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B:\IP\106\01 piráti\komrsková MŠ Bajkalská\korespondence\"/>
    </mc:Choice>
  </mc:AlternateContent>
  <bookViews>
    <workbookView xWindow="-120" yWindow="-120" windowWidth="29040" windowHeight="15840" tabRatio="896"/>
  </bookViews>
  <sheets>
    <sheet name="rekapitulace" sheetId="44" r:id="rId1"/>
    <sheet name="SO01" sheetId="1" r:id="rId2"/>
    <sheet name="SO02.1" sheetId="2" r:id="rId3"/>
    <sheet name="SO02.2" sheetId="3" r:id="rId4"/>
    <sheet name="SO02.2.1" sheetId="4" r:id="rId5"/>
    <sheet name="SO02.3" sheetId="5" r:id="rId6"/>
    <sheet name="SO02.4" sheetId="6" r:id="rId7"/>
    <sheet name="SO02.5" sheetId="7" r:id="rId8"/>
    <sheet name="SO02.6" sheetId="8" r:id="rId9"/>
    <sheet name="SO02.7" sheetId="9" r:id="rId10"/>
    <sheet name="SO02.8" sheetId="10" r:id="rId11"/>
    <sheet name="SO03.1" sheetId="11" r:id="rId12"/>
    <sheet name="SO03.2" sheetId="12" r:id="rId13"/>
    <sheet name="SO03.2.1" sheetId="13" r:id="rId14"/>
    <sheet name="SO03.3" sheetId="14" r:id="rId15"/>
    <sheet name="SO03.4" sheetId="15" r:id="rId16"/>
    <sheet name="SO03.5" sheetId="16" r:id="rId17"/>
    <sheet name="SO03.6" sheetId="17" r:id="rId18"/>
    <sheet name="SO03.7" sheetId="18" r:id="rId19"/>
    <sheet name="SO03.8" sheetId="19" r:id="rId20"/>
    <sheet name="SO04" sheetId="21" r:id="rId21"/>
    <sheet name="SO5" sheetId="22" r:id="rId22"/>
    <sheet name="SO05.1" sheetId="23" r:id="rId23"/>
    <sheet name="SO06" sheetId="24" r:id="rId24"/>
    <sheet name="SO06.1" sheetId="25" r:id="rId25"/>
    <sheet name="SO07.1" sheetId="26" r:id="rId26"/>
    <sheet name="SO07.2" sheetId="27" r:id="rId27"/>
    <sheet name="SO07.3" sheetId="28" r:id="rId28"/>
    <sheet name="SO08" sheetId="29" r:id="rId29"/>
    <sheet name="SO08.1" sheetId="30" r:id="rId30"/>
    <sheet name="SO011" sheetId="31" r:id="rId31"/>
    <sheet name="SO013" sheetId="32" r:id="rId32"/>
    <sheet name="SO014.1" sheetId="33" r:id="rId33"/>
    <sheet name="SO014.2" sheetId="34" r:id="rId34"/>
    <sheet name="SO015" sheetId="35" r:id="rId35"/>
    <sheet name="SO016" sheetId="36" r:id="rId36"/>
    <sheet name="SO016.2" sheetId="37" r:id="rId37"/>
    <sheet name="SO016.3" sheetId="38" r:id="rId38"/>
    <sheet name="SO017.1" sheetId="39" r:id="rId39"/>
    <sheet name="SO017.2" sheetId="40" r:id="rId40"/>
    <sheet name="SO018" sheetId="41" r:id="rId41"/>
    <sheet name="SO019" sheetId="42" r:id="rId42"/>
    <sheet name="SO020" sheetId="43" r:id="rId43"/>
  </sheets>
  <definedNames>
    <definedName name="_xlnm._FilterDatabase" localSheetId="33" hidden="1">'SO014.2'!$A$14:$AD$242</definedName>
    <definedName name="_xlnm._FilterDatabase" localSheetId="34" hidden="1">'SO015'!$A$13:$AD$144</definedName>
    <definedName name="_xlnm._FilterDatabase" localSheetId="35" hidden="1">'SO016'!$A$13:$AH$79</definedName>
    <definedName name="_xlnm._FilterDatabase" localSheetId="36" hidden="1">'SO016.2'!$A$13:$AD$47</definedName>
    <definedName name="_xlnm._FilterDatabase" localSheetId="37" hidden="1">'SO016.3'!$A$13:$AD$75</definedName>
    <definedName name="_xlnm._FilterDatabase" localSheetId="38" hidden="1">'SO017.1'!$A$14:$WVX$54</definedName>
    <definedName name="_xlnm._FilterDatabase" localSheetId="39" hidden="1">'SO017.2'!$A$13:$WVX$90</definedName>
    <definedName name="_xlnm._FilterDatabase" localSheetId="2" hidden="1">'SO02.1'!$K$1:$K$924</definedName>
    <definedName name="_xlnm._FilterDatabase" localSheetId="42" hidden="1">'SO020'!$A$12:$S$12</definedName>
    <definedName name="_xlnm._FilterDatabase" localSheetId="11" hidden="1">'SO03.1'!$K$1:$K$791</definedName>
    <definedName name="_xlnm._FilterDatabase" localSheetId="12" hidden="1">'SO03.2'!$T$1:$T$625</definedName>
    <definedName name="_xlnm._FilterDatabase" localSheetId="20" hidden="1">'SO04'!$A$13:$AD$109</definedName>
    <definedName name="_xlnm._FilterDatabase" localSheetId="22" hidden="1">'SO05.1'!$A$13:$AD$106</definedName>
    <definedName name="_xlnm._FilterDatabase" localSheetId="23" hidden="1">'SO06'!$A$14:$AD$134</definedName>
    <definedName name="_xlnm._FilterDatabase" localSheetId="24" hidden="1">'SO06.1'!$A$14:$AD$60</definedName>
    <definedName name="_xlnm._FilterDatabase" localSheetId="25" hidden="1">'SO07.1'!$A$14:$AH$65</definedName>
    <definedName name="_xlnm._FilterDatabase" localSheetId="26" hidden="1">'SO07.2'!$A$14:$AD$100</definedName>
    <definedName name="_xlnm._FilterDatabase" localSheetId="27" hidden="1">'SO07.3'!$A$13:$AD$216</definedName>
    <definedName name="_xlnm._FilterDatabase" localSheetId="28" hidden="1">'SO08'!$A$14:$AD$146</definedName>
    <definedName name="_xlnm._FilterDatabase" localSheetId="29" hidden="1">'SO08.1'!$A$14:$AD$44</definedName>
    <definedName name="_xlnm._FilterDatabase" localSheetId="21" hidden="1">'SO5'!$A$14:$AD$136</definedName>
    <definedName name="_xlnm.Print_Area" localSheetId="0">rekapitulace!$A$1:$E$44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164" i="42" l="1"/>
  <c r="J164" i="42" s="1"/>
  <c r="I163" i="42"/>
  <c r="J163" i="42" s="1"/>
  <c r="I162" i="42"/>
  <c r="J162" i="42" s="1"/>
  <c r="I161" i="42"/>
  <c r="J161" i="42" s="1"/>
  <c r="I160" i="42"/>
  <c r="J160" i="42" s="1"/>
  <c r="I159" i="42"/>
  <c r="J159" i="42" s="1"/>
  <c r="I158" i="42"/>
  <c r="J158" i="42" s="1"/>
  <c r="I157" i="42"/>
  <c r="J157" i="42" s="1"/>
  <c r="I155" i="42"/>
  <c r="J155" i="42" s="1"/>
  <c r="I154" i="42"/>
  <c r="J154" i="42" s="1"/>
  <c r="I153" i="42"/>
  <c r="J153" i="42" s="1"/>
  <c r="I152" i="42"/>
  <c r="J152" i="42" s="1"/>
  <c r="I151" i="42"/>
  <c r="J151" i="42" s="1"/>
  <c r="J150" i="42"/>
  <c r="I150" i="42"/>
  <c r="I148" i="42"/>
  <c r="J148" i="42" s="1"/>
  <c r="J147" i="42"/>
  <c r="I147" i="42"/>
  <c r="I146" i="42"/>
  <c r="J146" i="42" s="1"/>
  <c r="I145" i="42"/>
  <c r="J145" i="42" s="1"/>
  <c r="I144" i="42"/>
  <c r="J144" i="42" s="1"/>
  <c r="J143" i="42"/>
  <c r="I143" i="42"/>
  <c r="I142" i="42"/>
  <c r="J142" i="42" s="1"/>
  <c r="I141" i="42"/>
  <c r="J141" i="42" s="1"/>
  <c r="I139" i="42"/>
  <c r="J139" i="42" s="1"/>
  <c r="I138" i="42"/>
  <c r="J138" i="42" s="1"/>
  <c r="I137" i="42"/>
  <c r="J137" i="42" s="1"/>
  <c r="I136" i="42"/>
  <c r="J136" i="42" s="1"/>
  <c r="J135" i="42"/>
  <c r="I135" i="42"/>
  <c r="I134" i="42"/>
  <c r="J134" i="42" s="1"/>
  <c r="I133" i="42"/>
  <c r="J133" i="42" s="1"/>
  <c r="I132" i="42"/>
  <c r="J132" i="42" s="1"/>
  <c r="J131" i="42"/>
  <c r="I131" i="42"/>
  <c r="J130" i="42"/>
  <c r="I130" i="42"/>
  <c r="I129" i="42"/>
  <c r="J129" i="42" s="1"/>
  <c r="I128" i="42"/>
  <c r="J128" i="42" s="1"/>
  <c r="I127" i="42"/>
  <c r="J127" i="42" s="1"/>
  <c r="J126" i="42"/>
  <c r="I126" i="42"/>
  <c r="I125" i="42"/>
  <c r="J125" i="42" s="1"/>
  <c r="I124" i="42"/>
  <c r="J124" i="42" s="1"/>
  <c r="I123" i="42"/>
  <c r="J123" i="42" s="1"/>
  <c r="I122" i="42"/>
  <c r="J122" i="42" s="1"/>
  <c r="I121" i="42"/>
  <c r="J121" i="42" s="1"/>
  <c r="I119" i="42"/>
  <c r="J119" i="42" s="1"/>
  <c r="I118" i="42"/>
  <c r="J118" i="42" s="1"/>
  <c r="I117" i="42"/>
  <c r="J117" i="42" s="1"/>
  <c r="I116" i="42"/>
  <c r="J116" i="42" s="1"/>
  <c r="I115" i="42"/>
  <c r="J115" i="42" s="1"/>
  <c r="I114" i="42"/>
  <c r="J114" i="42" s="1"/>
  <c r="I113" i="42"/>
  <c r="J113" i="42" s="1"/>
  <c r="I112" i="42"/>
  <c r="J112" i="42" s="1"/>
  <c r="I109" i="42"/>
  <c r="J109" i="42" s="1"/>
  <c r="I107" i="42"/>
  <c r="J107" i="42" s="1"/>
  <c r="I106" i="42"/>
  <c r="J106" i="42" s="1"/>
  <c r="I105" i="42"/>
  <c r="J105" i="42" s="1"/>
  <c r="I104" i="42"/>
  <c r="J104" i="42" s="1"/>
  <c r="I103" i="42"/>
  <c r="J103" i="42" s="1"/>
  <c r="I102" i="42"/>
  <c r="J102" i="42" s="1"/>
  <c r="I101" i="42"/>
  <c r="J101" i="42" s="1"/>
  <c r="I99" i="42"/>
  <c r="J99" i="42" s="1"/>
  <c r="I98" i="42"/>
  <c r="J98" i="42" s="1"/>
  <c r="I97" i="42"/>
  <c r="J97" i="42" s="1"/>
  <c r="I95" i="42"/>
  <c r="J95" i="42" s="1"/>
  <c r="I94" i="42"/>
  <c r="J94" i="42" s="1"/>
  <c r="I93" i="42"/>
  <c r="J93" i="42" s="1"/>
  <c r="I92" i="42"/>
  <c r="J92" i="42" s="1"/>
  <c r="I91" i="42"/>
  <c r="J91" i="42" s="1"/>
  <c r="J90" i="42"/>
  <c r="I90" i="42"/>
  <c r="I89" i="42"/>
  <c r="J89" i="42" s="1"/>
  <c r="I88" i="42"/>
  <c r="J88" i="42" s="1"/>
  <c r="I87" i="42"/>
  <c r="J87" i="42" s="1"/>
  <c r="J86" i="42"/>
  <c r="I86" i="42"/>
  <c r="I85" i="42"/>
  <c r="J85" i="42" s="1"/>
  <c r="I84" i="42"/>
  <c r="J84" i="42" s="1"/>
  <c r="I83" i="42"/>
  <c r="J83" i="42" s="1"/>
  <c r="J82" i="42"/>
  <c r="I82" i="42"/>
  <c r="I81" i="42"/>
  <c r="J81" i="42" s="1"/>
  <c r="I80" i="42"/>
  <c r="J80" i="42" s="1"/>
  <c r="I79" i="42"/>
  <c r="J79" i="42" s="1"/>
  <c r="I78" i="42"/>
  <c r="J78" i="42" s="1"/>
  <c r="I76" i="42"/>
  <c r="J76" i="42" s="1"/>
  <c r="I75" i="42"/>
  <c r="J75" i="42" s="1"/>
  <c r="I74" i="42"/>
  <c r="J74" i="42" s="1"/>
  <c r="I73" i="42"/>
  <c r="J73" i="42" s="1"/>
  <c r="I72" i="42"/>
  <c r="J72" i="42" s="1"/>
  <c r="I71" i="42"/>
  <c r="J71" i="42" s="1"/>
  <c r="J70" i="42"/>
  <c r="I70" i="42"/>
  <c r="I69" i="42"/>
  <c r="J69" i="42" s="1"/>
  <c r="I68" i="42"/>
  <c r="J68" i="42" s="1"/>
  <c r="I67" i="42"/>
  <c r="J67" i="42" s="1"/>
  <c r="J66" i="42"/>
  <c r="I66" i="42"/>
  <c r="I65" i="42"/>
  <c r="J65" i="42" s="1"/>
  <c r="I64" i="42"/>
  <c r="J64" i="42" s="1"/>
  <c r="I63" i="42"/>
  <c r="J63" i="42" s="1"/>
  <c r="I62" i="42"/>
  <c r="J62" i="42" s="1"/>
  <c r="I61" i="42"/>
  <c r="J61" i="42" s="1"/>
  <c r="I60" i="42"/>
  <c r="J60" i="42" s="1"/>
  <c r="I59" i="42"/>
  <c r="J59" i="42" s="1"/>
  <c r="I58" i="42"/>
  <c r="J58" i="42" s="1"/>
  <c r="I57" i="42"/>
  <c r="J57" i="42" s="1"/>
  <c r="I56" i="42"/>
  <c r="J56" i="42" s="1"/>
  <c r="I55" i="42"/>
  <c r="J55" i="42" s="1"/>
  <c r="I54" i="42"/>
  <c r="J54" i="42" s="1"/>
  <c r="I53" i="42"/>
  <c r="J53" i="42" s="1"/>
  <c r="I52" i="42"/>
  <c r="J52" i="42" s="1"/>
  <c r="I51" i="42"/>
  <c r="J51" i="42" s="1"/>
  <c r="J50" i="42"/>
  <c r="I50" i="42"/>
  <c r="I49" i="42"/>
  <c r="J49" i="42" s="1"/>
  <c r="I48" i="42"/>
  <c r="J48" i="42" s="1"/>
  <c r="I47" i="42"/>
  <c r="J47" i="42" s="1"/>
  <c r="I45" i="42"/>
  <c r="J45" i="42" s="1"/>
  <c r="I44" i="42"/>
  <c r="J44" i="42" s="1"/>
  <c r="I43" i="42"/>
  <c r="J43" i="42" s="1"/>
  <c r="I42" i="42"/>
  <c r="J42" i="42" s="1"/>
  <c r="I41" i="42"/>
  <c r="J41" i="42" s="1"/>
  <c r="I40" i="42"/>
  <c r="J40" i="42" s="1"/>
  <c r="I39" i="42"/>
  <c r="J39" i="42" s="1"/>
  <c r="I38" i="42"/>
  <c r="J38" i="42" s="1"/>
  <c r="I37" i="42"/>
  <c r="J37" i="42" s="1"/>
  <c r="J36" i="42"/>
  <c r="I36" i="42"/>
  <c r="I35" i="42"/>
  <c r="J35" i="42" s="1"/>
  <c r="I34" i="42"/>
  <c r="J34" i="42" s="1"/>
  <c r="I33" i="42"/>
  <c r="J33" i="42" s="1"/>
  <c r="J32" i="42"/>
  <c r="I32" i="42"/>
  <c r="I31" i="42"/>
  <c r="J31" i="42" s="1"/>
  <c r="I30" i="42"/>
  <c r="J30" i="42" s="1"/>
  <c r="I29" i="42"/>
  <c r="J29" i="42" s="1"/>
  <c r="J28" i="42"/>
  <c r="I28" i="42"/>
  <c r="I27" i="42"/>
  <c r="J27" i="42" s="1"/>
  <c r="I26" i="42"/>
  <c r="J26" i="42" s="1"/>
  <c r="I25" i="42"/>
  <c r="J25" i="42" s="1"/>
  <c r="J24" i="42"/>
  <c r="I24" i="42"/>
  <c r="J22" i="42"/>
  <c r="I22" i="42"/>
  <c r="I21" i="42"/>
  <c r="J21" i="42" s="1"/>
  <c r="J20" i="42"/>
  <c r="I20" i="42"/>
  <c r="I19" i="42"/>
  <c r="J19" i="42" s="1"/>
  <c r="J18" i="42"/>
  <c r="I18" i="42"/>
  <c r="I17" i="42"/>
  <c r="J17" i="42" s="1"/>
  <c r="J16" i="42"/>
  <c r="I16" i="42"/>
  <c r="I15" i="42"/>
  <c r="J15" i="42" s="1"/>
  <c r="F164" i="42"/>
  <c r="F152" i="42"/>
  <c r="F132" i="42"/>
  <c r="F122" i="42"/>
  <c r="AB35" i="41"/>
  <c r="AB26" i="41"/>
  <c r="I56" i="41"/>
  <c r="J56" i="41" s="1"/>
  <c r="I55" i="41"/>
  <c r="J55" i="41" s="1"/>
  <c r="I53" i="41"/>
  <c r="J53" i="41" s="1"/>
  <c r="I50" i="41"/>
  <c r="J50" i="41" s="1"/>
  <c r="I48" i="41"/>
  <c r="J48" i="41" s="1"/>
  <c r="I46" i="41"/>
  <c r="J46" i="41" s="1"/>
  <c r="AB46" i="41" s="1"/>
  <c r="I45" i="41"/>
  <c r="J45" i="41" s="1"/>
  <c r="AB45" i="41" s="1"/>
  <c r="I44" i="41"/>
  <c r="J44" i="41" s="1"/>
  <c r="I42" i="41"/>
  <c r="J42" i="41" s="1"/>
  <c r="AB42" i="41" s="1"/>
  <c r="I41" i="41"/>
  <c r="J41" i="41" s="1"/>
  <c r="AB41" i="41" s="1"/>
  <c r="I40" i="41"/>
  <c r="J40" i="41" s="1"/>
  <c r="AB40" i="41" s="1"/>
  <c r="I39" i="41"/>
  <c r="J39" i="41" s="1"/>
  <c r="AB39" i="41" s="1"/>
  <c r="I38" i="41"/>
  <c r="J38" i="41" s="1"/>
  <c r="AB38" i="41" s="1"/>
  <c r="I37" i="41"/>
  <c r="J37" i="41" s="1"/>
  <c r="I36" i="41"/>
  <c r="J36" i="41" s="1"/>
  <c r="I35" i="41"/>
  <c r="J35" i="41" s="1"/>
  <c r="I34" i="41"/>
  <c r="J34" i="41" s="1"/>
  <c r="AB34" i="41" s="1"/>
  <c r="I33" i="41"/>
  <c r="J33" i="41" s="1"/>
  <c r="AB33" i="41" s="1"/>
  <c r="I32" i="41"/>
  <c r="J32" i="41" s="1"/>
  <c r="AB32" i="41" s="1"/>
  <c r="I31" i="41"/>
  <c r="J31" i="41" s="1"/>
  <c r="AB31" i="41" s="1"/>
  <c r="I30" i="41"/>
  <c r="J30" i="41" s="1"/>
  <c r="AB30" i="41" s="1"/>
  <c r="I29" i="41"/>
  <c r="J29" i="41" s="1"/>
  <c r="AB29" i="41" s="1"/>
  <c r="I28" i="41"/>
  <c r="J28" i="41" s="1"/>
  <c r="I27" i="41"/>
  <c r="J27" i="41" s="1"/>
  <c r="AB27" i="41" s="1"/>
  <c r="I26" i="41"/>
  <c r="J26" i="41" s="1"/>
  <c r="I25" i="41"/>
  <c r="J25" i="41" s="1"/>
  <c r="I23" i="41"/>
  <c r="J23" i="41" s="1"/>
  <c r="I22" i="41"/>
  <c r="J22" i="41" s="1"/>
  <c r="I21" i="41"/>
  <c r="J21" i="41" s="1"/>
  <c r="AB21" i="41" s="1"/>
  <c r="I20" i="41"/>
  <c r="J20" i="41" s="1"/>
  <c r="I19" i="41"/>
  <c r="J19" i="41" s="1"/>
  <c r="I18" i="41"/>
  <c r="J18" i="41" s="1"/>
  <c r="I17" i="41"/>
  <c r="J17" i="41" s="1"/>
  <c r="I16" i="41"/>
  <c r="J16" i="41" s="1"/>
  <c r="I15" i="41"/>
  <c r="J15" i="41" s="1"/>
  <c r="AB21" i="36"/>
  <c r="J79" i="36"/>
  <c r="I79" i="36"/>
  <c r="I78" i="36"/>
  <c r="J78" i="36" s="1"/>
  <c r="I77" i="36"/>
  <c r="J77" i="36" s="1"/>
  <c r="I75" i="36"/>
  <c r="J75" i="36" s="1"/>
  <c r="I74" i="36"/>
  <c r="J74" i="36" s="1"/>
  <c r="I72" i="36"/>
  <c r="J72" i="36" s="1"/>
  <c r="I71" i="36"/>
  <c r="J71" i="36" s="1"/>
  <c r="I70" i="36"/>
  <c r="J70" i="36" s="1"/>
  <c r="I69" i="36"/>
  <c r="J69" i="36" s="1"/>
  <c r="I68" i="36"/>
  <c r="J68" i="36" s="1"/>
  <c r="I67" i="36"/>
  <c r="J67" i="36" s="1"/>
  <c r="I66" i="36"/>
  <c r="J66" i="36" s="1"/>
  <c r="I64" i="36"/>
  <c r="J64" i="36" s="1"/>
  <c r="I63" i="36"/>
  <c r="J63" i="36" s="1"/>
  <c r="I62" i="36"/>
  <c r="J62" i="36" s="1"/>
  <c r="I59" i="36"/>
  <c r="J59" i="36" s="1"/>
  <c r="J57" i="36"/>
  <c r="I57" i="36"/>
  <c r="J56" i="36"/>
  <c r="I56" i="36"/>
  <c r="I55" i="36"/>
  <c r="J55" i="36" s="1"/>
  <c r="I54" i="36"/>
  <c r="J54" i="36" s="1"/>
  <c r="I52" i="36"/>
  <c r="J52" i="36" s="1"/>
  <c r="J51" i="36"/>
  <c r="I51" i="36"/>
  <c r="I50" i="36"/>
  <c r="J50" i="36" s="1"/>
  <c r="I49" i="36"/>
  <c r="J49" i="36" s="1"/>
  <c r="I48" i="36"/>
  <c r="J48" i="36" s="1"/>
  <c r="J47" i="36"/>
  <c r="I47" i="36"/>
  <c r="I46" i="36"/>
  <c r="J46" i="36" s="1"/>
  <c r="I45" i="36"/>
  <c r="J45" i="36" s="1"/>
  <c r="I43" i="36"/>
  <c r="J43" i="36" s="1"/>
  <c r="J42" i="36"/>
  <c r="I42" i="36"/>
  <c r="I41" i="36"/>
  <c r="J41" i="36" s="1"/>
  <c r="I40" i="36"/>
  <c r="J40" i="36" s="1"/>
  <c r="I39" i="36"/>
  <c r="J39" i="36" s="1"/>
  <c r="J38" i="36"/>
  <c r="I38" i="36"/>
  <c r="I37" i="36"/>
  <c r="J37" i="36" s="1"/>
  <c r="I36" i="36"/>
  <c r="J36" i="36" s="1"/>
  <c r="I35" i="36"/>
  <c r="J35" i="36" s="1"/>
  <c r="I33" i="36"/>
  <c r="J33" i="36" s="1"/>
  <c r="I32" i="36"/>
  <c r="J32" i="36" s="1"/>
  <c r="I30" i="36"/>
  <c r="J30" i="36" s="1"/>
  <c r="I29" i="36"/>
  <c r="J29" i="36" s="1"/>
  <c r="I28" i="36"/>
  <c r="J28" i="36" s="1"/>
  <c r="I27" i="36"/>
  <c r="J27" i="36" s="1"/>
  <c r="I26" i="36"/>
  <c r="J26" i="36" s="1"/>
  <c r="I25" i="36"/>
  <c r="J25" i="36" s="1"/>
  <c r="I23" i="36"/>
  <c r="J23" i="36" s="1"/>
  <c r="I22" i="36"/>
  <c r="J22" i="36" s="1"/>
  <c r="I21" i="36"/>
  <c r="J21" i="36" s="1"/>
  <c r="I20" i="36"/>
  <c r="J20" i="36" s="1"/>
  <c r="J19" i="36"/>
  <c r="I19" i="36"/>
  <c r="I18" i="36"/>
  <c r="J18" i="36" s="1"/>
  <c r="I17" i="36"/>
  <c r="J17" i="36" s="1"/>
  <c r="I16" i="36"/>
  <c r="J16" i="36" s="1"/>
  <c r="J15" i="36"/>
  <c r="I15" i="36"/>
  <c r="I14" i="36"/>
  <c r="J14" i="36" s="1"/>
  <c r="I65" i="26"/>
  <c r="J65" i="26" s="1"/>
  <c r="I64" i="26"/>
  <c r="J64" i="26" s="1"/>
  <c r="I63" i="26"/>
  <c r="J63" i="26" s="1"/>
  <c r="I61" i="26"/>
  <c r="J61" i="26" s="1"/>
  <c r="J60" i="26"/>
  <c r="I60" i="26"/>
  <c r="I59" i="26"/>
  <c r="J59" i="26" s="1"/>
  <c r="I57" i="26"/>
  <c r="J57" i="26" s="1"/>
  <c r="I56" i="26"/>
  <c r="J56" i="26" s="1"/>
  <c r="I55" i="26"/>
  <c r="J55" i="26" s="1"/>
  <c r="I54" i="26"/>
  <c r="J54" i="26" s="1"/>
  <c r="I53" i="26"/>
  <c r="J53" i="26" s="1"/>
  <c r="J52" i="26"/>
  <c r="I52" i="26"/>
  <c r="J51" i="26"/>
  <c r="I51" i="26"/>
  <c r="I48" i="26"/>
  <c r="J48" i="26" s="1"/>
  <c r="I47" i="26"/>
  <c r="J47" i="26" s="1"/>
  <c r="I46" i="26"/>
  <c r="J46" i="26" s="1"/>
  <c r="J45" i="26"/>
  <c r="I45" i="26"/>
  <c r="I43" i="26"/>
  <c r="J43" i="26" s="1"/>
  <c r="J42" i="26"/>
  <c r="I42" i="26"/>
  <c r="I41" i="26"/>
  <c r="J41" i="26" s="1"/>
  <c r="I40" i="26"/>
  <c r="J40" i="26" s="1"/>
  <c r="I39" i="26"/>
  <c r="J39" i="26" s="1"/>
  <c r="J38" i="26"/>
  <c r="I38" i="26"/>
  <c r="I37" i="26"/>
  <c r="J37" i="26" s="1"/>
  <c r="I35" i="26"/>
  <c r="J35" i="26" s="1"/>
  <c r="I34" i="26"/>
  <c r="J34" i="26" s="1"/>
  <c r="I33" i="26"/>
  <c r="J33" i="26" s="1"/>
  <c r="I31" i="26"/>
  <c r="J31" i="26" s="1"/>
  <c r="I30" i="26"/>
  <c r="J30" i="26" s="1"/>
  <c r="I29" i="26"/>
  <c r="J29" i="26" s="1"/>
  <c r="I28" i="26"/>
  <c r="J28" i="26" s="1"/>
  <c r="I27" i="26"/>
  <c r="J27" i="26" s="1"/>
  <c r="I25" i="26"/>
  <c r="J25" i="26" s="1"/>
  <c r="I24" i="26"/>
  <c r="J24" i="26" s="1"/>
  <c r="I23" i="26"/>
  <c r="J23" i="26" s="1"/>
  <c r="AB23" i="26" s="1"/>
  <c r="I22" i="26"/>
  <c r="J22" i="26" s="1"/>
  <c r="I21" i="26"/>
  <c r="J21" i="26" s="1"/>
  <c r="I20" i="26"/>
  <c r="J20" i="26" s="1"/>
  <c r="I19" i="26"/>
  <c r="J19" i="26" s="1"/>
  <c r="I18" i="26"/>
  <c r="J18" i="26" s="1"/>
  <c r="I17" i="26"/>
  <c r="J17" i="26" s="1"/>
  <c r="I16" i="26"/>
  <c r="J16" i="26" s="1"/>
  <c r="I15" i="26"/>
  <c r="J15" i="26" s="1"/>
  <c r="I58" i="13"/>
  <c r="J58" i="13" s="1"/>
  <c r="I57" i="13"/>
  <c r="J57" i="13" s="1"/>
  <c r="I56" i="13"/>
  <c r="J56" i="13" s="1"/>
  <c r="I55" i="13"/>
  <c r="J55" i="13" s="1"/>
  <c r="I53" i="13"/>
  <c r="J53" i="13" s="1"/>
  <c r="I52" i="13"/>
  <c r="J52" i="13" s="1"/>
  <c r="I50" i="13"/>
  <c r="J50" i="13" s="1"/>
  <c r="I49" i="13"/>
  <c r="J49" i="13" s="1"/>
  <c r="I47" i="13"/>
  <c r="J47" i="13" s="1"/>
  <c r="I46" i="13"/>
  <c r="J46" i="13" s="1"/>
  <c r="I45" i="13"/>
  <c r="J45" i="13" s="1"/>
  <c r="I44" i="13"/>
  <c r="J44" i="13" s="1"/>
  <c r="I43" i="13"/>
  <c r="J43" i="13" s="1"/>
  <c r="I42" i="13"/>
  <c r="J42" i="13" s="1"/>
  <c r="I40" i="13"/>
  <c r="J40" i="13" s="1"/>
  <c r="I39" i="13"/>
  <c r="J39" i="13" s="1"/>
  <c r="I38" i="13"/>
  <c r="J38" i="13" s="1"/>
  <c r="I37" i="13"/>
  <c r="J37" i="13" s="1"/>
  <c r="I36" i="13"/>
  <c r="J36" i="13" s="1"/>
  <c r="I35" i="13"/>
  <c r="J35" i="13" s="1"/>
  <c r="I33" i="13"/>
  <c r="J33" i="13" s="1"/>
  <c r="I32" i="13"/>
  <c r="J32" i="13" s="1"/>
  <c r="I30" i="13"/>
  <c r="J30" i="13" s="1"/>
  <c r="I29" i="13"/>
  <c r="J29" i="13" s="1"/>
  <c r="I28" i="13"/>
  <c r="J28" i="13" s="1"/>
  <c r="I27" i="13"/>
  <c r="J27" i="13" s="1"/>
  <c r="I26" i="13"/>
  <c r="J26" i="13" s="1"/>
  <c r="I25" i="13"/>
  <c r="J25" i="13" s="1"/>
  <c r="I24" i="13"/>
  <c r="J24" i="13" s="1"/>
  <c r="I23" i="13"/>
  <c r="J23" i="13" s="1"/>
  <c r="I22" i="13"/>
  <c r="J22" i="13" s="1"/>
  <c r="I21" i="13"/>
  <c r="J21" i="13" s="1"/>
  <c r="I20" i="13"/>
  <c r="J20" i="13" s="1"/>
  <c r="I19" i="13"/>
  <c r="J19" i="13" s="1"/>
  <c r="I18" i="13"/>
  <c r="J18" i="13" s="1"/>
  <c r="I17" i="13"/>
  <c r="J17" i="13" s="1"/>
  <c r="I16" i="13"/>
  <c r="J16" i="13" s="1"/>
  <c r="I15" i="13"/>
  <c r="J15" i="13" s="1"/>
  <c r="H68" i="11"/>
  <c r="H67" i="11"/>
  <c r="I67" i="11" s="1"/>
  <c r="J67" i="11" s="1"/>
  <c r="H66" i="11"/>
  <c r="H65" i="11"/>
  <c r="H64" i="11"/>
  <c r="H63" i="11"/>
  <c r="H60" i="11"/>
  <c r="H59" i="11"/>
  <c r="H58" i="11"/>
  <c r="I55" i="11"/>
  <c r="J55" i="11" s="1"/>
  <c r="I54" i="11"/>
  <c r="J54" i="11" s="1"/>
  <c r="H52" i="11"/>
  <c r="H51" i="11"/>
  <c r="I51" i="11" s="1"/>
  <c r="J51" i="11" s="1"/>
  <c r="H50" i="11"/>
  <c r="H47" i="11"/>
  <c r="I47" i="11" s="1"/>
  <c r="J47" i="11" s="1"/>
  <c r="H46" i="11"/>
  <c r="H45" i="11"/>
  <c r="H43" i="11"/>
  <c r="H42" i="11"/>
  <c r="H41" i="11"/>
  <c r="AB21" i="11"/>
  <c r="I790" i="11"/>
  <c r="J790" i="11" s="1"/>
  <c r="I787" i="11"/>
  <c r="J787" i="11" s="1"/>
  <c r="I786" i="11"/>
  <c r="J786" i="11" s="1"/>
  <c r="I785" i="11"/>
  <c r="J785" i="11" s="1"/>
  <c r="I783" i="11"/>
  <c r="J783" i="11" s="1"/>
  <c r="I782" i="11"/>
  <c r="J782" i="11" s="1"/>
  <c r="I781" i="11"/>
  <c r="J781" i="11" s="1"/>
  <c r="I780" i="11"/>
  <c r="J780" i="11" s="1"/>
  <c r="I779" i="11"/>
  <c r="J779" i="11" s="1"/>
  <c r="I778" i="11"/>
  <c r="J778" i="11" s="1"/>
  <c r="I777" i="11"/>
  <c r="J777" i="11" s="1"/>
  <c r="I776" i="11"/>
  <c r="J776" i="11" s="1"/>
  <c r="I775" i="11"/>
  <c r="J775" i="11" s="1"/>
  <c r="I774" i="11"/>
  <c r="J774" i="11" s="1"/>
  <c r="I773" i="11"/>
  <c r="J773" i="11" s="1"/>
  <c r="I772" i="11"/>
  <c r="J772" i="11" s="1"/>
  <c r="I770" i="11"/>
  <c r="J770" i="11" s="1"/>
  <c r="I769" i="11"/>
  <c r="J769" i="11" s="1"/>
  <c r="I768" i="11"/>
  <c r="J768" i="11" s="1"/>
  <c r="I767" i="11"/>
  <c r="J767" i="11" s="1"/>
  <c r="I766" i="11"/>
  <c r="J766" i="11" s="1"/>
  <c r="I765" i="11"/>
  <c r="J765" i="11" s="1"/>
  <c r="J764" i="11"/>
  <c r="I764" i="11"/>
  <c r="I763" i="11"/>
  <c r="J763" i="11" s="1"/>
  <c r="I762" i="11"/>
  <c r="J762" i="11" s="1"/>
  <c r="I761" i="11"/>
  <c r="J761" i="11" s="1"/>
  <c r="I760" i="11"/>
  <c r="J760" i="11" s="1"/>
  <c r="I759" i="11"/>
  <c r="J759" i="11" s="1"/>
  <c r="I758" i="11"/>
  <c r="J758" i="11" s="1"/>
  <c r="I757" i="11"/>
  <c r="J757" i="11" s="1"/>
  <c r="I755" i="11"/>
  <c r="J755" i="11" s="1"/>
  <c r="I754" i="11"/>
  <c r="J754" i="11" s="1"/>
  <c r="I753" i="11"/>
  <c r="J753" i="11" s="1"/>
  <c r="I752" i="11"/>
  <c r="J752" i="11" s="1"/>
  <c r="I751" i="11"/>
  <c r="J751" i="11" s="1"/>
  <c r="I750" i="11"/>
  <c r="J750" i="11" s="1"/>
  <c r="I749" i="11"/>
  <c r="J749" i="11" s="1"/>
  <c r="I748" i="11"/>
  <c r="J748" i="11" s="1"/>
  <c r="I747" i="11"/>
  <c r="J747" i="11" s="1"/>
  <c r="I746" i="11"/>
  <c r="J746" i="11" s="1"/>
  <c r="I745" i="11"/>
  <c r="J745" i="11" s="1"/>
  <c r="I744" i="11"/>
  <c r="J744" i="11" s="1"/>
  <c r="J743" i="11"/>
  <c r="I743" i="11"/>
  <c r="I741" i="11"/>
  <c r="J741" i="11" s="1"/>
  <c r="I740" i="11"/>
  <c r="J740" i="11" s="1"/>
  <c r="I739" i="11"/>
  <c r="J739" i="11" s="1"/>
  <c r="I738" i="11"/>
  <c r="J738" i="11" s="1"/>
  <c r="I737" i="11"/>
  <c r="J737" i="11" s="1"/>
  <c r="I736" i="11"/>
  <c r="J736" i="11" s="1"/>
  <c r="I735" i="11"/>
  <c r="J735" i="11" s="1"/>
  <c r="I734" i="11"/>
  <c r="J734" i="11" s="1"/>
  <c r="I733" i="11"/>
  <c r="J733" i="11" s="1"/>
  <c r="I732" i="11"/>
  <c r="J732" i="11" s="1"/>
  <c r="I731" i="11"/>
  <c r="J731" i="11" s="1"/>
  <c r="I730" i="11"/>
  <c r="J730" i="11" s="1"/>
  <c r="I729" i="11"/>
  <c r="J729" i="11" s="1"/>
  <c r="I728" i="11"/>
  <c r="J728" i="11" s="1"/>
  <c r="I727" i="11"/>
  <c r="J727" i="11" s="1"/>
  <c r="I726" i="11"/>
  <c r="J726" i="11" s="1"/>
  <c r="I725" i="11"/>
  <c r="J725" i="11" s="1"/>
  <c r="I724" i="11"/>
  <c r="J724" i="11" s="1"/>
  <c r="I723" i="11"/>
  <c r="J723" i="11" s="1"/>
  <c r="I722" i="11"/>
  <c r="J722" i="11" s="1"/>
  <c r="I721" i="11"/>
  <c r="J721" i="11" s="1"/>
  <c r="I720" i="11"/>
  <c r="J720" i="11" s="1"/>
  <c r="I719" i="11"/>
  <c r="J719" i="11" s="1"/>
  <c r="I718" i="11"/>
  <c r="J718" i="11" s="1"/>
  <c r="I717" i="11"/>
  <c r="J717" i="11" s="1"/>
  <c r="I716" i="11"/>
  <c r="J716" i="11" s="1"/>
  <c r="I715" i="11"/>
  <c r="J715" i="11" s="1"/>
  <c r="I714" i="11"/>
  <c r="J714" i="11" s="1"/>
  <c r="I713" i="11"/>
  <c r="J713" i="11" s="1"/>
  <c r="I712" i="11"/>
  <c r="J712" i="11" s="1"/>
  <c r="J711" i="11"/>
  <c r="I711" i="11"/>
  <c r="I710" i="11"/>
  <c r="J710" i="11" s="1"/>
  <c r="I709" i="11"/>
  <c r="J709" i="11" s="1"/>
  <c r="I708" i="11"/>
  <c r="J708" i="11" s="1"/>
  <c r="I707" i="11"/>
  <c r="J707" i="11" s="1"/>
  <c r="I706" i="11"/>
  <c r="J706" i="11" s="1"/>
  <c r="I705" i="11"/>
  <c r="J705" i="11" s="1"/>
  <c r="I704" i="11"/>
  <c r="J704" i="11" s="1"/>
  <c r="I703" i="11"/>
  <c r="J703" i="11" s="1"/>
  <c r="I702" i="11"/>
  <c r="J702" i="11" s="1"/>
  <c r="I701" i="11"/>
  <c r="J701" i="11" s="1"/>
  <c r="I700" i="11"/>
  <c r="J700" i="11" s="1"/>
  <c r="I699" i="11"/>
  <c r="J699" i="11" s="1"/>
  <c r="I697" i="11"/>
  <c r="J697" i="11" s="1"/>
  <c r="I696" i="11"/>
  <c r="J696" i="11" s="1"/>
  <c r="I695" i="11"/>
  <c r="J695" i="11" s="1"/>
  <c r="I694" i="11"/>
  <c r="J694" i="11" s="1"/>
  <c r="I693" i="11"/>
  <c r="J693" i="11" s="1"/>
  <c r="I692" i="11"/>
  <c r="J692" i="11" s="1"/>
  <c r="I691" i="11"/>
  <c r="J691" i="11" s="1"/>
  <c r="I690" i="11"/>
  <c r="J690" i="11" s="1"/>
  <c r="I689" i="11"/>
  <c r="J689" i="11" s="1"/>
  <c r="I688" i="11"/>
  <c r="J688" i="11" s="1"/>
  <c r="I687" i="11"/>
  <c r="J687" i="11" s="1"/>
  <c r="I686" i="11"/>
  <c r="J686" i="11" s="1"/>
  <c r="I685" i="11"/>
  <c r="J685" i="11" s="1"/>
  <c r="I684" i="11"/>
  <c r="J684" i="11" s="1"/>
  <c r="I683" i="11"/>
  <c r="J683" i="11" s="1"/>
  <c r="I682" i="11"/>
  <c r="J682" i="11" s="1"/>
  <c r="I681" i="11"/>
  <c r="J681" i="11" s="1"/>
  <c r="I680" i="11"/>
  <c r="J680" i="11" s="1"/>
  <c r="I679" i="11"/>
  <c r="J679" i="11" s="1"/>
  <c r="I678" i="11"/>
  <c r="J678" i="11" s="1"/>
  <c r="I677" i="11"/>
  <c r="J677" i="11" s="1"/>
  <c r="I676" i="11"/>
  <c r="J676" i="11" s="1"/>
  <c r="I675" i="11"/>
  <c r="J675" i="11" s="1"/>
  <c r="I674" i="11"/>
  <c r="J674" i="11" s="1"/>
  <c r="I673" i="11"/>
  <c r="J673" i="11" s="1"/>
  <c r="I671" i="11"/>
  <c r="J671" i="11" s="1"/>
  <c r="I668" i="11"/>
  <c r="J668" i="11" s="1"/>
  <c r="J667" i="11"/>
  <c r="I667" i="11"/>
  <c r="I666" i="11"/>
  <c r="J666" i="11" s="1"/>
  <c r="I664" i="11"/>
  <c r="J664" i="11" s="1"/>
  <c r="I663" i="11"/>
  <c r="J663" i="11" s="1"/>
  <c r="I662" i="11"/>
  <c r="J662" i="11" s="1"/>
  <c r="I661" i="11"/>
  <c r="J661" i="11" s="1"/>
  <c r="I660" i="11"/>
  <c r="J660" i="11" s="1"/>
  <c r="I659" i="11"/>
  <c r="J659" i="11" s="1"/>
  <c r="J658" i="11"/>
  <c r="I658" i="11"/>
  <c r="I657" i="11"/>
  <c r="J657" i="11" s="1"/>
  <c r="I656" i="11"/>
  <c r="J656" i="11" s="1"/>
  <c r="I655" i="11"/>
  <c r="J655" i="11" s="1"/>
  <c r="J654" i="11"/>
  <c r="I654" i="11"/>
  <c r="I653" i="11"/>
  <c r="J653" i="11" s="1"/>
  <c r="I652" i="11"/>
  <c r="J652" i="11" s="1"/>
  <c r="I651" i="11"/>
  <c r="J651" i="11" s="1"/>
  <c r="I650" i="11"/>
  <c r="J650" i="11" s="1"/>
  <c r="I649" i="11"/>
  <c r="J649" i="11" s="1"/>
  <c r="I648" i="11"/>
  <c r="J648" i="11" s="1"/>
  <c r="J647" i="11"/>
  <c r="I647" i="11"/>
  <c r="I646" i="11"/>
  <c r="J646" i="11" s="1"/>
  <c r="I645" i="11"/>
  <c r="J645" i="11" s="1"/>
  <c r="I644" i="11"/>
  <c r="J644" i="11" s="1"/>
  <c r="I643" i="11"/>
  <c r="J643" i="11" s="1"/>
  <c r="J642" i="11"/>
  <c r="I642" i="11"/>
  <c r="I641" i="11"/>
  <c r="J641" i="11" s="1"/>
  <c r="I640" i="11"/>
  <c r="J640" i="11" s="1"/>
  <c r="I639" i="11"/>
  <c r="J639" i="11" s="1"/>
  <c r="I638" i="11"/>
  <c r="J638" i="11" s="1"/>
  <c r="I637" i="11"/>
  <c r="J637" i="11" s="1"/>
  <c r="J636" i="11"/>
  <c r="I636" i="11"/>
  <c r="I635" i="11"/>
  <c r="J635" i="11" s="1"/>
  <c r="J634" i="11"/>
  <c r="I634" i="11"/>
  <c r="I633" i="11"/>
  <c r="J633" i="11" s="1"/>
  <c r="I632" i="11"/>
  <c r="J632" i="11" s="1"/>
  <c r="I631" i="11"/>
  <c r="J631" i="11" s="1"/>
  <c r="J630" i="11"/>
  <c r="I630" i="11"/>
  <c r="I629" i="11"/>
  <c r="J629" i="11" s="1"/>
  <c r="J628" i="11"/>
  <c r="I628" i="11"/>
  <c r="J627" i="11"/>
  <c r="I627" i="11"/>
  <c r="J626" i="11"/>
  <c r="I626" i="11"/>
  <c r="I625" i="11"/>
  <c r="J625" i="11" s="1"/>
  <c r="I624" i="11"/>
  <c r="J624" i="11" s="1"/>
  <c r="I623" i="11"/>
  <c r="J623" i="11" s="1"/>
  <c r="I622" i="11"/>
  <c r="J622" i="11" s="1"/>
  <c r="I621" i="11"/>
  <c r="J621" i="11" s="1"/>
  <c r="I620" i="11"/>
  <c r="J620" i="11" s="1"/>
  <c r="J619" i="11"/>
  <c r="I619" i="11"/>
  <c r="J618" i="11"/>
  <c r="I618" i="11"/>
  <c r="I617" i="11"/>
  <c r="J617" i="11" s="1"/>
  <c r="I616" i="11"/>
  <c r="J616" i="11" s="1"/>
  <c r="I615" i="11"/>
  <c r="J615" i="11" s="1"/>
  <c r="J614" i="11"/>
  <c r="I614" i="11"/>
  <c r="I613" i="11"/>
  <c r="J613" i="11" s="1"/>
  <c r="I612" i="11"/>
  <c r="J612" i="11" s="1"/>
  <c r="I611" i="11"/>
  <c r="J611" i="11" s="1"/>
  <c r="I610" i="11"/>
  <c r="J610" i="11" s="1"/>
  <c r="I609" i="11"/>
  <c r="J609" i="11" s="1"/>
  <c r="I608" i="11"/>
  <c r="J608" i="11" s="1"/>
  <c r="I607" i="11"/>
  <c r="J607" i="11" s="1"/>
  <c r="J606" i="11"/>
  <c r="I606" i="11"/>
  <c r="I605" i="11"/>
  <c r="J605" i="11" s="1"/>
  <c r="I604" i="11"/>
  <c r="J604" i="11" s="1"/>
  <c r="J603" i="11"/>
  <c r="I603" i="11"/>
  <c r="I602" i="11"/>
  <c r="J602" i="11" s="1"/>
  <c r="I601" i="11"/>
  <c r="J601" i="11" s="1"/>
  <c r="I600" i="11"/>
  <c r="J600" i="11" s="1"/>
  <c r="I599" i="11"/>
  <c r="J599" i="11" s="1"/>
  <c r="I598" i="11"/>
  <c r="J598" i="11" s="1"/>
  <c r="I597" i="11"/>
  <c r="J597" i="11" s="1"/>
  <c r="I596" i="11"/>
  <c r="J596" i="11" s="1"/>
  <c r="I595" i="11"/>
  <c r="J595" i="11" s="1"/>
  <c r="I594" i="11"/>
  <c r="J594" i="11" s="1"/>
  <c r="I593" i="11"/>
  <c r="J593" i="11" s="1"/>
  <c r="J592" i="11"/>
  <c r="I592" i="11"/>
  <c r="I591" i="11"/>
  <c r="J591" i="11" s="1"/>
  <c r="J590" i="11"/>
  <c r="I590" i="11"/>
  <c r="I589" i="11"/>
  <c r="J589" i="11" s="1"/>
  <c r="I588" i="11"/>
  <c r="J588" i="11" s="1"/>
  <c r="I587" i="11"/>
  <c r="J587" i="11" s="1"/>
  <c r="J586" i="11"/>
  <c r="I586" i="11"/>
  <c r="I585" i="11"/>
  <c r="J585" i="11" s="1"/>
  <c r="I584" i="11"/>
  <c r="J584" i="11" s="1"/>
  <c r="I583" i="11"/>
  <c r="J583" i="11" s="1"/>
  <c r="J582" i="11"/>
  <c r="I582" i="11"/>
  <c r="I581" i="11"/>
  <c r="J581" i="11" s="1"/>
  <c r="J580" i="11"/>
  <c r="I580" i="11"/>
  <c r="I579" i="11"/>
  <c r="J579" i="11" s="1"/>
  <c r="J578" i="11"/>
  <c r="I578" i="11"/>
  <c r="I577" i="11"/>
  <c r="J577" i="11" s="1"/>
  <c r="I576" i="11"/>
  <c r="J576" i="11" s="1"/>
  <c r="I575" i="11"/>
  <c r="J575" i="11" s="1"/>
  <c r="J574" i="11"/>
  <c r="I574" i="11"/>
  <c r="I573" i="11"/>
  <c r="J573" i="11" s="1"/>
  <c r="I572" i="11"/>
  <c r="J572" i="11" s="1"/>
  <c r="I571" i="11"/>
  <c r="J571" i="11" s="1"/>
  <c r="I570" i="11"/>
  <c r="J570" i="11" s="1"/>
  <c r="I568" i="11"/>
  <c r="J568" i="11" s="1"/>
  <c r="I567" i="11"/>
  <c r="J567" i="11" s="1"/>
  <c r="I566" i="11"/>
  <c r="J566" i="11" s="1"/>
  <c r="I565" i="11"/>
  <c r="J565" i="11" s="1"/>
  <c r="I564" i="11"/>
  <c r="J564" i="11" s="1"/>
  <c r="I563" i="11"/>
  <c r="J563" i="11" s="1"/>
  <c r="I562" i="11"/>
  <c r="J562" i="11" s="1"/>
  <c r="I561" i="11"/>
  <c r="J561" i="11" s="1"/>
  <c r="I560" i="11"/>
  <c r="J560" i="11" s="1"/>
  <c r="I559" i="11"/>
  <c r="J559" i="11" s="1"/>
  <c r="I558" i="11"/>
  <c r="J558" i="11" s="1"/>
  <c r="I557" i="11"/>
  <c r="J557" i="11" s="1"/>
  <c r="I556" i="11"/>
  <c r="J556" i="11" s="1"/>
  <c r="J555" i="11"/>
  <c r="I555" i="11"/>
  <c r="I554" i="11"/>
  <c r="J554" i="11" s="1"/>
  <c r="I553" i="11"/>
  <c r="J553" i="11" s="1"/>
  <c r="I552" i="11"/>
  <c r="J552" i="11" s="1"/>
  <c r="J551" i="11"/>
  <c r="I551" i="11"/>
  <c r="J550" i="11"/>
  <c r="I550" i="11"/>
  <c r="I549" i="11"/>
  <c r="J549" i="11" s="1"/>
  <c r="I547" i="11"/>
  <c r="J547" i="11" s="1"/>
  <c r="J546" i="11"/>
  <c r="I546" i="11"/>
  <c r="I545" i="11"/>
  <c r="J545" i="11" s="1"/>
  <c r="I544" i="11"/>
  <c r="J544" i="11" s="1"/>
  <c r="I543" i="11"/>
  <c r="J543" i="11" s="1"/>
  <c r="J542" i="11"/>
  <c r="I542" i="11"/>
  <c r="I541" i="11"/>
  <c r="J541" i="11" s="1"/>
  <c r="I540" i="11"/>
  <c r="J540" i="11" s="1"/>
  <c r="I539" i="11"/>
  <c r="J539" i="11" s="1"/>
  <c r="I538" i="11"/>
  <c r="J538" i="11" s="1"/>
  <c r="I537" i="11"/>
  <c r="J537" i="11" s="1"/>
  <c r="I536" i="11"/>
  <c r="J536" i="11" s="1"/>
  <c r="I535" i="11"/>
  <c r="J535" i="11" s="1"/>
  <c r="J534" i="11"/>
  <c r="I534" i="11"/>
  <c r="I533" i="11"/>
  <c r="J533" i="11" s="1"/>
  <c r="I532" i="11"/>
  <c r="J532" i="11" s="1"/>
  <c r="I531" i="11"/>
  <c r="J531" i="11" s="1"/>
  <c r="I530" i="11"/>
  <c r="J530" i="11" s="1"/>
  <c r="I529" i="11"/>
  <c r="J529" i="11" s="1"/>
  <c r="I528" i="11"/>
  <c r="J528" i="11" s="1"/>
  <c r="I527" i="11"/>
  <c r="J527" i="11" s="1"/>
  <c r="I526" i="11"/>
  <c r="J526" i="11" s="1"/>
  <c r="I525" i="11"/>
  <c r="J525" i="11" s="1"/>
  <c r="I524" i="11"/>
  <c r="J524" i="11" s="1"/>
  <c r="J523" i="11"/>
  <c r="I523" i="11"/>
  <c r="J522" i="11"/>
  <c r="I522" i="11"/>
  <c r="I521" i="11"/>
  <c r="J521" i="11" s="1"/>
  <c r="I520" i="11"/>
  <c r="J520" i="11" s="1"/>
  <c r="I519" i="11"/>
  <c r="J519" i="11" s="1"/>
  <c r="J518" i="11"/>
  <c r="I518" i="11"/>
  <c r="I517" i="11"/>
  <c r="J517" i="11" s="1"/>
  <c r="J516" i="11"/>
  <c r="I516" i="11"/>
  <c r="I515" i="11"/>
  <c r="J515" i="11" s="1"/>
  <c r="J514" i="11"/>
  <c r="I514" i="11"/>
  <c r="I513" i="11"/>
  <c r="J513" i="11" s="1"/>
  <c r="I512" i="11"/>
  <c r="J512" i="11" s="1"/>
  <c r="I511" i="11"/>
  <c r="J511" i="11" s="1"/>
  <c r="J510" i="11"/>
  <c r="I510" i="11"/>
  <c r="I509" i="11"/>
  <c r="J509" i="11" s="1"/>
  <c r="I508" i="11"/>
  <c r="J508" i="11" s="1"/>
  <c r="I507" i="11"/>
  <c r="J507" i="11" s="1"/>
  <c r="J506" i="11"/>
  <c r="I506" i="11"/>
  <c r="I505" i="11"/>
  <c r="J505" i="11" s="1"/>
  <c r="I503" i="11"/>
  <c r="J503" i="11" s="1"/>
  <c r="J502" i="11"/>
  <c r="I502" i="11"/>
  <c r="I501" i="11"/>
  <c r="J501" i="11" s="1"/>
  <c r="J500" i="11"/>
  <c r="I500" i="11"/>
  <c r="I499" i="11"/>
  <c r="J499" i="11" s="1"/>
  <c r="I498" i="11"/>
  <c r="J498" i="11" s="1"/>
  <c r="I497" i="11"/>
  <c r="J497" i="11" s="1"/>
  <c r="I496" i="11"/>
  <c r="J496" i="11" s="1"/>
  <c r="I495" i="11"/>
  <c r="J495" i="11" s="1"/>
  <c r="I494" i="11"/>
  <c r="J494" i="11" s="1"/>
  <c r="I493" i="11"/>
  <c r="J493" i="11" s="1"/>
  <c r="I492" i="11"/>
  <c r="J492" i="11" s="1"/>
  <c r="I491" i="11"/>
  <c r="J491" i="11" s="1"/>
  <c r="I490" i="11"/>
  <c r="J490" i="11" s="1"/>
  <c r="I488" i="11"/>
  <c r="J488" i="11" s="1"/>
  <c r="I487" i="11"/>
  <c r="J487" i="11" s="1"/>
  <c r="I486" i="11"/>
  <c r="J486" i="11" s="1"/>
  <c r="I484" i="11"/>
  <c r="J484" i="11" s="1"/>
  <c r="I483" i="11"/>
  <c r="J483" i="11" s="1"/>
  <c r="I482" i="11"/>
  <c r="J482" i="11" s="1"/>
  <c r="I481" i="11"/>
  <c r="J481" i="11" s="1"/>
  <c r="I480" i="11"/>
  <c r="J480" i="11" s="1"/>
  <c r="I479" i="11"/>
  <c r="J479" i="11" s="1"/>
  <c r="I478" i="11"/>
  <c r="J478" i="11" s="1"/>
  <c r="I477" i="11"/>
  <c r="J477" i="11" s="1"/>
  <c r="I476" i="11"/>
  <c r="J476" i="11" s="1"/>
  <c r="I475" i="11"/>
  <c r="J475" i="11" s="1"/>
  <c r="I474" i="11"/>
  <c r="J474" i="11" s="1"/>
  <c r="I473" i="11"/>
  <c r="J473" i="11" s="1"/>
  <c r="I471" i="11"/>
  <c r="J471" i="11" s="1"/>
  <c r="I470" i="11"/>
  <c r="J470" i="11" s="1"/>
  <c r="I469" i="11"/>
  <c r="J469" i="11" s="1"/>
  <c r="I468" i="11"/>
  <c r="J468" i="11" s="1"/>
  <c r="I467" i="11"/>
  <c r="J467" i="11" s="1"/>
  <c r="I466" i="11"/>
  <c r="J466" i="11" s="1"/>
  <c r="I465" i="11"/>
  <c r="J465" i="11" s="1"/>
  <c r="I464" i="11"/>
  <c r="J464" i="11" s="1"/>
  <c r="I463" i="11"/>
  <c r="J463" i="11" s="1"/>
  <c r="I462" i="11"/>
  <c r="J462" i="11" s="1"/>
  <c r="I461" i="11"/>
  <c r="J461" i="11" s="1"/>
  <c r="I460" i="11"/>
  <c r="J460" i="11" s="1"/>
  <c r="J459" i="11"/>
  <c r="I459" i="11"/>
  <c r="I458" i="11"/>
  <c r="J458" i="11" s="1"/>
  <c r="I457" i="11"/>
  <c r="J457" i="11" s="1"/>
  <c r="I455" i="11"/>
  <c r="J455" i="11" s="1"/>
  <c r="I454" i="11"/>
  <c r="J454" i="11" s="1"/>
  <c r="I453" i="11"/>
  <c r="J453" i="11" s="1"/>
  <c r="J452" i="11"/>
  <c r="I452" i="11"/>
  <c r="I451" i="11"/>
  <c r="J451" i="11" s="1"/>
  <c r="J450" i="11"/>
  <c r="I450" i="11"/>
  <c r="I449" i="11"/>
  <c r="J449" i="11" s="1"/>
  <c r="J448" i="11"/>
  <c r="I448" i="11"/>
  <c r="I447" i="11"/>
  <c r="J447" i="11" s="1"/>
  <c r="I446" i="11"/>
  <c r="J446" i="11" s="1"/>
  <c r="I445" i="11"/>
  <c r="J445" i="11" s="1"/>
  <c r="I444" i="11"/>
  <c r="J444" i="11" s="1"/>
  <c r="I443" i="11"/>
  <c r="J443" i="11" s="1"/>
  <c r="I442" i="11"/>
  <c r="J442" i="11" s="1"/>
  <c r="I441" i="11"/>
  <c r="J441" i="11" s="1"/>
  <c r="I440" i="11"/>
  <c r="J440" i="11" s="1"/>
  <c r="I439" i="11"/>
  <c r="J439" i="11" s="1"/>
  <c r="J438" i="11"/>
  <c r="I438" i="11"/>
  <c r="I437" i="11"/>
  <c r="J437" i="11" s="1"/>
  <c r="J436" i="11"/>
  <c r="I436" i="11"/>
  <c r="I435" i="11"/>
  <c r="J435" i="11" s="1"/>
  <c r="J434" i="11"/>
  <c r="I434" i="11"/>
  <c r="I433" i="11"/>
  <c r="J433" i="11" s="1"/>
  <c r="J432" i="11"/>
  <c r="I432" i="11"/>
  <c r="I431" i="11"/>
  <c r="J431" i="11" s="1"/>
  <c r="I430" i="11"/>
  <c r="J430" i="11" s="1"/>
  <c r="I429" i="11"/>
  <c r="J429" i="11" s="1"/>
  <c r="I426" i="11"/>
  <c r="J426" i="11" s="1"/>
  <c r="I424" i="11"/>
  <c r="J424" i="11" s="1"/>
  <c r="I423" i="11"/>
  <c r="J423" i="11" s="1"/>
  <c r="J422" i="11"/>
  <c r="I422" i="11"/>
  <c r="I421" i="11"/>
  <c r="J421" i="11" s="1"/>
  <c r="J420" i="11"/>
  <c r="I420" i="11"/>
  <c r="I419" i="11"/>
  <c r="J419" i="11" s="1"/>
  <c r="I417" i="11"/>
  <c r="J417" i="11" s="1"/>
  <c r="J416" i="11"/>
  <c r="I416" i="11"/>
  <c r="I415" i="11"/>
  <c r="J415" i="11" s="1"/>
  <c r="I414" i="11"/>
  <c r="J414" i="11" s="1"/>
  <c r="I413" i="11"/>
  <c r="J413" i="11" s="1"/>
  <c r="I412" i="11"/>
  <c r="J412" i="11" s="1"/>
  <c r="I411" i="11"/>
  <c r="J411" i="11" s="1"/>
  <c r="I410" i="11"/>
  <c r="J410" i="11" s="1"/>
  <c r="I409" i="11"/>
  <c r="J409" i="11" s="1"/>
  <c r="I408" i="11"/>
  <c r="J408" i="11" s="1"/>
  <c r="I407" i="11"/>
  <c r="J407" i="11" s="1"/>
  <c r="J406" i="11"/>
  <c r="I406" i="11"/>
  <c r="I405" i="11"/>
  <c r="J405" i="11" s="1"/>
  <c r="J404" i="11"/>
  <c r="I404" i="11"/>
  <c r="I403" i="11"/>
  <c r="J403" i="11" s="1"/>
  <c r="J402" i="11"/>
  <c r="I402" i="11"/>
  <c r="I401" i="11"/>
  <c r="J401" i="11" s="1"/>
  <c r="J400" i="11"/>
  <c r="I400" i="11"/>
  <c r="I399" i="11"/>
  <c r="J399" i="11" s="1"/>
  <c r="I398" i="11"/>
  <c r="J398" i="11" s="1"/>
  <c r="I397" i="11"/>
  <c r="J397" i="11" s="1"/>
  <c r="I396" i="11"/>
  <c r="J396" i="11" s="1"/>
  <c r="I395" i="11"/>
  <c r="J395" i="11" s="1"/>
  <c r="I394" i="11"/>
  <c r="J394" i="11" s="1"/>
  <c r="I393" i="11"/>
  <c r="J393" i="11" s="1"/>
  <c r="I392" i="11"/>
  <c r="J392" i="11" s="1"/>
  <c r="I391" i="11"/>
  <c r="J391" i="11" s="1"/>
  <c r="J390" i="11"/>
  <c r="I390" i="11"/>
  <c r="I389" i="11"/>
  <c r="J389" i="11" s="1"/>
  <c r="J388" i="11"/>
  <c r="I388" i="11"/>
  <c r="I387" i="11"/>
  <c r="J387" i="11" s="1"/>
  <c r="J386" i="11"/>
  <c r="I386" i="11"/>
  <c r="I385" i="11"/>
  <c r="J385" i="11" s="1"/>
  <c r="J384" i="11"/>
  <c r="I384" i="11"/>
  <c r="I383" i="11"/>
  <c r="J383" i="11" s="1"/>
  <c r="I382" i="11"/>
  <c r="J382" i="11" s="1"/>
  <c r="I381" i="11"/>
  <c r="J381" i="11" s="1"/>
  <c r="I380" i="11"/>
  <c r="J380" i="11" s="1"/>
  <c r="I379" i="11"/>
  <c r="J379" i="11" s="1"/>
  <c r="I378" i="11"/>
  <c r="J378" i="11" s="1"/>
  <c r="I377" i="11"/>
  <c r="J377" i="11" s="1"/>
  <c r="I376" i="11"/>
  <c r="J376" i="11" s="1"/>
  <c r="I375" i="11"/>
  <c r="J375" i="11" s="1"/>
  <c r="J374" i="11"/>
  <c r="I374" i="11"/>
  <c r="I373" i="11"/>
  <c r="J373" i="11" s="1"/>
  <c r="J372" i="11"/>
  <c r="I372" i="11"/>
  <c r="I371" i="11"/>
  <c r="J371" i="11" s="1"/>
  <c r="J370" i="11"/>
  <c r="I370" i="11"/>
  <c r="I369" i="11"/>
  <c r="J369" i="11" s="1"/>
  <c r="J368" i="11"/>
  <c r="I368" i="11"/>
  <c r="I367" i="11"/>
  <c r="J367" i="11" s="1"/>
  <c r="I366" i="11"/>
  <c r="J366" i="11" s="1"/>
  <c r="I365" i="11"/>
  <c r="J365" i="11" s="1"/>
  <c r="I364" i="11"/>
  <c r="J364" i="11" s="1"/>
  <c r="I363" i="11"/>
  <c r="J363" i="11" s="1"/>
  <c r="I362" i="11"/>
  <c r="J362" i="11" s="1"/>
  <c r="I361" i="11"/>
  <c r="J361" i="11" s="1"/>
  <c r="I360" i="11"/>
  <c r="J360" i="11" s="1"/>
  <c r="I359" i="11"/>
  <c r="J359" i="11" s="1"/>
  <c r="J358" i="11"/>
  <c r="I358" i="11"/>
  <c r="I357" i="11"/>
  <c r="J357" i="11" s="1"/>
  <c r="J356" i="11"/>
  <c r="I356" i="11"/>
  <c r="I355" i="11"/>
  <c r="J355" i="11" s="1"/>
  <c r="J354" i="11"/>
  <c r="I354" i="11"/>
  <c r="I353" i="11"/>
  <c r="J353" i="11" s="1"/>
  <c r="J352" i="11"/>
  <c r="I352" i="11"/>
  <c r="I351" i="11"/>
  <c r="J351" i="11" s="1"/>
  <c r="I350" i="11"/>
  <c r="J350" i="11" s="1"/>
  <c r="I349" i="11"/>
  <c r="J349" i="11" s="1"/>
  <c r="I348" i="11"/>
  <c r="J348" i="11" s="1"/>
  <c r="I347" i="11"/>
  <c r="J347" i="11" s="1"/>
  <c r="I346" i="11"/>
  <c r="J346" i="11" s="1"/>
  <c r="I345" i="11"/>
  <c r="J345" i="11" s="1"/>
  <c r="I344" i="11"/>
  <c r="J344" i="11" s="1"/>
  <c r="I343" i="11"/>
  <c r="J343" i="11" s="1"/>
  <c r="J342" i="11"/>
  <c r="I342" i="11"/>
  <c r="I341" i="11"/>
  <c r="J341" i="11" s="1"/>
  <c r="J340" i="11"/>
  <c r="I340" i="11"/>
  <c r="I339" i="11"/>
  <c r="J339" i="11" s="1"/>
  <c r="J338" i="11"/>
  <c r="I338" i="11"/>
  <c r="I337" i="11"/>
  <c r="J337" i="11" s="1"/>
  <c r="J336" i="11"/>
  <c r="I336" i="11"/>
  <c r="I335" i="11"/>
  <c r="J335" i="11" s="1"/>
  <c r="I334" i="11"/>
  <c r="J334" i="11" s="1"/>
  <c r="I333" i="11"/>
  <c r="J333" i="11" s="1"/>
  <c r="I332" i="11"/>
  <c r="J332" i="11" s="1"/>
  <c r="I331" i="11"/>
  <c r="J331" i="11" s="1"/>
  <c r="I330" i="11"/>
  <c r="J330" i="11" s="1"/>
  <c r="I329" i="11"/>
  <c r="J329" i="11" s="1"/>
  <c r="I328" i="11"/>
  <c r="J328" i="11" s="1"/>
  <c r="J326" i="11"/>
  <c r="I326" i="11"/>
  <c r="I325" i="11"/>
  <c r="J325" i="11" s="1"/>
  <c r="J324" i="11"/>
  <c r="I324" i="11"/>
  <c r="I323" i="11"/>
  <c r="J323" i="11" s="1"/>
  <c r="J322" i="11"/>
  <c r="I322" i="11"/>
  <c r="I321" i="11"/>
  <c r="J321" i="11" s="1"/>
  <c r="J320" i="11"/>
  <c r="I320" i="11"/>
  <c r="I319" i="11"/>
  <c r="J319" i="11" s="1"/>
  <c r="I318" i="11"/>
  <c r="J318" i="11" s="1"/>
  <c r="I317" i="11"/>
  <c r="J317" i="11" s="1"/>
  <c r="I316" i="11"/>
  <c r="J316" i="11" s="1"/>
  <c r="I315" i="11"/>
  <c r="J315" i="11" s="1"/>
  <c r="I314" i="11"/>
  <c r="J314" i="11" s="1"/>
  <c r="I313" i="11"/>
  <c r="J313" i="11" s="1"/>
  <c r="I312" i="11"/>
  <c r="J312" i="11" s="1"/>
  <c r="I311" i="11"/>
  <c r="J311" i="11" s="1"/>
  <c r="J310" i="11"/>
  <c r="I310" i="11"/>
  <c r="I309" i="11"/>
  <c r="J309" i="11" s="1"/>
  <c r="J308" i="11"/>
  <c r="I308" i="11"/>
  <c r="I307" i="11"/>
  <c r="J307" i="11" s="1"/>
  <c r="J306" i="11"/>
  <c r="I306" i="11"/>
  <c r="I305" i="11"/>
  <c r="J305" i="11" s="1"/>
  <c r="J304" i="11"/>
  <c r="I304" i="11"/>
  <c r="I303" i="11"/>
  <c r="J303" i="11" s="1"/>
  <c r="I302" i="11"/>
  <c r="J302" i="11" s="1"/>
  <c r="I301" i="11"/>
  <c r="J301" i="11" s="1"/>
  <c r="I300" i="11"/>
  <c r="J300" i="11" s="1"/>
  <c r="I299" i="11"/>
  <c r="J299" i="11" s="1"/>
  <c r="I298" i="11"/>
  <c r="J298" i="11" s="1"/>
  <c r="I297" i="11"/>
  <c r="J297" i="11" s="1"/>
  <c r="I296" i="11"/>
  <c r="J296" i="11" s="1"/>
  <c r="I295" i="11"/>
  <c r="J295" i="11" s="1"/>
  <c r="J294" i="11"/>
  <c r="I294" i="11"/>
  <c r="I293" i="11"/>
  <c r="J293" i="11" s="1"/>
  <c r="J292" i="11"/>
  <c r="I292" i="11"/>
  <c r="I291" i="11"/>
  <c r="J291" i="11" s="1"/>
  <c r="J290" i="11"/>
  <c r="I290" i="11"/>
  <c r="I289" i="11"/>
  <c r="J289" i="11" s="1"/>
  <c r="J288" i="11"/>
  <c r="I288" i="11"/>
  <c r="I287" i="11"/>
  <c r="J287" i="11" s="1"/>
  <c r="I286" i="11"/>
  <c r="J286" i="11" s="1"/>
  <c r="I285" i="11"/>
  <c r="J285" i="11" s="1"/>
  <c r="I284" i="11"/>
  <c r="J284" i="11" s="1"/>
  <c r="I283" i="11"/>
  <c r="J283" i="11" s="1"/>
  <c r="I282" i="11"/>
  <c r="J282" i="11" s="1"/>
  <c r="I281" i="11"/>
  <c r="J281" i="11" s="1"/>
  <c r="I280" i="11"/>
  <c r="J280" i="11" s="1"/>
  <c r="I279" i="11"/>
  <c r="J279" i="11" s="1"/>
  <c r="J278" i="11"/>
  <c r="I278" i="11"/>
  <c r="I277" i="11"/>
  <c r="J277" i="11" s="1"/>
  <c r="J276" i="11"/>
  <c r="I276" i="11"/>
  <c r="I275" i="11"/>
  <c r="J275" i="11" s="1"/>
  <c r="J274" i="11"/>
  <c r="I274" i="11"/>
  <c r="I273" i="11"/>
  <c r="J273" i="11" s="1"/>
  <c r="J272" i="11"/>
  <c r="I272" i="11"/>
  <c r="I271" i="11"/>
  <c r="J271" i="11" s="1"/>
  <c r="I270" i="11"/>
  <c r="J270" i="11" s="1"/>
  <c r="J269" i="11"/>
  <c r="I269" i="11"/>
  <c r="J268" i="11"/>
  <c r="I268" i="11"/>
  <c r="I267" i="11"/>
  <c r="J267" i="11" s="1"/>
  <c r="J266" i="11"/>
  <c r="I266" i="11"/>
  <c r="I265" i="11"/>
  <c r="J265" i="11" s="1"/>
  <c r="I264" i="11"/>
  <c r="J264" i="11" s="1"/>
  <c r="I263" i="11"/>
  <c r="J263" i="11" s="1"/>
  <c r="I262" i="11"/>
  <c r="J262" i="11" s="1"/>
  <c r="I261" i="11"/>
  <c r="J261" i="11" s="1"/>
  <c r="J260" i="11"/>
  <c r="I260" i="11"/>
  <c r="I259" i="11"/>
  <c r="J259" i="11" s="1"/>
  <c r="J258" i="11"/>
  <c r="I258" i="11"/>
  <c r="J257" i="11"/>
  <c r="I257" i="11"/>
  <c r="I256" i="11"/>
  <c r="J256" i="11" s="1"/>
  <c r="I255" i="11"/>
  <c r="J255" i="11" s="1"/>
  <c r="J254" i="11"/>
  <c r="I254" i="11"/>
  <c r="I253" i="11"/>
  <c r="J253" i="11" s="1"/>
  <c r="I252" i="11"/>
  <c r="J252" i="11" s="1"/>
  <c r="I251" i="11"/>
  <c r="J251" i="11" s="1"/>
  <c r="I250" i="11"/>
  <c r="J250" i="11" s="1"/>
  <c r="J248" i="11"/>
  <c r="I248" i="11"/>
  <c r="I247" i="11"/>
  <c r="J247" i="11" s="1"/>
  <c r="J246" i="11"/>
  <c r="I246" i="11"/>
  <c r="I244" i="11"/>
  <c r="J244" i="11" s="1"/>
  <c r="I243" i="11"/>
  <c r="J243" i="11" s="1"/>
  <c r="I242" i="11"/>
  <c r="J242" i="11" s="1"/>
  <c r="I241" i="11"/>
  <c r="J241" i="11" s="1"/>
  <c r="J240" i="11"/>
  <c r="I240" i="11"/>
  <c r="I239" i="11"/>
  <c r="J239" i="11" s="1"/>
  <c r="I238" i="11"/>
  <c r="J238" i="11" s="1"/>
  <c r="J237" i="11"/>
  <c r="I237" i="11"/>
  <c r="J236" i="11"/>
  <c r="I236" i="11"/>
  <c r="I235" i="11"/>
  <c r="J235" i="11" s="1"/>
  <c r="J234" i="11"/>
  <c r="I234" i="11"/>
  <c r="I233" i="11"/>
  <c r="J233" i="11" s="1"/>
  <c r="I232" i="11"/>
  <c r="J232" i="11" s="1"/>
  <c r="I231" i="11"/>
  <c r="J231" i="11" s="1"/>
  <c r="I230" i="11"/>
  <c r="J230" i="11" s="1"/>
  <c r="I229" i="11"/>
  <c r="J229" i="11" s="1"/>
  <c r="J228" i="11"/>
  <c r="I228" i="11"/>
  <c r="I227" i="11"/>
  <c r="J227" i="11" s="1"/>
  <c r="J226" i="11"/>
  <c r="I226" i="11"/>
  <c r="J225" i="11"/>
  <c r="I225" i="11"/>
  <c r="I224" i="11"/>
  <c r="J224" i="11" s="1"/>
  <c r="I223" i="11"/>
  <c r="J223" i="11" s="1"/>
  <c r="J222" i="11"/>
  <c r="I222" i="11"/>
  <c r="I221" i="11"/>
  <c r="J221" i="11" s="1"/>
  <c r="I220" i="11"/>
  <c r="J220" i="11" s="1"/>
  <c r="I219" i="11"/>
  <c r="J219" i="11" s="1"/>
  <c r="I218" i="11"/>
  <c r="J218" i="11" s="1"/>
  <c r="J217" i="11"/>
  <c r="I217" i="11"/>
  <c r="J216" i="11"/>
  <c r="I216" i="11"/>
  <c r="I215" i="11"/>
  <c r="J215" i="11" s="1"/>
  <c r="J214" i="11"/>
  <c r="I214" i="11"/>
  <c r="J213" i="11"/>
  <c r="I213" i="11"/>
  <c r="I212" i="11"/>
  <c r="J212" i="11" s="1"/>
  <c r="I211" i="11"/>
  <c r="J211" i="11" s="1"/>
  <c r="I210" i="11"/>
  <c r="J210" i="11" s="1"/>
  <c r="I209" i="11"/>
  <c r="J209" i="11" s="1"/>
  <c r="J208" i="11"/>
  <c r="I208" i="11"/>
  <c r="I207" i="11"/>
  <c r="J207" i="11" s="1"/>
  <c r="I206" i="11"/>
  <c r="J206" i="11" s="1"/>
  <c r="J205" i="11"/>
  <c r="I205" i="11"/>
  <c r="J204" i="11"/>
  <c r="I204" i="11"/>
  <c r="I203" i="11"/>
  <c r="J203" i="11" s="1"/>
  <c r="J202" i="11"/>
  <c r="I202" i="11"/>
  <c r="I201" i="11"/>
  <c r="J201" i="11" s="1"/>
  <c r="I200" i="11"/>
  <c r="J200" i="11" s="1"/>
  <c r="I199" i="11"/>
  <c r="J199" i="11" s="1"/>
  <c r="I198" i="11"/>
  <c r="J198" i="11" s="1"/>
  <c r="I197" i="11"/>
  <c r="J197" i="11" s="1"/>
  <c r="J196" i="11"/>
  <c r="I196" i="11"/>
  <c r="I195" i="11"/>
  <c r="J195" i="11" s="1"/>
  <c r="J194" i="11"/>
  <c r="I194" i="11"/>
  <c r="J193" i="11"/>
  <c r="I193" i="11"/>
  <c r="I192" i="11"/>
  <c r="J192" i="11" s="1"/>
  <c r="I191" i="11"/>
  <c r="J191" i="11" s="1"/>
  <c r="J190" i="11"/>
  <c r="I190" i="11"/>
  <c r="I189" i="11"/>
  <c r="J189" i="11" s="1"/>
  <c r="I188" i="11"/>
  <c r="J188" i="11" s="1"/>
  <c r="I187" i="11"/>
  <c r="J187" i="11" s="1"/>
  <c r="I186" i="11"/>
  <c r="J186" i="11" s="1"/>
  <c r="J185" i="11"/>
  <c r="I185" i="11"/>
  <c r="J184" i="11"/>
  <c r="I184" i="11"/>
  <c r="I183" i="11"/>
  <c r="J183" i="11" s="1"/>
  <c r="J182" i="11"/>
  <c r="I182" i="11"/>
  <c r="J181" i="11"/>
  <c r="I181" i="11"/>
  <c r="I180" i="11"/>
  <c r="J180" i="11" s="1"/>
  <c r="I179" i="11"/>
  <c r="J179" i="11" s="1"/>
  <c r="I178" i="11"/>
  <c r="J178" i="11" s="1"/>
  <c r="I177" i="11"/>
  <c r="J177" i="11" s="1"/>
  <c r="J176" i="11"/>
  <c r="I176" i="11"/>
  <c r="I175" i="11"/>
  <c r="J175" i="11" s="1"/>
  <c r="I174" i="11"/>
  <c r="J174" i="11" s="1"/>
  <c r="J172" i="11"/>
  <c r="I172" i="11"/>
  <c r="I171" i="11"/>
  <c r="J171" i="11" s="1"/>
  <c r="J170" i="11"/>
  <c r="I170" i="11"/>
  <c r="I169" i="11"/>
  <c r="J169" i="11" s="1"/>
  <c r="I168" i="11"/>
  <c r="J168" i="11" s="1"/>
  <c r="I167" i="11"/>
  <c r="J167" i="11" s="1"/>
  <c r="I166" i="11"/>
  <c r="J166" i="11" s="1"/>
  <c r="I165" i="11"/>
  <c r="J165" i="11" s="1"/>
  <c r="J164" i="11"/>
  <c r="I164" i="11"/>
  <c r="I163" i="11"/>
  <c r="J163" i="11" s="1"/>
  <c r="J162" i="11"/>
  <c r="I162" i="11"/>
  <c r="J161" i="11"/>
  <c r="I161" i="11"/>
  <c r="I160" i="11"/>
  <c r="J160" i="11" s="1"/>
  <c r="I159" i="11"/>
  <c r="J159" i="11" s="1"/>
  <c r="J158" i="11"/>
  <c r="I158" i="11"/>
  <c r="I157" i="11"/>
  <c r="J157" i="11" s="1"/>
  <c r="I156" i="11"/>
  <c r="J156" i="11" s="1"/>
  <c r="I155" i="11"/>
  <c r="J155" i="11" s="1"/>
  <c r="I154" i="11"/>
  <c r="J154" i="11" s="1"/>
  <c r="J153" i="11"/>
  <c r="I153" i="11"/>
  <c r="J152" i="11"/>
  <c r="I152" i="11"/>
  <c r="I151" i="11"/>
  <c r="J151" i="11" s="1"/>
  <c r="J150" i="11"/>
  <c r="I150" i="11"/>
  <c r="J149" i="11"/>
  <c r="I149" i="11"/>
  <c r="I148" i="11"/>
  <c r="J148" i="11" s="1"/>
  <c r="I147" i="11"/>
  <c r="J147" i="11" s="1"/>
  <c r="I146" i="11"/>
  <c r="J146" i="11" s="1"/>
  <c r="I145" i="11"/>
  <c r="J145" i="11" s="1"/>
  <c r="J144" i="11"/>
  <c r="I144" i="11"/>
  <c r="I143" i="11"/>
  <c r="J143" i="11" s="1"/>
  <c r="I142" i="11"/>
  <c r="J142" i="11" s="1"/>
  <c r="J141" i="11"/>
  <c r="I141" i="11"/>
  <c r="J140" i="11"/>
  <c r="I140" i="11"/>
  <c r="I139" i="11"/>
  <c r="J139" i="11" s="1"/>
  <c r="J138" i="11"/>
  <c r="I138" i="11"/>
  <c r="I137" i="11"/>
  <c r="J137" i="11" s="1"/>
  <c r="I136" i="11"/>
  <c r="J136" i="11" s="1"/>
  <c r="I135" i="11"/>
  <c r="J135" i="11" s="1"/>
  <c r="J134" i="11"/>
  <c r="I134" i="11"/>
  <c r="J133" i="11"/>
  <c r="I133" i="11"/>
  <c r="I132" i="11"/>
  <c r="J132" i="11" s="1"/>
  <c r="I131" i="11"/>
  <c r="J131" i="11" s="1"/>
  <c r="I130" i="11"/>
  <c r="J130" i="11" s="1"/>
  <c r="J129" i="11"/>
  <c r="I129" i="11"/>
  <c r="I128" i="11"/>
  <c r="J128" i="11" s="1"/>
  <c r="I127" i="11"/>
  <c r="J127" i="11" s="1"/>
  <c r="I126" i="11"/>
  <c r="J126" i="11" s="1"/>
  <c r="I125" i="11"/>
  <c r="J125" i="11" s="1"/>
  <c r="I124" i="11"/>
  <c r="J124" i="11" s="1"/>
  <c r="I123" i="11"/>
  <c r="J123" i="11" s="1"/>
  <c r="J122" i="11"/>
  <c r="I122" i="11"/>
  <c r="I121" i="11"/>
  <c r="J121" i="11" s="1"/>
  <c r="I120" i="11"/>
  <c r="J120" i="11" s="1"/>
  <c r="I119" i="11"/>
  <c r="J119" i="11" s="1"/>
  <c r="J118" i="11"/>
  <c r="I118" i="11"/>
  <c r="J117" i="11"/>
  <c r="I117" i="11"/>
  <c r="I116" i="11"/>
  <c r="J116" i="11" s="1"/>
  <c r="I115" i="11"/>
  <c r="J115" i="11" s="1"/>
  <c r="I114" i="11"/>
  <c r="J114" i="11" s="1"/>
  <c r="J113" i="11"/>
  <c r="I113" i="11"/>
  <c r="I112" i="11"/>
  <c r="J112" i="11" s="1"/>
  <c r="I111" i="11"/>
  <c r="J111" i="11" s="1"/>
  <c r="I110" i="11"/>
  <c r="J110" i="11" s="1"/>
  <c r="I109" i="11"/>
  <c r="J109" i="11" s="1"/>
  <c r="I108" i="11"/>
  <c r="J108" i="11" s="1"/>
  <c r="I107" i="11"/>
  <c r="J107" i="11" s="1"/>
  <c r="J106" i="11"/>
  <c r="I106" i="11"/>
  <c r="I105" i="11"/>
  <c r="J105" i="11" s="1"/>
  <c r="I104" i="11"/>
  <c r="J104" i="11" s="1"/>
  <c r="I103" i="11"/>
  <c r="J103" i="11" s="1"/>
  <c r="J102" i="11"/>
  <c r="I102" i="11"/>
  <c r="J101" i="11"/>
  <c r="I101" i="11"/>
  <c r="I100" i="11"/>
  <c r="J100" i="11" s="1"/>
  <c r="I99" i="11"/>
  <c r="J99" i="11" s="1"/>
  <c r="I98" i="11"/>
  <c r="J98" i="11" s="1"/>
  <c r="J97" i="11"/>
  <c r="I97" i="11"/>
  <c r="I96" i="11"/>
  <c r="J96" i="11" s="1"/>
  <c r="I95" i="11"/>
  <c r="J95" i="11" s="1"/>
  <c r="I94" i="11"/>
  <c r="J94" i="11" s="1"/>
  <c r="I93" i="11"/>
  <c r="J93" i="11" s="1"/>
  <c r="I92" i="11"/>
  <c r="J92" i="11" s="1"/>
  <c r="I91" i="11"/>
  <c r="J91" i="11" s="1"/>
  <c r="J90" i="11"/>
  <c r="I90" i="11"/>
  <c r="I89" i="11"/>
  <c r="J89" i="11" s="1"/>
  <c r="I88" i="11"/>
  <c r="J88" i="11" s="1"/>
  <c r="I87" i="11"/>
  <c r="J87" i="11" s="1"/>
  <c r="J86" i="11"/>
  <c r="I86" i="11"/>
  <c r="J85" i="11"/>
  <c r="I85" i="11"/>
  <c r="I84" i="11"/>
  <c r="J84" i="11" s="1"/>
  <c r="I83" i="11"/>
  <c r="J83" i="11" s="1"/>
  <c r="I82" i="11"/>
  <c r="J82" i="11" s="1"/>
  <c r="J81" i="11"/>
  <c r="I81" i="11"/>
  <c r="I80" i="11"/>
  <c r="J80" i="11" s="1"/>
  <c r="I79" i="11"/>
  <c r="J79" i="11" s="1"/>
  <c r="I78" i="11"/>
  <c r="J78" i="11" s="1"/>
  <c r="I77" i="11"/>
  <c r="J77" i="11" s="1"/>
  <c r="I76" i="11"/>
  <c r="J76" i="11" s="1"/>
  <c r="I75" i="11"/>
  <c r="J75" i="11" s="1"/>
  <c r="J74" i="11"/>
  <c r="I74" i="11"/>
  <c r="I73" i="11"/>
  <c r="J73" i="11" s="1"/>
  <c r="I72" i="11"/>
  <c r="J72" i="11" s="1"/>
  <c r="I71" i="11"/>
  <c r="J71" i="11" s="1"/>
  <c r="J70" i="11"/>
  <c r="I70" i="11"/>
  <c r="I68" i="11"/>
  <c r="J68" i="11" s="1"/>
  <c r="I66" i="11"/>
  <c r="J66" i="11" s="1"/>
  <c r="I65" i="11"/>
  <c r="J65" i="11" s="1"/>
  <c r="I64" i="11"/>
  <c r="J64" i="11" s="1"/>
  <c r="I63" i="11"/>
  <c r="J63" i="11" s="1"/>
  <c r="I62" i="11"/>
  <c r="J62" i="11" s="1"/>
  <c r="J61" i="11"/>
  <c r="I61" i="11"/>
  <c r="I60" i="11"/>
  <c r="J60" i="11" s="1"/>
  <c r="I59" i="11"/>
  <c r="J59" i="11" s="1"/>
  <c r="I58" i="11"/>
  <c r="J58" i="11" s="1"/>
  <c r="I57" i="11"/>
  <c r="J57" i="11" s="1"/>
  <c r="I56" i="11"/>
  <c r="J56" i="11" s="1"/>
  <c r="I53" i="11"/>
  <c r="J53" i="11" s="1"/>
  <c r="I52" i="11"/>
  <c r="J52" i="11" s="1"/>
  <c r="I50" i="11"/>
  <c r="J50" i="11" s="1"/>
  <c r="I49" i="11"/>
  <c r="J49" i="11" s="1"/>
  <c r="I48" i="11"/>
  <c r="J48" i="11" s="1"/>
  <c r="I46" i="11"/>
  <c r="J46" i="11" s="1"/>
  <c r="I45" i="11"/>
  <c r="J45" i="11" s="1"/>
  <c r="I44" i="11"/>
  <c r="J44" i="11" s="1"/>
  <c r="I43" i="11"/>
  <c r="J43" i="11" s="1"/>
  <c r="J42" i="11"/>
  <c r="I42" i="11"/>
  <c r="I41" i="11"/>
  <c r="J41" i="11" s="1"/>
  <c r="I40" i="11"/>
  <c r="J40" i="11" s="1"/>
  <c r="I39" i="11"/>
  <c r="J39" i="11" s="1"/>
  <c r="J38" i="11"/>
  <c r="I38" i="11"/>
  <c r="J37" i="11"/>
  <c r="I37" i="11"/>
  <c r="I36" i="11"/>
  <c r="J36" i="11" s="1"/>
  <c r="I35" i="11"/>
  <c r="J35" i="11" s="1"/>
  <c r="J34" i="11"/>
  <c r="I34" i="11"/>
  <c r="I33" i="11"/>
  <c r="J33" i="11" s="1"/>
  <c r="I32" i="11"/>
  <c r="J32" i="11" s="1"/>
  <c r="I31" i="11"/>
  <c r="J31" i="11" s="1"/>
  <c r="I30" i="11"/>
  <c r="J30" i="11" s="1"/>
  <c r="J29" i="11"/>
  <c r="I29" i="11"/>
  <c r="I28" i="11"/>
  <c r="J28" i="11" s="1"/>
  <c r="I27" i="11"/>
  <c r="J27" i="11" s="1"/>
  <c r="J26" i="11"/>
  <c r="I26" i="11"/>
  <c r="I25" i="11"/>
  <c r="J25" i="11" s="1"/>
  <c r="I24" i="11"/>
  <c r="J24" i="11" s="1"/>
  <c r="J22" i="11"/>
  <c r="I22" i="11"/>
  <c r="I21" i="11"/>
  <c r="J21" i="11" s="1"/>
  <c r="I20" i="11"/>
  <c r="J20" i="11" s="1"/>
  <c r="I19" i="11"/>
  <c r="J19" i="11" s="1"/>
  <c r="I18" i="11"/>
  <c r="J18" i="11" s="1"/>
  <c r="J17" i="11"/>
  <c r="I17" i="11"/>
  <c r="I16" i="11"/>
  <c r="J16" i="11" s="1"/>
  <c r="J15" i="11"/>
  <c r="I15" i="11"/>
  <c r="F786" i="11"/>
  <c r="F751" i="11"/>
  <c r="F739" i="11"/>
  <c r="F737" i="11"/>
  <c r="F735" i="11"/>
  <c r="F733" i="11"/>
  <c r="F728" i="11"/>
  <c r="F723" i="11"/>
  <c r="F718" i="11"/>
  <c r="F710" i="11"/>
  <c r="F705" i="11"/>
  <c r="F696" i="11"/>
  <c r="F689" i="11"/>
  <c r="F677" i="11"/>
  <c r="F660" i="11"/>
  <c r="F656" i="11"/>
  <c r="F652" i="11"/>
  <c r="F648" i="11"/>
  <c r="F647" i="11"/>
  <c r="F646" i="11"/>
  <c r="F643" i="11"/>
  <c r="F642" i="11"/>
  <c r="F641" i="11"/>
  <c r="F639" i="11"/>
  <c r="F638" i="11"/>
  <c r="F637" i="11"/>
  <c r="F635" i="11"/>
  <c r="F634" i="11"/>
  <c r="F633" i="11"/>
  <c r="F630" i="11"/>
  <c r="F629" i="11"/>
  <c r="F628" i="11"/>
  <c r="F626" i="11"/>
  <c r="F625" i="11"/>
  <c r="F624" i="11"/>
  <c r="F622" i="11"/>
  <c r="F621" i="11"/>
  <c r="F620" i="11"/>
  <c r="F618" i="11"/>
  <c r="F617" i="11"/>
  <c r="F616" i="11"/>
  <c r="F613" i="11"/>
  <c r="F612" i="11"/>
  <c r="F611" i="11"/>
  <c r="F608" i="11"/>
  <c r="F607" i="11"/>
  <c r="F606" i="11"/>
  <c r="F602" i="11"/>
  <c r="F601" i="11"/>
  <c r="F598" i="11"/>
  <c r="F597" i="11"/>
  <c r="F567" i="11"/>
  <c r="F565" i="11"/>
  <c r="F563" i="11"/>
  <c r="F561" i="11"/>
  <c r="F351" i="11"/>
  <c r="F314" i="11"/>
  <c r="F312" i="11"/>
  <c r="F310" i="11"/>
  <c r="AB46" i="4"/>
  <c r="AB43" i="4"/>
  <c r="AB26" i="4"/>
  <c r="AB25" i="4"/>
  <c r="AB24" i="4"/>
  <c r="AB23" i="4"/>
  <c r="AB19" i="4"/>
  <c r="AB18" i="4"/>
  <c r="AB16" i="4"/>
  <c r="I58" i="4"/>
  <c r="J58" i="4" s="1"/>
  <c r="I57" i="4"/>
  <c r="J57" i="4" s="1"/>
  <c r="I56" i="4"/>
  <c r="J56" i="4" s="1"/>
  <c r="I55" i="4"/>
  <c r="J55" i="4" s="1"/>
  <c r="I53" i="4"/>
  <c r="J53" i="4" s="1"/>
  <c r="I52" i="4"/>
  <c r="J52" i="4" s="1"/>
  <c r="J50" i="4"/>
  <c r="I50" i="4"/>
  <c r="I49" i="4"/>
  <c r="J49" i="4" s="1"/>
  <c r="I47" i="4"/>
  <c r="J47" i="4" s="1"/>
  <c r="J46" i="4"/>
  <c r="I46" i="4"/>
  <c r="I45" i="4"/>
  <c r="J45" i="4" s="1"/>
  <c r="I44" i="4"/>
  <c r="J44" i="4" s="1"/>
  <c r="I43" i="4"/>
  <c r="J43" i="4" s="1"/>
  <c r="J42" i="4"/>
  <c r="I42" i="4"/>
  <c r="I40" i="4"/>
  <c r="J40" i="4" s="1"/>
  <c r="I39" i="4"/>
  <c r="J39" i="4" s="1"/>
  <c r="J38" i="4"/>
  <c r="I38" i="4"/>
  <c r="J37" i="4"/>
  <c r="I37" i="4"/>
  <c r="I36" i="4"/>
  <c r="J36" i="4" s="1"/>
  <c r="I35" i="4"/>
  <c r="J35" i="4" s="1"/>
  <c r="J33" i="4"/>
  <c r="I33" i="4"/>
  <c r="I32" i="4"/>
  <c r="J32" i="4" s="1"/>
  <c r="J30" i="4"/>
  <c r="I30" i="4"/>
  <c r="J29" i="4"/>
  <c r="I29" i="4"/>
  <c r="I28" i="4"/>
  <c r="J28" i="4" s="1"/>
  <c r="I27" i="4"/>
  <c r="J27" i="4" s="1"/>
  <c r="J26" i="4"/>
  <c r="I26" i="4"/>
  <c r="J25" i="4"/>
  <c r="I25" i="4"/>
  <c r="I24" i="4"/>
  <c r="J24" i="4" s="1"/>
  <c r="I23" i="4"/>
  <c r="J23" i="4" s="1"/>
  <c r="J22" i="4"/>
  <c r="I22" i="4"/>
  <c r="J21" i="4"/>
  <c r="I21" i="4"/>
  <c r="I20" i="4"/>
  <c r="J20" i="4" s="1"/>
  <c r="I19" i="4"/>
  <c r="J19" i="4" s="1"/>
  <c r="J18" i="4"/>
  <c r="I18" i="4"/>
  <c r="J17" i="4"/>
  <c r="I17" i="4"/>
  <c r="I16" i="4"/>
  <c r="J16" i="4" s="1"/>
  <c r="I15" i="4"/>
  <c r="J15" i="4" s="1"/>
  <c r="AB20" i="2"/>
  <c r="I894" i="2"/>
  <c r="J894" i="2" s="1"/>
  <c r="I891" i="2"/>
  <c r="J891" i="2" s="1"/>
  <c r="I890" i="2"/>
  <c r="J890" i="2" s="1"/>
  <c r="I889" i="2"/>
  <c r="J889" i="2" s="1"/>
  <c r="I888" i="2"/>
  <c r="J888" i="2" s="1"/>
  <c r="I887" i="2"/>
  <c r="J887" i="2" s="1"/>
  <c r="I886" i="2"/>
  <c r="J886" i="2" s="1"/>
  <c r="I885" i="2"/>
  <c r="J885" i="2" s="1"/>
  <c r="I884" i="2"/>
  <c r="J884" i="2" s="1"/>
  <c r="I883" i="2"/>
  <c r="J883" i="2" s="1"/>
  <c r="I881" i="2"/>
  <c r="J881" i="2" s="1"/>
  <c r="I880" i="2"/>
  <c r="J880" i="2" s="1"/>
  <c r="I879" i="2"/>
  <c r="J879" i="2" s="1"/>
  <c r="I878" i="2"/>
  <c r="J878" i="2" s="1"/>
  <c r="I877" i="2"/>
  <c r="J877" i="2" s="1"/>
  <c r="I876" i="2"/>
  <c r="J876" i="2" s="1"/>
  <c r="I875" i="2"/>
  <c r="J875" i="2" s="1"/>
  <c r="I874" i="2"/>
  <c r="J874" i="2" s="1"/>
  <c r="I873" i="2"/>
  <c r="J873" i="2" s="1"/>
  <c r="I872" i="2"/>
  <c r="J872" i="2" s="1"/>
  <c r="I871" i="2"/>
  <c r="J871" i="2" s="1"/>
  <c r="I870" i="2"/>
  <c r="J870" i="2" s="1"/>
  <c r="I868" i="2"/>
  <c r="J868" i="2" s="1"/>
  <c r="I867" i="2"/>
  <c r="J867" i="2" s="1"/>
  <c r="I865" i="2"/>
  <c r="J865" i="2" s="1"/>
  <c r="I864" i="2"/>
  <c r="J864" i="2" s="1"/>
  <c r="I863" i="2"/>
  <c r="J863" i="2" s="1"/>
  <c r="I862" i="2"/>
  <c r="J862" i="2" s="1"/>
  <c r="I861" i="2"/>
  <c r="J861" i="2" s="1"/>
  <c r="I860" i="2"/>
  <c r="J860" i="2" s="1"/>
  <c r="I859" i="2"/>
  <c r="J859" i="2" s="1"/>
  <c r="I858" i="2"/>
  <c r="J858" i="2" s="1"/>
  <c r="I857" i="2"/>
  <c r="J857" i="2" s="1"/>
  <c r="I856" i="2"/>
  <c r="J856" i="2" s="1"/>
  <c r="I855" i="2"/>
  <c r="J855" i="2" s="1"/>
  <c r="I854" i="2"/>
  <c r="J854" i="2" s="1"/>
  <c r="I853" i="2"/>
  <c r="J853" i="2" s="1"/>
  <c r="I852" i="2"/>
  <c r="J852" i="2" s="1"/>
  <c r="I851" i="2"/>
  <c r="J851" i="2" s="1"/>
  <c r="I850" i="2"/>
  <c r="J850" i="2" s="1"/>
  <c r="I849" i="2"/>
  <c r="J849" i="2" s="1"/>
  <c r="I848" i="2"/>
  <c r="J848" i="2" s="1"/>
  <c r="I847" i="2"/>
  <c r="J847" i="2" s="1"/>
  <c r="I846" i="2"/>
  <c r="J846" i="2" s="1"/>
  <c r="I844" i="2"/>
  <c r="J844" i="2" s="1"/>
  <c r="I843" i="2"/>
  <c r="J843" i="2" s="1"/>
  <c r="I842" i="2"/>
  <c r="J842" i="2" s="1"/>
  <c r="I841" i="2"/>
  <c r="J841" i="2" s="1"/>
  <c r="I840" i="2"/>
  <c r="J840" i="2" s="1"/>
  <c r="I839" i="2"/>
  <c r="J839" i="2" s="1"/>
  <c r="I838" i="2"/>
  <c r="J838" i="2" s="1"/>
  <c r="I837" i="2"/>
  <c r="J837" i="2" s="1"/>
  <c r="I836" i="2"/>
  <c r="J836" i="2" s="1"/>
  <c r="I835" i="2"/>
  <c r="J835" i="2" s="1"/>
  <c r="I834" i="2"/>
  <c r="J834" i="2" s="1"/>
  <c r="I833" i="2"/>
  <c r="J833" i="2" s="1"/>
  <c r="I832" i="2"/>
  <c r="J832" i="2" s="1"/>
  <c r="I831" i="2"/>
  <c r="J831" i="2" s="1"/>
  <c r="I830" i="2"/>
  <c r="J830" i="2" s="1"/>
  <c r="I829" i="2"/>
  <c r="J829" i="2" s="1"/>
  <c r="I828" i="2"/>
  <c r="J828" i="2" s="1"/>
  <c r="I827" i="2"/>
  <c r="J827" i="2" s="1"/>
  <c r="I826" i="2"/>
  <c r="J826" i="2" s="1"/>
  <c r="I825" i="2"/>
  <c r="J825" i="2" s="1"/>
  <c r="I824" i="2"/>
  <c r="J824" i="2" s="1"/>
  <c r="I822" i="2"/>
  <c r="J822" i="2" s="1"/>
  <c r="I821" i="2"/>
  <c r="J821" i="2" s="1"/>
  <c r="I820" i="2"/>
  <c r="J820" i="2" s="1"/>
  <c r="I819" i="2"/>
  <c r="J819" i="2" s="1"/>
  <c r="I818" i="2"/>
  <c r="J818" i="2" s="1"/>
  <c r="I817" i="2"/>
  <c r="J817" i="2" s="1"/>
  <c r="I816" i="2"/>
  <c r="J816" i="2" s="1"/>
  <c r="I815" i="2"/>
  <c r="J815" i="2" s="1"/>
  <c r="I814" i="2"/>
  <c r="J814" i="2" s="1"/>
  <c r="I813" i="2"/>
  <c r="J813" i="2" s="1"/>
  <c r="I812" i="2"/>
  <c r="J812" i="2" s="1"/>
  <c r="I811" i="2"/>
  <c r="J811" i="2" s="1"/>
  <c r="I810" i="2"/>
  <c r="J810" i="2" s="1"/>
  <c r="I809" i="2"/>
  <c r="J809" i="2" s="1"/>
  <c r="I808" i="2"/>
  <c r="J808" i="2" s="1"/>
  <c r="I807" i="2"/>
  <c r="J807" i="2" s="1"/>
  <c r="I806" i="2"/>
  <c r="J806" i="2" s="1"/>
  <c r="I805" i="2"/>
  <c r="J805" i="2" s="1"/>
  <c r="I804" i="2"/>
  <c r="J804" i="2" s="1"/>
  <c r="I803" i="2"/>
  <c r="J803" i="2" s="1"/>
  <c r="I802" i="2"/>
  <c r="J802" i="2" s="1"/>
  <c r="I801" i="2"/>
  <c r="J801" i="2" s="1"/>
  <c r="I800" i="2"/>
  <c r="J800" i="2" s="1"/>
  <c r="I799" i="2"/>
  <c r="J799" i="2" s="1"/>
  <c r="I798" i="2"/>
  <c r="J798" i="2" s="1"/>
  <c r="I797" i="2"/>
  <c r="J797" i="2" s="1"/>
  <c r="I796" i="2"/>
  <c r="J796" i="2" s="1"/>
  <c r="I795" i="2"/>
  <c r="J795" i="2" s="1"/>
  <c r="I794" i="2"/>
  <c r="J794" i="2" s="1"/>
  <c r="I793" i="2"/>
  <c r="J793" i="2" s="1"/>
  <c r="I792" i="2"/>
  <c r="J792" i="2" s="1"/>
  <c r="I791" i="2"/>
  <c r="J791" i="2" s="1"/>
  <c r="I790" i="2"/>
  <c r="J790" i="2" s="1"/>
  <c r="J789" i="2"/>
  <c r="I789" i="2"/>
  <c r="I788" i="2"/>
  <c r="J788" i="2" s="1"/>
  <c r="I787" i="2"/>
  <c r="J787" i="2" s="1"/>
  <c r="I786" i="2"/>
  <c r="J786" i="2" s="1"/>
  <c r="J785" i="2"/>
  <c r="I785" i="2"/>
  <c r="I784" i="2"/>
  <c r="J784" i="2" s="1"/>
  <c r="I783" i="2"/>
  <c r="J783" i="2" s="1"/>
  <c r="I782" i="2"/>
  <c r="J782" i="2" s="1"/>
  <c r="I781" i="2"/>
  <c r="J781" i="2" s="1"/>
  <c r="I780" i="2"/>
  <c r="J780" i="2" s="1"/>
  <c r="I779" i="2"/>
  <c r="J779" i="2" s="1"/>
  <c r="I777" i="2"/>
  <c r="J777" i="2" s="1"/>
  <c r="I776" i="2"/>
  <c r="J776" i="2" s="1"/>
  <c r="I775" i="2"/>
  <c r="J775" i="2" s="1"/>
  <c r="I774" i="2"/>
  <c r="J774" i="2" s="1"/>
  <c r="J773" i="2"/>
  <c r="I773" i="2"/>
  <c r="I772" i="2"/>
  <c r="J772" i="2" s="1"/>
  <c r="I771" i="2"/>
  <c r="J771" i="2" s="1"/>
  <c r="I770" i="2"/>
  <c r="J770" i="2" s="1"/>
  <c r="J769" i="2"/>
  <c r="I769" i="2"/>
  <c r="I768" i="2"/>
  <c r="J768" i="2" s="1"/>
  <c r="I767" i="2"/>
  <c r="J767" i="2" s="1"/>
  <c r="I766" i="2"/>
  <c r="J766" i="2" s="1"/>
  <c r="J765" i="2"/>
  <c r="I765" i="2"/>
  <c r="I764" i="2"/>
  <c r="J764" i="2" s="1"/>
  <c r="I763" i="2"/>
  <c r="J763" i="2" s="1"/>
  <c r="I762" i="2"/>
  <c r="J762" i="2" s="1"/>
  <c r="I761" i="2"/>
  <c r="J761" i="2" s="1"/>
  <c r="I760" i="2"/>
  <c r="J760" i="2" s="1"/>
  <c r="I759" i="2"/>
  <c r="J759" i="2" s="1"/>
  <c r="I758" i="2"/>
  <c r="J758" i="2" s="1"/>
  <c r="I757" i="2"/>
  <c r="J757" i="2" s="1"/>
  <c r="I756" i="2"/>
  <c r="J756" i="2" s="1"/>
  <c r="I755" i="2"/>
  <c r="J755" i="2" s="1"/>
  <c r="I754" i="2"/>
  <c r="J754" i="2" s="1"/>
  <c r="I753" i="2"/>
  <c r="J753" i="2" s="1"/>
  <c r="I752" i="2"/>
  <c r="J752" i="2" s="1"/>
  <c r="I751" i="2"/>
  <c r="J751" i="2" s="1"/>
  <c r="I750" i="2"/>
  <c r="J750" i="2" s="1"/>
  <c r="J749" i="2"/>
  <c r="I749" i="2"/>
  <c r="I748" i="2"/>
  <c r="J748" i="2" s="1"/>
  <c r="I747" i="2"/>
  <c r="J747" i="2" s="1"/>
  <c r="I746" i="2"/>
  <c r="J746" i="2" s="1"/>
  <c r="I745" i="2"/>
  <c r="J745" i="2" s="1"/>
  <c r="I744" i="2"/>
  <c r="J744" i="2" s="1"/>
  <c r="I743" i="2"/>
  <c r="J743" i="2" s="1"/>
  <c r="I742" i="2"/>
  <c r="J742" i="2" s="1"/>
  <c r="J741" i="2"/>
  <c r="I741" i="2"/>
  <c r="I740" i="2"/>
  <c r="J740" i="2" s="1"/>
  <c r="I738" i="2"/>
  <c r="J738" i="2" s="1"/>
  <c r="I737" i="2"/>
  <c r="J737" i="2" s="1"/>
  <c r="I736" i="2"/>
  <c r="J736" i="2" s="1"/>
  <c r="I735" i="2"/>
  <c r="J735" i="2" s="1"/>
  <c r="I734" i="2"/>
  <c r="J734" i="2" s="1"/>
  <c r="I733" i="2"/>
  <c r="J733" i="2" s="1"/>
  <c r="I732" i="2"/>
  <c r="J732" i="2" s="1"/>
  <c r="I731" i="2"/>
  <c r="J731" i="2" s="1"/>
  <c r="I730" i="2"/>
  <c r="J730" i="2" s="1"/>
  <c r="J729" i="2"/>
  <c r="I729" i="2"/>
  <c r="I728" i="2"/>
  <c r="J728" i="2" s="1"/>
  <c r="I727" i="2"/>
  <c r="J727" i="2" s="1"/>
  <c r="I726" i="2"/>
  <c r="J726" i="2" s="1"/>
  <c r="I725" i="2"/>
  <c r="J725" i="2" s="1"/>
  <c r="I724" i="2"/>
  <c r="J724" i="2" s="1"/>
  <c r="I723" i="2"/>
  <c r="J723" i="2" s="1"/>
  <c r="I722" i="2"/>
  <c r="J722" i="2" s="1"/>
  <c r="J721" i="2"/>
  <c r="I721" i="2"/>
  <c r="I720" i="2"/>
  <c r="J720" i="2" s="1"/>
  <c r="I719" i="2"/>
  <c r="J719" i="2" s="1"/>
  <c r="I718" i="2"/>
  <c r="J718" i="2" s="1"/>
  <c r="J717" i="2"/>
  <c r="I717" i="2"/>
  <c r="I716" i="2"/>
  <c r="J716" i="2" s="1"/>
  <c r="I715" i="2"/>
  <c r="J715" i="2" s="1"/>
  <c r="I714" i="2"/>
  <c r="J714" i="2" s="1"/>
  <c r="J713" i="2"/>
  <c r="I713" i="2"/>
  <c r="I712" i="2"/>
  <c r="J712" i="2" s="1"/>
  <c r="I711" i="2"/>
  <c r="J711" i="2" s="1"/>
  <c r="I710" i="2"/>
  <c r="J710" i="2" s="1"/>
  <c r="I709" i="2"/>
  <c r="J709" i="2" s="1"/>
  <c r="I708" i="2"/>
  <c r="J708" i="2" s="1"/>
  <c r="I707" i="2"/>
  <c r="J707" i="2" s="1"/>
  <c r="I706" i="2"/>
  <c r="J706" i="2" s="1"/>
  <c r="I705" i="2"/>
  <c r="J705" i="2" s="1"/>
  <c r="I704" i="2"/>
  <c r="J704" i="2" s="1"/>
  <c r="I703" i="2"/>
  <c r="J703" i="2" s="1"/>
  <c r="I702" i="2"/>
  <c r="J702" i="2" s="1"/>
  <c r="I701" i="2"/>
  <c r="J701" i="2" s="1"/>
  <c r="I700" i="2"/>
  <c r="J700" i="2" s="1"/>
  <c r="I699" i="2"/>
  <c r="J699" i="2" s="1"/>
  <c r="I698" i="2"/>
  <c r="J698" i="2" s="1"/>
  <c r="I697" i="2"/>
  <c r="J697" i="2" s="1"/>
  <c r="I696" i="2"/>
  <c r="J696" i="2" s="1"/>
  <c r="I695" i="2"/>
  <c r="J695" i="2" s="1"/>
  <c r="I694" i="2"/>
  <c r="J694" i="2" s="1"/>
  <c r="I693" i="2"/>
  <c r="J693" i="2" s="1"/>
  <c r="I692" i="2"/>
  <c r="J692" i="2" s="1"/>
  <c r="I691" i="2"/>
  <c r="J691" i="2" s="1"/>
  <c r="I690" i="2"/>
  <c r="J690" i="2" s="1"/>
  <c r="J689" i="2"/>
  <c r="I689" i="2"/>
  <c r="I688" i="2"/>
  <c r="J688" i="2" s="1"/>
  <c r="I687" i="2"/>
  <c r="J687" i="2" s="1"/>
  <c r="I686" i="2"/>
  <c r="J686" i="2" s="1"/>
  <c r="J685" i="2"/>
  <c r="I685" i="2"/>
  <c r="I684" i="2"/>
  <c r="J684" i="2" s="1"/>
  <c r="I683" i="2"/>
  <c r="J683" i="2" s="1"/>
  <c r="I682" i="2"/>
  <c r="J682" i="2" s="1"/>
  <c r="J681" i="2"/>
  <c r="I681" i="2"/>
  <c r="I680" i="2"/>
  <c r="J680" i="2" s="1"/>
  <c r="I679" i="2"/>
  <c r="J679" i="2" s="1"/>
  <c r="I678" i="2"/>
  <c r="J678" i="2" s="1"/>
  <c r="I677" i="2"/>
  <c r="J677" i="2" s="1"/>
  <c r="I676" i="2"/>
  <c r="J676" i="2" s="1"/>
  <c r="I675" i="2"/>
  <c r="J675" i="2" s="1"/>
  <c r="I674" i="2"/>
  <c r="J674" i="2" s="1"/>
  <c r="I673" i="2"/>
  <c r="J673" i="2" s="1"/>
  <c r="I672" i="2"/>
  <c r="J672" i="2" s="1"/>
  <c r="I671" i="2"/>
  <c r="J671" i="2" s="1"/>
  <c r="I670" i="2"/>
  <c r="J670" i="2" s="1"/>
  <c r="I669" i="2"/>
  <c r="J669" i="2" s="1"/>
  <c r="I668" i="2"/>
  <c r="J668" i="2" s="1"/>
  <c r="I667" i="2"/>
  <c r="J667" i="2" s="1"/>
  <c r="I666" i="2"/>
  <c r="J666" i="2" s="1"/>
  <c r="J665" i="2"/>
  <c r="I665" i="2"/>
  <c r="I664" i="2"/>
  <c r="J664" i="2" s="1"/>
  <c r="I663" i="2"/>
  <c r="J663" i="2" s="1"/>
  <c r="I662" i="2"/>
  <c r="J662" i="2" s="1"/>
  <c r="I661" i="2"/>
  <c r="J661" i="2" s="1"/>
  <c r="I660" i="2"/>
  <c r="J660" i="2" s="1"/>
  <c r="I659" i="2"/>
  <c r="J659" i="2" s="1"/>
  <c r="I658" i="2"/>
  <c r="J658" i="2" s="1"/>
  <c r="J657" i="2"/>
  <c r="I657" i="2"/>
  <c r="I656" i="2"/>
  <c r="J656" i="2" s="1"/>
  <c r="I655" i="2"/>
  <c r="J655" i="2" s="1"/>
  <c r="I654" i="2"/>
  <c r="J654" i="2" s="1"/>
  <c r="J653" i="2"/>
  <c r="I653" i="2"/>
  <c r="I652" i="2"/>
  <c r="J652" i="2" s="1"/>
  <c r="I651" i="2"/>
  <c r="J651" i="2" s="1"/>
  <c r="I650" i="2"/>
  <c r="J650" i="2" s="1"/>
  <c r="J649" i="2"/>
  <c r="I649" i="2"/>
  <c r="I648" i="2"/>
  <c r="J648" i="2" s="1"/>
  <c r="I646" i="2"/>
  <c r="J646" i="2" s="1"/>
  <c r="J645" i="2"/>
  <c r="I645" i="2"/>
  <c r="I644" i="2"/>
  <c r="J644" i="2" s="1"/>
  <c r="I643" i="2"/>
  <c r="J643" i="2" s="1"/>
  <c r="I642" i="2"/>
  <c r="J642" i="2" s="1"/>
  <c r="I641" i="2"/>
  <c r="J641" i="2" s="1"/>
  <c r="I640" i="2"/>
  <c r="J640" i="2" s="1"/>
  <c r="I639" i="2"/>
  <c r="J639" i="2" s="1"/>
  <c r="I638" i="2"/>
  <c r="J638" i="2" s="1"/>
  <c r="J637" i="2"/>
  <c r="I637" i="2"/>
  <c r="I636" i="2"/>
  <c r="J636" i="2" s="1"/>
  <c r="I635" i="2"/>
  <c r="J635" i="2" s="1"/>
  <c r="I634" i="2"/>
  <c r="J634" i="2" s="1"/>
  <c r="J633" i="2"/>
  <c r="I633" i="2"/>
  <c r="I632" i="2"/>
  <c r="J632" i="2" s="1"/>
  <c r="I631" i="2"/>
  <c r="J631" i="2" s="1"/>
  <c r="I629" i="2"/>
  <c r="J629" i="2" s="1"/>
  <c r="I628" i="2"/>
  <c r="J628" i="2" s="1"/>
  <c r="I627" i="2"/>
  <c r="J627" i="2" s="1"/>
  <c r="I626" i="2"/>
  <c r="J626" i="2" s="1"/>
  <c r="I625" i="2"/>
  <c r="J625" i="2" s="1"/>
  <c r="I624" i="2"/>
  <c r="J624" i="2" s="1"/>
  <c r="I623" i="2"/>
  <c r="J623" i="2" s="1"/>
  <c r="I622" i="2"/>
  <c r="J622" i="2" s="1"/>
  <c r="I621" i="2"/>
  <c r="J621" i="2" s="1"/>
  <c r="I620" i="2"/>
  <c r="J620" i="2" s="1"/>
  <c r="I619" i="2"/>
  <c r="J619" i="2" s="1"/>
  <c r="I618" i="2"/>
  <c r="J618" i="2" s="1"/>
  <c r="J617" i="2"/>
  <c r="I617" i="2"/>
  <c r="I616" i="2"/>
  <c r="J616" i="2" s="1"/>
  <c r="I615" i="2"/>
  <c r="J615" i="2" s="1"/>
  <c r="I614" i="2"/>
  <c r="J614" i="2" s="1"/>
  <c r="J613" i="2"/>
  <c r="I613" i="2"/>
  <c r="I612" i="2"/>
  <c r="J612" i="2" s="1"/>
  <c r="I611" i="2"/>
  <c r="J611" i="2" s="1"/>
  <c r="I610" i="2"/>
  <c r="J610" i="2" s="1"/>
  <c r="J609" i="2"/>
  <c r="I609" i="2"/>
  <c r="I608" i="2"/>
  <c r="J608" i="2" s="1"/>
  <c r="I607" i="2"/>
  <c r="J607" i="2" s="1"/>
  <c r="I606" i="2"/>
  <c r="J606" i="2" s="1"/>
  <c r="I605" i="2"/>
  <c r="J605" i="2" s="1"/>
  <c r="I604" i="2"/>
  <c r="J604" i="2" s="1"/>
  <c r="I603" i="2"/>
  <c r="J603" i="2" s="1"/>
  <c r="I602" i="2"/>
  <c r="J602" i="2" s="1"/>
  <c r="I601" i="2"/>
  <c r="J601" i="2" s="1"/>
  <c r="I600" i="2"/>
  <c r="J600" i="2" s="1"/>
  <c r="I599" i="2"/>
  <c r="J599" i="2" s="1"/>
  <c r="I598" i="2"/>
  <c r="J598" i="2" s="1"/>
  <c r="I597" i="2"/>
  <c r="J597" i="2" s="1"/>
  <c r="I596" i="2"/>
  <c r="J596" i="2" s="1"/>
  <c r="I595" i="2"/>
  <c r="J595" i="2" s="1"/>
  <c r="I594" i="2"/>
  <c r="J594" i="2" s="1"/>
  <c r="I593" i="2"/>
  <c r="J593" i="2" s="1"/>
  <c r="I592" i="2"/>
  <c r="J592" i="2" s="1"/>
  <c r="I591" i="2"/>
  <c r="J591" i="2" s="1"/>
  <c r="I590" i="2"/>
  <c r="J590" i="2" s="1"/>
  <c r="I589" i="2"/>
  <c r="J589" i="2" s="1"/>
  <c r="I588" i="2"/>
  <c r="J588" i="2" s="1"/>
  <c r="I587" i="2"/>
  <c r="J587" i="2" s="1"/>
  <c r="I586" i="2"/>
  <c r="J586" i="2" s="1"/>
  <c r="J585" i="2"/>
  <c r="I585" i="2"/>
  <c r="I584" i="2"/>
  <c r="J584" i="2" s="1"/>
  <c r="I583" i="2"/>
  <c r="J583" i="2" s="1"/>
  <c r="I582" i="2"/>
  <c r="J582" i="2" s="1"/>
  <c r="J581" i="2"/>
  <c r="I581" i="2"/>
  <c r="I580" i="2"/>
  <c r="J580" i="2" s="1"/>
  <c r="I579" i="2"/>
  <c r="J579" i="2" s="1"/>
  <c r="I578" i="2"/>
  <c r="J578" i="2" s="1"/>
  <c r="I577" i="2"/>
  <c r="J577" i="2" s="1"/>
  <c r="I576" i="2"/>
  <c r="J576" i="2" s="1"/>
  <c r="I575" i="2"/>
  <c r="J575" i="2" s="1"/>
  <c r="I574" i="2"/>
  <c r="J574" i="2" s="1"/>
  <c r="J573" i="2"/>
  <c r="I573" i="2"/>
  <c r="I572" i="2"/>
  <c r="J572" i="2" s="1"/>
  <c r="J571" i="2"/>
  <c r="I571" i="2"/>
  <c r="I570" i="2"/>
  <c r="J570" i="2" s="1"/>
  <c r="J569" i="2"/>
  <c r="I569" i="2"/>
  <c r="I568" i="2"/>
  <c r="J568" i="2" s="1"/>
  <c r="I567" i="2"/>
  <c r="J567" i="2" s="1"/>
  <c r="I566" i="2"/>
  <c r="J566" i="2" s="1"/>
  <c r="J565" i="2"/>
  <c r="I565" i="2"/>
  <c r="I564" i="2"/>
  <c r="J564" i="2" s="1"/>
  <c r="I563" i="2"/>
  <c r="J563" i="2" s="1"/>
  <c r="I562" i="2"/>
  <c r="J562" i="2" s="1"/>
  <c r="I561" i="2"/>
  <c r="J561" i="2" s="1"/>
  <c r="J560" i="2"/>
  <c r="I560" i="2"/>
  <c r="I559" i="2"/>
  <c r="J559" i="2" s="1"/>
  <c r="I558" i="2"/>
  <c r="J558" i="2" s="1"/>
  <c r="I557" i="2"/>
  <c r="J557" i="2" s="1"/>
  <c r="I556" i="2"/>
  <c r="J556" i="2" s="1"/>
  <c r="J555" i="2"/>
  <c r="I555" i="2"/>
  <c r="I554" i="2"/>
  <c r="J554" i="2" s="1"/>
  <c r="I553" i="2"/>
  <c r="J553" i="2" s="1"/>
  <c r="I552" i="2"/>
  <c r="J552" i="2" s="1"/>
  <c r="J551" i="2"/>
  <c r="I551" i="2"/>
  <c r="I550" i="2"/>
  <c r="J550" i="2" s="1"/>
  <c r="I549" i="2"/>
  <c r="J549" i="2" s="1"/>
  <c r="I548" i="2"/>
  <c r="J548" i="2" s="1"/>
  <c r="J547" i="2"/>
  <c r="I547" i="2"/>
  <c r="I546" i="2"/>
  <c r="J546" i="2" s="1"/>
  <c r="I545" i="2"/>
  <c r="J545" i="2" s="1"/>
  <c r="I544" i="2"/>
  <c r="J544" i="2" s="1"/>
  <c r="J543" i="2"/>
  <c r="I543" i="2"/>
  <c r="I542" i="2"/>
  <c r="J542" i="2" s="1"/>
  <c r="I541" i="2"/>
  <c r="J541" i="2" s="1"/>
  <c r="I539" i="2"/>
  <c r="J539" i="2" s="1"/>
  <c r="J538" i="2"/>
  <c r="I538" i="2"/>
  <c r="I536" i="2"/>
  <c r="J536" i="2" s="1"/>
  <c r="I535" i="2"/>
  <c r="J535" i="2" s="1"/>
  <c r="I534" i="2"/>
  <c r="J534" i="2" s="1"/>
  <c r="J533" i="2"/>
  <c r="I533" i="2"/>
  <c r="I532" i="2"/>
  <c r="J532" i="2" s="1"/>
  <c r="I531" i="2"/>
  <c r="J531" i="2" s="1"/>
  <c r="I530" i="2"/>
  <c r="J530" i="2" s="1"/>
  <c r="J529" i="2"/>
  <c r="I529" i="2"/>
  <c r="I528" i="2"/>
  <c r="J528" i="2" s="1"/>
  <c r="I527" i="2"/>
  <c r="J527" i="2" s="1"/>
  <c r="I526" i="2"/>
  <c r="J526" i="2" s="1"/>
  <c r="J525" i="2"/>
  <c r="I525" i="2"/>
  <c r="I524" i="2"/>
  <c r="J524" i="2" s="1"/>
  <c r="I523" i="2"/>
  <c r="J523" i="2" s="1"/>
  <c r="I522" i="2"/>
  <c r="J522" i="2" s="1"/>
  <c r="J521" i="2"/>
  <c r="I521" i="2"/>
  <c r="I520" i="2"/>
  <c r="J520" i="2" s="1"/>
  <c r="I519" i="2"/>
  <c r="J519" i="2" s="1"/>
  <c r="I518" i="2"/>
  <c r="J518" i="2" s="1"/>
  <c r="J517" i="2"/>
  <c r="I517" i="2"/>
  <c r="I515" i="2"/>
  <c r="J515" i="2" s="1"/>
  <c r="I514" i="2"/>
  <c r="J514" i="2" s="1"/>
  <c r="I513" i="2"/>
  <c r="J513" i="2" s="1"/>
  <c r="J511" i="2"/>
  <c r="I511" i="2"/>
  <c r="I510" i="2"/>
  <c r="J510" i="2" s="1"/>
  <c r="I509" i="2"/>
  <c r="J509" i="2" s="1"/>
  <c r="I508" i="2"/>
  <c r="J508" i="2" s="1"/>
  <c r="J507" i="2"/>
  <c r="I507" i="2"/>
  <c r="I506" i="2"/>
  <c r="J506" i="2" s="1"/>
  <c r="I505" i="2"/>
  <c r="J505" i="2" s="1"/>
  <c r="I504" i="2"/>
  <c r="J504" i="2" s="1"/>
  <c r="J503" i="2"/>
  <c r="I503" i="2"/>
  <c r="I502" i="2"/>
  <c r="J502" i="2" s="1"/>
  <c r="I501" i="2"/>
  <c r="J501" i="2" s="1"/>
  <c r="I500" i="2"/>
  <c r="J500" i="2" s="1"/>
  <c r="J499" i="2"/>
  <c r="I499" i="2"/>
  <c r="I498" i="2"/>
  <c r="J498" i="2" s="1"/>
  <c r="I497" i="2"/>
  <c r="J497" i="2" s="1"/>
  <c r="J496" i="2"/>
  <c r="I496" i="2"/>
  <c r="J495" i="2"/>
  <c r="I495" i="2"/>
  <c r="I494" i="2"/>
  <c r="J494" i="2" s="1"/>
  <c r="I493" i="2"/>
  <c r="J493" i="2" s="1"/>
  <c r="J492" i="2"/>
  <c r="I492" i="2"/>
  <c r="J491" i="2"/>
  <c r="I491" i="2"/>
  <c r="I490" i="2"/>
  <c r="J490" i="2" s="1"/>
  <c r="I489" i="2"/>
  <c r="J489" i="2" s="1"/>
  <c r="J488" i="2"/>
  <c r="I488" i="2"/>
  <c r="J487" i="2"/>
  <c r="I487" i="2"/>
  <c r="I485" i="2"/>
  <c r="J485" i="2" s="1"/>
  <c r="I484" i="2"/>
  <c r="J484" i="2" s="1"/>
  <c r="J483" i="2"/>
  <c r="I483" i="2"/>
  <c r="J482" i="2"/>
  <c r="I482" i="2"/>
  <c r="I481" i="2"/>
  <c r="J481" i="2" s="1"/>
  <c r="I480" i="2"/>
  <c r="J480" i="2" s="1"/>
  <c r="I479" i="2"/>
  <c r="J479" i="2" s="1"/>
  <c r="J478" i="2"/>
  <c r="I478" i="2"/>
  <c r="I477" i="2"/>
  <c r="J477" i="2" s="1"/>
  <c r="I475" i="2"/>
  <c r="J475" i="2" s="1"/>
  <c r="I474" i="2"/>
  <c r="J474" i="2" s="1"/>
  <c r="J473" i="2"/>
  <c r="I473" i="2"/>
  <c r="I472" i="2"/>
  <c r="J472" i="2" s="1"/>
  <c r="I471" i="2"/>
  <c r="J471" i="2" s="1"/>
  <c r="J470" i="2"/>
  <c r="I470" i="2"/>
  <c r="J469" i="2"/>
  <c r="I469" i="2"/>
  <c r="I468" i="2"/>
  <c r="J468" i="2" s="1"/>
  <c r="I467" i="2"/>
  <c r="J467" i="2" s="1"/>
  <c r="J466" i="2"/>
  <c r="I466" i="2"/>
  <c r="J465" i="2"/>
  <c r="I465" i="2"/>
  <c r="I464" i="2"/>
  <c r="J464" i="2" s="1"/>
  <c r="I463" i="2"/>
  <c r="J463" i="2" s="1"/>
  <c r="J462" i="2"/>
  <c r="I462" i="2"/>
  <c r="J461" i="2"/>
  <c r="I461" i="2"/>
  <c r="I460" i="2"/>
  <c r="J460" i="2" s="1"/>
  <c r="I459" i="2"/>
  <c r="J459" i="2" s="1"/>
  <c r="J458" i="2"/>
  <c r="I458" i="2"/>
  <c r="J457" i="2"/>
  <c r="I457" i="2"/>
  <c r="I456" i="2"/>
  <c r="J456" i="2" s="1"/>
  <c r="I455" i="2"/>
  <c r="J455" i="2" s="1"/>
  <c r="I454" i="2"/>
  <c r="J454" i="2" s="1"/>
  <c r="J453" i="2"/>
  <c r="I453" i="2"/>
  <c r="I452" i="2"/>
  <c r="J452" i="2" s="1"/>
  <c r="I451" i="2"/>
  <c r="J451" i="2" s="1"/>
  <c r="I450" i="2"/>
  <c r="J450" i="2" s="1"/>
  <c r="J449" i="2"/>
  <c r="I449" i="2"/>
  <c r="I446" i="2"/>
  <c r="J446" i="2" s="1"/>
  <c r="I444" i="2"/>
  <c r="J444" i="2" s="1"/>
  <c r="I443" i="2"/>
  <c r="J443" i="2" s="1"/>
  <c r="I442" i="2"/>
  <c r="J442" i="2" s="1"/>
  <c r="I441" i="2"/>
  <c r="J441" i="2" s="1"/>
  <c r="I440" i="2"/>
  <c r="J440" i="2" s="1"/>
  <c r="J439" i="2"/>
  <c r="I439" i="2"/>
  <c r="J437" i="2"/>
  <c r="I437" i="2"/>
  <c r="I436" i="2"/>
  <c r="J436" i="2" s="1"/>
  <c r="I435" i="2"/>
  <c r="J435" i="2" s="1"/>
  <c r="J434" i="2"/>
  <c r="I434" i="2"/>
  <c r="J433" i="2"/>
  <c r="I433" i="2"/>
  <c r="I432" i="2"/>
  <c r="J432" i="2" s="1"/>
  <c r="I431" i="2"/>
  <c r="J431" i="2" s="1"/>
  <c r="J430" i="2"/>
  <c r="I430" i="2"/>
  <c r="J429" i="2"/>
  <c r="I429" i="2"/>
  <c r="I428" i="2"/>
  <c r="J428" i="2" s="1"/>
  <c r="I427" i="2"/>
  <c r="J427" i="2" s="1"/>
  <c r="J426" i="2"/>
  <c r="I426" i="2"/>
  <c r="J425" i="2"/>
  <c r="I425" i="2"/>
  <c r="J424" i="2"/>
  <c r="I424" i="2"/>
  <c r="I423" i="2"/>
  <c r="J423" i="2" s="1"/>
  <c r="J422" i="2"/>
  <c r="I422" i="2"/>
  <c r="J421" i="2"/>
  <c r="I421" i="2"/>
  <c r="J420" i="2"/>
  <c r="I420" i="2"/>
  <c r="I419" i="2"/>
  <c r="J419" i="2" s="1"/>
  <c r="J418" i="2"/>
  <c r="I418" i="2"/>
  <c r="J417" i="2"/>
  <c r="I417" i="2"/>
  <c r="J416" i="2"/>
  <c r="I416" i="2"/>
  <c r="I415" i="2"/>
  <c r="J415" i="2" s="1"/>
  <c r="J414" i="2"/>
  <c r="I414" i="2"/>
  <c r="J413" i="2"/>
  <c r="I413" i="2"/>
  <c r="J412" i="2"/>
  <c r="I412" i="2"/>
  <c r="I411" i="2"/>
  <c r="J411" i="2" s="1"/>
  <c r="I410" i="2"/>
  <c r="J410" i="2" s="1"/>
  <c r="J409" i="2"/>
  <c r="I409" i="2"/>
  <c r="I408" i="2"/>
  <c r="J408" i="2" s="1"/>
  <c r="I407" i="2"/>
  <c r="J407" i="2" s="1"/>
  <c r="J406" i="2"/>
  <c r="I406" i="2"/>
  <c r="J405" i="2"/>
  <c r="I405" i="2"/>
  <c r="J404" i="2"/>
  <c r="I404" i="2"/>
  <c r="I403" i="2"/>
  <c r="J403" i="2" s="1"/>
  <c r="J402" i="2"/>
  <c r="I402" i="2"/>
  <c r="J401" i="2"/>
  <c r="I401" i="2"/>
  <c r="J400" i="2"/>
  <c r="I400" i="2"/>
  <c r="I399" i="2"/>
  <c r="J399" i="2" s="1"/>
  <c r="J398" i="2"/>
  <c r="I398" i="2"/>
  <c r="J396" i="2"/>
  <c r="I396" i="2"/>
  <c r="J395" i="2"/>
  <c r="I395" i="2"/>
  <c r="I394" i="2"/>
  <c r="J394" i="2" s="1"/>
  <c r="J393" i="2"/>
  <c r="I393" i="2"/>
  <c r="J392" i="2"/>
  <c r="I392" i="2"/>
  <c r="J391" i="2"/>
  <c r="I391" i="2"/>
  <c r="I390" i="2"/>
  <c r="J390" i="2" s="1"/>
  <c r="I389" i="2"/>
  <c r="J389" i="2" s="1"/>
  <c r="J388" i="2"/>
  <c r="I388" i="2"/>
  <c r="J387" i="2"/>
  <c r="I387" i="2"/>
  <c r="I386" i="2"/>
  <c r="J386" i="2" s="1"/>
  <c r="J385" i="2"/>
  <c r="I385" i="2"/>
  <c r="J384" i="2"/>
  <c r="I384" i="2"/>
  <c r="J383" i="2"/>
  <c r="I383" i="2"/>
  <c r="I382" i="2"/>
  <c r="J382" i="2" s="1"/>
  <c r="J381" i="2"/>
  <c r="I381" i="2"/>
  <c r="J380" i="2"/>
  <c r="I380" i="2"/>
  <c r="J379" i="2"/>
  <c r="I379" i="2"/>
  <c r="I378" i="2"/>
  <c r="J378" i="2" s="1"/>
  <c r="J377" i="2"/>
  <c r="I377" i="2"/>
  <c r="J376" i="2"/>
  <c r="I376" i="2"/>
  <c r="J375" i="2"/>
  <c r="I375" i="2"/>
  <c r="I374" i="2"/>
  <c r="J374" i="2" s="1"/>
  <c r="J373" i="2"/>
  <c r="I373" i="2"/>
  <c r="J372" i="2"/>
  <c r="I372" i="2"/>
  <c r="J371" i="2"/>
  <c r="I371" i="2"/>
  <c r="I370" i="2"/>
  <c r="J370" i="2" s="1"/>
  <c r="J369" i="2"/>
  <c r="I369" i="2"/>
  <c r="J368" i="2"/>
  <c r="I368" i="2"/>
  <c r="I367" i="2"/>
  <c r="J367" i="2" s="1"/>
  <c r="I366" i="2"/>
  <c r="J366" i="2" s="1"/>
  <c r="J365" i="2"/>
  <c r="I365" i="2"/>
  <c r="J364" i="2"/>
  <c r="I364" i="2"/>
  <c r="J363" i="2"/>
  <c r="I363" i="2"/>
  <c r="I362" i="2"/>
  <c r="J362" i="2" s="1"/>
  <c r="J360" i="2"/>
  <c r="I360" i="2"/>
  <c r="J359" i="2"/>
  <c r="I359" i="2"/>
  <c r="I358" i="2"/>
  <c r="J358" i="2" s="1"/>
  <c r="I357" i="2"/>
  <c r="J357" i="2" s="1"/>
  <c r="J356" i="2"/>
  <c r="I356" i="2"/>
  <c r="J355" i="2"/>
  <c r="I355" i="2"/>
  <c r="I354" i="2"/>
  <c r="J354" i="2" s="1"/>
  <c r="I353" i="2"/>
  <c r="J353" i="2" s="1"/>
  <c r="J352" i="2"/>
  <c r="I352" i="2"/>
  <c r="J351" i="2"/>
  <c r="I351" i="2"/>
  <c r="I350" i="2"/>
  <c r="J350" i="2" s="1"/>
  <c r="I349" i="2"/>
  <c r="J349" i="2" s="1"/>
  <c r="J348" i="2"/>
  <c r="I348" i="2"/>
  <c r="J347" i="2"/>
  <c r="I347" i="2"/>
  <c r="I346" i="2"/>
  <c r="J346" i="2" s="1"/>
  <c r="I345" i="2"/>
  <c r="J345" i="2" s="1"/>
  <c r="J344" i="2"/>
  <c r="I344" i="2"/>
  <c r="J343" i="2"/>
  <c r="I343" i="2"/>
  <c r="I342" i="2"/>
  <c r="J342" i="2" s="1"/>
  <c r="I341" i="2"/>
  <c r="J341" i="2" s="1"/>
  <c r="J340" i="2"/>
  <c r="I340" i="2"/>
  <c r="J339" i="2"/>
  <c r="I339" i="2"/>
  <c r="I338" i="2"/>
  <c r="J338" i="2" s="1"/>
  <c r="I337" i="2"/>
  <c r="J337" i="2" s="1"/>
  <c r="J336" i="2"/>
  <c r="I336" i="2"/>
  <c r="J335" i="2"/>
  <c r="I335" i="2"/>
  <c r="I334" i="2"/>
  <c r="J334" i="2" s="1"/>
  <c r="I333" i="2"/>
  <c r="J333" i="2" s="1"/>
  <c r="J332" i="2"/>
  <c r="I332" i="2"/>
  <c r="J331" i="2"/>
  <c r="I331" i="2"/>
  <c r="I330" i="2"/>
  <c r="J330" i="2" s="1"/>
  <c r="I329" i="2"/>
  <c r="J329" i="2" s="1"/>
  <c r="J328" i="2"/>
  <c r="I328" i="2"/>
  <c r="J327" i="2"/>
  <c r="I327" i="2"/>
  <c r="I326" i="2"/>
  <c r="J326" i="2" s="1"/>
  <c r="I325" i="2"/>
  <c r="J325" i="2" s="1"/>
  <c r="J324" i="2"/>
  <c r="I324" i="2"/>
  <c r="J323" i="2"/>
  <c r="I323" i="2"/>
  <c r="I322" i="2"/>
  <c r="J322" i="2" s="1"/>
  <c r="I321" i="2"/>
  <c r="J321" i="2" s="1"/>
  <c r="J320" i="2"/>
  <c r="I320" i="2"/>
  <c r="J319" i="2"/>
  <c r="I319" i="2"/>
  <c r="I318" i="2"/>
  <c r="J318" i="2" s="1"/>
  <c r="I317" i="2"/>
  <c r="J317" i="2" s="1"/>
  <c r="J316" i="2"/>
  <c r="I316" i="2"/>
  <c r="J315" i="2"/>
  <c r="I315" i="2"/>
  <c r="I314" i="2"/>
  <c r="J314" i="2" s="1"/>
  <c r="I313" i="2"/>
  <c r="J313" i="2" s="1"/>
  <c r="J312" i="2"/>
  <c r="I312" i="2"/>
  <c r="J311" i="2"/>
  <c r="I311" i="2"/>
  <c r="I310" i="2"/>
  <c r="J310" i="2" s="1"/>
  <c r="I309" i="2"/>
  <c r="J309" i="2" s="1"/>
  <c r="J308" i="2"/>
  <c r="I308" i="2"/>
  <c r="J307" i="2"/>
  <c r="I307" i="2"/>
  <c r="I306" i="2"/>
  <c r="J306" i="2" s="1"/>
  <c r="I305" i="2"/>
  <c r="J305" i="2" s="1"/>
  <c r="J304" i="2"/>
  <c r="I304" i="2"/>
  <c r="J303" i="2"/>
  <c r="I303" i="2"/>
  <c r="I302" i="2"/>
  <c r="J302" i="2" s="1"/>
  <c r="I301" i="2"/>
  <c r="J301" i="2" s="1"/>
  <c r="J300" i="2"/>
  <c r="I300" i="2"/>
  <c r="J299" i="2"/>
  <c r="I299" i="2"/>
  <c r="I298" i="2"/>
  <c r="J298" i="2" s="1"/>
  <c r="I297" i="2"/>
  <c r="J297" i="2" s="1"/>
  <c r="J296" i="2"/>
  <c r="I296" i="2"/>
  <c r="J295" i="2"/>
  <c r="I295" i="2"/>
  <c r="I294" i="2"/>
  <c r="J294" i="2" s="1"/>
  <c r="I293" i="2"/>
  <c r="J293" i="2" s="1"/>
  <c r="J292" i="2"/>
  <c r="I292" i="2"/>
  <c r="J291" i="2"/>
  <c r="I291" i="2"/>
  <c r="I290" i="2"/>
  <c r="J290" i="2" s="1"/>
  <c r="I289" i="2"/>
  <c r="J289" i="2" s="1"/>
  <c r="J288" i="2"/>
  <c r="I288" i="2"/>
  <c r="J287" i="2"/>
  <c r="I287" i="2"/>
  <c r="I286" i="2"/>
  <c r="J286" i="2" s="1"/>
  <c r="I285" i="2"/>
  <c r="J285" i="2" s="1"/>
  <c r="I284" i="2"/>
  <c r="J284" i="2" s="1"/>
  <c r="I283" i="2"/>
  <c r="J283" i="2" s="1"/>
  <c r="I282" i="2"/>
  <c r="J282" i="2" s="1"/>
  <c r="I281" i="2"/>
  <c r="J281" i="2" s="1"/>
  <c r="I280" i="2"/>
  <c r="J280" i="2" s="1"/>
  <c r="J279" i="2"/>
  <c r="I279" i="2"/>
  <c r="I278" i="2"/>
  <c r="J278" i="2" s="1"/>
  <c r="I277" i="2"/>
  <c r="J277" i="2" s="1"/>
  <c r="I276" i="2"/>
  <c r="J276" i="2" s="1"/>
  <c r="J275" i="2"/>
  <c r="I275" i="2"/>
  <c r="I274" i="2"/>
  <c r="J274" i="2" s="1"/>
  <c r="I273" i="2"/>
  <c r="J273" i="2" s="1"/>
  <c r="I272" i="2"/>
  <c r="J272" i="2" s="1"/>
  <c r="J271" i="2"/>
  <c r="I271" i="2"/>
  <c r="I270" i="2"/>
  <c r="J270" i="2" s="1"/>
  <c r="I269" i="2"/>
  <c r="J269" i="2" s="1"/>
  <c r="I268" i="2"/>
  <c r="J268" i="2" s="1"/>
  <c r="I267" i="2"/>
  <c r="J267" i="2" s="1"/>
  <c r="I266" i="2"/>
  <c r="J266" i="2" s="1"/>
  <c r="I265" i="2"/>
  <c r="J265" i="2" s="1"/>
  <c r="I264" i="2"/>
  <c r="J264" i="2" s="1"/>
  <c r="I263" i="2"/>
  <c r="J263" i="2" s="1"/>
  <c r="I262" i="2"/>
  <c r="J262" i="2" s="1"/>
  <c r="I261" i="2"/>
  <c r="J261" i="2" s="1"/>
  <c r="I260" i="2"/>
  <c r="J260" i="2" s="1"/>
  <c r="I259" i="2"/>
  <c r="J259" i="2" s="1"/>
  <c r="I258" i="2"/>
  <c r="J258" i="2" s="1"/>
  <c r="I257" i="2"/>
  <c r="J257" i="2" s="1"/>
  <c r="I256" i="2"/>
  <c r="J256" i="2" s="1"/>
  <c r="J255" i="2"/>
  <c r="I255" i="2"/>
  <c r="I254" i="2"/>
  <c r="J254" i="2" s="1"/>
  <c r="I253" i="2"/>
  <c r="J253" i="2" s="1"/>
  <c r="I252" i="2"/>
  <c r="J252" i="2" s="1"/>
  <c r="J251" i="2"/>
  <c r="I251" i="2"/>
  <c r="I249" i="2"/>
  <c r="J249" i="2" s="1"/>
  <c r="I248" i="2"/>
  <c r="J248" i="2" s="1"/>
  <c r="I247" i="2"/>
  <c r="J247" i="2" s="1"/>
  <c r="J245" i="2"/>
  <c r="I245" i="2"/>
  <c r="I244" i="2"/>
  <c r="J244" i="2" s="1"/>
  <c r="I243" i="2"/>
  <c r="J243" i="2" s="1"/>
  <c r="J242" i="2"/>
  <c r="I242" i="2"/>
  <c r="J241" i="2"/>
  <c r="I241" i="2"/>
  <c r="I240" i="2"/>
  <c r="J240" i="2" s="1"/>
  <c r="I239" i="2"/>
  <c r="J239" i="2" s="1"/>
  <c r="J238" i="2"/>
  <c r="I238" i="2"/>
  <c r="J237" i="2"/>
  <c r="I237" i="2"/>
  <c r="I236" i="2"/>
  <c r="J236" i="2" s="1"/>
  <c r="I235" i="2"/>
  <c r="J235" i="2" s="1"/>
  <c r="J234" i="2"/>
  <c r="I234" i="2"/>
  <c r="J233" i="2"/>
  <c r="I233" i="2"/>
  <c r="I232" i="2"/>
  <c r="J232" i="2" s="1"/>
  <c r="I231" i="2"/>
  <c r="J231" i="2" s="1"/>
  <c r="J230" i="2"/>
  <c r="I230" i="2"/>
  <c r="J229" i="2"/>
  <c r="I229" i="2"/>
  <c r="I228" i="2"/>
  <c r="J228" i="2" s="1"/>
  <c r="I227" i="2"/>
  <c r="J227" i="2" s="1"/>
  <c r="J226" i="2"/>
  <c r="I226" i="2"/>
  <c r="J225" i="2"/>
  <c r="I225" i="2"/>
  <c r="I224" i="2"/>
  <c r="J224" i="2" s="1"/>
  <c r="I223" i="2"/>
  <c r="J223" i="2" s="1"/>
  <c r="J222" i="2"/>
  <c r="I222" i="2"/>
  <c r="J221" i="2"/>
  <c r="I221" i="2"/>
  <c r="I220" i="2"/>
  <c r="J220" i="2" s="1"/>
  <c r="I219" i="2"/>
  <c r="J219" i="2" s="1"/>
  <c r="J218" i="2"/>
  <c r="I218" i="2"/>
  <c r="J217" i="2"/>
  <c r="I217" i="2"/>
  <c r="I216" i="2"/>
  <c r="J216" i="2" s="1"/>
  <c r="I215" i="2"/>
  <c r="J215" i="2" s="1"/>
  <c r="J214" i="2"/>
  <c r="I214" i="2"/>
  <c r="J213" i="2"/>
  <c r="I213" i="2"/>
  <c r="I212" i="2"/>
  <c r="J212" i="2" s="1"/>
  <c r="I211" i="2"/>
  <c r="J211" i="2" s="1"/>
  <c r="J210" i="2"/>
  <c r="I210" i="2"/>
  <c r="J209" i="2"/>
  <c r="I209" i="2"/>
  <c r="I208" i="2"/>
  <c r="J208" i="2" s="1"/>
  <c r="I207" i="2"/>
  <c r="J207" i="2" s="1"/>
  <c r="J206" i="2"/>
  <c r="I206" i="2"/>
  <c r="J205" i="2"/>
  <c r="I205" i="2"/>
  <c r="I204" i="2"/>
  <c r="J204" i="2" s="1"/>
  <c r="I203" i="2"/>
  <c r="J203" i="2" s="1"/>
  <c r="J202" i="2"/>
  <c r="I202" i="2"/>
  <c r="J201" i="2"/>
  <c r="I201" i="2"/>
  <c r="I200" i="2"/>
  <c r="J200" i="2" s="1"/>
  <c r="I199" i="2"/>
  <c r="J199" i="2" s="1"/>
  <c r="J198" i="2"/>
  <c r="I198" i="2"/>
  <c r="J197" i="2"/>
  <c r="I197" i="2"/>
  <c r="I196" i="2"/>
  <c r="J196" i="2" s="1"/>
  <c r="I195" i="2"/>
  <c r="J195" i="2" s="1"/>
  <c r="J194" i="2"/>
  <c r="I194" i="2"/>
  <c r="J193" i="2"/>
  <c r="I193" i="2"/>
  <c r="I192" i="2"/>
  <c r="J192" i="2" s="1"/>
  <c r="I191" i="2"/>
  <c r="J191" i="2" s="1"/>
  <c r="J190" i="2"/>
  <c r="I190" i="2"/>
  <c r="J189" i="2"/>
  <c r="I189" i="2"/>
  <c r="I188" i="2"/>
  <c r="J188" i="2" s="1"/>
  <c r="I187" i="2"/>
  <c r="J187" i="2" s="1"/>
  <c r="J186" i="2"/>
  <c r="I186" i="2"/>
  <c r="J185" i="2"/>
  <c r="I185" i="2"/>
  <c r="I184" i="2"/>
  <c r="J184" i="2" s="1"/>
  <c r="I183" i="2"/>
  <c r="J183" i="2" s="1"/>
  <c r="J182" i="2"/>
  <c r="I182" i="2"/>
  <c r="J181" i="2"/>
  <c r="I181" i="2"/>
  <c r="I180" i="2"/>
  <c r="J180" i="2" s="1"/>
  <c r="I179" i="2"/>
  <c r="J179" i="2" s="1"/>
  <c r="J178" i="2"/>
  <c r="I178" i="2"/>
  <c r="J177" i="2"/>
  <c r="I177" i="2"/>
  <c r="I176" i="2"/>
  <c r="J176" i="2" s="1"/>
  <c r="I175" i="2"/>
  <c r="J175" i="2" s="1"/>
  <c r="J174" i="2"/>
  <c r="I174" i="2"/>
  <c r="J173" i="2"/>
  <c r="I173" i="2"/>
  <c r="I172" i="2"/>
  <c r="J172" i="2" s="1"/>
  <c r="I171" i="2"/>
  <c r="J171" i="2" s="1"/>
  <c r="J170" i="2"/>
  <c r="I170" i="2"/>
  <c r="J169" i="2"/>
  <c r="I169" i="2"/>
  <c r="I167" i="2"/>
  <c r="J167" i="2" s="1"/>
  <c r="I166" i="2"/>
  <c r="J166" i="2" s="1"/>
  <c r="I165" i="2"/>
  <c r="J165" i="2" s="1"/>
  <c r="I164" i="2"/>
  <c r="J164" i="2" s="1"/>
  <c r="I163" i="2"/>
  <c r="J163" i="2" s="1"/>
  <c r="I162" i="2"/>
  <c r="J162" i="2" s="1"/>
  <c r="I161" i="2"/>
  <c r="J161" i="2" s="1"/>
  <c r="J160" i="2"/>
  <c r="I160" i="2"/>
  <c r="I159" i="2"/>
  <c r="J159" i="2" s="1"/>
  <c r="I158" i="2"/>
  <c r="J158" i="2" s="1"/>
  <c r="I157" i="2"/>
  <c r="J157" i="2" s="1"/>
  <c r="J156" i="2"/>
  <c r="I156" i="2"/>
  <c r="I155" i="2"/>
  <c r="J155" i="2" s="1"/>
  <c r="I154" i="2"/>
  <c r="J154" i="2" s="1"/>
  <c r="J153" i="2"/>
  <c r="I153" i="2"/>
  <c r="J152" i="2"/>
  <c r="I152" i="2"/>
  <c r="I151" i="2"/>
  <c r="J151" i="2" s="1"/>
  <c r="I150" i="2"/>
  <c r="J150" i="2" s="1"/>
  <c r="J149" i="2"/>
  <c r="I149" i="2"/>
  <c r="J148" i="2"/>
  <c r="I148" i="2"/>
  <c r="I147" i="2"/>
  <c r="J147" i="2" s="1"/>
  <c r="I146" i="2"/>
  <c r="J146" i="2" s="1"/>
  <c r="J145" i="2"/>
  <c r="I145" i="2"/>
  <c r="J144" i="2"/>
  <c r="I144" i="2"/>
  <c r="I143" i="2"/>
  <c r="J143" i="2" s="1"/>
  <c r="I142" i="2"/>
  <c r="J142" i="2" s="1"/>
  <c r="J141" i="2"/>
  <c r="I141" i="2"/>
  <c r="J140" i="2"/>
  <c r="I140" i="2"/>
  <c r="I139" i="2"/>
  <c r="J139" i="2" s="1"/>
  <c r="I138" i="2"/>
  <c r="J138" i="2" s="1"/>
  <c r="J137" i="2"/>
  <c r="I137" i="2"/>
  <c r="J136" i="2"/>
  <c r="I136" i="2"/>
  <c r="I135" i="2"/>
  <c r="J135" i="2" s="1"/>
  <c r="I134" i="2"/>
  <c r="J134" i="2" s="1"/>
  <c r="J133" i="2"/>
  <c r="I133" i="2"/>
  <c r="J132" i="2"/>
  <c r="I132" i="2"/>
  <c r="I131" i="2"/>
  <c r="J131" i="2" s="1"/>
  <c r="I130" i="2"/>
  <c r="J130" i="2" s="1"/>
  <c r="J129" i="2"/>
  <c r="I129" i="2"/>
  <c r="J128" i="2"/>
  <c r="I128" i="2"/>
  <c r="I127" i="2"/>
  <c r="J127" i="2" s="1"/>
  <c r="I126" i="2"/>
  <c r="J126" i="2" s="1"/>
  <c r="J125" i="2"/>
  <c r="I125" i="2"/>
  <c r="J124" i="2"/>
  <c r="I124" i="2"/>
  <c r="I123" i="2"/>
  <c r="J123" i="2" s="1"/>
  <c r="I122" i="2"/>
  <c r="J122" i="2" s="1"/>
  <c r="J121" i="2"/>
  <c r="I121" i="2"/>
  <c r="J120" i="2"/>
  <c r="I120" i="2"/>
  <c r="I119" i="2"/>
  <c r="J119" i="2" s="1"/>
  <c r="I118" i="2"/>
  <c r="J118" i="2" s="1"/>
  <c r="J117" i="2"/>
  <c r="I117" i="2"/>
  <c r="J116" i="2"/>
  <c r="I116" i="2"/>
  <c r="I115" i="2"/>
  <c r="J115" i="2" s="1"/>
  <c r="I114" i="2"/>
  <c r="J114" i="2" s="1"/>
  <c r="J113" i="2"/>
  <c r="I113" i="2"/>
  <c r="J112" i="2"/>
  <c r="I112" i="2"/>
  <c r="I111" i="2"/>
  <c r="J111" i="2" s="1"/>
  <c r="I110" i="2"/>
  <c r="J110" i="2" s="1"/>
  <c r="J109" i="2"/>
  <c r="I109" i="2"/>
  <c r="J108" i="2"/>
  <c r="I108" i="2"/>
  <c r="I107" i="2"/>
  <c r="J107" i="2" s="1"/>
  <c r="I106" i="2"/>
  <c r="J106" i="2" s="1"/>
  <c r="J105" i="2"/>
  <c r="I105" i="2"/>
  <c r="J104" i="2"/>
  <c r="I104" i="2"/>
  <c r="I103" i="2"/>
  <c r="J103" i="2" s="1"/>
  <c r="I102" i="2"/>
  <c r="J102" i="2" s="1"/>
  <c r="J101" i="2"/>
  <c r="I101" i="2"/>
  <c r="J100" i="2"/>
  <c r="I100" i="2"/>
  <c r="I99" i="2"/>
  <c r="J99" i="2" s="1"/>
  <c r="I98" i="2"/>
  <c r="J98" i="2" s="1"/>
  <c r="J97" i="2"/>
  <c r="I97" i="2"/>
  <c r="J96" i="2"/>
  <c r="I96" i="2"/>
  <c r="I95" i="2"/>
  <c r="J95" i="2" s="1"/>
  <c r="I94" i="2"/>
  <c r="J94" i="2" s="1"/>
  <c r="J93" i="2"/>
  <c r="I93" i="2"/>
  <c r="J92" i="2"/>
  <c r="I92" i="2"/>
  <c r="I91" i="2"/>
  <c r="J91" i="2" s="1"/>
  <c r="I90" i="2"/>
  <c r="J90" i="2" s="1"/>
  <c r="J89" i="2"/>
  <c r="I89" i="2"/>
  <c r="J88" i="2"/>
  <c r="I88" i="2"/>
  <c r="I87" i="2"/>
  <c r="J87" i="2" s="1"/>
  <c r="I86" i="2"/>
  <c r="J86" i="2" s="1"/>
  <c r="J85" i="2"/>
  <c r="I85" i="2"/>
  <c r="J84" i="2"/>
  <c r="I84" i="2"/>
  <c r="I83" i="2"/>
  <c r="J83" i="2" s="1"/>
  <c r="I82" i="2"/>
  <c r="J82" i="2" s="1"/>
  <c r="J81" i="2"/>
  <c r="I81" i="2"/>
  <c r="J80" i="2"/>
  <c r="I80" i="2"/>
  <c r="I79" i="2"/>
  <c r="J79" i="2" s="1"/>
  <c r="I78" i="2"/>
  <c r="J78" i="2" s="1"/>
  <c r="J77" i="2"/>
  <c r="I77" i="2"/>
  <c r="J76" i="2"/>
  <c r="I76" i="2"/>
  <c r="I75" i="2"/>
  <c r="J75" i="2" s="1"/>
  <c r="I74" i="2"/>
  <c r="J74" i="2" s="1"/>
  <c r="J73" i="2"/>
  <c r="I73" i="2"/>
  <c r="J72" i="2"/>
  <c r="I72" i="2"/>
  <c r="I71" i="2"/>
  <c r="J71" i="2" s="1"/>
  <c r="I70" i="2"/>
  <c r="J70" i="2" s="1"/>
  <c r="J69" i="2"/>
  <c r="I69" i="2"/>
  <c r="J68" i="2"/>
  <c r="I68" i="2"/>
  <c r="I67" i="2"/>
  <c r="J67" i="2" s="1"/>
  <c r="I66" i="2"/>
  <c r="J66" i="2" s="1"/>
  <c r="J65" i="2"/>
  <c r="I65" i="2"/>
  <c r="J64" i="2"/>
  <c r="I64" i="2"/>
  <c r="J62" i="2"/>
  <c r="I62" i="2"/>
  <c r="J61" i="2"/>
  <c r="I61" i="2"/>
  <c r="J60" i="2"/>
  <c r="I60" i="2"/>
  <c r="J59" i="2"/>
  <c r="I59" i="2"/>
  <c r="J58" i="2"/>
  <c r="I58" i="2"/>
  <c r="J57" i="2"/>
  <c r="I57" i="2"/>
  <c r="J56" i="2"/>
  <c r="I56" i="2"/>
  <c r="J55" i="2"/>
  <c r="I55" i="2"/>
  <c r="J54" i="2"/>
  <c r="I54" i="2"/>
  <c r="J53" i="2"/>
  <c r="I53" i="2"/>
  <c r="J52" i="2"/>
  <c r="I52" i="2"/>
  <c r="J51" i="2"/>
  <c r="I51" i="2"/>
  <c r="J50" i="2"/>
  <c r="I50" i="2"/>
  <c r="J49" i="2"/>
  <c r="I49" i="2"/>
  <c r="J48" i="2"/>
  <c r="I48" i="2"/>
  <c r="J47" i="2"/>
  <c r="I47" i="2"/>
  <c r="J46" i="2"/>
  <c r="I46" i="2"/>
  <c r="J45" i="2"/>
  <c r="I45" i="2"/>
  <c r="J44" i="2"/>
  <c r="I44" i="2"/>
  <c r="J43" i="2"/>
  <c r="I43" i="2"/>
  <c r="J42" i="2"/>
  <c r="I42" i="2"/>
  <c r="J41" i="2"/>
  <c r="I41" i="2"/>
  <c r="J40" i="2"/>
  <c r="I40" i="2"/>
  <c r="J39" i="2"/>
  <c r="I39" i="2"/>
  <c r="J38" i="2"/>
  <c r="I38" i="2"/>
  <c r="J37" i="2"/>
  <c r="I37" i="2"/>
  <c r="J36" i="2"/>
  <c r="I36" i="2"/>
  <c r="J35" i="2"/>
  <c r="I35" i="2"/>
  <c r="J34" i="2"/>
  <c r="I34" i="2"/>
  <c r="J33" i="2"/>
  <c r="I33" i="2"/>
  <c r="J32" i="2"/>
  <c r="I32" i="2"/>
  <c r="J31" i="2"/>
  <c r="I31" i="2"/>
  <c r="J30" i="2"/>
  <c r="I30" i="2"/>
  <c r="J29" i="2"/>
  <c r="I29" i="2"/>
  <c r="J28" i="2"/>
  <c r="I28" i="2"/>
  <c r="J27" i="2"/>
  <c r="I27" i="2"/>
  <c r="J26" i="2"/>
  <c r="I26" i="2"/>
  <c r="J25" i="2"/>
  <c r="I25" i="2"/>
  <c r="J24" i="2"/>
  <c r="I24" i="2"/>
  <c r="J23" i="2"/>
  <c r="I23" i="2"/>
  <c r="I21" i="2"/>
  <c r="J21" i="2" s="1"/>
  <c r="I20" i="2"/>
  <c r="J20" i="2" s="1"/>
  <c r="J19" i="2"/>
  <c r="I19" i="2"/>
  <c r="J18" i="2"/>
  <c r="I18" i="2"/>
  <c r="I17" i="2"/>
  <c r="J17" i="2" s="1"/>
  <c r="I16" i="2"/>
  <c r="J16" i="2" s="1"/>
  <c r="F890" i="2"/>
  <c r="F888" i="2"/>
  <c r="F885" i="2"/>
  <c r="F868" i="2"/>
  <c r="F858" i="2"/>
  <c r="F840" i="2"/>
  <c r="F838" i="2"/>
  <c r="F828" i="2"/>
  <c r="F815" i="2"/>
  <c r="F813" i="2"/>
  <c r="F808" i="2"/>
  <c r="F803" i="2"/>
  <c r="F798" i="2"/>
  <c r="F790" i="2"/>
  <c r="F785" i="2"/>
  <c r="F776" i="2"/>
  <c r="F774" i="2"/>
  <c r="F767" i="2"/>
  <c r="F759" i="2"/>
  <c r="F757" i="2"/>
  <c r="F753" i="2"/>
  <c r="F751" i="2"/>
  <c r="F748" i="2"/>
  <c r="F743" i="2"/>
  <c r="F718" i="2"/>
  <c r="F714" i="2"/>
  <c r="F710" i="2"/>
  <c r="F677" i="2"/>
  <c r="F675" i="2"/>
  <c r="F649" i="2"/>
  <c r="F645" i="2"/>
  <c r="F643" i="2"/>
  <c r="F641" i="2"/>
  <c r="F639" i="2"/>
  <c r="F636" i="2"/>
  <c r="F633" i="2"/>
  <c r="F613" i="2"/>
  <c r="F382" i="2"/>
  <c r="F348" i="2"/>
  <c r="F346" i="2"/>
  <c r="F344" i="2"/>
  <c r="AB45" i="1"/>
  <c r="AB44" i="1"/>
  <c r="AB43" i="1"/>
  <c r="AB42" i="1"/>
  <c r="AB69" i="1"/>
  <c r="AB67" i="1"/>
  <c r="I69" i="1"/>
  <c r="J69" i="1" s="1"/>
  <c r="I68" i="1"/>
  <c r="J68" i="1" s="1"/>
  <c r="I67" i="1"/>
  <c r="J67" i="1" s="1"/>
  <c r="I66" i="1"/>
  <c r="J66" i="1" s="1"/>
  <c r="I65" i="1"/>
  <c r="J65" i="1" s="1"/>
  <c r="I64" i="1"/>
  <c r="J64" i="1" s="1"/>
  <c r="I63" i="1"/>
  <c r="J63" i="1" s="1"/>
  <c r="I62" i="1"/>
  <c r="J62" i="1" s="1"/>
  <c r="I60" i="1"/>
  <c r="J60" i="1" s="1"/>
  <c r="I59" i="1"/>
  <c r="J59" i="1" s="1"/>
  <c r="I58" i="1"/>
  <c r="J58" i="1" s="1"/>
  <c r="I57" i="1"/>
  <c r="J57" i="1" s="1"/>
  <c r="I56" i="1"/>
  <c r="J56" i="1" s="1"/>
  <c r="I55" i="1"/>
  <c r="J55" i="1" s="1"/>
  <c r="I54" i="1"/>
  <c r="J54" i="1" s="1"/>
  <c r="I53" i="1"/>
  <c r="J53" i="1" s="1"/>
  <c r="I51" i="1"/>
  <c r="J51" i="1" s="1"/>
  <c r="I50" i="1"/>
  <c r="J50" i="1" s="1"/>
  <c r="I49" i="1"/>
  <c r="J49" i="1" s="1"/>
  <c r="I48" i="1"/>
  <c r="J48" i="1" s="1"/>
  <c r="I47" i="1"/>
  <c r="J47" i="1" s="1"/>
  <c r="I46" i="1"/>
  <c r="J46" i="1" s="1"/>
  <c r="I45" i="1"/>
  <c r="J45" i="1" s="1"/>
  <c r="I44" i="1"/>
  <c r="J44" i="1" s="1"/>
  <c r="I43" i="1"/>
  <c r="J43" i="1" s="1"/>
  <c r="I42" i="1"/>
  <c r="J42" i="1" s="1"/>
  <c r="I41" i="1"/>
  <c r="J41" i="1" s="1"/>
  <c r="I40" i="1"/>
  <c r="J40" i="1" s="1"/>
  <c r="I39" i="1"/>
  <c r="J39" i="1" s="1"/>
  <c r="I38" i="1"/>
  <c r="J38" i="1" s="1"/>
  <c r="I37" i="1"/>
  <c r="J37" i="1" s="1"/>
  <c r="I36" i="1"/>
  <c r="J36" i="1" s="1"/>
  <c r="I35" i="1"/>
  <c r="J35" i="1" s="1"/>
  <c r="I34" i="1"/>
  <c r="J34" i="1" s="1"/>
  <c r="I33" i="1"/>
  <c r="J33" i="1" s="1"/>
  <c r="I32" i="1"/>
  <c r="J32" i="1" s="1"/>
  <c r="I31" i="1"/>
  <c r="J31" i="1" s="1"/>
  <c r="I30" i="1"/>
  <c r="J30" i="1" s="1"/>
  <c r="I29" i="1"/>
  <c r="J29" i="1" s="1"/>
  <c r="I28" i="1"/>
  <c r="J28" i="1" s="1"/>
  <c r="I27" i="1"/>
  <c r="J27" i="1" s="1"/>
  <c r="I26" i="1"/>
  <c r="J26" i="1" s="1"/>
  <c r="I25" i="1"/>
  <c r="J25" i="1" s="1"/>
  <c r="I24" i="1"/>
  <c r="J24" i="1" s="1"/>
  <c r="I23" i="1"/>
  <c r="J23" i="1" s="1"/>
  <c r="I22" i="1"/>
  <c r="J22" i="1" s="1"/>
  <c r="I21" i="1"/>
  <c r="J21" i="1" s="1"/>
  <c r="I20" i="1"/>
  <c r="J20" i="1" s="1"/>
  <c r="I19" i="1"/>
  <c r="J19" i="1" s="1"/>
  <c r="I18" i="1"/>
  <c r="J18" i="1" s="1"/>
  <c r="I17" i="1"/>
  <c r="J17" i="1" s="1"/>
  <c r="I16" i="1"/>
  <c r="J16" i="1" s="1"/>
  <c r="I15" i="1"/>
  <c r="J15" i="1" s="1"/>
  <c r="AA13" i="32"/>
  <c r="Z13" i="32"/>
  <c r="Y13" i="32"/>
  <c r="AB13" i="32" s="1"/>
  <c r="U13" i="32" s="1"/>
  <c r="V13" i="32" s="1"/>
  <c r="W13" i="32" s="1"/>
  <c r="X13" i="32" s="1"/>
  <c r="AE122" i="42"/>
  <c r="AD122" i="42"/>
  <c r="AC122" i="42"/>
  <c r="X122" i="42"/>
  <c r="AE105" i="11"/>
  <c r="AD105" i="11"/>
  <c r="AC105" i="11"/>
  <c r="X105" i="11"/>
  <c r="AE104" i="11"/>
  <c r="AD104" i="11"/>
  <c r="AC104" i="11"/>
  <c r="X104" i="11"/>
  <c r="AE103" i="11"/>
  <c r="AD103" i="11"/>
  <c r="AF103" i="11" s="1"/>
  <c r="AC103" i="11"/>
  <c r="X103" i="11"/>
  <c r="AE102" i="11"/>
  <c r="AD102" i="11"/>
  <c r="AC102" i="11"/>
  <c r="X102" i="11"/>
  <c r="AE101" i="11"/>
  <c r="AD101" i="11"/>
  <c r="AC101" i="11"/>
  <c r="X101" i="11"/>
  <c r="AE77" i="11"/>
  <c r="AD77" i="11"/>
  <c r="AC77" i="11"/>
  <c r="X77" i="11"/>
  <c r="AE76" i="11"/>
  <c r="AD76" i="11"/>
  <c r="AC76" i="11"/>
  <c r="X76" i="11"/>
  <c r="AE75" i="11"/>
  <c r="AD75" i="11"/>
  <c r="AC75" i="11"/>
  <c r="X75" i="11"/>
  <c r="AE107" i="2"/>
  <c r="AD107" i="2"/>
  <c r="AC107" i="2"/>
  <c r="AF107" i="2" s="1"/>
  <c r="X107" i="2"/>
  <c r="AE106" i="2"/>
  <c r="AD106" i="2"/>
  <c r="AC106" i="2"/>
  <c r="X106" i="2"/>
  <c r="AE105" i="2"/>
  <c r="AD105" i="2"/>
  <c r="AC105" i="2"/>
  <c r="AF105" i="2" s="1"/>
  <c r="X105" i="2"/>
  <c r="AE104" i="2"/>
  <c r="AD104" i="2"/>
  <c r="AC104" i="2"/>
  <c r="X104" i="2"/>
  <c r="AE103" i="2"/>
  <c r="AD103" i="2"/>
  <c r="AC103" i="2"/>
  <c r="AF103" i="2" s="1"/>
  <c r="X103" i="2"/>
  <c r="AE75" i="2"/>
  <c r="AD75" i="2"/>
  <c r="AC75" i="2"/>
  <c r="X75" i="2"/>
  <c r="AE74" i="2"/>
  <c r="AD74" i="2"/>
  <c r="AC74" i="2"/>
  <c r="X74" i="2"/>
  <c r="AE73" i="2"/>
  <c r="AD73" i="2"/>
  <c r="AC73" i="2"/>
  <c r="X73" i="2"/>
  <c r="AE450" i="11"/>
  <c r="AD450" i="11"/>
  <c r="AC450" i="11"/>
  <c r="X450" i="11"/>
  <c r="AE449" i="11"/>
  <c r="AD449" i="11"/>
  <c r="AC449" i="11"/>
  <c r="Z449" i="11"/>
  <c r="AA449" i="11" s="1"/>
  <c r="AB449" i="11" s="1"/>
  <c r="AE441" i="11"/>
  <c r="AD441" i="11"/>
  <c r="AC441" i="11"/>
  <c r="X441" i="11"/>
  <c r="AE440" i="11"/>
  <c r="AD440" i="11"/>
  <c r="AC440" i="11"/>
  <c r="Z440" i="11"/>
  <c r="AA440" i="11" s="1"/>
  <c r="AE470" i="2"/>
  <c r="AD470" i="2"/>
  <c r="AC470" i="2"/>
  <c r="X470" i="2"/>
  <c r="X469" i="2" s="1"/>
  <c r="AE469" i="2"/>
  <c r="AD469" i="2"/>
  <c r="AC469" i="2"/>
  <c r="AE461" i="2"/>
  <c r="AD461" i="2"/>
  <c r="AC461" i="2"/>
  <c r="X461" i="2"/>
  <c r="X460" i="2" s="1"/>
  <c r="AE460" i="2"/>
  <c r="AD460" i="2"/>
  <c r="AC460" i="2"/>
  <c r="AA490" i="3"/>
  <c r="Z490" i="3"/>
  <c r="Y490" i="3"/>
  <c r="AB490" i="3" s="1"/>
  <c r="U490" i="3" s="1"/>
  <c r="V490" i="3" s="1"/>
  <c r="W490" i="3" s="1"/>
  <c r="X490" i="3" s="1"/>
  <c r="T490" i="3"/>
  <c r="AA486" i="3"/>
  <c r="Z486" i="3"/>
  <c r="Y486" i="3"/>
  <c r="AB486" i="3" s="1"/>
  <c r="U486" i="3" s="1"/>
  <c r="V486" i="3" s="1"/>
  <c r="W486" i="3" s="1"/>
  <c r="X486" i="3" s="1"/>
  <c r="T486" i="3"/>
  <c r="AA482" i="3"/>
  <c r="Z482" i="3"/>
  <c r="Y482" i="3"/>
  <c r="T482" i="3"/>
  <c r="AA480" i="3"/>
  <c r="Z480" i="3"/>
  <c r="Y480" i="3"/>
  <c r="AB480" i="3" s="1"/>
  <c r="U480" i="3" s="1"/>
  <c r="V480" i="3" s="1"/>
  <c r="W480" i="3" s="1"/>
  <c r="X480" i="3" s="1"/>
  <c r="T480" i="3"/>
  <c r="AA462" i="3"/>
  <c r="Z462" i="3"/>
  <c r="Y462" i="3"/>
  <c r="T462" i="3"/>
  <c r="AA461" i="3"/>
  <c r="Z461" i="3"/>
  <c r="Y461" i="3"/>
  <c r="V461" i="3"/>
  <c r="W461" i="3" s="1"/>
  <c r="X461" i="3" s="1"/>
  <c r="AA455" i="3"/>
  <c r="Z455" i="3"/>
  <c r="Y455" i="3"/>
  <c r="T455" i="3"/>
  <c r="AA422" i="3"/>
  <c r="Z422" i="3"/>
  <c r="Y422" i="3"/>
  <c r="AB422" i="3" s="1"/>
  <c r="U422" i="3" s="1"/>
  <c r="V422" i="3" s="1"/>
  <c r="W422" i="3" s="1"/>
  <c r="X422" i="3" s="1"/>
  <c r="T422" i="3"/>
  <c r="AA421" i="3"/>
  <c r="Z421" i="3"/>
  <c r="Y421" i="3"/>
  <c r="T421" i="3"/>
  <c r="AA420" i="3"/>
  <c r="Z420" i="3"/>
  <c r="Y420" i="3"/>
  <c r="T420" i="3"/>
  <c r="AA419" i="3"/>
  <c r="Z419" i="3"/>
  <c r="Y419" i="3"/>
  <c r="T419" i="3"/>
  <c r="AF122" i="42" l="1"/>
  <c r="AB440" i="11"/>
  <c r="AF105" i="11"/>
  <c r="Y105" i="11" s="1"/>
  <c r="Z105" i="11" s="1"/>
  <c r="AA105" i="11" s="1"/>
  <c r="AB105" i="11" s="1"/>
  <c r="AF441" i="11"/>
  <c r="Y441" i="11" s="1"/>
  <c r="AF102" i="11"/>
  <c r="Y102" i="11" s="1"/>
  <c r="Z102" i="11" s="1"/>
  <c r="AA102" i="11" s="1"/>
  <c r="AB102" i="11" s="1"/>
  <c r="AF75" i="11"/>
  <c r="Y75" i="11" s="1"/>
  <c r="Z75" i="11" s="1"/>
  <c r="AA75" i="11" s="1"/>
  <c r="AB75" i="11" s="1"/>
  <c r="AF104" i="11"/>
  <c r="Y104" i="11" s="1"/>
  <c r="Z104" i="11" s="1"/>
  <c r="AA104" i="11" s="1"/>
  <c r="AB104" i="11" s="1"/>
  <c r="Y103" i="11"/>
  <c r="Z103" i="11" s="1"/>
  <c r="AA103" i="11" s="1"/>
  <c r="AF450" i="11"/>
  <c r="AF101" i="11"/>
  <c r="Y101" i="11" s="1"/>
  <c r="Z101" i="11" s="1"/>
  <c r="AA101" i="11" s="1"/>
  <c r="AB101" i="11" s="1"/>
  <c r="AF104" i="2"/>
  <c r="AB462" i="3"/>
  <c r="AB482" i="3"/>
  <c r="U482" i="3" s="1"/>
  <c r="V482" i="3" s="1"/>
  <c r="W482" i="3" s="1"/>
  <c r="X482" i="3" s="1"/>
  <c r="AB421" i="3"/>
  <c r="Y103" i="2"/>
  <c r="Z103" i="2" s="1"/>
  <c r="AA103" i="2" s="1"/>
  <c r="AB103" i="2" s="1"/>
  <c r="Y107" i="2"/>
  <c r="Z107" i="2" s="1"/>
  <c r="AA107" i="2" s="1"/>
  <c r="AB107" i="2" s="1"/>
  <c r="AF74" i="2"/>
  <c r="Y74" i="2" s="1"/>
  <c r="Z74" i="2" s="1"/>
  <c r="AA74" i="2" s="1"/>
  <c r="AB74" i="2" s="1"/>
  <c r="AF73" i="2"/>
  <c r="Y73" i="2" s="1"/>
  <c r="Z73" i="2" s="1"/>
  <c r="AA73" i="2" s="1"/>
  <c r="AB73" i="2" s="1"/>
  <c r="Y106" i="2"/>
  <c r="Z106" i="2" s="1"/>
  <c r="AA106" i="2" s="1"/>
  <c r="AB106" i="2" s="1"/>
  <c r="AF106" i="2"/>
  <c r="Y122" i="42"/>
  <c r="Z122" i="42" s="1"/>
  <c r="AA122" i="42" s="1"/>
  <c r="AB122" i="42" s="1"/>
  <c r="AB103" i="11"/>
  <c r="AF77" i="11"/>
  <c r="Y77" i="11" s="1"/>
  <c r="Z77" i="11" s="1"/>
  <c r="AA77" i="11" s="1"/>
  <c r="AB77" i="11" s="1"/>
  <c r="AF76" i="11"/>
  <c r="Y76" i="11" s="1"/>
  <c r="Z76" i="11" s="1"/>
  <c r="AA76" i="11" s="1"/>
  <c r="AB76" i="11" s="1"/>
  <c r="AF449" i="11"/>
  <c r="Y450" i="11"/>
  <c r="Y105" i="2"/>
  <c r="Z105" i="2" s="1"/>
  <c r="AA105" i="2" s="1"/>
  <c r="AB105" i="2" s="1"/>
  <c r="Y104" i="2"/>
  <c r="Z104" i="2" s="1"/>
  <c r="AA104" i="2" s="1"/>
  <c r="AB104" i="2" s="1"/>
  <c r="AF470" i="2"/>
  <c r="Y470" i="2" s="1"/>
  <c r="Y469" i="2" s="1"/>
  <c r="Z469" i="2" s="1"/>
  <c r="AA469" i="2" s="1"/>
  <c r="AB469" i="2" s="1"/>
  <c r="AF75" i="2"/>
  <c r="Y75" i="2" s="1"/>
  <c r="Z75" i="2" s="1"/>
  <c r="AA75" i="2" s="1"/>
  <c r="AB75" i="2" s="1"/>
  <c r="AF460" i="2"/>
  <c r="AF469" i="2"/>
  <c r="AF440" i="11"/>
  <c r="AF461" i="2"/>
  <c r="Y461" i="2" s="1"/>
  <c r="Y460" i="2" s="1"/>
  <c r="Z460" i="2" s="1"/>
  <c r="AA460" i="2" s="1"/>
  <c r="AB460" i="2" s="1"/>
  <c r="AB461" i="3"/>
  <c r="U462" i="3"/>
  <c r="AB420" i="3"/>
  <c r="U420" i="3" s="1"/>
  <c r="V420" i="3" s="1"/>
  <c r="W420" i="3" s="1"/>
  <c r="X420" i="3" s="1"/>
  <c r="AB455" i="3"/>
  <c r="U455" i="3" s="1"/>
  <c r="V455" i="3" s="1"/>
  <c r="W455" i="3" s="1"/>
  <c r="X455" i="3" s="1"/>
  <c r="AB419" i="3"/>
  <c r="U419" i="3" s="1"/>
  <c r="V419" i="3" s="1"/>
  <c r="W419" i="3" s="1"/>
  <c r="X419" i="3" s="1"/>
  <c r="U421" i="3"/>
  <c r="V421" i="3" s="1"/>
  <c r="W421" i="3" s="1"/>
  <c r="X421" i="3" s="1"/>
  <c r="AA408" i="3" l="1"/>
  <c r="Z408" i="3"/>
  <c r="Y408" i="3"/>
  <c r="T408" i="3"/>
  <c r="AA407" i="3"/>
  <c r="Z407" i="3"/>
  <c r="AB407" i="3" s="1"/>
  <c r="Y407" i="3"/>
  <c r="T407" i="3"/>
  <c r="AA406" i="3"/>
  <c r="Z406" i="3"/>
  <c r="Y406" i="3"/>
  <c r="AB406" i="3" s="1"/>
  <c r="T406" i="3"/>
  <c r="AA405" i="3"/>
  <c r="Z405" i="3"/>
  <c r="Y405" i="3"/>
  <c r="T405" i="3"/>
  <c r="AA404" i="3"/>
  <c r="Z404" i="3"/>
  <c r="Y404" i="3"/>
  <c r="AB404" i="3" s="1"/>
  <c r="T404" i="3"/>
  <c r="AA403" i="3"/>
  <c r="Z403" i="3"/>
  <c r="Y403" i="3"/>
  <c r="T403" i="3"/>
  <c r="AA172" i="19"/>
  <c r="Z172" i="19"/>
  <c r="Y172" i="19"/>
  <c r="T172" i="19"/>
  <c r="C172" i="19"/>
  <c r="AA170" i="19"/>
  <c r="Z170" i="19"/>
  <c r="Y170" i="19"/>
  <c r="C170" i="19"/>
  <c r="AA168" i="19"/>
  <c r="Z168" i="19"/>
  <c r="Y168" i="19"/>
  <c r="T168" i="19"/>
  <c r="C168" i="19"/>
  <c r="AA165" i="19"/>
  <c r="Z165" i="19"/>
  <c r="Y165" i="19"/>
  <c r="T165" i="19"/>
  <c r="C165" i="19"/>
  <c r="AA163" i="19"/>
  <c r="Z163" i="19"/>
  <c r="Y163" i="19"/>
  <c r="T163" i="19"/>
  <c r="C163" i="19"/>
  <c r="AA161" i="19"/>
  <c r="Z161" i="19"/>
  <c r="Y161" i="19"/>
  <c r="T161" i="19"/>
  <c r="C161" i="19"/>
  <c r="AA159" i="19"/>
  <c r="Z159" i="19"/>
  <c r="Y159" i="19"/>
  <c r="T159" i="19"/>
  <c r="C159" i="19"/>
  <c r="AA157" i="19"/>
  <c r="Z157" i="19"/>
  <c r="Y157" i="19"/>
  <c r="T157" i="19"/>
  <c r="C157" i="19"/>
  <c r="AA155" i="19"/>
  <c r="Z155" i="19"/>
  <c r="Y155" i="19"/>
  <c r="T155" i="19"/>
  <c r="C155" i="19"/>
  <c r="AA153" i="19"/>
  <c r="Z153" i="19"/>
  <c r="Y153" i="19"/>
  <c r="T153" i="19"/>
  <c r="C153" i="19"/>
  <c r="AA151" i="19"/>
  <c r="Z151" i="19"/>
  <c r="Y151" i="19"/>
  <c r="T151" i="19"/>
  <c r="C151" i="19"/>
  <c r="AA149" i="19"/>
  <c r="Z149" i="19"/>
  <c r="Y149" i="19"/>
  <c r="T149" i="19"/>
  <c r="C149" i="19"/>
  <c r="AA147" i="19"/>
  <c r="Z147" i="19"/>
  <c r="Y147" i="19"/>
  <c r="T147" i="19"/>
  <c r="C147" i="19"/>
  <c r="AA145" i="19"/>
  <c r="Z145" i="19"/>
  <c r="Y145" i="19"/>
  <c r="T145" i="19"/>
  <c r="C145" i="19"/>
  <c r="AA143" i="19"/>
  <c r="Z143" i="19"/>
  <c r="Y143" i="19"/>
  <c r="T143" i="19"/>
  <c r="C143" i="19"/>
  <c r="AA141" i="19"/>
  <c r="Z141" i="19"/>
  <c r="Y141" i="19"/>
  <c r="T141" i="19"/>
  <c r="C141" i="19"/>
  <c r="AA139" i="19"/>
  <c r="Z139" i="19"/>
  <c r="Y139" i="19"/>
  <c r="T139" i="19"/>
  <c r="C139" i="19"/>
  <c r="AA137" i="19"/>
  <c r="Z137" i="19"/>
  <c r="Y137" i="19"/>
  <c r="T137" i="19"/>
  <c r="C137" i="19"/>
  <c r="AA134" i="19"/>
  <c r="Z134" i="19"/>
  <c r="Y134" i="19"/>
  <c r="T134" i="19"/>
  <c r="C134" i="19"/>
  <c r="AA130" i="19"/>
  <c r="Z130" i="19"/>
  <c r="Y130" i="19"/>
  <c r="T130" i="19"/>
  <c r="C130" i="19"/>
  <c r="AA128" i="19"/>
  <c r="Z128" i="19"/>
  <c r="Y128" i="19"/>
  <c r="T128" i="19"/>
  <c r="C128" i="19"/>
  <c r="AA126" i="19"/>
  <c r="Z126" i="19"/>
  <c r="Y126" i="19"/>
  <c r="T126" i="19"/>
  <c r="C126" i="19"/>
  <c r="AA124" i="19"/>
  <c r="Z124" i="19"/>
  <c r="Y124" i="19"/>
  <c r="T124" i="19"/>
  <c r="C124" i="19"/>
  <c r="AA122" i="19"/>
  <c r="Z122" i="19"/>
  <c r="Y122" i="19"/>
  <c r="T122" i="19"/>
  <c r="C122" i="19"/>
  <c r="AA120" i="19"/>
  <c r="Z120" i="19"/>
  <c r="Y120" i="19"/>
  <c r="T120" i="19"/>
  <c r="C120" i="19"/>
  <c r="AA118" i="19"/>
  <c r="Z118" i="19"/>
  <c r="Y118" i="19"/>
  <c r="T118" i="19"/>
  <c r="C118" i="19"/>
  <c r="AA115" i="19"/>
  <c r="Z115" i="19"/>
  <c r="Y115" i="19"/>
  <c r="T115" i="19"/>
  <c r="C115" i="19"/>
  <c r="AA112" i="19"/>
  <c r="Z112" i="19"/>
  <c r="Y112" i="19"/>
  <c r="T112" i="19"/>
  <c r="C112" i="19"/>
  <c r="AA102" i="19"/>
  <c r="Z102" i="19"/>
  <c r="Y102" i="19"/>
  <c r="T102" i="19"/>
  <c r="C102" i="19"/>
  <c r="AA110" i="19"/>
  <c r="Z110" i="19"/>
  <c r="Y110" i="19"/>
  <c r="T110" i="19"/>
  <c r="C110" i="19"/>
  <c r="AA108" i="19"/>
  <c r="Z108" i="19"/>
  <c r="Y108" i="19"/>
  <c r="T108" i="19"/>
  <c r="C108" i="19"/>
  <c r="AA106" i="19"/>
  <c r="Z106" i="19"/>
  <c r="Y106" i="19"/>
  <c r="C106" i="19"/>
  <c r="AA104" i="19"/>
  <c r="Z104" i="19"/>
  <c r="Y104" i="19"/>
  <c r="C104" i="19"/>
  <c r="AA100" i="19"/>
  <c r="Z100" i="19"/>
  <c r="Y100" i="19"/>
  <c r="T100" i="19"/>
  <c r="C100" i="19"/>
  <c r="AA73" i="19"/>
  <c r="Z73" i="19"/>
  <c r="Y73" i="19"/>
  <c r="T73" i="19"/>
  <c r="C73" i="19"/>
  <c r="AA61" i="19"/>
  <c r="Z61" i="19"/>
  <c r="Y61" i="19"/>
  <c r="T61" i="19"/>
  <c r="C61" i="19"/>
  <c r="AA56" i="19"/>
  <c r="Z56" i="19"/>
  <c r="Y56" i="19"/>
  <c r="T56" i="19"/>
  <c r="C56" i="19"/>
  <c r="AA54" i="19"/>
  <c r="Z54" i="19"/>
  <c r="Y54" i="19"/>
  <c r="T54" i="19"/>
  <c r="C54" i="19"/>
  <c r="AA52" i="19"/>
  <c r="Z52" i="19"/>
  <c r="Y52" i="19"/>
  <c r="T52" i="19"/>
  <c r="C52" i="19"/>
  <c r="AA50" i="19"/>
  <c r="Z50" i="19"/>
  <c r="Y50" i="19"/>
  <c r="T50" i="19"/>
  <c r="C50" i="19"/>
  <c r="AA48" i="19"/>
  <c r="Z48" i="19"/>
  <c r="Y48" i="19"/>
  <c r="T48" i="19"/>
  <c r="C48" i="19"/>
  <c r="AA43" i="19"/>
  <c r="Z43" i="19"/>
  <c r="Y43" i="19"/>
  <c r="T43" i="19"/>
  <c r="C43" i="19"/>
  <c r="AA81" i="19"/>
  <c r="Z81" i="19"/>
  <c r="Y81" i="19"/>
  <c r="C81" i="19"/>
  <c r="AA79" i="19"/>
  <c r="Z79" i="19"/>
  <c r="Y79" i="19"/>
  <c r="T79" i="19"/>
  <c r="C79" i="19"/>
  <c r="AA97" i="19"/>
  <c r="Z97" i="19"/>
  <c r="Y97" i="19"/>
  <c r="T97" i="19"/>
  <c r="C97" i="19"/>
  <c r="AA95" i="19"/>
  <c r="Z95" i="19"/>
  <c r="Y95" i="19"/>
  <c r="T95" i="19"/>
  <c r="C95" i="19"/>
  <c r="AA91" i="19"/>
  <c r="Z91" i="19"/>
  <c r="Y91" i="19"/>
  <c r="T91" i="19"/>
  <c r="C91" i="19"/>
  <c r="AA89" i="19"/>
  <c r="Z89" i="19"/>
  <c r="Y89" i="19"/>
  <c r="T89" i="19"/>
  <c r="C89" i="19"/>
  <c r="AA87" i="19"/>
  <c r="Z87" i="19"/>
  <c r="Y87" i="19"/>
  <c r="C87" i="19"/>
  <c r="AA84" i="19"/>
  <c r="Z84" i="19"/>
  <c r="Y84" i="19"/>
  <c r="C84" i="19"/>
  <c r="AA77" i="19"/>
  <c r="Z77" i="19"/>
  <c r="Y77" i="19"/>
  <c r="T77" i="19"/>
  <c r="C77" i="19"/>
  <c r="AA75" i="19"/>
  <c r="Z75" i="19"/>
  <c r="Y75" i="19"/>
  <c r="T75" i="19"/>
  <c r="C75" i="19"/>
  <c r="AA71" i="19"/>
  <c r="Z71" i="19"/>
  <c r="Y71" i="19"/>
  <c r="T71" i="19"/>
  <c r="C71" i="19"/>
  <c r="AA69" i="19"/>
  <c r="Z69" i="19"/>
  <c r="Y69" i="19"/>
  <c r="T69" i="19"/>
  <c r="C69" i="19"/>
  <c r="AA67" i="19"/>
  <c r="Z67" i="19"/>
  <c r="Y67" i="19"/>
  <c r="T67" i="19"/>
  <c r="C67" i="19"/>
  <c r="AA65" i="19"/>
  <c r="Z65" i="19"/>
  <c r="Y65" i="19"/>
  <c r="T65" i="19"/>
  <c r="C65" i="19"/>
  <c r="AA20" i="19"/>
  <c r="Z20" i="19"/>
  <c r="Y20" i="19"/>
  <c r="C20" i="19"/>
  <c r="T185" i="19"/>
  <c r="T183" i="19"/>
  <c r="T181" i="19"/>
  <c r="T179" i="19"/>
  <c r="T177" i="19"/>
  <c r="T132" i="19"/>
  <c r="T93" i="19"/>
  <c r="T41" i="19"/>
  <c r="T30" i="19"/>
  <c r="T28" i="19"/>
  <c r="T25" i="19"/>
  <c r="T18" i="19"/>
  <c r="T34" i="19"/>
  <c r="T36" i="19"/>
  <c r="T38" i="19"/>
  <c r="AA45" i="19"/>
  <c r="Z45" i="19"/>
  <c r="Y45" i="19"/>
  <c r="C45" i="19"/>
  <c r="AA175" i="19"/>
  <c r="Z175" i="19"/>
  <c r="Y175" i="19"/>
  <c r="C175" i="19"/>
  <c r="AA93" i="19"/>
  <c r="Z93" i="19"/>
  <c r="Y93" i="19"/>
  <c r="C93" i="19"/>
  <c r="AA132" i="19"/>
  <c r="Z132" i="19"/>
  <c r="Y132" i="19"/>
  <c r="C132" i="19"/>
  <c r="AA179" i="19"/>
  <c r="Z179" i="19"/>
  <c r="Y179" i="19"/>
  <c r="C179" i="19"/>
  <c r="AA185" i="19"/>
  <c r="Z185" i="19"/>
  <c r="Y185" i="19"/>
  <c r="C185" i="19"/>
  <c r="AA183" i="19"/>
  <c r="Z183" i="19"/>
  <c r="Y183" i="19"/>
  <c r="C183" i="19"/>
  <c r="AA181" i="19"/>
  <c r="Z181" i="19"/>
  <c r="Y181" i="19"/>
  <c r="C181" i="19"/>
  <c r="AA177" i="19"/>
  <c r="Z177" i="19"/>
  <c r="Y177" i="19"/>
  <c r="C177" i="19"/>
  <c r="AA41" i="19"/>
  <c r="Z41" i="19"/>
  <c r="Y41" i="19"/>
  <c r="C41" i="19"/>
  <c r="AA38" i="19"/>
  <c r="Z38" i="19"/>
  <c r="Y38" i="19"/>
  <c r="C38" i="19"/>
  <c r="AA36" i="19"/>
  <c r="Z36" i="19"/>
  <c r="Y36" i="19"/>
  <c r="C36" i="19"/>
  <c r="AA34" i="19"/>
  <c r="Z34" i="19"/>
  <c r="Y34" i="19"/>
  <c r="C34" i="19"/>
  <c r="AA30" i="19"/>
  <c r="Z30" i="19"/>
  <c r="Y30" i="19"/>
  <c r="C30" i="19"/>
  <c r="AA28" i="19"/>
  <c r="Z28" i="19"/>
  <c r="Y28" i="19"/>
  <c r="C28" i="19"/>
  <c r="AA25" i="19"/>
  <c r="Z25" i="19"/>
  <c r="Y25" i="19"/>
  <c r="C25" i="19"/>
  <c r="AA23" i="19"/>
  <c r="Z23" i="19"/>
  <c r="Y23" i="19"/>
  <c r="C23" i="19"/>
  <c r="AA18" i="19"/>
  <c r="Z18" i="19"/>
  <c r="Y18" i="19"/>
  <c r="C18" i="19"/>
  <c r="T16" i="19"/>
  <c r="AA16" i="19"/>
  <c r="Z16" i="19"/>
  <c r="Y16" i="19"/>
  <c r="C16" i="19"/>
  <c r="U406" i="3" l="1"/>
  <c r="V406" i="3" s="1"/>
  <c r="W406" i="3" s="1"/>
  <c r="X406" i="3" s="1"/>
  <c r="AB403" i="3"/>
  <c r="U403" i="3" s="1"/>
  <c r="V403" i="3" s="1"/>
  <c r="W403" i="3" s="1"/>
  <c r="X403" i="3" s="1"/>
  <c r="AB405" i="3"/>
  <c r="U405" i="3" s="1"/>
  <c r="V405" i="3" s="1"/>
  <c r="W405" i="3" s="1"/>
  <c r="X405" i="3" s="1"/>
  <c r="U407" i="3"/>
  <c r="V407" i="3" s="1"/>
  <c r="W407" i="3" s="1"/>
  <c r="X407" i="3" s="1"/>
  <c r="U404" i="3"/>
  <c r="V404" i="3" s="1"/>
  <c r="W404" i="3" s="1"/>
  <c r="X404" i="3" s="1"/>
  <c r="AB408" i="3"/>
  <c r="U408" i="3" s="1"/>
  <c r="V408" i="3" s="1"/>
  <c r="W408" i="3" s="1"/>
  <c r="X408" i="3" s="1"/>
  <c r="T170" i="19"/>
  <c r="T106" i="19"/>
  <c r="T104" i="19"/>
  <c r="T87" i="19"/>
  <c r="T84" i="19"/>
  <c r="T81" i="19"/>
  <c r="AB172" i="19"/>
  <c r="U172" i="19"/>
  <c r="V172" i="19" s="1"/>
  <c r="W172" i="19" s="1"/>
  <c r="X172" i="19" s="1"/>
  <c r="AB170" i="19"/>
  <c r="U170" i="19" s="1"/>
  <c r="V170" i="19" s="1"/>
  <c r="W170" i="19" s="1"/>
  <c r="X170" i="19" s="1"/>
  <c r="AB168" i="19"/>
  <c r="U168" i="19" s="1"/>
  <c r="V168" i="19" s="1"/>
  <c r="W168" i="19" s="1"/>
  <c r="X168" i="19" s="1"/>
  <c r="AB165" i="19"/>
  <c r="U165" i="19" s="1"/>
  <c r="V165" i="19" s="1"/>
  <c r="W165" i="19" s="1"/>
  <c r="X165" i="19" s="1"/>
  <c r="AB163" i="19"/>
  <c r="U163" i="19"/>
  <c r="V163" i="19" s="1"/>
  <c r="W163" i="19" s="1"/>
  <c r="X163" i="19" s="1"/>
  <c r="AB161" i="19"/>
  <c r="U161" i="19" s="1"/>
  <c r="V161" i="19" s="1"/>
  <c r="W161" i="19" s="1"/>
  <c r="X161" i="19" s="1"/>
  <c r="AB159" i="19"/>
  <c r="U159" i="19" s="1"/>
  <c r="V159" i="19" s="1"/>
  <c r="W159" i="19" s="1"/>
  <c r="X159" i="19" s="1"/>
  <c r="AB155" i="19"/>
  <c r="U155" i="19" s="1"/>
  <c r="V155" i="19" s="1"/>
  <c r="W155" i="19" s="1"/>
  <c r="X155" i="19" s="1"/>
  <c r="AB157" i="19"/>
  <c r="U157" i="19" s="1"/>
  <c r="V157" i="19" s="1"/>
  <c r="W157" i="19" s="1"/>
  <c r="X157" i="19" s="1"/>
  <c r="AB153" i="19"/>
  <c r="U153" i="19" s="1"/>
  <c r="V153" i="19" s="1"/>
  <c r="W153" i="19" s="1"/>
  <c r="X153" i="19" s="1"/>
  <c r="AB151" i="19"/>
  <c r="U151" i="19" s="1"/>
  <c r="V151" i="19" s="1"/>
  <c r="W151" i="19" s="1"/>
  <c r="X151" i="19" s="1"/>
  <c r="AB149" i="19"/>
  <c r="U149" i="19" s="1"/>
  <c r="V149" i="19" s="1"/>
  <c r="W149" i="19" s="1"/>
  <c r="X149" i="19" s="1"/>
  <c r="AB147" i="19"/>
  <c r="U147" i="19" s="1"/>
  <c r="V147" i="19" s="1"/>
  <c r="W147" i="19" s="1"/>
  <c r="X147" i="19" s="1"/>
  <c r="AB145" i="19"/>
  <c r="U145" i="19" s="1"/>
  <c r="V145" i="19" s="1"/>
  <c r="W145" i="19" s="1"/>
  <c r="X145" i="19" s="1"/>
  <c r="AB141" i="19"/>
  <c r="U141" i="19" s="1"/>
  <c r="V141" i="19" s="1"/>
  <c r="W141" i="19" s="1"/>
  <c r="X141" i="19" s="1"/>
  <c r="AB143" i="19"/>
  <c r="U143" i="19" s="1"/>
  <c r="V143" i="19" s="1"/>
  <c r="W143" i="19" s="1"/>
  <c r="X143" i="19" s="1"/>
  <c r="AB139" i="19"/>
  <c r="U139" i="19" s="1"/>
  <c r="V139" i="19" s="1"/>
  <c r="W139" i="19" s="1"/>
  <c r="X139" i="19" s="1"/>
  <c r="AB137" i="19"/>
  <c r="U137" i="19" s="1"/>
  <c r="V137" i="19" s="1"/>
  <c r="W137" i="19" s="1"/>
  <c r="X137" i="19" s="1"/>
  <c r="AB134" i="19"/>
  <c r="U134" i="19" s="1"/>
  <c r="V134" i="19" s="1"/>
  <c r="W134" i="19" s="1"/>
  <c r="X134" i="19" s="1"/>
  <c r="AB130" i="19"/>
  <c r="U130" i="19" s="1"/>
  <c r="V130" i="19" s="1"/>
  <c r="W130" i="19" s="1"/>
  <c r="X130" i="19" s="1"/>
  <c r="AB128" i="19"/>
  <c r="U128" i="19" s="1"/>
  <c r="V128" i="19" s="1"/>
  <c r="W128" i="19" s="1"/>
  <c r="X128" i="19" s="1"/>
  <c r="AB126" i="19"/>
  <c r="U126" i="19" s="1"/>
  <c r="V126" i="19" s="1"/>
  <c r="W126" i="19" s="1"/>
  <c r="X126" i="19" s="1"/>
  <c r="AB124" i="19"/>
  <c r="U124" i="19" s="1"/>
  <c r="V124" i="19" s="1"/>
  <c r="W124" i="19" s="1"/>
  <c r="X124" i="19" s="1"/>
  <c r="AB122" i="19"/>
  <c r="U122" i="19" s="1"/>
  <c r="V122" i="19" s="1"/>
  <c r="W122" i="19" s="1"/>
  <c r="X122" i="19" s="1"/>
  <c r="AB118" i="19"/>
  <c r="U118" i="19" s="1"/>
  <c r="V118" i="19" s="1"/>
  <c r="W118" i="19" s="1"/>
  <c r="X118" i="19" s="1"/>
  <c r="AB120" i="19"/>
  <c r="U120" i="19" s="1"/>
  <c r="V120" i="19" s="1"/>
  <c r="W120" i="19" s="1"/>
  <c r="X120" i="19" s="1"/>
  <c r="AB115" i="19"/>
  <c r="U115" i="19" s="1"/>
  <c r="V115" i="19" s="1"/>
  <c r="W115" i="19" s="1"/>
  <c r="X115" i="19" s="1"/>
  <c r="AB112" i="19"/>
  <c r="U112" i="19" s="1"/>
  <c r="V112" i="19" s="1"/>
  <c r="W112" i="19" s="1"/>
  <c r="X112" i="19" s="1"/>
  <c r="AB102" i="19"/>
  <c r="U102" i="19" s="1"/>
  <c r="V102" i="19" s="1"/>
  <c r="W102" i="19" s="1"/>
  <c r="X102" i="19" s="1"/>
  <c r="AB110" i="19"/>
  <c r="U110" i="19" s="1"/>
  <c r="V110" i="19" s="1"/>
  <c r="W110" i="19" s="1"/>
  <c r="X110" i="19" s="1"/>
  <c r="AB108" i="19"/>
  <c r="U108" i="19" s="1"/>
  <c r="V108" i="19" s="1"/>
  <c r="W108" i="19" s="1"/>
  <c r="X108" i="19" s="1"/>
  <c r="AB104" i="19"/>
  <c r="U104" i="19" s="1"/>
  <c r="V104" i="19" s="1"/>
  <c r="W104" i="19" s="1"/>
  <c r="X104" i="19" s="1"/>
  <c r="AB106" i="19"/>
  <c r="AB100" i="19"/>
  <c r="U100" i="19" s="1"/>
  <c r="V100" i="19" s="1"/>
  <c r="W100" i="19" s="1"/>
  <c r="X100" i="19" s="1"/>
  <c r="AB73" i="19"/>
  <c r="U73" i="19" s="1"/>
  <c r="V73" i="19" s="1"/>
  <c r="W73" i="19" s="1"/>
  <c r="X73" i="19" s="1"/>
  <c r="AB61" i="19"/>
  <c r="U61" i="19" s="1"/>
  <c r="V61" i="19" s="1"/>
  <c r="W61" i="19" s="1"/>
  <c r="X61" i="19" s="1"/>
  <c r="AB54" i="19"/>
  <c r="U54" i="19" s="1"/>
  <c r="V54" i="19" s="1"/>
  <c r="W54" i="19" s="1"/>
  <c r="X54" i="19" s="1"/>
  <c r="AB56" i="19"/>
  <c r="U56" i="19" s="1"/>
  <c r="V56" i="19" s="1"/>
  <c r="W56" i="19" s="1"/>
  <c r="X56" i="19" s="1"/>
  <c r="AB52" i="19"/>
  <c r="U52" i="19" s="1"/>
  <c r="V52" i="19" s="1"/>
  <c r="W52" i="19" s="1"/>
  <c r="X52" i="19" s="1"/>
  <c r="AB48" i="19"/>
  <c r="U48" i="19" s="1"/>
  <c r="V48" i="19" s="1"/>
  <c r="W48" i="19" s="1"/>
  <c r="X48" i="19" s="1"/>
  <c r="AB50" i="19"/>
  <c r="U50" i="19" s="1"/>
  <c r="V50" i="19" s="1"/>
  <c r="W50" i="19" s="1"/>
  <c r="X50" i="19" s="1"/>
  <c r="AB43" i="19"/>
  <c r="U43" i="19" s="1"/>
  <c r="V43" i="19" s="1"/>
  <c r="W43" i="19" s="1"/>
  <c r="X43" i="19" s="1"/>
  <c r="AB79" i="19"/>
  <c r="U79" i="19" s="1"/>
  <c r="V79" i="19" s="1"/>
  <c r="W79" i="19" s="1"/>
  <c r="X79" i="19" s="1"/>
  <c r="AB81" i="19"/>
  <c r="AB97" i="19"/>
  <c r="U97" i="19" s="1"/>
  <c r="V97" i="19" s="1"/>
  <c r="W97" i="19" s="1"/>
  <c r="X97" i="19" s="1"/>
  <c r="AB95" i="19"/>
  <c r="U95" i="19" s="1"/>
  <c r="V95" i="19" s="1"/>
  <c r="W95" i="19" s="1"/>
  <c r="X95" i="19" s="1"/>
  <c r="AB91" i="19"/>
  <c r="U91" i="19" s="1"/>
  <c r="V91" i="19" s="1"/>
  <c r="W91" i="19" s="1"/>
  <c r="X91" i="19" s="1"/>
  <c r="AB89" i="19"/>
  <c r="U89" i="19" s="1"/>
  <c r="V89" i="19" s="1"/>
  <c r="W89" i="19" s="1"/>
  <c r="X89" i="19" s="1"/>
  <c r="AB84" i="19"/>
  <c r="AB87" i="19"/>
  <c r="U87" i="19" s="1"/>
  <c r="V87" i="19" s="1"/>
  <c r="W87" i="19" s="1"/>
  <c r="X87" i="19" s="1"/>
  <c r="AB77" i="19"/>
  <c r="U77" i="19" s="1"/>
  <c r="V77" i="19" s="1"/>
  <c r="W77" i="19" s="1"/>
  <c r="X77" i="19" s="1"/>
  <c r="AB75" i="19"/>
  <c r="U75" i="19" s="1"/>
  <c r="V75" i="19" s="1"/>
  <c r="W75" i="19" s="1"/>
  <c r="X75" i="19" s="1"/>
  <c r="AB71" i="19"/>
  <c r="U71" i="19" s="1"/>
  <c r="V71" i="19" s="1"/>
  <c r="W71" i="19" s="1"/>
  <c r="X71" i="19" s="1"/>
  <c r="AB67" i="19"/>
  <c r="U67" i="19" s="1"/>
  <c r="V67" i="19" s="1"/>
  <c r="W67" i="19" s="1"/>
  <c r="X67" i="19" s="1"/>
  <c r="AB69" i="19"/>
  <c r="U69" i="19" s="1"/>
  <c r="V69" i="19" s="1"/>
  <c r="W69" i="19" s="1"/>
  <c r="X69" i="19" s="1"/>
  <c r="AB20" i="19"/>
  <c r="AB65" i="19"/>
  <c r="U65" i="19" s="1"/>
  <c r="V65" i="19" s="1"/>
  <c r="W65" i="19" s="1"/>
  <c r="X65" i="19" s="1"/>
  <c r="AB132" i="19"/>
  <c r="U132" i="19" s="1"/>
  <c r="V132" i="19" s="1"/>
  <c r="W132" i="19" s="1"/>
  <c r="X132" i="19" s="1"/>
  <c r="T20" i="19"/>
  <c r="AB179" i="19"/>
  <c r="U179" i="19" s="1"/>
  <c r="V179" i="19" s="1"/>
  <c r="W179" i="19" s="1"/>
  <c r="X179" i="19" s="1"/>
  <c r="AB175" i="19"/>
  <c r="T45" i="19"/>
  <c r="AB45" i="19"/>
  <c r="T175" i="19"/>
  <c r="AB93" i="19"/>
  <c r="U93" i="19" s="1"/>
  <c r="V93" i="19" s="1"/>
  <c r="W93" i="19" s="1"/>
  <c r="X93" i="19" s="1"/>
  <c r="AB185" i="19"/>
  <c r="U185" i="19" s="1"/>
  <c r="V185" i="19" s="1"/>
  <c r="W185" i="19" s="1"/>
  <c r="X185" i="19" s="1"/>
  <c r="AB183" i="19"/>
  <c r="U183" i="19" s="1"/>
  <c r="V183" i="19" s="1"/>
  <c r="W183" i="19" s="1"/>
  <c r="X183" i="19" s="1"/>
  <c r="AB181" i="19"/>
  <c r="U181" i="19" s="1"/>
  <c r="V181" i="19" s="1"/>
  <c r="W181" i="19" s="1"/>
  <c r="X181" i="19" s="1"/>
  <c r="AB41" i="19"/>
  <c r="U41" i="19" s="1"/>
  <c r="V41" i="19" s="1"/>
  <c r="W41" i="19" s="1"/>
  <c r="X41" i="19" s="1"/>
  <c r="AB177" i="19"/>
  <c r="U177" i="19" s="1"/>
  <c r="V177" i="19" s="1"/>
  <c r="W177" i="19" s="1"/>
  <c r="X177" i="19" s="1"/>
  <c r="AB38" i="19"/>
  <c r="U38" i="19" s="1"/>
  <c r="V38" i="19" s="1"/>
  <c r="W38" i="19" s="1"/>
  <c r="X38" i="19" s="1"/>
  <c r="AB28" i="19"/>
  <c r="U28" i="19" s="1"/>
  <c r="V28" i="19" s="1"/>
  <c r="W28" i="19" s="1"/>
  <c r="X28" i="19" s="1"/>
  <c r="AB36" i="19"/>
  <c r="U36" i="19" s="1"/>
  <c r="V36" i="19" s="1"/>
  <c r="W36" i="19" s="1"/>
  <c r="X36" i="19" s="1"/>
  <c r="AB34" i="19"/>
  <c r="U34" i="19" s="1"/>
  <c r="V34" i="19" s="1"/>
  <c r="W34" i="19" s="1"/>
  <c r="X34" i="19" s="1"/>
  <c r="AB25" i="19"/>
  <c r="U25" i="19" s="1"/>
  <c r="V25" i="19" s="1"/>
  <c r="W25" i="19" s="1"/>
  <c r="X25" i="19" s="1"/>
  <c r="AB30" i="19"/>
  <c r="U30" i="19" s="1"/>
  <c r="V30" i="19" s="1"/>
  <c r="W30" i="19" s="1"/>
  <c r="X30" i="19" s="1"/>
  <c r="AB23" i="19"/>
  <c r="T23" i="19"/>
  <c r="AB18" i="19"/>
  <c r="U18" i="19" s="1"/>
  <c r="V18" i="19" s="1"/>
  <c r="W18" i="19" s="1"/>
  <c r="X18" i="19" s="1"/>
  <c r="AB16" i="19"/>
  <c r="U16" i="19" s="1"/>
  <c r="V16" i="19" s="1"/>
  <c r="W16" i="19" s="1"/>
  <c r="X16" i="19" s="1"/>
  <c r="U81" i="19" l="1"/>
  <c r="V81" i="19" s="1"/>
  <c r="W81" i="19" s="1"/>
  <c r="X81" i="19" s="1"/>
  <c r="U106" i="19"/>
  <c r="V106" i="19" s="1"/>
  <c r="W106" i="19" s="1"/>
  <c r="X106" i="19" s="1"/>
  <c r="U84" i="19"/>
  <c r="V84" i="19" s="1"/>
  <c r="W84" i="19" s="1"/>
  <c r="X84" i="19" s="1"/>
  <c r="U23" i="19"/>
  <c r="V23" i="19" s="1"/>
  <c r="W23" i="19" s="1"/>
  <c r="X23" i="19" s="1"/>
  <c r="U20" i="19"/>
  <c r="V20" i="19" s="1"/>
  <c r="W20" i="19" s="1"/>
  <c r="X20" i="19" s="1"/>
  <c r="X13" i="19" s="1"/>
  <c r="U45" i="19"/>
  <c r="V45" i="19" s="1"/>
  <c r="W45" i="19" s="1"/>
  <c r="X45" i="19" s="1"/>
  <c r="U175" i="19"/>
  <c r="V175" i="19" s="1"/>
  <c r="W175" i="19" s="1"/>
  <c r="X175" i="19" s="1"/>
  <c r="Z831" i="2" l="1"/>
  <c r="AA831" i="2" s="1"/>
  <c r="AB831" i="2" s="1"/>
  <c r="AE832" i="2"/>
  <c r="AD832" i="2"/>
  <c r="AC832" i="2"/>
  <c r="X832" i="2"/>
  <c r="AF832" i="2" l="1"/>
  <c r="Y832" i="2" s="1"/>
  <c r="AA28" i="8"/>
  <c r="Z28" i="8"/>
  <c r="Y28" i="8"/>
  <c r="AB28" i="8" s="1"/>
  <c r="U28" i="8" s="1"/>
  <c r="V28" i="8" s="1"/>
  <c r="W28" i="8" s="1"/>
  <c r="X28" i="8" s="1"/>
  <c r="AA27" i="8"/>
  <c r="Z27" i="8"/>
  <c r="Y27" i="8"/>
  <c r="AB27" i="8" s="1"/>
  <c r="U27" i="8" s="1"/>
  <c r="V27" i="8" s="1"/>
  <c r="W27" i="8" s="1"/>
  <c r="X27" i="8" s="1"/>
  <c r="AA26" i="8"/>
  <c r="Z26" i="8"/>
  <c r="Y26" i="8"/>
  <c r="AB26" i="8" s="1"/>
  <c r="U26" i="8" s="1"/>
  <c r="V26" i="8" s="1"/>
  <c r="W26" i="8" s="1"/>
  <c r="X26" i="8" s="1"/>
  <c r="AA25" i="8"/>
  <c r="Z25" i="8"/>
  <c r="Y25" i="8"/>
  <c r="AB25" i="8" s="1"/>
  <c r="U25" i="8" s="1"/>
  <c r="V25" i="8" s="1"/>
  <c r="W25" i="8" s="1"/>
  <c r="X25" i="8" s="1"/>
  <c r="AA24" i="8"/>
  <c r="Z24" i="8"/>
  <c r="AB24" i="8" s="1"/>
  <c r="U24" i="8" s="1"/>
  <c r="V24" i="8" s="1"/>
  <c r="W24" i="8" s="1"/>
  <c r="X24" i="8" s="1"/>
  <c r="Y24" i="8"/>
  <c r="AA23" i="8"/>
  <c r="Z23" i="8"/>
  <c r="AB23" i="8" s="1"/>
  <c r="U23" i="8" s="1"/>
  <c r="V23" i="8" s="1"/>
  <c r="W23" i="8" s="1"/>
  <c r="X23" i="8" s="1"/>
  <c r="Y23" i="8"/>
  <c r="AA22" i="8"/>
  <c r="Z22" i="8"/>
  <c r="Y22" i="8"/>
  <c r="AA21" i="8"/>
  <c r="Z21" i="8"/>
  <c r="Y21" i="8"/>
  <c r="AA20" i="8"/>
  <c r="Z20" i="8"/>
  <c r="Y20" i="8"/>
  <c r="AA19" i="8"/>
  <c r="Z19" i="8"/>
  <c r="Y19" i="8"/>
  <c r="AA18" i="8"/>
  <c r="Z18" i="8"/>
  <c r="Y18" i="8"/>
  <c r="AB18" i="8" s="1"/>
  <c r="U18" i="8" s="1"/>
  <c r="V18" i="8" s="1"/>
  <c r="W18" i="8" s="1"/>
  <c r="X18" i="8" s="1"/>
  <c r="AA17" i="8"/>
  <c r="Z17" i="8"/>
  <c r="Y17" i="8"/>
  <c r="AB17" i="8" s="1"/>
  <c r="U17" i="8" s="1"/>
  <c r="V17" i="8" s="1"/>
  <c r="W17" i="8" s="1"/>
  <c r="X17" i="8" s="1"/>
  <c r="AA16" i="8"/>
  <c r="Z16" i="8"/>
  <c r="Y16" i="8"/>
  <c r="AA15" i="8"/>
  <c r="Z15" i="8"/>
  <c r="AB15" i="8" s="1"/>
  <c r="U15" i="8" s="1"/>
  <c r="V15" i="8" s="1"/>
  <c r="W15" i="8" s="1"/>
  <c r="X15" i="8" s="1"/>
  <c r="Y15" i="8"/>
  <c r="AA26" i="17"/>
  <c r="Z26" i="17"/>
  <c r="Y26" i="17"/>
  <c r="AB26" i="17" s="1"/>
  <c r="U26" i="17" s="1"/>
  <c r="V26" i="17" s="1"/>
  <c r="W26" i="17" s="1"/>
  <c r="X26" i="17" s="1"/>
  <c r="AB25" i="17"/>
  <c r="AA25" i="17"/>
  <c r="Z25" i="17"/>
  <c r="Y25" i="17"/>
  <c r="U25" i="17"/>
  <c r="V25" i="17" s="1"/>
  <c r="W25" i="17" s="1"/>
  <c r="X25" i="17" s="1"/>
  <c r="AB24" i="17"/>
  <c r="U24" i="17" s="1"/>
  <c r="V24" i="17" s="1"/>
  <c r="W24" i="17" s="1"/>
  <c r="X24" i="17" s="1"/>
  <c r="AA24" i="17"/>
  <c r="Z24" i="17"/>
  <c r="Y24" i="17"/>
  <c r="AA23" i="17"/>
  <c r="Z23" i="17"/>
  <c r="AB23" i="17" s="1"/>
  <c r="U23" i="17" s="1"/>
  <c r="V23" i="17" s="1"/>
  <c r="W23" i="17" s="1"/>
  <c r="X23" i="17" s="1"/>
  <c r="Y23" i="17"/>
  <c r="AB22" i="17"/>
  <c r="AA22" i="17"/>
  <c r="Z22" i="17"/>
  <c r="Y22" i="17"/>
  <c r="U22" i="17"/>
  <c r="V22" i="17" s="1"/>
  <c r="W22" i="17" s="1"/>
  <c r="X22" i="17" s="1"/>
  <c r="AA21" i="17"/>
  <c r="Z21" i="17"/>
  <c r="AB21" i="17" s="1"/>
  <c r="U21" i="17" s="1"/>
  <c r="V21" i="17" s="1"/>
  <c r="W21" i="17" s="1"/>
  <c r="X21" i="17" s="1"/>
  <c r="Y21" i="17"/>
  <c r="AB20" i="17"/>
  <c r="AA20" i="17"/>
  <c r="Z20" i="17"/>
  <c r="Y20" i="17"/>
  <c r="U20" i="17"/>
  <c r="V20" i="17" s="1"/>
  <c r="W20" i="17" s="1"/>
  <c r="X20" i="17" s="1"/>
  <c r="AA19" i="17"/>
  <c r="Z19" i="17"/>
  <c r="Y19" i="17"/>
  <c r="AB19" i="17" s="1"/>
  <c r="U19" i="17" s="1"/>
  <c r="V19" i="17" s="1"/>
  <c r="W19" i="17" s="1"/>
  <c r="X19" i="17" s="1"/>
  <c r="AB18" i="17"/>
  <c r="AA18" i="17"/>
  <c r="Z18" i="17"/>
  <c r="Y18" i="17"/>
  <c r="U18" i="17"/>
  <c r="V18" i="17" s="1"/>
  <c r="W18" i="17" s="1"/>
  <c r="X18" i="17" s="1"/>
  <c r="AA17" i="17"/>
  <c r="Z17" i="17"/>
  <c r="AB17" i="17" s="1"/>
  <c r="U17" i="17" s="1"/>
  <c r="V17" i="17" s="1"/>
  <c r="W17" i="17" s="1"/>
  <c r="X17" i="17" s="1"/>
  <c r="Y17" i="17"/>
  <c r="AB16" i="17"/>
  <c r="U16" i="17" s="1"/>
  <c r="V16" i="17" s="1"/>
  <c r="W16" i="17" s="1"/>
  <c r="X16" i="17" s="1"/>
  <c r="AA16" i="17"/>
  <c r="Z16" i="17"/>
  <c r="Y16" i="17"/>
  <c r="AA15" i="17"/>
  <c r="Z15" i="17"/>
  <c r="AB15" i="17" s="1"/>
  <c r="U15" i="17" s="1"/>
  <c r="V15" i="17" s="1"/>
  <c r="W15" i="17" s="1"/>
  <c r="X15" i="17" s="1"/>
  <c r="Y15" i="17"/>
  <c r="AB14" i="17"/>
  <c r="U14" i="17" s="1"/>
  <c r="V14" i="17" s="1"/>
  <c r="W14" i="17" s="1"/>
  <c r="X14" i="17" s="1"/>
  <c r="AA14" i="17"/>
  <c r="Z14" i="17"/>
  <c r="Y14" i="17"/>
  <c r="AB625" i="12"/>
  <c r="AA625" i="12"/>
  <c r="Z625" i="12"/>
  <c r="Y625" i="12"/>
  <c r="U625" i="12"/>
  <c r="V625" i="12" s="1"/>
  <c r="W625" i="12" s="1"/>
  <c r="X625" i="12" s="1"/>
  <c r="T625" i="12"/>
  <c r="AA624" i="12"/>
  <c r="Z624" i="12"/>
  <c r="Y624" i="12"/>
  <c r="AB624" i="12" s="1"/>
  <c r="T624" i="12"/>
  <c r="U624" i="12" s="1"/>
  <c r="V624" i="12" s="1"/>
  <c r="W624" i="12" s="1"/>
  <c r="X624" i="12" s="1"/>
  <c r="AA622" i="12"/>
  <c r="Z622" i="12"/>
  <c r="Y622" i="12"/>
  <c r="AB622" i="12" s="1"/>
  <c r="T622" i="12"/>
  <c r="AA621" i="12"/>
  <c r="AB621" i="12" s="1"/>
  <c r="Z621" i="12"/>
  <c r="Y621" i="12"/>
  <c r="U621" i="12"/>
  <c r="T621" i="12"/>
  <c r="V621" i="12"/>
  <c r="W621" i="12" s="1"/>
  <c r="X621" i="12" s="1"/>
  <c r="AA619" i="12"/>
  <c r="Z619" i="12"/>
  <c r="AB619" i="12" s="1"/>
  <c r="Y619" i="12"/>
  <c r="U619" i="12"/>
  <c r="V619" i="12" s="1"/>
  <c r="W619" i="12" s="1"/>
  <c r="X619" i="12" s="1"/>
  <c r="T619" i="12"/>
  <c r="AA618" i="12"/>
  <c r="Z618" i="12"/>
  <c r="Y618" i="12"/>
  <c r="AB618" i="12" s="1"/>
  <c r="T618" i="12"/>
  <c r="U618" i="12" s="1"/>
  <c r="V618" i="12" s="1"/>
  <c r="W618" i="12" s="1"/>
  <c r="X618" i="12" s="1"/>
  <c r="AA615" i="12"/>
  <c r="Z615" i="12"/>
  <c r="Y615" i="12"/>
  <c r="AB615" i="12" s="1"/>
  <c r="T615" i="12"/>
  <c r="AB611" i="12"/>
  <c r="AA611" i="12"/>
  <c r="Z611" i="12"/>
  <c r="Y611" i="12"/>
  <c r="T611" i="12"/>
  <c r="U611" i="12" s="1"/>
  <c r="V611" i="12" s="1"/>
  <c r="W611" i="12" s="1"/>
  <c r="X611" i="12" s="1"/>
  <c r="AA610" i="12"/>
  <c r="Z610" i="12"/>
  <c r="Y610" i="12"/>
  <c r="AB610" i="12" s="1"/>
  <c r="T610" i="12"/>
  <c r="U610" i="12" s="1"/>
  <c r="V610" i="12" s="1"/>
  <c r="W610" i="12" s="1"/>
  <c r="X610" i="12" s="1"/>
  <c r="AA609" i="12"/>
  <c r="Z609" i="12"/>
  <c r="Y609" i="12"/>
  <c r="T609" i="12"/>
  <c r="AB606" i="12"/>
  <c r="AA606" i="12"/>
  <c r="Z606" i="12"/>
  <c r="Y606" i="12"/>
  <c r="T606" i="12"/>
  <c r="AB604" i="12"/>
  <c r="AA604" i="12"/>
  <c r="Z604" i="12"/>
  <c r="Y604" i="12"/>
  <c r="T604" i="12"/>
  <c r="U604" i="12" s="1"/>
  <c r="V604" i="12" s="1"/>
  <c r="W604" i="12" s="1"/>
  <c r="X604" i="12" s="1"/>
  <c r="AA602" i="12"/>
  <c r="AB602" i="12" s="1"/>
  <c r="Z602" i="12"/>
  <c r="Y602" i="12"/>
  <c r="T602" i="12"/>
  <c r="AA597" i="12"/>
  <c r="Z597" i="12"/>
  <c r="AB597" i="12" s="1"/>
  <c r="U597" i="12" s="1"/>
  <c r="V597" i="12" s="1"/>
  <c r="W597" i="12" s="1"/>
  <c r="X597" i="12" s="1"/>
  <c r="Y597" i="12"/>
  <c r="T597" i="12"/>
  <c r="AA595" i="12"/>
  <c r="Z595" i="12"/>
  <c r="AB595" i="12" s="1"/>
  <c r="Y595" i="12"/>
  <c r="T595" i="12"/>
  <c r="AB593" i="12"/>
  <c r="AA593" i="12"/>
  <c r="Z593" i="12"/>
  <c r="Y593" i="12"/>
  <c r="T593" i="12"/>
  <c r="AA592" i="12"/>
  <c r="AB592" i="12" s="1"/>
  <c r="Z592" i="12"/>
  <c r="Y592" i="12"/>
  <c r="V592" i="12"/>
  <c r="W592" i="12" s="1"/>
  <c r="X592" i="12" s="1"/>
  <c r="T592" i="12"/>
  <c r="U592" i="12" s="1"/>
  <c r="AA591" i="12"/>
  <c r="Z591" i="12"/>
  <c r="AB591" i="12" s="1"/>
  <c r="U591" i="12" s="1"/>
  <c r="V591" i="12" s="1"/>
  <c r="W591" i="12" s="1"/>
  <c r="Y591" i="12"/>
  <c r="X591" i="12"/>
  <c r="T591" i="12"/>
  <c r="AB589" i="12"/>
  <c r="AA589" i="12"/>
  <c r="Z589" i="12"/>
  <c r="Y589" i="12"/>
  <c r="T589" i="12"/>
  <c r="U589" i="12" s="1"/>
  <c r="V589" i="12"/>
  <c r="W589" i="12" s="1"/>
  <c r="X589" i="12" s="1"/>
  <c r="AB584" i="12"/>
  <c r="AA584" i="12"/>
  <c r="Z584" i="12"/>
  <c r="Y584" i="12"/>
  <c r="T584" i="12"/>
  <c r="U584" i="12" s="1"/>
  <c r="V584" i="12" s="1"/>
  <c r="W584" i="12" s="1"/>
  <c r="X584" i="12" s="1"/>
  <c r="AA583" i="12"/>
  <c r="AB583" i="12" s="1"/>
  <c r="Z583" i="12"/>
  <c r="Y583" i="12"/>
  <c r="T583" i="12"/>
  <c r="AA582" i="12"/>
  <c r="Z582" i="12"/>
  <c r="AB582" i="12" s="1"/>
  <c r="U582" i="12" s="1"/>
  <c r="V582" i="12" s="1"/>
  <c r="W582" i="12" s="1"/>
  <c r="X582" i="12" s="1"/>
  <c r="Y582" i="12"/>
  <c r="T582" i="12"/>
  <c r="AA581" i="12"/>
  <c r="Z581" i="12"/>
  <c r="AB581" i="12" s="1"/>
  <c r="Y581" i="12"/>
  <c r="T581" i="12"/>
  <c r="AB579" i="12"/>
  <c r="AA579" i="12"/>
  <c r="Z579" i="12"/>
  <c r="Y579" i="12"/>
  <c r="V579" i="12"/>
  <c r="W579" i="12" s="1"/>
  <c r="X579" i="12" s="1"/>
  <c r="T579" i="12"/>
  <c r="U579" i="12" s="1"/>
  <c r="AA578" i="12"/>
  <c r="AB578" i="12" s="1"/>
  <c r="Z578" i="12"/>
  <c r="Y578" i="12"/>
  <c r="T578" i="12"/>
  <c r="AA577" i="12"/>
  <c r="Z577" i="12"/>
  <c r="AB577" i="12" s="1"/>
  <c r="U577" i="12" s="1"/>
  <c r="V577" i="12" s="1"/>
  <c r="W577" i="12" s="1"/>
  <c r="X577" i="12" s="1"/>
  <c r="Y577" i="12"/>
  <c r="T577" i="12"/>
  <c r="AB576" i="12"/>
  <c r="AA576" i="12"/>
  <c r="Z576" i="12"/>
  <c r="Y576" i="12"/>
  <c r="T576" i="12"/>
  <c r="AB574" i="12"/>
  <c r="AA574" i="12"/>
  <c r="Z574" i="12"/>
  <c r="Y574" i="12"/>
  <c r="T574" i="12"/>
  <c r="U574" i="12" s="1"/>
  <c r="V574" i="12" s="1"/>
  <c r="W574" i="12" s="1"/>
  <c r="X574" i="12" s="1"/>
  <c r="AA573" i="12"/>
  <c r="AB573" i="12" s="1"/>
  <c r="Z573" i="12"/>
  <c r="Y573" i="12"/>
  <c r="T573" i="12"/>
  <c r="AA572" i="12"/>
  <c r="Z572" i="12"/>
  <c r="AB572" i="12" s="1"/>
  <c r="U572" i="12" s="1"/>
  <c r="V572" i="12" s="1"/>
  <c r="W572" i="12" s="1"/>
  <c r="X572" i="12" s="1"/>
  <c r="Y572" i="12"/>
  <c r="T572" i="12"/>
  <c r="AA570" i="12"/>
  <c r="Z570" i="12"/>
  <c r="AB570" i="12" s="1"/>
  <c r="Y570" i="12"/>
  <c r="T570" i="12"/>
  <c r="AB569" i="12"/>
  <c r="AA569" i="12"/>
  <c r="Z569" i="12"/>
  <c r="Y569" i="12"/>
  <c r="T569" i="12"/>
  <c r="AA567" i="12"/>
  <c r="AB567" i="12" s="1"/>
  <c r="Z567" i="12"/>
  <c r="Y567" i="12"/>
  <c r="V567" i="12"/>
  <c r="W567" i="12" s="1"/>
  <c r="X567" i="12" s="1"/>
  <c r="T567" i="12"/>
  <c r="U567" i="12" s="1"/>
  <c r="AA566" i="12"/>
  <c r="Z566" i="12"/>
  <c r="Y566" i="12"/>
  <c r="AB566" i="12" s="1"/>
  <c r="T566" i="12"/>
  <c r="U566" i="12" s="1"/>
  <c r="V566" i="12" s="1"/>
  <c r="W566" i="12" s="1"/>
  <c r="X566" i="12" s="1"/>
  <c r="AA565" i="12"/>
  <c r="Z565" i="12"/>
  <c r="AB565" i="12" s="1"/>
  <c r="U565" i="12" s="1"/>
  <c r="V565" i="12" s="1"/>
  <c r="W565" i="12" s="1"/>
  <c r="X565" i="12" s="1"/>
  <c r="Y565" i="12"/>
  <c r="T565" i="12"/>
  <c r="AB564" i="12"/>
  <c r="AA564" i="12"/>
  <c r="Z564" i="12"/>
  <c r="Y564" i="12"/>
  <c r="T564" i="12"/>
  <c r="AB563" i="12"/>
  <c r="AA563" i="12"/>
  <c r="Z563" i="12"/>
  <c r="Y563" i="12"/>
  <c r="T563" i="12"/>
  <c r="U563" i="12" s="1"/>
  <c r="V563" i="12" s="1"/>
  <c r="W563" i="12" s="1"/>
  <c r="X563" i="12" s="1"/>
  <c r="AA562" i="12"/>
  <c r="AB562" i="12" s="1"/>
  <c r="Z562" i="12"/>
  <c r="Y562" i="12"/>
  <c r="T562" i="12"/>
  <c r="AA561" i="12"/>
  <c r="Z561" i="12"/>
  <c r="AB561" i="12" s="1"/>
  <c r="U561" i="12" s="1"/>
  <c r="V561" i="12" s="1"/>
  <c r="W561" i="12" s="1"/>
  <c r="X561" i="12" s="1"/>
  <c r="Y561" i="12"/>
  <c r="T561" i="12"/>
  <c r="AA559" i="12"/>
  <c r="Z559" i="12"/>
  <c r="AB559" i="12" s="1"/>
  <c r="Y559" i="12"/>
  <c r="T559" i="12"/>
  <c r="AA558" i="12"/>
  <c r="Z558" i="12"/>
  <c r="Y558" i="12"/>
  <c r="AB558" i="12" s="1"/>
  <c r="U558" i="12" s="1"/>
  <c r="T558" i="12"/>
  <c r="AA557" i="12"/>
  <c r="Z557" i="12"/>
  <c r="Y557" i="12"/>
  <c r="AB557" i="12" s="1"/>
  <c r="U557" i="12"/>
  <c r="T557" i="12"/>
  <c r="AA556" i="12"/>
  <c r="Z556" i="12"/>
  <c r="Y556" i="12"/>
  <c r="AB556" i="12" s="1"/>
  <c r="T556" i="12"/>
  <c r="U556" i="12" s="1"/>
  <c r="AA553" i="12"/>
  <c r="Z553" i="12"/>
  <c r="AB553" i="12" s="1"/>
  <c r="Y553" i="12"/>
  <c r="T553" i="12"/>
  <c r="AB552" i="12"/>
  <c r="AA552" i="12"/>
  <c r="Z552" i="12"/>
  <c r="Y552" i="12"/>
  <c r="T552" i="12"/>
  <c r="U552" i="12" s="1"/>
  <c r="V552" i="12" s="1"/>
  <c r="W552" i="12" s="1"/>
  <c r="X552" i="12" s="1"/>
  <c r="AA549" i="12"/>
  <c r="Z549" i="12"/>
  <c r="Y549" i="12"/>
  <c r="AB549" i="12" s="1"/>
  <c r="T549" i="12"/>
  <c r="AA548" i="12"/>
  <c r="Z548" i="12"/>
  <c r="Y548" i="12"/>
  <c r="AB548" i="12" s="1"/>
  <c r="T548" i="12"/>
  <c r="AA546" i="12"/>
  <c r="Z546" i="12"/>
  <c r="Y546" i="12"/>
  <c r="T546" i="12"/>
  <c r="AA543" i="12"/>
  <c r="Z543" i="12"/>
  <c r="Y543" i="12"/>
  <c r="AB543" i="12" s="1"/>
  <c r="U543" i="12"/>
  <c r="T543" i="12"/>
  <c r="V543" i="12"/>
  <c r="W543" i="12" s="1"/>
  <c r="X543" i="12" s="1"/>
  <c r="AA542" i="12"/>
  <c r="Z542" i="12"/>
  <c r="Y542" i="12"/>
  <c r="AB542" i="12" s="1"/>
  <c r="T542" i="12"/>
  <c r="AA541" i="12"/>
  <c r="Z541" i="12"/>
  <c r="Y541" i="12"/>
  <c r="T541" i="12"/>
  <c r="AA539" i="12"/>
  <c r="Z539" i="12"/>
  <c r="Y539" i="12"/>
  <c r="T539" i="12"/>
  <c r="AA538" i="12"/>
  <c r="Z538" i="12"/>
  <c r="AB538" i="12" s="1"/>
  <c r="Y538" i="12"/>
  <c r="U538" i="12"/>
  <c r="T538" i="12"/>
  <c r="V538" i="12"/>
  <c r="W538" i="12" s="1"/>
  <c r="X538" i="12" s="1"/>
  <c r="AA537" i="12"/>
  <c r="Z537" i="12"/>
  <c r="Y537" i="12"/>
  <c r="AB537" i="12" s="1"/>
  <c r="T537" i="12"/>
  <c r="AA536" i="12"/>
  <c r="Z536" i="12"/>
  <c r="Y536" i="12"/>
  <c r="T536" i="12"/>
  <c r="AA535" i="12"/>
  <c r="Z535" i="12"/>
  <c r="Y535" i="12"/>
  <c r="T535" i="12"/>
  <c r="AA533" i="12"/>
  <c r="Z533" i="12"/>
  <c r="AB533" i="12" s="1"/>
  <c r="U533" i="12" s="1"/>
  <c r="V533" i="12" s="1"/>
  <c r="W533" i="12" s="1"/>
  <c r="X533" i="12" s="1"/>
  <c r="Y533" i="12"/>
  <c r="T533" i="12"/>
  <c r="AA532" i="12"/>
  <c r="Z532" i="12"/>
  <c r="Y532" i="12"/>
  <c r="T532" i="12"/>
  <c r="AA531" i="12"/>
  <c r="Z531" i="12"/>
  <c r="Y531" i="12"/>
  <c r="T531" i="12"/>
  <c r="AA530" i="12"/>
  <c r="Z530" i="12"/>
  <c r="AB530" i="12" s="1"/>
  <c r="Y530" i="12"/>
  <c r="T530" i="12"/>
  <c r="AA529" i="12"/>
  <c r="Z529" i="12"/>
  <c r="Y529" i="12"/>
  <c r="AB529" i="12" s="1"/>
  <c r="T529" i="12"/>
  <c r="AA528" i="12"/>
  <c r="AB528" i="12" s="1"/>
  <c r="Z528" i="12"/>
  <c r="Y528" i="12"/>
  <c r="T528" i="12"/>
  <c r="AA526" i="12"/>
  <c r="Z526" i="12"/>
  <c r="Y526" i="12"/>
  <c r="T526" i="12"/>
  <c r="AA525" i="12"/>
  <c r="Z525" i="12"/>
  <c r="Y525" i="12"/>
  <c r="AB525" i="12" s="1"/>
  <c r="T525" i="12"/>
  <c r="AA524" i="12"/>
  <c r="Z524" i="12"/>
  <c r="Y524" i="12"/>
  <c r="T524" i="12"/>
  <c r="AA523" i="12"/>
  <c r="Z523" i="12"/>
  <c r="AB523" i="12" s="1"/>
  <c r="U523" i="12" s="1"/>
  <c r="Y523" i="12"/>
  <c r="T523" i="12"/>
  <c r="AA522" i="12"/>
  <c r="Z522" i="12"/>
  <c r="Y522" i="12"/>
  <c r="AB522" i="12" s="1"/>
  <c r="T522" i="12"/>
  <c r="AA520" i="12"/>
  <c r="Z520" i="12"/>
  <c r="Y520" i="12"/>
  <c r="AB520" i="12" s="1"/>
  <c r="V520" i="12"/>
  <c r="W520" i="12" s="1"/>
  <c r="X520" i="12" s="1"/>
  <c r="T520" i="12"/>
  <c r="U520" i="12" s="1"/>
  <c r="AA519" i="12"/>
  <c r="Z519" i="12"/>
  <c r="AB519" i="12" s="1"/>
  <c r="Y519" i="12"/>
  <c r="T519" i="12"/>
  <c r="AA518" i="12"/>
  <c r="Z518" i="12"/>
  <c r="Y518" i="12"/>
  <c r="AB518" i="12" s="1"/>
  <c r="V518" i="12"/>
  <c r="W518" i="12" s="1"/>
  <c r="X518" i="12" s="1"/>
  <c r="AB517" i="12"/>
  <c r="AA517" i="12"/>
  <c r="Z517" i="12"/>
  <c r="Y517" i="12"/>
  <c r="T517" i="12"/>
  <c r="AA516" i="12"/>
  <c r="Z516" i="12"/>
  <c r="Y516" i="12"/>
  <c r="AB516" i="12" s="1"/>
  <c r="T516" i="12"/>
  <c r="AA515" i="12"/>
  <c r="Z515" i="12"/>
  <c r="Y515" i="12"/>
  <c r="AB515" i="12" s="1"/>
  <c r="U515" i="12"/>
  <c r="T515" i="12"/>
  <c r="AA514" i="12"/>
  <c r="Z514" i="12"/>
  <c r="AB514" i="12" s="1"/>
  <c r="Y514" i="12"/>
  <c r="U514" i="12"/>
  <c r="T514" i="12"/>
  <c r="AB511" i="12"/>
  <c r="AA511" i="12"/>
  <c r="Z511" i="12"/>
  <c r="Y511" i="12"/>
  <c r="W511" i="12"/>
  <c r="X511" i="12" s="1"/>
  <c r="T511" i="12"/>
  <c r="U511" i="12" s="1"/>
  <c r="V511" i="12" s="1"/>
  <c r="AA510" i="12"/>
  <c r="Z510" i="12"/>
  <c r="Y510" i="12"/>
  <c r="AB510" i="12" s="1"/>
  <c r="T510" i="12"/>
  <c r="AA509" i="12"/>
  <c r="Z509" i="12"/>
  <c r="Y509" i="12"/>
  <c r="T509" i="12"/>
  <c r="AA507" i="12"/>
  <c r="Z507" i="12"/>
  <c r="AB507" i="12" s="1"/>
  <c r="Y507" i="12"/>
  <c r="U507" i="12"/>
  <c r="T507" i="12"/>
  <c r="AA506" i="12"/>
  <c r="Z506" i="12"/>
  <c r="Y506" i="12"/>
  <c r="AB506" i="12" s="1"/>
  <c r="T506" i="12"/>
  <c r="AA505" i="12"/>
  <c r="Z505" i="12"/>
  <c r="Y505" i="12"/>
  <c r="T505" i="12"/>
  <c r="AA503" i="12"/>
  <c r="Z503" i="12"/>
  <c r="Y503" i="12"/>
  <c r="AB503" i="12" s="1"/>
  <c r="U503" i="12" s="1"/>
  <c r="T503" i="12"/>
  <c r="AA502" i="12"/>
  <c r="Z502" i="12"/>
  <c r="AB502" i="12" s="1"/>
  <c r="U502" i="12" s="1"/>
  <c r="Y502" i="12"/>
  <c r="T502" i="12"/>
  <c r="AA501" i="12"/>
  <c r="Z501" i="12"/>
  <c r="Y501" i="12"/>
  <c r="AB501" i="12" s="1"/>
  <c r="T501" i="12"/>
  <c r="AA499" i="12"/>
  <c r="Z499" i="12"/>
  <c r="Y499" i="12"/>
  <c r="T499" i="12"/>
  <c r="AA498" i="12"/>
  <c r="Z498" i="12"/>
  <c r="Y498" i="12"/>
  <c r="AB498" i="12" s="1"/>
  <c r="U498" i="12" s="1"/>
  <c r="T498" i="12"/>
  <c r="V498" i="12"/>
  <c r="W498" i="12" s="1"/>
  <c r="X498" i="12" s="1"/>
  <c r="AA497" i="12"/>
  <c r="Z497" i="12"/>
  <c r="AB497" i="12" s="1"/>
  <c r="Y497" i="12"/>
  <c r="U497" i="12"/>
  <c r="T497" i="12"/>
  <c r="AA495" i="12"/>
  <c r="Z495" i="12"/>
  <c r="Y495" i="12"/>
  <c r="AB495" i="12" s="1"/>
  <c r="T495" i="12"/>
  <c r="AA494" i="12"/>
  <c r="Z494" i="12"/>
  <c r="Y494" i="12"/>
  <c r="AB494" i="12" s="1"/>
  <c r="U494" i="12" s="1"/>
  <c r="T494" i="12"/>
  <c r="V494" i="12"/>
  <c r="W494" i="12" s="1"/>
  <c r="X494" i="12" s="1"/>
  <c r="AB493" i="12"/>
  <c r="AA493" i="12"/>
  <c r="Z493" i="12"/>
  <c r="Y493" i="12"/>
  <c r="T493" i="12"/>
  <c r="AB492" i="12"/>
  <c r="AA492" i="12"/>
  <c r="Z492" i="12"/>
  <c r="Y492" i="12"/>
  <c r="T492" i="12"/>
  <c r="AA491" i="12"/>
  <c r="Z491" i="12"/>
  <c r="Y491" i="12"/>
  <c r="AB491" i="12" s="1"/>
  <c r="T491" i="12"/>
  <c r="AA490" i="12"/>
  <c r="Z490" i="12"/>
  <c r="Y490" i="12"/>
  <c r="T490" i="12"/>
  <c r="AA488" i="12"/>
  <c r="Z488" i="12"/>
  <c r="AB488" i="12" s="1"/>
  <c r="Y488" i="12"/>
  <c r="T488" i="12"/>
  <c r="AA487" i="12"/>
  <c r="Z487" i="12"/>
  <c r="Y487" i="12"/>
  <c r="T487" i="12"/>
  <c r="AB486" i="12"/>
  <c r="AA486" i="12"/>
  <c r="Z486" i="12"/>
  <c r="Y486" i="12"/>
  <c r="T486" i="12"/>
  <c r="AA485" i="12"/>
  <c r="Z485" i="12"/>
  <c r="AB485" i="12" s="1"/>
  <c r="Y485" i="12"/>
  <c r="U485" i="12"/>
  <c r="T485" i="12"/>
  <c r="V485" i="12"/>
  <c r="W485" i="12" s="1"/>
  <c r="X485" i="12" s="1"/>
  <c r="AA484" i="12"/>
  <c r="Z484" i="12"/>
  <c r="Y484" i="12"/>
  <c r="AB484" i="12" s="1"/>
  <c r="T484" i="12"/>
  <c r="U484" i="12" s="1"/>
  <c r="V484" i="12" s="1"/>
  <c r="W484" i="12" s="1"/>
  <c r="X484" i="12" s="1"/>
  <c r="AA483" i="12"/>
  <c r="Z483" i="12"/>
  <c r="Y483" i="12"/>
  <c r="AB483" i="12" s="1"/>
  <c r="T483" i="12"/>
  <c r="AA482" i="12"/>
  <c r="Z482" i="12"/>
  <c r="Y482" i="12"/>
  <c r="T482" i="12"/>
  <c r="AA481" i="12"/>
  <c r="Z481" i="12"/>
  <c r="AB481" i="12" s="1"/>
  <c r="U481" i="12" s="1"/>
  <c r="Y481" i="12"/>
  <c r="T481" i="12"/>
  <c r="V481" i="12"/>
  <c r="W481" i="12" s="1"/>
  <c r="X481" i="12" s="1"/>
  <c r="AB480" i="12"/>
  <c r="AA480" i="12"/>
  <c r="Z480" i="12"/>
  <c r="Y480" i="12"/>
  <c r="T480" i="12"/>
  <c r="AA479" i="12"/>
  <c r="Z479" i="12"/>
  <c r="Y479" i="12"/>
  <c r="T479" i="12"/>
  <c r="AA478" i="12"/>
  <c r="Z478" i="12"/>
  <c r="Y478" i="12"/>
  <c r="AB478" i="12" s="1"/>
  <c r="U478" i="12" s="1"/>
  <c r="T478" i="12"/>
  <c r="AA477" i="12"/>
  <c r="Z477" i="12"/>
  <c r="AB477" i="12" s="1"/>
  <c r="Y477" i="12"/>
  <c r="U477" i="12"/>
  <c r="T477" i="12"/>
  <c r="AA475" i="12"/>
  <c r="Z475" i="12"/>
  <c r="Y475" i="12"/>
  <c r="AB475" i="12" s="1"/>
  <c r="T475" i="12"/>
  <c r="AA474" i="12"/>
  <c r="Z474" i="12"/>
  <c r="Y474" i="12"/>
  <c r="AB474" i="12" s="1"/>
  <c r="U474" i="12" s="1"/>
  <c r="V474" i="12" s="1"/>
  <c r="W474" i="12" s="1"/>
  <c r="X474" i="12" s="1"/>
  <c r="T474" i="12"/>
  <c r="AA473" i="12"/>
  <c r="Z473" i="12"/>
  <c r="Y473" i="12"/>
  <c r="T473" i="12"/>
  <c r="AA472" i="12"/>
  <c r="Z472" i="12"/>
  <c r="AB472" i="12" s="1"/>
  <c r="Y472" i="12"/>
  <c r="T472" i="12"/>
  <c r="AA471" i="12"/>
  <c r="Z471" i="12"/>
  <c r="Y471" i="12"/>
  <c r="T471" i="12"/>
  <c r="AA470" i="12"/>
  <c r="Z470" i="12"/>
  <c r="AB470" i="12" s="1"/>
  <c r="U470" i="12" s="1"/>
  <c r="Y470" i="12"/>
  <c r="T470" i="12"/>
  <c r="AA469" i="12"/>
  <c r="Z469" i="12"/>
  <c r="Y469" i="12"/>
  <c r="AB469" i="12" s="1"/>
  <c r="T469" i="12"/>
  <c r="AA468" i="12"/>
  <c r="Z468" i="12"/>
  <c r="Y468" i="12"/>
  <c r="T468" i="12"/>
  <c r="AA467" i="12"/>
  <c r="Z467" i="12"/>
  <c r="Y467" i="12"/>
  <c r="AB467" i="12" s="1"/>
  <c r="U467" i="12" s="1"/>
  <c r="X467" i="12"/>
  <c r="T467" i="12"/>
  <c r="V467" i="12"/>
  <c r="W467" i="12" s="1"/>
  <c r="AA462" i="12"/>
  <c r="Z462" i="12"/>
  <c r="AB462" i="12" s="1"/>
  <c r="Y462" i="12"/>
  <c r="U462" i="12"/>
  <c r="T462" i="12"/>
  <c r="V462" i="12"/>
  <c r="W462" i="12" s="1"/>
  <c r="X462" i="12" s="1"/>
  <c r="AB461" i="12"/>
  <c r="AA461" i="12"/>
  <c r="Z461" i="12"/>
  <c r="Y461" i="12"/>
  <c r="T461" i="12"/>
  <c r="AA459" i="12"/>
  <c r="Z459" i="12"/>
  <c r="Y459" i="12"/>
  <c r="AB459" i="12" s="1"/>
  <c r="T459" i="12"/>
  <c r="AA458" i="12"/>
  <c r="Z458" i="12"/>
  <c r="Y458" i="12"/>
  <c r="AB458" i="12" s="1"/>
  <c r="U458" i="12" s="1"/>
  <c r="T458" i="12"/>
  <c r="AA457" i="12"/>
  <c r="Z457" i="12"/>
  <c r="AB457" i="12" s="1"/>
  <c r="Y457" i="12"/>
  <c r="U457" i="12"/>
  <c r="T457" i="12"/>
  <c r="AB456" i="12"/>
  <c r="AA456" i="12"/>
  <c r="Z456" i="12"/>
  <c r="Y456" i="12"/>
  <c r="T456" i="12"/>
  <c r="U456" i="12" s="1"/>
  <c r="V456" i="12" s="1"/>
  <c r="W456" i="12" s="1"/>
  <c r="X456" i="12" s="1"/>
  <c r="AA455" i="12"/>
  <c r="Z455" i="12"/>
  <c r="Y455" i="12"/>
  <c r="AB455" i="12" s="1"/>
  <c r="T455" i="12"/>
  <c r="AA454" i="12"/>
  <c r="Z454" i="12"/>
  <c r="Y454" i="12"/>
  <c r="T454" i="12"/>
  <c r="AA453" i="12"/>
  <c r="Z453" i="12"/>
  <c r="AB453" i="12" s="1"/>
  <c r="Y453" i="12"/>
  <c r="U453" i="12"/>
  <c r="T453" i="12"/>
  <c r="AA452" i="12"/>
  <c r="Z452" i="12"/>
  <c r="Y452" i="12"/>
  <c r="AB452" i="12" s="1"/>
  <c r="T452" i="12"/>
  <c r="U452" i="12" s="1"/>
  <c r="V452" i="12" s="1"/>
  <c r="W452" i="12" s="1"/>
  <c r="X452" i="12" s="1"/>
  <c r="AA451" i="12"/>
  <c r="AB451" i="12" s="1"/>
  <c r="Z451" i="12"/>
  <c r="Y451" i="12"/>
  <c r="T451" i="12"/>
  <c r="AA450" i="12"/>
  <c r="Z450" i="12"/>
  <c r="Y450" i="12"/>
  <c r="T450" i="12"/>
  <c r="AB449" i="12"/>
  <c r="AA449" i="12"/>
  <c r="Z449" i="12"/>
  <c r="Y449" i="12"/>
  <c r="T449" i="12"/>
  <c r="U449" i="12" s="1"/>
  <c r="AA448" i="12"/>
  <c r="Z448" i="12"/>
  <c r="Y448" i="12"/>
  <c r="AB448" i="12" s="1"/>
  <c r="U448" i="12"/>
  <c r="V448" i="12" s="1"/>
  <c r="W448" i="12" s="1"/>
  <c r="X448" i="12" s="1"/>
  <c r="T448" i="12"/>
  <c r="AA447" i="12"/>
  <c r="Z447" i="12"/>
  <c r="Y447" i="12"/>
  <c r="AB447" i="12" s="1"/>
  <c r="T447" i="12"/>
  <c r="U447" i="12" s="1"/>
  <c r="V447" i="12" s="1"/>
  <c r="W447" i="12" s="1"/>
  <c r="X447" i="12" s="1"/>
  <c r="AA442" i="12"/>
  <c r="Z442" i="12"/>
  <c r="Y442" i="12"/>
  <c r="T442" i="12"/>
  <c r="AA441" i="12"/>
  <c r="Z441" i="12"/>
  <c r="Y441" i="12"/>
  <c r="T441" i="12"/>
  <c r="AB440" i="12"/>
  <c r="U440" i="12" s="1"/>
  <c r="V440" i="12" s="1"/>
  <c r="W440" i="12" s="1"/>
  <c r="X440" i="12" s="1"/>
  <c r="AA440" i="12"/>
  <c r="Z440" i="12"/>
  <c r="Y440" i="12"/>
  <c r="T440" i="12"/>
  <c r="AB437" i="12"/>
  <c r="AA437" i="12"/>
  <c r="Z437" i="12"/>
  <c r="Y437" i="12"/>
  <c r="T437" i="12"/>
  <c r="U437" i="12" s="1"/>
  <c r="AA436" i="12"/>
  <c r="Z436" i="12"/>
  <c r="Y436" i="12"/>
  <c r="T436" i="12"/>
  <c r="AA434" i="12"/>
  <c r="Z434" i="12"/>
  <c r="Y434" i="12"/>
  <c r="AB434" i="12" s="1"/>
  <c r="U434" i="12" s="1"/>
  <c r="T434" i="12"/>
  <c r="AA433" i="12"/>
  <c r="Z433" i="12"/>
  <c r="Y433" i="12"/>
  <c r="AB433" i="12" s="1"/>
  <c r="U433" i="12"/>
  <c r="V433" i="12" s="1"/>
  <c r="W433" i="12" s="1"/>
  <c r="X433" i="12" s="1"/>
  <c r="T433" i="12"/>
  <c r="AA432" i="12"/>
  <c r="Z432" i="12"/>
  <c r="Y432" i="12"/>
  <c r="AB432" i="12" s="1"/>
  <c r="U432" i="12" s="1"/>
  <c r="T432" i="12"/>
  <c r="AA430" i="12"/>
  <c r="Z430" i="12"/>
  <c r="Y430" i="12"/>
  <c r="AB430" i="12" s="1"/>
  <c r="U430" i="12" s="1"/>
  <c r="V430" i="12"/>
  <c r="W430" i="12" s="1"/>
  <c r="X430" i="12" s="1"/>
  <c r="T430" i="12"/>
  <c r="AA429" i="12"/>
  <c r="Z429" i="12"/>
  <c r="Y429" i="12"/>
  <c r="AB429" i="12" s="1"/>
  <c r="T429" i="12"/>
  <c r="AA428" i="12"/>
  <c r="Z428" i="12"/>
  <c r="Y428" i="12"/>
  <c r="T428" i="12"/>
  <c r="AA426" i="12"/>
  <c r="Z426" i="12"/>
  <c r="Y426" i="12"/>
  <c r="AB426" i="12" s="1"/>
  <c r="U426" i="12" s="1"/>
  <c r="T426" i="12"/>
  <c r="AA425" i="12"/>
  <c r="Z425" i="12"/>
  <c r="Y425" i="12"/>
  <c r="AB425" i="12" s="1"/>
  <c r="U425" i="12" s="1"/>
  <c r="T425" i="12"/>
  <c r="V425" i="12"/>
  <c r="W425" i="12" s="1"/>
  <c r="X425" i="12" s="1"/>
  <c r="AB424" i="12"/>
  <c r="AA424" i="12"/>
  <c r="Z424" i="12"/>
  <c r="Y424" i="12"/>
  <c r="T424" i="12"/>
  <c r="U424" i="12" s="1"/>
  <c r="AA422" i="12"/>
  <c r="Z422" i="12"/>
  <c r="Y422" i="12"/>
  <c r="T422" i="12"/>
  <c r="AA421" i="12"/>
  <c r="AB421" i="12" s="1"/>
  <c r="Z421" i="12"/>
  <c r="Y421" i="12"/>
  <c r="T421" i="12"/>
  <c r="U421" i="12" s="1"/>
  <c r="AA420" i="12"/>
  <c r="Z420" i="12"/>
  <c r="Y420" i="12"/>
  <c r="T420" i="12"/>
  <c r="AB418" i="12"/>
  <c r="U418" i="12" s="1"/>
  <c r="AA418" i="12"/>
  <c r="Z418" i="12"/>
  <c r="Y418" i="12"/>
  <c r="T418" i="12"/>
  <c r="V418" i="12"/>
  <c r="W418" i="12" s="1"/>
  <c r="X418" i="12" s="1"/>
  <c r="AA417" i="12"/>
  <c r="Z417" i="12"/>
  <c r="Y417" i="12"/>
  <c r="T417" i="12"/>
  <c r="AB416" i="12"/>
  <c r="AA416" i="12"/>
  <c r="Z416" i="12"/>
  <c r="Y416" i="12"/>
  <c r="T416" i="12"/>
  <c r="U416" i="12" s="1"/>
  <c r="AA414" i="12"/>
  <c r="Z414" i="12"/>
  <c r="Y414" i="12"/>
  <c r="T414" i="12"/>
  <c r="AA413" i="12"/>
  <c r="Z413" i="12"/>
  <c r="Y413" i="12"/>
  <c r="AB413" i="12" s="1"/>
  <c r="U413" i="12" s="1"/>
  <c r="T413" i="12"/>
  <c r="AA412" i="12"/>
  <c r="Z412" i="12"/>
  <c r="Y412" i="12"/>
  <c r="AB412" i="12" s="1"/>
  <c r="U412" i="12"/>
  <c r="V412" i="12" s="1"/>
  <c r="W412" i="12" s="1"/>
  <c r="X412" i="12" s="1"/>
  <c r="T412" i="12"/>
  <c r="AA410" i="12"/>
  <c r="Z410" i="12"/>
  <c r="Y410" i="12"/>
  <c r="AB410" i="12" s="1"/>
  <c r="U410" i="12" s="1"/>
  <c r="T410" i="12"/>
  <c r="AA409" i="12"/>
  <c r="Z409" i="12"/>
  <c r="Y409" i="12"/>
  <c r="AB409" i="12" s="1"/>
  <c r="U409" i="12" s="1"/>
  <c r="V409" i="12"/>
  <c r="W409" i="12" s="1"/>
  <c r="X409" i="12" s="1"/>
  <c r="T409" i="12"/>
  <c r="AA408" i="12"/>
  <c r="Z408" i="12"/>
  <c r="Y408" i="12"/>
  <c r="AB408" i="12" s="1"/>
  <c r="T408" i="12"/>
  <c r="U408" i="12" s="1"/>
  <c r="AA405" i="12"/>
  <c r="Z405" i="12"/>
  <c r="Y405" i="12"/>
  <c r="T405" i="12"/>
  <c r="AA404" i="12"/>
  <c r="Z404" i="12"/>
  <c r="Y404" i="12"/>
  <c r="AB404" i="12" s="1"/>
  <c r="U404" i="12" s="1"/>
  <c r="T404" i="12"/>
  <c r="AA403" i="12"/>
  <c r="Z403" i="12"/>
  <c r="Y403" i="12"/>
  <c r="T403" i="12"/>
  <c r="AA402" i="12"/>
  <c r="Z402" i="12"/>
  <c r="Y402" i="12"/>
  <c r="AB402" i="12" s="1"/>
  <c r="T402" i="12"/>
  <c r="AA400" i="12"/>
  <c r="Z400" i="12"/>
  <c r="Y400" i="12"/>
  <c r="T400" i="12"/>
  <c r="AA398" i="12"/>
  <c r="AB398" i="12" s="1"/>
  <c r="Z398" i="12"/>
  <c r="Y398" i="12"/>
  <c r="T398" i="12"/>
  <c r="AA396" i="12"/>
  <c r="Z396" i="12"/>
  <c r="Y396" i="12"/>
  <c r="T396" i="12"/>
  <c r="AB394" i="12"/>
  <c r="U394" i="12" s="1"/>
  <c r="AA394" i="12"/>
  <c r="Z394" i="12"/>
  <c r="Y394" i="12"/>
  <c r="T394" i="12"/>
  <c r="V394" i="12"/>
  <c r="W394" i="12" s="1"/>
  <c r="X394" i="12" s="1"/>
  <c r="AA392" i="12"/>
  <c r="Z392" i="12"/>
  <c r="Y392" i="12"/>
  <c r="T392" i="12"/>
  <c r="AB390" i="12"/>
  <c r="AA390" i="12"/>
  <c r="Z390" i="12"/>
  <c r="Y390" i="12"/>
  <c r="T390" i="12"/>
  <c r="AA388" i="12"/>
  <c r="Z388" i="12"/>
  <c r="Y388" i="12"/>
  <c r="T388" i="12"/>
  <c r="AA387" i="12"/>
  <c r="Z387" i="12"/>
  <c r="Y387" i="12"/>
  <c r="AB387" i="12" s="1"/>
  <c r="U387" i="12"/>
  <c r="T387" i="12"/>
  <c r="AA385" i="12"/>
  <c r="Z385" i="12"/>
  <c r="Y385" i="12"/>
  <c r="AB385" i="12" s="1"/>
  <c r="U385" i="12"/>
  <c r="V385" i="12" s="1"/>
  <c r="W385" i="12" s="1"/>
  <c r="X385" i="12" s="1"/>
  <c r="T385" i="12"/>
  <c r="AA384" i="12"/>
  <c r="Z384" i="12"/>
  <c r="Y384" i="12"/>
  <c r="AB384" i="12" s="1"/>
  <c r="U384" i="12" s="1"/>
  <c r="T384" i="12"/>
  <c r="AA382" i="12"/>
  <c r="Z382" i="12"/>
  <c r="Y382" i="12"/>
  <c r="AB382" i="12" s="1"/>
  <c r="V382" i="12"/>
  <c r="W382" i="12" s="1"/>
  <c r="X382" i="12" s="1"/>
  <c r="U382" i="12"/>
  <c r="T382" i="12"/>
  <c r="AA381" i="12"/>
  <c r="Z381" i="12"/>
  <c r="Y381" i="12"/>
  <c r="AB381" i="12" s="1"/>
  <c r="T381" i="12"/>
  <c r="AA379" i="12"/>
  <c r="Z379" i="12"/>
  <c r="Y379" i="12"/>
  <c r="T379" i="12"/>
  <c r="AA378" i="12"/>
  <c r="Z378" i="12"/>
  <c r="Y378" i="12"/>
  <c r="AB378" i="12" s="1"/>
  <c r="U378" i="12"/>
  <c r="T378" i="12"/>
  <c r="AA377" i="12"/>
  <c r="Z377" i="12"/>
  <c r="Y377" i="12"/>
  <c r="AB377" i="12" s="1"/>
  <c r="V377" i="12"/>
  <c r="W377" i="12" s="1"/>
  <c r="X377" i="12" s="1"/>
  <c r="AB376" i="12"/>
  <c r="U376" i="12" s="1"/>
  <c r="V376" i="12" s="1"/>
  <c r="W376" i="12" s="1"/>
  <c r="X376" i="12" s="1"/>
  <c r="AA376" i="12"/>
  <c r="Z376" i="12"/>
  <c r="Y376" i="12"/>
  <c r="T376" i="12"/>
  <c r="AA375" i="12"/>
  <c r="Z375" i="12"/>
  <c r="Y375" i="12"/>
  <c r="AB375" i="12" s="1"/>
  <c r="T375" i="12"/>
  <c r="U375" i="12" s="1"/>
  <c r="V375" i="12" s="1"/>
  <c r="W375" i="12" s="1"/>
  <c r="X375" i="12" s="1"/>
  <c r="AA374" i="12"/>
  <c r="Z374" i="12"/>
  <c r="Y374" i="12"/>
  <c r="AB374" i="12" s="1"/>
  <c r="T374" i="12"/>
  <c r="U374" i="12" s="1"/>
  <c r="AA373" i="12"/>
  <c r="Z373" i="12"/>
  <c r="Y373" i="12"/>
  <c r="T373" i="12"/>
  <c r="AB372" i="12"/>
  <c r="AA372" i="12"/>
  <c r="Z372" i="12"/>
  <c r="Y372" i="12"/>
  <c r="T372" i="12"/>
  <c r="U372" i="12" s="1"/>
  <c r="V372" i="12" s="1"/>
  <c r="W372" i="12" s="1"/>
  <c r="X372" i="12" s="1"/>
  <c r="AA371" i="12"/>
  <c r="Z371" i="12"/>
  <c r="Y371" i="12"/>
  <c r="AB371" i="12" s="1"/>
  <c r="T371" i="12"/>
  <c r="U371" i="12" s="1"/>
  <c r="V371" i="12" s="1"/>
  <c r="W371" i="12" s="1"/>
  <c r="X371" i="12" s="1"/>
  <c r="AA370" i="12"/>
  <c r="Z370" i="12"/>
  <c r="Y370" i="12"/>
  <c r="AB370" i="12" s="1"/>
  <c r="T370" i="12"/>
  <c r="U370" i="12" s="1"/>
  <c r="AA369" i="12"/>
  <c r="Z369" i="12"/>
  <c r="Y369" i="12"/>
  <c r="T369" i="12"/>
  <c r="AB366" i="12"/>
  <c r="AA366" i="12"/>
  <c r="Z366" i="12"/>
  <c r="Y366" i="12"/>
  <c r="U366" i="12"/>
  <c r="V366" i="12" s="1"/>
  <c r="W366" i="12" s="1"/>
  <c r="X366" i="12" s="1"/>
  <c r="T366" i="12"/>
  <c r="AA364" i="12"/>
  <c r="Z364" i="12"/>
  <c r="Y364" i="12"/>
  <c r="AB364" i="12" s="1"/>
  <c r="T364" i="12"/>
  <c r="AA362" i="12"/>
  <c r="Z362" i="12"/>
  <c r="Y362" i="12"/>
  <c r="T362" i="12"/>
  <c r="AA360" i="12"/>
  <c r="Z360" i="12"/>
  <c r="Y360" i="12"/>
  <c r="T360" i="12"/>
  <c r="AB358" i="12"/>
  <c r="AA358" i="12"/>
  <c r="Z358" i="12"/>
  <c r="Y358" i="12"/>
  <c r="T358" i="12"/>
  <c r="AA356" i="12"/>
  <c r="Z356" i="12"/>
  <c r="Y356" i="12"/>
  <c r="AB356" i="12" s="1"/>
  <c r="T356" i="12"/>
  <c r="AA354" i="12"/>
  <c r="Z354" i="12"/>
  <c r="Y354" i="12"/>
  <c r="T354" i="12"/>
  <c r="AA353" i="12"/>
  <c r="Z353" i="12"/>
  <c r="AB353" i="12" s="1"/>
  <c r="Y353" i="12"/>
  <c r="U353" i="12"/>
  <c r="T353" i="12"/>
  <c r="V353" i="12"/>
  <c r="W353" i="12" s="1"/>
  <c r="X353" i="12" s="1"/>
  <c r="AB351" i="12"/>
  <c r="AA351" i="12"/>
  <c r="Z351" i="12"/>
  <c r="Y351" i="12"/>
  <c r="U351" i="12"/>
  <c r="V351" i="12" s="1"/>
  <c r="W351" i="12" s="1"/>
  <c r="X351" i="12" s="1"/>
  <c r="T351" i="12"/>
  <c r="AA350" i="12"/>
  <c r="Z350" i="12"/>
  <c r="Y350" i="12"/>
  <c r="AB350" i="12" s="1"/>
  <c r="V350" i="12"/>
  <c r="W350" i="12" s="1"/>
  <c r="X350" i="12" s="1"/>
  <c r="T350" i="12"/>
  <c r="U350" i="12" s="1"/>
  <c r="AA348" i="12"/>
  <c r="Z348" i="12"/>
  <c r="Y348" i="12"/>
  <c r="T348" i="12"/>
  <c r="AA347" i="12"/>
  <c r="Z347" i="12"/>
  <c r="Y347" i="12"/>
  <c r="T347" i="12"/>
  <c r="AB345" i="12"/>
  <c r="AA345" i="12"/>
  <c r="Z345" i="12"/>
  <c r="Y345" i="12"/>
  <c r="T345" i="12"/>
  <c r="U345" i="12" s="1"/>
  <c r="V345" i="12" s="1"/>
  <c r="W345" i="12" s="1"/>
  <c r="X345" i="12" s="1"/>
  <c r="AA344" i="12"/>
  <c r="Z344" i="12"/>
  <c r="Y344" i="12"/>
  <c r="AB344" i="12" s="1"/>
  <c r="T344" i="12"/>
  <c r="AA342" i="12"/>
  <c r="Z342" i="12"/>
  <c r="Y342" i="12"/>
  <c r="AB342" i="12" s="1"/>
  <c r="T342" i="12"/>
  <c r="AA341" i="12"/>
  <c r="Z341" i="12"/>
  <c r="AB341" i="12" s="1"/>
  <c r="U341" i="12" s="1"/>
  <c r="Y341" i="12"/>
  <c r="T341" i="12"/>
  <c r="V341" i="12"/>
  <c r="W341" i="12" s="1"/>
  <c r="X341" i="12" s="1"/>
  <c r="AB339" i="12"/>
  <c r="AA339" i="12"/>
  <c r="Z339" i="12"/>
  <c r="Y339" i="12"/>
  <c r="T339" i="12"/>
  <c r="U339" i="12" s="1"/>
  <c r="V339" i="12" s="1"/>
  <c r="W339" i="12" s="1"/>
  <c r="X339" i="12" s="1"/>
  <c r="AA338" i="12"/>
  <c r="Z338" i="12"/>
  <c r="Y338" i="12"/>
  <c r="AB338" i="12" s="1"/>
  <c r="T338" i="12"/>
  <c r="U338" i="12" s="1"/>
  <c r="V338" i="12" s="1"/>
  <c r="W338" i="12" s="1"/>
  <c r="X338" i="12" s="1"/>
  <c r="AA336" i="12"/>
  <c r="Z336" i="12"/>
  <c r="Y336" i="12"/>
  <c r="T336" i="12"/>
  <c r="AA335" i="12"/>
  <c r="Z335" i="12"/>
  <c r="AB335" i="12" s="1"/>
  <c r="U335" i="12" s="1"/>
  <c r="Y335" i="12"/>
  <c r="T335" i="12"/>
  <c r="AB333" i="12"/>
  <c r="AA333" i="12"/>
  <c r="Z333" i="12"/>
  <c r="Y333" i="12"/>
  <c r="T333" i="12"/>
  <c r="U333" i="12" s="1"/>
  <c r="V333" i="12" s="1"/>
  <c r="W333" i="12" s="1"/>
  <c r="X333" i="12" s="1"/>
  <c r="AA332" i="12"/>
  <c r="Z332" i="12"/>
  <c r="Y332" i="12"/>
  <c r="AB332" i="12" s="1"/>
  <c r="T332" i="12"/>
  <c r="AA330" i="12"/>
  <c r="Z330" i="12"/>
  <c r="Y330" i="12"/>
  <c r="AB330" i="12" s="1"/>
  <c r="T330" i="12"/>
  <c r="U330" i="12" s="1"/>
  <c r="V330" i="12"/>
  <c r="W330" i="12" s="1"/>
  <c r="X330" i="12" s="1"/>
  <c r="AA329" i="12"/>
  <c r="Z329" i="12"/>
  <c r="AB329" i="12" s="1"/>
  <c r="U329" i="12" s="1"/>
  <c r="Y329" i="12"/>
  <c r="T329" i="12"/>
  <c r="AB327" i="12"/>
  <c r="U327" i="12" s="1"/>
  <c r="V327" i="12" s="1"/>
  <c r="W327" i="12" s="1"/>
  <c r="X327" i="12" s="1"/>
  <c r="AA327" i="12"/>
  <c r="Z327" i="12"/>
  <c r="Y327" i="12"/>
  <c r="T327" i="12"/>
  <c r="AA326" i="12"/>
  <c r="Z326" i="12"/>
  <c r="Y326" i="12"/>
  <c r="AB326" i="12" s="1"/>
  <c r="T326" i="12"/>
  <c r="U326" i="12" s="1"/>
  <c r="V326" i="12" s="1"/>
  <c r="W326" i="12" s="1"/>
  <c r="X326" i="12" s="1"/>
  <c r="AA324" i="12"/>
  <c r="Z324" i="12"/>
  <c r="Y324" i="12"/>
  <c r="AB324" i="12" s="1"/>
  <c r="T324" i="12"/>
  <c r="AA323" i="12"/>
  <c r="Z323" i="12"/>
  <c r="Y323" i="12"/>
  <c r="T323" i="12"/>
  <c r="AB321" i="12"/>
  <c r="AA321" i="12"/>
  <c r="Z321" i="12"/>
  <c r="Y321" i="12"/>
  <c r="U321" i="12"/>
  <c r="V321" i="12" s="1"/>
  <c r="W321" i="12" s="1"/>
  <c r="X321" i="12" s="1"/>
  <c r="T321" i="12"/>
  <c r="AA320" i="12"/>
  <c r="Z320" i="12"/>
  <c r="Y320" i="12"/>
  <c r="AB320" i="12" s="1"/>
  <c r="T320" i="12"/>
  <c r="U320" i="12" s="1"/>
  <c r="V320" i="12" s="1"/>
  <c r="W320" i="12" s="1"/>
  <c r="X320" i="12" s="1"/>
  <c r="AA318" i="12"/>
  <c r="Z318" i="12"/>
  <c r="Y318" i="12"/>
  <c r="T318" i="12"/>
  <c r="AA317" i="12"/>
  <c r="Z317" i="12"/>
  <c r="Y317" i="12"/>
  <c r="T317" i="12"/>
  <c r="AB316" i="12"/>
  <c r="AA316" i="12"/>
  <c r="Z316" i="12"/>
  <c r="Y316" i="12"/>
  <c r="T316" i="12"/>
  <c r="AA315" i="12"/>
  <c r="Z315" i="12"/>
  <c r="Y315" i="12"/>
  <c r="AB315" i="12" s="1"/>
  <c r="T315" i="12"/>
  <c r="AA314" i="12"/>
  <c r="Z314" i="12"/>
  <c r="Y314" i="12"/>
  <c r="AB314" i="12" s="1"/>
  <c r="T314" i="12"/>
  <c r="AA313" i="12"/>
  <c r="Z313" i="12"/>
  <c r="AB313" i="12" s="1"/>
  <c r="U313" i="12" s="1"/>
  <c r="Y313" i="12"/>
  <c r="T313" i="12"/>
  <c r="V313" i="12"/>
  <c r="W313" i="12" s="1"/>
  <c r="X313" i="12" s="1"/>
  <c r="AB312" i="12"/>
  <c r="AA312" i="12"/>
  <c r="Z312" i="12"/>
  <c r="Y312" i="12"/>
  <c r="T312" i="12"/>
  <c r="U312" i="12" s="1"/>
  <c r="V312" i="12" s="1"/>
  <c r="W312" i="12" s="1"/>
  <c r="X312" i="12" s="1"/>
  <c r="AA311" i="12"/>
  <c r="Z311" i="12"/>
  <c r="Y311" i="12"/>
  <c r="AB311" i="12" s="1"/>
  <c r="T311" i="12"/>
  <c r="AA310" i="12"/>
  <c r="Z310" i="12"/>
  <c r="Y310" i="12"/>
  <c r="AB310" i="12" s="1"/>
  <c r="T310" i="12"/>
  <c r="AA309" i="12"/>
  <c r="Z309" i="12"/>
  <c r="Y309" i="12"/>
  <c r="T309" i="12"/>
  <c r="AB308" i="12"/>
  <c r="AA308" i="12"/>
  <c r="Z308" i="12"/>
  <c r="Y308" i="12"/>
  <c r="T308" i="12"/>
  <c r="U308" i="12" s="1"/>
  <c r="V308" i="12" s="1"/>
  <c r="W308" i="12" s="1"/>
  <c r="X308" i="12" s="1"/>
  <c r="AA306" i="12"/>
  <c r="Z306" i="12"/>
  <c r="Y306" i="12"/>
  <c r="T306" i="12"/>
  <c r="AA305" i="12"/>
  <c r="Z305" i="12"/>
  <c r="Y305" i="12"/>
  <c r="AB305" i="12" s="1"/>
  <c r="T305" i="12"/>
  <c r="AA304" i="12"/>
  <c r="Z304" i="12"/>
  <c r="Y304" i="12"/>
  <c r="T304" i="12"/>
  <c r="AB303" i="12"/>
  <c r="AA303" i="12"/>
  <c r="Z303" i="12"/>
  <c r="Y303" i="12"/>
  <c r="U303" i="12"/>
  <c r="V303" i="12" s="1"/>
  <c r="W303" i="12" s="1"/>
  <c r="X303" i="12" s="1"/>
  <c r="T303" i="12"/>
  <c r="AA302" i="12"/>
  <c r="Z302" i="12"/>
  <c r="Y302" i="12"/>
  <c r="AB302" i="12" s="1"/>
  <c r="T302" i="12"/>
  <c r="U302" i="12" s="1"/>
  <c r="V302" i="12" s="1"/>
  <c r="W302" i="12" s="1"/>
  <c r="X302" i="12" s="1"/>
  <c r="AA301" i="12"/>
  <c r="Z301" i="12"/>
  <c r="Y301" i="12"/>
  <c r="T301" i="12"/>
  <c r="AA300" i="12"/>
  <c r="Z300" i="12"/>
  <c r="Y300" i="12"/>
  <c r="T300" i="12"/>
  <c r="AB299" i="12"/>
  <c r="AA299" i="12"/>
  <c r="Z299" i="12"/>
  <c r="Y299" i="12"/>
  <c r="T299" i="12"/>
  <c r="AA298" i="12"/>
  <c r="Z298" i="12"/>
  <c r="Y298" i="12"/>
  <c r="AB298" i="12" s="1"/>
  <c r="T298" i="12"/>
  <c r="AA297" i="12"/>
  <c r="Z297" i="12"/>
  <c r="Y297" i="12"/>
  <c r="AB297" i="12" s="1"/>
  <c r="T297" i="12"/>
  <c r="AA296" i="12"/>
  <c r="Z296" i="12"/>
  <c r="Y296" i="12"/>
  <c r="T296" i="12"/>
  <c r="AB294" i="12"/>
  <c r="AA294" i="12"/>
  <c r="Z294" i="12"/>
  <c r="Y294" i="12"/>
  <c r="T294" i="12"/>
  <c r="U294" i="12" s="1"/>
  <c r="V294" i="12" s="1"/>
  <c r="W294" i="12" s="1"/>
  <c r="X294" i="12" s="1"/>
  <c r="AA293" i="12"/>
  <c r="Z293" i="12"/>
  <c r="Y293" i="12"/>
  <c r="AB293" i="12" s="1"/>
  <c r="T293" i="12"/>
  <c r="AA292" i="12"/>
  <c r="Z292" i="12"/>
  <c r="AB292" i="12" s="1"/>
  <c r="Y292" i="12"/>
  <c r="T292" i="12"/>
  <c r="AB291" i="12"/>
  <c r="U291" i="12" s="1"/>
  <c r="AA291" i="12"/>
  <c r="Z291" i="12"/>
  <c r="Y291" i="12"/>
  <c r="T291" i="12"/>
  <c r="V291" i="12"/>
  <c r="W291" i="12" s="1"/>
  <c r="X291" i="12" s="1"/>
  <c r="AB290" i="12"/>
  <c r="AA290" i="12"/>
  <c r="Z290" i="12"/>
  <c r="Y290" i="12"/>
  <c r="T290" i="12"/>
  <c r="AA289" i="12"/>
  <c r="Z289" i="12"/>
  <c r="Y289" i="12"/>
  <c r="T289" i="12"/>
  <c r="AA288" i="12"/>
  <c r="Z288" i="12"/>
  <c r="Y288" i="12"/>
  <c r="T288" i="12"/>
  <c r="AA287" i="12"/>
  <c r="Z287" i="12"/>
  <c r="AB287" i="12" s="1"/>
  <c r="U287" i="12" s="1"/>
  <c r="V287" i="12" s="1"/>
  <c r="W287" i="12" s="1"/>
  <c r="X287" i="12" s="1"/>
  <c r="Y287" i="12"/>
  <c r="T287" i="12"/>
  <c r="AB286" i="12"/>
  <c r="AA286" i="12"/>
  <c r="Z286" i="12"/>
  <c r="Y286" i="12"/>
  <c r="T286" i="12"/>
  <c r="AA285" i="12"/>
  <c r="Z285" i="12"/>
  <c r="Y285" i="12"/>
  <c r="AB285" i="12" s="1"/>
  <c r="T285" i="12"/>
  <c r="AA284" i="12"/>
  <c r="Z284" i="12"/>
  <c r="Y284" i="12"/>
  <c r="AB284" i="12" s="1"/>
  <c r="T284" i="12"/>
  <c r="AA282" i="12"/>
  <c r="Z282" i="12"/>
  <c r="Y282" i="12"/>
  <c r="T282" i="12"/>
  <c r="AB281" i="12"/>
  <c r="AA281" i="12"/>
  <c r="Z281" i="12"/>
  <c r="Y281" i="12"/>
  <c r="T281" i="12"/>
  <c r="U281" i="12" s="1"/>
  <c r="V281" i="12" s="1"/>
  <c r="W281" i="12" s="1"/>
  <c r="X281" i="12" s="1"/>
  <c r="AB280" i="12"/>
  <c r="AA280" i="12"/>
  <c r="Z280" i="12"/>
  <c r="Y280" i="12"/>
  <c r="T280" i="12"/>
  <c r="U280" i="12" s="1"/>
  <c r="V280" i="12" s="1"/>
  <c r="W280" i="12" s="1"/>
  <c r="X280" i="12" s="1"/>
  <c r="AA279" i="12"/>
  <c r="Z279" i="12"/>
  <c r="Y279" i="12"/>
  <c r="AB279" i="12" s="1"/>
  <c r="T279" i="12"/>
  <c r="AA278" i="12"/>
  <c r="Z278" i="12"/>
  <c r="Y278" i="12"/>
  <c r="T278" i="12"/>
  <c r="AA277" i="12"/>
  <c r="Z277" i="12"/>
  <c r="AB277" i="12" s="1"/>
  <c r="U277" i="12" s="1"/>
  <c r="V277" i="12" s="1"/>
  <c r="W277" i="12" s="1"/>
  <c r="X277" i="12" s="1"/>
  <c r="Y277" i="12"/>
  <c r="T277" i="12"/>
  <c r="AB276" i="12"/>
  <c r="AA276" i="12"/>
  <c r="Z276" i="12"/>
  <c r="Y276" i="12"/>
  <c r="V276" i="12"/>
  <c r="W276" i="12" s="1"/>
  <c r="X276" i="12" s="1"/>
  <c r="T276" i="12"/>
  <c r="U276" i="12" s="1"/>
  <c r="AA275" i="12"/>
  <c r="Z275" i="12"/>
  <c r="Y275" i="12"/>
  <c r="AB275" i="12" s="1"/>
  <c r="T275" i="12"/>
  <c r="U275" i="12" s="1"/>
  <c r="V275" i="12" s="1"/>
  <c r="W275" i="12" s="1"/>
  <c r="X275" i="12" s="1"/>
  <c r="AA274" i="12"/>
  <c r="Z274" i="12"/>
  <c r="Y274" i="12"/>
  <c r="T274" i="12"/>
  <c r="AB273" i="12"/>
  <c r="AA273" i="12"/>
  <c r="Z273" i="12"/>
  <c r="Y273" i="12"/>
  <c r="T273" i="12"/>
  <c r="U273" i="12" s="1"/>
  <c r="V273" i="12" s="1"/>
  <c r="W273" i="12" s="1"/>
  <c r="X273" i="12" s="1"/>
  <c r="AB272" i="12"/>
  <c r="AA272" i="12"/>
  <c r="Z272" i="12"/>
  <c r="Y272" i="12"/>
  <c r="T272" i="12"/>
  <c r="U272" i="12" s="1"/>
  <c r="V272" i="12" s="1"/>
  <c r="W272" i="12" s="1"/>
  <c r="X272" i="12" s="1"/>
  <c r="AA270" i="12"/>
  <c r="Z270" i="12"/>
  <c r="Y270" i="12"/>
  <c r="AB270" i="12" s="1"/>
  <c r="T270" i="12"/>
  <c r="AA269" i="12"/>
  <c r="Z269" i="12"/>
  <c r="Y269" i="12"/>
  <c r="T269" i="12"/>
  <c r="AA268" i="12"/>
  <c r="Z268" i="12"/>
  <c r="AB268" i="12" s="1"/>
  <c r="U268" i="12" s="1"/>
  <c r="V268" i="12" s="1"/>
  <c r="W268" i="12" s="1"/>
  <c r="X268" i="12" s="1"/>
  <c r="Y268" i="12"/>
  <c r="T268" i="12"/>
  <c r="AB267" i="12"/>
  <c r="AA267" i="12"/>
  <c r="Z267" i="12"/>
  <c r="Y267" i="12"/>
  <c r="V267" i="12"/>
  <c r="W267" i="12" s="1"/>
  <c r="X267" i="12" s="1"/>
  <c r="T267" i="12"/>
  <c r="U267" i="12" s="1"/>
  <c r="AA266" i="12"/>
  <c r="Z266" i="12"/>
  <c r="Y266" i="12"/>
  <c r="AB266" i="12" s="1"/>
  <c r="T266" i="12"/>
  <c r="U266" i="12" s="1"/>
  <c r="V266" i="12" s="1"/>
  <c r="W266" i="12" s="1"/>
  <c r="X266" i="12" s="1"/>
  <c r="AA265" i="12"/>
  <c r="Z265" i="12"/>
  <c r="Y265" i="12"/>
  <c r="T265" i="12"/>
  <c r="AB264" i="12"/>
  <c r="AA264" i="12"/>
  <c r="Z264" i="12"/>
  <c r="Y264" i="12"/>
  <c r="T264" i="12"/>
  <c r="U264" i="12" s="1"/>
  <c r="V264" i="12" s="1"/>
  <c r="W264" i="12" s="1"/>
  <c r="X264" i="12" s="1"/>
  <c r="AB263" i="12"/>
  <c r="AA263" i="12"/>
  <c r="Z263" i="12"/>
  <c r="Y263" i="12"/>
  <c r="T263" i="12"/>
  <c r="U263" i="12" s="1"/>
  <c r="V263" i="12" s="1"/>
  <c r="W263" i="12" s="1"/>
  <c r="X263" i="12" s="1"/>
  <c r="AA262" i="12"/>
  <c r="Z262" i="12"/>
  <c r="Y262" i="12"/>
  <c r="AB262" i="12" s="1"/>
  <c r="T262" i="12"/>
  <c r="AA261" i="12"/>
  <c r="Z261" i="12"/>
  <c r="Y261" i="12"/>
  <c r="T261" i="12"/>
  <c r="AA260" i="12"/>
  <c r="Z260" i="12"/>
  <c r="AB260" i="12" s="1"/>
  <c r="U260" i="12" s="1"/>
  <c r="V260" i="12" s="1"/>
  <c r="W260" i="12" s="1"/>
  <c r="X260" i="12" s="1"/>
  <c r="Y260" i="12"/>
  <c r="T260" i="12"/>
  <c r="AB258" i="12"/>
  <c r="AA258" i="12"/>
  <c r="Z258" i="12"/>
  <c r="Y258" i="12"/>
  <c r="V258" i="12"/>
  <c r="W258" i="12" s="1"/>
  <c r="X258" i="12" s="1"/>
  <c r="T258" i="12"/>
  <c r="U258" i="12" s="1"/>
  <c r="AA257" i="12"/>
  <c r="Z257" i="12"/>
  <c r="Y257" i="12"/>
  <c r="AB257" i="12" s="1"/>
  <c r="X257" i="12"/>
  <c r="T257" i="12"/>
  <c r="U257" i="12" s="1"/>
  <c r="V257" i="12" s="1"/>
  <c r="W257" i="12" s="1"/>
  <c r="AA256" i="12"/>
  <c r="Z256" i="12"/>
  <c r="Y256" i="12"/>
  <c r="T256" i="12"/>
  <c r="AB255" i="12"/>
  <c r="AA255" i="12"/>
  <c r="Z255" i="12"/>
  <c r="Y255" i="12"/>
  <c r="T255" i="12"/>
  <c r="U255" i="12" s="1"/>
  <c r="V255" i="12" s="1"/>
  <c r="W255" i="12" s="1"/>
  <c r="X255" i="12" s="1"/>
  <c r="AB254" i="12"/>
  <c r="AA254" i="12"/>
  <c r="Z254" i="12"/>
  <c r="Y254" i="12"/>
  <c r="T254" i="12"/>
  <c r="U254" i="12" s="1"/>
  <c r="V254" i="12" s="1"/>
  <c r="W254" i="12" s="1"/>
  <c r="X254" i="12" s="1"/>
  <c r="AA253" i="12"/>
  <c r="Z253" i="12"/>
  <c r="Y253" i="12"/>
  <c r="AB253" i="12" s="1"/>
  <c r="T253" i="12"/>
  <c r="AA252" i="12"/>
  <c r="Z252" i="12"/>
  <c r="Y252" i="12"/>
  <c r="T252" i="12"/>
  <c r="AA251" i="12"/>
  <c r="Z251" i="12"/>
  <c r="AB251" i="12" s="1"/>
  <c r="U251" i="12" s="1"/>
  <c r="V251" i="12" s="1"/>
  <c r="W251" i="12" s="1"/>
  <c r="X251" i="12" s="1"/>
  <c r="Y251" i="12"/>
  <c r="T251" i="12"/>
  <c r="AB250" i="12"/>
  <c r="AA250" i="12"/>
  <c r="Z250" i="12"/>
  <c r="Y250" i="12"/>
  <c r="V250" i="12"/>
  <c r="W250" i="12" s="1"/>
  <c r="X250" i="12" s="1"/>
  <c r="T250" i="12"/>
  <c r="U250" i="12" s="1"/>
  <c r="AA249" i="12"/>
  <c r="Z249" i="12"/>
  <c r="Y249" i="12"/>
  <c r="AB249" i="12" s="1"/>
  <c r="T249" i="12"/>
  <c r="U249" i="12" s="1"/>
  <c r="V249" i="12" s="1"/>
  <c r="W249" i="12" s="1"/>
  <c r="X249" i="12" s="1"/>
  <c r="AA248" i="12"/>
  <c r="Z248" i="12"/>
  <c r="Y248" i="12"/>
  <c r="T248" i="12"/>
  <c r="AB246" i="12"/>
  <c r="AA246" i="12"/>
  <c r="Z246" i="12"/>
  <c r="Y246" i="12"/>
  <c r="T246" i="12"/>
  <c r="U246" i="12" s="1"/>
  <c r="V246" i="12" s="1"/>
  <c r="W246" i="12" s="1"/>
  <c r="X246" i="12" s="1"/>
  <c r="AB245" i="12"/>
  <c r="AA245" i="12"/>
  <c r="Z245" i="12"/>
  <c r="Y245" i="12"/>
  <c r="T245" i="12"/>
  <c r="U245" i="12" s="1"/>
  <c r="V245" i="12" s="1"/>
  <c r="W245" i="12" s="1"/>
  <c r="X245" i="12" s="1"/>
  <c r="AA243" i="12"/>
  <c r="Z243" i="12"/>
  <c r="Y243" i="12"/>
  <c r="AB243" i="12" s="1"/>
  <c r="T243" i="12"/>
  <c r="AA242" i="12"/>
  <c r="Z242" i="12"/>
  <c r="Y242" i="12"/>
  <c r="T242" i="12"/>
  <c r="AA241" i="12"/>
  <c r="Z241" i="12"/>
  <c r="AB241" i="12" s="1"/>
  <c r="U241" i="12" s="1"/>
  <c r="V241" i="12" s="1"/>
  <c r="W241" i="12" s="1"/>
  <c r="X241" i="12" s="1"/>
  <c r="Y241" i="12"/>
  <c r="T241" i="12"/>
  <c r="AB240" i="12"/>
  <c r="AA240" i="12"/>
  <c r="Z240" i="12"/>
  <c r="Y240" i="12"/>
  <c r="V240" i="12"/>
  <c r="W240" i="12" s="1"/>
  <c r="X240" i="12" s="1"/>
  <c r="T240" i="12"/>
  <c r="U240" i="12" s="1"/>
  <c r="AA238" i="12"/>
  <c r="Z238" i="12"/>
  <c r="Y238" i="12"/>
  <c r="AB238" i="12" s="1"/>
  <c r="T238" i="12"/>
  <c r="AA237" i="12"/>
  <c r="Z237" i="12"/>
  <c r="Y237" i="12"/>
  <c r="T237" i="12"/>
  <c r="AB236" i="12"/>
  <c r="AA236" i="12"/>
  <c r="Z236" i="12"/>
  <c r="Y236" i="12"/>
  <c r="T236" i="12"/>
  <c r="U236" i="12" s="1"/>
  <c r="V236" i="12" s="1"/>
  <c r="W236" i="12" s="1"/>
  <c r="X236" i="12" s="1"/>
  <c r="AB235" i="12"/>
  <c r="AA235" i="12"/>
  <c r="Z235" i="12"/>
  <c r="Y235" i="12"/>
  <c r="T235" i="12"/>
  <c r="U235" i="12" s="1"/>
  <c r="V235" i="12" s="1"/>
  <c r="W235" i="12" s="1"/>
  <c r="X235" i="12" s="1"/>
  <c r="AA234" i="12"/>
  <c r="Z234" i="12"/>
  <c r="Y234" i="12"/>
  <c r="AB234" i="12" s="1"/>
  <c r="T234" i="12"/>
  <c r="AA233" i="12"/>
  <c r="Z233" i="12"/>
  <c r="Y233" i="12"/>
  <c r="T233" i="12"/>
  <c r="AB232" i="12"/>
  <c r="AA232" i="12"/>
  <c r="Z232" i="12"/>
  <c r="Y232" i="12"/>
  <c r="U232" i="12"/>
  <c r="V232" i="12" s="1"/>
  <c r="W232" i="12" s="1"/>
  <c r="X232" i="12" s="1"/>
  <c r="T232" i="12"/>
  <c r="AB230" i="12"/>
  <c r="AA230" i="12"/>
  <c r="Z230" i="12"/>
  <c r="Y230" i="12"/>
  <c r="T230" i="12"/>
  <c r="AB229" i="12"/>
  <c r="AA229" i="12"/>
  <c r="Z229" i="12"/>
  <c r="Y229" i="12"/>
  <c r="T229" i="12"/>
  <c r="AA228" i="12"/>
  <c r="Z228" i="12"/>
  <c r="Y228" i="12"/>
  <c r="T228" i="12"/>
  <c r="AB227" i="12"/>
  <c r="AA227" i="12"/>
  <c r="Z227" i="12"/>
  <c r="Y227" i="12"/>
  <c r="T227" i="12"/>
  <c r="U227" i="12" s="1"/>
  <c r="V227" i="12" s="1"/>
  <c r="W227" i="12" s="1"/>
  <c r="X227" i="12" s="1"/>
  <c r="AB226" i="12"/>
  <c r="AA226" i="12"/>
  <c r="Z226" i="12"/>
  <c r="Y226" i="12"/>
  <c r="T226" i="12"/>
  <c r="U226" i="12" s="1"/>
  <c r="V226" i="12" s="1"/>
  <c r="W226" i="12" s="1"/>
  <c r="X226" i="12" s="1"/>
  <c r="AB225" i="12"/>
  <c r="AA225" i="12"/>
  <c r="Z225" i="12"/>
  <c r="Y225" i="12"/>
  <c r="T225" i="12"/>
  <c r="U225" i="12" s="1"/>
  <c r="V225" i="12" s="1"/>
  <c r="W225" i="12" s="1"/>
  <c r="X225" i="12" s="1"/>
  <c r="AA224" i="12"/>
  <c r="Z224" i="12"/>
  <c r="Y224" i="12"/>
  <c r="T224" i="12"/>
  <c r="AA223" i="12"/>
  <c r="Z223" i="12"/>
  <c r="AB223" i="12" s="1"/>
  <c r="Y223" i="12"/>
  <c r="T223" i="12"/>
  <c r="U223" i="12" s="1"/>
  <c r="V223" i="12" s="1"/>
  <c r="W223" i="12" s="1"/>
  <c r="X223" i="12" s="1"/>
  <c r="AA222" i="12"/>
  <c r="Z222" i="12"/>
  <c r="AB222" i="12" s="1"/>
  <c r="Y222" i="12"/>
  <c r="T222" i="12"/>
  <c r="AA221" i="12"/>
  <c r="Z221" i="12"/>
  <c r="Y221" i="12"/>
  <c r="AB221" i="12" s="1"/>
  <c r="T221" i="12"/>
  <c r="AA220" i="12"/>
  <c r="Z220" i="12"/>
  <c r="AB220" i="12" s="1"/>
  <c r="Y220" i="12"/>
  <c r="T220" i="12"/>
  <c r="AB219" i="12"/>
  <c r="U219" i="12" s="1"/>
  <c r="V219" i="12" s="1"/>
  <c r="W219" i="12" s="1"/>
  <c r="X219" i="12" s="1"/>
  <c r="AA219" i="12"/>
  <c r="Z219" i="12"/>
  <c r="Y219" i="12"/>
  <c r="T219" i="12"/>
  <c r="AB218" i="12"/>
  <c r="AA218" i="12"/>
  <c r="Z218" i="12"/>
  <c r="Y218" i="12"/>
  <c r="T218" i="12"/>
  <c r="AB217" i="12"/>
  <c r="AA217" i="12"/>
  <c r="Z217" i="12"/>
  <c r="Y217" i="12"/>
  <c r="T217" i="12"/>
  <c r="AA216" i="12"/>
  <c r="Z216" i="12"/>
  <c r="Y216" i="12"/>
  <c r="T216" i="12"/>
  <c r="AB215" i="12"/>
  <c r="U215" i="12" s="1"/>
  <c r="V215" i="12" s="1"/>
  <c r="W215" i="12" s="1"/>
  <c r="X215" i="12" s="1"/>
  <c r="AA215" i="12"/>
  <c r="Z215" i="12"/>
  <c r="Y215" i="12"/>
  <c r="T215" i="12"/>
  <c r="AB214" i="12"/>
  <c r="AA214" i="12"/>
  <c r="Z214" i="12"/>
  <c r="Y214" i="12"/>
  <c r="T214" i="12"/>
  <c r="AA212" i="12"/>
  <c r="Z212" i="12"/>
  <c r="Y212" i="12"/>
  <c r="AB212" i="12" s="1"/>
  <c r="T212" i="12"/>
  <c r="AA211" i="12"/>
  <c r="Z211" i="12"/>
  <c r="AB211" i="12" s="1"/>
  <c r="Y211" i="12"/>
  <c r="T211" i="12"/>
  <c r="AA210" i="12"/>
  <c r="Z210" i="12"/>
  <c r="AB210" i="12" s="1"/>
  <c r="U210" i="12" s="1"/>
  <c r="V210" i="12" s="1"/>
  <c r="W210" i="12" s="1"/>
  <c r="X210" i="12" s="1"/>
  <c r="Y210" i="12"/>
  <c r="T210" i="12"/>
  <c r="AA209" i="12"/>
  <c r="Z209" i="12"/>
  <c r="AB209" i="12" s="1"/>
  <c r="Y209" i="12"/>
  <c r="T209" i="12"/>
  <c r="AA208" i="12"/>
  <c r="Z208" i="12"/>
  <c r="Y208" i="12"/>
  <c r="AB208" i="12" s="1"/>
  <c r="T208" i="12"/>
  <c r="AA207" i="12"/>
  <c r="Z207" i="12"/>
  <c r="AB207" i="12" s="1"/>
  <c r="Y207" i="12"/>
  <c r="T207" i="12"/>
  <c r="AA206" i="12"/>
  <c r="Z206" i="12"/>
  <c r="AB206" i="12" s="1"/>
  <c r="U206" i="12" s="1"/>
  <c r="V206" i="12" s="1"/>
  <c r="W206" i="12" s="1"/>
  <c r="X206" i="12" s="1"/>
  <c r="Y206" i="12"/>
  <c r="T206" i="12"/>
  <c r="AA205" i="12"/>
  <c r="Z205" i="12"/>
  <c r="AB205" i="12" s="1"/>
  <c r="Y205" i="12"/>
  <c r="T205" i="12"/>
  <c r="AA204" i="12"/>
  <c r="Z204" i="12"/>
  <c r="Y204" i="12"/>
  <c r="AB204" i="12" s="1"/>
  <c r="T204" i="12"/>
  <c r="AA203" i="12"/>
  <c r="AB203" i="12" s="1"/>
  <c r="Z203" i="12"/>
  <c r="Y203" i="12"/>
  <c r="T203" i="12"/>
  <c r="AB202" i="12"/>
  <c r="AA202" i="12"/>
  <c r="Z202" i="12"/>
  <c r="Y202" i="12"/>
  <c r="T202" i="12"/>
  <c r="U202" i="12" s="1"/>
  <c r="V202" i="12" s="1"/>
  <c r="W202" i="12" s="1"/>
  <c r="X202" i="12" s="1"/>
  <c r="AA201" i="12"/>
  <c r="Z201" i="12"/>
  <c r="Y201" i="12"/>
  <c r="AB201" i="12" s="1"/>
  <c r="T201" i="12"/>
  <c r="U201" i="12" s="1"/>
  <c r="V201" i="12" s="1"/>
  <c r="W201" i="12" s="1"/>
  <c r="X201" i="12" s="1"/>
  <c r="AB200" i="12"/>
  <c r="AA200" i="12"/>
  <c r="Z200" i="12"/>
  <c r="Y200" i="12"/>
  <c r="T200" i="12"/>
  <c r="U200" i="12" s="1"/>
  <c r="V200" i="12" s="1"/>
  <c r="W200" i="12" s="1"/>
  <c r="X200" i="12" s="1"/>
  <c r="AB199" i="12"/>
  <c r="AA199" i="12"/>
  <c r="Z199" i="12"/>
  <c r="Y199" i="12"/>
  <c r="U199" i="12"/>
  <c r="T199" i="12"/>
  <c r="AB198" i="12"/>
  <c r="AA198" i="12"/>
  <c r="Z198" i="12"/>
  <c r="Y198" i="12"/>
  <c r="U198" i="12"/>
  <c r="V198" i="12" s="1"/>
  <c r="W198" i="12" s="1"/>
  <c r="X198" i="12" s="1"/>
  <c r="T198" i="12"/>
  <c r="AA197" i="12"/>
  <c r="Z197" i="12"/>
  <c r="Y197" i="12"/>
  <c r="AB197" i="12" s="1"/>
  <c r="T197" i="12"/>
  <c r="AA196" i="12"/>
  <c r="Z196" i="12"/>
  <c r="Y196" i="12"/>
  <c r="AB196" i="12" s="1"/>
  <c r="T196" i="12"/>
  <c r="AA191" i="12"/>
  <c r="Z191" i="12"/>
  <c r="AB191" i="12" s="1"/>
  <c r="U191" i="12" s="1"/>
  <c r="V191" i="12" s="1"/>
  <c r="W191" i="12" s="1"/>
  <c r="X191" i="12" s="1"/>
  <c r="Y191" i="12"/>
  <c r="T191" i="12"/>
  <c r="AB190" i="12"/>
  <c r="AA190" i="12"/>
  <c r="Z190" i="12"/>
  <c r="Y190" i="12"/>
  <c r="T190" i="12"/>
  <c r="U190" i="12" s="1"/>
  <c r="V190" i="12" s="1"/>
  <c r="W190" i="12" s="1"/>
  <c r="X190" i="12" s="1"/>
  <c r="AA188" i="12"/>
  <c r="Z188" i="12"/>
  <c r="Y188" i="12"/>
  <c r="AB188" i="12" s="1"/>
  <c r="T188" i="12"/>
  <c r="AB187" i="12"/>
  <c r="AA187" i="12"/>
  <c r="Z187" i="12"/>
  <c r="Y187" i="12"/>
  <c r="T187" i="12"/>
  <c r="U187" i="12" s="1"/>
  <c r="V187" i="12" s="1"/>
  <c r="W187" i="12" s="1"/>
  <c r="X187" i="12" s="1"/>
  <c r="AB185" i="12"/>
  <c r="AA185" i="12"/>
  <c r="Z185" i="12"/>
  <c r="Y185" i="12"/>
  <c r="U185" i="12"/>
  <c r="T185" i="12"/>
  <c r="V185" i="12"/>
  <c r="W185" i="12" s="1"/>
  <c r="X185" i="12" s="1"/>
  <c r="AB184" i="12"/>
  <c r="AA184" i="12"/>
  <c r="Z184" i="12"/>
  <c r="Y184" i="12"/>
  <c r="U184" i="12"/>
  <c r="T184" i="12"/>
  <c r="V184" i="12"/>
  <c r="W184" i="12" s="1"/>
  <c r="X184" i="12" s="1"/>
  <c r="AA182" i="12"/>
  <c r="Z182" i="12"/>
  <c r="Y182" i="12"/>
  <c r="AB182" i="12" s="1"/>
  <c r="U182" i="12" s="1"/>
  <c r="V182" i="12" s="1"/>
  <c r="W182" i="12" s="1"/>
  <c r="X182" i="12" s="1"/>
  <c r="T182" i="12"/>
  <c r="AA181" i="12"/>
  <c r="Z181" i="12"/>
  <c r="Y181" i="12"/>
  <c r="AB181" i="12" s="1"/>
  <c r="T181" i="12"/>
  <c r="AA179" i="12"/>
  <c r="Z179" i="12"/>
  <c r="Y179" i="12"/>
  <c r="AB179" i="12" s="1"/>
  <c r="U179" i="12" s="1"/>
  <c r="V179" i="12" s="1"/>
  <c r="W179" i="12" s="1"/>
  <c r="X179" i="12" s="1"/>
  <c r="T179" i="12"/>
  <c r="AB178" i="12"/>
  <c r="AA178" i="12"/>
  <c r="Z178" i="12"/>
  <c r="Y178" i="12"/>
  <c r="V178" i="12"/>
  <c r="W178" i="12" s="1"/>
  <c r="X178" i="12" s="1"/>
  <c r="T178" i="12"/>
  <c r="U178" i="12" s="1"/>
  <c r="AA177" i="12"/>
  <c r="Z177" i="12"/>
  <c r="Y177" i="12"/>
  <c r="AB177" i="12" s="1"/>
  <c r="U177" i="12" s="1"/>
  <c r="V177" i="12" s="1"/>
  <c r="W177" i="12" s="1"/>
  <c r="X177" i="12" s="1"/>
  <c r="T177" i="12"/>
  <c r="AA175" i="12"/>
  <c r="Z175" i="12"/>
  <c r="Y175" i="12"/>
  <c r="AB175" i="12" s="1"/>
  <c r="U175" i="12" s="1"/>
  <c r="V175" i="12" s="1"/>
  <c r="W175" i="12" s="1"/>
  <c r="X175" i="12" s="1"/>
  <c r="T175" i="12"/>
  <c r="AA174" i="12"/>
  <c r="Z174" i="12"/>
  <c r="Y174" i="12"/>
  <c r="AB174" i="12" s="1"/>
  <c r="T174" i="12"/>
  <c r="U174" i="12" s="1"/>
  <c r="AA173" i="12"/>
  <c r="Z173" i="12"/>
  <c r="Y173" i="12"/>
  <c r="AB173" i="12" s="1"/>
  <c r="U173" i="12" s="1"/>
  <c r="T173" i="12"/>
  <c r="AB171" i="12"/>
  <c r="AA171" i="12"/>
  <c r="Z171" i="12"/>
  <c r="Y171" i="12"/>
  <c r="U171" i="12"/>
  <c r="V171" i="12" s="1"/>
  <c r="W171" i="12" s="1"/>
  <c r="X171" i="12" s="1"/>
  <c r="T171" i="12"/>
  <c r="AA170" i="12"/>
  <c r="Z170" i="12"/>
  <c r="Y170" i="12"/>
  <c r="AB170" i="12" s="1"/>
  <c r="U170" i="12" s="1"/>
  <c r="V170" i="12" s="1"/>
  <c r="W170" i="12" s="1"/>
  <c r="X170" i="12" s="1"/>
  <c r="T170" i="12"/>
  <c r="AA169" i="12"/>
  <c r="Z169" i="12"/>
  <c r="Y169" i="12"/>
  <c r="AB169" i="12" s="1"/>
  <c r="U169" i="12" s="1"/>
  <c r="T169" i="12"/>
  <c r="AB167" i="12"/>
  <c r="U167" i="12" s="1"/>
  <c r="U166" i="12" s="1"/>
  <c r="V166" i="12" s="1"/>
  <c r="W166" i="12" s="1"/>
  <c r="X166" i="12" s="1"/>
  <c r="AA167" i="12"/>
  <c r="Z167" i="12"/>
  <c r="Y167" i="12"/>
  <c r="T167" i="12"/>
  <c r="T166" i="12" s="1"/>
  <c r="AA166" i="12"/>
  <c r="Z166" i="12"/>
  <c r="Y166" i="12"/>
  <c r="AA164" i="12"/>
  <c r="Z164" i="12"/>
  <c r="Y164" i="12"/>
  <c r="AB164" i="12" s="1"/>
  <c r="T164" i="12"/>
  <c r="AA163" i="12"/>
  <c r="Z163" i="12"/>
  <c r="Y163" i="12"/>
  <c r="AB163" i="12" s="1"/>
  <c r="U163" i="12" s="1"/>
  <c r="T163" i="12"/>
  <c r="AB162" i="12"/>
  <c r="AA162" i="12"/>
  <c r="Z162" i="12"/>
  <c r="Y162" i="12"/>
  <c r="U162" i="12"/>
  <c r="T162" i="12"/>
  <c r="V162" i="12"/>
  <c r="W162" i="12" s="1"/>
  <c r="X162" i="12" s="1"/>
  <c r="AA161" i="12"/>
  <c r="Z161" i="12"/>
  <c r="Y161" i="12"/>
  <c r="AB161" i="12" s="1"/>
  <c r="U161" i="12" s="1"/>
  <c r="V161" i="12" s="1"/>
  <c r="W161" i="12" s="1"/>
  <c r="X161" i="12" s="1"/>
  <c r="T161" i="12"/>
  <c r="AA159" i="12"/>
  <c r="Z159" i="12"/>
  <c r="Y159" i="12"/>
  <c r="AB159" i="12" s="1"/>
  <c r="T159" i="12"/>
  <c r="AB158" i="12"/>
  <c r="AA158" i="12"/>
  <c r="Z158" i="12"/>
  <c r="Y158" i="12"/>
  <c r="T158" i="12"/>
  <c r="U158" i="12" s="1"/>
  <c r="V158" i="12" s="1"/>
  <c r="W158" i="12" s="1"/>
  <c r="X158" i="12" s="1"/>
  <c r="AA157" i="12"/>
  <c r="Z157" i="12"/>
  <c r="Y157" i="12"/>
  <c r="AB157" i="12" s="1"/>
  <c r="U157" i="12" s="1"/>
  <c r="V157" i="12" s="1"/>
  <c r="W157" i="12" s="1"/>
  <c r="X157" i="12" s="1"/>
  <c r="T157" i="12"/>
  <c r="AB155" i="12"/>
  <c r="AA155" i="12"/>
  <c r="Z155" i="12"/>
  <c r="Y155" i="12"/>
  <c r="R155" i="12"/>
  <c r="T155" i="12" s="1"/>
  <c r="U155" i="12" s="1"/>
  <c r="Q155" i="12"/>
  <c r="P155" i="12"/>
  <c r="O155" i="12"/>
  <c r="N155" i="12"/>
  <c r="M155" i="12"/>
  <c r="L155" i="12"/>
  <c r="K155" i="12"/>
  <c r="J155" i="12"/>
  <c r="I155" i="12"/>
  <c r="H155" i="12"/>
  <c r="AB152" i="12"/>
  <c r="AA152" i="12"/>
  <c r="Z152" i="12"/>
  <c r="Y152" i="12"/>
  <c r="W152" i="12"/>
  <c r="X152" i="12" s="1"/>
  <c r="V152" i="12"/>
  <c r="AB151" i="12"/>
  <c r="AA151" i="12"/>
  <c r="Z151" i="12"/>
  <c r="Y151" i="12"/>
  <c r="V151" i="12"/>
  <c r="W151" i="12" s="1"/>
  <c r="X151" i="12" s="1"/>
  <c r="T151" i="12"/>
  <c r="U151" i="12" s="1"/>
  <c r="AB150" i="12"/>
  <c r="AA150" i="12"/>
  <c r="Z150" i="12"/>
  <c r="Y150" i="12"/>
  <c r="T150" i="12"/>
  <c r="U150" i="12" s="1"/>
  <c r="AA149" i="12"/>
  <c r="Z149" i="12"/>
  <c r="Y149" i="12"/>
  <c r="AB149" i="12" s="1"/>
  <c r="V149" i="12"/>
  <c r="W149" i="12" s="1"/>
  <c r="X149" i="12" s="1"/>
  <c r="AB148" i="12"/>
  <c r="AA148" i="12"/>
  <c r="Z148" i="12"/>
  <c r="Y148" i="12"/>
  <c r="T148" i="12"/>
  <c r="U148" i="12" s="1"/>
  <c r="V148" i="12" s="1"/>
  <c r="W148" i="12" s="1"/>
  <c r="X148" i="12" s="1"/>
  <c r="AA147" i="12"/>
  <c r="Z147" i="12"/>
  <c r="Y147" i="12"/>
  <c r="AB147" i="12" s="1"/>
  <c r="U147" i="12" s="1"/>
  <c r="T147" i="12"/>
  <c r="AB146" i="12"/>
  <c r="AA146" i="12"/>
  <c r="Z146" i="12"/>
  <c r="Y146" i="12"/>
  <c r="W146" i="12"/>
  <c r="X146" i="12" s="1"/>
  <c r="U146" i="12"/>
  <c r="T146" i="12"/>
  <c r="V146" i="12"/>
  <c r="AA144" i="12"/>
  <c r="Z144" i="12"/>
  <c r="Y144" i="12"/>
  <c r="AB144" i="12" s="1"/>
  <c r="U144" i="12" s="1"/>
  <c r="V144" i="12" s="1"/>
  <c r="W144" i="12" s="1"/>
  <c r="X144" i="12" s="1"/>
  <c r="T144" i="12"/>
  <c r="AA143" i="12"/>
  <c r="Z143" i="12"/>
  <c r="Y143" i="12"/>
  <c r="T143" i="12"/>
  <c r="AB142" i="12"/>
  <c r="AA142" i="12"/>
  <c r="Z142" i="12"/>
  <c r="Y142" i="12"/>
  <c r="T142" i="12"/>
  <c r="AB140" i="12"/>
  <c r="AA140" i="12"/>
  <c r="Z140" i="12"/>
  <c r="Y140" i="12"/>
  <c r="T140" i="12"/>
  <c r="U140" i="12" s="1"/>
  <c r="V140" i="12" s="1"/>
  <c r="W140" i="12" s="1"/>
  <c r="X140" i="12" s="1"/>
  <c r="AA139" i="12"/>
  <c r="Z139" i="12"/>
  <c r="Y139" i="12"/>
  <c r="AB139" i="12" s="1"/>
  <c r="U139" i="12" s="1"/>
  <c r="V139" i="12" s="1"/>
  <c r="W139" i="12" s="1"/>
  <c r="X139" i="12" s="1"/>
  <c r="T139" i="12"/>
  <c r="AA138" i="12"/>
  <c r="Z138" i="12"/>
  <c r="Y138" i="12"/>
  <c r="T138" i="12"/>
  <c r="AB132" i="12"/>
  <c r="AA132" i="12"/>
  <c r="Z132" i="12"/>
  <c r="Y132" i="12"/>
  <c r="T132" i="12"/>
  <c r="AB131" i="12"/>
  <c r="AA131" i="12"/>
  <c r="Z131" i="12"/>
  <c r="Y131" i="12"/>
  <c r="T131" i="12"/>
  <c r="U131" i="12" s="1"/>
  <c r="V131" i="12" s="1"/>
  <c r="W131" i="12" s="1"/>
  <c r="X131" i="12" s="1"/>
  <c r="AA130" i="12"/>
  <c r="Z130" i="12"/>
  <c r="Y130" i="12"/>
  <c r="AB130" i="12" s="1"/>
  <c r="U130" i="12" s="1"/>
  <c r="V130" i="12" s="1"/>
  <c r="W130" i="12" s="1"/>
  <c r="X130" i="12"/>
  <c r="T130" i="12"/>
  <c r="AA129" i="12"/>
  <c r="Z129" i="12"/>
  <c r="Y129" i="12"/>
  <c r="T129" i="12"/>
  <c r="AB128" i="12"/>
  <c r="AA128" i="12"/>
  <c r="Z128" i="12"/>
  <c r="Y128" i="12"/>
  <c r="T128" i="12"/>
  <c r="AB127" i="12"/>
  <c r="AA127" i="12"/>
  <c r="Z127" i="12"/>
  <c r="Y127" i="12"/>
  <c r="T127" i="12"/>
  <c r="U127" i="12" s="1"/>
  <c r="V127" i="12" s="1"/>
  <c r="W127" i="12" s="1"/>
  <c r="X127" i="12" s="1"/>
  <c r="AA126" i="12"/>
  <c r="Z126" i="12"/>
  <c r="Y126" i="12"/>
  <c r="AB126" i="12" s="1"/>
  <c r="U126" i="12" s="1"/>
  <c r="V126" i="12" s="1"/>
  <c r="W126" i="12" s="1"/>
  <c r="X126" i="12" s="1"/>
  <c r="T126" i="12"/>
  <c r="AA125" i="12"/>
  <c r="Z125" i="12"/>
  <c r="Y125" i="12"/>
  <c r="T125" i="12"/>
  <c r="AB123" i="12"/>
  <c r="AA123" i="12"/>
  <c r="Z123" i="12"/>
  <c r="Y123" i="12"/>
  <c r="T123" i="12"/>
  <c r="AB122" i="12"/>
  <c r="AA122" i="12"/>
  <c r="Z122" i="12"/>
  <c r="Y122" i="12"/>
  <c r="T122" i="12"/>
  <c r="U122" i="12" s="1"/>
  <c r="V122" i="12" s="1"/>
  <c r="W122" i="12" s="1"/>
  <c r="X122" i="12" s="1"/>
  <c r="AA121" i="12"/>
  <c r="Z121" i="12"/>
  <c r="Y121" i="12"/>
  <c r="AB121" i="12" s="1"/>
  <c r="U121" i="12" s="1"/>
  <c r="V121" i="12" s="1"/>
  <c r="W121" i="12" s="1"/>
  <c r="X121" i="12" s="1"/>
  <c r="T121" i="12"/>
  <c r="AA120" i="12"/>
  <c r="Z120" i="12"/>
  <c r="Y120" i="12"/>
  <c r="T120" i="12"/>
  <c r="AB119" i="12"/>
  <c r="AA119" i="12"/>
  <c r="Z119" i="12"/>
  <c r="Y119" i="12"/>
  <c r="T119" i="12"/>
  <c r="AB118" i="12"/>
  <c r="AA118" i="12"/>
  <c r="Z118" i="12"/>
  <c r="Y118" i="12"/>
  <c r="T118" i="12"/>
  <c r="U118" i="12" s="1"/>
  <c r="V118" i="12" s="1"/>
  <c r="W118" i="12" s="1"/>
  <c r="X118" i="12" s="1"/>
  <c r="AA117" i="12"/>
  <c r="Z117" i="12"/>
  <c r="Y117" i="12"/>
  <c r="AB117" i="12" s="1"/>
  <c r="U117" i="12" s="1"/>
  <c r="V117" i="12" s="1"/>
  <c r="W117" i="12" s="1"/>
  <c r="X117" i="12" s="1"/>
  <c r="T117" i="12"/>
  <c r="AA116" i="12"/>
  <c r="Z116" i="12"/>
  <c r="Y116" i="12"/>
  <c r="T116" i="12"/>
  <c r="AB114" i="12"/>
  <c r="AA114" i="12"/>
  <c r="Z114" i="12"/>
  <c r="Y114" i="12"/>
  <c r="T114" i="12"/>
  <c r="AB113" i="12"/>
  <c r="AA113" i="12"/>
  <c r="Z113" i="12"/>
  <c r="Y113" i="12"/>
  <c r="T113" i="12"/>
  <c r="U113" i="12" s="1"/>
  <c r="V113" i="12" s="1"/>
  <c r="W113" i="12" s="1"/>
  <c r="X113" i="12" s="1"/>
  <c r="AA112" i="12"/>
  <c r="Z112" i="12"/>
  <c r="Y112" i="12"/>
  <c r="AB112" i="12" s="1"/>
  <c r="U112" i="12" s="1"/>
  <c r="V112" i="12" s="1"/>
  <c r="W112" i="12" s="1"/>
  <c r="X112" i="12" s="1"/>
  <c r="T112" i="12"/>
  <c r="AA111" i="12"/>
  <c r="Z111" i="12"/>
  <c r="Y111" i="12"/>
  <c r="T111" i="12"/>
  <c r="AB110" i="12"/>
  <c r="AA110" i="12"/>
  <c r="Z110" i="12"/>
  <c r="Y110" i="12"/>
  <c r="T110" i="12"/>
  <c r="AB109" i="12"/>
  <c r="AA109" i="12"/>
  <c r="Z109" i="12"/>
  <c r="Y109" i="12"/>
  <c r="T109" i="12"/>
  <c r="U109" i="12" s="1"/>
  <c r="V109" i="12" s="1"/>
  <c r="W109" i="12" s="1"/>
  <c r="X109" i="12" s="1"/>
  <c r="AA108" i="12"/>
  <c r="Z108" i="12"/>
  <c r="Y108" i="12"/>
  <c r="AB108" i="12" s="1"/>
  <c r="U108" i="12" s="1"/>
  <c r="V108" i="12" s="1"/>
  <c r="W108" i="12" s="1"/>
  <c r="X108" i="12" s="1"/>
  <c r="T108" i="12"/>
  <c r="AA107" i="12"/>
  <c r="Z107" i="12"/>
  <c r="Y107" i="12"/>
  <c r="T107" i="12"/>
  <c r="AB105" i="12"/>
  <c r="AA105" i="12"/>
  <c r="Z105" i="12"/>
  <c r="Y105" i="12"/>
  <c r="T105" i="12"/>
  <c r="AB104" i="12"/>
  <c r="AA104" i="12"/>
  <c r="Z104" i="12"/>
  <c r="Y104" i="12"/>
  <c r="T104" i="12"/>
  <c r="U104" i="12" s="1"/>
  <c r="V104" i="12" s="1"/>
  <c r="W104" i="12" s="1"/>
  <c r="X104" i="12" s="1"/>
  <c r="AA103" i="12"/>
  <c r="Z103" i="12"/>
  <c r="Y103" i="12"/>
  <c r="AB103" i="12" s="1"/>
  <c r="U103" i="12" s="1"/>
  <c r="V103" i="12" s="1"/>
  <c r="W103" i="12" s="1"/>
  <c r="X103" i="12"/>
  <c r="T103" i="12"/>
  <c r="AA102" i="12"/>
  <c r="Z102" i="12"/>
  <c r="Y102" i="12"/>
  <c r="T102" i="12"/>
  <c r="AB101" i="12"/>
  <c r="AA101" i="12"/>
  <c r="Z101" i="12"/>
  <c r="Y101" i="12"/>
  <c r="T101" i="12"/>
  <c r="AB100" i="12"/>
  <c r="AA100" i="12"/>
  <c r="Z100" i="12"/>
  <c r="Y100" i="12"/>
  <c r="T100" i="12"/>
  <c r="U100" i="12" s="1"/>
  <c r="V100" i="12" s="1"/>
  <c r="W100" i="12" s="1"/>
  <c r="X100" i="12" s="1"/>
  <c r="AA99" i="12"/>
  <c r="Z99" i="12"/>
  <c r="Y99" i="12"/>
  <c r="AB99" i="12" s="1"/>
  <c r="U99" i="12" s="1"/>
  <c r="V99" i="12" s="1"/>
  <c r="W99" i="12" s="1"/>
  <c r="X99" i="12"/>
  <c r="T99" i="12"/>
  <c r="AA98" i="12"/>
  <c r="Z98" i="12"/>
  <c r="Y98" i="12"/>
  <c r="T98" i="12"/>
  <c r="AB96" i="12"/>
  <c r="AA96" i="12"/>
  <c r="Z96" i="12"/>
  <c r="Y96" i="12"/>
  <c r="T96" i="12"/>
  <c r="AB95" i="12"/>
  <c r="AA95" i="12"/>
  <c r="Z95" i="12"/>
  <c r="Y95" i="12"/>
  <c r="T95" i="12"/>
  <c r="U95" i="12" s="1"/>
  <c r="V95" i="12" s="1"/>
  <c r="W95" i="12" s="1"/>
  <c r="X95" i="12" s="1"/>
  <c r="AA94" i="12"/>
  <c r="Z94" i="12"/>
  <c r="Y94" i="12"/>
  <c r="AB94" i="12" s="1"/>
  <c r="U94" i="12" s="1"/>
  <c r="V94" i="12" s="1"/>
  <c r="W94" i="12" s="1"/>
  <c r="X94" i="12" s="1"/>
  <c r="T94" i="12"/>
  <c r="AA93" i="12"/>
  <c r="Z93" i="12"/>
  <c r="Y93" i="12"/>
  <c r="T93" i="12"/>
  <c r="AB92" i="12"/>
  <c r="AA92" i="12"/>
  <c r="Z92" i="12"/>
  <c r="Y92" i="12"/>
  <c r="T92" i="12"/>
  <c r="AB91" i="12"/>
  <c r="AA91" i="12"/>
  <c r="Z91" i="12"/>
  <c r="Y91" i="12"/>
  <c r="T91" i="12"/>
  <c r="U91" i="12" s="1"/>
  <c r="V91" i="12" s="1"/>
  <c r="W91" i="12" s="1"/>
  <c r="X91" i="12" s="1"/>
  <c r="AA90" i="12"/>
  <c r="Z90" i="12"/>
  <c r="Y90" i="12"/>
  <c r="AB90" i="12" s="1"/>
  <c r="U90" i="12" s="1"/>
  <c r="V90" i="12" s="1"/>
  <c r="W90" i="12" s="1"/>
  <c r="X90" i="12" s="1"/>
  <c r="T90" i="12"/>
  <c r="AA89" i="12"/>
  <c r="Z89" i="12"/>
  <c r="Y89" i="12"/>
  <c r="T89" i="12"/>
  <c r="AB87" i="12"/>
  <c r="AA87" i="12"/>
  <c r="Z87" i="12"/>
  <c r="Y87" i="12"/>
  <c r="T87" i="12"/>
  <c r="AB86" i="12"/>
  <c r="AA86" i="12"/>
  <c r="Z86" i="12"/>
  <c r="Y86" i="12"/>
  <c r="T86" i="12"/>
  <c r="U86" i="12" s="1"/>
  <c r="V86" i="12" s="1"/>
  <c r="W86" i="12" s="1"/>
  <c r="X86" i="12" s="1"/>
  <c r="AA85" i="12"/>
  <c r="Z85" i="12"/>
  <c r="Y85" i="12"/>
  <c r="AB85" i="12" s="1"/>
  <c r="U85" i="12" s="1"/>
  <c r="V85" i="12" s="1"/>
  <c r="W85" i="12" s="1"/>
  <c r="X85" i="12" s="1"/>
  <c r="T85" i="12"/>
  <c r="AA84" i="12"/>
  <c r="Z84" i="12"/>
  <c r="Y84" i="12"/>
  <c r="T84" i="12"/>
  <c r="AB83" i="12"/>
  <c r="AA83" i="12"/>
  <c r="Z83" i="12"/>
  <c r="Y83" i="12"/>
  <c r="T83" i="12"/>
  <c r="AB82" i="12"/>
  <c r="AA82" i="12"/>
  <c r="Z82" i="12"/>
  <c r="Y82" i="12"/>
  <c r="T82" i="12"/>
  <c r="U82" i="12" s="1"/>
  <c r="V82" i="12" s="1"/>
  <c r="W82" i="12" s="1"/>
  <c r="X82" i="12" s="1"/>
  <c r="AA80" i="12"/>
  <c r="Z80" i="12"/>
  <c r="Y80" i="12"/>
  <c r="AB80" i="12" s="1"/>
  <c r="U80" i="12" s="1"/>
  <c r="V80" i="12" s="1"/>
  <c r="W80" i="12" s="1"/>
  <c r="X80" i="12" s="1"/>
  <c r="T80" i="12"/>
  <c r="AA79" i="12"/>
  <c r="Z79" i="12"/>
  <c r="Y79" i="12"/>
  <c r="T79" i="12"/>
  <c r="AB78" i="12"/>
  <c r="AA78" i="12"/>
  <c r="Z78" i="12"/>
  <c r="Y78" i="12"/>
  <c r="T78" i="12"/>
  <c r="AB77" i="12"/>
  <c r="AA77" i="12"/>
  <c r="Z77" i="12"/>
  <c r="Y77" i="12"/>
  <c r="T77" i="12"/>
  <c r="U77" i="12" s="1"/>
  <c r="V77" i="12" s="1"/>
  <c r="W77" i="12" s="1"/>
  <c r="X77" i="12" s="1"/>
  <c r="AA76" i="12"/>
  <c r="Z76" i="12"/>
  <c r="Y76" i="12"/>
  <c r="AB76" i="12" s="1"/>
  <c r="U76" i="12" s="1"/>
  <c r="V76" i="12" s="1"/>
  <c r="W76" i="12" s="1"/>
  <c r="X76" i="12" s="1"/>
  <c r="T76" i="12"/>
  <c r="AA75" i="12"/>
  <c r="Z75" i="12"/>
  <c r="Y75" i="12"/>
  <c r="T75" i="12"/>
  <c r="AA73" i="12"/>
  <c r="Z73" i="12"/>
  <c r="AB73" i="12" s="1"/>
  <c r="Y73" i="12"/>
  <c r="T73" i="12"/>
  <c r="AB72" i="12"/>
  <c r="AA72" i="12"/>
  <c r="Z72" i="12"/>
  <c r="Y72" i="12"/>
  <c r="T72" i="12"/>
  <c r="AA71" i="12"/>
  <c r="Z71" i="12"/>
  <c r="Y71" i="12"/>
  <c r="AB71" i="12" s="1"/>
  <c r="U71" i="12" s="1"/>
  <c r="V71" i="12"/>
  <c r="W71" i="12" s="1"/>
  <c r="X71" i="12" s="1"/>
  <c r="T71" i="12"/>
  <c r="AA70" i="12"/>
  <c r="Z70" i="12"/>
  <c r="Y70" i="12"/>
  <c r="AB70" i="12" s="1"/>
  <c r="T70" i="12"/>
  <c r="U70" i="12" s="1"/>
  <c r="AB69" i="12"/>
  <c r="AA69" i="12"/>
  <c r="Z69" i="12"/>
  <c r="Y69" i="12"/>
  <c r="T69" i="12"/>
  <c r="U69" i="12" s="1"/>
  <c r="AB68" i="12"/>
  <c r="AA68" i="12"/>
  <c r="Z68" i="12"/>
  <c r="Y68" i="12"/>
  <c r="T68" i="12"/>
  <c r="U68" i="12" s="1"/>
  <c r="V68" i="12" s="1"/>
  <c r="W68" i="12" s="1"/>
  <c r="X68" i="12" s="1"/>
  <c r="AA67" i="12"/>
  <c r="Z67" i="12"/>
  <c r="Y67" i="12"/>
  <c r="AB67" i="12" s="1"/>
  <c r="U67" i="12" s="1"/>
  <c r="V67" i="12" s="1"/>
  <c r="W67" i="12" s="1"/>
  <c r="X67" i="12" s="1"/>
  <c r="T67" i="12"/>
  <c r="AA65" i="12"/>
  <c r="Z65" i="12"/>
  <c r="Y65" i="12"/>
  <c r="AB65" i="12" s="1"/>
  <c r="T65" i="12"/>
  <c r="U65" i="12" s="1"/>
  <c r="AA64" i="12"/>
  <c r="Z64" i="12"/>
  <c r="AB64" i="12" s="1"/>
  <c r="Y64" i="12"/>
  <c r="T64" i="12"/>
  <c r="AB63" i="12"/>
  <c r="AA63" i="12"/>
  <c r="Z63" i="12"/>
  <c r="Y63" i="12"/>
  <c r="T63" i="12"/>
  <c r="AA62" i="12"/>
  <c r="Z62" i="12"/>
  <c r="Y62" i="12"/>
  <c r="AB62" i="12" s="1"/>
  <c r="U62" i="12"/>
  <c r="V62" i="12" s="1"/>
  <c r="W62" i="12" s="1"/>
  <c r="X62" i="12" s="1"/>
  <c r="T62" i="12"/>
  <c r="AA61" i="12"/>
  <c r="Z61" i="12"/>
  <c r="AB61" i="12" s="1"/>
  <c r="Y61" i="12"/>
  <c r="T61" i="12"/>
  <c r="U61" i="12" s="1"/>
  <c r="AA60" i="12"/>
  <c r="Z60" i="12"/>
  <c r="Y60" i="12"/>
  <c r="AB60" i="12" s="1"/>
  <c r="T60" i="12"/>
  <c r="AB59" i="12"/>
  <c r="AA59" i="12"/>
  <c r="Z59" i="12"/>
  <c r="Y59" i="12"/>
  <c r="T59" i="12"/>
  <c r="AA57" i="12"/>
  <c r="Z57" i="12"/>
  <c r="Y57" i="12"/>
  <c r="AB57" i="12" s="1"/>
  <c r="V57" i="12"/>
  <c r="W57" i="12" s="1"/>
  <c r="X57" i="12" s="1"/>
  <c r="U57" i="12"/>
  <c r="T57" i="12"/>
  <c r="AA56" i="12"/>
  <c r="Z56" i="12"/>
  <c r="AB56" i="12" s="1"/>
  <c r="Y56" i="12"/>
  <c r="T56" i="12"/>
  <c r="AA55" i="12"/>
  <c r="Z55" i="12"/>
  <c r="Y55" i="12"/>
  <c r="AB55" i="12" s="1"/>
  <c r="T55" i="12"/>
  <c r="U55" i="12" s="1"/>
  <c r="V55" i="12" s="1"/>
  <c r="W55" i="12" s="1"/>
  <c r="X55" i="12" s="1"/>
  <c r="AB54" i="12"/>
  <c r="AA54" i="12"/>
  <c r="Z54" i="12"/>
  <c r="Y54" i="12"/>
  <c r="T54" i="12"/>
  <c r="U54" i="12" s="1"/>
  <c r="V54" i="12"/>
  <c r="W54" i="12" s="1"/>
  <c r="X54" i="12" s="1"/>
  <c r="AA53" i="12"/>
  <c r="Z53" i="12"/>
  <c r="Y53" i="12"/>
  <c r="AB53" i="12" s="1"/>
  <c r="U53" i="12" s="1"/>
  <c r="V53" i="12" s="1"/>
  <c r="W53" i="12" s="1"/>
  <c r="X53" i="12" s="1"/>
  <c r="T53" i="12"/>
  <c r="AA52" i="12"/>
  <c r="Z52" i="12"/>
  <c r="Y52" i="12"/>
  <c r="T52" i="12"/>
  <c r="AA51" i="12"/>
  <c r="Z51" i="12"/>
  <c r="Y51" i="12"/>
  <c r="AB51" i="12" s="1"/>
  <c r="T51" i="12"/>
  <c r="AA49" i="12"/>
  <c r="Z49" i="12"/>
  <c r="AB49" i="12" s="1"/>
  <c r="Y49" i="12"/>
  <c r="T49" i="12"/>
  <c r="AA48" i="12"/>
  <c r="Z48" i="12"/>
  <c r="Y48" i="12"/>
  <c r="AB48" i="12" s="1"/>
  <c r="U48" i="12" s="1"/>
  <c r="V48" i="12" s="1"/>
  <c r="W48" i="12" s="1"/>
  <c r="X48" i="12" s="1"/>
  <c r="T48" i="12"/>
  <c r="AA47" i="12"/>
  <c r="Z47" i="12"/>
  <c r="AB47" i="12" s="1"/>
  <c r="Y47" i="12"/>
  <c r="V47" i="12"/>
  <c r="W47" i="12" s="1"/>
  <c r="X47" i="12" s="1"/>
  <c r="T47" i="12"/>
  <c r="U47" i="12" s="1"/>
  <c r="AA46" i="12"/>
  <c r="Z46" i="12"/>
  <c r="Y46" i="12"/>
  <c r="AB46" i="12" s="1"/>
  <c r="U46" i="12" s="1"/>
  <c r="V46" i="12" s="1"/>
  <c r="W46" i="12" s="1"/>
  <c r="X46" i="12" s="1"/>
  <c r="T46" i="12"/>
  <c r="AA45" i="12"/>
  <c r="Z45" i="12"/>
  <c r="AB45" i="12" s="1"/>
  <c r="Y45" i="12"/>
  <c r="T45" i="12"/>
  <c r="AA44" i="12"/>
  <c r="Z44" i="12"/>
  <c r="Y44" i="12"/>
  <c r="AB44" i="12" s="1"/>
  <c r="U44" i="12" s="1"/>
  <c r="V44" i="12" s="1"/>
  <c r="W44" i="12" s="1"/>
  <c r="X44" i="12" s="1"/>
  <c r="T44" i="12"/>
  <c r="AA43" i="12"/>
  <c r="Z43" i="12"/>
  <c r="AB43" i="12" s="1"/>
  <c r="Y43" i="12"/>
  <c r="T43" i="12"/>
  <c r="AB41" i="12"/>
  <c r="AA41" i="12"/>
  <c r="Z41" i="12"/>
  <c r="Y41" i="12"/>
  <c r="U41" i="12"/>
  <c r="V41" i="12" s="1"/>
  <c r="W41" i="12" s="1"/>
  <c r="X41" i="12" s="1"/>
  <c r="T41" i="12"/>
  <c r="AA40" i="12"/>
  <c r="AB40" i="12" s="1"/>
  <c r="Z40" i="12"/>
  <c r="Y40" i="12"/>
  <c r="T40" i="12"/>
  <c r="AB39" i="12"/>
  <c r="U39" i="12" s="1"/>
  <c r="V39" i="12" s="1"/>
  <c r="W39" i="12" s="1"/>
  <c r="X39" i="12" s="1"/>
  <c r="AA39" i="12"/>
  <c r="Z39" i="12"/>
  <c r="Y39" i="12"/>
  <c r="T39" i="12"/>
  <c r="AA38" i="12"/>
  <c r="Z38" i="12"/>
  <c r="Y38" i="12"/>
  <c r="T38" i="12"/>
  <c r="AA37" i="12"/>
  <c r="Z37" i="12"/>
  <c r="Y37" i="12"/>
  <c r="AB37" i="12" s="1"/>
  <c r="U37" i="12" s="1"/>
  <c r="V37" i="12" s="1"/>
  <c r="W37" i="12" s="1"/>
  <c r="X37" i="12" s="1"/>
  <c r="T37" i="12"/>
  <c r="AB36" i="12"/>
  <c r="AA36" i="12"/>
  <c r="Z36" i="12"/>
  <c r="Y36" i="12"/>
  <c r="T36" i="12"/>
  <c r="AA35" i="12"/>
  <c r="Z35" i="12"/>
  <c r="Y35" i="12"/>
  <c r="AB35" i="12" s="1"/>
  <c r="T35" i="12"/>
  <c r="AA33" i="12"/>
  <c r="Z33" i="12"/>
  <c r="AB33" i="12" s="1"/>
  <c r="Y33" i="12"/>
  <c r="T33" i="12"/>
  <c r="U33" i="12" s="1"/>
  <c r="V33" i="12"/>
  <c r="W33" i="12" s="1"/>
  <c r="X33" i="12" s="1"/>
  <c r="AA32" i="12"/>
  <c r="Z32" i="12"/>
  <c r="Y32" i="12"/>
  <c r="AB32" i="12" s="1"/>
  <c r="T32" i="12"/>
  <c r="U32" i="12" s="1"/>
  <c r="V32" i="12" s="1"/>
  <c r="W32" i="12" s="1"/>
  <c r="X32" i="12" s="1"/>
  <c r="AA31" i="12"/>
  <c r="Z31" i="12"/>
  <c r="AB31" i="12" s="1"/>
  <c r="Y31" i="12"/>
  <c r="T31" i="12"/>
  <c r="AA30" i="12"/>
  <c r="Z30" i="12"/>
  <c r="Y30" i="12"/>
  <c r="AB30" i="12" s="1"/>
  <c r="T30" i="12"/>
  <c r="AA29" i="12"/>
  <c r="Z29" i="12"/>
  <c r="AB29" i="12" s="1"/>
  <c r="Y29" i="12"/>
  <c r="T29" i="12"/>
  <c r="AA28" i="12"/>
  <c r="Z28" i="12"/>
  <c r="Y28" i="12"/>
  <c r="AB28" i="12" s="1"/>
  <c r="T28" i="12"/>
  <c r="AA27" i="12"/>
  <c r="Z27" i="12"/>
  <c r="AB27" i="12" s="1"/>
  <c r="Y27" i="12"/>
  <c r="T27" i="12"/>
  <c r="AA20" i="12"/>
  <c r="Z20" i="12"/>
  <c r="Y20" i="12"/>
  <c r="AB20" i="12" s="1"/>
  <c r="U20" i="12" s="1"/>
  <c r="V20" i="12" s="1"/>
  <c r="W20" i="12" s="1"/>
  <c r="X20" i="12" s="1"/>
  <c r="T20" i="12"/>
  <c r="AA19" i="12"/>
  <c r="Z19" i="12"/>
  <c r="Y19" i="12"/>
  <c r="T19" i="12"/>
  <c r="AB16" i="12"/>
  <c r="U16" i="12" s="1"/>
  <c r="V16" i="12" s="1"/>
  <c r="W16" i="12" s="1"/>
  <c r="X16" i="12" s="1"/>
  <c r="AA16" i="12"/>
  <c r="Z16" i="12"/>
  <c r="Y16" i="12"/>
  <c r="T16" i="12"/>
  <c r="AB19" i="8" l="1"/>
  <c r="U19" i="8" s="1"/>
  <c r="V19" i="8" s="1"/>
  <c r="W19" i="8" s="1"/>
  <c r="X19" i="8" s="1"/>
  <c r="AB22" i="8"/>
  <c r="U22" i="8" s="1"/>
  <c r="V22" i="8" s="1"/>
  <c r="W22" i="8" s="1"/>
  <c r="X22" i="8" s="1"/>
  <c r="AB20" i="8"/>
  <c r="U20" i="8" s="1"/>
  <c r="V20" i="8" s="1"/>
  <c r="W20" i="8" s="1"/>
  <c r="X20" i="8" s="1"/>
  <c r="AB16" i="8"/>
  <c r="U16" i="8" s="1"/>
  <c r="V16" i="8" s="1"/>
  <c r="W16" i="8" s="1"/>
  <c r="X16" i="8" s="1"/>
  <c r="AB21" i="8"/>
  <c r="U21" i="8" s="1"/>
  <c r="V21" i="8" s="1"/>
  <c r="W21" i="8" s="1"/>
  <c r="X21" i="8" s="1"/>
  <c r="U35" i="12"/>
  <c r="V35" i="12" s="1"/>
  <c r="W35" i="12" s="1"/>
  <c r="X35" i="12" s="1"/>
  <c r="U28" i="12"/>
  <c r="V28" i="12" s="1"/>
  <c r="W28" i="12" s="1"/>
  <c r="X28" i="12" s="1"/>
  <c r="U30" i="12"/>
  <c r="V30" i="12" s="1"/>
  <c r="W30" i="12" s="1"/>
  <c r="X30" i="12" s="1"/>
  <c r="V36" i="12"/>
  <c r="W36" i="12" s="1"/>
  <c r="X36" i="12" s="1"/>
  <c r="U51" i="12"/>
  <c r="V51" i="12" s="1"/>
  <c r="W51" i="12" s="1"/>
  <c r="X51" i="12" s="1"/>
  <c r="V70" i="12"/>
  <c r="W70" i="12" s="1"/>
  <c r="X70" i="12" s="1"/>
  <c r="U64" i="12"/>
  <c r="U19" i="12"/>
  <c r="V19" i="12" s="1"/>
  <c r="W19" i="12" s="1"/>
  <c r="X19" i="12" s="1"/>
  <c r="AB38" i="12"/>
  <c r="U38" i="12" s="1"/>
  <c r="V38" i="12" s="1"/>
  <c r="W38" i="12" s="1"/>
  <c r="X38" i="12" s="1"/>
  <c r="V61" i="12"/>
  <c r="W61" i="12" s="1"/>
  <c r="X61" i="12" s="1"/>
  <c r="U63" i="12"/>
  <c r="V63" i="12" s="1"/>
  <c r="W63" i="12" s="1"/>
  <c r="X63" i="12" s="1"/>
  <c r="V69" i="12"/>
  <c r="W69" i="12" s="1"/>
  <c r="X69" i="12" s="1"/>
  <c r="AB166" i="12"/>
  <c r="V169" i="12"/>
  <c r="W169" i="12" s="1"/>
  <c r="X169" i="12" s="1"/>
  <c r="V174" i="12"/>
  <c r="W174" i="12" s="1"/>
  <c r="X174" i="12" s="1"/>
  <c r="V220" i="12"/>
  <c r="W220" i="12" s="1"/>
  <c r="X220" i="12" s="1"/>
  <c r="U31" i="12"/>
  <c r="V31" i="12" s="1"/>
  <c r="W31" i="12" s="1"/>
  <c r="X31" i="12" s="1"/>
  <c r="U282" i="12"/>
  <c r="V388" i="12"/>
  <c r="W388" i="12" s="1"/>
  <c r="X388" i="12" s="1"/>
  <c r="V400" i="12"/>
  <c r="W400" i="12" s="1"/>
  <c r="X400" i="12" s="1"/>
  <c r="U27" i="12"/>
  <c r="V27" i="12" s="1"/>
  <c r="W27" i="12" s="1"/>
  <c r="X27" i="12" s="1"/>
  <c r="V129" i="12"/>
  <c r="W129" i="12" s="1"/>
  <c r="X129" i="12" s="1"/>
  <c r="V173" i="12"/>
  <c r="W173" i="12" s="1"/>
  <c r="X173" i="12" s="1"/>
  <c r="U36" i="12"/>
  <c r="AB52" i="12"/>
  <c r="U52" i="12" s="1"/>
  <c r="V52" i="12" s="1"/>
  <c r="W52" i="12" s="1"/>
  <c r="X52" i="12" s="1"/>
  <c r="U60" i="12"/>
  <c r="V60" i="12" s="1"/>
  <c r="W60" i="12" s="1"/>
  <c r="X60" i="12" s="1"/>
  <c r="U73" i="12"/>
  <c r="V73" i="12" s="1"/>
  <c r="W73" i="12" s="1"/>
  <c r="X73" i="12" s="1"/>
  <c r="AB75" i="12"/>
  <c r="U75" i="12" s="1"/>
  <c r="V75" i="12" s="1"/>
  <c r="W75" i="12" s="1"/>
  <c r="X75" i="12" s="1"/>
  <c r="U89" i="12"/>
  <c r="V89" i="12" s="1"/>
  <c r="W89" i="12" s="1"/>
  <c r="X89" i="12" s="1"/>
  <c r="U107" i="12"/>
  <c r="V107" i="12" s="1"/>
  <c r="W107" i="12" s="1"/>
  <c r="X107" i="12" s="1"/>
  <c r="U111" i="12"/>
  <c r="V111" i="12" s="1"/>
  <c r="W111" i="12" s="1"/>
  <c r="X111" i="12" s="1"/>
  <c r="U125" i="12"/>
  <c r="V125" i="12" s="1"/>
  <c r="W125" i="12" s="1"/>
  <c r="X125" i="12" s="1"/>
  <c r="V147" i="12"/>
  <c r="W147" i="12" s="1"/>
  <c r="X147" i="12" s="1"/>
  <c r="V164" i="12"/>
  <c r="W164" i="12" s="1"/>
  <c r="X164" i="12" s="1"/>
  <c r="U188" i="12"/>
  <c r="V188" i="12" s="1"/>
  <c r="W188" i="12" s="1"/>
  <c r="X188" i="12" s="1"/>
  <c r="U49" i="12"/>
  <c r="V49" i="12" s="1"/>
  <c r="W49" i="12" s="1"/>
  <c r="X49" i="12" s="1"/>
  <c r="V64" i="12"/>
  <c r="W64" i="12" s="1"/>
  <c r="X64" i="12" s="1"/>
  <c r="U29" i="12"/>
  <c r="V29" i="12" s="1"/>
  <c r="W29" i="12" s="1"/>
  <c r="X29" i="12" s="1"/>
  <c r="U40" i="12"/>
  <c r="V40" i="12" s="1"/>
  <c r="W40" i="12" s="1"/>
  <c r="X40" i="12" s="1"/>
  <c r="U43" i="12"/>
  <c r="V43" i="12" s="1"/>
  <c r="W43" i="12" s="1"/>
  <c r="X43" i="12" s="1"/>
  <c r="V56" i="12"/>
  <c r="W56" i="12" s="1"/>
  <c r="X56" i="12" s="1"/>
  <c r="U59" i="12"/>
  <c r="V59" i="12" s="1"/>
  <c r="W59" i="12" s="1"/>
  <c r="X59" i="12" s="1"/>
  <c r="V65" i="12"/>
  <c r="W65" i="12" s="1"/>
  <c r="X65" i="12" s="1"/>
  <c r="U72" i="12"/>
  <c r="V72" i="12" s="1"/>
  <c r="W72" i="12" s="1"/>
  <c r="X72" i="12" s="1"/>
  <c r="AB79" i="12"/>
  <c r="U79" i="12" s="1"/>
  <c r="V79" i="12" s="1"/>
  <c r="W79" i="12" s="1"/>
  <c r="X79" i="12" s="1"/>
  <c r="AB84" i="12"/>
  <c r="U84" i="12" s="1"/>
  <c r="V84" i="12" s="1"/>
  <c r="W84" i="12" s="1"/>
  <c r="X84" i="12" s="1"/>
  <c r="V87" i="12"/>
  <c r="W87" i="12" s="1"/>
  <c r="X87" i="12" s="1"/>
  <c r="AB89" i="12"/>
  <c r="AB93" i="12"/>
  <c r="U93" i="12" s="1"/>
  <c r="V93" i="12" s="1"/>
  <c r="W93" i="12" s="1"/>
  <c r="X93" i="12" s="1"/>
  <c r="AB98" i="12"/>
  <c r="U98" i="12" s="1"/>
  <c r="V98" i="12" s="1"/>
  <c r="W98" i="12" s="1"/>
  <c r="X98" i="12" s="1"/>
  <c r="V101" i="12"/>
  <c r="W101" i="12" s="1"/>
  <c r="X101" i="12" s="1"/>
  <c r="AB102" i="12"/>
  <c r="U102" i="12" s="1"/>
  <c r="V102" i="12" s="1"/>
  <c r="W102" i="12" s="1"/>
  <c r="X102" i="12" s="1"/>
  <c r="AB107" i="12"/>
  <c r="V110" i="12"/>
  <c r="W110" i="12" s="1"/>
  <c r="X110" i="12" s="1"/>
  <c r="AB111" i="12"/>
  <c r="AB116" i="12"/>
  <c r="U116" i="12" s="1"/>
  <c r="V116" i="12" s="1"/>
  <c r="W116" i="12" s="1"/>
  <c r="X116" i="12" s="1"/>
  <c r="AB120" i="12"/>
  <c r="U120" i="12" s="1"/>
  <c r="V120" i="12" s="1"/>
  <c r="W120" i="12" s="1"/>
  <c r="X120" i="12" s="1"/>
  <c r="V123" i="12"/>
  <c r="W123" i="12" s="1"/>
  <c r="X123" i="12" s="1"/>
  <c r="AB125" i="12"/>
  <c r="AB129" i="12"/>
  <c r="U129" i="12" s="1"/>
  <c r="AB138" i="12"/>
  <c r="U138" i="12" s="1"/>
  <c r="V138" i="12" s="1"/>
  <c r="W138" i="12" s="1"/>
  <c r="X138" i="12" s="1"/>
  <c r="V142" i="12"/>
  <c r="W142" i="12" s="1"/>
  <c r="X142" i="12" s="1"/>
  <c r="AB143" i="12"/>
  <c r="U143" i="12" s="1"/>
  <c r="V143" i="12" s="1"/>
  <c r="W143" i="12" s="1"/>
  <c r="X143" i="12" s="1"/>
  <c r="U159" i="12"/>
  <c r="V159" i="12" s="1"/>
  <c r="W159" i="12" s="1"/>
  <c r="X159" i="12" s="1"/>
  <c r="U164" i="12"/>
  <c r="U181" i="12"/>
  <c r="V181" i="12" s="1"/>
  <c r="W181" i="12" s="1"/>
  <c r="X181" i="12" s="1"/>
  <c r="V199" i="12"/>
  <c r="W199" i="12" s="1"/>
  <c r="X199" i="12" s="1"/>
  <c r="AB19" i="12"/>
  <c r="U45" i="12"/>
  <c r="V45" i="12" s="1"/>
  <c r="W45" i="12" s="1"/>
  <c r="X45" i="12" s="1"/>
  <c r="U56" i="12"/>
  <c r="U78" i="12"/>
  <c r="V78" i="12" s="1"/>
  <c r="W78" i="12" s="1"/>
  <c r="X78" i="12" s="1"/>
  <c r="U83" i="12"/>
  <c r="V83" i="12" s="1"/>
  <c r="W83" i="12" s="1"/>
  <c r="X83" i="12" s="1"/>
  <c r="U87" i="12"/>
  <c r="U92" i="12"/>
  <c r="V92" i="12" s="1"/>
  <c r="W92" i="12" s="1"/>
  <c r="X92" i="12" s="1"/>
  <c r="U96" i="12"/>
  <c r="V96" i="12" s="1"/>
  <c r="W96" i="12" s="1"/>
  <c r="X96" i="12" s="1"/>
  <c r="U101" i="12"/>
  <c r="U105" i="12"/>
  <c r="V105" i="12" s="1"/>
  <c r="W105" i="12" s="1"/>
  <c r="X105" i="12" s="1"/>
  <c r="U110" i="12"/>
  <c r="U114" i="12"/>
  <c r="V114" i="12" s="1"/>
  <c r="W114" i="12" s="1"/>
  <c r="X114" i="12" s="1"/>
  <c r="U119" i="12"/>
  <c r="V119" i="12" s="1"/>
  <c r="W119" i="12" s="1"/>
  <c r="X119" i="12" s="1"/>
  <c r="U123" i="12"/>
  <c r="U128" i="12"/>
  <c r="V128" i="12" s="1"/>
  <c r="W128" i="12" s="1"/>
  <c r="X128" i="12" s="1"/>
  <c r="U132" i="12"/>
  <c r="V132" i="12" s="1"/>
  <c r="W132" i="12" s="1"/>
  <c r="X132" i="12" s="1"/>
  <c r="U142" i="12"/>
  <c r="V163" i="12"/>
  <c r="W163" i="12" s="1"/>
  <c r="X163" i="12" s="1"/>
  <c r="U274" i="12"/>
  <c r="V274" i="12" s="1"/>
  <c r="W274" i="12" s="1"/>
  <c r="X274" i="12" s="1"/>
  <c r="U234" i="12"/>
  <c r="V234" i="12" s="1"/>
  <c r="W234" i="12" s="1"/>
  <c r="X234" i="12" s="1"/>
  <c r="AB301" i="12"/>
  <c r="AB318" i="12"/>
  <c r="U318" i="12" s="1"/>
  <c r="V318" i="12" s="1"/>
  <c r="W318" i="12" s="1"/>
  <c r="X318" i="12" s="1"/>
  <c r="AB216" i="12"/>
  <c r="U229" i="12"/>
  <c r="V229" i="12" s="1"/>
  <c r="W229" i="12" s="1"/>
  <c r="X229" i="12" s="1"/>
  <c r="U230" i="12"/>
  <c r="V230" i="12" s="1"/>
  <c r="W230" i="12" s="1"/>
  <c r="X230" i="12" s="1"/>
  <c r="U233" i="12"/>
  <c r="V233" i="12" s="1"/>
  <c r="W233" i="12" s="1"/>
  <c r="X233" i="12" s="1"/>
  <c r="AB242" i="12"/>
  <c r="AB252" i="12"/>
  <c r="U252" i="12" s="1"/>
  <c r="V252" i="12" s="1"/>
  <c r="W252" i="12" s="1"/>
  <c r="X252" i="12" s="1"/>
  <c r="AB261" i="12"/>
  <c r="AB269" i="12"/>
  <c r="AB278" i="12"/>
  <c r="U278" i="12" s="1"/>
  <c r="V278" i="12" s="1"/>
  <c r="W278" i="12" s="1"/>
  <c r="X278" i="12" s="1"/>
  <c r="V282" i="12"/>
  <c r="W282" i="12" s="1"/>
  <c r="X282" i="12" s="1"/>
  <c r="V300" i="12"/>
  <c r="W300" i="12" s="1"/>
  <c r="X300" i="12" s="1"/>
  <c r="U310" i="12"/>
  <c r="U221" i="12"/>
  <c r="V221" i="12" s="1"/>
  <c r="W221" i="12" s="1"/>
  <c r="X221" i="12" s="1"/>
  <c r="U222" i="12"/>
  <c r="V222" i="12" s="1"/>
  <c r="W222" i="12" s="1"/>
  <c r="X222" i="12" s="1"/>
  <c r="U217" i="12"/>
  <c r="V217" i="12" s="1"/>
  <c r="W217" i="12" s="1"/>
  <c r="X217" i="12" s="1"/>
  <c r="U218" i="12"/>
  <c r="V218" i="12" s="1"/>
  <c r="W218" i="12" s="1"/>
  <c r="X218" i="12" s="1"/>
  <c r="U220" i="12"/>
  <c r="AB237" i="12"/>
  <c r="U237" i="12" s="1"/>
  <c r="V237" i="12" s="1"/>
  <c r="W237" i="12" s="1"/>
  <c r="X237" i="12" s="1"/>
  <c r="U243" i="12"/>
  <c r="V243" i="12" s="1"/>
  <c r="W243" i="12" s="1"/>
  <c r="X243" i="12" s="1"/>
  <c r="U253" i="12"/>
  <c r="V253" i="12" s="1"/>
  <c r="W253" i="12" s="1"/>
  <c r="X253" i="12" s="1"/>
  <c r="U262" i="12"/>
  <c r="V262" i="12" s="1"/>
  <c r="W262" i="12" s="1"/>
  <c r="X262" i="12" s="1"/>
  <c r="U270" i="12"/>
  <c r="V270" i="12" s="1"/>
  <c r="W270" i="12" s="1"/>
  <c r="X270" i="12" s="1"/>
  <c r="U279" i="12"/>
  <c r="V279" i="12" s="1"/>
  <c r="W279" i="12" s="1"/>
  <c r="X279" i="12" s="1"/>
  <c r="AB288" i="12"/>
  <c r="U288" i="12" s="1"/>
  <c r="V288" i="12" s="1"/>
  <c r="W288" i="12" s="1"/>
  <c r="X288" i="12" s="1"/>
  <c r="U299" i="12"/>
  <c r="V299" i="12" s="1"/>
  <c r="W299" i="12" s="1"/>
  <c r="X299" i="12" s="1"/>
  <c r="U316" i="12"/>
  <c r="V316" i="12" s="1"/>
  <c r="W316" i="12" s="1"/>
  <c r="X316" i="12" s="1"/>
  <c r="U203" i="12"/>
  <c r="V203" i="12" s="1"/>
  <c r="W203" i="12" s="1"/>
  <c r="X203" i="12" s="1"/>
  <c r="U204" i="12"/>
  <c r="V204" i="12" s="1"/>
  <c r="W204" i="12" s="1"/>
  <c r="X204" i="12" s="1"/>
  <c r="U205" i="12"/>
  <c r="V205" i="12" s="1"/>
  <c r="W205" i="12" s="1"/>
  <c r="X205" i="12" s="1"/>
  <c r="U212" i="12"/>
  <c r="V212" i="12" s="1"/>
  <c r="W212" i="12" s="1"/>
  <c r="X212" i="12" s="1"/>
  <c r="U214" i="12"/>
  <c r="V214" i="12" s="1"/>
  <c r="W214" i="12" s="1"/>
  <c r="X214" i="12" s="1"/>
  <c r="U216" i="12"/>
  <c r="V216" i="12" s="1"/>
  <c r="W216" i="12" s="1"/>
  <c r="X216" i="12" s="1"/>
  <c r="AB233" i="12"/>
  <c r="AB248" i="12"/>
  <c r="U248" i="12" s="1"/>
  <c r="V248" i="12" s="1"/>
  <c r="W248" i="12" s="1"/>
  <c r="X248" i="12" s="1"/>
  <c r="AB256" i="12"/>
  <c r="U256" i="12" s="1"/>
  <c r="V256" i="12" s="1"/>
  <c r="W256" i="12" s="1"/>
  <c r="X256" i="12" s="1"/>
  <c r="AB265" i="12"/>
  <c r="U265" i="12" s="1"/>
  <c r="V265" i="12" s="1"/>
  <c r="W265" i="12" s="1"/>
  <c r="X265" i="12" s="1"/>
  <c r="V269" i="12"/>
  <c r="W269" i="12" s="1"/>
  <c r="X269" i="12" s="1"/>
  <c r="AB274" i="12"/>
  <c r="AB282" i="12"/>
  <c r="U286" i="12"/>
  <c r="V286" i="12" s="1"/>
  <c r="W286" i="12" s="1"/>
  <c r="X286" i="12" s="1"/>
  <c r="U290" i="12"/>
  <c r="V290" i="12" s="1"/>
  <c r="W290" i="12" s="1"/>
  <c r="X290" i="12" s="1"/>
  <c r="U305" i="12"/>
  <c r="AB336" i="12"/>
  <c r="U336" i="12" s="1"/>
  <c r="V336" i="12" s="1"/>
  <c r="W336" i="12" s="1"/>
  <c r="X336" i="12" s="1"/>
  <c r="U358" i="12"/>
  <c r="V358" i="12" s="1"/>
  <c r="W358" i="12" s="1"/>
  <c r="X358" i="12" s="1"/>
  <c r="AB441" i="12"/>
  <c r="U196" i="12"/>
  <c r="V196" i="12" s="1"/>
  <c r="W196" i="12" s="1"/>
  <c r="X196" i="12" s="1"/>
  <c r="U197" i="12"/>
  <c r="V197" i="12" s="1"/>
  <c r="W197" i="12" s="1"/>
  <c r="X197" i="12" s="1"/>
  <c r="U208" i="12"/>
  <c r="V208" i="12" s="1"/>
  <c r="W208" i="12" s="1"/>
  <c r="X208" i="12" s="1"/>
  <c r="U209" i="12"/>
  <c r="V209" i="12" s="1"/>
  <c r="W209" i="12" s="1"/>
  <c r="X209" i="12" s="1"/>
  <c r="U211" i="12"/>
  <c r="V211" i="12" s="1"/>
  <c r="W211" i="12" s="1"/>
  <c r="X211" i="12" s="1"/>
  <c r="AB228" i="12"/>
  <c r="U228" i="12" s="1"/>
  <c r="V228" i="12" s="1"/>
  <c r="W228" i="12" s="1"/>
  <c r="X228" i="12" s="1"/>
  <c r="U242" i="12"/>
  <c r="V242" i="12" s="1"/>
  <c r="W242" i="12" s="1"/>
  <c r="X242" i="12" s="1"/>
  <c r="U261" i="12"/>
  <c r="V261" i="12" s="1"/>
  <c r="W261" i="12" s="1"/>
  <c r="X261" i="12" s="1"/>
  <c r="U269" i="12"/>
  <c r="AB296" i="12"/>
  <c r="U296" i="12" s="1"/>
  <c r="V296" i="12" s="1"/>
  <c r="W296" i="12" s="1"/>
  <c r="X296" i="12" s="1"/>
  <c r="U324" i="12"/>
  <c r="V324" i="12" s="1"/>
  <c r="W324" i="12" s="1"/>
  <c r="X324" i="12" s="1"/>
  <c r="U364" i="12"/>
  <c r="V364" i="12" s="1"/>
  <c r="W364" i="12" s="1"/>
  <c r="X364" i="12" s="1"/>
  <c r="AB369" i="12"/>
  <c r="U369" i="12" s="1"/>
  <c r="V369" i="12" s="1"/>
  <c r="W369" i="12" s="1"/>
  <c r="X369" i="12" s="1"/>
  <c r="U207" i="12"/>
  <c r="V207" i="12" s="1"/>
  <c r="W207" i="12" s="1"/>
  <c r="X207" i="12" s="1"/>
  <c r="AB224" i="12"/>
  <c r="U224" i="12" s="1"/>
  <c r="V224" i="12" s="1"/>
  <c r="W224" i="12" s="1"/>
  <c r="X224" i="12" s="1"/>
  <c r="U238" i="12"/>
  <c r="V238" i="12" s="1"/>
  <c r="W238" i="12" s="1"/>
  <c r="X238" i="12" s="1"/>
  <c r="V284" i="12"/>
  <c r="W284" i="12" s="1"/>
  <c r="X284" i="12" s="1"/>
  <c r="V304" i="12"/>
  <c r="W304" i="12" s="1"/>
  <c r="X304" i="12" s="1"/>
  <c r="V292" i="12"/>
  <c r="W292" i="12" s="1"/>
  <c r="X292" i="12" s="1"/>
  <c r="U293" i="12"/>
  <c r="V293" i="12" s="1"/>
  <c r="W293" i="12" s="1"/>
  <c r="X293" i="12" s="1"/>
  <c r="U301" i="12"/>
  <c r="V301" i="12" s="1"/>
  <c r="W301" i="12" s="1"/>
  <c r="X301" i="12" s="1"/>
  <c r="AB306" i="12"/>
  <c r="V329" i="12"/>
  <c r="W329" i="12" s="1"/>
  <c r="X329" i="12" s="1"/>
  <c r="AB362" i="12"/>
  <c r="U362" i="12" s="1"/>
  <c r="V362" i="12" s="1"/>
  <c r="W362" i="12" s="1"/>
  <c r="X362" i="12" s="1"/>
  <c r="V370" i="12"/>
  <c r="W370" i="12" s="1"/>
  <c r="X370" i="12" s="1"/>
  <c r="U429" i="12"/>
  <c r="U292" i="12"/>
  <c r="V297" i="12"/>
  <c r="W297" i="12" s="1"/>
  <c r="X297" i="12" s="1"/>
  <c r="U298" i="12"/>
  <c r="V298" i="12" s="1"/>
  <c r="W298" i="12" s="1"/>
  <c r="X298" i="12" s="1"/>
  <c r="AB309" i="12"/>
  <c r="U309" i="12" s="1"/>
  <c r="V309" i="12" s="1"/>
  <c r="W309" i="12" s="1"/>
  <c r="X309" i="12" s="1"/>
  <c r="V314" i="12"/>
  <c r="W314" i="12" s="1"/>
  <c r="X314" i="12" s="1"/>
  <c r="U315" i="12"/>
  <c r="V315" i="12" s="1"/>
  <c r="W315" i="12" s="1"/>
  <c r="X315" i="12" s="1"/>
  <c r="AB323" i="12"/>
  <c r="U323" i="12" s="1"/>
  <c r="U356" i="12"/>
  <c r="V356" i="12" s="1"/>
  <c r="W356" i="12" s="1"/>
  <c r="X356" i="12" s="1"/>
  <c r="AB373" i="12"/>
  <c r="U373" i="12" s="1"/>
  <c r="V373" i="12" s="1"/>
  <c r="W373" i="12" s="1"/>
  <c r="X373" i="12" s="1"/>
  <c r="U381" i="12"/>
  <c r="V381" i="12" s="1"/>
  <c r="W381" i="12" s="1"/>
  <c r="X381" i="12" s="1"/>
  <c r="V390" i="12"/>
  <c r="W390" i="12" s="1"/>
  <c r="X390" i="12" s="1"/>
  <c r="AB400" i="12"/>
  <c r="U400" i="12" s="1"/>
  <c r="U284" i="12"/>
  <c r="U297" i="12"/>
  <c r="U314" i="12"/>
  <c r="AB348" i="12"/>
  <c r="U348" i="12" s="1"/>
  <c r="V348" i="12" s="1"/>
  <c r="W348" i="12" s="1"/>
  <c r="X348" i="12" s="1"/>
  <c r="U390" i="12"/>
  <c r="U285" i="12"/>
  <c r="V285" i="12" s="1"/>
  <c r="W285" i="12" s="1"/>
  <c r="X285" i="12" s="1"/>
  <c r="AB289" i="12"/>
  <c r="U289" i="12" s="1"/>
  <c r="V289" i="12" s="1"/>
  <c r="W289" i="12" s="1"/>
  <c r="X289" i="12" s="1"/>
  <c r="AB304" i="12"/>
  <c r="U304" i="12" s="1"/>
  <c r="V310" i="12"/>
  <c r="W310" i="12" s="1"/>
  <c r="X310" i="12" s="1"/>
  <c r="U311" i="12"/>
  <c r="V311" i="12" s="1"/>
  <c r="W311" i="12" s="1"/>
  <c r="X311" i="12" s="1"/>
  <c r="V335" i="12"/>
  <c r="W335" i="12" s="1"/>
  <c r="X335" i="12" s="1"/>
  <c r="U344" i="12"/>
  <c r="V344" i="12" s="1"/>
  <c r="W344" i="12" s="1"/>
  <c r="X344" i="12" s="1"/>
  <c r="U354" i="12"/>
  <c r="V354" i="12" s="1"/>
  <c r="W354" i="12" s="1"/>
  <c r="X354" i="12" s="1"/>
  <c r="AB360" i="12"/>
  <c r="U360" i="12" s="1"/>
  <c r="V360" i="12" s="1"/>
  <c r="W360" i="12" s="1"/>
  <c r="X360" i="12" s="1"/>
  <c r="V374" i="12"/>
  <c r="W374" i="12" s="1"/>
  <c r="X374" i="12" s="1"/>
  <c r="U398" i="12"/>
  <c r="V398" i="12" s="1"/>
  <c r="W398" i="12" s="1"/>
  <c r="X398" i="12" s="1"/>
  <c r="U475" i="12"/>
  <c r="V475" i="12" s="1"/>
  <c r="W475" i="12" s="1"/>
  <c r="X475" i="12" s="1"/>
  <c r="U468" i="12"/>
  <c r="V468" i="12" s="1"/>
  <c r="W468" i="12" s="1"/>
  <c r="X468" i="12" s="1"/>
  <c r="AB300" i="12"/>
  <c r="U300" i="12" s="1"/>
  <c r="V305" i="12"/>
  <c r="W305" i="12" s="1"/>
  <c r="X305" i="12" s="1"/>
  <c r="U306" i="12"/>
  <c r="V306" i="12" s="1"/>
  <c r="W306" i="12" s="1"/>
  <c r="X306" i="12" s="1"/>
  <c r="AB317" i="12"/>
  <c r="U317" i="12" s="1"/>
  <c r="V317" i="12" s="1"/>
  <c r="W317" i="12" s="1"/>
  <c r="X317" i="12" s="1"/>
  <c r="V323" i="12"/>
  <c r="W323" i="12" s="1"/>
  <c r="X323" i="12" s="1"/>
  <c r="U332" i="12"/>
  <c r="V332" i="12" s="1"/>
  <c r="W332" i="12" s="1"/>
  <c r="X332" i="12" s="1"/>
  <c r="U342" i="12"/>
  <c r="V342" i="12" s="1"/>
  <c r="W342" i="12" s="1"/>
  <c r="X342" i="12" s="1"/>
  <c r="AB347" i="12"/>
  <c r="U347" i="12" s="1"/>
  <c r="V347" i="12" s="1"/>
  <c r="W347" i="12" s="1"/>
  <c r="X347" i="12" s="1"/>
  <c r="AB354" i="12"/>
  <c r="U402" i="12"/>
  <c r="V402" i="12" s="1"/>
  <c r="W402" i="12" s="1"/>
  <c r="X402" i="12" s="1"/>
  <c r="AB403" i="12"/>
  <c r="U403" i="12" s="1"/>
  <c r="V403" i="12" s="1"/>
  <c r="W403" i="12" s="1"/>
  <c r="X403" i="12" s="1"/>
  <c r="V530" i="12"/>
  <c r="W530" i="12" s="1"/>
  <c r="X530" i="12" s="1"/>
  <c r="AB379" i="12"/>
  <c r="U379" i="12" s="1"/>
  <c r="V379" i="12" s="1"/>
  <c r="W379" i="12" s="1"/>
  <c r="X379" i="12" s="1"/>
  <c r="AB405" i="12"/>
  <c r="U405" i="12" s="1"/>
  <c r="V405" i="12" s="1"/>
  <c r="W405" i="12" s="1"/>
  <c r="X405" i="12" s="1"/>
  <c r="V421" i="12"/>
  <c r="W421" i="12" s="1"/>
  <c r="X421" i="12" s="1"/>
  <c r="AB428" i="12"/>
  <c r="U428" i="12" s="1"/>
  <c r="V428" i="12" s="1"/>
  <c r="W428" i="12" s="1"/>
  <c r="X428" i="12" s="1"/>
  <c r="AB482" i="12"/>
  <c r="U482" i="12" s="1"/>
  <c r="V482" i="12" s="1"/>
  <c r="W482" i="12" s="1"/>
  <c r="X482" i="12" s="1"/>
  <c r="AB490" i="12"/>
  <c r="U490" i="12" s="1"/>
  <c r="V490" i="12" s="1"/>
  <c r="W490" i="12" s="1"/>
  <c r="X490" i="12" s="1"/>
  <c r="U506" i="12"/>
  <c r="V506" i="12" s="1"/>
  <c r="W506" i="12" s="1"/>
  <c r="X506" i="12" s="1"/>
  <c r="U530" i="12"/>
  <c r="V424" i="12"/>
  <c r="W424" i="12" s="1"/>
  <c r="X424" i="12" s="1"/>
  <c r="U441" i="12"/>
  <c r="V441" i="12" s="1"/>
  <c r="W441" i="12" s="1"/>
  <c r="X441" i="12" s="1"/>
  <c r="U499" i="12"/>
  <c r="V499" i="12" s="1"/>
  <c r="W499" i="12" s="1"/>
  <c r="X499" i="12" s="1"/>
  <c r="V404" i="12"/>
  <c r="W404" i="12" s="1"/>
  <c r="X404" i="12" s="1"/>
  <c r="V426" i="12"/>
  <c r="W426" i="12" s="1"/>
  <c r="X426" i="12" s="1"/>
  <c r="U492" i="12"/>
  <c r="V492" i="12" s="1"/>
  <c r="W492" i="12" s="1"/>
  <c r="X492" i="12" s="1"/>
  <c r="U517" i="12"/>
  <c r="V517" i="12" s="1"/>
  <c r="W517" i="12" s="1"/>
  <c r="X517" i="12" s="1"/>
  <c r="V523" i="12"/>
  <c r="W523" i="12" s="1"/>
  <c r="X523" i="12" s="1"/>
  <c r="AB388" i="12"/>
  <c r="U388" i="12" s="1"/>
  <c r="V408" i="12"/>
  <c r="W408" i="12" s="1"/>
  <c r="X408" i="12" s="1"/>
  <c r="AB414" i="12"/>
  <c r="U414" i="12" s="1"/>
  <c r="V414" i="12" s="1"/>
  <c r="W414" i="12" s="1"/>
  <c r="X414" i="12" s="1"/>
  <c r="V429" i="12"/>
  <c r="W429" i="12" s="1"/>
  <c r="X429" i="12" s="1"/>
  <c r="AB436" i="12"/>
  <c r="U436" i="12" s="1"/>
  <c r="V436" i="12" s="1"/>
  <c r="W436" i="12" s="1"/>
  <c r="X436" i="12" s="1"/>
  <c r="U461" i="12"/>
  <c r="V461" i="12" s="1"/>
  <c r="W461" i="12" s="1"/>
  <c r="X461" i="12" s="1"/>
  <c r="V470" i="12"/>
  <c r="W470" i="12" s="1"/>
  <c r="X470" i="12" s="1"/>
  <c r="U479" i="12"/>
  <c r="V479" i="12" s="1"/>
  <c r="W479" i="12" s="1"/>
  <c r="X479" i="12" s="1"/>
  <c r="V497" i="12"/>
  <c r="W497" i="12" s="1"/>
  <c r="X497" i="12" s="1"/>
  <c r="V503" i="12"/>
  <c r="W503" i="12" s="1"/>
  <c r="X503" i="12" s="1"/>
  <c r="U529" i="12"/>
  <c r="V529" i="12" s="1"/>
  <c r="W529" i="12" s="1"/>
  <c r="X529" i="12" s="1"/>
  <c r="V557" i="12"/>
  <c r="W557" i="12" s="1"/>
  <c r="X557" i="12" s="1"/>
  <c r="U578" i="12"/>
  <c r="V578" i="12" s="1"/>
  <c r="W578" i="12" s="1"/>
  <c r="X578" i="12" s="1"/>
  <c r="V384" i="12"/>
  <c r="W384" i="12" s="1"/>
  <c r="X384" i="12" s="1"/>
  <c r="AB392" i="12"/>
  <c r="U392" i="12" s="1"/>
  <c r="V392" i="12" s="1"/>
  <c r="W392" i="12" s="1"/>
  <c r="X392" i="12" s="1"/>
  <c r="V410" i="12"/>
  <c r="W410" i="12" s="1"/>
  <c r="X410" i="12" s="1"/>
  <c r="AB417" i="12"/>
  <c r="U417" i="12" s="1"/>
  <c r="V417" i="12" s="1"/>
  <c r="W417" i="12" s="1"/>
  <c r="X417" i="12" s="1"/>
  <c r="V432" i="12"/>
  <c r="W432" i="12" s="1"/>
  <c r="X432" i="12" s="1"/>
  <c r="AB471" i="12"/>
  <c r="U471" i="12" s="1"/>
  <c r="V471" i="12" s="1"/>
  <c r="W471" i="12" s="1"/>
  <c r="X471" i="12" s="1"/>
  <c r="V478" i="12"/>
  <c r="W478" i="12" s="1"/>
  <c r="X478" i="12" s="1"/>
  <c r="U483" i="12"/>
  <c r="V483" i="12" s="1"/>
  <c r="W483" i="12" s="1"/>
  <c r="X483" i="12" s="1"/>
  <c r="AB487" i="12"/>
  <c r="U487" i="12" s="1"/>
  <c r="V487" i="12" s="1"/>
  <c r="W487" i="12" s="1"/>
  <c r="X487" i="12" s="1"/>
  <c r="U491" i="12"/>
  <c r="V491" i="12" s="1"/>
  <c r="W491" i="12" s="1"/>
  <c r="X491" i="12" s="1"/>
  <c r="AB505" i="12"/>
  <c r="U505" i="12" s="1"/>
  <c r="V505" i="12" s="1"/>
  <c r="W505" i="12" s="1"/>
  <c r="X505" i="12" s="1"/>
  <c r="V507" i="12"/>
  <c r="W507" i="12" s="1"/>
  <c r="X507" i="12" s="1"/>
  <c r="V516" i="12"/>
  <c r="W516" i="12" s="1"/>
  <c r="X516" i="12" s="1"/>
  <c r="V387" i="12"/>
  <c r="W387" i="12" s="1"/>
  <c r="X387" i="12" s="1"/>
  <c r="AB396" i="12"/>
  <c r="U396" i="12" s="1"/>
  <c r="V396" i="12" s="1"/>
  <c r="W396" i="12" s="1"/>
  <c r="X396" i="12" s="1"/>
  <c r="V413" i="12"/>
  <c r="W413" i="12" s="1"/>
  <c r="X413" i="12" s="1"/>
  <c r="AB420" i="12"/>
  <c r="U420" i="12" s="1"/>
  <c r="V420" i="12" s="1"/>
  <c r="W420" i="12" s="1"/>
  <c r="X420" i="12" s="1"/>
  <c r="V434" i="12"/>
  <c r="W434" i="12" s="1"/>
  <c r="X434" i="12" s="1"/>
  <c r="AB442" i="12"/>
  <c r="U442" i="12" s="1"/>
  <c r="V442" i="12" s="1"/>
  <c r="W442" i="12" s="1"/>
  <c r="X442" i="12" s="1"/>
  <c r="V449" i="12"/>
  <c r="W449" i="12" s="1"/>
  <c r="X449" i="12" s="1"/>
  <c r="V453" i="12"/>
  <c r="W453" i="12" s="1"/>
  <c r="X453" i="12" s="1"/>
  <c r="V477" i="12"/>
  <c r="W477" i="12" s="1"/>
  <c r="X477" i="12" s="1"/>
  <c r="U495" i="12"/>
  <c r="V495" i="12" s="1"/>
  <c r="W495" i="12" s="1"/>
  <c r="X495" i="12" s="1"/>
  <c r="V502" i="12"/>
  <c r="W502" i="12" s="1"/>
  <c r="X502" i="12" s="1"/>
  <c r="V515" i="12"/>
  <c r="W515" i="12" s="1"/>
  <c r="X515" i="12" s="1"/>
  <c r="U516" i="12"/>
  <c r="U549" i="12"/>
  <c r="V549" i="12" s="1"/>
  <c r="W549" i="12" s="1"/>
  <c r="X549" i="12" s="1"/>
  <c r="V416" i="12"/>
  <c r="W416" i="12" s="1"/>
  <c r="X416" i="12" s="1"/>
  <c r="AB422" i="12"/>
  <c r="U422" i="12" s="1"/>
  <c r="V422" i="12" s="1"/>
  <c r="W422" i="12" s="1"/>
  <c r="X422" i="12" s="1"/>
  <c r="V437" i="12"/>
  <c r="W437" i="12" s="1"/>
  <c r="X437" i="12" s="1"/>
  <c r="V458" i="12"/>
  <c r="W458" i="12" s="1"/>
  <c r="X458" i="12" s="1"/>
  <c r="U459" i="12"/>
  <c r="V459" i="12" s="1"/>
  <c r="W459" i="12" s="1"/>
  <c r="X459" i="12" s="1"/>
  <c r="U522" i="12"/>
  <c r="V522" i="12" s="1"/>
  <c r="W522" i="12" s="1"/>
  <c r="X522" i="12" s="1"/>
  <c r="V556" i="12"/>
  <c r="W556" i="12" s="1"/>
  <c r="X556" i="12" s="1"/>
  <c r="U451" i="12"/>
  <c r="V451" i="12" s="1"/>
  <c r="W451" i="12" s="1"/>
  <c r="X451" i="12" s="1"/>
  <c r="U455" i="12"/>
  <c r="V455" i="12" s="1"/>
  <c r="W455" i="12" s="1"/>
  <c r="X455" i="12" s="1"/>
  <c r="AB468" i="12"/>
  <c r="U472" i="12"/>
  <c r="V472" i="12" s="1"/>
  <c r="W472" i="12" s="1"/>
  <c r="X472" i="12" s="1"/>
  <c r="AB473" i="12"/>
  <c r="U473" i="12" s="1"/>
  <c r="V473" i="12" s="1"/>
  <c r="W473" i="12" s="1"/>
  <c r="X473" i="12" s="1"/>
  <c r="AB479" i="12"/>
  <c r="U488" i="12"/>
  <c r="V488" i="12" s="1"/>
  <c r="W488" i="12" s="1"/>
  <c r="X488" i="12" s="1"/>
  <c r="AB499" i="12"/>
  <c r="AB509" i="12"/>
  <c r="U509" i="12" s="1"/>
  <c r="V509" i="12" s="1"/>
  <c r="W509" i="12" s="1"/>
  <c r="X509" i="12" s="1"/>
  <c r="V514" i="12"/>
  <c r="W514" i="12" s="1"/>
  <c r="X514" i="12" s="1"/>
  <c r="U519" i="12"/>
  <c r="V524" i="12"/>
  <c r="W524" i="12" s="1"/>
  <c r="X524" i="12" s="1"/>
  <c r="U525" i="12"/>
  <c r="V525" i="12" s="1"/>
  <c r="W525" i="12" s="1"/>
  <c r="X525" i="12" s="1"/>
  <c r="AB526" i="12"/>
  <c r="U526" i="12" s="1"/>
  <c r="V526" i="12" s="1"/>
  <c r="W526" i="12" s="1"/>
  <c r="X526" i="12" s="1"/>
  <c r="V531" i="12"/>
  <c r="W531" i="12" s="1"/>
  <c r="X531" i="12" s="1"/>
  <c r="AB535" i="12"/>
  <c r="U535" i="12" s="1"/>
  <c r="U537" i="12"/>
  <c r="V537" i="12" s="1"/>
  <c r="W537" i="12" s="1"/>
  <c r="X537" i="12" s="1"/>
  <c r="AB539" i="12"/>
  <c r="U539" i="12" s="1"/>
  <c r="U542" i="12"/>
  <c r="V542" i="12" s="1"/>
  <c r="W542" i="12" s="1"/>
  <c r="X542" i="12" s="1"/>
  <c r="U548" i="12"/>
  <c r="V548" i="12" s="1"/>
  <c r="W548" i="12" s="1"/>
  <c r="X548" i="12" s="1"/>
  <c r="U553" i="12"/>
  <c r="V553" i="12" s="1"/>
  <c r="W553" i="12" s="1"/>
  <c r="X553" i="12" s="1"/>
  <c r="U562" i="12"/>
  <c r="V562" i="12" s="1"/>
  <c r="W562" i="12" s="1"/>
  <c r="X562" i="12" s="1"/>
  <c r="U573" i="12"/>
  <c r="V573" i="12" s="1"/>
  <c r="W573" i="12" s="1"/>
  <c r="X573" i="12" s="1"/>
  <c r="U581" i="12"/>
  <c r="V581" i="12" s="1"/>
  <c r="W581" i="12" s="1"/>
  <c r="X581" i="12" s="1"/>
  <c r="U602" i="12"/>
  <c r="V602" i="12" s="1"/>
  <c r="W602" i="12" s="1"/>
  <c r="X602" i="12" s="1"/>
  <c r="AB532" i="12"/>
  <c r="U532" i="12" s="1"/>
  <c r="V532" i="12" s="1"/>
  <c r="W532" i="12" s="1"/>
  <c r="X532" i="12" s="1"/>
  <c r="U541" i="12"/>
  <c r="V541" i="12" s="1"/>
  <c r="W541" i="12" s="1"/>
  <c r="X541" i="12" s="1"/>
  <c r="V609" i="12"/>
  <c r="W609" i="12" s="1"/>
  <c r="X609" i="12" s="1"/>
  <c r="AB450" i="12"/>
  <c r="U450" i="12" s="1"/>
  <c r="V450" i="12" s="1"/>
  <c r="W450" i="12" s="1"/>
  <c r="X450" i="12" s="1"/>
  <c r="AB454" i="12"/>
  <c r="U454" i="12" s="1"/>
  <c r="V454" i="12" s="1"/>
  <c r="W454" i="12" s="1"/>
  <c r="X454" i="12" s="1"/>
  <c r="V457" i="12"/>
  <c r="W457" i="12" s="1"/>
  <c r="X457" i="12" s="1"/>
  <c r="U469" i="12"/>
  <c r="V469" i="12" s="1"/>
  <c r="W469" i="12" s="1"/>
  <c r="X469" i="12" s="1"/>
  <c r="U480" i="12"/>
  <c r="V480" i="12" s="1"/>
  <c r="W480" i="12" s="1"/>
  <c r="X480" i="12" s="1"/>
  <c r="U486" i="12"/>
  <c r="V486" i="12" s="1"/>
  <c r="W486" i="12" s="1"/>
  <c r="X486" i="12" s="1"/>
  <c r="U493" i="12"/>
  <c r="V493" i="12" s="1"/>
  <c r="W493" i="12" s="1"/>
  <c r="X493" i="12" s="1"/>
  <c r="U501" i="12"/>
  <c r="V501" i="12" s="1"/>
  <c r="W501" i="12" s="1"/>
  <c r="X501" i="12" s="1"/>
  <c r="U510" i="12"/>
  <c r="V510" i="12" s="1"/>
  <c r="W510" i="12" s="1"/>
  <c r="X510" i="12" s="1"/>
  <c r="AB524" i="12"/>
  <c r="U524" i="12" s="1"/>
  <c r="U528" i="12"/>
  <c r="V528" i="12" s="1"/>
  <c r="W528" i="12" s="1"/>
  <c r="X528" i="12" s="1"/>
  <c r="AB531" i="12"/>
  <c r="U531" i="12" s="1"/>
  <c r="V535" i="12"/>
  <c r="W535" i="12" s="1"/>
  <c r="X535" i="12" s="1"/>
  <c r="AB536" i="12"/>
  <c r="U536" i="12" s="1"/>
  <c r="V536" i="12" s="1"/>
  <c r="W536" i="12" s="1"/>
  <c r="X536" i="12" s="1"/>
  <c r="V539" i="12"/>
  <c r="W539" i="12" s="1"/>
  <c r="X539" i="12" s="1"/>
  <c r="AB541" i="12"/>
  <c r="AB546" i="12"/>
  <c r="U546" i="12" s="1"/>
  <c r="V546" i="12" s="1"/>
  <c r="W546" i="12" s="1"/>
  <c r="X546" i="12" s="1"/>
  <c r="U559" i="12"/>
  <c r="V559" i="12" s="1"/>
  <c r="W559" i="12" s="1"/>
  <c r="X559" i="12" s="1"/>
  <c r="U570" i="12"/>
  <c r="V570" i="12" s="1"/>
  <c r="W570" i="12" s="1"/>
  <c r="X570" i="12" s="1"/>
  <c r="U583" i="12"/>
  <c r="V583" i="12" s="1"/>
  <c r="W583" i="12" s="1"/>
  <c r="X583" i="12" s="1"/>
  <c r="U595" i="12"/>
  <c r="V595" i="12" s="1"/>
  <c r="W595" i="12" s="1"/>
  <c r="X595" i="12" s="1"/>
  <c r="U569" i="12"/>
  <c r="V569" i="12" s="1"/>
  <c r="W569" i="12" s="1"/>
  <c r="X569" i="12" s="1"/>
  <c r="U593" i="12"/>
  <c r="V593" i="12" s="1"/>
  <c r="W593" i="12" s="1"/>
  <c r="X593" i="12" s="1"/>
  <c r="V606" i="12"/>
  <c r="W606" i="12" s="1"/>
  <c r="X606" i="12" s="1"/>
  <c r="U615" i="12"/>
  <c r="V615" i="12" s="1"/>
  <c r="W615" i="12" s="1"/>
  <c r="X615" i="12" s="1"/>
  <c r="U622" i="12"/>
  <c r="V622" i="12" s="1"/>
  <c r="W622" i="12" s="1"/>
  <c r="X622" i="12" s="1"/>
  <c r="V558" i="12"/>
  <c r="W558" i="12" s="1"/>
  <c r="X558" i="12" s="1"/>
  <c r="U564" i="12"/>
  <c r="V564" i="12" s="1"/>
  <c r="W564" i="12" s="1"/>
  <c r="X564" i="12" s="1"/>
  <c r="U576" i="12"/>
  <c r="V576" i="12" s="1"/>
  <c r="W576" i="12" s="1"/>
  <c r="X576" i="12" s="1"/>
  <c r="U606" i="12"/>
  <c r="AB609" i="12"/>
  <c r="U609" i="12" s="1"/>
  <c r="X12" i="12" l="1"/>
  <c r="AB98" i="14" l="1"/>
  <c r="AA98" i="14"/>
  <c r="Z98" i="14"/>
  <c r="Y98" i="14"/>
  <c r="T98" i="14"/>
  <c r="U98" i="14" s="1"/>
  <c r="V98" i="14" s="1"/>
  <c r="W98" i="14" s="1"/>
  <c r="AB100" i="14"/>
  <c r="AA100" i="14"/>
  <c r="Z100" i="14"/>
  <c r="Y100" i="14"/>
  <c r="T100" i="14"/>
  <c r="X98" i="14" l="1"/>
  <c r="U100" i="14"/>
  <c r="V100" i="14" s="1"/>
  <c r="W100" i="14" s="1"/>
  <c r="X100" i="14" s="1"/>
  <c r="V46" i="6"/>
  <c r="W46" i="6" s="1"/>
  <c r="X46" i="6" s="1"/>
  <c r="U46" i="6"/>
  <c r="T46" i="6"/>
  <c r="AA47" i="6"/>
  <c r="Z47" i="6"/>
  <c r="AB47" i="6" s="1"/>
  <c r="Y47" i="6"/>
  <c r="T47" i="6"/>
  <c r="U58" i="15"/>
  <c r="V58" i="15" s="1"/>
  <c r="W58" i="15" s="1"/>
  <c r="X58" i="15" s="1"/>
  <c r="T58" i="15"/>
  <c r="AB59" i="15"/>
  <c r="AA59" i="15"/>
  <c r="Z59" i="15"/>
  <c r="Y59" i="15"/>
  <c r="T59" i="15"/>
  <c r="U59" i="15" s="1"/>
  <c r="AA47" i="15"/>
  <c r="Z47" i="15"/>
  <c r="Y47" i="15"/>
  <c r="AB47" i="15" s="1"/>
  <c r="T47" i="15"/>
  <c r="U47" i="6" l="1"/>
  <c r="U47" i="15"/>
  <c r="V47" i="15" s="1"/>
  <c r="W47" i="15" s="1"/>
  <c r="X47" i="15" s="1"/>
  <c r="T55" i="10" l="1"/>
  <c r="T53" i="10"/>
  <c r="T51" i="10"/>
  <c r="T49" i="10"/>
  <c r="T47" i="10"/>
  <c r="T45" i="10"/>
  <c r="T43" i="10"/>
  <c r="T40" i="10"/>
  <c r="T36" i="10"/>
  <c r="T34" i="10"/>
  <c r="T32" i="10"/>
  <c r="T30" i="10"/>
  <c r="T25" i="10"/>
  <c r="T23" i="10"/>
  <c r="T21" i="10"/>
  <c r="T19" i="10"/>
  <c r="T16" i="10"/>
  <c r="AA55" i="10"/>
  <c r="Z55" i="10"/>
  <c r="Y55" i="10"/>
  <c r="AB55" i="10" s="1"/>
  <c r="C55" i="10"/>
  <c r="AA53" i="10"/>
  <c r="Z53" i="10"/>
  <c r="Y53" i="10"/>
  <c r="AB53" i="10" s="1"/>
  <c r="C53" i="10"/>
  <c r="AA51" i="10"/>
  <c r="Z51" i="10"/>
  <c r="Y51" i="10"/>
  <c r="C51" i="10"/>
  <c r="AA49" i="10"/>
  <c r="Z49" i="10"/>
  <c r="Y49" i="10"/>
  <c r="AB49" i="10" s="1"/>
  <c r="C49" i="10"/>
  <c r="AA47" i="10"/>
  <c r="Z47" i="10"/>
  <c r="Y47" i="10"/>
  <c r="C47" i="10"/>
  <c r="AA45" i="10"/>
  <c r="Z45" i="10"/>
  <c r="Y45" i="10"/>
  <c r="C45" i="10"/>
  <c r="AA43" i="10"/>
  <c r="Z43" i="10"/>
  <c r="Y43" i="10"/>
  <c r="C43" i="10"/>
  <c r="AA40" i="10"/>
  <c r="Z40" i="10"/>
  <c r="Y40" i="10"/>
  <c r="C40" i="10"/>
  <c r="AA36" i="10"/>
  <c r="Z36" i="10"/>
  <c r="Y36" i="10"/>
  <c r="C36" i="10"/>
  <c r="AA34" i="10"/>
  <c r="Z34" i="10"/>
  <c r="Y34" i="10"/>
  <c r="C34" i="10"/>
  <c r="AA32" i="10"/>
  <c r="Z32" i="10"/>
  <c r="Y32" i="10"/>
  <c r="C32" i="10"/>
  <c r="AA30" i="10"/>
  <c r="Z30" i="10"/>
  <c r="Y30" i="10"/>
  <c r="C30" i="10"/>
  <c r="AA25" i="10"/>
  <c r="Z25" i="10"/>
  <c r="Y25" i="10"/>
  <c r="C25" i="10"/>
  <c r="AA23" i="10"/>
  <c r="Z23" i="10"/>
  <c r="Y23" i="10"/>
  <c r="C23" i="10"/>
  <c r="AA21" i="10"/>
  <c r="Z21" i="10"/>
  <c r="Y21" i="10"/>
  <c r="C21" i="10"/>
  <c r="AA19" i="10"/>
  <c r="Z19" i="10"/>
  <c r="Y19" i="10"/>
  <c r="C19" i="10"/>
  <c r="C16" i="10"/>
  <c r="AA16" i="10"/>
  <c r="Z16" i="10"/>
  <c r="Y16" i="10"/>
  <c r="U55" i="10" l="1"/>
  <c r="V55" i="10" s="1"/>
  <c r="W55" i="10" s="1"/>
  <c r="X55" i="10" s="1"/>
  <c r="U53" i="10"/>
  <c r="V53" i="10" s="1"/>
  <c r="W53" i="10" s="1"/>
  <c r="X53" i="10" s="1"/>
  <c r="U49" i="10"/>
  <c r="V49" i="10" s="1"/>
  <c r="W49" i="10" s="1"/>
  <c r="X49" i="10" s="1"/>
  <c r="AB51" i="10"/>
  <c r="U51" i="10" s="1"/>
  <c r="V51" i="10" s="1"/>
  <c r="W51" i="10" s="1"/>
  <c r="X51" i="10" s="1"/>
  <c r="AB47" i="10"/>
  <c r="U47" i="10" s="1"/>
  <c r="V47" i="10" s="1"/>
  <c r="W47" i="10" s="1"/>
  <c r="X47" i="10" s="1"/>
  <c r="AB40" i="10"/>
  <c r="U40" i="10" s="1"/>
  <c r="V40" i="10" s="1"/>
  <c r="W40" i="10" s="1"/>
  <c r="X40" i="10" s="1"/>
  <c r="AB45" i="10"/>
  <c r="U45" i="10" s="1"/>
  <c r="V45" i="10" s="1"/>
  <c r="W45" i="10" s="1"/>
  <c r="X45" i="10" s="1"/>
  <c r="AB43" i="10"/>
  <c r="U43" i="10" s="1"/>
  <c r="V43" i="10" s="1"/>
  <c r="W43" i="10" s="1"/>
  <c r="X43" i="10" s="1"/>
  <c r="AB36" i="10"/>
  <c r="U36" i="10" s="1"/>
  <c r="V36" i="10" s="1"/>
  <c r="W36" i="10" s="1"/>
  <c r="X36" i="10" s="1"/>
  <c r="AB34" i="10"/>
  <c r="U34" i="10" s="1"/>
  <c r="V34" i="10" s="1"/>
  <c r="W34" i="10" s="1"/>
  <c r="X34" i="10" s="1"/>
  <c r="AB32" i="10"/>
  <c r="U32" i="10" s="1"/>
  <c r="V32" i="10" s="1"/>
  <c r="W32" i="10" s="1"/>
  <c r="X32" i="10" s="1"/>
  <c r="AB30" i="10"/>
  <c r="U30" i="10" s="1"/>
  <c r="V30" i="10" s="1"/>
  <c r="W30" i="10" s="1"/>
  <c r="X30" i="10" s="1"/>
  <c r="AB25" i="10"/>
  <c r="U25" i="10" s="1"/>
  <c r="V25" i="10" s="1"/>
  <c r="W25" i="10" s="1"/>
  <c r="X25" i="10" s="1"/>
  <c r="AB21" i="10"/>
  <c r="U21" i="10" s="1"/>
  <c r="V21" i="10" s="1"/>
  <c r="W21" i="10" s="1"/>
  <c r="X21" i="10" s="1"/>
  <c r="AB19" i="10"/>
  <c r="U19" i="10" s="1"/>
  <c r="V19" i="10" s="1"/>
  <c r="W19" i="10" s="1"/>
  <c r="X19" i="10" s="1"/>
  <c r="AB23" i="10"/>
  <c r="U23" i="10" s="1"/>
  <c r="V23" i="10" s="1"/>
  <c r="W23" i="10" s="1"/>
  <c r="X23" i="10" s="1"/>
  <c r="AB16" i="10"/>
  <c r="U16" i="10" s="1"/>
  <c r="V16" i="10" s="1"/>
  <c r="W16" i="10" s="1"/>
  <c r="X16" i="10" s="1"/>
  <c r="X11" i="10" l="1"/>
  <c r="Y69" i="28" l="1"/>
  <c r="Z69" i="28"/>
  <c r="AB69" i="28" s="1"/>
  <c r="AA69" i="28"/>
  <c r="V102" i="28"/>
  <c r="W102" i="28" s="1"/>
  <c r="X102" i="28" s="1"/>
  <c r="AB103" i="28"/>
  <c r="AA103" i="28"/>
  <c r="Z103" i="28"/>
  <c r="Y103" i="28"/>
  <c r="T103" i="28"/>
  <c r="U103" i="28" s="1"/>
  <c r="F103" i="28"/>
  <c r="D103" i="28"/>
  <c r="AA90" i="28"/>
  <c r="Z90" i="28"/>
  <c r="Y90" i="28"/>
  <c r="T90" i="28"/>
  <c r="T49" i="6"/>
  <c r="AA57" i="15"/>
  <c r="Z57" i="15"/>
  <c r="Y57" i="15"/>
  <c r="T57" i="15"/>
  <c r="T56" i="15" s="1"/>
  <c r="AA45" i="6"/>
  <c r="Z45" i="6"/>
  <c r="Y45" i="6"/>
  <c r="AB45" i="6" s="1"/>
  <c r="T45" i="6"/>
  <c r="U45" i="6" s="1"/>
  <c r="U44" i="6" s="1"/>
  <c r="V44" i="6" s="1"/>
  <c r="W44" i="6" s="1"/>
  <c r="X44" i="6" s="1"/>
  <c r="AA84" i="6"/>
  <c r="Z84" i="6"/>
  <c r="Y84" i="6"/>
  <c r="T84" i="6"/>
  <c r="T83" i="6" s="1"/>
  <c r="AA82" i="6"/>
  <c r="Z82" i="6"/>
  <c r="Y82" i="6"/>
  <c r="T82" i="6"/>
  <c r="T81" i="6" s="1"/>
  <c r="AA80" i="6"/>
  <c r="Z80" i="6"/>
  <c r="Y80" i="6"/>
  <c r="T80" i="6"/>
  <c r="T79" i="6" s="1"/>
  <c r="AA78" i="6"/>
  <c r="Z78" i="6"/>
  <c r="Y78" i="6"/>
  <c r="T78" i="6"/>
  <c r="T77" i="6" s="1"/>
  <c r="T104" i="15"/>
  <c r="AA105" i="15"/>
  <c r="Z105" i="15"/>
  <c r="Y105" i="15"/>
  <c r="T105" i="15"/>
  <c r="AA103" i="15"/>
  <c r="Z103" i="15"/>
  <c r="Y103" i="15"/>
  <c r="T103" i="15"/>
  <c r="T102" i="15" s="1"/>
  <c r="AA95" i="15"/>
  <c r="Z95" i="15"/>
  <c r="Y95" i="15"/>
  <c r="T95" i="15"/>
  <c r="T94" i="15" s="1"/>
  <c r="AA84" i="15"/>
  <c r="Z84" i="15"/>
  <c r="Y84" i="15"/>
  <c r="T84" i="15"/>
  <c r="T83" i="15" s="1"/>
  <c r="AA82" i="15"/>
  <c r="Z82" i="15"/>
  <c r="Y82" i="15"/>
  <c r="T82" i="15"/>
  <c r="T81" i="15" s="1"/>
  <c r="AA80" i="15"/>
  <c r="Z80" i="15"/>
  <c r="Y80" i="15"/>
  <c r="T80" i="15"/>
  <c r="T79" i="15" s="1"/>
  <c r="AA55" i="15"/>
  <c r="Z55" i="15"/>
  <c r="Y55" i="15"/>
  <c r="T55" i="15"/>
  <c r="T54" i="15" s="1"/>
  <c r="AA53" i="15"/>
  <c r="Z53" i="15"/>
  <c r="Y53" i="15"/>
  <c r="T53" i="15"/>
  <c r="T52" i="15" s="1"/>
  <c r="AA51" i="15"/>
  <c r="Z51" i="15"/>
  <c r="Y51" i="15"/>
  <c r="T51" i="15"/>
  <c r="T50" i="15" s="1"/>
  <c r="AA49" i="15"/>
  <c r="Z49" i="15"/>
  <c r="Y49" i="15"/>
  <c r="T49" i="15"/>
  <c r="T48" i="15" s="1"/>
  <c r="AA43" i="6"/>
  <c r="Z43" i="6"/>
  <c r="Y43" i="6"/>
  <c r="T43" i="6"/>
  <c r="T42" i="6" s="1"/>
  <c r="AA41" i="6"/>
  <c r="Z41" i="6"/>
  <c r="Y41" i="6"/>
  <c r="T41" i="6"/>
  <c r="T40" i="6" s="1"/>
  <c r="AA39" i="6"/>
  <c r="Z39" i="6"/>
  <c r="Y39" i="6"/>
  <c r="T39" i="6"/>
  <c r="T38" i="6" s="1"/>
  <c r="AA37" i="6"/>
  <c r="Z37" i="6"/>
  <c r="Y37" i="6"/>
  <c r="T37" i="6"/>
  <c r="T36" i="6" s="1"/>
  <c r="AA57" i="6"/>
  <c r="Z57" i="6"/>
  <c r="Y57" i="6"/>
  <c r="T57" i="6"/>
  <c r="T55" i="6" s="1"/>
  <c r="AA51" i="6"/>
  <c r="Z51" i="6"/>
  <c r="Y51" i="6"/>
  <c r="T51" i="6"/>
  <c r="AA54" i="6"/>
  <c r="Z54" i="6"/>
  <c r="Y54" i="6"/>
  <c r="T54" i="6"/>
  <c r="T52" i="6" s="1"/>
  <c r="AA63" i="15"/>
  <c r="Z63" i="15"/>
  <c r="Y63" i="15"/>
  <c r="T63" i="15"/>
  <c r="T61" i="15" s="1"/>
  <c r="AA76" i="15"/>
  <c r="Z76" i="15"/>
  <c r="Y76" i="15"/>
  <c r="T76" i="15"/>
  <c r="AA35" i="6"/>
  <c r="Z35" i="6"/>
  <c r="Y35" i="6"/>
  <c r="T35" i="6"/>
  <c r="AA73" i="15"/>
  <c r="Z73" i="15"/>
  <c r="Y73" i="15"/>
  <c r="T73" i="15"/>
  <c r="AA70" i="15"/>
  <c r="Z70" i="15"/>
  <c r="Y70" i="15"/>
  <c r="T70" i="15"/>
  <c r="AA67" i="15"/>
  <c r="Z67" i="15"/>
  <c r="Y67" i="15"/>
  <c r="T67" i="15"/>
  <c r="AA41" i="15"/>
  <c r="Z41" i="15"/>
  <c r="Y41" i="15"/>
  <c r="T41" i="15"/>
  <c r="AA38" i="15"/>
  <c r="Z38" i="15"/>
  <c r="Y38" i="15"/>
  <c r="T38" i="15"/>
  <c r="AA35" i="15"/>
  <c r="Z35" i="15"/>
  <c r="Y35" i="15"/>
  <c r="T35" i="15"/>
  <c r="AA74" i="6"/>
  <c r="Z74" i="6"/>
  <c r="Y74" i="6"/>
  <c r="T74" i="6"/>
  <c r="AA71" i="6"/>
  <c r="Z71" i="6"/>
  <c r="Y71" i="6"/>
  <c r="T71" i="6"/>
  <c r="AA68" i="6"/>
  <c r="Z68" i="6"/>
  <c r="Y68" i="6"/>
  <c r="T68" i="6"/>
  <c r="AA63" i="6"/>
  <c r="Z63" i="6"/>
  <c r="Y63" i="6"/>
  <c r="T63" i="6"/>
  <c r="AA60" i="6"/>
  <c r="Z60" i="6"/>
  <c r="Y60" i="6"/>
  <c r="T60" i="6"/>
  <c r="AE696" i="11"/>
  <c r="AD696" i="11"/>
  <c r="AC696" i="11"/>
  <c r="X696" i="11"/>
  <c r="X695" i="11" s="1"/>
  <c r="AE689" i="11"/>
  <c r="AD689" i="11"/>
  <c r="AC689" i="11"/>
  <c r="X689" i="11"/>
  <c r="AE767" i="2"/>
  <c r="AD767" i="2"/>
  <c r="AC767" i="2"/>
  <c r="X767" i="2"/>
  <c r="Y58" i="23"/>
  <c r="AB58" i="23" s="1"/>
  <c r="Z58" i="23"/>
  <c r="AA58" i="23"/>
  <c r="AA32" i="8"/>
  <c r="Z32" i="8"/>
  <c r="Y32" i="8"/>
  <c r="T32" i="8"/>
  <c r="T31" i="8" s="1"/>
  <c r="AA30" i="8"/>
  <c r="Z30" i="8"/>
  <c r="Y30" i="8"/>
  <c r="T30" i="8"/>
  <c r="T29" i="8" s="1"/>
  <c r="AA36" i="17"/>
  <c r="Z36" i="17"/>
  <c r="Y36" i="17"/>
  <c r="T36" i="17"/>
  <c r="T35" i="17" s="1"/>
  <c r="AA34" i="17"/>
  <c r="Z34" i="17"/>
  <c r="Y34" i="17"/>
  <c r="T34" i="17"/>
  <c r="T33" i="17" s="1"/>
  <c r="AA32" i="17"/>
  <c r="Z32" i="17"/>
  <c r="Y32" i="17"/>
  <c r="T32" i="17"/>
  <c r="T31" i="17" s="1"/>
  <c r="AA30" i="17"/>
  <c r="Z30" i="17"/>
  <c r="Y30" i="17"/>
  <c r="T30" i="17"/>
  <c r="T29" i="17" s="1"/>
  <c r="AA28" i="17"/>
  <c r="Z28" i="17"/>
  <c r="Y28" i="17"/>
  <c r="T28" i="17"/>
  <c r="T27" i="17" s="1"/>
  <c r="V14" i="31"/>
  <c r="W14" i="31" s="1"/>
  <c r="X14" i="31" s="1"/>
  <c r="U14" i="31"/>
  <c r="T14" i="31"/>
  <c r="AA15" i="31"/>
  <c r="Z15" i="31"/>
  <c r="AB15" i="31" s="1"/>
  <c r="Y15" i="31"/>
  <c r="T15" i="31"/>
  <c r="AF696" i="11" l="1"/>
  <c r="Y696" i="11" s="1"/>
  <c r="Y695" i="11" s="1"/>
  <c r="Z695" i="11" s="1"/>
  <c r="AA695" i="11" s="1"/>
  <c r="AB695" i="11" s="1"/>
  <c r="AF689" i="11"/>
  <c r="Y689" i="11" s="1"/>
  <c r="Z689" i="11" s="1"/>
  <c r="AA689" i="11" s="1"/>
  <c r="AB689" i="11" s="1"/>
  <c r="AF767" i="2"/>
  <c r="Y767" i="2" s="1"/>
  <c r="Z767" i="2" s="1"/>
  <c r="AA767" i="2" s="1"/>
  <c r="AB767" i="2" s="1"/>
  <c r="AB82" i="6"/>
  <c r="AB57" i="15"/>
  <c r="U57" i="15"/>
  <c r="U56" i="15" s="1"/>
  <c r="V56" i="15" s="1"/>
  <c r="W56" i="15" s="1"/>
  <c r="X56" i="15" s="1"/>
  <c r="AB36" i="17"/>
  <c r="U36" i="17" s="1"/>
  <c r="U35" i="17" s="1"/>
  <c r="V35" i="17" s="1"/>
  <c r="W35" i="17" s="1"/>
  <c r="X35" i="17" s="1"/>
  <c r="AB30" i="8"/>
  <c r="U30" i="8" s="1"/>
  <c r="U29" i="8" s="1"/>
  <c r="V29" i="8" s="1"/>
  <c r="W29" i="8" s="1"/>
  <c r="X29" i="8" s="1"/>
  <c r="AB32" i="8"/>
  <c r="U32" i="8" s="1"/>
  <c r="U31" i="8" s="1"/>
  <c r="V31" i="8" s="1"/>
  <c r="W31" i="8" s="1"/>
  <c r="X31" i="8" s="1"/>
  <c r="AB90" i="28"/>
  <c r="U90" i="28" s="1"/>
  <c r="V90" i="28" s="1"/>
  <c r="W90" i="28" s="1"/>
  <c r="X90" i="28" s="1"/>
  <c r="AB82" i="15"/>
  <c r="U82" i="15" s="1"/>
  <c r="U81" i="15" s="1"/>
  <c r="V81" i="15" s="1"/>
  <c r="W81" i="15" s="1"/>
  <c r="X81" i="15" s="1"/>
  <c r="AB95" i="15"/>
  <c r="U95" i="15" s="1"/>
  <c r="U94" i="15" s="1"/>
  <c r="V94" i="15" s="1"/>
  <c r="W94" i="15" s="1"/>
  <c r="X94" i="15" s="1"/>
  <c r="AB105" i="15"/>
  <c r="U105" i="15" s="1"/>
  <c r="U104" i="15" s="1"/>
  <c r="V104" i="15" s="1"/>
  <c r="W104" i="15" s="1"/>
  <c r="X104" i="15" s="1"/>
  <c r="AB103" i="15"/>
  <c r="U103" i="15" s="1"/>
  <c r="U102" i="15" s="1"/>
  <c r="V102" i="15" s="1"/>
  <c r="W102" i="15" s="1"/>
  <c r="X102" i="15" s="1"/>
  <c r="T44" i="6"/>
  <c r="AB84" i="6"/>
  <c r="U84" i="6" s="1"/>
  <c r="U83" i="6" s="1"/>
  <c r="V83" i="6" s="1"/>
  <c r="W83" i="6" s="1"/>
  <c r="X83" i="6" s="1"/>
  <c r="U82" i="6"/>
  <c r="U81" i="6" s="1"/>
  <c r="V81" i="6" s="1"/>
  <c r="W81" i="6" s="1"/>
  <c r="X81" i="6" s="1"/>
  <c r="AB80" i="6"/>
  <c r="U80" i="6" s="1"/>
  <c r="U79" i="6" s="1"/>
  <c r="V79" i="6" s="1"/>
  <c r="W79" i="6" s="1"/>
  <c r="X79" i="6" s="1"/>
  <c r="AB78" i="6"/>
  <c r="U78" i="6" s="1"/>
  <c r="U77" i="6" s="1"/>
  <c r="V77" i="6" s="1"/>
  <c r="W77" i="6" s="1"/>
  <c r="X77" i="6" s="1"/>
  <c r="AB43" i="6"/>
  <c r="U43" i="6" s="1"/>
  <c r="U42" i="6" s="1"/>
  <c r="V42" i="6" s="1"/>
  <c r="W42" i="6" s="1"/>
  <c r="X42" i="6" s="1"/>
  <c r="AB84" i="15"/>
  <c r="U84" i="15" s="1"/>
  <c r="U83" i="15" s="1"/>
  <c r="V83" i="15" s="1"/>
  <c r="W83" i="15" s="1"/>
  <c r="X83" i="15" s="1"/>
  <c r="AB80" i="15"/>
  <c r="U80" i="15" s="1"/>
  <c r="U79" i="15" s="1"/>
  <c r="V79" i="15" s="1"/>
  <c r="W79" i="15" s="1"/>
  <c r="X79" i="15" s="1"/>
  <c r="AB55" i="15"/>
  <c r="U55" i="15" s="1"/>
  <c r="U54" i="15" s="1"/>
  <c r="V54" i="15" s="1"/>
  <c r="W54" i="15" s="1"/>
  <c r="X54" i="15" s="1"/>
  <c r="AB51" i="15"/>
  <c r="U51" i="15" s="1"/>
  <c r="U50" i="15" s="1"/>
  <c r="V50" i="15" s="1"/>
  <c r="W50" i="15" s="1"/>
  <c r="X50" i="15" s="1"/>
  <c r="AB53" i="15"/>
  <c r="U53" i="15" s="1"/>
  <c r="U52" i="15" s="1"/>
  <c r="V52" i="15" s="1"/>
  <c r="W52" i="15" s="1"/>
  <c r="X52" i="15" s="1"/>
  <c r="AB63" i="15"/>
  <c r="U63" i="15" s="1"/>
  <c r="U61" i="15" s="1"/>
  <c r="V61" i="15" s="1"/>
  <c r="W61" i="15" s="1"/>
  <c r="X61" i="15" s="1"/>
  <c r="AB49" i="15"/>
  <c r="U49" i="15" s="1"/>
  <c r="U48" i="15" s="1"/>
  <c r="V48" i="15" s="1"/>
  <c r="W48" i="15" s="1"/>
  <c r="X48" i="15" s="1"/>
  <c r="AB76" i="15"/>
  <c r="U76" i="15" s="1"/>
  <c r="V76" i="15" s="1"/>
  <c r="W76" i="15" s="1"/>
  <c r="X76" i="15" s="1"/>
  <c r="AB41" i="6"/>
  <c r="U41" i="6" s="1"/>
  <c r="U40" i="6" s="1"/>
  <c r="V40" i="6" s="1"/>
  <c r="W40" i="6" s="1"/>
  <c r="X40" i="6" s="1"/>
  <c r="AB39" i="6"/>
  <c r="U39" i="6" s="1"/>
  <c r="U38" i="6" s="1"/>
  <c r="V38" i="6" s="1"/>
  <c r="W38" i="6" s="1"/>
  <c r="X38" i="6" s="1"/>
  <c r="AB37" i="6"/>
  <c r="U37" i="6" s="1"/>
  <c r="U36" i="6" s="1"/>
  <c r="V36" i="6" s="1"/>
  <c r="W36" i="6" s="1"/>
  <c r="X36" i="6" s="1"/>
  <c r="AB54" i="6"/>
  <c r="U54" i="6" s="1"/>
  <c r="U52" i="6" s="1"/>
  <c r="V52" i="6" s="1"/>
  <c r="W52" i="6" s="1"/>
  <c r="X52" i="6" s="1"/>
  <c r="AB57" i="6"/>
  <c r="U57" i="6" s="1"/>
  <c r="U55" i="6" s="1"/>
  <c r="V55" i="6" s="1"/>
  <c r="W55" i="6" s="1"/>
  <c r="X55" i="6" s="1"/>
  <c r="AB51" i="6"/>
  <c r="U51" i="6" s="1"/>
  <c r="U49" i="6" s="1"/>
  <c r="V49" i="6" s="1"/>
  <c r="W49" i="6" s="1"/>
  <c r="X49" i="6" s="1"/>
  <c r="AB35" i="6"/>
  <c r="U35" i="6" s="1"/>
  <c r="V35" i="6" s="1"/>
  <c r="W35" i="6" s="1"/>
  <c r="X35" i="6" s="1"/>
  <c r="AB73" i="15"/>
  <c r="U73" i="15" s="1"/>
  <c r="V73" i="15" s="1"/>
  <c r="W73" i="15" s="1"/>
  <c r="X73" i="15" s="1"/>
  <c r="AB63" i="6"/>
  <c r="U63" i="6" s="1"/>
  <c r="V63" i="6" s="1"/>
  <c r="W63" i="6" s="1"/>
  <c r="X63" i="6" s="1"/>
  <c r="AB74" i="6"/>
  <c r="U74" i="6" s="1"/>
  <c r="V74" i="6" s="1"/>
  <c r="W74" i="6" s="1"/>
  <c r="X74" i="6" s="1"/>
  <c r="AB41" i="15"/>
  <c r="U41" i="15" s="1"/>
  <c r="V41" i="15" s="1"/>
  <c r="W41" i="15" s="1"/>
  <c r="X41" i="15" s="1"/>
  <c r="AB70" i="15"/>
  <c r="U70" i="15" s="1"/>
  <c r="V70" i="15" s="1"/>
  <c r="W70" i="15" s="1"/>
  <c r="X70" i="15" s="1"/>
  <c r="AB67" i="15"/>
  <c r="U67" i="15" s="1"/>
  <c r="V67" i="15" s="1"/>
  <c r="W67" i="15" s="1"/>
  <c r="X67" i="15" s="1"/>
  <c r="AB38" i="15"/>
  <c r="U38" i="15" s="1"/>
  <c r="V38" i="15" s="1"/>
  <c r="W38" i="15" s="1"/>
  <c r="X38" i="15" s="1"/>
  <c r="AB35" i="15"/>
  <c r="U35" i="15" s="1"/>
  <c r="V35" i="15" s="1"/>
  <c r="W35" i="15" s="1"/>
  <c r="X35" i="15" s="1"/>
  <c r="AB71" i="6"/>
  <c r="U71" i="6" s="1"/>
  <c r="V71" i="6" s="1"/>
  <c r="W71" i="6" s="1"/>
  <c r="X71" i="6" s="1"/>
  <c r="AB68" i="6"/>
  <c r="U68" i="6" s="1"/>
  <c r="V68" i="6" s="1"/>
  <c r="W68" i="6" s="1"/>
  <c r="X68" i="6" s="1"/>
  <c r="AB60" i="6"/>
  <c r="U60" i="6" s="1"/>
  <c r="V60" i="6" s="1"/>
  <c r="W60" i="6" s="1"/>
  <c r="X60" i="6" s="1"/>
  <c r="AB34" i="17"/>
  <c r="U34" i="17" s="1"/>
  <c r="U33" i="17" s="1"/>
  <c r="V33" i="17" s="1"/>
  <c r="W33" i="17" s="1"/>
  <c r="X33" i="17" s="1"/>
  <c r="AB32" i="17"/>
  <c r="U32" i="17" s="1"/>
  <c r="U31" i="17" s="1"/>
  <c r="V31" i="17" s="1"/>
  <c r="W31" i="17" s="1"/>
  <c r="X31" i="17" s="1"/>
  <c r="AB30" i="17"/>
  <c r="U30" i="17" s="1"/>
  <c r="U29" i="17" s="1"/>
  <c r="V29" i="17" s="1"/>
  <c r="W29" i="17" s="1"/>
  <c r="X29" i="17" s="1"/>
  <c r="AB28" i="17"/>
  <c r="U28" i="17" s="1"/>
  <c r="U27" i="17" s="1"/>
  <c r="V27" i="17" s="1"/>
  <c r="W27" i="17" s="1"/>
  <c r="X27" i="17" s="1"/>
  <c r="U15" i="31"/>
  <c r="X13" i="15" l="1"/>
  <c r="D17" i="44" s="1"/>
  <c r="AE661" i="11"/>
  <c r="AD661" i="11"/>
  <c r="AC661" i="11"/>
  <c r="X661" i="11"/>
  <c r="AE657" i="11"/>
  <c r="AD657" i="11"/>
  <c r="AC657" i="11"/>
  <c r="X657" i="11"/>
  <c r="AE653" i="11"/>
  <c r="AD653" i="11"/>
  <c r="AC653" i="11"/>
  <c r="X653" i="11"/>
  <c r="AE660" i="11"/>
  <c r="AD660" i="11"/>
  <c r="AC660" i="11"/>
  <c r="X660" i="11"/>
  <c r="X659" i="11" s="1"/>
  <c r="AE656" i="11"/>
  <c r="AD656" i="11"/>
  <c r="AC656" i="11"/>
  <c r="X656" i="11"/>
  <c r="X655" i="11" s="1"/>
  <c r="AE652" i="11"/>
  <c r="AD652" i="11"/>
  <c r="AC652" i="11"/>
  <c r="X652" i="11"/>
  <c r="X651" i="11" s="1"/>
  <c r="AE646" i="11"/>
  <c r="AD646" i="11"/>
  <c r="AC646" i="11"/>
  <c r="X646" i="11"/>
  <c r="AE643" i="11"/>
  <c r="AD643" i="11"/>
  <c r="AC643" i="11"/>
  <c r="X643" i="11"/>
  <c r="AE639" i="11"/>
  <c r="AD639" i="11"/>
  <c r="AC639" i="11"/>
  <c r="X639" i="11"/>
  <c r="AE641" i="11"/>
  <c r="AD641" i="11"/>
  <c r="AC641" i="11"/>
  <c r="X641" i="11"/>
  <c r="AE637" i="11"/>
  <c r="AD637" i="11"/>
  <c r="AC637" i="11"/>
  <c r="X637" i="11"/>
  <c r="AE633" i="11"/>
  <c r="AD633" i="11"/>
  <c r="AC633" i="11"/>
  <c r="X633" i="11"/>
  <c r="AE628" i="11"/>
  <c r="AD628" i="11"/>
  <c r="AC628" i="11"/>
  <c r="X628" i="11"/>
  <c r="AE620" i="11"/>
  <c r="AD620" i="11"/>
  <c r="AC620" i="11"/>
  <c r="X620" i="11"/>
  <c r="AE624" i="11"/>
  <c r="AD624" i="11"/>
  <c r="AC624" i="11"/>
  <c r="X624" i="11"/>
  <c r="AE616" i="11"/>
  <c r="AD616" i="11"/>
  <c r="AC616" i="11"/>
  <c r="X616" i="11"/>
  <c r="AE611" i="11"/>
  <c r="AD611" i="11"/>
  <c r="AC611" i="11"/>
  <c r="X611" i="11"/>
  <c r="AE606" i="11"/>
  <c r="AD606" i="11"/>
  <c r="AC606" i="11"/>
  <c r="X606" i="11"/>
  <c r="AE601" i="11"/>
  <c r="AD601" i="11"/>
  <c r="AC601" i="11"/>
  <c r="X601" i="11"/>
  <c r="AE597" i="11"/>
  <c r="AD597" i="11"/>
  <c r="AC597" i="11"/>
  <c r="X597" i="11"/>
  <c r="AF656" i="11" l="1"/>
  <c r="Y656" i="11" s="1"/>
  <c r="Y655" i="11" s="1"/>
  <c r="Z655" i="11" s="1"/>
  <c r="AA655" i="11" s="1"/>
  <c r="AB655" i="11" s="1"/>
  <c r="AF653" i="11"/>
  <c r="Y653" i="11" s="1"/>
  <c r="Z653" i="11" s="1"/>
  <c r="AA653" i="11" s="1"/>
  <c r="AB653" i="11" s="1"/>
  <c r="AF661" i="11"/>
  <c r="Y661" i="11" s="1"/>
  <c r="Z661" i="11" s="1"/>
  <c r="AA661" i="11" s="1"/>
  <c r="AB661" i="11" s="1"/>
  <c r="AF660" i="11"/>
  <c r="Y660" i="11" s="1"/>
  <c r="Y659" i="11" s="1"/>
  <c r="Z659" i="11" s="1"/>
  <c r="AA659" i="11" s="1"/>
  <c r="AB659" i="11" s="1"/>
  <c r="AF637" i="11"/>
  <c r="Y637" i="11" s="1"/>
  <c r="Z637" i="11" s="1"/>
  <c r="AA637" i="11" s="1"/>
  <c r="AB637" i="11" s="1"/>
  <c r="AF657" i="11"/>
  <c r="Y657" i="11" s="1"/>
  <c r="Z657" i="11" s="1"/>
  <c r="AA657" i="11" s="1"/>
  <c r="AB657" i="11" s="1"/>
  <c r="AF652" i="11"/>
  <c r="Y652" i="11" s="1"/>
  <c r="Y651" i="11" s="1"/>
  <c r="Z651" i="11" s="1"/>
  <c r="AA651" i="11" s="1"/>
  <c r="AB651" i="11" s="1"/>
  <c r="AF643" i="11"/>
  <c r="Y643" i="11" s="1"/>
  <c r="Y642" i="11" s="1"/>
  <c r="Z642" i="11" s="1"/>
  <c r="AA642" i="11" s="1"/>
  <c r="AB642" i="11" s="1"/>
  <c r="AF646" i="11"/>
  <c r="Y646" i="11" s="1"/>
  <c r="Z646" i="11" s="1"/>
  <c r="AA646" i="11" s="1"/>
  <c r="AB646" i="11" s="1"/>
  <c r="AF641" i="11"/>
  <c r="Y641" i="11" s="1"/>
  <c r="Z641" i="11" s="1"/>
  <c r="AA641" i="11" s="1"/>
  <c r="AB641" i="11" s="1"/>
  <c r="AF639" i="11"/>
  <c r="Y639" i="11" s="1"/>
  <c r="X642" i="11"/>
  <c r="AF628" i="11"/>
  <c r="Y628" i="11" s="1"/>
  <c r="Z628" i="11" s="1"/>
  <c r="AA628" i="11" s="1"/>
  <c r="AB628" i="11" s="1"/>
  <c r="AF633" i="11"/>
  <c r="Y633" i="11" s="1"/>
  <c r="Z633" i="11" s="1"/>
  <c r="AA633" i="11" s="1"/>
  <c r="AB633" i="11" s="1"/>
  <c r="AF620" i="11"/>
  <c r="Y620" i="11" s="1"/>
  <c r="Z620" i="11" s="1"/>
  <c r="AA620" i="11" s="1"/>
  <c r="AB620" i="11" s="1"/>
  <c r="AF624" i="11"/>
  <c r="Y624" i="11" s="1"/>
  <c r="Z624" i="11" s="1"/>
  <c r="AA624" i="11" s="1"/>
  <c r="AB624" i="11" s="1"/>
  <c r="AF616" i="11"/>
  <c r="Y616" i="11" s="1"/>
  <c r="Z616" i="11" s="1"/>
  <c r="AA616" i="11" s="1"/>
  <c r="AB616" i="11" s="1"/>
  <c r="AF601" i="11"/>
  <c r="Y601" i="11" s="1"/>
  <c r="Z601" i="11" s="1"/>
  <c r="AA601" i="11" s="1"/>
  <c r="AB601" i="11" s="1"/>
  <c r="AF611" i="11"/>
  <c r="Y611" i="11" s="1"/>
  <c r="Z611" i="11" s="1"/>
  <c r="AA611" i="11" s="1"/>
  <c r="AB611" i="11" s="1"/>
  <c r="AF606" i="11"/>
  <c r="Y606" i="11" s="1"/>
  <c r="Z606" i="11" s="1"/>
  <c r="AA606" i="11" s="1"/>
  <c r="AB606" i="11" s="1"/>
  <c r="AF597" i="11"/>
  <c r="Y597" i="11" s="1"/>
  <c r="Z597" i="11" s="1"/>
  <c r="AA597" i="11" s="1"/>
  <c r="AB597" i="11" s="1"/>
  <c r="AE630" i="11"/>
  <c r="AD630" i="11"/>
  <c r="AC630" i="11"/>
  <c r="X630" i="11"/>
  <c r="X629" i="11" s="1"/>
  <c r="AE648" i="11"/>
  <c r="AD648" i="11"/>
  <c r="AC648" i="11"/>
  <c r="X648" i="11"/>
  <c r="X647" i="11" s="1"/>
  <c r="X638" i="11"/>
  <c r="AE635" i="11"/>
  <c r="AD635" i="11"/>
  <c r="AC635" i="11"/>
  <c r="X635" i="11"/>
  <c r="X634" i="11" s="1"/>
  <c r="AE626" i="11"/>
  <c r="AD626" i="11"/>
  <c r="AC626" i="11"/>
  <c r="X626" i="11"/>
  <c r="X625" i="11" s="1"/>
  <c r="AE622" i="11"/>
  <c r="AD622" i="11"/>
  <c r="AC622" i="11"/>
  <c r="X622" i="11"/>
  <c r="X621" i="11" s="1"/>
  <c r="AE618" i="11"/>
  <c r="AD618" i="11"/>
  <c r="AC618" i="11"/>
  <c r="X618" i="11"/>
  <c r="X617" i="11" s="1"/>
  <c r="AE613" i="11"/>
  <c r="AD613" i="11"/>
  <c r="AC613" i="11"/>
  <c r="X613" i="11"/>
  <c r="X612" i="11" s="1"/>
  <c r="AE608" i="11"/>
  <c r="AD608" i="11"/>
  <c r="AC608" i="11"/>
  <c r="X608" i="11"/>
  <c r="X607" i="11" s="1"/>
  <c r="AE603" i="11"/>
  <c r="AD603" i="11"/>
  <c r="AC603" i="11"/>
  <c r="X603" i="11"/>
  <c r="X602" i="11" s="1"/>
  <c r="AE599" i="11"/>
  <c r="AD599" i="11"/>
  <c r="AC599" i="11"/>
  <c r="X599" i="11"/>
  <c r="X598" i="11" s="1"/>
  <c r="AE561" i="11"/>
  <c r="AD561" i="11"/>
  <c r="AC561" i="11"/>
  <c r="X561" i="11"/>
  <c r="AF630" i="11" l="1"/>
  <c r="Y630" i="11" s="1"/>
  <c r="AF648" i="11"/>
  <c r="Y648" i="11" s="1"/>
  <c r="AF635" i="11"/>
  <c r="Y635" i="11" s="1"/>
  <c r="AF618" i="11"/>
  <c r="Y618" i="11" s="1"/>
  <c r="Y617" i="11" s="1"/>
  <c r="Z617" i="11" s="1"/>
  <c r="AA617" i="11" s="1"/>
  <c r="AB617" i="11" s="1"/>
  <c r="AF622" i="11"/>
  <c r="Y622" i="11" s="1"/>
  <c r="AF626" i="11"/>
  <c r="Y626" i="11" s="1"/>
  <c r="AF603" i="11"/>
  <c r="Y603" i="11" s="1"/>
  <c r="AF608" i="11"/>
  <c r="Y608" i="11" s="1"/>
  <c r="AF599" i="11"/>
  <c r="Y599" i="11" s="1"/>
  <c r="Y598" i="11" s="1"/>
  <c r="Z598" i="11" s="1"/>
  <c r="AA598" i="11" s="1"/>
  <c r="AB598" i="11" s="1"/>
  <c r="AF613" i="11"/>
  <c r="Y613" i="11" s="1"/>
  <c r="AF561" i="11"/>
  <c r="Y561" i="11" s="1"/>
  <c r="Z561" i="11" s="1"/>
  <c r="AA561" i="11" s="1"/>
  <c r="AB561" i="11" s="1"/>
  <c r="Y647" i="11" l="1"/>
  <c r="Z647" i="11" s="1"/>
  <c r="AA647" i="11" s="1"/>
  <c r="AB647" i="11" s="1"/>
  <c r="Y638" i="11"/>
  <c r="Z638" i="11" s="1"/>
  <c r="AA638" i="11" s="1"/>
  <c r="AB638" i="11" s="1"/>
  <c r="Y634" i="11"/>
  <c r="Z634" i="11" s="1"/>
  <c r="AA634" i="11" s="1"/>
  <c r="AB634" i="11" s="1"/>
  <c r="Y629" i="11"/>
  <c r="Z629" i="11" s="1"/>
  <c r="AA629" i="11" s="1"/>
  <c r="AB629" i="11" s="1"/>
  <c r="Y621" i="11"/>
  <c r="Z621" i="11" s="1"/>
  <c r="AA621" i="11" s="1"/>
  <c r="AB621" i="11" s="1"/>
  <c r="Y625" i="11"/>
  <c r="Z625" i="11" s="1"/>
  <c r="AA625" i="11" s="1"/>
  <c r="AB625" i="11" s="1"/>
  <c r="Y612" i="11"/>
  <c r="Z612" i="11" s="1"/>
  <c r="AA612" i="11" s="1"/>
  <c r="AB612" i="11" s="1"/>
  <c r="Y607" i="11"/>
  <c r="Z607" i="11" s="1"/>
  <c r="AA607" i="11" s="1"/>
  <c r="AB607" i="11" s="1"/>
  <c r="Y602" i="11"/>
  <c r="Z602" i="11" s="1"/>
  <c r="AA602" i="11" s="1"/>
  <c r="AB602" i="11" s="1"/>
  <c r="X13" i="6"/>
  <c r="T75" i="28"/>
  <c r="V68" i="28"/>
  <c r="W68" i="28" s="1"/>
  <c r="X68" i="28" s="1"/>
  <c r="V66" i="28"/>
  <c r="W66" i="28" s="1"/>
  <c r="X66" i="28" s="1"/>
  <c r="V64" i="28"/>
  <c r="W64" i="28" s="1"/>
  <c r="X64" i="28" s="1"/>
  <c r="V62" i="28"/>
  <c r="W62" i="28" s="1"/>
  <c r="X62" i="28" s="1"/>
  <c r="V60" i="28"/>
  <c r="W60" i="28" s="1"/>
  <c r="X60" i="28" s="1"/>
  <c r="V58" i="28"/>
  <c r="W58" i="28" s="1"/>
  <c r="X58" i="28" s="1"/>
  <c r="V56" i="28"/>
  <c r="W56" i="28" s="1"/>
  <c r="X56" i="28" s="1"/>
  <c r="F69" i="28"/>
  <c r="D69" i="28"/>
  <c r="F67" i="28"/>
  <c r="D67" i="28"/>
  <c r="F65" i="28"/>
  <c r="D65" i="28"/>
  <c r="F63" i="28"/>
  <c r="D63" i="28"/>
  <c r="F61" i="28"/>
  <c r="D61" i="28"/>
  <c r="F59" i="28"/>
  <c r="D59" i="28"/>
  <c r="F57" i="28"/>
  <c r="T69" i="28"/>
  <c r="AA67" i="28"/>
  <c r="Z67" i="28"/>
  <c r="Y67" i="28"/>
  <c r="T67" i="28"/>
  <c r="AA65" i="28"/>
  <c r="Z65" i="28"/>
  <c r="Y65" i="28"/>
  <c r="T65" i="28"/>
  <c r="AA63" i="28"/>
  <c r="Z63" i="28"/>
  <c r="Y63" i="28"/>
  <c r="T63" i="28"/>
  <c r="AA61" i="28"/>
  <c r="Z61" i="28"/>
  <c r="Y61" i="28"/>
  <c r="T61" i="28"/>
  <c r="AA59" i="28"/>
  <c r="Z59" i="28"/>
  <c r="Y59" i="28"/>
  <c r="T59" i="28"/>
  <c r="AA57" i="28"/>
  <c r="Z57" i="28"/>
  <c r="Y57" i="28"/>
  <c r="T57" i="28"/>
  <c r="AA149" i="35"/>
  <c r="Z149" i="35"/>
  <c r="AB149" i="35" s="1"/>
  <c r="U149" i="35" s="1"/>
  <c r="V149" i="35" s="1"/>
  <c r="W149" i="35" s="1"/>
  <c r="X149" i="35" s="1"/>
  <c r="Y149" i="35"/>
  <c r="T149" i="35"/>
  <c r="AB148" i="35"/>
  <c r="AA148" i="35"/>
  <c r="Z148" i="35"/>
  <c r="Y148" i="35"/>
  <c r="T148" i="35"/>
  <c r="U148" i="35" s="1"/>
  <c r="V148" i="35" s="1"/>
  <c r="W148" i="35" s="1"/>
  <c r="X148" i="35" s="1"/>
  <c r="AB146" i="35"/>
  <c r="AA146" i="35"/>
  <c r="Z146" i="35"/>
  <c r="Y146" i="35"/>
  <c r="U146" i="35"/>
  <c r="V146" i="35" s="1"/>
  <c r="W146" i="35" s="1"/>
  <c r="X146" i="35" s="1"/>
  <c r="T146" i="35"/>
  <c r="AB145" i="35"/>
  <c r="AA145" i="35"/>
  <c r="Z145" i="35"/>
  <c r="Y145" i="35"/>
  <c r="V145" i="35"/>
  <c r="W145" i="35" s="1"/>
  <c r="X145" i="35" s="1"/>
  <c r="U145" i="35"/>
  <c r="T145" i="35"/>
  <c r="AA141" i="35"/>
  <c r="Z141" i="35"/>
  <c r="Y141" i="35"/>
  <c r="AB141" i="35" s="1"/>
  <c r="U141" i="35" s="1"/>
  <c r="V141" i="35" s="1"/>
  <c r="W141" i="35" s="1"/>
  <c r="X141" i="35" s="1"/>
  <c r="T141" i="35"/>
  <c r="AA140" i="35"/>
  <c r="Z140" i="35"/>
  <c r="Y140" i="35"/>
  <c r="AB140" i="35" s="1"/>
  <c r="U140" i="35" s="1"/>
  <c r="V140" i="35" s="1"/>
  <c r="W140" i="35" s="1"/>
  <c r="X140" i="35" s="1"/>
  <c r="T140" i="35"/>
  <c r="AA138" i="35"/>
  <c r="Z138" i="35"/>
  <c r="Y138" i="35"/>
  <c r="AB138" i="35" s="1"/>
  <c r="T138" i="35"/>
  <c r="U138" i="35" s="1"/>
  <c r="V138" i="35" s="1"/>
  <c r="W138" i="35" s="1"/>
  <c r="X138" i="35" s="1"/>
  <c r="AB131" i="35"/>
  <c r="AA131" i="35"/>
  <c r="Z131" i="35"/>
  <c r="Y131" i="35"/>
  <c r="T131" i="35"/>
  <c r="U131" i="35" s="1"/>
  <c r="V131" i="35" s="1"/>
  <c r="W131" i="35" s="1"/>
  <c r="X131" i="35" s="1"/>
  <c r="AA130" i="35"/>
  <c r="Z130" i="35"/>
  <c r="AB130" i="35" s="1"/>
  <c r="U130" i="35" s="1"/>
  <c r="V130" i="35" s="1"/>
  <c r="W130" i="35" s="1"/>
  <c r="X130" i="35" s="1"/>
  <c r="Y130" i="35"/>
  <c r="T130" i="35"/>
  <c r="AB129" i="35"/>
  <c r="AA129" i="35"/>
  <c r="Z129" i="35"/>
  <c r="Y129" i="35"/>
  <c r="T129" i="35"/>
  <c r="U129" i="35" s="1"/>
  <c r="V129" i="35" s="1"/>
  <c r="W129" i="35" s="1"/>
  <c r="X129" i="35" s="1"/>
  <c r="AB128" i="35"/>
  <c r="AA128" i="35"/>
  <c r="Z128" i="35"/>
  <c r="Y128" i="35"/>
  <c r="U128" i="35"/>
  <c r="V128" i="35" s="1"/>
  <c r="W128" i="35" s="1"/>
  <c r="X128" i="35" s="1"/>
  <c r="T128" i="35"/>
  <c r="AB124" i="35"/>
  <c r="AA124" i="35"/>
  <c r="Z124" i="35"/>
  <c r="Y124" i="35"/>
  <c r="V124" i="35"/>
  <c r="W124" i="35" s="1"/>
  <c r="X124" i="35" s="1"/>
  <c r="U124" i="35"/>
  <c r="T124" i="35"/>
  <c r="AA123" i="35"/>
  <c r="Z123" i="35"/>
  <c r="Y123" i="35"/>
  <c r="AB123" i="35" s="1"/>
  <c r="T123" i="35"/>
  <c r="AA122" i="35"/>
  <c r="Z122" i="35"/>
  <c r="Y122" i="35"/>
  <c r="AB122" i="35" s="1"/>
  <c r="T122" i="35"/>
  <c r="U122" i="35" s="1"/>
  <c r="V122" i="35" s="1"/>
  <c r="W122" i="35" s="1"/>
  <c r="X122" i="35" s="1"/>
  <c r="AA120" i="35"/>
  <c r="Z120" i="35"/>
  <c r="Y120" i="35"/>
  <c r="AB120" i="35" s="1"/>
  <c r="T120" i="35"/>
  <c r="AB114" i="35"/>
  <c r="AA114" i="35"/>
  <c r="Z114" i="35"/>
  <c r="Y114" i="35"/>
  <c r="T114" i="35"/>
  <c r="U114" i="35" s="1"/>
  <c r="V114" i="35" s="1"/>
  <c r="W114" i="35" s="1"/>
  <c r="X114" i="35" s="1"/>
  <c r="AA108" i="35"/>
  <c r="Z108" i="35"/>
  <c r="AB108" i="35" s="1"/>
  <c r="U108" i="35" s="1"/>
  <c r="V108" i="35" s="1"/>
  <c r="W108" i="35" s="1"/>
  <c r="X108" i="35" s="1"/>
  <c r="Y108" i="35"/>
  <c r="T108" i="35"/>
  <c r="AB107" i="35"/>
  <c r="AA107" i="35"/>
  <c r="Z107" i="35"/>
  <c r="Y107" i="35"/>
  <c r="T107" i="35"/>
  <c r="U107" i="35" s="1"/>
  <c r="V107" i="35" s="1"/>
  <c r="W107" i="35" s="1"/>
  <c r="X107" i="35" s="1"/>
  <c r="AB106" i="35"/>
  <c r="AA106" i="35"/>
  <c r="Z106" i="35"/>
  <c r="Y106" i="35"/>
  <c r="U106" i="35"/>
  <c r="V106" i="35" s="1"/>
  <c r="W106" i="35" s="1"/>
  <c r="X106" i="35" s="1"/>
  <c r="T106" i="35"/>
  <c r="AA100" i="35"/>
  <c r="Z100" i="35"/>
  <c r="Y100" i="35"/>
  <c r="AB100" i="35" s="1"/>
  <c r="U100" i="35" s="1"/>
  <c r="V100" i="35" s="1"/>
  <c r="W100" i="35" s="1"/>
  <c r="X100" i="35" s="1"/>
  <c r="T100" i="35"/>
  <c r="F100" i="35"/>
  <c r="AA99" i="35"/>
  <c r="Z99" i="35"/>
  <c r="Y99" i="35"/>
  <c r="AB99" i="35" s="1"/>
  <c r="T99" i="35"/>
  <c r="AA97" i="35"/>
  <c r="Z97" i="35"/>
  <c r="Y97" i="35"/>
  <c r="AB97" i="35" s="1"/>
  <c r="T97" i="35"/>
  <c r="U97" i="35" s="1"/>
  <c r="V97" i="35" s="1"/>
  <c r="W97" i="35" s="1"/>
  <c r="X97" i="35" s="1"/>
  <c r="AB95" i="35"/>
  <c r="AA95" i="35"/>
  <c r="Z95" i="35"/>
  <c r="Y95" i="35"/>
  <c r="T95" i="35"/>
  <c r="U95" i="35" s="1"/>
  <c r="V95" i="35" s="1"/>
  <c r="W95" i="35" s="1"/>
  <c r="X95" i="35" s="1"/>
  <c r="AA93" i="35"/>
  <c r="Z93" i="35"/>
  <c r="Y93" i="35"/>
  <c r="AB93" i="35" s="1"/>
  <c r="U93" i="35" s="1"/>
  <c r="V93" i="35" s="1"/>
  <c r="W93" i="35" s="1"/>
  <c r="X93" i="35" s="1"/>
  <c r="T93" i="35"/>
  <c r="AB91" i="35"/>
  <c r="AA91" i="35"/>
  <c r="Z91" i="35"/>
  <c r="Y91" i="35"/>
  <c r="T91" i="35"/>
  <c r="U91" i="35" s="1"/>
  <c r="V91" i="35" s="1"/>
  <c r="W91" i="35" s="1"/>
  <c r="X91" i="35" s="1"/>
  <c r="AB89" i="35"/>
  <c r="AA89" i="35"/>
  <c r="Z89" i="35"/>
  <c r="Y89" i="35"/>
  <c r="U89" i="35"/>
  <c r="V89" i="35" s="1"/>
  <c r="W89" i="35" s="1"/>
  <c r="X89" i="35" s="1"/>
  <c r="T89" i="35"/>
  <c r="AA87" i="35"/>
  <c r="Z87" i="35"/>
  <c r="Y87" i="35"/>
  <c r="AB87" i="35" s="1"/>
  <c r="U87" i="35" s="1"/>
  <c r="V87" i="35" s="1"/>
  <c r="W87" i="35" s="1"/>
  <c r="X87" i="35" s="1"/>
  <c r="T87" i="35"/>
  <c r="AA81" i="35"/>
  <c r="Z81" i="35"/>
  <c r="Y81" i="35"/>
  <c r="AB81" i="35" s="1"/>
  <c r="T81" i="35"/>
  <c r="AA80" i="35"/>
  <c r="Z80" i="35"/>
  <c r="Y80" i="35"/>
  <c r="AB80" i="35" s="1"/>
  <c r="U80" i="35" s="1"/>
  <c r="V80" i="35" s="1"/>
  <c r="W80" i="35" s="1"/>
  <c r="X80" i="35" s="1"/>
  <c r="T80" i="35"/>
  <c r="AA78" i="35"/>
  <c r="Z78" i="35"/>
  <c r="Y78" i="35"/>
  <c r="AB78" i="35" s="1"/>
  <c r="T78" i="35"/>
  <c r="AB77" i="35"/>
  <c r="AA77" i="35"/>
  <c r="Z77" i="35"/>
  <c r="Y77" i="35"/>
  <c r="T77" i="35"/>
  <c r="U77" i="35" s="1"/>
  <c r="V77" i="35" s="1"/>
  <c r="W77" i="35" s="1"/>
  <c r="X77" i="35" s="1"/>
  <c r="AA74" i="35"/>
  <c r="Z74" i="35"/>
  <c r="Y74" i="35"/>
  <c r="AB74" i="35" s="1"/>
  <c r="U74" i="35" s="1"/>
  <c r="V74" i="35" s="1"/>
  <c r="W74" i="35" s="1"/>
  <c r="X74" i="35" s="1"/>
  <c r="T74" i="35"/>
  <c r="AB73" i="35"/>
  <c r="AA73" i="35"/>
  <c r="Z73" i="35"/>
  <c r="Y73" i="35"/>
  <c r="T73" i="35"/>
  <c r="U73" i="35" s="1"/>
  <c r="V73" i="35" s="1"/>
  <c r="W73" i="35" s="1"/>
  <c r="X73" i="35" s="1"/>
  <c r="AB72" i="35"/>
  <c r="AA72" i="35"/>
  <c r="Z72" i="35"/>
  <c r="Y72" i="35"/>
  <c r="U72" i="35"/>
  <c r="V72" i="35" s="1"/>
  <c r="W72" i="35" s="1"/>
  <c r="X72" i="35" s="1"/>
  <c r="T72" i="35"/>
  <c r="AA71" i="35"/>
  <c r="AB71" i="35" s="1"/>
  <c r="U71" i="35" s="1"/>
  <c r="V71" i="35" s="1"/>
  <c r="W71" i="35" s="1"/>
  <c r="X71" i="35" s="1"/>
  <c r="Z71" i="35"/>
  <c r="Y71" i="35"/>
  <c r="T71" i="35"/>
  <c r="AA68" i="35"/>
  <c r="Z68" i="35"/>
  <c r="Y68" i="35"/>
  <c r="AB68" i="35" s="1"/>
  <c r="T68" i="35"/>
  <c r="U68" i="35" s="1"/>
  <c r="V68" i="35" s="1"/>
  <c r="W68" i="35" s="1"/>
  <c r="X68" i="35" s="1"/>
  <c r="AA65" i="35"/>
  <c r="Z65" i="35"/>
  <c r="Y65" i="35"/>
  <c r="AB65" i="35" s="1"/>
  <c r="U65" i="35" s="1"/>
  <c r="V65" i="35" s="1"/>
  <c r="W65" i="35" s="1"/>
  <c r="X65" i="35" s="1"/>
  <c r="T65" i="35"/>
  <c r="AA64" i="35"/>
  <c r="Z64" i="35"/>
  <c r="Y64" i="35"/>
  <c r="AB64" i="35" s="1"/>
  <c r="T64" i="35"/>
  <c r="U64" i="35" s="1"/>
  <c r="V64" i="35" s="1"/>
  <c r="W64" i="35" s="1"/>
  <c r="X64" i="35" s="1"/>
  <c r="AB63" i="35"/>
  <c r="AA63" i="35"/>
  <c r="Z63" i="35"/>
  <c r="Y63" i="35"/>
  <c r="T63" i="35"/>
  <c r="U63" i="35" s="1"/>
  <c r="V63" i="35" s="1"/>
  <c r="W63" i="35" s="1"/>
  <c r="X63" i="35" s="1"/>
  <c r="AA62" i="35"/>
  <c r="Z62" i="35"/>
  <c r="Y62" i="35"/>
  <c r="AB62" i="35" s="1"/>
  <c r="U62" i="35" s="1"/>
  <c r="V62" i="35" s="1"/>
  <c r="W62" i="35" s="1"/>
  <c r="X62" i="35" s="1"/>
  <c r="T62" i="35"/>
  <c r="AB60" i="35"/>
  <c r="AA60" i="35"/>
  <c r="Z60" i="35"/>
  <c r="Y60" i="35"/>
  <c r="T60" i="35"/>
  <c r="U60" i="35" s="1"/>
  <c r="V60" i="35" s="1"/>
  <c r="W60" i="35" s="1"/>
  <c r="X60" i="35" s="1"/>
  <c r="AB59" i="35"/>
  <c r="AA59" i="35"/>
  <c r="Z59" i="35"/>
  <c r="Y59" i="35"/>
  <c r="U59" i="35"/>
  <c r="V59" i="35" s="1"/>
  <c r="W59" i="35" s="1"/>
  <c r="X59" i="35" s="1"/>
  <c r="T59" i="35"/>
  <c r="AA58" i="35"/>
  <c r="Z58" i="35"/>
  <c r="Y58" i="35"/>
  <c r="AB58" i="35" s="1"/>
  <c r="U58" i="35" s="1"/>
  <c r="V58" i="35" s="1"/>
  <c r="W58" i="35" s="1"/>
  <c r="X58" i="35" s="1"/>
  <c r="T58" i="35"/>
  <c r="AA55" i="35"/>
  <c r="Z55" i="35"/>
  <c r="Y55" i="35"/>
  <c r="AB55" i="35" s="1"/>
  <c r="T55" i="35"/>
  <c r="AA53" i="35"/>
  <c r="Z53" i="35"/>
  <c r="Y53" i="35"/>
  <c r="AB53" i="35" s="1"/>
  <c r="U53" i="35" s="1"/>
  <c r="V53" i="35" s="1"/>
  <c r="W53" i="35" s="1"/>
  <c r="X53" i="35" s="1"/>
  <c r="T53" i="35"/>
  <c r="AA50" i="35"/>
  <c r="Z50" i="35"/>
  <c r="Y50" i="35"/>
  <c r="AB50" i="35" s="1"/>
  <c r="T50" i="35"/>
  <c r="AB48" i="35"/>
  <c r="AA48" i="35"/>
  <c r="Z48" i="35"/>
  <c r="Y48" i="35"/>
  <c r="T48" i="35"/>
  <c r="U48" i="35" s="1"/>
  <c r="V48" i="35" s="1"/>
  <c r="W48" i="35" s="1"/>
  <c r="X48" i="35" s="1"/>
  <c r="AA46" i="35"/>
  <c r="Z46" i="35"/>
  <c r="Y46" i="35"/>
  <c r="AB46" i="35" s="1"/>
  <c r="U46" i="35" s="1"/>
  <c r="V46" i="35" s="1"/>
  <c r="W46" i="35" s="1"/>
  <c r="X46" i="35" s="1"/>
  <c r="T46" i="35"/>
  <c r="AB44" i="35"/>
  <c r="AA44" i="35"/>
  <c r="Z44" i="35"/>
  <c r="Y44" i="35"/>
  <c r="T44" i="35"/>
  <c r="U44" i="35" s="1"/>
  <c r="V44" i="35" s="1"/>
  <c r="W44" i="35" s="1"/>
  <c r="X44" i="35" s="1"/>
  <c r="AB42" i="35"/>
  <c r="AA42" i="35"/>
  <c r="Z42" i="35"/>
  <c r="Y42" i="35"/>
  <c r="U42" i="35"/>
  <c r="V42" i="35" s="1"/>
  <c r="W42" i="35" s="1"/>
  <c r="X42" i="35" s="1"/>
  <c r="T42" i="35"/>
  <c r="AA40" i="35"/>
  <c r="Z40" i="35"/>
  <c r="Y40" i="35"/>
  <c r="AB40" i="35" s="1"/>
  <c r="U40" i="35" s="1"/>
  <c r="V40" i="35" s="1"/>
  <c r="W40" i="35" s="1"/>
  <c r="X40" i="35" s="1"/>
  <c r="T40" i="35"/>
  <c r="AA39" i="35"/>
  <c r="Z39" i="35"/>
  <c r="Y39" i="35"/>
  <c r="AB39" i="35" s="1"/>
  <c r="T39" i="35"/>
  <c r="U39" i="35" s="1"/>
  <c r="V39" i="35" s="1"/>
  <c r="W39" i="35" s="1"/>
  <c r="X39" i="35" s="1"/>
  <c r="AA38" i="35"/>
  <c r="Z38" i="35"/>
  <c r="Y38" i="35"/>
  <c r="AB38" i="35" s="1"/>
  <c r="T38" i="35"/>
  <c r="AA36" i="35"/>
  <c r="Z36" i="35"/>
  <c r="Y36" i="35"/>
  <c r="AB36" i="35" s="1"/>
  <c r="T36" i="35"/>
  <c r="U36" i="35" s="1"/>
  <c r="V36" i="35" s="1"/>
  <c r="W36" i="35" s="1"/>
  <c r="X36" i="35" s="1"/>
  <c r="AB35" i="35"/>
  <c r="AA35" i="35"/>
  <c r="Z35" i="35"/>
  <c r="Y35" i="35"/>
  <c r="T35" i="35"/>
  <c r="U35" i="35" s="1"/>
  <c r="V35" i="35" s="1"/>
  <c r="W35" i="35" s="1"/>
  <c r="X35" i="35" s="1"/>
  <c r="AA34" i="35"/>
  <c r="Z34" i="35"/>
  <c r="Y34" i="35"/>
  <c r="AB34" i="35" s="1"/>
  <c r="U34" i="35" s="1"/>
  <c r="V34" i="35" s="1"/>
  <c r="W34" i="35" s="1"/>
  <c r="X34" i="35" s="1"/>
  <c r="T34" i="35"/>
  <c r="AB30" i="35"/>
  <c r="AA30" i="35"/>
  <c r="Z30" i="35"/>
  <c r="Y30" i="35"/>
  <c r="T30" i="35"/>
  <c r="U30" i="35" s="1"/>
  <c r="V30" i="35" s="1"/>
  <c r="W30" i="35" s="1"/>
  <c r="X30" i="35" s="1"/>
  <c r="AB29" i="35"/>
  <c r="AA29" i="35"/>
  <c r="Z29" i="35"/>
  <c r="Y29" i="35"/>
  <c r="U29" i="35"/>
  <c r="V29" i="35" s="1"/>
  <c r="W29" i="35" s="1"/>
  <c r="X29" i="35" s="1"/>
  <c r="T29" i="35"/>
  <c r="AA28" i="35"/>
  <c r="AB28" i="35" s="1"/>
  <c r="U28" i="35" s="1"/>
  <c r="V28" i="35" s="1"/>
  <c r="W28" i="35" s="1"/>
  <c r="X28" i="35" s="1"/>
  <c r="Z28" i="35"/>
  <c r="Y28" i="35"/>
  <c r="T28" i="35"/>
  <c r="AA26" i="35"/>
  <c r="Z26" i="35"/>
  <c r="Y26" i="35"/>
  <c r="AB26" i="35" s="1"/>
  <c r="T26" i="35"/>
  <c r="AA25" i="35"/>
  <c r="Z25" i="35"/>
  <c r="Y25" i="35"/>
  <c r="AB25" i="35" s="1"/>
  <c r="U25" i="35" s="1"/>
  <c r="V25" i="35" s="1"/>
  <c r="W25" i="35" s="1"/>
  <c r="X25" i="35" s="1"/>
  <c r="T25" i="35"/>
  <c r="AA24" i="35"/>
  <c r="Z24" i="35"/>
  <c r="Y24" i="35"/>
  <c r="AB24" i="35" s="1"/>
  <c r="T24" i="35"/>
  <c r="AB20" i="35"/>
  <c r="AA20" i="35"/>
  <c r="Z20" i="35"/>
  <c r="Y20" i="35"/>
  <c r="T20" i="35"/>
  <c r="U20" i="35" s="1"/>
  <c r="V20" i="35" s="1"/>
  <c r="W20" i="35" s="1"/>
  <c r="X20" i="35" s="1"/>
  <c r="AB67" i="28" l="1"/>
  <c r="U67" i="28" s="1"/>
  <c r="U69" i="28"/>
  <c r="AB65" i="28"/>
  <c r="U65" i="28" s="1"/>
  <c r="AB59" i="28"/>
  <c r="U59" i="28" s="1"/>
  <c r="AB63" i="28"/>
  <c r="U63" i="28" s="1"/>
  <c r="AB61" i="28"/>
  <c r="U61" i="28" s="1"/>
  <c r="AB57" i="28"/>
  <c r="U57" i="28" s="1"/>
  <c r="U24" i="35"/>
  <c r="V24" i="35" s="1"/>
  <c r="W24" i="35" s="1"/>
  <c r="X24" i="35" s="1"/>
  <c r="U26" i="35"/>
  <c r="V26" i="35" s="1"/>
  <c r="W26" i="35" s="1"/>
  <c r="X26" i="35" s="1"/>
  <c r="U38" i="35"/>
  <c r="V38" i="35" s="1"/>
  <c r="W38" i="35" s="1"/>
  <c r="X38" i="35" s="1"/>
  <c r="U50" i="35"/>
  <c r="V50" i="35" s="1"/>
  <c r="W50" i="35" s="1"/>
  <c r="X50" i="35" s="1"/>
  <c r="U55" i="35"/>
  <c r="V55" i="35" s="1"/>
  <c r="W55" i="35" s="1"/>
  <c r="X55" i="35" s="1"/>
  <c r="U78" i="35"/>
  <c r="V78" i="35" s="1"/>
  <c r="W78" i="35" s="1"/>
  <c r="X78" i="35" s="1"/>
  <c r="U81" i="35"/>
  <c r="V81" i="35" s="1"/>
  <c r="W81" i="35" s="1"/>
  <c r="X81" i="35" s="1"/>
  <c r="U99" i="35"/>
  <c r="V99" i="35" s="1"/>
  <c r="W99" i="35" s="1"/>
  <c r="X99" i="35" s="1"/>
  <c r="X12" i="35"/>
  <c r="U120" i="35"/>
  <c r="V120" i="35" s="1"/>
  <c r="W120" i="35" s="1"/>
  <c r="X120" i="35" s="1"/>
  <c r="U123" i="35"/>
  <c r="V123" i="35" s="1"/>
  <c r="W123" i="35" s="1"/>
  <c r="X123" i="35" s="1"/>
  <c r="X687" i="11" l="1"/>
  <c r="Y687" i="11" s="1"/>
  <c r="Z687" i="11" s="1"/>
  <c r="AA687" i="11" s="1"/>
  <c r="AB687" i="11" s="1"/>
  <c r="X685" i="11"/>
  <c r="Y685" i="11" s="1"/>
  <c r="Z685" i="11" s="1"/>
  <c r="AA685" i="11" s="1"/>
  <c r="AB685" i="11" s="1"/>
  <c r="X683" i="11"/>
  <c r="Y683" i="11" s="1"/>
  <c r="Z683" i="11" s="1"/>
  <c r="AA683" i="11" s="1"/>
  <c r="AB683" i="11" s="1"/>
  <c r="X681" i="11"/>
  <c r="Y681" i="11" s="1"/>
  <c r="Z681" i="11" s="1"/>
  <c r="AA681" i="11" s="1"/>
  <c r="AB681" i="11" s="1"/>
  <c r="X679" i="11"/>
  <c r="Y679" i="11" s="1"/>
  <c r="Z679" i="11" s="1"/>
  <c r="AA679" i="11" s="1"/>
  <c r="AB679" i="11" s="1"/>
  <c r="X765" i="2" l="1"/>
  <c r="Y765" i="2" s="1"/>
  <c r="Z765" i="2" s="1"/>
  <c r="AA765" i="2" s="1"/>
  <c r="AB765" i="2" s="1"/>
  <c r="X763" i="2"/>
  <c r="Y763" i="2" s="1"/>
  <c r="Z763" i="2" s="1"/>
  <c r="AA763" i="2" s="1"/>
  <c r="AB763" i="2" s="1"/>
  <c r="X761" i="2"/>
  <c r="Y761" i="2" s="1"/>
  <c r="Z761" i="2" s="1"/>
  <c r="AA761" i="2" s="1"/>
  <c r="AB761" i="2" s="1"/>
  <c r="T34" i="31"/>
  <c r="AA35" i="31"/>
  <c r="Z35" i="31"/>
  <c r="Y35" i="31"/>
  <c r="AB35" i="31" s="1"/>
  <c r="T35" i="31"/>
  <c r="AA27" i="31"/>
  <c r="Z27" i="31"/>
  <c r="Y27" i="31"/>
  <c r="T27" i="31"/>
  <c r="AA25" i="31"/>
  <c r="Z25" i="31"/>
  <c r="Y25" i="31"/>
  <c r="T25" i="31"/>
  <c r="AA23" i="31"/>
  <c r="Z23" i="31"/>
  <c r="Y23" i="31"/>
  <c r="AB23" i="31" s="1"/>
  <c r="T23" i="31"/>
  <c r="AA21" i="31"/>
  <c r="Z21" i="31"/>
  <c r="Y21" i="31"/>
  <c r="T21" i="31"/>
  <c r="AA19" i="31"/>
  <c r="Z19" i="31"/>
  <c r="Y19" i="31"/>
  <c r="T19" i="31"/>
  <c r="AA17" i="31"/>
  <c r="Z17" i="31"/>
  <c r="Y17" i="31"/>
  <c r="T17" i="31"/>
  <c r="V137" i="17"/>
  <c r="V28" i="32"/>
  <c r="W28" i="32" s="1"/>
  <c r="X28" i="32" s="1"/>
  <c r="U26" i="32"/>
  <c r="V26" i="32" s="1"/>
  <c r="W26" i="32" s="1"/>
  <c r="X26" i="32" s="1"/>
  <c r="T26" i="32"/>
  <c r="AB27" i="32"/>
  <c r="U27" i="32" s="1"/>
  <c r="AA27" i="32"/>
  <c r="Z27" i="32"/>
  <c r="Y27" i="32"/>
  <c r="T27" i="32"/>
  <c r="AA21" i="32"/>
  <c r="Z21" i="32"/>
  <c r="Y21" i="32"/>
  <c r="T21" i="32"/>
  <c r="AA19" i="32"/>
  <c r="Z19" i="32"/>
  <c r="AB19" i="32" s="1"/>
  <c r="Y19" i="32"/>
  <c r="T19" i="32"/>
  <c r="AB21" i="31" l="1"/>
  <c r="AB27" i="31"/>
  <c r="AB25" i="31"/>
  <c r="U35" i="31"/>
  <c r="U34" i="31" s="1"/>
  <c r="V34" i="31" s="1"/>
  <c r="W34" i="31" s="1"/>
  <c r="X34" i="31" s="1"/>
  <c r="AB19" i="31"/>
  <c r="U19" i="31" s="1"/>
  <c r="V19" i="31" s="1"/>
  <c r="W19" i="31" s="1"/>
  <c r="X19" i="31" s="1"/>
  <c r="U27" i="31"/>
  <c r="V27" i="31" s="1"/>
  <c r="W27" i="31" s="1"/>
  <c r="X27" i="31" s="1"/>
  <c r="U25" i="31"/>
  <c r="V25" i="31" s="1"/>
  <c r="W25" i="31" s="1"/>
  <c r="X25" i="31" s="1"/>
  <c r="U23" i="31"/>
  <c r="V23" i="31" s="1"/>
  <c r="W23" i="31" s="1"/>
  <c r="X23" i="31" s="1"/>
  <c r="U21" i="31"/>
  <c r="V21" i="31" s="1"/>
  <c r="W21" i="31" s="1"/>
  <c r="X21" i="31" s="1"/>
  <c r="AB17" i="31"/>
  <c r="U17" i="31" s="1"/>
  <c r="V17" i="31" s="1"/>
  <c r="W17" i="31" s="1"/>
  <c r="X17" i="31" s="1"/>
  <c r="AB21" i="32"/>
  <c r="U21" i="32"/>
  <c r="V21" i="32" s="1"/>
  <c r="W21" i="32" s="1"/>
  <c r="X21" i="32" s="1"/>
  <c r="U19" i="32"/>
  <c r="V19" i="32" s="1"/>
  <c r="W19" i="32" s="1"/>
  <c r="X19" i="32" s="1"/>
  <c r="AE677" i="11"/>
  <c r="AD677" i="11"/>
  <c r="AC677" i="11"/>
  <c r="X677" i="11"/>
  <c r="X676" i="11" s="1"/>
  <c r="AE674" i="11"/>
  <c r="AD674" i="11"/>
  <c r="AC674" i="11"/>
  <c r="X674" i="11"/>
  <c r="AE667" i="11"/>
  <c r="AD667" i="11"/>
  <c r="AC667" i="11"/>
  <c r="X667" i="11"/>
  <c r="AB40" i="18"/>
  <c r="AA40" i="18"/>
  <c r="Z40" i="18"/>
  <c r="Y40" i="18"/>
  <c r="T40" i="18"/>
  <c r="U40" i="18" s="1"/>
  <c r="V40" i="18" s="1"/>
  <c r="W40" i="18" s="1"/>
  <c r="AA38" i="9"/>
  <c r="Z38" i="9"/>
  <c r="AB38" i="9" s="1"/>
  <c r="Y38" i="9"/>
  <c r="T38" i="9"/>
  <c r="AA36" i="9"/>
  <c r="Z36" i="9"/>
  <c r="Y36" i="9"/>
  <c r="AB36" i="9" s="1"/>
  <c r="T36" i="9"/>
  <c r="AA38" i="18"/>
  <c r="Z38" i="18"/>
  <c r="Y38" i="18"/>
  <c r="T38" i="18"/>
  <c r="AA36" i="18"/>
  <c r="Z36" i="18"/>
  <c r="Y36" i="18"/>
  <c r="T36" i="18"/>
  <c r="AA34" i="9"/>
  <c r="Z34" i="9"/>
  <c r="Y34" i="9"/>
  <c r="AB34" i="9" s="1"/>
  <c r="T34" i="9"/>
  <c r="AA132" i="17"/>
  <c r="Z132" i="17"/>
  <c r="Y132" i="17"/>
  <c r="T132" i="17"/>
  <c r="AA134" i="17"/>
  <c r="Z134" i="17"/>
  <c r="Y134" i="17"/>
  <c r="T134" i="17"/>
  <c r="AB61" i="16"/>
  <c r="AA61" i="16"/>
  <c r="Z61" i="16"/>
  <c r="Y61" i="16"/>
  <c r="T61" i="16"/>
  <c r="U61" i="16" s="1"/>
  <c r="V61" i="16" s="1"/>
  <c r="W61" i="16" s="1"/>
  <c r="AA42" i="7"/>
  <c r="Z42" i="7"/>
  <c r="AB42" i="7" s="1"/>
  <c r="Y42" i="7"/>
  <c r="T42" i="7"/>
  <c r="AA45" i="7"/>
  <c r="Z45" i="7"/>
  <c r="AB45" i="7" s="1"/>
  <c r="U45" i="7" s="1"/>
  <c r="V45" i="7" s="1"/>
  <c r="W45" i="7" s="1"/>
  <c r="Y45" i="7"/>
  <c r="T45" i="7"/>
  <c r="AA64" i="16"/>
  <c r="AB64" i="16" s="1"/>
  <c r="Z64" i="16"/>
  <c r="Y64" i="16"/>
  <c r="T64" i="16"/>
  <c r="AA128" i="17"/>
  <c r="Z128" i="17"/>
  <c r="Y128" i="17"/>
  <c r="T128" i="17"/>
  <c r="AA94" i="8"/>
  <c r="Z94" i="8"/>
  <c r="Y94" i="8"/>
  <c r="T94" i="8"/>
  <c r="T93" i="8" s="1"/>
  <c r="D8" i="44"/>
  <c r="AA113" i="17"/>
  <c r="Z113" i="17"/>
  <c r="Y113" i="17"/>
  <c r="T113" i="17"/>
  <c r="AA112" i="17"/>
  <c r="Z112" i="17"/>
  <c r="Y112" i="17"/>
  <c r="AA111" i="17"/>
  <c r="Z111" i="17"/>
  <c r="Y111" i="17"/>
  <c r="T111" i="17"/>
  <c r="AA110" i="17"/>
  <c r="Z110" i="17"/>
  <c r="Y110" i="17"/>
  <c r="AA109" i="17"/>
  <c r="Z109" i="17"/>
  <c r="Y109" i="17"/>
  <c r="T109" i="17"/>
  <c r="AA108" i="17"/>
  <c r="Z108" i="17"/>
  <c r="Y108" i="17"/>
  <c r="AA107" i="17"/>
  <c r="Z107" i="17"/>
  <c r="Y107" i="17"/>
  <c r="T107" i="17"/>
  <c r="AA106" i="17"/>
  <c r="Z106" i="17"/>
  <c r="Y106" i="17"/>
  <c r="AA105" i="17"/>
  <c r="Z105" i="17"/>
  <c r="Y105" i="17"/>
  <c r="T105" i="17"/>
  <c r="AA104" i="17"/>
  <c r="Z104" i="17"/>
  <c r="Y104" i="17"/>
  <c r="AA84" i="8"/>
  <c r="Z84" i="8"/>
  <c r="Y84" i="8"/>
  <c r="T84" i="8"/>
  <c r="AA83" i="8"/>
  <c r="Z83" i="8"/>
  <c r="Y83" i="8"/>
  <c r="AA82" i="8"/>
  <c r="Z82" i="8"/>
  <c r="Y82" i="8"/>
  <c r="T82" i="8"/>
  <c r="T81" i="8" s="1"/>
  <c r="AA81" i="8"/>
  <c r="Z81" i="8"/>
  <c r="Y81" i="8"/>
  <c r="AA79" i="8"/>
  <c r="Z79" i="8"/>
  <c r="Y79" i="8"/>
  <c r="AA80" i="8"/>
  <c r="Z80" i="8"/>
  <c r="Y80" i="8"/>
  <c r="T80" i="8"/>
  <c r="T79" i="8" s="1"/>
  <c r="AA47" i="7"/>
  <c r="Z47" i="7"/>
  <c r="Y47" i="7"/>
  <c r="T47" i="7"/>
  <c r="AA66" i="16"/>
  <c r="Z66" i="16"/>
  <c r="Y66" i="16"/>
  <c r="AB66" i="16" s="1"/>
  <c r="T66" i="16"/>
  <c r="AA57" i="16"/>
  <c r="Z57" i="16"/>
  <c r="Y57" i="16"/>
  <c r="T57" i="16"/>
  <c r="AA59" i="16"/>
  <c r="Z59" i="16"/>
  <c r="Y59" i="16"/>
  <c r="T59" i="16"/>
  <c r="AA38" i="7"/>
  <c r="Z38" i="7"/>
  <c r="Y38" i="7"/>
  <c r="T38" i="7"/>
  <c r="AA40" i="7"/>
  <c r="Z40" i="7"/>
  <c r="Y40" i="7"/>
  <c r="T40" i="7"/>
  <c r="AB94" i="8" l="1"/>
  <c r="U94" i="8" s="1"/>
  <c r="U93" i="8" s="1"/>
  <c r="V93" i="8" s="1"/>
  <c r="W93" i="8" s="1"/>
  <c r="X93" i="8" s="1"/>
  <c r="AB80" i="8"/>
  <c r="U80" i="8" s="1"/>
  <c r="U79" i="8" s="1"/>
  <c r="V79" i="8" s="1"/>
  <c r="W79" i="8" s="1"/>
  <c r="X79" i="8" s="1"/>
  <c r="AB132" i="17"/>
  <c r="U132" i="17" s="1"/>
  <c r="V132" i="17" s="1"/>
  <c r="W132" i="17" s="1"/>
  <c r="X132" i="17" s="1"/>
  <c r="AB128" i="17"/>
  <c r="U128" i="17" s="1"/>
  <c r="U127" i="17" s="1"/>
  <c r="V127" i="17" s="1"/>
  <c r="W127" i="17" s="1"/>
  <c r="X127" i="17" s="1"/>
  <c r="AF677" i="11"/>
  <c r="Y677" i="11" s="1"/>
  <c r="Y676" i="11" s="1"/>
  <c r="Z676" i="11" s="1"/>
  <c r="AA676" i="11" s="1"/>
  <c r="AB676" i="11" s="1"/>
  <c r="AF667" i="11"/>
  <c r="Y667" i="11" s="1"/>
  <c r="Z667" i="11" s="1"/>
  <c r="AA667" i="11" s="1"/>
  <c r="AB667" i="11" s="1"/>
  <c r="AF674" i="11"/>
  <c r="Y674" i="11" s="1"/>
  <c r="Z674" i="11" s="1"/>
  <c r="AA674" i="11" s="1"/>
  <c r="AB674" i="11" s="1"/>
  <c r="X40" i="18"/>
  <c r="AB38" i="18"/>
  <c r="U38" i="18" s="1"/>
  <c r="V38" i="18" s="1"/>
  <c r="W38" i="18" s="1"/>
  <c r="X38" i="18" s="1"/>
  <c r="U38" i="9"/>
  <c r="V38" i="9" s="1"/>
  <c r="W38" i="9" s="1"/>
  <c r="X38" i="9" s="1"/>
  <c r="U36" i="9"/>
  <c r="V36" i="9" s="1"/>
  <c r="W36" i="9" s="1"/>
  <c r="U34" i="9"/>
  <c r="V34" i="9" s="1"/>
  <c r="W34" i="9" s="1"/>
  <c r="X34" i="9" s="1"/>
  <c r="X36" i="9"/>
  <c r="AB36" i="18"/>
  <c r="U36" i="18" s="1"/>
  <c r="V36" i="18" s="1"/>
  <c r="W36" i="18" s="1"/>
  <c r="X36" i="18" s="1"/>
  <c r="AB82" i="8"/>
  <c r="U82" i="8" s="1"/>
  <c r="U81" i="8" s="1"/>
  <c r="V81" i="8" s="1"/>
  <c r="W81" i="8" s="1"/>
  <c r="X81" i="8" s="1"/>
  <c r="AB79" i="8"/>
  <c r="AB84" i="8"/>
  <c r="U84" i="8" s="1"/>
  <c r="U83" i="8" s="1"/>
  <c r="V83" i="8" s="1"/>
  <c r="W83" i="8" s="1"/>
  <c r="X83" i="8" s="1"/>
  <c r="AB134" i="17"/>
  <c r="U134" i="17" s="1"/>
  <c r="V134" i="17" s="1"/>
  <c r="W134" i="17" s="1"/>
  <c r="X134" i="17" s="1"/>
  <c r="AB113" i="17"/>
  <c r="U113" i="17" s="1"/>
  <c r="U112" i="17" s="1"/>
  <c r="V112" i="17" s="1"/>
  <c r="W112" i="17" s="1"/>
  <c r="X112" i="17" s="1"/>
  <c r="AB111" i="17"/>
  <c r="U111" i="17" s="1"/>
  <c r="U110" i="17" s="1"/>
  <c r="V110" i="17" s="1"/>
  <c r="W110" i="17" s="1"/>
  <c r="X110" i="17" s="1"/>
  <c r="AB107" i="17"/>
  <c r="U107" i="17" s="1"/>
  <c r="U106" i="17" s="1"/>
  <c r="V106" i="17" s="1"/>
  <c r="W106" i="17" s="1"/>
  <c r="X106" i="17" s="1"/>
  <c r="X61" i="16"/>
  <c r="AB57" i="16"/>
  <c r="U57" i="16" s="1"/>
  <c r="V57" i="16" s="1"/>
  <c r="W57" i="16" s="1"/>
  <c r="X57" i="16" s="1"/>
  <c r="U64" i="16"/>
  <c r="V64" i="16" s="1"/>
  <c r="W64" i="16" s="1"/>
  <c r="X64" i="16" s="1"/>
  <c r="U42" i="7"/>
  <c r="V42" i="7" s="1"/>
  <c r="W42" i="7" s="1"/>
  <c r="X42" i="7" s="1"/>
  <c r="X45" i="7"/>
  <c r="U66" i="16"/>
  <c r="V66" i="16" s="1"/>
  <c r="W66" i="16" s="1"/>
  <c r="X66" i="16" s="1"/>
  <c r="T127" i="17"/>
  <c r="AB38" i="7"/>
  <c r="U38" i="7" s="1"/>
  <c r="V38" i="7" s="1"/>
  <c r="W38" i="7" s="1"/>
  <c r="X38" i="7" s="1"/>
  <c r="AB47" i="7"/>
  <c r="U47" i="7" s="1"/>
  <c r="V47" i="7" s="1"/>
  <c r="W47" i="7" s="1"/>
  <c r="X47" i="7" s="1"/>
  <c r="AB40" i="7"/>
  <c r="U40" i="7" s="1"/>
  <c r="V40" i="7" s="1"/>
  <c r="W40" i="7" s="1"/>
  <c r="X40" i="7" s="1"/>
  <c r="AB81" i="8"/>
  <c r="AB83" i="8"/>
  <c r="AB109" i="17"/>
  <c r="U109" i="17" s="1"/>
  <c r="U108" i="17" s="1"/>
  <c r="V108" i="17" s="1"/>
  <c r="W108" i="17" s="1"/>
  <c r="X108" i="17" s="1"/>
  <c r="AB105" i="17"/>
  <c r="U105" i="17" s="1"/>
  <c r="U104" i="17" s="1"/>
  <c r="V104" i="17" s="1"/>
  <c r="W104" i="17" s="1"/>
  <c r="X104" i="17" s="1"/>
  <c r="AB112" i="17"/>
  <c r="AB108" i="17"/>
  <c r="AB110" i="17"/>
  <c r="AB104" i="17"/>
  <c r="AB106" i="17"/>
  <c r="T112" i="17"/>
  <c r="T110" i="17"/>
  <c r="T108" i="17"/>
  <c r="T106" i="17"/>
  <c r="T104" i="17"/>
  <c r="T83" i="8"/>
  <c r="AB59" i="16"/>
  <c r="U59" i="16" s="1"/>
  <c r="V59" i="16" s="1"/>
  <c r="W59" i="16" s="1"/>
  <c r="X59" i="16" s="1"/>
  <c r="X12" i="7" l="1"/>
  <c r="AA27" i="18"/>
  <c r="Z27" i="18"/>
  <c r="Y27" i="18"/>
  <c r="AB27" i="18" s="1"/>
  <c r="T27" i="18"/>
  <c r="AA33" i="18"/>
  <c r="Z33" i="18"/>
  <c r="Y33" i="18"/>
  <c r="T33" i="18"/>
  <c r="AA31" i="18"/>
  <c r="Z31" i="18"/>
  <c r="Y31" i="18"/>
  <c r="T31" i="18"/>
  <c r="AA29" i="18"/>
  <c r="Z29" i="18"/>
  <c r="Y29" i="18"/>
  <c r="T29" i="18"/>
  <c r="T45" i="5"/>
  <c r="Y45" i="5"/>
  <c r="Z45" i="5"/>
  <c r="AA45" i="5"/>
  <c r="AB45" i="5"/>
  <c r="U45" i="5" s="1"/>
  <c r="V45" i="5" s="1"/>
  <c r="W45" i="5" s="1"/>
  <c r="T37" i="14"/>
  <c r="Y37" i="14"/>
  <c r="Z37" i="14"/>
  <c r="AA37" i="14"/>
  <c r="AB37" i="14"/>
  <c r="U37" i="14" s="1"/>
  <c r="V37" i="14" s="1"/>
  <c r="W37" i="14" s="1"/>
  <c r="U27" i="18" l="1"/>
  <c r="V27" i="18" s="1"/>
  <c r="W27" i="18" s="1"/>
  <c r="X27" i="18" s="1"/>
  <c r="AB29" i="18"/>
  <c r="U29" i="18" s="1"/>
  <c r="V29" i="18" s="1"/>
  <c r="W29" i="18" s="1"/>
  <c r="X29" i="18" s="1"/>
  <c r="AB33" i="18"/>
  <c r="U33" i="18" s="1"/>
  <c r="V33" i="18" s="1"/>
  <c r="W33" i="18" s="1"/>
  <c r="X33" i="18" s="1"/>
  <c r="AB31" i="18"/>
  <c r="U31" i="18" s="1"/>
  <c r="V31" i="18" s="1"/>
  <c r="W31" i="18" s="1"/>
  <c r="X31" i="18" s="1"/>
  <c r="X45" i="5"/>
  <c r="X37" i="14"/>
  <c r="AA240" i="34"/>
  <c r="Z240" i="34"/>
  <c r="AB240" i="34" s="1"/>
  <c r="Y240" i="34"/>
  <c r="T240" i="34"/>
  <c r="F240" i="34"/>
  <c r="AA230" i="34"/>
  <c r="Z230" i="34"/>
  <c r="Y230" i="34"/>
  <c r="T230" i="34"/>
  <c r="F230" i="34"/>
  <c r="AA224" i="34"/>
  <c r="Z224" i="34"/>
  <c r="Y224" i="34"/>
  <c r="T224" i="34"/>
  <c r="F224" i="34"/>
  <c r="AB216" i="34"/>
  <c r="AA216" i="34"/>
  <c r="Z216" i="34"/>
  <c r="Y216" i="34"/>
  <c r="T216" i="34"/>
  <c r="F216" i="34"/>
  <c r="AA206" i="34"/>
  <c r="Z206" i="34"/>
  <c r="Y206" i="34"/>
  <c r="T206" i="34"/>
  <c r="F206" i="34"/>
  <c r="AA200" i="34"/>
  <c r="Z200" i="34"/>
  <c r="Y200" i="34"/>
  <c r="T200" i="34"/>
  <c r="F200" i="34"/>
  <c r="AA191" i="34"/>
  <c r="Z191" i="34"/>
  <c r="Y191" i="34"/>
  <c r="T191" i="34"/>
  <c r="F191" i="34"/>
  <c r="AA181" i="34"/>
  <c r="Z181" i="34"/>
  <c r="Y181" i="34"/>
  <c r="T181" i="34"/>
  <c r="F181" i="34"/>
  <c r="AA175" i="34"/>
  <c r="Z175" i="34"/>
  <c r="Y175" i="34"/>
  <c r="T175" i="34"/>
  <c r="F175" i="34"/>
  <c r="AA167" i="34"/>
  <c r="Z167" i="34"/>
  <c r="Y167" i="34"/>
  <c r="T167" i="34"/>
  <c r="F167" i="34"/>
  <c r="AA157" i="34"/>
  <c r="Z157" i="34"/>
  <c r="Y157" i="34"/>
  <c r="T157" i="34"/>
  <c r="F157" i="34"/>
  <c r="AA151" i="34"/>
  <c r="Z151" i="34"/>
  <c r="Y151" i="34"/>
  <c r="T151" i="34"/>
  <c r="F151" i="34"/>
  <c r="AA143" i="34"/>
  <c r="Z143" i="34"/>
  <c r="Y143" i="34"/>
  <c r="T143" i="34"/>
  <c r="F143" i="34"/>
  <c r="AA133" i="34"/>
  <c r="Z133" i="34"/>
  <c r="Y133" i="34"/>
  <c r="T133" i="34"/>
  <c r="F133" i="34"/>
  <c r="AA127" i="34"/>
  <c r="Z127" i="34"/>
  <c r="Y127" i="34"/>
  <c r="T127" i="34"/>
  <c r="F127" i="34"/>
  <c r="AA121" i="34"/>
  <c r="Z121" i="34"/>
  <c r="Y121" i="34"/>
  <c r="T121" i="34"/>
  <c r="F121" i="34"/>
  <c r="AA106" i="34"/>
  <c r="Z106" i="34"/>
  <c r="Y106" i="34"/>
  <c r="T106" i="34"/>
  <c r="F106" i="34"/>
  <c r="AA91" i="34"/>
  <c r="Z91" i="34"/>
  <c r="Y91" i="34"/>
  <c r="T91" i="34"/>
  <c r="F91" i="34"/>
  <c r="AA71" i="34"/>
  <c r="Z71" i="34"/>
  <c r="Y71" i="34"/>
  <c r="T71" i="34"/>
  <c r="F71" i="34"/>
  <c r="AA46" i="34"/>
  <c r="Z46" i="34"/>
  <c r="Y46" i="34"/>
  <c r="T46" i="34"/>
  <c r="F46" i="34"/>
  <c r="U240" i="34" l="1"/>
  <c r="V240" i="34" s="1"/>
  <c r="W240" i="34" s="1"/>
  <c r="X240" i="34" s="1"/>
  <c r="AB230" i="34"/>
  <c r="U230" i="34" s="1"/>
  <c r="V230" i="34" s="1"/>
  <c r="W230" i="34" s="1"/>
  <c r="X230" i="34" s="1"/>
  <c r="AB224" i="34"/>
  <c r="U224" i="34" s="1"/>
  <c r="V224" i="34" s="1"/>
  <c r="W224" i="34" s="1"/>
  <c r="X224" i="34" s="1"/>
  <c r="U216" i="34"/>
  <c r="V216" i="34" s="1"/>
  <c r="W216" i="34" s="1"/>
  <c r="X216" i="34" s="1"/>
  <c r="AB206" i="34"/>
  <c r="U206" i="34" s="1"/>
  <c r="V206" i="34" s="1"/>
  <c r="W206" i="34" s="1"/>
  <c r="X206" i="34" s="1"/>
  <c r="AB200" i="34"/>
  <c r="U200" i="34" s="1"/>
  <c r="V200" i="34" s="1"/>
  <c r="W200" i="34" s="1"/>
  <c r="X200" i="34" s="1"/>
  <c r="AB191" i="34"/>
  <c r="U191" i="34" s="1"/>
  <c r="V191" i="34" s="1"/>
  <c r="W191" i="34" s="1"/>
  <c r="X191" i="34" s="1"/>
  <c r="AB157" i="34"/>
  <c r="U157" i="34" s="1"/>
  <c r="V157" i="34" s="1"/>
  <c r="W157" i="34" s="1"/>
  <c r="X157" i="34" s="1"/>
  <c r="AB181" i="34"/>
  <c r="U181" i="34" s="1"/>
  <c r="V181" i="34" s="1"/>
  <c r="W181" i="34" s="1"/>
  <c r="X181" i="34" s="1"/>
  <c r="AB175" i="34"/>
  <c r="U175" i="34" s="1"/>
  <c r="V175" i="34" s="1"/>
  <c r="W175" i="34" s="1"/>
  <c r="X175" i="34" s="1"/>
  <c r="AB167" i="34"/>
  <c r="U167" i="34" s="1"/>
  <c r="V167" i="34" s="1"/>
  <c r="W167" i="34" s="1"/>
  <c r="X167" i="34" s="1"/>
  <c r="AB143" i="34"/>
  <c r="U143" i="34" s="1"/>
  <c r="V143" i="34" s="1"/>
  <c r="W143" i="34" s="1"/>
  <c r="X143" i="34" s="1"/>
  <c r="AB133" i="34"/>
  <c r="U133" i="34" s="1"/>
  <c r="V133" i="34" s="1"/>
  <c r="W133" i="34" s="1"/>
  <c r="X133" i="34" s="1"/>
  <c r="AB151" i="34"/>
  <c r="U151" i="34" s="1"/>
  <c r="V151" i="34" s="1"/>
  <c r="W151" i="34" s="1"/>
  <c r="X151" i="34" s="1"/>
  <c r="AB121" i="34"/>
  <c r="U121" i="34" s="1"/>
  <c r="V121" i="34" s="1"/>
  <c r="W121" i="34" s="1"/>
  <c r="X121" i="34" s="1"/>
  <c r="AB127" i="34"/>
  <c r="U127" i="34" s="1"/>
  <c r="V127" i="34" s="1"/>
  <c r="W127" i="34" s="1"/>
  <c r="X127" i="34" s="1"/>
  <c r="AB106" i="34"/>
  <c r="U106" i="34" s="1"/>
  <c r="V106" i="34" s="1"/>
  <c r="W106" i="34" s="1"/>
  <c r="X106" i="34" s="1"/>
  <c r="AB91" i="34"/>
  <c r="U91" i="34" s="1"/>
  <c r="V91" i="34" s="1"/>
  <c r="W91" i="34" s="1"/>
  <c r="X91" i="34" s="1"/>
  <c r="AB71" i="34"/>
  <c r="U71" i="34" s="1"/>
  <c r="V71" i="34" s="1"/>
  <c r="W71" i="34" s="1"/>
  <c r="X71" i="34" s="1"/>
  <c r="AB46" i="34"/>
  <c r="U46" i="34" s="1"/>
  <c r="V46" i="34" s="1"/>
  <c r="W46" i="34" s="1"/>
  <c r="X46" i="34" s="1"/>
  <c r="AE786" i="11" l="1"/>
  <c r="AD786" i="11"/>
  <c r="AC786" i="11"/>
  <c r="X786" i="11"/>
  <c r="AE890" i="2"/>
  <c r="AD890" i="2"/>
  <c r="AC890" i="2"/>
  <c r="X890" i="2"/>
  <c r="AE858" i="2"/>
  <c r="AD858" i="2"/>
  <c r="AC858" i="2"/>
  <c r="X858" i="2"/>
  <c r="AE808" i="2"/>
  <c r="AD808" i="2"/>
  <c r="AC808" i="2"/>
  <c r="X808" i="2"/>
  <c r="AE803" i="2"/>
  <c r="AD803" i="2"/>
  <c r="AC803" i="2"/>
  <c r="X803" i="2"/>
  <c r="X802" i="2" s="1"/>
  <c r="AE728" i="11"/>
  <c r="AD728" i="11"/>
  <c r="AC728" i="11"/>
  <c r="X728" i="11"/>
  <c r="X727" i="11" s="1"/>
  <c r="AE723" i="11"/>
  <c r="AD723" i="11"/>
  <c r="AC723" i="11"/>
  <c r="X723" i="11"/>
  <c r="X722" i="11" s="1"/>
  <c r="AE753" i="2"/>
  <c r="AD753" i="2"/>
  <c r="AC753" i="2"/>
  <c r="X753" i="2"/>
  <c r="AE751" i="2"/>
  <c r="AD751" i="2"/>
  <c r="AC751" i="2"/>
  <c r="X751" i="2"/>
  <c r="AE748" i="2"/>
  <c r="AD748" i="2"/>
  <c r="AC748" i="2"/>
  <c r="X748" i="2"/>
  <c r="AE745" i="2"/>
  <c r="AD745" i="2"/>
  <c r="AC745" i="2"/>
  <c r="X745" i="2"/>
  <c r="AE741" i="2"/>
  <c r="AD741" i="2"/>
  <c r="AC741" i="2"/>
  <c r="X741" i="2"/>
  <c r="AE743" i="2"/>
  <c r="AD743" i="2"/>
  <c r="AC743" i="2"/>
  <c r="X743" i="2"/>
  <c r="AE677" i="2"/>
  <c r="AD677" i="2"/>
  <c r="AC677" i="2"/>
  <c r="X677" i="2"/>
  <c r="AE675" i="2"/>
  <c r="AD675" i="2"/>
  <c r="AC675" i="2"/>
  <c r="X675" i="2"/>
  <c r="AE400" i="2"/>
  <c r="AD400" i="2"/>
  <c r="AC400" i="2"/>
  <c r="X400" i="2"/>
  <c r="AE399" i="2"/>
  <c r="AD399" i="2"/>
  <c r="AC399" i="2"/>
  <c r="X399" i="2"/>
  <c r="AE422" i="2"/>
  <c r="AD422" i="2"/>
  <c r="AC422" i="2"/>
  <c r="X422" i="2"/>
  <c r="AE421" i="2"/>
  <c r="AD421" i="2"/>
  <c r="AC421" i="2"/>
  <c r="X421" i="2"/>
  <c r="AE437" i="2"/>
  <c r="AD437" i="2"/>
  <c r="AC437" i="2"/>
  <c r="X437" i="2"/>
  <c r="AE436" i="2"/>
  <c r="AD436" i="2"/>
  <c r="AC436" i="2"/>
  <c r="X436" i="2"/>
  <c r="AE435" i="2"/>
  <c r="AD435" i="2"/>
  <c r="AC435" i="2"/>
  <c r="X435" i="2"/>
  <c r="AE404" i="2"/>
  <c r="AD404" i="2"/>
  <c r="AC404" i="2"/>
  <c r="X404" i="2"/>
  <c r="AE403" i="2"/>
  <c r="AD403" i="2"/>
  <c r="AC403" i="2"/>
  <c r="X403" i="2"/>
  <c r="AE402" i="2"/>
  <c r="AD402" i="2"/>
  <c r="AC402" i="2"/>
  <c r="X402" i="2"/>
  <c r="AE433" i="2"/>
  <c r="AD433" i="2"/>
  <c r="AC433" i="2"/>
  <c r="X433" i="2"/>
  <c r="AE432" i="2"/>
  <c r="AD432" i="2"/>
  <c r="AC432" i="2"/>
  <c r="X432" i="2"/>
  <c r="AE431" i="2"/>
  <c r="AD431" i="2"/>
  <c r="AC431" i="2"/>
  <c r="X431" i="2"/>
  <c r="AE429" i="2"/>
  <c r="AD429" i="2"/>
  <c r="AC429" i="2"/>
  <c r="X429" i="2"/>
  <c r="AE428" i="2"/>
  <c r="AD428" i="2"/>
  <c r="AC428" i="2"/>
  <c r="X428" i="2"/>
  <c r="AE427" i="2"/>
  <c r="AD427" i="2"/>
  <c r="AC427" i="2"/>
  <c r="X427" i="2"/>
  <c r="AE425" i="2"/>
  <c r="AD425" i="2"/>
  <c r="AC425" i="2"/>
  <c r="X425" i="2"/>
  <c r="AE424" i="2"/>
  <c r="AD424" i="2"/>
  <c r="AC424" i="2"/>
  <c r="X424" i="2"/>
  <c r="AE419" i="2"/>
  <c r="AD419" i="2"/>
  <c r="AC419" i="2"/>
  <c r="X419" i="2"/>
  <c r="AE418" i="2"/>
  <c r="AD418" i="2"/>
  <c r="AC418" i="2"/>
  <c r="X418" i="2"/>
  <c r="AE416" i="2"/>
  <c r="AD416" i="2"/>
  <c r="AC416" i="2"/>
  <c r="X416" i="2"/>
  <c r="AE415" i="2"/>
  <c r="AD415" i="2"/>
  <c r="AC415" i="2"/>
  <c r="X415" i="2"/>
  <c r="AE414" i="2"/>
  <c r="AD414" i="2"/>
  <c r="AC414" i="2"/>
  <c r="X414" i="2"/>
  <c r="AE412" i="2"/>
  <c r="AD412" i="2"/>
  <c r="AC412" i="2"/>
  <c r="X412" i="2"/>
  <c r="AE411" i="2"/>
  <c r="AD411" i="2"/>
  <c r="AC411" i="2"/>
  <c r="X411" i="2"/>
  <c r="AE410" i="2"/>
  <c r="AD410" i="2"/>
  <c r="AC410" i="2"/>
  <c r="X410" i="2"/>
  <c r="AE408" i="2"/>
  <c r="AD408" i="2"/>
  <c r="AC408" i="2"/>
  <c r="X408" i="2"/>
  <c r="AE407" i="2"/>
  <c r="AD407" i="2"/>
  <c r="AC407" i="2"/>
  <c r="X407" i="2"/>
  <c r="AE406" i="2"/>
  <c r="AD406" i="2"/>
  <c r="AC406" i="2"/>
  <c r="X406" i="2"/>
  <c r="AA31" i="9"/>
  <c r="Z31" i="9"/>
  <c r="Y31" i="9"/>
  <c r="T31" i="9"/>
  <c r="AA29" i="9"/>
  <c r="AB29" i="9" s="1"/>
  <c r="Z29" i="9"/>
  <c r="Y29" i="9"/>
  <c r="T29" i="9"/>
  <c r="AA27" i="9"/>
  <c r="Z27" i="9"/>
  <c r="Y27" i="9"/>
  <c r="T27" i="9"/>
  <c r="D12" i="44"/>
  <c r="AF728" i="11" l="1"/>
  <c r="Y728" i="11" s="1"/>
  <c r="Y727" i="11" s="1"/>
  <c r="Z727" i="11" s="1"/>
  <c r="AA727" i="11" s="1"/>
  <c r="AB727" i="11" s="1"/>
  <c r="AF890" i="2"/>
  <c r="Y890" i="2" s="1"/>
  <c r="Z890" i="2" s="1"/>
  <c r="AA890" i="2" s="1"/>
  <c r="AB890" i="2" s="1"/>
  <c r="AF786" i="11"/>
  <c r="Y786" i="11" s="1"/>
  <c r="Z786" i="11" s="1"/>
  <c r="AA786" i="11" s="1"/>
  <c r="AB786" i="11" s="1"/>
  <c r="AB31" i="9"/>
  <c r="AB27" i="9"/>
  <c r="U27" i="9" s="1"/>
  <c r="V27" i="9" s="1"/>
  <c r="W27" i="9" s="1"/>
  <c r="X27" i="9" s="1"/>
  <c r="AF723" i="11"/>
  <c r="Y723" i="11" s="1"/>
  <c r="Y722" i="11" s="1"/>
  <c r="Z722" i="11" s="1"/>
  <c r="AA722" i="11" s="1"/>
  <c r="AB722" i="11" s="1"/>
  <c r="AF808" i="2"/>
  <c r="Y808" i="2" s="1"/>
  <c r="Y807" i="2" s="1"/>
  <c r="Z807" i="2" s="1"/>
  <c r="AA807" i="2" s="1"/>
  <c r="AB807" i="2" s="1"/>
  <c r="AF858" i="2"/>
  <c r="Y858" i="2" s="1"/>
  <c r="Z858" i="2" s="1"/>
  <c r="AA858" i="2" s="1"/>
  <c r="AB858" i="2" s="1"/>
  <c r="AF803" i="2"/>
  <c r="Y803" i="2" s="1"/>
  <c r="Y802" i="2" s="1"/>
  <c r="Z802" i="2" s="1"/>
  <c r="AA802" i="2" s="1"/>
  <c r="AB802" i="2" s="1"/>
  <c r="X807" i="2"/>
  <c r="AF753" i="2"/>
  <c r="Y753" i="2" s="1"/>
  <c r="Z753" i="2" s="1"/>
  <c r="AA753" i="2" s="1"/>
  <c r="AB753" i="2" s="1"/>
  <c r="AF751" i="2"/>
  <c r="Y751" i="2" s="1"/>
  <c r="Z751" i="2" s="1"/>
  <c r="AA751" i="2" s="1"/>
  <c r="AB751" i="2" s="1"/>
  <c r="AF748" i="2"/>
  <c r="Y748" i="2" s="1"/>
  <c r="Z748" i="2" s="1"/>
  <c r="AA748" i="2" s="1"/>
  <c r="AB748" i="2" s="1"/>
  <c r="AF741" i="2"/>
  <c r="Y741" i="2" s="1"/>
  <c r="Z741" i="2" s="1"/>
  <c r="AA741" i="2" s="1"/>
  <c r="AB741" i="2" s="1"/>
  <c r="AF424" i="2"/>
  <c r="Y424" i="2" s="1"/>
  <c r="Z424" i="2" s="1"/>
  <c r="AA424" i="2" s="1"/>
  <c r="AB424" i="2" s="1"/>
  <c r="AF436" i="2"/>
  <c r="Y436" i="2" s="1"/>
  <c r="Z436" i="2" s="1"/>
  <c r="AA436" i="2" s="1"/>
  <c r="AB436" i="2" s="1"/>
  <c r="AF745" i="2"/>
  <c r="Y745" i="2" s="1"/>
  <c r="Z745" i="2" s="1"/>
  <c r="AA745" i="2" s="1"/>
  <c r="AB745" i="2" s="1"/>
  <c r="AF408" i="2"/>
  <c r="Y408" i="2" s="1"/>
  <c r="Z408" i="2" s="1"/>
  <c r="AA408" i="2" s="1"/>
  <c r="AB408" i="2" s="1"/>
  <c r="AF431" i="2"/>
  <c r="Y431" i="2" s="1"/>
  <c r="Z431" i="2" s="1"/>
  <c r="AA431" i="2" s="1"/>
  <c r="AB431" i="2" s="1"/>
  <c r="AF419" i="2"/>
  <c r="Y419" i="2" s="1"/>
  <c r="Z419" i="2" s="1"/>
  <c r="AA419" i="2" s="1"/>
  <c r="AB419" i="2" s="1"/>
  <c r="AF437" i="2"/>
  <c r="Y437" i="2" s="1"/>
  <c r="Z437" i="2" s="1"/>
  <c r="AA437" i="2" s="1"/>
  <c r="AB437" i="2" s="1"/>
  <c r="AF400" i="2"/>
  <c r="Y400" i="2" s="1"/>
  <c r="Z400" i="2" s="1"/>
  <c r="AA400" i="2" s="1"/>
  <c r="AB400" i="2" s="1"/>
  <c r="AF414" i="2"/>
  <c r="Y414" i="2" s="1"/>
  <c r="Z414" i="2" s="1"/>
  <c r="AA414" i="2" s="1"/>
  <c r="AB414" i="2" s="1"/>
  <c r="AF410" i="2"/>
  <c r="Y410" i="2" s="1"/>
  <c r="Z410" i="2" s="1"/>
  <c r="AA410" i="2" s="1"/>
  <c r="AB410" i="2" s="1"/>
  <c r="AF412" i="2"/>
  <c r="Y412" i="2" s="1"/>
  <c r="Z412" i="2" s="1"/>
  <c r="AA412" i="2" s="1"/>
  <c r="AB412" i="2" s="1"/>
  <c r="AF418" i="2"/>
  <c r="Y418" i="2" s="1"/>
  <c r="Z418" i="2" s="1"/>
  <c r="AA418" i="2" s="1"/>
  <c r="AB418" i="2" s="1"/>
  <c r="AF421" i="2"/>
  <c r="Y421" i="2" s="1"/>
  <c r="Z421" i="2" s="1"/>
  <c r="AA421" i="2" s="1"/>
  <c r="AB421" i="2" s="1"/>
  <c r="AF743" i="2"/>
  <c r="Y743" i="2" s="1"/>
  <c r="Z743" i="2" s="1"/>
  <c r="AA743" i="2" s="1"/>
  <c r="AB743" i="2" s="1"/>
  <c r="AF406" i="2"/>
  <c r="Y406" i="2" s="1"/>
  <c r="Z406" i="2" s="1"/>
  <c r="AA406" i="2" s="1"/>
  <c r="AB406" i="2" s="1"/>
  <c r="AF677" i="2"/>
  <c r="Y677" i="2" s="1"/>
  <c r="Z677" i="2" s="1"/>
  <c r="AA677" i="2" s="1"/>
  <c r="AB677" i="2" s="1"/>
  <c r="AF429" i="2"/>
  <c r="Y429" i="2" s="1"/>
  <c r="Z429" i="2" s="1"/>
  <c r="AA429" i="2" s="1"/>
  <c r="AB429" i="2" s="1"/>
  <c r="AF402" i="2"/>
  <c r="Y402" i="2" s="1"/>
  <c r="Z402" i="2" s="1"/>
  <c r="AA402" i="2" s="1"/>
  <c r="AB402" i="2" s="1"/>
  <c r="AF404" i="2"/>
  <c r="Y404" i="2" s="1"/>
  <c r="Z404" i="2" s="1"/>
  <c r="AA404" i="2" s="1"/>
  <c r="AB404" i="2" s="1"/>
  <c r="AF399" i="2"/>
  <c r="Y399" i="2" s="1"/>
  <c r="Z399" i="2" s="1"/>
  <c r="AA399" i="2" s="1"/>
  <c r="AB399" i="2" s="1"/>
  <c r="AF416" i="2"/>
  <c r="Y416" i="2" s="1"/>
  <c r="Z416" i="2" s="1"/>
  <c r="AA416" i="2" s="1"/>
  <c r="AB416" i="2" s="1"/>
  <c r="AF675" i="2"/>
  <c r="Y675" i="2" s="1"/>
  <c r="Z675" i="2" s="1"/>
  <c r="AA675" i="2" s="1"/>
  <c r="AB675" i="2" s="1"/>
  <c r="AF428" i="2"/>
  <c r="Y428" i="2" s="1"/>
  <c r="Z428" i="2" s="1"/>
  <c r="AA428" i="2" s="1"/>
  <c r="AB428" i="2" s="1"/>
  <c r="AF433" i="2"/>
  <c r="Y433" i="2" s="1"/>
  <c r="Z433" i="2" s="1"/>
  <c r="AA433" i="2" s="1"/>
  <c r="AB433" i="2" s="1"/>
  <c r="AF407" i="2"/>
  <c r="Y407" i="2" s="1"/>
  <c r="Z407" i="2" s="1"/>
  <c r="AA407" i="2" s="1"/>
  <c r="AB407" i="2" s="1"/>
  <c r="AF422" i="2"/>
  <c r="Y422" i="2" s="1"/>
  <c r="Z422" i="2" s="1"/>
  <c r="AA422" i="2" s="1"/>
  <c r="AB422" i="2" s="1"/>
  <c r="AF425" i="2"/>
  <c r="Y425" i="2" s="1"/>
  <c r="Z425" i="2" s="1"/>
  <c r="AA425" i="2" s="1"/>
  <c r="AB425" i="2" s="1"/>
  <c r="AF411" i="2"/>
  <c r="Y411" i="2" s="1"/>
  <c r="Z411" i="2" s="1"/>
  <c r="AA411" i="2" s="1"/>
  <c r="AB411" i="2" s="1"/>
  <c r="AF415" i="2"/>
  <c r="Y415" i="2" s="1"/>
  <c r="Z415" i="2" s="1"/>
  <c r="AA415" i="2" s="1"/>
  <c r="AB415" i="2" s="1"/>
  <c r="AF432" i="2"/>
  <c r="Y432" i="2" s="1"/>
  <c r="Z432" i="2" s="1"/>
  <c r="AA432" i="2" s="1"/>
  <c r="AB432" i="2" s="1"/>
  <c r="AF403" i="2"/>
  <c r="Y403" i="2" s="1"/>
  <c r="Z403" i="2" s="1"/>
  <c r="AA403" i="2" s="1"/>
  <c r="AB403" i="2" s="1"/>
  <c r="AF427" i="2"/>
  <c r="Y427" i="2" s="1"/>
  <c r="Z427" i="2" s="1"/>
  <c r="AA427" i="2" s="1"/>
  <c r="AB427" i="2" s="1"/>
  <c r="AF435" i="2"/>
  <c r="Y435" i="2" s="1"/>
  <c r="Z435" i="2" s="1"/>
  <c r="AA435" i="2" s="1"/>
  <c r="AB435" i="2" s="1"/>
  <c r="U31" i="9"/>
  <c r="V31" i="9" s="1"/>
  <c r="W31" i="9" s="1"/>
  <c r="X31" i="9" s="1"/>
  <c r="U29" i="9"/>
  <c r="V29" i="9" s="1"/>
  <c r="W29" i="9" s="1"/>
  <c r="X29" i="9" s="1"/>
  <c r="X12" i="38"/>
  <c r="AA71" i="38"/>
  <c r="Z71" i="38"/>
  <c r="AB71" i="38" s="1"/>
  <c r="Y71" i="38"/>
  <c r="AA72" i="38"/>
  <c r="Z72" i="38"/>
  <c r="Y72" i="38"/>
  <c r="AB72" i="38" s="1"/>
  <c r="T72" i="38"/>
  <c r="T71" i="38" s="1"/>
  <c r="U72" i="38" l="1"/>
  <c r="U71" i="38" s="1"/>
  <c r="V71" i="38" s="1"/>
  <c r="W71" i="38" s="1"/>
  <c r="X71" i="38" s="1"/>
  <c r="X11" i="43"/>
  <c r="D21" i="44"/>
  <c r="X12" i="18"/>
  <c r="D20" i="44" s="1"/>
  <c r="X13" i="16"/>
  <c r="D18" i="44" s="1"/>
  <c r="AA46" i="8"/>
  <c r="Z46" i="8"/>
  <c r="Y46" i="8"/>
  <c r="AA45" i="8"/>
  <c r="Z45" i="8"/>
  <c r="Y45" i="8"/>
  <c r="AA44" i="8"/>
  <c r="Z44" i="8"/>
  <c r="Y44" i="8"/>
  <c r="AA43" i="8"/>
  <c r="Z43" i="8"/>
  <c r="Y43" i="8"/>
  <c r="AA42" i="8"/>
  <c r="Z42" i="8"/>
  <c r="Y42" i="8"/>
  <c r="AA41" i="8"/>
  <c r="Z41" i="8"/>
  <c r="Y41" i="8"/>
  <c r="AA40" i="8"/>
  <c r="Z40" i="8"/>
  <c r="Y40" i="8"/>
  <c r="AA39" i="8"/>
  <c r="Z39" i="8"/>
  <c r="Y39" i="8"/>
  <c r="AA38" i="8"/>
  <c r="Z38" i="8"/>
  <c r="Y38" i="8"/>
  <c r="AA37" i="8"/>
  <c r="Z37" i="8"/>
  <c r="Y37" i="8"/>
  <c r="AA36" i="8"/>
  <c r="Z36" i="8"/>
  <c r="Y36" i="8"/>
  <c r="AA35" i="8"/>
  <c r="Z35" i="8"/>
  <c r="Y35" i="8"/>
  <c r="AA34" i="8"/>
  <c r="Z34" i="8"/>
  <c r="Y34" i="8"/>
  <c r="AA33" i="8"/>
  <c r="Z33" i="8"/>
  <c r="Y33" i="8"/>
  <c r="D9" i="44"/>
  <c r="AA95" i="17"/>
  <c r="Z95" i="17"/>
  <c r="Y95" i="17"/>
  <c r="T95" i="17"/>
  <c r="AA93" i="17"/>
  <c r="Z93" i="17"/>
  <c r="Y93" i="17"/>
  <c r="T93" i="17"/>
  <c r="W137" i="17"/>
  <c r="X137" i="17" s="1"/>
  <c r="AA136" i="17"/>
  <c r="Z136" i="17"/>
  <c r="Y136" i="17"/>
  <c r="T136" i="17"/>
  <c r="T135" i="17" s="1"/>
  <c r="AA65" i="8"/>
  <c r="Z65" i="8"/>
  <c r="Y65" i="8"/>
  <c r="T65" i="8"/>
  <c r="AD76" i="8"/>
  <c r="AA76" i="8"/>
  <c r="Z76" i="8"/>
  <c r="Y76" i="8"/>
  <c r="T76" i="8"/>
  <c r="AD73" i="8"/>
  <c r="AA73" i="8"/>
  <c r="Z73" i="8"/>
  <c r="Y73" i="8"/>
  <c r="T73" i="8"/>
  <c r="AD70" i="8"/>
  <c r="AA70" i="8"/>
  <c r="Z70" i="8"/>
  <c r="Y70" i="8"/>
  <c r="T70" i="8"/>
  <c r="AA88" i="17"/>
  <c r="Z88" i="17"/>
  <c r="Y88" i="17"/>
  <c r="T88" i="17"/>
  <c r="AA63" i="17"/>
  <c r="Z63" i="17"/>
  <c r="Y63" i="17"/>
  <c r="T63" i="17"/>
  <c r="AA60" i="17"/>
  <c r="Z60" i="17"/>
  <c r="Y60" i="17"/>
  <c r="T60" i="17"/>
  <c r="AA57" i="17"/>
  <c r="Z57" i="17"/>
  <c r="Y57" i="17"/>
  <c r="T57" i="17"/>
  <c r="AA91" i="17"/>
  <c r="Z91" i="17"/>
  <c r="Y91" i="17"/>
  <c r="T91" i="17"/>
  <c r="AA85" i="17"/>
  <c r="Z85" i="17"/>
  <c r="Y85" i="17"/>
  <c r="T85" i="17"/>
  <c r="AA82" i="17"/>
  <c r="Z82" i="17"/>
  <c r="Y82" i="17"/>
  <c r="T82" i="17"/>
  <c r="AA79" i="17"/>
  <c r="Z79" i="17"/>
  <c r="Y79" i="17"/>
  <c r="T79" i="17"/>
  <c r="AA77" i="17"/>
  <c r="Z77" i="17"/>
  <c r="Y77" i="17"/>
  <c r="T77" i="17"/>
  <c r="AA75" i="17"/>
  <c r="Z75" i="17"/>
  <c r="Y75" i="17"/>
  <c r="T75" i="17"/>
  <c r="AA73" i="17"/>
  <c r="Z73" i="17"/>
  <c r="Y73" i="17"/>
  <c r="T73" i="17"/>
  <c r="AA71" i="17"/>
  <c r="Z71" i="17"/>
  <c r="Y71" i="17"/>
  <c r="T71" i="17"/>
  <c r="AA69" i="17"/>
  <c r="Z69" i="17"/>
  <c r="Y69" i="17"/>
  <c r="T69" i="17"/>
  <c r="AA67" i="17"/>
  <c r="Z67" i="17"/>
  <c r="Y67" i="17"/>
  <c r="T67" i="17"/>
  <c r="AA65" i="17"/>
  <c r="Z65" i="17"/>
  <c r="Y65" i="17"/>
  <c r="T65" i="17"/>
  <c r="AD55" i="8"/>
  <c r="AA55" i="8"/>
  <c r="Z55" i="8"/>
  <c r="Y55" i="8"/>
  <c r="T55" i="8"/>
  <c r="AD53" i="8"/>
  <c r="AA53" i="8"/>
  <c r="Z53" i="8"/>
  <c r="Y53" i="8"/>
  <c r="T53" i="8"/>
  <c r="K69" i="1"/>
  <c r="K67" i="1"/>
  <c r="AE69" i="1"/>
  <c r="AD69" i="1"/>
  <c r="AC69" i="1"/>
  <c r="AF69" i="1" s="1"/>
  <c r="Y69" i="1" s="1"/>
  <c r="X69" i="1"/>
  <c r="AE67" i="1"/>
  <c r="AD67" i="1"/>
  <c r="AC67" i="1"/>
  <c r="X67" i="1"/>
  <c r="AE45" i="1"/>
  <c r="AD45" i="1"/>
  <c r="AC45" i="1"/>
  <c r="AF45" i="1" s="1"/>
  <c r="Y45" i="1" s="1"/>
  <c r="X45" i="1"/>
  <c r="AE44" i="1"/>
  <c r="AD44" i="1"/>
  <c r="AC44" i="1"/>
  <c r="AF44" i="1" s="1"/>
  <c r="X44" i="1"/>
  <c r="AE43" i="1"/>
  <c r="AD43" i="1"/>
  <c r="AC43" i="1"/>
  <c r="AF43" i="1" s="1"/>
  <c r="Y43" i="1" s="1"/>
  <c r="X43" i="1"/>
  <c r="AE42" i="1"/>
  <c r="AD42" i="1"/>
  <c r="AC42" i="1"/>
  <c r="AF42" i="1" s="1"/>
  <c r="X42" i="1"/>
  <c r="AA64" i="14"/>
  <c r="Z64" i="14"/>
  <c r="Y64" i="14"/>
  <c r="T64" i="14"/>
  <c r="Y42" i="1" l="1"/>
  <c r="Z42" i="1" s="1"/>
  <c r="AA42" i="1" s="1"/>
  <c r="Y44" i="1"/>
  <c r="AF67" i="1"/>
  <c r="Y67" i="1" s="1"/>
  <c r="Z67" i="1" s="1"/>
  <c r="AA67" i="1" s="1"/>
  <c r="AB76" i="8"/>
  <c r="U76" i="8" s="1"/>
  <c r="V76" i="8" s="1"/>
  <c r="W76" i="8" s="1"/>
  <c r="X76" i="8" s="1"/>
  <c r="AB55" i="8"/>
  <c r="U55" i="8" s="1"/>
  <c r="V55" i="8" s="1"/>
  <c r="W55" i="8" s="1"/>
  <c r="X55" i="8" s="1"/>
  <c r="AE55" i="8" s="1"/>
  <c r="AB36" i="8"/>
  <c r="AB65" i="8"/>
  <c r="U65" i="8" s="1"/>
  <c r="V65" i="8" s="1"/>
  <c r="W65" i="8" s="1"/>
  <c r="AB40" i="8"/>
  <c r="AB46" i="8"/>
  <c r="AB44" i="8"/>
  <c r="AB34" i="8"/>
  <c r="AB42" i="8"/>
  <c r="AB39" i="8"/>
  <c r="AB38" i="8"/>
  <c r="AB37" i="8"/>
  <c r="AB35" i="8"/>
  <c r="AB33" i="8"/>
  <c r="AB45" i="8"/>
  <c r="AB43" i="8"/>
  <c r="AB41" i="8"/>
  <c r="AB93" i="17"/>
  <c r="U93" i="17" s="1"/>
  <c r="V93" i="17" s="1"/>
  <c r="W93" i="17" s="1"/>
  <c r="X93" i="17" s="1"/>
  <c r="AB64" i="14"/>
  <c r="U64" i="14" s="1"/>
  <c r="V64" i="14" s="1"/>
  <c r="W64" i="14" s="1"/>
  <c r="X64" i="14" s="1"/>
  <c r="AB95" i="17"/>
  <c r="U95" i="17" s="1"/>
  <c r="V95" i="17" s="1"/>
  <c r="W95" i="17" s="1"/>
  <c r="X95" i="17" s="1"/>
  <c r="AB136" i="17"/>
  <c r="U136" i="17" s="1"/>
  <c r="U135" i="17" s="1"/>
  <c r="V135" i="17" s="1"/>
  <c r="W135" i="17" s="1"/>
  <c r="X135" i="17" s="1"/>
  <c r="AB88" i="17"/>
  <c r="U88" i="17" s="1"/>
  <c r="V88" i="17" s="1"/>
  <c r="W88" i="17" s="1"/>
  <c r="X88" i="17" s="1"/>
  <c r="AB73" i="8"/>
  <c r="U73" i="8" s="1"/>
  <c r="V73" i="8" s="1"/>
  <c r="W73" i="8" s="1"/>
  <c r="X73" i="8" s="1"/>
  <c r="AB70" i="8"/>
  <c r="U70" i="8" s="1"/>
  <c r="V70" i="8" s="1"/>
  <c r="W70" i="8" s="1"/>
  <c r="X70" i="8" s="1"/>
  <c r="AB53" i="8"/>
  <c r="U53" i="8" s="1"/>
  <c r="V53" i="8" s="1"/>
  <c r="W53" i="8" s="1"/>
  <c r="X53" i="8" s="1"/>
  <c r="AE53" i="8" s="1"/>
  <c r="AB63" i="17"/>
  <c r="U63" i="17" s="1"/>
  <c r="V63" i="17" s="1"/>
  <c r="W63" i="17" s="1"/>
  <c r="X63" i="17" s="1"/>
  <c r="AB60" i="17"/>
  <c r="U60" i="17" s="1"/>
  <c r="V60" i="17" s="1"/>
  <c r="W60" i="17" s="1"/>
  <c r="X60" i="17" s="1"/>
  <c r="AB91" i="17"/>
  <c r="U91" i="17" s="1"/>
  <c r="V91" i="17" s="1"/>
  <c r="W91" i="17" s="1"/>
  <c r="X91" i="17" s="1"/>
  <c r="AB57" i="17"/>
  <c r="U57" i="17" s="1"/>
  <c r="V57" i="17" s="1"/>
  <c r="W57" i="17" s="1"/>
  <c r="X57" i="17" s="1"/>
  <c r="AB85" i="17"/>
  <c r="U85" i="17" s="1"/>
  <c r="V85" i="17" s="1"/>
  <c r="W85" i="17" s="1"/>
  <c r="X85" i="17" s="1"/>
  <c r="AB82" i="17"/>
  <c r="U82" i="17" s="1"/>
  <c r="V82" i="17" s="1"/>
  <c r="W82" i="17" s="1"/>
  <c r="X82" i="17" s="1"/>
  <c r="AB79" i="17"/>
  <c r="U79" i="17" s="1"/>
  <c r="V79" i="17" s="1"/>
  <c r="W79" i="17" s="1"/>
  <c r="X79" i="17" s="1"/>
  <c r="AB77" i="17"/>
  <c r="U77" i="17" s="1"/>
  <c r="V77" i="17" s="1"/>
  <c r="W77" i="17" s="1"/>
  <c r="X77" i="17" s="1"/>
  <c r="AB73" i="17"/>
  <c r="U73" i="17" s="1"/>
  <c r="V73" i="17" s="1"/>
  <c r="W73" i="17" s="1"/>
  <c r="X73" i="17" s="1"/>
  <c r="AB75" i="17"/>
  <c r="U75" i="17" s="1"/>
  <c r="V75" i="17" s="1"/>
  <c r="W75" i="17" s="1"/>
  <c r="X75" i="17" s="1"/>
  <c r="AB71" i="17"/>
  <c r="U71" i="17" s="1"/>
  <c r="V71" i="17" s="1"/>
  <c r="W71" i="17" s="1"/>
  <c r="X71" i="17" s="1"/>
  <c r="AB67" i="17"/>
  <c r="U67" i="17" s="1"/>
  <c r="V67" i="17" s="1"/>
  <c r="W67" i="17" s="1"/>
  <c r="X67" i="17" s="1"/>
  <c r="AB69" i="17"/>
  <c r="U69" i="17" s="1"/>
  <c r="V69" i="17" s="1"/>
  <c r="W69" i="17" s="1"/>
  <c r="X69" i="17" s="1"/>
  <c r="AB65" i="17"/>
  <c r="U65" i="17" s="1"/>
  <c r="V65" i="17" s="1"/>
  <c r="W65" i="17" s="1"/>
  <c r="X65" i="17" s="1"/>
  <c r="Z69" i="1"/>
  <c r="AA69" i="1" s="1"/>
  <c r="Z43" i="1"/>
  <c r="AA43" i="1" s="1"/>
  <c r="Z45" i="1"/>
  <c r="AA45" i="1" s="1"/>
  <c r="AB13" i="1" s="1"/>
  <c r="D3" i="44" s="1"/>
  <c r="Z44" i="1"/>
  <c r="AA44" i="1" s="1"/>
  <c r="X13" i="17" l="1"/>
  <c r="D19" i="44" s="1"/>
  <c r="AE769" i="2" l="1"/>
  <c r="AD769" i="2"/>
  <c r="AC769" i="2"/>
  <c r="X769" i="2"/>
  <c r="AE759" i="2"/>
  <c r="AD759" i="2"/>
  <c r="AC759" i="2"/>
  <c r="X759" i="2"/>
  <c r="X758" i="2" s="1"/>
  <c r="AE757" i="2"/>
  <c r="AD757" i="2"/>
  <c r="AC757" i="2"/>
  <c r="X757" i="2"/>
  <c r="X756" i="2" s="1"/>
  <c r="AE504" i="2"/>
  <c r="AD504" i="2"/>
  <c r="AC504" i="2"/>
  <c r="AE492" i="2"/>
  <c r="AD492" i="2"/>
  <c r="AC492" i="2"/>
  <c r="AE493" i="2"/>
  <c r="AD493" i="2"/>
  <c r="AC493" i="2"/>
  <c r="X493" i="2"/>
  <c r="X492" i="2" s="1"/>
  <c r="AE468" i="2"/>
  <c r="AD468" i="2"/>
  <c r="AC468" i="2"/>
  <c r="X468" i="2"/>
  <c r="X467" i="2" s="1"/>
  <c r="AF493" i="2" l="1"/>
  <c r="Y493" i="2" s="1"/>
  <c r="Y492" i="2" s="1"/>
  <c r="Z492" i="2" s="1"/>
  <c r="AA492" i="2" s="1"/>
  <c r="AB492" i="2" s="1"/>
  <c r="AF759" i="2"/>
  <c r="Y759" i="2" s="1"/>
  <c r="Y758" i="2" s="1"/>
  <c r="Z758" i="2" s="1"/>
  <c r="AA758" i="2" s="1"/>
  <c r="AB758" i="2" s="1"/>
  <c r="AF492" i="2"/>
  <c r="AF769" i="2"/>
  <c r="Y769" i="2" s="1"/>
  <c r="Z769" i="2" s="1"/>
  <c r="AA769" i="2" s="1"/>
  <c r="AB769" i="2" s="1"/>
  <c r="AF757" i="2"/>
  <c r="Y757" i="2" s="1"/>
  <c r="AF504" i="2"/>
  <c r="AF468" i="2"/>
  <c r="Y468" i="2" s="1"/>
  <c r="Y467" i="2" s="1"/>
  <c r="Y756" i="2" l="1"/>
  <c r="Z756" i="2" s="1"/>
  <c r="AA756" i="2" s="1"/>
  <c r="AB756" i="2" s="1"/>
  <c r="AE319" i="2" l="1"/>
  <c r="AD319" i="2"/>
  <c r="AC319" i="2"/>
  <c r="X319" i="2"/>
  <c r="AE318" i="2"/>
  <c r="AD318" i="2"/>
  <c r="AC318" i="2"/>
  <c r="X318" i="2"/>
  <c r="AE317" i="2"/>
  <c r="AD317" i="2"/>
  <c r="AC317" i="2"/>
  <c r="X317" i="2"/>
  <c r="AE316" i="2"/>
  <c r="AD316" i="2"/>
  <c r="AC316" i="2"/>
  <c r="X316" i="2"/>
  <c r="AE315" i="2"/>
  <c r="AD315" i="2"/>
  <c r="AC315" i="2"/>
  <c r="X315" i="2"/>
  <c r="AE314" i="2"/>
  <c r="AD314" i="2"/>
  <c r="AC314" i="2"/>
  <c r="X314" i="2"/>
  <c r="AE313" i="2"/>
  <c r="AD313" i="2"/>
  <c r="AC313" i="2"/>
  <c r="X313" i="2"/>
  <c r="AE312" i="2"/>
  <c r="AD312" i="2"/>
  <c r="AC312" i="2"/>
  <c r="X312" i="2"/>
  <c r="AE311" i="2"/>
  <c r="AD311" i="2"/>
  <c r="AC311" i="2"/>
  <c r="X311" i="2"/>
  <c r="AE310" i="2"/>
  <c r="AD310" i="2"/>
  <c r="AC310" i="2"/>
  <c r="X310" i="2"/>
  <c r="AE309" i="2"/>
  <c r="AD309" i="2"/>
  <c r="AC309" i="2"/>
  <c r="X309" i="2"/>
  <c r="AE308" i="2"/>
  <c r="AD308" i="2"/>
  <c r="AC308" i="2"/>
  <c r="X308" i="2"/>
  <c r="AE307" i="2"/>
  <c r="AD307" i="2"/>
  <c r="AC307" i="2"/>
  <c r="X307" i="2"/>
  <c r="AF309" i="2" l="1"/>
  <c r="Y309" i="2" s="1"/>
  <c r="Z309" i="2" s="1"/>
  <c r="AA309" i="2" s="1"/>
  <c r="AB309" i="2" s="1"/>
  <c r="AF308" i="2"/>
  <c r="Y308" i="2" s="1"/>
  <c r="Z308" i="2" s="1"/>
  <c r="AA308" i="2" s="1"/>
  <c r="AB308" i="2" s="1"/>
  <c r="AF316" i="2"/>
  <c r="Y316" i="2" s="1"/>
  <c r="Z316" i="2" s="1"/>
  <c r="AA316" i="2" s="1"/>
  <c r="AB316" i="2" s="1"/>
  <c r="AF318" i="2"/>
  <c r="Y318" i="2" s="1"/>
  <c r="Z318" i="2" s="1"/>
  <c r="AA318" i="2" s="1"/>
  <c r="AB318" i="2" s="1"/>
  <c r="AF314" i="2"/>
  <c r="Y314" i="2" s="1"/>
  <c r="Z314" i="2" s="1"/>
  <c r="AA314" i="2" s="1"/>
  <c r="AB314" i="2" s="1"/>
  <c r="AF311" i="2"/>
  <c r="Y311" i="2" s="1"/>
  <c r="Z311" i="2" s="1"/>
  <c r="AA311" i="2" s="1"/>
  <c r="AB311" i="2" s="1"/>
  <c r="AF315" i="2"/>
  <c r="Y315" i="2" s="1"/>
  <c r="Z315" i="2" s="1"/>
  <c r="AA315" i="2" s="1"/>
  <c r="AB315" i="2" s="1"/>
  <c r="AF317" i="2"/>
  <c r="Y317" i="2" s="1"/>
  <c r="Z317" i="2" s="1"/>
  <c r="AA317" i="2" s="1"/>
  <c r="AB317" i="2" s="1"/>
  <c r="AF310" i="2"/>
  <c r="Y310" i="2" s="1"/>
  <c r="Z310" i="2" s="1"/>
  <c r="AA310" i="2" s="1"/>
  <c r="AB310" i="2" s="1"/>
  <c r="AF312" i="2"/>
  <c r="Y312" i="2" s="1"/>
  <c r="Z312" i="2" s="1"/>
  <c r="AA312" i="2" s="1"/>
  <c r="AB312" i="2" s="1"/>
  <c r="AF307" i="2"/>
  <c r="Y307" i="2" s="1"/>
  <c r="Z307" i="2" s="1"/>
  <c r="AA307" i="2" s="1"/>
  <c r="AB307" i="2" s="1"/>
  <c r="AF319" i="2"/>
  <c r="Y319" i="2" s="1"/>
  <c r="Z319" i="2" s="1"/>
  <c r="AA319" i="2" s="1"/>
  <c r="AB319" i="2" s="1"/>
  <c r="AF313" i="2"/>
  <c r="Y313" i="2" s="1"/>
  <c r="Z313" i="2" s="1"/>
  <c r="AA313" i="2" s="1"/>
  <c r="AB313" i="2" s="1"/>
  <c r="AE828" i="2" l="1"/>
  <c r="AD828" i="2"/>
  <c r="AC828" i="2"/>
  <c r="X828" i="2"/>
  <c r="AE705" i="11"/>
  <c r="AD705" i="11"/>
  <c r="AC705" i="11"/>
  <c r="X705" i="11"/>
  <c r="AE785" i="2"/>
  <c r="AD785" i="2"/>
  <c r="AC785" i="2"/>
  <c r="X785" i="2"/>
  <c r="AE691" i="11"/>
  <c r="AD691" i="11"/>
  <c r="AC691" i="11"/>
  <c r="X691" i="11"/>
  <c r="AF691" i="11" l="1"/>
  <c r="Y691" i="11" s="1"/>
  <c r="Z691" i="11" s="1"/>
  <c r="AA691" i="11" s="1"/>
  <c r="AB691" i="11" s="1"/>
  <c r="AF705" i="11"/>
  <c r="Y705" i="11" s="1"/>
  <c r="Z705" i="11" s="1"/>
  <c r="AA705" i="11" s="1"/>
  <c r="AB705" i="11" s="1"/>
  <c r="AF785" i="2"/>
  <c r="Y785" i="2" s="1"/>
  <c r="Z785" i="2" s="1"/>
  <c r="AA785" i="2" s="1"/>
  <c r="AB785" i="2" s="1"/>
  <c r="AF828" i="2"/>
  <c r="Y828" i="2" s="1"/>
  <c r="Z828" i="2" s="1"/>
  <c r="AA828" i="2" s="1"/>
  <c r="AB828" i="2" s="1"/>
  <c r="AE78" i="36" l="1"/>
  <c r="AD78" i="36"/>
  <c r="AC78" i="36"/>
  <c r="AF78" i="36" s="1"/>
  <c r="X78" i="36"/>
  <c r="X50" i="36"/>
  <c r="X49" i="36"/>
  <c r="X21" i="36"/>
  <c r="AC21" i="36"/>
  <c r="AD21" i="36"/>
  <c r="AE21" i="36"/>
  <c r="AF21" i="36"/>
  <c r="Y78" i="36" l="1"/>
  <c r="Z78" i="36" s="1"/>
  <c r="AA78" i="36" s="1"/>
  <c r="AB78" i="36" s="1"/>
  <c r="Y21" i="36"/>
  <c r="Z21" i="36" s="1"/>
  <c r="AA21" i="36" s="1"/>
  <c r="AE64" i="26" l="1"/>
  <c r="AD64" i="26"/>
  <c r="AC64" i="26"/>
  <c r="AF64" i="26" s="1"/>
  <c r="X64" i="26"/>
  <c r="X776" i="2"/>
  <c r="AC776" i="2"/>
  <c r="AD776" i="2"/>
  <c r="AE776" i="2"/>
  <c r="AE351" i="11"/>
  <c r="AD351" i="11"/>
  <c r="AC351" i="11"/>
  <c r="X351" i="11"/>
  <c r="AE382" i="2"/>
  <c r="AD382" i="2"/>
  <c r="AC382" i="2"/>
  <c r="X382" i="2"/>
  <c r="AE649" i="2"/>
  <c r="AD649" i="2"/>
  <c r="AC649" i="2"/>
  <c r="X649" i="2"/>
  <c r="AE567" i="11"/>
  <c r="AD567" i="11"/>
  <c r="AC567" i="11"/>
  <c r="X567" i="11"/>
  <c r="AE645" i="2"/>
  <c r="AD645" i="2"/>
  <c r="AC645" i="2"/>
  <c r="X645" i="2"/>
  <c r="AE643" i="2"/>
  <c r="AD643" i="2"/>
  <c r="AC643" i="2"/>
  <c r="X643" i="2"/>
  <c r="AE565" i="11"/>
  <c r="AD565" i="11"/>
  <c r="AC565" i="11"/>
  <c r="X565" i="11"/>
  <c r="AE563" i="11"/>
  <c r="AD563" i="11"/>
  <c r="AC563" i="11"/>
  <c r="X563" i="11"/>
  <c r="AE641" i="2"/>
  <c r="AD641" i="2"/>
  <c r="AC641" i="2"/>
  <c r="X641" i="2"/>
  <c r="Y64" i="26" l="1"/>
  <c r="Z64" i="26" s="1"/>
  <c r="AA64" i="26" s="1"/>
  <c r="AB64" i="26" s="1"/>
  <c r="AF565" i="11"/>
  <c r="Y565" i="11" s="1"/>
  <c r="Z565" i="11" s="1"/>
  <c r="AA565" i="11" s="1"/>
  <c r="AB565" i="11" s="1"/>
  <c r="AF567" i="11"/>
  <c r="Y567" i="11" s="1"/>
  <c r="Z567" i="11" s="1"/>
  <c r="AA567" i="11" s="1"/>
  <c r="AB567" i="11" s="1"/>
  <c r="AF645" i="2"/>
  <c r="Y645" i="2" s="1"/>
  <c r="Z645" i="2" s="1"/>
  <c r="AA645" i="2" s="1"/>
  <c r="AB645" i="2" s="1"/>
  <c r="AF641" i="2"/>
  <c r="Y641" i="2" s="1"/>
  <c r="Z641" i="2" s="1"/>
  <c r="AA641" i="2" s="1"/>
  <c r="AB641" i="2" s="1"/>
  <c r="AF382" i="2"/>
  <c r="Y382" i="2" s="1"/>
  <c r="Z382" i="2" s="1"/>
  <c r="AA382" i="2" s="1"/>
  <c r="AB382" i="2" s="1"/>
  <c r="AF563" i="11"/>
  <c r="Y563" i="11" s="1"/>
  <c r="Z563" i="11" s="1"/>
  <c r="AA563" i="11" s="1"/>
  <c r="AB563" i="11" s="1"/>
  <c r="AF351" i="11"/>
  <c r="Y351" i="11" s="1"/>
  <c r="Z351" i="11" s="1"/>
  <c r="AA351" i="11" s="1"/>
  <c r="AB351" i="11" s="1"/>
  <c r="AF776" i="2"/>
  <c r="Y776" i="2" s="1"/>
  <c r="Z776" i="2" s="1"/>
  <c r="AA776" i="2" s="1"/>
  <c r="AB776" i="2" s="1"/>
  <c r="AF649" i="2"/>
  <c r="Y649" i="2" s="1"/>
  <c r="Z649" i="2" s="1"/>
  <c r="AA649" i="2" s="1"/>
  <c r="AB649" i="2" s="1"/>
  <c r="AF643" i="2"/>
  <c r="Y643" i="2" s="1"/>
  <c r="Z643" i="2" s="1"/>
  <c r="AA643" i="2" s="1"/>
  <c r="AB643" i="2" s="1"/>
  <c r="AA61" i="14"/>
  <c r="Z61" i="14"/>
  <c r="Y61" i="14"/>
  <c r="AB61" i="14" s="1"/>
  <c r="T61" i="14"/>
  <c r="AA69" i="5"/>
  <c r="Z69" i="5"/>
  <c r="Y69" i="5"/>
  <c r="T69" i="5"/>
  <c r="AA44" i="14"/>
  <c r="Z44" i="14"/>
  <c r="Y44" i="14"/>
  <c r="T44" i="14"/>
  <c r="AA52" i="5"/>
  <c r="Z52" i="5"/>
  <c r="AB52" i="5" s="1"/>
  <c r="Y52" i="5"/>
  <c r="T52" i="5"/>
  <c r="AA42" i="14"/>
  <c r="Z42" i="14"/>
  <c r="Y42" i="14"/>
  <c r="T42" i="14"/>
  <c r="AA50" i="5"/>
  <c r="Z50" i="5"/>
  <c r="Y50" i="5"/>
  <c r="T50" i="5"/>
  <c r="AA40" i="14"/>
  <c r="Z40" i="14"/>
  <c r="Y40" i="14"/>
  <c r="T40" i="14"/>
  <c r="AA48" i="5"/>
  <c r="Z48" i="5"/>
  <c r="Y48" i="5"/>
  <c r="T48" i="5"/>
  <c r="T15" i="5"/>
  <c r="U69" i="5" l="1"/>
  <c r="V69" i="5" s="1"/>
  <c r="W69" i="5" s="1"/>
  <c r="AB69" i="5"/>
  <c r="AB40" i="14"/>
  <c r="AB44" i="14"/>
  <c r="U44" i="14" s="1"/>
  <c r="V44" i="14" s="1"/>
  <c r="W44" i="14" s="1"/>
  <c r="X44" i="14" s="1"/>
  <c r="U61" i="14"/>
  <c r="V61" i="14" s="1"/>
  <c r="W61" i="14" s="1"/>
  <c r="X61" i="14" s="1"/>
  <c r="AB48" i="5"/>
  <c r="U48" i="5" s="1"/>
  <c r="V48" i="5" s="1"/>
  <c r="W48" i="5" s="1"/>
  <c r="X48" i="5" s="1"/>
  <c r="AB42" i="14"/>
  <c r="U42" i="14" s="1"/>
  <c r="V42" i="14" s="1"/>
  <c r="W42" i="14" s="1"/>
  <c r="X42" i="14" s="1"/>
  <c r="X69" i="5"/>
  <c r="AB50" i="5"/>
  <c r="U52" i="5"/>
  <c r="V52" i="5" s="1"/>
  <c r="W52" i="5" s="1"/>
  <c r="X52" i="5" s="1"/>
  <c r="U40" i="14"/>
  <c r="V40" i="14" s="1"/>
  <c r="W40" i="14" s="1"/>
  <c r="X40" i="14" s="1"/>
  <c r="U50" i="5"/>
  <c r="V50" i="5" s="1"/>
  <c r="W50" i="5" s="1"/>
  <c r="X50" i="5" s="1"/>
  <c r="AA37" i="5" l="1"/>
  <c r="Z37" i="5"/>
  <c r="Y37" i="5"/>
  <c r="T37" i="5"/>
  <c r="AB37" i="5" l="1"/>
  <c r="U37" i="5"/>
  <c r="V37" i="5" s="1"/>
  <c r="W37" i="5" s="1"/>
  <c r="X37" i="5" s="1"/>
  <c r="AA33" i="5" l="1"/>
  <c r="Z33" i="5"/>
  <c r="Y33" i="5"/>
  <c r="AB33" i="5" s="1"/>
  <c r="T33" i="5"/>
  <c r="AA29" i="5"/>
  <c r="Z29" i="5"/>
  <c r="Y29" i="5"/>
  <c r="T29" i="5"/>
  <c r="AA23" i="14"/>
  <c r="Z23" i="14"/>
  <c r="Y23" i="14"/>
  <c r="AB23" i="14" s="1"/>
  <c r="T23" i="14"/>
  <c r="AA21" i="14"/>
  <c r="Z21" i="14"/>
  <c r="Y21" i="14"/>
  <c r="T21" i="14"/>
  <c r="AA17" i="14"/>
  <c r="Z17" i="14"/>
  <c r="Y17" i="14"/>
  <c r="T17" i="14"/>
  <c r="AA19" i="14"/>
  <c r="Z19" i="14"/>
  <c r="Y19" i="14"/>
  <c r="T19" i="14"/>
  <c r="AA25" i="14"/>
  <c r="Z25" i="14"/>
  <c r="Y25" i="14"/>
  <c r="T25" i="14"/>
  <c r="AA25" i="5"/>
  <c r="Z25" i="5"/>
  <c r="Y25" i="5"/>
  <c r="T25" i="5"/>
  <c r="AA96" i="14"/>
  <c r="Z96" i="14"/>
  <c r="Y96" i="14"/>
  <c r="T96" i="14"/>
  <c r="AA94" i="14"/>
  <c r="Z94" i="14"/>
  <c r="Y94" i="14"/>
  <c r="T94" i="14"/>
  <c r="AA92" i="14"/>
  <c r="Z92" i="14"/>
  <c r="Y92" i="14"/>
  <c r="T92" i="14"/>
  <c r="AA90" i="14"/>
  <c r="Z90" i="14"/>
  <c r="Y90" i="14"/>
  <c r="T90" i="14"/>
  <c r="AA88" i="14"/>
  <c r="Z88" i="14"/>
  <c r="Y88" i="14"/>
  <c r="T88" i="14"/>
  <c r="AB29" i="5" l="1"/>
  <c r="U29" i="5" s="1"/>
  <c r="V29" i="5" s="1"/>
  <c r="W29" i="5" s="1"/>
  <c r="X29" i="5" s="1"/>
  <c r="AB21" i="14"/>
  <c r="AB19" i="14"/>
  <c r="U19" i="14" s="1"/>
  <c r="V19" i="14" s="1"/>
  <c r="W19" i="14" s="1"/>
  <c r="X19" i="14" s="1"/>
  <c r="AB96" i="14"/>
  <c r="U96" i="14" s="1"/>
  <c r="V96" i="14" s="1"/>
  <c r="W96" i="14" s="1"/>
  <c r="X96" i="14" s="1"/>
  <c r="AB25" i="5"/>
  <c r="U25" i="5" s="1"/>
  <c r="V25" i="5" s="1"/>
  <c r="W25" i="5" s="1"/>
  <c r="X25" i="5" s="1"/>
  <c r="U23" i="14"/>
  <c r="V23" i="14" s="1"/>
  <c r="W23" i="14" s="1"/>
  <c r="X23" i="14" s="1"/>
  <c r="AB25" i="14"/>
  <c r="U25" i="14" s="1"/>
  <c r="V25" i="14" s="1"/>
  <c r="W25" i="14" s="1"/>
  <c r="X25" i="14" s="1"/>
  <c r="U21" i="14"/>
  <c r="V21" i="14" s="1"/>
  <c r="W21" i="14" s="1"/>
  <c r="X21" i="14" s="1"/>
  <c r="AB17" i="14"/>
  <c r="U17" i="14" s="1"/>
  <c r="V17" i="14" s="1"/>
  <c r="W17" i="14" s="1"/>
  <c r="X17" i="14" s="1"/>
  <c r="U33" i="5"/>
  <c r="V33" i="5" s="1"/>
  <c r="W33" i="5" s="1"/>
  <c r="X33" i="5" s="1"/>
  <c r="AB94" i="14"/>
  <c r="U94" i="14" s="1"/>
  <c r="V94" i="14" s="1"/>
  <c r="W94" i="14" s="1"/>
  <c r="X94" i="14" s="1"/>
  <c r="AB92" i="14"/>
  <c r="U92" i="14" s="1"/>
  <c r="V92" i="14" s="1"/>
  <c r="W92" i="14" s="1"/>
  <c r="X92" i="14" s="1"/>
  <c r="AB88" i="14"/>
  <c r="U88" i="14" s="1"/>
  <c r="V88" i="14" s="1"/>
  <c r="W88" i="14" s="1"/>
  <c r="X88" i="14" s="1"/>
  <c r="AB90" i="14"/>
  <c r="U90" i="14" s="1"/>
  <c r="V90" i="14" s="1"/>
  <c r="W90" i="14" s="1"/>
  <c r="X90" i="14" s="1"/>
  <c r="AA86" i="14"/>
  <c r="Z86" i="14"/>
  <c r="Y86" i="14"/>
  <c r="T86" i="14"/>
  <c r="AA27" i="14"/>
  <c r="Z27" i="14"/>
  <c r="Y27" i="14"/>
  <c r="T27" i="14"/>
  <c r="AA15" i="14"/>
  <c r="Z15" i="14"/>
  <c r="Y15" i="14"/>
  <c r="T15" i="14"/>
  <c r="AA29" i="14"/>
  <c r="Z29" i="14"/>
  <c r="Y29" i="14"/>
  <c r="T29" i="14"/>
  <c r="AA31" i="14"/>
  <c r="Z31" i="14"/>
  <c r="Y31" i="14"/>
  <c r="T31" i="14"/>
  <c r="AA35" i="14"/>
  <c r="Z35" i="14"/>
  <c r="Y35" i="14"/>
  <c r="T35" i="14"/>
  <c r="AA33" i="14"/>
  <c r="Z33" i="14"/>
  <c r="Y33" i="14"/>
  <c r="T33" i="14"/>
  <c r="AA76" i="6"/>
  <c r="Z76" i="6"/>
  <c r="Y76" i="6"/>
  <c r="AA75" i="6"/>
  <c r="Z75" i="6"/>
  <c r="Y75" i="6"/>
  <c r="AA72" i="6"/>
  <c r="Z72" i="6"/>
  <c r="Y72" i="6"/>
  <c r="AA69" i="6"/>
  <c r="Z69" i="6"/>
  <c r="Y69" i="6"/>
  <c r="AA66" i="6"/>
  <c r="Z66" i="6"/>
  <c r="Y66" i="6"/>
  <c r="AB66" i="6" s="1"/>
  <c r="AA65" i="6"/>
  <c r="Z65" i="6"/>
  <c r="Y65" i="6"/>
  <c r="AA64" i="6"/>
  <c r="Z64" i="6"/>
  <c r="Y64" i="6"/>
  <c r="AA61" i="6"/>
  <c r="Z61" i="6"/>
  <c r="Y61" i="6"/>
  <c r="AA58" i="6"/>
  <c r="Z58" i="6"/>
  <c r="Y58" i="6"/>
  <c r="AA33" i="6"/>
  <c r="Z33" i="6"/>
  <c r="Y33" i="6"/>
  <c r="AA32" i="6"/>
  <c r="Z32" i="6"/>
  <c r="Y32" i="6"/>
  <c r="AA31" i="6"/>
  <c r="Z31" i="6"/>
  <c r="Y31" i="6"/>
  <c r="AA30" i="6"/>
  <c r="Z30" i="6"/>
  <c r="Y30" i="6"/>
  <c r="AA29" i="6"/>
  <c r="Z29" i="6"/>
  <c r="Y29" i="6"/>
  <c r="AA28" i="6"/>
  <c r="Z28" i="6"/>
  <c r="Y28" i="6"/>
  <c r="AA27" i="6"/>
  <c r="Z27" i="6"/>
  <c r="Y27" i="6"/>
  <c r="AA26" i="6"/>
  <c r="Z26" i="6"/>
  <c r="Y26" i="6"/>
  <c r="AA25" i="6"/>
  <c r="Z25" i="6"/>
  <c r="Y25" i="6"/>
  <c r="AA24" i="6"/>
  <c r="Z24" i="6"/>
  <c r="Y24" i="6"/>
  <c r="AA23" i="6"/>
  <c r="Z23" i="6"/>
  <c r="Y23" i="6"/>
  <c r="AA22" i="6"/>
  <c r="Z22" i="6"/>
  <c r="Y22" i="6"/>
  <c r="AA21" i="6"/>
  <c r="Z21" i="6"/>
  <c r="Y21" i="6"/>
  <c r="AA20" i="6"/>
  <c r="Z20" i="6"/>
  <c r="Y20" i="6"/>
  <c r="AA19" i="6"/>
  <c r="Z19" i="6"/>
  <c r="Y19" i="6"/>
  <c r="AA18" i="6"/>
  <c r="Z18" i="6"/>
  <c r="Y18" i="6"/>
  <c r="AA17" i="6"/>
  <c r="Z17" i="6"/>
  <c r="Y17" i="6"/>
  <c r="AA16" i="6"/>
  <c r="Z16" i="6"/>
  <c r="Y16" i="6"/>
  <c r="X561" i="2"/>
  <c r="AC561" i="2"/>
  <c r="AD561" i="2"/>
  <c r="AE561" i="2"/>
  <c r="AE467" i="11"/>
  <c r="AD467" i="11"/>
  <c r="AC467" i="11"/>
  <c r="Z467" i="11"/>
  <c r="AA467" i="11" s="1"/>
  <c r="AB467" i="11" s="1"/>
  <c r="AE468" i="11"/>
  <c r="AD468" i="11"/>
  <c r="AC468" i="11"/>
  <c r="X468" i="11"/>
  <c r="AE461" i="11"/>
  <c r="AD461" i="11"/>
  <c r="AC461" i="11"/>
  <c r="Z461" i="11"/>
  <c r="AA461" i="11" s="1"/>
  <c r="AB461" i="11" s="1"/>
  <c r="AE462" i="11"/>
  <c r="AD462" i="11"/>
  <c r="AC462" i="11"/>
  <c r="X462" i="11"/>
  <c r="AE447" i="11"/>
  <c r="AD447" i="11"/>
  <c r="AC447" i="11"/>
  <c r="Z447" i="11"/>
  <c r="AA447" i="11" s="1"/>
  <c r="AB447" i="11" s="1"/>
  <c r="AE448" i="11"/>
  <c r="AD448" i="11"/>
  <c r="AC448" i="11"/>
  <c r="X448" i="11"/>
  <c r="AE445" i="11"/>
  <c r="AD445" i="11"/>
  <c r="AC445" i="11"/>
  <c r="Z445" i="11"/>
  <c r="AA445" i="11" s="1"/>
  <c r="AB445" i="11" s="1"/>
  <c r="AE446" i="11"/>
  <c r="AD446" i="11"/>
  <c r="AC446" i="11"/>
  <c r="X446" i="11"/>
  <c r="AE438" i="11"/>
  <c r="AD438" i="11"/>
  <c r="AC438" i="11"/>
  <c r="Z438" i="11"/>
  <c r="AA438" i="11" s="1"/>
  <c r="AB438" i="11" s="1"/>
  <c r="AE439" i="11"/>
  <c r="AD439" i="11"/>
  <c r="AC439" i="11"/>
  <c r="X439" i="11"/>
  <c r="AE436" i="11"/>
  <c r="AD436" i="11"/>
  <c r="AC436" i="11"/>
  <c r="Z436" i="11"/>
  <c r="AA436" i="11" s="1"/>
  <c r="AB436" i="11" s="1"/>
  <c r="AE437" i="11"/>
  <c r="AD437" i="11"/>
  <c r="AC437" i="11"/>
  <c r="X437" i="11"/>
  <c r="AB64" i="6" l="1"/>
  <c r="AB32" i="6"/>
  <c r="AB20" i="6"/>
  <c r="AB21" i="6"/>
  <c r="AB18" i="6"/>
  <c r="AB65" i="6"/>
  <c r="AB16" i="6"/>
  <c r="AB23" i="6"/>
  <c r="AB26" i="6"/>
  <c r="AB61" i="6"/>
  <c r="AB69" i="6"/>
  <c r="AB30" i="6"/>
  <c r="AB27" i="6"/>
  <c r="AB29" i="6"/>
  <c r="AB75" i="6"/>
  <c r="AB31" i="6"/>
  <c r="AB19" i="6"/>
  <c r="AB24" i="6"/>
  <c r="AB76" i="6"/>
  <c r="AB17" i="6"/>
  <c r="AB25" i="6"/>
  <c r="AB72" i="6"/>
  <c r="AB22" i="6"/>
  <c r="AB28" i="6"/>
  <c r="AB33" i="6"/>
  <c r="AB58" i="6"/>
  <c r="AF468" i="11"/>
  <c r="Y468" i="11" s="1"/>
  <c r="AF436" i="11"/>
  <c r="AF467" i="11"/>
  <c r="AF462" i="11"/>
  <c r="Y462" i="11" s="1"/>
  <c r="AB86" i="14"/>
  <c r="U86" i="14" s="1"/>
  <c r="V86" i="14" s="1"/>
  <c r="W86" i="14" s="1"/>
  <c r="X86" i="14" s="1"/>
  <c r="AB27" i="14"/>
  <c r="U27" i="14" s="1"/>
  <c r="V27" i="14" s="1"/>
  <c r="W27" i="14" s="1"/>
  <c r="X27" i="14" s="1"/>
  <c r="AB15" i="14"/>
  <c r="U15" i="14" s="1"/>
  <c r="V15" i="14" s="1"/>
  <c r="W15" i="14" s="1"/>
  <c r="X15" i="14" s="1"/>
  <c r="AB29" i="14"/>
  <c r="U29" i="14" s="1"/>
  <c r="V29" i="14" s="1"/>
  <c r="W29" i="14" s="1"/>
  <c r="X29" i="14" s="1"/>
  <c r="AB31" i="14"/>
  <c r="U31" i="14" s="1"/>
  <c r="V31" i="14" s="1"/>
  <c r="W31" i="14" s="1"/>
  <c r="X31" i="14" s="1"/>
  <c r="AB33" i="14"/>
  <c r="U33" i="14" s="1"/>
  <c r="V33" i="14" s="1"/>
  <c r="W33" i="14" s="1"/>
  <c r="X33" i="14" s="1"/>
  <c r="AB35" i="14"/>
  <c r="U35" i="14" s="1"/>
  <c r="V35" i="14" s="1"/>
  <c r="W35" i="14" s="1"/>
  <c r="X35" i="14" s="1"/>
  <c r="AF461" i="11"/>
  <c r="AF561" i="2"/>
  <c r="Y561" i="2" s="1"/>
  <c r="Z561" i="2" s="1"/>
  <c r="AA561" i="2" s="1"/>
  <c r="AB561" i="2" s="1"/>
  <c r="AF448" i="11"/>
  <c r="Y448" i="11" s="1"/>
  <c r="AF446" i="11"/>
  <c r="Y446" i="11" s="1"/>
  <c r="AF445" i="11"/>
  <c r="AF447" i="11"/>
  <c r="AF439" i="11"/>
  <c r="Y439" i="11" s="1"/>
  <c r="AF437" i="11"/>
  <c r="Y437" i="11" s="1"/>
  <c r="AF438" i="11"/>
  <c r="AE314" i="11"/>
  <c r="AD314" i="11"/>
  <c r="AC314" i="11"/>
  <c r="X314" i="11"/>
  <c r="AE312" i="11"/>
  <c r="AD312" i="11"/>
  <c r="AC312" i="11"/>
  <c r="X312" i="11"/>
  <c r="AE310" i="11"/>
  <c r="AD310" i="11"/>
  <c r="AC310" i="11"/>
  <c r="X310" i="11"/>
  <c r="B28" i="44"/>
  <c r="B27" i="44"/>
  <c r="C26" i="44"/>
  <c r="B26" i="44"/>
  <c r="AE93" i="11"/>
  <c r="AD93" i="11"/>
  <c r="AC93" i="11"/>
  <c r="X93" i="11"/>
  <c r="AE92" i="11"/>
  <c r="AD92" i="11"/>
  <c r="AC92" i="11"/>
  <c r="X92" i="11"/>
  <c r="AE91" i="11"/>
  <c r="AD91" i="11"/>
  <c r="AC91" i="11"/>
  <c r="X91" i="11"/>
  <c r="Z177" i="11"/>
  <c r="AA177" i="11" s="1"/>
  <c r="AB177" i="11" s="1"/>
  <c r="AE178" i="11"/>
  <c r="AD178" i="11"/>
  <c r="AC178" i="11"/>
  <c r="X178" i="11"/>
  <c r="Z709" i="11"/>
  <c r="AA709" i="11" s="1"/>
  <c r="AB709" i="11" s="1"/>
  <c r="AE710" i="11"/>
  <c r="AD710" i="11"/>
  <c r="AC710" i="11"/>
  <c r="X710" i="11"/>
  <c r="Z717" i="11"/>
  <c r="AA717" i="11" s="1"/>
  <c r="AB717" i="11" s="1"/>
  <c r="AE718" i="11"/>
  <c r="AD718" i="11"/>
  <c r="AC718" i="11"/>
  <c r="X718" i="11"/>
  <c r="Z732" i="11"/>
  <c r="AA732" i="11" s="1"/>
  <c r="AB732" i="11" s="1"/>
  <c r="AE733" i="11"/>
  <c r="AD733" i="11"/>
  <c r="AC733" i="11"/>
  <c r="X733" i="11"/>
  <c r="Z734" i="11"/>
  <c r="AA734" i="11" s="1"/>
  <c r="AB734" i="11" s="1"/>
  <c r="AE735" i="11"/>
  <c r="AD735" i="11"/>
  <c r="AC735" i="11"/>
  <c r="X735" i="11"/>
  <c r="Z736" i="11"/>
  <c r="AA736" i="11" s="1"/>
  <c r="AB736" i="11" s="1"/>
  <c r="AE737" i="11"/>
  <c r="AD737" i="11"/>
  <c r="AC737" i="11"/>
  <c r="X737" i="11"/>
  <c r="Z738" i="11"/>
  <c r="AA738" i="11" s="1"/>
  <c r="AB738" i="11" s="1"/>
  <c r="AE739" i="11"/>
  <c r="AD739" i="11"/>
  <c r="AC739" i="11"/>
  <c r="X739" i="11"/>
  <c r="AF310" i="11" l="1"/>
  <c r="Y310" i="11" s="1"/>
  <c r="Z310" i="11" s="1"/>
  <c r="AA310" i="11" s="1"/>
  <c r="AB310" i="11" s="1"/>
  <c r="AF314" i="11"/>
  <c r="Y314" i="11" s="1"/>
  <c r="Z314" i="11" s="1"/>
  <c r="AA314" i="11" s="1"/>
  <c r="AB314" i="11" s="1"/>
  <c r="AF93" i="11"/>
  <c r="Y93" i="11" s="1"/>
  <c r="Z93" i="11" s="1"/>
  <c r="AA93" i="11" s="1"/>
  <c r="AB93" i="11" s="1"/>
  <c r="AF312" i="11"/>
  <c r="Y312" i="11" s="1"/>
  <c r="Z312" i="11" s="1"/>
  <c r="AA312" i="11" s="1"/>
  <c r="AB312" i="11" s="1"/>
  <c r="AF178" i="11"/>
  <c r="Y178" i="11" s="1"/>
  <c r="AF92" i="11"/>
  <c r="Y92" i="11" s="1"/>
  <c r="Z92" i="11" s="1"/>
  <c r="AA92" i="11" s="1"/>
  <c r="AB92" i="11" s="1"/>
  <c r="AF91" i="11"/>
  <c r="Y91" i="11" s="1"/>
  <c r="Z91" i="11" s="1"/>
  <c r="AA91" i="11" s="1"/>
  <c r="AB91" i="11" s="1"/>
  <c r="AF710" i="11"/>
  <c r="Y710" i="11" s="1"/>
  <c r="AF718" i="11"/>
  <c r="Y718" i="11" s="1"/>
  <c r="AF733" i="11"/>
  <c r="Y733" i="11" s="1"/>
  <c r="AF735" i="11"/>
  <c r="Y735" i="11" s="1"/>
  <c r="AF737" i="11"/>
  <c r="Y737" i="11" s="1"/>
  <c r="AF739" i="11"/>
  <c r="Y739" i="11" s="1"/>
  <c r="Z748" i="11"/>
  <c r="AA748" i="11" s="1"/>
  <c r="AB748" i="11" s="1"/>
  <c r="AE749" i="11"/>
  <c r="AD749" i="11"/>
  <c r="AC749" i="11"/>
  <c r="X749" i="11"/>
  <c r="AE751" i="11"/>
  <c r="AD751" i="11"/>
  <c r="AC751" i="11"/>
  <c r="X751" i="11"/>
  <c r="AE763" i="11"/>
  <c r="AD763" i="11"/>
  <c r="AC763" i="11"/>
  <c r="X763" i="11"/>
  <c r="AE754" i="11"/>
  <c r="AD754" i="11"/>
  <c r="AC754" i="11"/>
  <c r="X754" i="11"/>
  <c r="X753" i="11" s="1"/>
  <c r="AE628" i="2"/>
  <c r="AD628" i="2"/>
  <c r="AC628" i="2"/>
  <c r="X628" i="2"/>
  <c r="X627" i="2" s="1"/>
  <c r="AE621" i="2"/>
  <c r="AD621" i="2"/>
  <c r="AC621" i="2"/>
  <c r="X621" i="2"/>
  <c r="X620" i="2" s="1"/>
  <c r="AE704" i="2"/>
  <c r="AD704" i="2"/>
  <c r="AC704" i="2"/>
  <c r="X704" i="2"/>
  <c r="X703" i="2" s="1"/>
  <c r="AE680" i="2"/>
  <c r="AD680" i="2"/>
  <c r="AC680" i="2"/>
  <c r="X680" i="2"/>
  <c r="X679" i="2" s="1"/>
  <c r="AE682" i="2"/>
  <c r="AD682" i="2"/>
  <c r="AC682" i="2"/>
  <c r="X682" i="2"/>
  <c r="X681" i="2" s="1"/>
  <c r="AE685" i="2"/>
  <c r="AD685" i="2"/>
  <c r="AC685" i="2"/>
  <c r="X685" i="2"/>
  <c r="X684" i="2" s="1"/>
  <c r="AE688" i="2"/>
  <c r="AD688" i="2"/>
  <c r="AC688" i="2"/>
  <c r="X688" i="2"/>
  <c r="X687" i="2" s="1"/>
  <c r="AE691" i="2"/>
  <c r="AD691" i="2"/>
  <c r="AC691" i="2"/>
  <c r="X691" i="2"/>
  <c r="X690" i="2" s="1"/>
  <c r="AE693" i="2"/>
  <c r="AD693" i="2"/>
  <c r="AC693" i="2"/>
  <c r="X693" i="2"/>
  <c r="X692" i="2" s="1"/>
  <c r="AE696" i="2"/>
  <c r="AD696" i="2"/>
  <c r="AC696" i="2"/>
  <c r="X696" i="2"/>
  <c r="X695" i="2" s="1"/>
  <c r="AF749" i="11" l="1"/>
  <c r="Y749" i="11" s="1"/>
  <c r="AF751" i="11"/>
  <c r="Y751" i="11" s="1"/>
  <c r="Z751" i="11" s="1"/>
  <c r="AA751" i="11" s="1"/>
  <c r="AB751" i="11" s="1"/>
  <c r="AF763" i="11"/>
  <c r="Y763" i="11" s="1"/>
  <c r="Z763" i="11" s="1"/>
  <c r="AA763" i="11" s="1"/>
  <c r="AB763" i="11" s="1"/>
  <c r="AF754" i="11"/>
  <c r="Y754" i="11" s="1"/>
  <c r="Y753" i="11" s="1"/>
  <c r="Z753" i="11" s="1"/>
  <c r="AA753" i="11" s="1"/>
  <c r="AB753" i="11" s="1"/>
  <c r="AF621" i="2"/>
  <c r="Y621" i="2" s="1"/>
  <c r="Y620" i="2" s="1"/>
  <c r="Z620" i="2" s="1"/>
  <c r="AA620" i="2" s="1"/>
  <c r="AB620" i="2" s="1"/>
  <c r="AF628" i="2"/>
  <c r="Y628" i="2" s="1"/>
  <c r="Y627" i="2" s="1"/>
  <c r="Z627" i="2" s="1"/>
  <c r="AA627" i="2" s="1"/>
  <c r="AB627" i="2" s="1"/>
  <c r="AF704" i="2"/>
  <c r="Y704" i="2" s="1"/>
  <c r="AF680" i="2"/>
  <c r="Y680" i="2" s="1"/>
  <c r="AF682" i="2"/>
  <c r="Y682" i="2" s="1"/>
  <c r="AF685" i="2"/>
  <c r="Y685" i="2" s="1"/>
  <c r="AF688" i="2"/>
  <c r="Y688" i="2" s="1"/>
  <c r="AF693" i="2"/>
  <c r="Y693" i="2" s="1"/>
  <c r="AF691" i="2"/>
  <c r="Y691" i="2" s="1"/>
  <c r="AF696" i="2"/>
  <c r="Y696" i="2" s="1"/>
  <c r="Y679" i="2" l="1"/>
  <c r="Z679" i="2" s="1"/>
  <c r="AA679" i="2" s="1"/>
  <c r="AB679" i="2" s="1"/>
  <c r="Y703" i="2"/>
  <c r="Z703" i="2" s="1"/>
  <c r="AA703" i="2" s="1"/>
  <c r="AB703" i="2" s="1"/>
  <c r="Y690" i="2"/>
  <c r="Z690" i="2" s="1"/>
  <c r="AA690" i="2" s="1"/>
  <c r="AB690" i="2" s="1"/>
  <c r="Y692" i="2"/>
  <c r="Z692" i="2" s="1"/>
  <c r="AA692" i="2" s="1"/>
  <c r="AB692" i="2" s="1"/>
  <c r="Y695" i="2"/>
  <c r="Z695" i="2" s="1"/>
  <c r="AA695" i="2" s="1"/>
  <c r="AB695" i="2" s="1"/>
  <c r="Y687" i="2"/>
  <c r="Z687" i="2" s="1"/>
  <c r="AA687" i="2" s="1"/>
  <c r="AB687" i="2" s="1"/>
  <c r="Y684" i="2"/>
  <c r="Z684" i="2" s="1"/>
  <c r="AA684" i="2" s="1"/>
  <c r="AB684" i="2" s="1"/>
  <c r="Y681" i="2"/>
  <c r="Z681" i="2" s="1"/>
  <c r="AA681" i="2" s="1"/>
  <c r="AB681" i="2" s="1"/>
  <c r="AE774" i="2"/>
  <c r="AD774" i="2"/>
  <c r="AC774" i="2"/>
  <c r="X774" i="2"/>
  <c r="X773" i="2" s="1"/>
  <c r="AE840" i="2"/>
  <c r="AD840" i="2"/>
  <c r="AC840" i="2"/>
  <c r="X840" i="2"/>
  <c r="AE838" i="2"/>
  <c r="AD838" i="2"/>
  <c r="AC838" i="2"/>
  <c r="X838" i="2"/>
  <c r="AE843" i="2"/>
  <c r="AD843" i="2"/>
  <c r="AC843" i="2"/>
  <c r="X843" i="2"/>
  <c r="AE852" i="2"/>
  <c r="AD852" i="2"/>
  <c r="AC852" i="2"/>
  <c r="X852" i="2"/>
  <c r="AE868" i="2"/>
  <c r="AD868" i="2"/>
  <c r="AC868" i="2"/>
  <c r="X868" i="2"/>
  <c r="D44" i="44"/>
  <c r="AE164" i="42"/>
  <c r="AD164" i="42"/>
  <c r="AC164" i="42"/>
  <c r="AF164" i="42" s="1"/>
  <c r="X164" i="42"/>
  <c r="AE118" i="42"/>
  <c r="AD118" i="42"/>
  <c r="AC118" i="42"/>
  <c r="X118" i="42"/>
  <c r="X117" i="42" s="1"/>
  <c r="AE132" i="42"/>
  <c r="AD132" i="42"/>
  <c r="AC132" i="42"/>
  <c r="X132" i="42"/>
  <c r="AE125" i="42"/>
  <c r="AD125" i="42"/>
  <c r="AC125" i="42"/>
  <c r="X125" i="42"/>
  <c r="AE142" i="42"/>
  <c r="AD142" i="42"/>
  <c r="AC142" i="42"/>
  <c r="X142" i="42"/>
  <c r="Z151" i="42"/>
  <c r="AA151" i="42" s="1"/>
  <c r="AB151" i="42" s="1"/>
  <c r="AE152" i="42"/>
  <c r="AD152" i="42"/>
  <c r="AC152" i="42"/>
  <c r="X152" i="42"/>
  <c r="AE162" i="42"/>
  <c r="AD162" i="42"/>
  <c r="AC162" i="42"/>
  <c r="X162" i="42"/>
  <c r="AE161" i="42"/>
  <c r="AD161" i="42"/>
  <c r="AC161" i="42"/>
  <c r="X161" i="42"/>
  <c r="AE159" i="42"/>
  <c r="AD159" i="42"/>
  <c r="AC159" i="42"/>
  <c r="X159" i="42"/>
  <c r="AE158" i="42"/>
  <c r="AD158" i="42"/>
  <c r="AC158" i="42"/>
  <c r="X158" i="42"/>
  <c r="AE154" i="42"/>
  <c r="AD154" i="42"/>
  <c r="AC154" i="42"/>
  <c r="X154" i="42"/>
  <c r="AE147" i="42"/>
  <c r="AD147" i="42"/>
  <c r="AC147" i="42"/>
  <c r="X147" i="42"/>
  <c r="AE146" i="42"/>
  <c r="AD146" i="42"/>
  <c r="AC146" i="42"/>
  <c r="X146" i="42"/>
  <c r="AE145" i="42"/>
  <c r="AD145" i="42"/>
  <c r="AC145" i="42"/>
  <c r="X145" i="42"/>
  <c r="AE144" i="42"/>
  <c r="AD144" i="42"/>
  <c r="AC144" i="42"/>
  <c r="X144" i="42"/>
  <c r="AE137" i="42"/>
  <c r="AD137" i="42"/>
  <c r="AC137" i="42"/>
  <c r="X137" i="42"/>
  <c r="AE136" i="42"/>
  <c r="AD136" i="42"/>
  <c r="AC136" i="42"/>
  <c r="X136" i="42"/>
  <c r="AE135" i="42"/>
  <c r="AD135" i="42"/>
  <c r="AC135" i="42"/>
  <c r="X135" i="42"/>
  <c r="AE130" i="42"/>
  <c r="AD130" i="42"/>
  <c r="AC130" i="42"/>
  <c r="X130" i="42"/>
  <c r="AE129" i="42"/>
  <c r="AD129" i="42"/>
  <c r="AC129" i="42"/>
  <c r="X129" i="42"/>
  <c r="AE128" i="42"/>
  <c r="AD128" i="42"/>
  <c r="AC128" i="42"/>
  <c r="X128" i="42"/>
  <c r="AE127" i="42"/>
  <c r="AD127" i="42"/>
  <c r="AC127" i="42"/>
  <c r="X127" i="42"/>
  <c r="AE116" i="42"/>
  <c r="AD116" i="42"/>
  <c r="AC116" i="42"/>
  <c r="X116" i="42"/>
  <c r="AE115" i="42"/>
  <c r="AD115" i="42"/>
  <c r="AC115" i="42"/>
  <c r="X115" i="42"/>
  <c r="AE113" i="42"/>
  <c r="AD113" i="42"/>
  <c r="AC113" i="42"/>
  <c r="X113" i="42"/>
  <c r="AE107" i="42"/>
  <c r="AD107" i="42"/>
  <c r="AC107" i="42"/>
  <c r="X107" i="42"/>
  <c r="AE106" i="42"/>
  <c r="AD106" i="42"/>
  <c r="AC106" i="42"/>
  <c r="X106" i="42"/>
  <c r="AE104" i="42"/>
  <c r="AD104" i="42"/>
  <c r="AC104" i="42"/>
  <c r="X104" i="42"/>
  <c r="AE103" i="42"/>
  <c r="AD103" i="42"/>
  <c r="AC103" i="42"/>
  <c r="X103" i="42"/>
  <c r="AE102" i="42"/>
  <c r="AD102" i="42"/>
  <c r="AC102" i="42"/>
  <c r="X102" i="42"/>
  <c r="AE99" i="42"/>
  <c r="AD99" i="42"/>
  <c r="AC99" i="42"/>
  <c r="X99" i="42"/>
  <c r="AE98" i="42"/>
  <c r="AD98" i="42"/>
  <c r="AC98" i="42"/>
  <c r="X98" i="42"/>
  <c r="AE95" i="42"/>
  <c r="AD95" i="42"/>
  <c r="AC95" i="42"/>
  <c r="X95" i="42"/>
  <c r="AE94" i="42"/>
  <c r="AD94" i="42"/>
  <c r="AC94" i="42"/>
  <c r="X94" i="42"/>
  <c r="AE93" i="42"/>
  <c r="AD93" i="42"/>
  <c r="AC93" i="42"/>
  <c r="X93" i="42"/>
  <c r="AE92" i="42"/>
  <c r="AD92" i="42"/>
  <c r="AC92" i="42"/>
  <c r="X92" i="42"/>
  <c r="AE89" i="42"/>
  <c r="AD89" i="42"/>
  <c r="AC89" i="42"/>
  <c r="X89" i="42"/>
  <c r="AE86" i="42"/>
  <c r="AD86" i="42"/>
  <c r="AC86" i="42"/>
  <c r="X86" i="42"/>
  <c r="AE85" i="42"/>
  <c r="AD85" i="42"/>
  <c r="AC85" i="42"/>
  <c r="X85" i="42"/>
  <c r="AE84" i="42"/>
  <c r="AD84" i="42"/>
  <c r="AC84" i="42"/>
  <c r="X84" i="42"/>
  <c r="AE83" i="42"/>
  <c r="AD83" i="42"/>
  <c r="AC83" i="42"/>
  <c r="X83" i="42"/>
  <c r="AE81" i="42"/>
  <c r="AD81" i="42"/>
  <c r="AC81" i="42"/>
  <c r="X81" i="42"/>
  <c r="AE80" i="42"/>
  <c r="AD80" i="42"/>
  <c r="AC80" i="42"/>
  <c r="X80" i="42"/>
  <c r="AE79" i="42"/>
  <c r="AD79" i="42"/>
  <c r="AC79" i="42"/>
  <c r="X79" i="42"/>
  <c r="AE76" i="42"/>
  <c r="AD76" i="42"/>
  <c r="AC76" i="42"/>
  <c r="X76" i="42"/>
  <c r="AE75" i="42"/>
  <c r="AD75" i="42"/>
  <c r="AC75" i="42"/>
  <c r="X75" i="42"/>
  <c r="AE74" i="42"/>
  <c r="AD74" i="42"/>
  <c r="AC74" i="42"/>
  <c r="X74" i="42"/>
  <c r="AE73" i="42"/>
  <c r="AD73" i="42"/>
  <c r="AC73" i="42"/>
  <c r="X73" i="42"/>
  <c r="AE72" i="42"/>
  <c r="AD72" i="42"/>
  <c r="AC72" i="42"/>
  <c r="X72" i="42"/>
  <c r="AE71" i="42"/>
  <c r="AD71" i="42"/>
  <c r="AC71" i="42"/>
  <c r="X71" i="42"/>
  <c r="AE68" i="42"/>
  <c r="AD68" i="42"/>
  <c r="AC68" i="42"/>
  <c r="X68" i="42"/>
  <c r="AE67" i="42"/>
  <c r="AD67" i="42"/>
  <c r="AC67" i="42"/>
  <c r="X67" i="42"/>
  <c r="AE66" i="42"/>
  <c r="AD66" i="42"/>
  <c r="AC66" i="42"/>
  <c r="X66" i="42"/>
  <c r="AE64" i="42"/>
  <c r="AD64" i="42"/>
  <c r="AC64" i="42"/>
  <c r="X64" i="42"/>
  <c r="AE63" i="42"/>
  <c r="AD63" i="42"/>
  <c r="AC63" i="42"/>
  <c r="X63" i="42"/>
  <c r="AE61" i="42"/>
  <c r="AD61" i="42"/>
  <c r="AC61" i="42"/>
  <c r="X61" i="42"/>
  <c r="AE60" i="42"/>
  <c r="AD60" i="42"/>
  <c r="AC60" i="42"/>
  <c r="X60" i="42"/>
  <c r="AE59" i="42"/>
  <c r="AD59" i="42"/>
  <c r="AC59" i="42"/>
  <c r="X59" i="42"/>
  <c r="AE58" i="42"/>
  <c r="AD58" i="42"/>
  <c r="AC58" i="42"/>
  <c r="X58" i="42"/>
  <c r="AE57" i="42"/>
  <c r="AD57" i="42"/>
  <c r="AC57" i="42"/>
  <c r="X57" i="42"/>
  <c r="AE54" i="42"/>
  <c r="AD54" i="42"/>
  <c r="AC54" i="42"/>
  <c r="X54" i="42"/>
  <c r="AE53" i="42"/>
  <c r="AD53" i="42"/>
  <c r="AC53" i="42"/>
  <c r="X53" i="42"/>
  <c r="AE52" i="42"/>
  <c r="AD52" i="42"/>
  <c r="AC52" i="42"/>
  <c r="X52" i="42"/>
  <c r="AE50" i="42"/>
  <c r="AD50" i="42"/>
  <c r="AC50" i="42"/>
  <c r="X50" i="42"/>
  <c r="AE49" i="42"/>
  <c r="AD49" i="42"/>
  <c r="AC49" i="42"/>
  <c r="X49" i="42"/>
  <c r="AE48" i="42"/>
  <c r="AD48" i="42"/>
  <c r="AC48" i="42"/>
  <c r="X48" i="42"/>
  <c r="AE45" i="42"/>
  <c r="AD45" i="42"/>
  <c r="AC45" i="42"/>
  <c r="X45" i="42"/>
  <c r="AE44" i="42"/>
  <c r="AD44" i="42"/>
  <c r="AC44" i="42"/>
  <c r="X44" i="42"/>
  <c r="AE43" i="42"/>
  <c r="AD43" i="42"/>
  <c r="AC43" i="42"/>
  <c r="X43" i="42"/>
  <c r="AE42" i="42"/>
  <c r="AD42" i="42"/>
  <c r="AC42" i="42"/>
  <c r="X42" i="42"/>
  <c r="AE40" i="42"/>
  <c r="AD40" i="42"/>
  <c r="AC40" i="42"/>
  <c r="X40" i="42"/>
  <c r="AE39" i="42"/>
  <c r="AD39" i="42"/>
  <c r="AC39" i="42"/>
  <c r="X39" i="42"/>
  <c r="AE38" i="42"/>
  <c r="AD38" i="42"/>
  <c r="AC38" i="42"/>
  <c r="X38" i="42"/>
  <c r="AE36" i="42"/>
  <c r="AD36" i="42"/>
  <c r="AC36" i="42"/>
  <c r="X36" i="42"/>
  <c r="AE35" i="42"/>
  <c r="AD35" i="42"/>
  <c r="AC35" i="42"/>
  <c r="X35" i="42"/>
  <c r="AE34" i="42"/>
  <c r="AD34" i="42"/>
  <c r="AC34" i="42"/>
  <c r="X34" i="42"/>
  <c r="AE32" i="42"/>
  <c r="AD32" i="42"/>
  <c r="AC32" i="42"/>
  <c r="X32" i="42"/>
  <c r="AE31" i="42"/>
  <c r="AD31" i="42"/>
  <c r="AC31" i="42"/>
  <c r="X31" i="42"/>
  <c r="AE30" i="42"/>
  <c r="AD30" i="42"/>
  <c r="AC30" i="42"/>
  <c r="X30" i="42"/>
  <c r="AE29" i="42"/>
  <c r="AD29" i="42"/>
  <c r="AC29" i="42"/>
  <c r="X29" i="42"/>
  <c r="AE27" i="42"/>
  <c r="AD27" i="42"/>
  <c r="AC27" i="42"/>
  <c r="X27" i="42"/>
  <c r="AE26" i="42"/>
  <c r="AD26" i="42"/>
  <c r="AC26" i="42"/>
  <c r="X26" i="42"/>
  <c r="AE25" i="42"/>
  <c r="AD25" i="42"/>
  <c r="AC25" i="42"/>
  <c r="X25" i="42"/>
  <c r="AE21" i="42"/>
  <c r="AD21" i="42"/>
  <c r="AC21" i="42"/>
  <c r="X21" i="42"/>
  <c r="AE55" i="41"/>
  <c r="AD55" i="41"/>
  <c r="AC55" i="41"/>
  <c r="X55" i="41"/>
  <c r="AE46" i="41"/>
  <c r="AD46" i="41"/>
  <c r="AC46" i="41"/>
  <c r="X46" i="41"/>
  <c r="AE45" i="41"/>
  <c r="AD45" i="41"/>
  <c r="AC45" i="41"/>
  <c r="X45" i="41"/>
  <c r="AE42" i="41"/>
  <c r="AD42" i="41"/>
  <c r="AC42" i="41"/>
  <c r="X42" i="41"/>
  <c r="AE41" i="41"/>
  <c r="AD41" i="41"/>
  <c r="AC41" i="41"/>
  <c r="X41" i="41"/>
  <c r="AE40" i="41"/>
  <c r="AD40" i="41"/>
  <c r="AC40" i="41"/>
  <c r="X40" i="41"/>
  <c r="AE39" i="41"/>
  <c r="AD39" i="41"/>
  <c r="AC39" i="41"/>
  <c r="X39" i="41"/>
  <c r="AE38" i="41"/>
  <c r="AD38" i="41"/>
  <c r="AC38" i="41"/>
  <c r="X38" i="41"/>
  <c r="AE35" i="41"/>
  <c r="AD35" i="41"/>
  <c r="AC35" i="41"/>
  <c r="X35" i="41"/>
  <c r="AE34" i="41"/>
  <c r="AD34" i="41"/>
  <c r="AC34" i="41"/>
  <c r="X34" i="41"/>
  <c r="AE33" i="41"/>
  <c r="AD33" i="41"/>
  <c r="AC33" i="41"/>
  <c r="X33" i="41"/>
  <c r="AE32" i="41"/>
  <c r="AD32" i="41"/>
  <c r="AC32" i="41"/>
  <c r="X32" i="41"/>
  <c r="AE31" i="41"/>
  <c r="AD31" i="41"/>
  <c r="AC31" i="41"/>
  <c r="X31" i="41"/>
  <c r="AE30" i="41"/>
  <c r="AD30" i="41"/>
  <c r="AC30" i="41"/>
  <c r="X30" i="41"/>
  <c r="AE29" i="41"/>
  <c r="AD29" i="41"/>
  <c r="AC29" i="41"/>
  <c r="X29" i="41"/>
  <c r="AE27" i="41"/>
  <c r="AD27" i="41"/>
  <c r="AC27" i="41"/>
  <c r="X27" i="41"/>
  <c r="AE26" i="41"/>
  <c r="AD26" i="41"/>
  <c r="AC26" i="41"/>
  <c r="X26" i="41"/>
  <c r="AE21" i="41"/>
  <c r="AD21" i="41"/>
  <c r="AC21" i="41"/>
  <c r="X21" i="41"/>
  <c r="C41" i="44"/>
  <c r="C40" i="44"/>
  <c r="C38" i="44"/>
  <c r="B38" i="44"/>
  <c r="C39" i="44"/>
  <c r="B39" i="44"/>
  <c r="B44" i="44"/>
  <c r="B43" i="44"/>
  <c r="B42" i="44"/>
  <c r="B41" i="44"/>
  <c r="B40" i="44"/>
  <c r="X12" i="33"/>
  <c r="D34" i="44" s="1"/>
  <c r="X11" i="32"/>
  <c r="D33" i="44" s="1"/>
  <c r="X12" i="31"/>
  <c r="D32" i="44" s="1"/>
  <c r="Y164" i="42" l="1"/>
  <c r="Z164" i="42" s="1"/>
  <c r="AA164" i="42" s="1"/>
  <c r="AB164" i="42" s="1"/>
  <c r="AF774" i="2"/>
  <c r="Y774" i="2" s="1"/>
  <c r="AF840" i="2"/>
  <c r="Y840" i="2" s="1"/>
  <c r="Z840" i="2" s="1"/>
  <c r="AA840" i="2" s="1"/>
  <c r="AB840" i="2" s="1"/>
  <c r="AF843" i="2"/>
  <c r="Y843" i="2" s="1"/>
  <c r="Y842" i="2" s="1"/>
  <c r="Z842" i="2" s="1"/>
  <c r="AA842" i="2" s="1"/>
  <c r="AB842" i="2" s="1"/>
  <c r="AF852" i="2"/>
  <c r="Y852" i="2" s="1"/>
  <c r="Z852" i="2" s="1"/>
  <c r="AA852" i="2" s="1"/>
  <c r="AB852" i="2" s="1"/>
  <c r="AF838" i="2"/>
  <c r="Y838" i="2" s="1"/>
  <c r="Z838" i="2" s="1"/>
  <c r="AA838" i="2" s="1"/>
  <c r="AB838" i="2" s="1"/>
  <c r="AF868" i="2"/>
  <c r="Y868" i="2" s="1"/>
  <c r="Z868" i="2" s="1"/>
  <c r="AA868" i="2" s="1"/>
  <c r="AB868" i="2" s="1"/>
  <c r="X842" i="2"/>
  <c r="AF118" i="42"/>
  <c r="Y118" i="42" s="1"/>
  <c r="Y117" i="42" s="1"/>
  <c r="Z117" i="42" s="1"/>
  <c r="AA117" i="42" s="1"/>
  <c r="AB117" i="42" s="1"/>
  <c r="AF132" i="42"/>
  <c r="Y132" i="42" s="1"/>
  <c r="Z132" i="42" s="1"/>
  <c r="AA132" i="42" s="1"/>
  <c r="AB132" i="42" s="1"/>
  <c r="AF125" i="42"/>
  <c r="Y125" i="42" s="1"/>
  <c r="Z125" i="42" s="1"/>
  <c r="AA125" i="42" s="1"/>
  <c r="AB125" i="42" s="1"/>
  <c r="AF142" i="42"/>
  <c r="Y142" i="42" s="1"/>
  <c r="Z142" i="42" s="1"/>
  <c r="AA142" i="42" s="1"/>
  <c r="AB142" i="42" s="1"/>
  <c r="AF152" i="42"/>
  <c r="Y152" i="42" s="1"/>
  <c r="AF162" i="42"/>
  <c r="Y162" i="42" s="1"/>
  <c r="Z162" i="42" s="1"/>
  <c r="AA162" i="42" s="1"/>
  <c r="AB162" i="42" s="1"/>
  <c r="AF146" i="42"/>
  <c r="Y146" i="42" s="1"/>
  <c r="Z146" i="42" s="1"/>
  <c r="AA146" i="42" s="1"/>
  <c r="AB146" i="42" s="1"/>
  <c r="AF154" i="42"/>
  <c r="Y154" i="42" s="1"/>
  <c r="Z154" i="42" s="1"/>
  <c r="AA154" i="42" s="1"/>
  <c r="AB154" i="42" s="1"/>
  <c r="AF86" i="42"/>
  <c r="Y86" i="42" s="1"/>
  <c r="Z86" i="42" s="1"/>
  <c r="AA86" i="42" s="1"/>
  <c r="AB86" i="42" s="1"/>
  <c r="AF94" i="42"/>
  <c r="Y94" i="42" s="1"/>
  <c r="Z94" i="42" s="1"/>
  <c r="AA94" i="42" s="1"/>
  <c r="AB94" i="42" s="1"/>
  <c r="AF98" i="42"/>
  <c r="Y98" i="42" s="1"/>
  <c r="Z98" i="42" s="1"/>
  <c r="AA98" i="42" s="1"/>
  <c r="AB98" i="42" s="1"/>
  <c r="AF102" i="42"/>
  <c r="Y102" i="42" s="1"/>
  <c r="Z102" i="42" s="1"/>
  <c r="AA102" i="42" s="1"/>
  <c r="AB102" i="42" s="1"/>
  <c r="AF128" i="42"/>
  <c r="Y128" i="42" s="1"/>
  <c r="Z128" i="42" s="1"/>
  <c r="AA128" i="42" s="1"/>
  <c r="AB128" i="42" s="1"/>
  <c r="AF135" i="42"/>
  <c r="Y135" i="42" s="1"/>
  <c r="Z135" i="42" s="1"/>
  <c r="AA135" i="42" s="1"/>
  <c r="AB135" i="42" s="1"/>
  <c r="AF147" i="42"/>
  <c r="Y147" i="42" s="1"/>
  <c r="Z147" i="42" s="1"/>
  <c r="AA147" i="42" s="1"/>
  <c r="AB147" i="42" s="1"/>
  <c r="AF144" i="42"/>
  <c r="Y144" i="42" s="1"/>
  <c r="Z144" i="42" s="1"/>
  <c r="AA144" i="42" s="1"/>
  <c r="AB144" i="42" s="1"/>
  <c r="AF137" i="42"/>
  <c r="Y137" i="42" s="1"/>
  <c r="Z137" i="42" s="1"/>
  <c r="AA137" i="42" s="1"/>
  <c r="AB137" i="42" s="1"/>
  <c r="AF145" i="42"/>
  <c r="Y145" i="42" s="1"/>
  <c r="Z145" i="42" s="1"/>
  <c r="AA145" i="42" s="1"/>
  <c r="AB145" i="42" s="1"/>
  <c r="AF136" i="42"/>
  <c r="Y136" i="42" s="1"/>
  <c r="Z136" i="42" s="1"/>
  <c r="AA136" i="42" s="1"/>
  <c r="AB136" i="42" s="1"/>
  <c r="AF129" i="42"/>
  <c r="Y129" i="42" s="1"/>
  <c r="Z129" i="42" s="1"/>
  <c r="AA129" i="42" s="1"/>
  <c r="AB129" i="42" s="1"/>
  <c r="AF130" i="42"/>
  <c r="Y130" i="42" s="1"/>
  <c r="Z130" i="42" s="1"/>
  <c r="AA130" i="42" s="1"/>
  <c r="AB130" i="42" s="1"/>
  <c r="AF159" i="42"/>
  <c r="Y159" i="42" s="1"/>
  <c r="Z159" i="42" s="1"/>
  <c r="AA159" i="42" s="1"/>
  <c r="AB159" i="42" s="1"/>
  <c r="AF127" i="42"/>
  <c r="Y127" i="42" s="1"/>
  <c r="Z127" i="42" s="1"/>
  <c r="AA127" i="42" s="1"/>
  <c r="AB127" i="42" s="1"/>
  <c r="AF158" i="42"/>
  <c r="Y158" i="42" s="1"/>
  <c r="Z158" i="42" s="1"/>
  <c r="AA158" i="42" s="1"/>
  <c r="AB158" i="42" s="1"/>
  <c r="AF161" i="42"/>
  <c r="Y161" i="42" s="1"/>
  <c r="Z161" i="42" s="1"/>
  <c r="AA161" i="42" s="1"/>
  <c r="AB161" i="42" s="1"/>
  <c r="AF30" i="42"/>
  <c r="Y30" i="42" s="1"/>
  <c r="Z30" i="42" s="1"/>
  <c r="AA30" i="42" s="1"/>
  <c r="AB30" i="42" s="1"/>
  <c r="AF38" i="42"/>
  <c r="Y38" i="42" s="1"/>
  <c r="Z38" i="42" s="1"/>
  <c r="AA38" i="42" s="1"/>
  <c r="AB38" i="42" s="1"/>
  <c r="AF63" i="42"/>
  <c r="Y63" i="42" s="1"/>
  <c r="Z63" i="42" s="1"/>
  <c r="AA63" i="42" s="1"/>
  <c r="AB63" i="42" s="1"/>
  <c r="AF79" i="42"/>
  <c r="Y79" i="42" s="1"/>
  <c r="Z79" i="42" s="1"/>
  <c r="AA79" i="42" s="1"/>
  <c r="AB79" i="42" s="1"/>
  <c r="AF116" i="42"/>
  <c r="Y116" i="42" s="1"/>
  <c r="Z116" i="42" s="1"/>
  <c r="AA116" i="42" s="1"/>
  <c r="AB116" i="42" s="1"/>
  <c r="AF95" i="42"/>
  <c r="Y95" i="42" s="1"/>
  <c r="Z95" i="42" s="1"/>
  <c r="AA95" i="42" s="1"/>
  <c r="AB95" i="42" s="1"/>
  <c r="AF27" i="42"/>
  <c r="Y27" i="42" s="1"/>
  <c r="Z27" i="42" s="1"/>
  <c r="AA27" i="42" s="1"/>
  <c r="AB27" i="42" s="1"/>
  <c r="AF106" i="42"/>
  <c r="Y106" i="42" s="1"/>
  <c r="Z106" i="42" s="1"/>
  <c r="AA106" i="42" s="1"/>
  <c r="AB106" i="42" s="1"/>
  <c r="AF40" i="42"/>
  <c r="Y40" i="42" s="1"/>
  <c r="Z40" i="42" s="1"/>
  <c r="AA40" i="42" s="1"/>
  <c r="AB40" i="42" s="1"/>
  <c r="AF54" i="42"/>
  <c r="Y54" i="42" s="1"/>
  <c r="Z54" i="42" s="1"/>
  <c r="AA54" i="42" s="1"/>
  <c r="AB54" i="42" s="1"/>
  <c r="AF104" i="42"/>
  <c r="Y104" i="42" s="1"/>
  <c r="Z104" i="42" s="1"/>
  <c r="AA104" i="42" s="1"/>
  <c r="AB104" i="42" s="1"/>
  <c r="AF32" i="42"/>
  <c r="Y32" i="42" s="1"/>
  <c r="Z32" i="42" s="1"/>
  <c r="AA32" i="42" s="1"/>
  <c r="AB32" i="42" s="1"/>
  <c r="AF68" i="42"/>
  <c r="Y68" i="42" s="1"/>
  <c r="Z68" i="42" s="1"/>
  <c r="AA68" i="42" s="1"/>
  <c r="AB68" i="42" s="1"/>
  <c r="AF99" i="42"/>
  <c r="Y99" i="42" s="1"/>
  <c r="Z99" i="42" s="1"/>
  <c r="AA99" i="42" s="1"/>
  <c r="AB99" i="42" s="1"/>
  <c r="AF113" i="42"/>
  <c r="Y113" i="42" s="1"/>
  <c r="Z113" i="42" s="1"/>
  <c r="AA113" i="42" s="1"/>
  <c r="AB113" i="42" s="1"/>
  <c r="AF115" i="42"/>
  <c r="Y115" i="42" s="1"/>
  <c r="Z115" i="42" s="1"/>
  <c r="AA115" i="42" s="1"/>
  <c r="AB115" i="42" s="1"/>
  <c r="AF80" i="42"/>
  <c r="Y80" i="42" s="1"/>
  <c r="Z80" i="42" s="1"/>
  <c r="AA80" i="42" s="1"/>
  <c r="AB80" i="42" s="1"/>
  <c r="AF34" i="42"/>
  <c r="Y34" i="42" s="1"/>
  <c r="Z34" i="42" s="1"/>
  <c r="AA34" i="42" s="1"/>
  <c r="AB34" i="42" s="1"/>
  <c r="AF103" i="42"/>
  <c r="Y103" i="42" s="1"/>
  <c r="Z103" i="42" s="1"/>
  <c r="AA103" i="42" s="1"/>
  <c r="AB103" i="42" s="1"/>
  <c r="AF31" i="42"/>
  <c r="Y31" i="42" s="1"/>
  <c r="Z31" i="42" s="1"/>
  <c r="AA31" i="42" s="1"/>
  <c r="AB31" i="42" s="1"/>
  <c r="AF67" i="42"/>
  <c r="Y67" i="42" s="1"/>
  <c r="Z67" i="42" s="1"/>
  <c r="AA67" i="42" s="1"/>
  <c r="AB67" i="42" s="1"/>
  <c r="AF71" i="42"/>
  <c r="Y71" i="42" s="1"/>
  <c r="Z71" i="42" s="1"/>
  <c r="AA71" i="42" s="1"/>
  <c r="AB71" i="42" s="1"/>
  <c r="AF73" i="42"/>
  <c r="Y73" i="42" s="1"/>
  <c r="Z73" i="42" s="1"/>
  <c r="AA73" i="42" s="1"/>
  <c r="AB73" i="42" s="1"/>
  <c r="AF75" i="42"/>
  <c r="Y75" i="42" s="1"/>
  <c r="Z75" i="42" s="1"/>
  <c r="AA75" i="42" s="1"/>
  <c r="AB75" i="42" s="1"/>
  <c r="AF43" i="42"/>
  <c r="Y43" i="42" s="1"/>
  <c r="Z43" i="42" s="1"/>
  <c r="AA43" i="42" s="1"/>
  <c r="AB43" i="42" s="1"/>
  <c r="AF58" i="42"/>
  <c r="Y58" i="42" s="1"/>
  <c r="Z58" i="42" s="1"/>
  <c r="AA58" i="42" s="1"/>
  <c r="AB58" i="42" s="1"/>
  <c r="AF89" i="42"/>
  <c r="Y89" i="42" s="1"/>
  <c r="Z89" i="42" s="1"/>
  <c r="AA89" i="42" s="1"/>
  <c r="AB89" i="42" s="1"/>
  <c r="AF93" i="42"/>
  <c r="Y93" i="42" s="1"/>
  <c r="Z93" i="42" s="1"/>
  <c r="AA93" i="42" s="1"/>
  <c r="AB93" i="42" s="1"/>
  <c r="AF36" i="42"/>
  <c r="Y36" i="42" s="1"/>
  <c r="Z36" i="42" s="1"/>
  <c r="AA36" i="42" s="1"/>
  <c r="AB36" i="42" s="1"/>
  <c r="AF45" i="42"/>
  <c r="Y45" i="42" s="1"/>
  <c r="Z45" i="42" s="1"/>
  <c r="AA45" i="42" s="1"/>
  <c r="AB45" i="42" s="1"/>
  <c r="AF49" i="42"/>
  <c r="Y49" i="42" s="1"/>
  <c r="Z49" i="42" s="1"/>
  <c r="AA49" i="42" s="1"/>
  <c r="AB49" i="42" s="1"/>
  <c r="AF53" i="42"/>
  <c r="Y53" i="42" s="1"/>
  <c r="Z53" i="42" s="1"/>
  <c r="AA53" i="42" s="1"/>
  <c r="AB53" i="42" s="1"/>
  <c r="AF60" i="42"/>
  <c r="Y60" i="42" s="1"/>
  <c r="Z60" i="42" s="1"/>
  <c r="AA60" i="42" s="1"/>
  <c r="AB60" i="42" s="1"/>
  <c r="AF81" i="42"/>
  <c r="Y81" i="42" s="1"/>
  <c r="Z81" i="42" s="1"/>
  <c r="AA81" i="42" s="1"/>
  <c r="AB81" i="42" s="1"/>
  <c r="AF57" i="42"/>
  <c r="Y57" i="42" s="1"/>
  <c r="Z57" i="42" s="1"/>
  <c r="AA57" i="42" s="1"/>
  <c r="AB57" i="42" s="1"/>
  <c r="AF66" i="42"/>
  <c r="Y66" i="42" s="1"/>
  <c r="Z66" i="42" s="1"/>
  <c r="AA66" i="42" s="1"/>
  <c r="AB66" i="42" s="1"/>
  <c r="AF84" i="42"/>
  <c r="Y84" i="42" s="1"/>
  <c r="Z84" i="42" s="1"/>
  <c r="AA84" i="42" s="1"/>
  <c r="AB84" i="42" s="1"/>
  <c r="AF52" i="42"/>
  <c r="Y52" i="42" s="1"/>
  <c r="Z52" i="42" s="1"/>
  <c r="AA52" i="42" s="1"/>
  <c r="AB52" i="42" s="1"/>
  <c r="AF59" i="42"/>
  <c r="Y59" i="42" s="1"/>
  <c r="Z59" i="42" s="1"/>
  <c r="AA59" i="42" s="1"/>
  <c r="AB59" i="42" s="1"/>
  <c r="AF74" i="42"/>
  <c r="Y74" i="42" s="1"/>
  <c r="Z74" i="42" s="1"/>
  <c r="AA74" i="42" s="1"/>
  <c r="AB74" i="42" s="1"/>
  <c r="AF76" i="42"/>
  <c r="Y76" i="42" s="1"/>
  <c r="Z76" i="42" s="1"/>
  <c r="AA76" i="42" s="1"/>
  <c r="AB76" i="42" s="1"/>
  <c r="AF92" i="42"/>
  <c r="Y92" i="42" s="1"/>
  <c r="Z92" i="42" s="1"/>
  <c r="AA92" i="42" s="1"/>
  <c r="AB92" i="42" s="1"/>
  <c r="AF21" i="42"/>
  <c r="Y21" i="42" s="1"/>
  <c r="Z21" i="42" s="1"/>
  <c r="AA21" i="42" s="1"/>
  <c r="AB21" i="42" s="1"/>
  <c r="AF35" i="42"/>
  <c r="Y35" i="42" s="1"/>
  <c r="Z35" i="42" s="1"/>
  <c r="AA35" i="42" s="1"/>
  <c r="AB35" i="42" s="1"/>
  <c r="AF29" i="42"/>
  <c r="Y29" i="42" s="1"/>
  <c r="Z29" i="42" s="1"/>
  <c r="AA29" i="42" s="1"/>
  <c r="AB29" i="42" s="1"/>
  <c r="AF39" i="42"/>
  <c r="Y39" i="42" s="1"/>
  <c r="Z39" i="42" s="1"/>
  <c r="AA39" i="42" s="1"/>
  <c r="AB39" i="42" s="1"/>
  <c r="AF44" i="42"/>
  <c r="Y44" i="42" s="1"/>
  <c r="Z44" i="42" s="1"/>
  <c r="AA44" i="42" s="1"/>
  <c r="AB44" i="42" s="1"/>
  <c r="AF50" i="42"/>
  <c r="Y50" i="42" s="1"/>
  <c r="Z50" i="42" s="1"/>
  <c r="AA50" i="42" s="1"/>
  <c r="AB50" i="42" s="1"/>
  <c r="AF61" i="42"/>
  <c r="Y61" i="42" s="1"/>
  <c r="Z61" i="42" s="1"/>
  <c r="AA61" i="42" s="1"/>
  <c r="AB61" i="42" s="1"/>
  <c r="AF72" i="42"/>
  <c r="Y72" i="42" s="1"/>
  <c r="Z72" i="42" s="1"/>
  <c r="AA72" i="42" s="1"/>
  <c r="AB72" i="42" s="1"/>
  <c r="AF83" i="42"/>
  <c r="Y83" i="42" s="1"/>
  <c r="Z83" i="42" s="1"/>
  <c r="AA83" i="42" s="1"/>
  <c r="AB83" i="42" s="1"/>
  <c r="AF85" i="42"/>
  <c r="Y85" i="42" s="1"/>
  <c r="Z85" i="42" s="1"/>
  <c r="AA85" i="42" s="1"/>
  <c r="AB85" i="42" s="1"/>
  <c r="AF107" i="42"/>
  <c r="Y107" i="42" s="1"/>
  <c r="Z107" i="42" s="1"/>
  <c r="AA107" i="42" s="1"/>
  <c r="AB107" i="42" s="1"/>
  <c r="AF25" i="42"/>
  <c r="Y25" i="42" s="1"/>
  <c r="Z25" i="42" s="1"/>
  <c r="AA25" i="42" s="1"/>
  <c r="AB25" i="42" s="1"/>
  <c r="AF64" i="42"/>
  <c r="Y64" i="42" s="1"/>
  <c r="Z64" i="42" s="1"/>
  <c r="AA64" i="42" s="1"/>
  <c r="AB64" i="42" s="1"/>
  <c r="AF42" i="42"/>
  <c r="Y42" i="42" s="1"/>
  <c r="Z42" i="42" s="1"/>
  <c r="AA42" i="42" s="1"/>
  <c r="AB42" i="42" s="1"/>
  <c r="AF26" i="42"/>
  <c r="Y26" i="42" s="1"/>
  <c r="Z26" i="42" s="1"/>
  <c r="AA26" i="42" s="1"/>
  <c r="AB26" i="42" s="1"/>
  <c r="AF48" i="42"/>
  <c r="Y48" i="42" s="1"/>
  <c r="Z48" i="42" s="1"/>
  <c r="AA48" i="42" s="1"/>
  <c r="AB48" i="42" s="1"/>
  <c r="AF55" i="41"/>
  <c r="Y55" i="41" s="1"/>
  <c r="Z55" i="41" s="1"/>
  <c r="AA55" i="41" s="1"/>
  <c r="AB55" i="41" s="1"/>
  <c r="AF27" i="41"/>
  <c r="Y27" i="41" s="1"/>
  <c r="Z27" i="41" s="1"/>
  <c r="AA27" i="41" s="1"/>
  <c r="AF40" i="41"/>
  <c r="Y40" i="41" s="1"/>
  <c r="Z40" i="41" s="1"/>
  <c r="AA40" i="41" s="1"/>
  <c r="AF31" i="41"/>
  <c r="Y31" i="41" s="1"/>
  <c r="Z31" i="41" s="1"/>
  <c r="AA31" i="41" s="1"/>
  <c r="AF33" i="41"/>
  <c r="Y33" i="41" s="1"/>
  <c r="Z33" i="41" s="1"/>
  <c r="AA33" i="41" s="1"/>
  <c r="AF35" i="41"/>
  <c r="Y35" i="41" s="1"/>
  <c r="Z35" i="41" s="1"/>
  <c r="AA35" i="41" s="1"/>
  <c r="AF39" i="41"/>
  <c r="Y39" i="41" s="1"/>
  <c r="Z39" i="41" s="1"/>
  <c r="AA39" i="41" s="1"/>
  <c r="AF41" i="41"/>
  <c r="Y41" i="41" s="1"/>
  <c r="Z41" i="41" s="1"/>
  <c r="AA41" i="41" s="1"/>
  <c r="AF21" i="41"/>
  <c r="Y21" i="41" s="1"/>
  <c r="Z21" i="41" s="1"/>
  <c r="AA21" i="41" s="1"/>
  <c r="AF42" i="41"/>
  <c r="Y42" i="41" s="1"/>
  <c r="Z42" i="41" s="1"/>
  <c r="AA42" i="41" s="1"/>
  <c r="AF46" i="41"/>
  <c r="Y46" i="41" s="1"/>
  <c r="Z46" i="41" s="1"/>
  <c r="AA46" i="41" s="1"/>
  <c r="AF29" i="41"/>
  <c r="Y29" i="41" s="1"/>
  <c r="Z29" i="41" s="1"/>
  <c r="AA29" i="41" s="1"/>
  <c r="AF45" i="41"/>
  <c r="Y45" i="41" s="1"/>
  <c r="Z45" i="41" s="1"/>
  <c r="AA45" i="41" s="1"/>
  <c r="AF32" i="41"/>
  <c r="Y32" i="41" s="1"/>
  <c r="Z32" i="41" s="1"/>
  <c r="AA32" i="41" s="1"/>
  <c r="AF34" i="41"/>
  <c r="Y34" i="41" s="1"/>
  <c r="Z34" i="41" s="1"/>
  <c r="AA34" i="41" s="1"/>
  <c r="AF38" i="41"/>
  <c r="Y38" i="41" s="1"/>
  <c r="Z38" i="41" s="1"/>
  <c r="AA38" i="41" s="1"/>
  <c r="AF30" i="41"/>
  <c r="Y30" i="41" s="1"/>
  <c r="Z30" i="41" s="1"/>
  <c r="AA30" i="41" s="1"/>
  <c r="AF26" i="41"/>
  <c r="Y26" i="41" s="1"/>
  <c r="Z26" i="41" s="1"/>
  <c r="AA26" i="41" s="1"/>
  <c r="C27" i="44"/>
  <c r="C28" i="44"/>
  <c r="C29" i="44"/>
  <c r="B29" i="44"/>
  <c r="C30" i="44"/>
  <c r="B30" i="44"/>
  <c r="C31" i="44"/>
  <c r="B31" i="44"/>
  <c r="B32" i="44"/>
  <c r="B33" i="44"/>
  <c r="C34" i="44"/>
  <c r="B34" i="44"/>
  <c r="C35" i="44"/>
  <c r="B35" i="44"/>
  <c r="B36" i="44"/>
  <c r="B37" i="44"/>
  <c r="Y773" i="2" l="1"/>
  <c r="Z773" i="2" s="1"/>
  <c r="AA773" i="2" s="1"/>
  <c r="AB773" i="2" s="1"/>
  <c r="AB12" i="42"/>
  <c r="D43" i="44" s="1"/>
  <c r="AB13" i="41"/>
  <c r="D42" i="44" s="1"/>
  <c r="V71" i="21"/>
  <c r="W71" i="21" s="1"/>
  <c r="X71" i="21" s="1"/>
  <c r="AA72" i="21"/>
  <c r="AB72" i="21" s="1"/>
  <c r="Z72" i="21"/>
  <c r="Y72" i="21"/>
  <c r="T72" i="21"/>
  <c r="V76" i="21"/>
  <c r="W76" i="21" s="1"/>
  <c r="X76" i="21" s="1"/>
  <c r="AA77" i="21"/>
  <c r="Z77" i="21"/>
  <c r="Y77" i="21"/>
  <c r="T77" i="21"/>
  <c r="V81" i="21"/>
  <c r="W81" i="21" s="1"/>
  <c r="X81" i="21" s="1"/>
  <c r="AA82" i="21"/>
  <c r="Z82" i="21"/>
  <c r="Y82" i="21"/>
  <c r="T82" i="21"/>
  <c r="AA78" i="14"/>
  <c r="Z78" i="14"/>
  <c r="Y78" i="14"/>
  <c r="T78" i="14"/>
  <c r="X11" i="9"/>
  <c r="D11" i="44" s="1"/>
  <c r="AA97" i="8"/>
  <c r="Z97" i="8"/>
  <c r="Y97" i="8"/>
  <c r="T97" i="8"/>
  <c r="AD97" i="8"/>
  <c r="AD67" i="8"/>
  <c r="AA67" i="8"/>
  <c r="Z67" i="8"/>
  <c r="Y67" i="8"/>
  <c r="T67" i="8"/>
  <c r="AD65" i="8"/>
  <c r="X65" i="8"/>
  <c r="AA21" i="3"/>
  <c r="Z21" i="3"/>
  <c r="Y21" i="3"/>
  <c r="T21" i="3"/>
  <c r="AE591" i="11"/>
  <c r="AD591" i="11"/>
  <c r="AC591" i="11"/>
  <c r="X591" i="11"/>
  <c r="X590" i="11" s="1"/>
  <c r="AE587" i="11"/>
  <c r="AD587" i="11"/>
  <c r="AC587" i="11"/>
  <c r="X587" i="11"/>
  <c r="X586" i="11" s="1"/>
  <c r="AE583" i="11"/>
  <c r="AD583" i="11"/>
  <c r="AC583" i="11"/>
  <c r="X583" i="11"/>
  <c r="X582" i="11" s="1"/>
  <c r="AE581" i="11"/>
  <c r="AD581" i="11"/>
  <c r="AC581" i="11"/>
  <c r="X581" i="11"/>
  <c r="X580" i="11" s="1"/>
  <c r="AE579" i="11"/>
  <c r="AD579" i="11"/>
  <c r="AC579" i="11"/>
  <c r="X579" i="11"/>
  <c r="X578" i="11" s="1"/>
  <c r="AE577" i="11"/>
  <c r="AD577" i="11"/>
  <c r="AC577" i="11"/>
  <c r="X577" i="11"/>
  <c r="X576" i="11" s="1"/>
  <c r="AE575" i="11"/>
  <c r="AD575" i="11"/>
  <c r="AC575" i="11"/>
  <c r="X575" i="11"/>
  <c r="X574" i="11" s="1"/>
  <c r="AE573" i="11"/>
  <c r="AD573" i="11"/>
  <c r="AC573" i="11"/>
  <c r="X573" i="11"/>
  <c r="X572" i="11" s="1"/>
  <c r="B25" i="44"/>
  <c r="C24" i="44"/>
  <c r="B24" i="44"/>
  <c r="B23" i="44"/>
  <c r="B22" i="44"/>
  <c r="C21" i="44"/>
  <c r="B21" i="44"/>
  <c r="C20" i="44"/>
  <c r="B20" i="44"/>
  <c r="C19" i="44"/>
  <c r="B19" i="44"/>
  <c r="C18" i="44"/>
  <c r="B18" i="44"/>
  <c r="C17" i="44"/>
  <c r="B17" i="44"/>
  <c r="C16" i="44"/>
  <c r="B16" i="44"/>
  <c r="C15" i="44"/>
  <c r="B15" i="44"/>
  <c r="D14" i="44"/>
  <c r="C14" i="44"/>
  <c r="B14" i="44"/>
  <c r="C13" i="44"/>
  <c r="B13" i="44"/>
  <c r="C12" i="44"/>
  <c r="B12" i="44"/>
  <c r="C11" i="44"/>
  <c r="B11" i="44"/>
  <c r="C10" i="44"/>
  <c r="B10" i="44"/>
  <c r="C9" i="44"/>
  <c r="B9" i="44"/>
  <c r="C8" i="44"/>
  <c r="B8" i="44"/>
  <c r="C7" i="44"/>
  <c r="B7" i="44"/>
  <c r="C6" i="44"/>
  <c r="B6" i="44"/>
  <c r="C4" i="44"/>
  <c r="C5" i="44"/>
  <c r="B5" i="44"/>
  <c r="B4" i="44"/>
  <c r="B3" i="44"/>
  <c r="AA76" i="14"/>
  <c r="Z76" i="14"/>
  <c r="Y76" i="14"/>
  <c r="T76" i="14"/>
  <c r="AA74" i="14"/>
  <c r="Z74" i="14"/>
  <c r="Y74" i="14"/>
  <c r="T74" i="14"/>
  <c r="AA72" i="14"/>
  <c r="Z72" i="14"/>
  <c r="Y72" i="14"/>
  <c r="T72" i="14"/>
  <c r="AA70" i="14"/>
  <c r="Z70" i="14"/>
  <c r="Y70" i="14"/>
  <c r="T70" i="14"/>
  <c r="AA68" i="14"/>
  <c r="Z68" i="14"/>
  <c r="Y68" i="14"/>
  <c r="T68" i="14"/>
  <c r="AA66" i="14"/>
  <c r="Z66" i="14"/>
  <c r="Y66" i="14"/>
  <c r="T66" i="14"/>
  <c r="AE20" i="13"/>
  <c r="AD20" i="13"/>
  <c r="AC20" i="13"/>
  <c r="AF20" i="13" s="1"/>
  <c r="Y20" i="13" s="1"/>
  <c r="Z20" i="13" s="1"/>
  <c r="AA20" i="13" s="1"/>
  <c r="AB20" i="13" s="1"/>
  <c r="X20" i="13"/>
  <c r="AE50" i="13"/>
  <c r="AD50" i="13"/>
  <c r="AC50" i="13"/>
  <c r="X50" i="13"/>
  <c r="AE46" i="13"/>
  <c r="AD46" i="13"/>
  <c r="AC46" i="13"/>
  <c r="X46" i="13"/>
  <c r="AE43" i="13"/>
  <c r="AD43" i="13"/>
  <c r="AC43" i="13"/>
  <c r="X43" i="13"/>
  <c r="AE26" i="13"/>
  <c r="AD26" i="13"/>
  <c r="AC26" i="13"/>
  <c r="X26" i="13"/>
  <c r="AE25" i="13"/>
  <c r="AD25" i="13"/>
  <c r="AC25" i="13"/>
  <c r="X25" i="13"/>
  <c r="AE24" i="13"/>
  <c r="AD24" i="13"/>
  <c r="AC24" i="13"/>
  <c r="X24" i="13"/>
  <c r="AE23" i="13"/>
  <c r="AD23" i="13"/>
  <c r="AC23" i="13"/>
  <c r="X23" i="13"/>
  <c r="AE19" i="13"/>
  <c r="AD19" i="13"/>
  <c r="AC19" i="13"/>
  <c r="X19" i="13"/>
  <c r="AE18" i="13"/>
  <c r="AD18" i="13"/>
  <c r="AC18" i="13"/>
  <c r="X18" i="13"/>
  <c r="AE16" i="13"/>
  <c r="AD16" i="13"/>
  <c r="AC16" i="13"/>
  <c r="AF16" i="13" s="1"/>
  <c r="X16" i="13"/>
  <c r="AE783" i="11"/>
  <c r="AD783" i="11"/>
  <c r="AC783" i="11"/>
  <c r="X783" i="11"/>
  <c r="AE781" i="11"/>
  <c r="AD781" i="11"/>
  <c r="AC781" i="11"/>
  <c r="X781" i="11"/>
  <c r="AE779" i="11"/>
  <c r="AD779" i="11"/>
  <c r="AC779" i="11"/>
  <c r="X779" i="11"/>
  <c r="AE777" i="11"/>
  <c r="AD777" i="11"/>
  <c r="AC777" i="11"/>
  <c r="X777" i="11"/>
  <c r="AE776" i="11"/>
  <c r="AD776" i="11"/>
  <c r="AC776" i="11"/>
  <c r="X776" i="11"/>
  <c r="AE774" i="11"/>
  <c r="AD774" i="11"/>
  <c r="AC774" i="11"/>
  <c r="X774" i="11"/>
  <c r="AE773" i="11"/>
  <c r="AD773" i="11"/>
  <c r="AC773" i="11"/>
  <c r="X773" i="11"/>
  <c r="AE769" i="11"/>
  <c r="AD769" i="11"/>
  <c r="AC769" i="11"/>
  <c r="X769" i="11"/>
  <c r="AE768" i="11"/>
  <c r="AD768" i="11"/>
  <c r="AC768" i="11"/>
  <c r="X768" i="11"/>
  <c r="AE766" i="11"/>
  <c r="AD766" i="11"/>
  <c r="AC766" i="11"/>
  <c r="X766" i="11"/>
  <c r="AE765" i="11"/>
  <c r="AD765" i="11"/>
  <c r="AC765" i="11"/>
  <c r="X765" i="11"/>
  <c r="AE762" i="11"/>
  <c r="AD762" i="11"/>
  <c r="AC762" i="11"/>
  <c r="X762" i="11"/>
  <c r="AE761" i="11"/>
  <c r="AD761" i="11"/>
  <c r="AC761" i="11"/>
  <c r="X761" i="11"/>
  <c r="AE759" i="11"/>
  <c r="AD759" i="11"/>
  <c r="AC759" i="11"/>
  <c r="X759" i="11"/>
  <c r="AE745" i="11"/>
  <c r="AD745" i="11"/>
  <c r="AC745" i="11"/>
  <c r="X745" i="11"/>
  <c r="AE747" i="11"/>
  <c r="AD747" i="11"/>
  <c r="AC747" i="11"/>
  <c r="X747" i="11"/>
  <c r="AE731" i="11"/>
  <c r="AD731" i="11"/>
  <c r="AC731" i="11"/>
  <c r="X731" i="11"/>
  <c r="AE730" i="11"/>
  <c r="AD730" i="11"/>
  <c r="AC730" i="11"/>
  <c r="X730" i="11"/>
  <c r="AE726" i="11"/>
  <c r="AD726" i="11"/>
  <c r="AC726" i="11"/>
  <c r="X726" i="11"/>
  <c r="AE725" i="11"/>
  <c r="AD725" i="11"/>
  <c r="AC725" i="11"/>
  <c r="X725" i="11"/>
  <c r="AE721" i="11"/>
  <c r="AD721" i="11"/>
  <c r="AC721" i="11"/>
  <c r="X721" i="11"/>
  <c r="AE720" i="11"/>
  <c r="AD720" i="11"/>
  <c r="AC720" i="11"/>
  <c r="X720" i="11"/>
  <c r="AE716" i="11"/>
  <c r="AD716" i="11"/>
  <c r="AC716" i="11"/>
  <c r="X716" i="11"/>
  <c r="AE715" i="11"/>
  <c r="AD715" i="11"/>
  <c r="AC715" i="11"/>
  <c r="X715" i="11"/>
  <c r="AE713" i="11"/>
  <c r="AD713" i="11"/>
  <c r="AC713" i="11"/>
  <c r="X713" i="11"/>
  <c r="AE712" i="11"/>
  <c r="AD712" i="11"/>
  <c r="AC712" i="11"/>
  <c r="X712" i="11"/>
  <c r="AE708" i="11"/>
  <c r="AD708" i="11"/>
  <c r="AC708" i="11"/>
  <c r="X708" i="11"/>
  <c r="AE707" i="11"/>
  <c r="AD707" i="11"/>
  <c r="AC707" i="11"/>
  <c r="X707" i="11"/>
  <c r="AE703" i="11"/>
  <c r="AD703" i="11"/>
  <c r="AC703" i="11"/>
  <c r="X703" i="11"/>
  <c r="AE701" i="11"/>
  <c r="AD701" i="11"/>
  <c r="AC701" i="11"/>
  <c r="X701" i="11"/>
  <c r="AE694" i="11"/>
  <c r="AD694" i="11"/>
  <c r="AC694" i="11"/>
  <c r="X694" i="11"/>
  <c r="AE693" i="11"/>
  <c r="AD693" i="11"/>
  <c r="AC693" i="11"/>
  <c r="X693" i="11"/>
  <c r="AE589" i="11"/>
  <c r="AD589" i="11"/>
  <c r="AC589" i="11"/>
  <c r="X589" i="11"/>
  <c r="AE585" i="11"/>
  <c r="AD585" i="11"/>
  <c r="AC585" i="11"/>
  <c r="X585" i="11"/>
  <c r="AE571" i="11"/>
  <c r="AD571" i="11"/>
  <c r="AC571" i="11"/>
  <c r="X571" i="11"/>
  <c r="AE558" i="11"/>
  <c r="AD558" i="11"/>
  <c r="AC558" i="11"/>
  <c r="X558" i="11"/>
  <c r="AE557" i="11"/>
  <c r="AD557" i="11"/>
  <c r="AC557" i="11"/>
  <c r="X557" i="11"/>
  <c r="AE556" i="11"/>
  <c r="AD556" i="11"/>
  <c r="AC556" i="11"/>
  <c r="X556" i="11"/>
  <c r="AE555" i="11"/>
  <c r="AD555" i="11"/>
  <c r="AC555" i="11"/>
  <c r="X555" i="11"/>
  <c r="AE553" i="11"/>
  <c r="AD553" i="11"/>
  <c r="AC553" i="11"/>
  <c r="X553" i="11"/>
  <c r="AE552" i="11"/>
  <c r="AD552" i="11"/>
  <c r="AC552" i="11"/>
  <c r="X552" i="11"/>
  <c r="AE551" i="11"/>
  <c r="AD551" i="11"/>
  <c r="AC551" i="11"/>
  <c r="X551" i="11"/>
  <c r="AE550" i="11"/>
  <c r="AD550" i="11"/>
  <c r="AC550" i="11"/>
  <c r="X550" i="11"/>
  <c r="AE545" i="11"/>
  <c r="AD545" i="11"/>
  <c r="AC545" i="11"/>
  <c r="X545" i="11"/>
  <c r="AE544" i="11"/>
  <c r="AD544" i="11"/>
  <c r="AC544" i="11"/>
  <c r="X544" i="11"/>
  <c r="AE543" i="11"/>
  <c r="AD543" i="11"/>
  <c r="AC543" i="11"/>
  <c r="X543" i="11"/>
  <c r="AE542" i="11"/>
  <c r="AD542" i="11"/>
  <c r="AC542" i="11"/>
  <c r="X542" i="11"/>
  <c r="AE541" i="11"/>
  <c r="AD541" i="11"/>
  <c r="AC541" i="11"/>
  <c r="X541" i="11"/>
  <c r="AE539" i="11"/>
  <c r="AD539" i="11"/>
  <c r="AC539" i="11"/>
  <c r="X539" i="11"/>
  <c r="AE537" i="11"/>
  <c r="AD537" i="11"/>
  <c r="AC537" i="11"/>
  <c r="X537" i="11"/>
  <c r="AE536" i="11"/>
  <c r="AD536" i="11"/>
  <c r="AC536" i="11"/>
  <c r="X536" i="11"/>
  <c r="AE535" i="11"/>
  <c r="AD535" i="11"/>
  <c r="AC535" i="11"/>
  <c r="X535" i="11"/>
  <c r="AE534" i="11"/>
  <c r="AD534" i="11"/>
  <c r="AC534" i="11"/>
  <c r="X534" i="11"/>
  <c r="AE533" i="11"/>
  <c r="AD533" i="11"/>
  <c r="AC533" i="11"/>
  <c r="X533" i="11"/>
  <c r="AE532" i="11"/>
  <c r="AD532" i="11"/>
  <c r="AC532" i="11"/>
  <c r="X532" i="11"/>
  <c r="AE531" i="11"/>
  <c r="AD531" i="11"/>
  <c r="AC531" i="11"/>
  <c r="X531" i="11"/>
  <c r="AE530" i="11"/>
  <c r="AD530" i="11"/>
  <c r="AC530" i="11"/>
  <c r="X530" i="11"/>
  <c r="AE529" i="11"/>
  <c r="AD529" i="11"/>
  <c r="AC529" i="11"/>
  <c r="X529" i="11"/>
  <c r="AE528" i="11"/>
  <c r="AD528" i="11"/>
  <c r="AC528" i="11"/>
  <c r="X528" i="11"/>
  <c r="AE527" i="11"/>
  <c r="AD527" i="11"/>
  <c r="AC527" i="11"/>
  <c r="X527" i="11"/>
  <c r="AE526" i="11"/>
  <c r="AD526" i="11"/>
  <c r="AC526" i="11"/>
  <c r="X526" i="11"/>
  <c r="AE525" i="11"/>
  <c r="AD525" i="11"/>
  <c r="AC525" i="11"/>
  <c r="X525" i="11"/>
  <c r="AE524" i="11"/>
  <c r="AD524" i="11"/>
  <c r="AC524" i="11"/>
  <c r="X524" i="11"/>
  <c r="AE522" i="11"/>
  <c r="AD522" i="11"/>
  <c r="AC522" i="11"/>
  <c r="X522" i="11"/>
  <c r="AE521" i="11"/>
  <c r="AD521" i="11"/>
  <c r="AC521" i="11"/>
  <c r="X521" i="11"/>
  <c r="AE520" i="11"/>
  <c r="AD520" i="11"/>
  <c r="AC520" i="11"/>
  <c r="X520" i="11"/>
  <c r="AE519" i="11"/>
  <c r="AD519" i="11"/>
  <c r="AC519" i="11"/>
  <c r="X519" i="11"/>
  <c r="AE518" i="11"/>
  <c r="AD518" i="11"/>
  <c r="AC518" i="11"/>
  <c r="X518" i="11"/>
  <c r="AE517" i="11"/>
  <c r="AD517" i="11"/>
  <c r="AC517" i="11"/>
  <c r="X517" i="11"/>
  <c r="AE516" i="11"/>
  <c r="AD516" i="11"/>
  <c r="AC516" i="11"/>
  <c r="X516" i="11"/>
  <c r="AE515" i="11"/>
  <c r="AD515" i="11"/>
  <c r="AC515" i="11"/>
  <c r="X515" i="11"/>
  <c r="AE514" i="11"/>
  <c r="AD514" i="11"/>
  <c r="AC514" i="11"/>
  <c r="X514" i="11"/>
  <c r="AE513" i="11"/>
  <c r="AD513" i="11"/>
  <c r="AC513" i="11"/>
  <c r="X513" i="11"/>
  <c r="AE512" i="11"/>
  <c r="AD512" i="11"/>
  <c r="AC512" i="11"/>
  <c r="X512" i="11"/>
  <c r="AE511" i="11"/>
  <c r="AD511" i="11"/>
  <c r="AC511" i="11"/>
  <c r="X511" i="11"/>
  <c r="AE510" i="11"/>
  <c r="AD510" i="11"/>
  <c r="AC510" i="11"/>
  <c r="X510" i="11"/>
  <c r="AE509" i="11"/>
  <c r="AD509" i="11"/>
  <c r="AC509" i="11"/>
  <c r="X509" i="11"/>
  <c r="AE507" i="11"/>
  <c r="AD507" i="11"/>
  <c r="AC507" i="11"/>
  <c r="X507" i="11"/>
  <c r="AE498" i="11"/>
  <c r="AD498" i="11"/>
  <c r="AC498" i="11"/>
  <c r="X498" i="11"/>
  <c r="AE497" i="11"/>
  <c r="AD497" i="11"/>
  <c r="AC497" i="11"/>
  <c r="X497" i="11"/>
  <c r="AE496" i="11"/>
  <c r="AD496" i="11"/>
  <c r="AC496" i="11"/>
  <c r="X496" i="11"/>
  <c r="AE494" i="11"/>
  <c r="AD494" i="11"/>
  <c r="AC494" i="11"/>
  <c r="X494" i="11"/>
  <c r="AE493" i="11"/>
  <c r="AD493" i="11"/>
  <c r="AC493" i="11"/>
  <c r="X493" i="11"/>
  <c r="AE492" i="11"/>
  <c r="AD492" i="11"/>
  <c r="AC492" i="11"/>
  <c r="X492" i="11"/>
  <c r="AE487" i="11"/>
  <c r="AD487" i="11"/>
  <c r="AC487" i="11"/>
  <c r="X487" i="11"/>
  <c r="AE483" i="11"/>
  <c r="AD483" i="11"/>
  <c r="AC483" i="11"/>
  <c r="X483" i="11"/>
  <c r="AE481" i="11"/>
  <c r="AD481" i="11"/>
  <c r="AC481" i="11"/>
  <c r="X481" i="11"/>
  <c r="AE480" i="11"/>
  <c r="AD480" i="11"/>
  <c r="AC480" i="11"/>
  <c r="X480" i="11"/>
  <c r="AE477" i="11"/>
  <c r="AD477" i="11"/>
  <c r="AC477" i="11"/>
  <c r="X477" i="11"/>
  <c r="AE475" i="11"/>
  <c r="AD475" i="11"/>
  <c r="AC475" i="11"/>
  <c r="X475" i="11"/>
  <c r="AE474" i="11"/>
  <c r="AD474" i="11"/>
  <c r="AC474" i="11"/>
  <c r="X474" i="11"/>
  <c r="AE470" i="11"/>
  <c r="AD470" i="11"/>
  <c r="AC470" i="11"/>
  <c r="X470" i="11"/>
  <c r="AE466" i="11"/>
  <c r="AD466" i="11"/>
  <c r="AC466" i="11"/>
  <c r="X466" i="11"/>
  <c r="AE465" i="11"/>
  <c r="AD465" i="11"/>
  <c r="AC465" i="11"/>
  <c r="X465" i="11"/>
  <c r="AE464" i="11"/>
  <c r="AD464" i="11"/>
  <c r="AC464" i="11"/>
  <c r="X464" i="11"/>
  <c r="AE460" i="11"/>
  <c r="AD460" i="11"/>
  <c r="AC460" i="11"/>
  <c r="X460" i="11"/>
  <c r="AE459" i="11"/>
  <c r="AD459" i="11"/>
  <c r="AC459" i="11"/>
  <c r="X459" i="11"/>
  <c r="AE458" i="11"/>
  <c r="AD458" i="11"/>
  <c r="AC458" i="11"/>
  <c r="X458" i="11"/>
  <c r="AE454" i="11"/>
  <c r="AD454" i="11"/>
  <c r="AC454" i="11"/>
  <c r="X454" i="11"/>
  <c r="AE452" i="11"/>
  <c r="AD452" i="11"/>
  <c r="AC452" i="11"/>
  <c r="X452" i="11"/>
  <c r="AE444" i="11"/>
  <c r="AD444" i="11"/>
  <c r="AC444" i="11"/>
  <c r="X444" i="11"/>
  <c r="AE443" i="11"/>
  <c r="AD443" i="11"/>
  <c r="AC443" i="11"/>
  <c r="X443" i="11"/>
  <c r="AE435" i="11"/>
  <c r="AD435" i="11"/>
  <c r="AC435" i="11"/>
  <c r="X435" i="11"/>
  <c r="AE434" i="11"/>
  <c r="AD434" i="11"/>
  <c r="AC434" i="11"/>
  <c r="X434" i="11"/>
  <c r="AE432" i="11"/>
  <c r="AD432" i="11"/>
  <c r="AC432" i="11"/>
  <c r="X432" i="11"/>
  <c r="AE430" i="11"/>
  <c r="AD430" i="11"/>
  <c r="AC430" i="11"/>
  <c r="X430" i="11"/>
  <c r="AE424" i="11"/>
  <c r="AD424" i="11"/>
  <c r="AC424" i="11"/>
  <c r="X424" i="11"/>
  <c r="AE347" i="11"/>
  <c r="AD347" i="11"/>
  <c r="AC347" i="11"/>
  <c r="X347" i="11"/>
  <c r="AE346" i="11"/>
  <c r="AD346" i="11"/>
  <c r="AC346" i="11"/>
  <c r="X346" i="11"/>
  <c r="AE345" i="11"/>
  <c r="AD345" i="11"/>
  <c r="AC345" i="11"/>
  <c r="X345" i="11"/>
  <c r="AE343" i="11"/>
  <c r="AD343" i="11"/>
  <c r="AC343" i="11"/>
  <c r="X343" i="11"/>
  <c r="AE341" i="11"/>
  <c r="AD341" i="11"/>
  <c r="AC341" i="11"/>
  <c r="X341" i="11"/>
  <c r="AE340" i="11"/>
  <c r="AD340" i="11"/>
  <c r="AC340" i="11"/>
  <c r="X340" i="11"/>
  <c r="AE339" i="11"/>
  <c r="AD339" i="11"/>
  <c r="AC339" i="11"/>
  <c r="X339" i="11"/>
  <c r="AE336" i="11"/>
  <c r="AD336" i="11"/>
  <c r="AC336" i="11"/>
  <c r="X336" i="11"/>
  <c r="AE333" i="11"/>
  <c r="AD333" i="11"/>
  <c r="AC333" i="11"/>
  <c r="X333" i="11"/>
  <c r="AE330" i="11"/>
  <c r="AD330" i="11"/>
  <c r="AC330" i="11"/>
  <c r="X330" i="11"/>
  <c r="AE326" i="11"/>
  <c r="AD326" i="11"/>
  <c r="AC326" i="11"/>
  <c r="X326" i="11"/>
  <c r="AE325" i="11"/>
  <c r="AD325" i="11"/>
  <c r="AC325" i="11"/>
  <c r="X325" i="11"/>
  <c r="AE324" i="11"/>
  <c r="AD324" i="11"/>
  <c r="AC324" i="11"/>
  <c r="X324" i="11"/>
  <c r="AE322" i="11"/>
  <c r="AD322" i="11"/>
  <c r="AC322" i="11"/>
  <c r="X322" i="11"/>
  <c r="AE321" i="11"/>
  <c r="AD321" i="11"/>
  <c r="AC321" i="11"/>
  <c r="X321" i="11"/>
  <c r="AE320" i="11"/>
  <c r="AD320" i="11"/>
  <c r="AC320" i="11"/>
  <c r="X320" i="11"/>
  <c r="AE318" i="11"/>
  <c r="AD318" i="11"/>
  <c r="AC318" i="11"/>
  <c r="X318" i="11"/>
  <c r="AE316" i="11"/>
  <c r="AD316" i="11"/>
  <c r="AC316" i="11"/>
  <c r="X316" i="11"/>
  <c r="AE308" i="11"/>
  <c r="AD308" i="11"/>
  <c r="AC308" i="11"/>
  <c r="X308" i="11"/>
  <c r="AE307" i="11"/>
  <c r="AD307" i="11"/>
  <c r="AC307" i="11"/>
  <c r="X307" i="11"/>
  <c r="AE302" i="11"/>
  <c r="AD302" i="11"/>
  <c r="AC302" i="11"/>
  <c r="X302" i="11"/>
  <c r="AE301" i="11"/>
  <c r="AD301" i="11"/>
  <c r="AC301" i="11"/>
  <c r="X301" i="11"/>
  <c r="AE299" i="11"/>
  <c r="AD299" i="11"/>
  <c r="AC299" i="11"/>
  <c r="X299" i="11"/>
  <c r="AE298" i="11"/>
  <c r="AD298" i="11"/>
  <c r="AC298" i="11"/>
  <c r="X298" i="11"/>
  <c r="AE296" i="11"/>
  <c r="AD296" i="11"/>
  <c r="AC296" i="11"/>
  <c r="X296" i="11"/>
  <c r="AE295" i="11"/>
  <c r="AD295" i="11"/>
  <c r="AC295" i="11"/>
  <c r="X295" i="11"/>
  <c r="AE293" i="11"/>
  <c r="AD293" i="11"/>
  <c r="AC293" i="11"/>
  <c r="X293" i="11"/>
  <c r="AE291" i="11"/>
  <c r="AD291" i="11"/>
  <c r="AC291" i="11"/>
  <c r="X291" i="11"/>
  <c r="AE290" i="11"/>
  <c r="AD290" i="11"/>
  <c r="AC290" i="11"/>
  <c r="X290" i="11"/>
  <c r="AE288" i="11"/>
  <c r="AD288" i="11"/>
  <c r="AC288" i="11"/>
  <c r="X288" i="11"/>
  <c r="AE287" i="11"/>
  <c r="AD287" i="11"/>
  <c r="AC287" i="11"/>
  <c r="X287" i="11"/>
  <c r="AE285" i="11"/>
  <c r="AD285" i="11"/>
  <c r="AC285" i="11"/>
  <c r="X285" i="11"/>
  <c r="AE284" i="11"/>
  <c r="AD284" i="11"/>
  <c r="AC284" i="11"/>
  <c r="X284" i="11"/>
  <c r="AE283" i="11"/>
  <c r="AD283" i="11"/>
  <c r="AC283" i="11"/>
  <c r="X283" i="11"/>
  <c r="AE282" i="11"/>
  <c r="AD282" i="11"/>
  <c r="AC282" i="11"/>
  <c r="X282" i="11"/>
  <c r="AE281" i="11"/>
  <c r="AD281" i="11"/>
  <c r="AC281" i="11"/>
  <c r="X281" i="11"/>
  <c r="AE280" i="11"/>
  <c r="AD280" i="11"/>
  <c r="AC280" i="11"/>
  <c r="X280" i="11"/>
  <c r="AE278" i="11"/>
  <c r="AD278" i="11"/>
  <c r="AC278" i="11"/>
  <c r="X278" i="11"/>
  <c r="AE277" i="11"/>
  <c r="AD277" i="11"/>
  <c r="AC277" i="11"/>
  <c r="X277" i="11"/>
  <c r="AE276" i="11"/>
  <c r="AD276" i="11"/>
  <c r="AC276" i="11"/>
  <c r="X276" i="11"/>
  <c r="AE275" i="11"/>
  <c r="AD275" i="11"/>
  <c r="AC275" i="11"/>
  <c r="X275" i="11"/>
  <c r="AE274" i="11"/>
  <c r="AD274" i="11"/>
  <c r="AC274" i="11"/>
  <c r="X274" i="11"/>
  <c r="AE273" i="11"/>
  <c r="AD273" i="11"/>
  <c r="AC273" i="11"/>
  <c r="X273" i="11"/>
  <c r="AE271" i="11"/>
  <c r="AD271" i="11"/>
  <c r="AC271" i="11"/>
  <c r="X271" i="11"/>
  <c r="AE270" i="11"/>
  <c r="AD270" i="11"/>
  <c r="AC270" i="11"/>
  <c r="X270" i="11"/>
  <c r="AE269" i="11"/>
  <c r="AD269" i="11"/>
  <c r="AC269" i="11"/>
  <c r="X269" i="11"/>
  <c r="AE268" i="11"/>
  <c r="AD268" i="11"/>
  <c r="AC268" i="11"/>
  <c r="X268" i="11"/>
  <c r="AE267" i="11"/>
  <c r="AD267" i="11"/>
  <c r="AC267" i="11"/>
  <c r="X267" i="11"/>
  <c r="AE266" i="11"/>
  <c r="AD266" i="11"/>
  <c r="AC266" i="11"/>
  <c r="X266" i="11"/>
  <c r="AE264" i="11"/>
  <c r="AD264" i="11"/>
  <c r="AC264" i="11"/>
  <c r="X264" i="11"/>
  <c r="AE262" i="11"/>
  <c r="AD262" i="11"/>
  <c r="AC262" i="11"/>
  <c r="X262" i="11"/>
  <c r="AE258" i="11"/>
  <c r="AD258" i="11"/>
  <c r="AC258" i="11"/>
  <c r="X258" i="11"/>
  <c r="AE259" i="11"/>
  <c r="AD259" i="11"/>
  <c r="AC259" i="11"/>
  <c r="X259" i="11"/>
  <c r="AE260" i="11"/>
  <c r="AD260" i="11"/>
  <c r="AC260" i="11"/>
  <c r="X260" i="11"/>
  <c r="AE256" i="11"/>
  <c r="AD256" i="11"/>
  <c r="AC256" i="11"/>
  <c r="X256" i="11"/>
  <c r="AE255" i="11"/>
  <c r="AD255" i="11"/>
  <c r="AC255" i="11"/>
  <c r="X255" i="11"/>
  <c r="AE253" i="11"/>
  <c r="AD253" i="11"/>
  <c r="AC253" i="11"/>
  <c r="X253" i="11"/>
  <c r="AE252" i="11"/>
  <c r="AD252" i="11"/>
  <c r="AC252" i="11"/>
  <c r="X252" i="11"/>
  <c r="AE251" i="11"/>
  <c r="AD251" i="11"/>
  <c r="AC251" i="11"/>
  <c r="X251" i="11"/>
  <c r="AE248" i="11"/>
  <c r="AD248" i="11"/>
  <c r="AC248" i="11"/>
  <c r="X248" i="11"/>
  <c r="AE247" i="11"/>
  <c r="AD247" i="11"/>
  <c r="AC247" i="11"/>
  <c r="X247" i="11"/>
  <c r="AE243" i="11"/>
  <c r="AD243" i="11"/>
  <c r="AC243" i="11"/>
  <c r="X243" i="11"/>
  <c r="AE242" i="11"/>
  <c r="AD242" i="11"/>
  <c r="AC242" i="11"/>
  <c r="X242" i="11"/>
  <c r="AE241" i="11"/>
  <c r="AD241" i="11"/>
  <c r="AC241" i="11"/>
  <c r="X241" i="11"/>
  <c r="AE238" i="11"/>
  <c r="AD238" i="11"/>
  <c r="AC238" i="11"/>
  <c r="X238" i="11"/>
  <c r="AE237" i="11"/>
  <c r="AD237" i="11"/>
  <c r="AC237" i="11"/>
  <c r="X237" i="11"/>
  <c r="AE236" i="11"/>
  <c r="AD236" i="11"/>
  <c r="AC236" i="11"/>
  <c r="X236" i="11"/>
  <c r="AE235" i="11"/>
  <c r="AD235" i="11"/>
  <c r="AC235" i="11"/>
  <c r="X235" i="11"/>
  <c r="AE234" i="11"/>
  <c r="AD234" i="11"/>
  <c r="AC234" i="11"/>
  <c r="X234" i="11"/>
  <c r="AE233" i="11"/>
  <c r="AD233" i="11"/>
  <c r="AC233" i="11"/>
  <c r="X233" i="11"/>
  <c r="AE232" i="11"/>
  <c r="AD232" i="11"/>
  <c r="AC232" i="11"/>
  <c r="X232" i="11"/>
  <c r="AE231" i="11"/>
  <c r="AD231" i="11"/>
  <c r="AC231" i="11"/>
  <c r="X231" i="11"/>
  <c r="AE229" i="11"/>
  <c r="AD229" i="11"/>
  <c r="AC229" i="11"/>
  <c r="X229" i="11"/>
  <c r="AE228" i="11"/>
  <c r="AD228" i="11"/>
  <c r="AC228" i="11"/>
  <c r="X228" i="11"/>
  <c r="AE227" i="11"/>
  <c r="AD227" i="11"/>
  <c r="AC227" i="11"/>
  <c r="X227" i="11"/>
  <c r="AE226" i="11"/>
  <c r="AD226" i="11"/>
  <c r="AC226" i="11"/>
  <c r="X226" i="11"/>
  <c r="AE224" i="11"/>
  <c r="AD224" i="11"/>
  <c r="AC224" i="11"/>
  <c r="X224" i="11"/>
  <c r="AE223" i="11"/>
  <c r="AD223" i="11"/>
  <c r="AC223" i="11"/>
  <c r="X223" i="11"/>
  <c r="AE222" i="11"/>
  <c r="AD222" i="11"/>
  <c r="AC222" i="11"/>
  <c r="X222" i="11"/>
  <c r="AE220" i="11"/>
  <c r="AD220" i="11"/>
  <c r="AC220" i="11"/>
  <c r="X220" i="11"/>
  <c r="AE219" i="11"/>
  <c r="AD219" i="11"/>
  <c r="AC219" i="11"/>
  <c r="X219" i="11"/>
  <c r="AE218" i="11"/>
  <c r="AD218" i="11"/>
  <c r="AC218" i="11"/>
  <c r="X218" i="11"/>
  <c r="AE217" i="11"/>
  <c r="AD217" i="11"/>
  <c r="AC217" i="11"/>
  <c r="X217" i="11"/>
  <c r="AE216" i="11"/>
  <c r="AD216" i="11"/>
  <c r="AC216" i="11"/>
  <c r="X216" i="11"/>
  <c r="AE213" i="11"/>
  <c r="AD213" i="11"/>
  <c r="AC213" i="11"/>
  <c r="X213" i="11"/>
  <c r="AE212" i="11"/>
  <c r="AD212" i="11"/>
  <c r="AC212" i="11"/>
  <c r="X212" i="11"/>
  <c r="AE211" i="11"/>
  <c r="AD211" i="11"/>
  <c r="AC211" i="11"/>
  <c r="X211" i="11"/>
  <c r="AE210" i="11"/>
  <c r="AD210" i="11"/>
  <c r="AC210" i="11"/>
  <c r="X210" i="11"/>
  <c r="AE208" i="11"/>
  <c r="AD208" i="11"/>
  <c r="AC208" i="11"/>
  <c r="X208" i="11"/>
  <c r="AE207" i="11"/>
  <c r="AD207" i="11"/>
  <c r="AC207" i="11"/>
  <c r="X207" i="11"/>
  <c r="AE206" i="11"/>
  <c r="AD206" i="11"/>
  <c r="AC206" i="11"/>
  <c r="X206" i="11"/>
  <c r="AE204" i="11"/>
  <c r="AD204" i="11"/>
  <c r="AC204" i="11"/>
  <c r="X204" i="11"/>
  <c r="AE203" i="11"/>
  <c r="AD203" i="11"/>
  <c r="AC203" i="11"/>
  <c r="X203" i="11"/>
  <c r="AE202" i="11"/>
  <c r="AD202" i="11"/>
  <c r="AC202" i="11"/>
  <c r="X202" i="11"/>
  <c r="AE201" i="11"/>
  <c r="AD201" i="11"/>
  <c r="AC201" i="11"/>
  <c r="X201" i="11"/>
  <c r="AE197" i="11"/>
  <c r="AD197" i="11"/>
  <c r="AC197" i="11"/>
  <c r="X197" i="11"/>
  <c r="AE194" i="11"/>
  <c r="AD194" i="11"/>
  <c r="AC194" i="11"/>
  <c r="X194" i="11"/>
  <c r="AE191" i="11"/>
  <c r="AD191" i="11"/>
  <c r="AC191" i="11"/>
  <c r="X191" i="11"/>
  <c r="AE190" i="11"/>
  <c r="AD190" i="11"/>
  <c r="AC190" i="11"/>
  <c r="X190" i="11"/>
  <c r="AE189" i="11"/>
  <c r="AD189" i="11"/>
  <c r="AC189" i="11"/>
  <c r="X189" i="11"/>
  <c r="AE188" i="11"/>
  <c r="AD188" i="11"/>
  <c r="AC188" i="11"/>
  <c r="X188" i="11"/>
  <c r="AE186" i="11"/>
  <c r="AD186" i="11"/>
  <c r="AC186" i="11"/>
  <c r="X186" i="11"/>
  <c r="AE185" i="11"/>
  <c r="AD185" i="11"/>
  <c r="AC185" i="11"/>
  <c r="X185" i="11"/>
  <c r="AE184" i="11"/>
  <c r="AD184" i="11"/>
  <c r="AC184" i="11"/>
  <c r="X184" i="11"/>
  <c r="AE182" i="11"/>
  <c r="AD182" i="11"/>
  <c r="AC182" i="11"/>
  <c r="X182" i="11"/>
  <c r="AE181" i="11"/>
  <c r="AD181" i="11"/>
  <c r="AC181" i="11"/>
  <c r="X181" i="11"/>
  <c r="AE180" i="11"/>
  <c r="AD180" i="11"/>
  <c r="AC180" i="11"/>
  <c r="X180" i="11"/>
  <c r="AE176" i="11"/>
  <c r="AD176" i="11"/>
  <c r="AC176" i="11"/>
  <c r="X176" i="11"/>
  <c r="AE175" i="11"/>
  <c r="AD175" i="11"/>
  <c r="AC175" i="11"/>
  <c r="X175" i="11"/>
  <c r="AE172" i="11"/>
  <c r="AD172" i="11"/>
  <c r="AC172" i="11"/>
  <c r="X172" i="11"/>
  <c r="AE171" i="11"/>
  <c r="AD171" i="11"/>
  <c r="AC171" i="11"/>
  <c r="X171" i="11"/>
  <c r="AE170" i="11"/>
  <c r="AD170" i="11"/>
  <c r="AC170" i="11"/>
  <c r="X170" i="11"/>
  <c r="AE169" i="11"/>
  <c r="AD169" i="11"/>
  <c r="AC169" i="11"/>
  <c r="X169" i="11"/>
  <c r="AE168" i="11"/>
  <c r="AD168" i="11"/>
  <c r="AC168" i="11"/>
  <c r="X168" i="11"/>
  <c r="AE166" i="11"/>
  <c r="AD166" i="11"/>
  <c r="AC166" i="11"/>
  <c r="X166" i="11"/>
  <c r="AE165" i="11"/>
  <c r="AD165" i="11"/>
  <c r="AC165" i="11"/>
  <c r="X165" i="11"/>
  <c r="AE163" i="11"/>
  <c r="AD163" i="11"/>
  <c r="AC163" i="11"/>
  <c r="X163" i="11"/>
  <c r="AE162" i="11"/>
  <c r="AD162" i="11"/>
  <c r="AC162" i="11"/>
  <c r="X162" i="11"/>
  <c r="AE161" i="11"/>
  <c r="AD161" i="11"/>
  <c r="AC161" i="11"/>
  <c r="X161" i="11"/>
  <c r="AE159" i="11"/>
  <c r="AD159" i="11"/>
  <c r="AC159" i="11"/>
  <c r="X159" i="11"/>
  <c r="AE158" i="11"/>
  <c r="AD158" i="11"/>
  <c r="AC158" i="11"/>
  <c r="X158" i="11"/>
  <c r="AE157" i="11"/>
  <c r="AD157" i="11"/>
  <c r="AC157" i="11"/>
  <c r="X157" i="11"/>
  <c r="AE155" i="11"/>
  <c r="AD155" i="11"/>
  <c r="AC155" i="11"/>
  <c r="X155" i="11"/>
  <c r="AE154" i="11"/>
  <c r="AD154" i="11"/>
  <c r="AC154" i="11"/>
  <c r="X154" i="11"/>
  <c r="AE153" i="11"/>
  <c r="AD153" i="11"/>
  <c r="AC153" i="11"/>
  <c r="X153" i="11"/>
  <c r="AE151" i="11"/>
  <c r="AD151" i="11"/>
  <c r="AC151" i="11"/>
  <c r="X151" i="11"/>
  <c r="AE150" i="11"/>
  <c r="AD150" i="11"/>
  <c r="AC150" i="11"/>
  <c r="X150" i="11"/>
  <c r="AE148" i="11"/>
  <c r="AD148" i="11"/>
  <c r="AC148" i="11"/>
  <c r="X148" i="11"/>
  <c r="AE147" i="11"/>
  <c r="AD147" i="11"/>
  <c r="AC147" i="11"/>
  <c r="X147" i="11"/>
  <c r="AE145" i="11"/>
  <c r="AD145" i="11"/>
  <c r="AC145" i="11"/>
  <c r="X145" i="11"/>
  <c r="AE144" i="11"/>
  <c r="AD144" i="11"/>
  <c r="AC144" i="11"/>
  <c r="X144" i="11"/>
  <c r="AE143" i="11"/>
  <c r="AD143" i="11"/>
  <c r="AC143" i="11"/>
  <c r="X143" i="11"/>
  <c r="AE142" i="11"/>
  <c r="AD142" i="11"/>
  <c r="AC142" i="11"/>
  <c r="X142" i="11"/>
  <c r="AE140" i="11"/>
  <c r="AD140" i="11"/>
  <c r="AC140" i="11"/>
  <c r="X140" i="11"/>
  <c r="AE139" i="11"/>
  <c r="AD139" i="11"/>
  <c r="AC139" i="11"/>
  <c r="X139" i="11"/>
  <c r="AE138" i="11"/>
  <c r="AD138" i="11"/>
  <c r="AC138" i="11"/>
  <c r="X138" i="11"/>
  <c r="AE137" i="11"/>
  <c r="AD137" i="11"/>
  <c r="AC137" i="11"/>
  <c r="X137" i="11"/>
  <c r="AE135" i="11"/>
  <c r="AD135" i="11"/>
  <c r="AC135" i="11"/>
  <c r="X135" i="11"/>
  <c r="AE134" i="11"/>
  <c r="AD134" i="11"/>
  <c r="AC134" i="11"/>
  <c r="X134" i="11"/>
  <c r="AE133" i="11"/>
  <c r="AD133" i="11"/>
  <c r="AC133" i="11"/>
  <c r="X133" i="11"/>
  <c r="AE132" i="11"/>
  <c r="AD132" i="11"/>
  <c r="AC132" i="11"/>
  <c r="X132" i="11"/>
  <c r="AE130" i="11"/>
  <c r="AD130" i="11"/>
  <c r="AC130" i="11"/>
  <c r="X130" i="11"/>
  <c r="AE129" i="11"/>
  <c r="AD129" i="11"/>
  <c r="AC129" i="11"/>
  <c r="X129" i="11"/>
  <c r="AE128" i="11"/>
  <c r="AD128" i="11"/>
  <c r="AC128" i="11"/>
  <c r="X128" i="11"/>
  <c r="AE127" i="11"/>
  <c r="AD127" i="11"/>
  <c r="AC127" i="11"/>
  <c r="X127" i="11"/>
  <c r="AE125" i="11"/>
  <c r="AD125" i="11"/>
  <c r="AC125" i="11"/>
  <c r="X125" i="11"/>
  <c r="AE124" i="11"/>
  <c r="AD124" i="11"/>
  <c r="AC124" i="11"/>
  <c r="X124" i="11"/>
  <c r="AE123" i="11"/>
  <c r="AD123" i="11"/>
  <c r="AC123" i="11"/>
  <c r="X123" i="11"/>
  <c r="AE122" i="11"/>
  <c r="AD122" i="11"/>
  <c r="AC122" i="11"/>
  <c r="X122" i="11"/>
  <c r="AE120" i="11"/>
  <c r="AD120" i="11"/>
  <c r="AC120" i="11"/>
  <c r="X120" i="11"/>
  <c r="AE119" i="11"/>
  <c r="AD119" i="11"/>
  <c r="AC119" i="11"/>
  <c r="X119" i="11"/>
  <c r="AE118" i="11"/>
  <c r="AD118" i="11"/>
  <c r="AC118" i="11"/>
  <c r="X118" i="11"/>
  <c r="AE117" i="11"/>
  <c r="AD117" i="11"/>
  <c r="AC117" i="11"/>
  <c r="X117" i="11"/>
  <c r="AE115" i="11"/>
  <c r="AD115" i="11"/>
  <c r="AC115" i="11"/>
  <c r="X115" i="11"/>
  <c r="AE114" i="11"/>
  <c r="AD114" i="11"/>
  <c r="AC114" i="11"/>
  <c r="X114" i="11"/>
  <c r="AE113" i="11"/>
  <c r="AD113" i="11"/>
  <c r="AC113" i="11"/>
  <c r="X113" i="11"/>
  <c r="AE112" i="11"/>
  <c r="AD112" i="11"/>
  <c r="AC112" i="11"/>
  <c r="X112" i="11"/>
  <c r="AE111" i="11"/>
  <c r="AD111" i="11"/>
  <c r="AC111" i="11"/>
  <c r="X111" i="11"/>
  <c r="AE109" i="11"/>
  <c r="AD109" i="11"/>
  <c r="AC109" i="11"/>
  <c r="X109" i="11"/>
  <c r="AE108" i="11"/>
  <c r="AD108" i="11"/>
  <c r="AC108" i="11"/>
  <c r="X108" i="11"/>
  <c r="AE107" i="11"/>
  <c r="AD107" i="11"/>
  <c r="AC107" i="11"/>
  <c r="X107" i="11"/>
  <c r="AE99" i="11"/>
  <c r="AD99" i="11"/>
  <c r="AC99" i="11"/>
  <c r="X99" i="11"/>
  <c r="AE98" i="11"/>
  <c r="AD98" i="11"/>
  <c r="AC98" i="11"/>
  <c r="X98" i="11"/>
  <c r="AE97" i="11"/>
  <c r="AD97" i="11"/>
  <c r="AC97" i="11"/>
  <c r="X97" i="11"/>
  <c r="AE96" i="11"/>
  <c r="AD96" i="11"/>
  <c r="AC96" i="11"/>
  <c r="X96" i="11"/>
  <c r="AE95" i="11"/>
  <c r="AD95" i="11"/>
  <c r="AC95" i="11"/>
  <c r="X95" i="11"/>
  <c r="AE89" i="11"/>
  <c r="AD89" i="11"/>
  <c r="AC89" i="11"/>
  <c r="X89" i="11"/>
  <c r="AE88" i="11"/>
  <c r="AD88" i="11"/>
  <c r="AC88" i="11"/>
  <c r="X88" i="11"/>
  <c r="AE87" i="11"/>
  <c r="AD87" i="11"/>
  <c r="AC87" i="11"/>
  <c r="X87" i="11"/>
  <c r="AE81" i="11"/>
  <c r="AD81" i="11"/>
  <c r="AC81" i="11"/>
  <c r="X81" i="11"/>
  <c r="AE80" i="11"/>
  <c r="AD80" i="11"/>
  <c r="AC80" i="11"/>
  <c r="X80" i="11"/>
  <c r="AE79" i="11"/>
  <c r="AD79" i="11"/>
  <c r="AC79" i="11"/>
  <c r="X79" i="11"/>
  <c r="AE58" i="11"/>
  <c r="AD58" i="11"/>
  <c r="AC58" i="11"/>
  <c r="X58" i="11"/>
  <c r="AE59" i="11"/>
  <c r="AD59" i="11"/>
  <c r="AC59" i="11"/>
  <c r="X59" i="11"/>
  <c r="AE60" i="11"/>
  <c r="AD60" i="11"/>
  <c r="AC60" i="11"/>
  <c r="X60" i="11"/>
  <c r="AE63" i="11"/>
  <c r="AD63" i="11"/>
  <c r="AC63" i="11"/>
  <c r="X63" i="11"/>
  <c r="AE64" i="11"/>
  <c r="AD64" i="11"/>
  <c r="AC64" i="11"/>
  <c r="X64" i="11"/>
  <c r="AE65" i="11"/>
  <c r="AD65" i="11"/>
  <c r="AC65" i="11"/>
  <c r="X65" i="11"/>
  <c r="AE66" i="11"/>
  <c r="AD66" i="11"/>
  <c r="AC66" i="11"/>
  <c r="X66" i="11"/>
  <c r="AE67" i="11"/>
  <c r="AD67" i="11"/>
  <c r="AC67" i="11"/>
  <c r="X67" i="11"/>
  <c r="AE68" i="11"/>
  <c r="AD68" i="11"/>
  <c r="AC68" i="11"/>
  <c r="X68" i="11"/>
  <c r="AE71" i="11"/>
  <c r="AD71" i="11"/>
  <c r="AC71" i="11"/>
  <c r="X71" i="11"/>
  <c r="AE72" i="11"/>
  <c r="AD72" i="11"/>
  <c r="AC72" i="11"/>
  <c r="X72" i="11"/>
  <c r="AE73" i="11"/>
  <c r="AD73" i="11"/>
  <c r="AC73" i="11"/>
  <c r="X73" i="11"/>
  <c r="AE56" i="11"/>
  <c r="AD56" i="11"/>
  <c r="AC56" i="11"/>
  <c r="X56" i="11"/>
  <c r="AE55" i="11"/>
  <c r="AD55" i="11"/>
  <c r="AC55" i="11"/>
  <c r="X55" i="11"/>
  <c r="AE54" i="11"/>
  <c r="AD54" i="11"/>
  <c r="AC54" i="11"/>
  <c r="X54" i="11"/>
  <c r="AE52" i="11"/>
  <c r="AD52" i="11"/>
  <c r="AC52" i="11"/>
  <c r="X52" i="11"/>
  <c r="AE51" i="11"/>
  <c r="AD51" i="11"/>
  <c r="AC51" i="11"/>
  <c r="X51" i="11"/>
  <c r="AE50" i="11"/>
  <c r="AD50" i="11"/>
  <c r="AC50" i="11"/>
  <c r="X50" i="11"/>
  <c r="AE47" i="11"/>
  <c r="AD47" i="11"/>
  <c r="AC47" i="11"/>
  <c r="X47" i="11"/>
  <c r="AE46" i="11"/>
  <c r="AD46" i="11"/>
  <c r="AC46" i="11"/>
  <c r="X46" i="11"/>
  <c r="AE45" i="11"/>
  <c r="AD45" i="11"/>
  <c r="AC45" i="11"/>
  <c r="X45" i="11"/>
  <c r="AE43" i="11"/>
  <c r="AD43" i="11"/>
  <c r="AC43" i="11"/>
  <c r="X43" i="11"/>
  <c r="AE42" i="11"/>
  <c r="AD42" i="11"/>
  <c r="AC42" i="11"/>
  <c r="X42" i="11"/>
  <c r="AE41" i="11"/>
  <c r="AD41" i="11"/>
  <c r="AC41" i="11"/>
  <c r="X41" i="11"/>
  <c r="AE39" i="11"/>
  <c r="AD39" i="11"/>
  <c r="AC39" i="11"/>
  <c r="X39" i="11"/>
  <c r="AE38" i="11"/>
  <c r="AD38" i="11"/>
  <c r="AC38" i="11"/>
  <c r="X38" i="11"/>
  <c r="AE37" i="11"/>
  <c r="AD37" i="11"/>
  <c r="AC37" i="11"/>
  <c r="X37" i="11"/>
  <c r="AE36" i="11"/>
  <c r="AD36" i="11"/>
  <c r="AC36" i="11"/>
  <c r="X36" i="11"/>
  <c r="AE33" i="11"/>
  <c r="AD33" i="11"/>
  <c r="AC33" i="11"/>
  <c r="X33" i="11"/>
  <c r="AE32" i="11"/>
  <c r="AD32" i="11"/>
  <c r="AC32" i="11"/>
  <c r="X32" i="11"/>
  <c r="AE31" i="11"/>
  <c r="AD31" i="11"/>
  <c r="AC31" i="11"/>
  <c r="X31" i="11"/>
  <c r="AE29" i="11"/>
  <c r="AD29" i="11"/>
  <c r="AC29" i="11"/>
  <c r="X29" i="11"/>
  <c r="AE28" i="11"/>
  <c r="AD28" i="11"/>
  <c r="AC28" i="11"/>
  <c r="X28" i="11"/>
  <c r="AE27" i="11"/>
  <c r="AD27" i="11"/>
  <c r="AC27" i="11"/>
  <c r="X27" i="11"/>
  <c r="AE25" i="11"/>
  <c r="AD25" i="11"/>
  <c r="AC25" i="11"/>
  <c r="X25" i="11"/>
  <c r="AE21" i="11"/>
  <c r="AD21" i="11"/>
  <c r="AC21" i="11"/>
  <c r="X21" i="11"/>
  <c r="AE633" i="2"/>
  <c r="AD633" i="2"/>
  <c r="AC633" i="2"/>
  <c r="X633" i="2"/>
  <c r="AE639" i="2"/>
  <c r="AD639" i="2"/>
  <c r="AC639" i="2"/>
  <c r="X639" i="2"/>
  <c r="AE636" i="2"/>
  <c r="AD636" i="2"/>
  <c r="AC636" i="2"/>
  <c r="X636" i="2"/>
  <c r="AA358" i="3"/>
  <c r="Z358" i="3"/>
  <c r="Y358" i="3"/>
  <c r="AA453" i="3"/>
  <c r="Z453" i="3"/>
  <c r="Y453" i="3"/>
  <c r="V453" i="3"/>
  <c r="W453" i="3" s="1"/>
  <c r="X453" i="3" s="1"/>
  <c r="AA454" i="3"/>
  <c r="Z454" i="3"/>
  <c r="Y454" i="3"/>
  <c r="T454" i="3"/>
  <c r="AA385" i="3"/>
  <c r="Z385" i="3"/>
  <c r="Y385" i="3"/>
  <c r="T385" i="3"/>
  <c r="F385" i="3"/>
  <c r="AA359" i="3"/>
  <c r="Z359" i="3"/>
  <c r="Y359" i="3"/>
  <c r="T359" i="3"/>
  <c r="F359" i="3"/>
  <c r="AE505" i="2"/>
  <c r="AD505" i="2"/>
  <c r="AC505" i="2"/>
  <c r="X505" i="2"/>
  <c r="X504" i="2" s="1"/>
  <c r="AE528" i="2"/>
  <c r="AD528" i="2"/>
  <c r="AC528" i="2"/>
  <c r="X528" i="2"/>
  <c r="AE526" i="2"/>
  <c r="AD526" i="2"/>
  <c r="AC526" i="2"/>
  <c r="X526" i="2"/>
  <c r="AE525" i="2"/>
  <c r="AD525" i="2"/>
  <c r="AC525" i="2"/>
  <c r="X525" i="2"/>
  <c r="AE524" i="2"/>
  <c r="AD524" i="2"/>
  <c r="AC524" i="2"/>
  <c r="X524" i="2"/>
  <c r="AE522" i="2"/>
  <c r="AD522" i="2"/>
  <c r="AC522" i="2"/>
  <c r="X522" i="2"/>
  <c r="AE521" i="2"/>
  <c r="AD521" i="2"/>
  <c r="AC521" i="2"/>
  <c r="X521" i="2"/>
  <c r="AE520" i="2"/>
  <c r="AD520" i="2"/>
  <c r="AC520" i="2"/>
  <c r="X520" i="2"/>
  <c r="AE514" i="2"/>
  <c r="AD514" i="2"/>
  <c r="AC514" i="2"/>
  <c r="X514" i="2"/>
  <c r="AE489" i="2"/>
  <c r="AD489" i="2"/>
  <c r="AC489" i="2"/>
  <c r="AE490" i="2"/>
  <c r="AD490" i="2"/>
  <c r="AC490" i="2"/>
  <c r="X490" i="2"/>
  <c r="X489" i="2" s="1"/>
  <c r="Y16" i="13" l="1"/>
  <c r="Z16" i="13" s="1"/>
  <c r="AA16" i="13" s="1"/>
  <c r="AB16" i="13" s="1"/>
  <c r="AF18" i="13"/>
  <c r="Y18" i="13" s="1"/>
  <c r="Z18" i="13" s="1"/>
  <c r="AA18" i="13" s="1"/>
  <c r="AB18" i="13" s="1"/>
  <c r="AF25" i="13"/>
  <c r="AF43" i="13"/>
  <c r="Y43" i="13" s="1"/>
  <c r="AF50" i="13"/>
  <c r="Y50" i="13" s="1"/>
  <c r="AF24" i="13"/>
  <c r="Y24" i="13" s="1"/>
  <c r="Z24" i="13" s="1"/>
  <c r="AA24" i="13" s="1"/>
  <c r="AB24" i="13" s="1"/>
  <c r="AF19" i="13"/>
  <c r="Y19" i="13" s="1"/>
  <c r="Z19" i="13" s="1"/>
  <c r="AA19" i="13" s="1"/>
  <c r="AB19" i="13" s="1"/>
  <c r="AF26" i="13"/>
  <c r="Y26" i="13" s="1"/>
  <c r="Z26" i="13" s="1"/>
  <c r="AA26" i="13" s="1"/>
  <c r="AB26" i="13" s="1"/>
  <c r="AF23" i="13"/>
  <c r="Y23" i="13" s="1"/>
  <c r="Z23" i="13" s="1"/>
  <c r="AA23" i="13" s="1"/>
  <c r="AB23" i="13" s="1"/>
  <c r="Y25" i="13"/>
  <c r="AF46" i="13"/>
  <c r="Y46" i="13" s="1"/>
  <c r="Z46" i="13" s="1"/>
  <c r="AA46" i="13" s="1"/>
  <c r="AB46" i="13" s="1"/>
  <c r="AB21" i="3"/>
  <c r="U72" i="21"/>
  <c r="AB97" i="8"/>
  <c r="U97" i="8" s="1"/>
  <c r="V97" i="8" s="1"/>
  <c r="W97" i="8" s="1"/>
  <c r="X97" i="8" s="1"/>
  <c r="AB78" i="14"/>
  <c r="U78" i="14" s="1"/>
  <c r="V78" i="14" s="1"/>
  <c r="W78" i="14" s="1"/>
  <c r="X78" i="14" s="1"/>
  <c r="AF591" i="11"/>
  <c r="Y591" i="11" s="1"/>
  <c r="Y590" i="11" s="1"/>
  <c r="Z590" i="11" s="1"/>
  <c r="AA590" i="11" s="1"/>
  <c r="AB590" i="11" s="1"/>
  <c r="AF583" i="11"/>
  <c r="Y583" i="11" s="1"/>
  <c r="Y582" i="11" s="1"/>
  <c r="Z582" i="11" s="1"/>
  <c r="AA582" i="11" s="1"/>
  <c r="AB582" i="11" s="1"/>
  <c r="AB77" i="21"/>
  <c r="U77" i="21" s="1"/>
  <c r="AB82" i="21"/>
  <c r="U82" i="21" s="1"/>
  <c r="AB67" i="8"/>
  <c r="U67" i="8" s="1"/>
  <c r="V67" i="8" s="1"/>
  <c r="W67" i="8" s="1"/>
  <c r="X67" i="8" s="1"/>
  <c r="AB453" i="3"/>
  <c r="AB454" i="3"/>
  <c r="U454" i="3" s="1"/>
  <c r="AB358" i="3"/>
  <c r="V358" i="3" s="1"/>
  <c r="W358" i="3" s="1"/>
  <c r="X358" i="3" s="1"/>
  <c r="AB385" i="3"/>
  <c r="U21" i="3"/>
  <c r="V21" i="3" s="1"/>
  <c r="W21" i="3" s="1"/>
  <c r="X21" i="3" s="1"/>
  <c r="AF587" i="11"/>
  <c r="Y587" i="11" s="1"/>
  <c r="Y586" i="11" s="1"/>
  <c r="Z586" i="11" s="1"/>
  <c r="AA586" i="11" s="1"/>
  <c r="AB586" i="11" s="1"/>
  <c r="AF581" i="11"/>
  <c r="Y581" i="11" s="1"/>
  <c r="Y580" i="11" s="1"/>
  <c r="Z580" i="11" s="1"/>
  <c r="AA580" i="11" s="1"/>
  <c r="AB580" i="11" s="1"/>
  <c r="AF295" i="11"/>
  <c r="Y295" i="11" s="1"/>
  <c r="AF211" i="11"/>
  <c r="Y211" i="11" s="1"/>
  <c r="AF213" i="11"/>
  <c r="Y213" i="11" s="1"/>
  <c r="AF234" i="11"/>
  <c r="Y234" i="11" s="1"/>
  <c r="AF236" i="11"/>
  <c r="Y236" i="11" s="1"/>
  <c r="AF251" i="11"/>
  <c r="Y251" i="11" s="1"/>
  <c r="AF253" i="11"/>
  <c r="Y253" i="11" s="1"/>
  <c r="AF435" i="11"/>
  <c r="Y435" i="11" s="1"/>
  <c r="AF459" i="11"/>
  <c r="Y459" i="11" s="1"/>
  <c r="AF579" i="11"/>
  <c r="Y579" i="11" s="1"/>
  <c r="Y578" i="11" s="1"/>
  <c r="Z578" i="11" s="1"/>
  <c r="AA578" i="11" s="1"/>
  <c r="AB578" i="11" s="1"/>
  <c r="AF475" i="11"/>
  <c r="Y475" i="11" s="1"/>
  <c r="Z475" i="11" s="1"/>
  <c r="AA475" i="11" s="1"/>
  <c r="AB475" i="11" s="1"/>
  <c r="AF522" i="11"/>
  <c r="Y522" i="11" s="1"/>
  <c r="AF573" i="11"/>
  <c r="Y573" i="11" s="1"/>
  <c r="Y572" i="11" s="1"/>
  <c r="Z572" i="11" s="1"/>
  <c r="AA572" i="11" s="1"/>
  <c r="AB572" i="11" s="1"/>
  <c r="AF172" i="11"/>
  <c r="Y172" i="11" s="1"/>
  <c r="AF243" i="11"/>
  <c r="Y243" i="11" s="1"/>
  <c r="AF577" i="11"/>
  <c r="Y577" i="11" s="1"/>
  <c r="Y576" i="11" s="1"/>
  <c r="Z576" i="11" s="1"/>
  <c r="AA576" i="11" s="1"/>
  <c r="AB576" i="11" s="1"/>
  <c r="AF276" i="11"/>
  <c r="Y276" i="11" s="1"/>
  <c r="AF281" i="11"/>
  <c r="Y281" i="11" s="1"/>
  <c r="AF575" i="11"/>
  <c r="Y575" i="11" s="1"/>
  <c r="Y574" i="11" s="1"/>
  <c r="Z574" i="11" s="1"/>
  <c r="AA574" i="11" s="1"/>
  <c r="AB574" i="11" s="1"/>
  <c r="AF150" i="11"/>
  <c r="Y150" i="11" s="1"/>
  <c r="AF270" i="11"/>
  <c r="Y270" i="11" s="1"/>
  <c r="AF529" i="11"/>
  <c r="Y529" i="11" s="1"/>
  <c r="AF531" i="11"/>
  <c r="Y531" i="11" s="1"/>
  <c r="AF533" i="11"/>
  <c r="Y533" i="11" s="1"/>
  <c r="AF535" i="11"/>
  <c r="Y535" i="11" s="1"/>
  <c r="AF537" i="11"/>
  <c r="Y537" i="11" s="1"/>
  <c r="AF541" i="11"/>
  <c r="Y541" i="11" s="1"/>
  <c r="AF543" i="11"/>
  <c r="Y543" i="11" s="1"/>
  <c r="AF545" i="11"/>
  <c r="Y545" i="11" s="1"/>
  <c r="AF551" i="11"/>
  <c r="Y551" i="11" s="1"/>
  <c r="AF721" i="11"/>
  <c r="Y721" i="11" s="1"/>
  <c r="AF58" i="11"/>
  <c r="Y58" i="11" s="1"/>
  <c r="AF80" i="11"/>
  <c r="Y80" i="11" s="1"/>
  <c r="AF783" i="11"/>
  <c r="Y783" i="11" s="1"/>
  <c r="AF725" i="11"/>
  <c r="Y725" i="11" s="1"/>
  <c r="AF730" i="11"/>
  <c r="Y730" i="11" s="1"/>
  <c r="AF63" i="11"/>
  <c r="Y63" i="11" s="1"/>
  <c r="AF766" i="11"/>
  <c r="Y766" i="11" s="1"/>
  <c r="AF769" i="11"/>
  <c r="Y769" i="11" s="1"/>
  <c r="AF781" i="11"/>
  <c r="Y781" i="11" s="1"/>
  <c r="AF301" i="11"/>
  <c r="Y301" i="11" s="1"/>
  <c r="AF307" i="11"/>
  <c r="Y307" i="11" s="1"/>
  <c r="AF430" i="11"/>
  <c r="Y430" i="11" s="1"/>
  <c r="Z430" i="11" s="1"/>
  <c r="AA430" i="11" s="1"/>
  <c r="AB430" i="11" s="1"/>
  <c r="AF494" i="11"/>
  <c r="Y494" i="11" s="1"/>
  <c r="AF512" i="11"/>
  <c r="Y512" i="11" s="1"/>
  <c r="AF520" i="11"/>
  <c r="Y520" i="11" s="1"/>
  <c r="AF536" i="11"/>
  <c r="Y536" i="11" s="1"/>
  <c r="AF539" i="11"/>
  <c r="Y539" i="11" s="1"/>
  <c r="AF585" i="11"/>
  <c r="Y585" i="11" s="1"/>
  <c r="AF42" i="11"/>
  <c r="Y42" i="11" s="1"/>
  <c r="AF45" i="11"/>
  <c r="Y45" i="11" s="1"/>
  <c r="AF54" i="11"/>
  <c r="Y54" i="11" s="1"/>
  <c r="AF72" i="11"/>
  <c r="Y72" i="11" s="1"/>
  <c r="AF127" i="11"/>
  <c r="Y127" i="11" s="1"/>
  <c r="AF155" i="11"/>
  <c r="Y155" i="11" s="1"/>
  <c r="AF158" i="11"/>
  <c r="Y158" i="11" s="1"/>
  <c r="AF161" i="11"/>
  <c r="Y161" i="11" s="1"/>
  <c r="AF163" i="11"/>
  <c r="Y163" i="11" s="1"/>
  <c r="AF166" i="11"/>
  <c r="Y166" i="11" s="1"/>
  <c r="AF171" i="11"/>
  <c r="Y171" i="11" s="1"/>
  <c r="AF190" i="11"/>
  <c r="Y190" i="11" s="1"/>
  <c r="AF194" i="11"/>
  <c r="Y194" i="11" s="1"/>
  <c r="AF201" i="11"/>
  <c r="Y201" i="11" s="1"/>
  <c r="AF217" i="11"/>
  <c r="Y217" i="11" s="1"/>
  <c r="AF219" i="11"/>
  <c r="Y219" i="11" s="1"/>
  <c r="AF273" i="11"/>
  <c r="Y273" i="11" s="1"/>
  <c r="AF277" i="11"/>
  <c r="Y277" i="11" s="1"/>
  <c r="AF280" i="11"/>
  <c r="Y280" i="11" s="1"/>
  <c r="AF290" i="11"/>
  <c r="Y290" i="11" s="1"/>
  <c r="AF256" i="11"/>
  <c r="Y256" i="11" s="1"/>
  <c r="AF268" i="11"/>
  <c r="Y268" i="11" s="1"/>
  <c r="AF320" i="11"/>
  <c r="Y320" i="11" s="1"/>
  <c r="AF487" i="11"/>
  <c r="Y487" i="11" s="1"/>
  <c r="Z487" i="11" s="1"/>
  <c r="AA487" i="11" s="1"/>
  <c r="AB487" i="11" s="1"/>
  <c r="AF496" i="11"/>
  <c r="Y496" i="11" s="1"/>
  <c r="AF509" i="11"/>
  <c r="Y509" i="11" s="1"/>
  <c r="AF25" i="11"/>
  <c r="Y25" i="11" s="1"/>
  <c r="AF108" i="11"/>
  <c r="Y108" i="11" s="1"/>
  <c r="Z108" i="11" s="1"/>
  <c r="AA108" i="11" s="1"/>
  <c r="AB108" i="11" s="1"/>
  <c r="AF124" i="11"/>
  <c r="Y124" i="11" s="1"/>
  <c r="AF229" i="11"/>
  <c r="Y229" i="11" s="1"/>
  <c r="AF99" i="11"/>
  <c r="Y99" i="11" s="1"/>
  <c r="AF515" i="11"/>
  <c r="Y515" i="11" s="1"/>
  <c r="AF128" i="11"/>
  <c r="Y128" i="11" s="1"/>
  <c r="AF130" i="11"/>
  <c r="Y130" i="11" s="1"/>
  <c r="AF133" i="11"/>
  <c r="Y133" i="11" s="1"/>
  <c r="AF140" i="11"/>
  <c r="Y140" i="11" s="1"/>
  <c r="AF143" i="11"/>
  <c r="Y143" i="11" s="1"/>
  <c r="AF145" i="11"/>
  <c r="Y145" i="11" s="1"/>
  <c r="AF148" i="11"/>
  <c r="Y148" i="11" s="1"/>
  <c r="Z148" i="11" s="1"/>
  <c r="AA148" i="11" s="1"/>
  <c r="AB148" i="11" s="1"/>
  <c r="AF154" i="11"/>
  <c r="Y154" i="11" s="1"/>
  <c r="AF184" i="11"/>
  <c r="Y184" i="11" s="1"/>
  <c r="AF189" i="11"/>
  <c r="Y189" i="11" s="1"/>
  <c r="AF202" i="11"/>
  <c r="Y202" i="11" s="1"/>
  <c r="AF204" i="11"/>
  <c r="Y204" i="11" s="1"/>
  <c r="AF210" i="11"/>
  <c r="Y210" i="11" s="1"/>
  <c r="AF218" i="11"/>
  <c r="Y218" i="11" s="1"/>
  <c r="AF237" i="11"/>
  <c r="Y237" i="11" s="1"/>
  <c r="AF241" i="11"/>
  <c r="Y241" i="11" s="1"/>
  <c r="AF248" i="11"/>
  <c r="Y248" i="11" s="1"/>
  <c r="AF252" i="11"/>
  <c r="Y252" i="11" s="1"/>
  <c r="AF260" i="11"/>
  <c r="Y260" i="11" s="1"/>
  <c r="AF258" i="11"/>
  <c r="Y258" i="11" s="1"/>
  <c r="AF264" i="11"/>
  <c r="Y264" i="11" s="1"/>
  <c r="Z264" i="11" s="1"/>
  <c r="AA264" i="11" s="1"/>
  <c r="AB264" i="11" s="1"/>
  <c r="AF589" i="11"/>
  <c r="Y589" i="11" s="1"/>
  <c r="AF708" i="11"/>
  <c r="Y708" i="11" s="1"/>
  <c r="AF38" i="11"/>
  <c r="Y38" i="11" s="1"/>
  <c r="AF41" i="11"/>
  <c r="Y41" i="11" s="1"/>
  <c r="AF43" i="11"/>
  <c r="Y43" i="11" s="1"/>
  <c r="AF50" i="11"/>
  <c r="Y50" i="11" s="1"/>
  <c r="AF52" i="11"/>
  <c r="Y52" i="11" s="1"/>
  <c r="AF113" i="11"/>
  <c r="Y113" i="11" s="1"/>
  <c r="AF87" i="11"/>
  <c r="Y87" i="11" s="1"/>
  <c r="AF89" i="11"/>
  <c r="Y89" i="11" s="1"/>
  <c r="AF109" i="11"/>
  <c r="Y109" i="11" s="1"/>
  <c r="Z109" i="11" s="1"/>
  <c r="AA109" i="11" s="1"/>
  <c r="AB109" i="11" s="1"/>
  <c r="AF120" i="11"/>
  <c r="Y120" i="11" s="1"/>
  <c r="AF123" i="11"/>
  <c r="Y123" i="11" s="1"/>
  <c r="AF181" i="11"/>
  <c r="Y181" i="11" s="1"/>
  <c r="AF220" i="11"/>
  <c r="Y220" i="11" s="1"/>
  <c r="AF226" i="11"/>
  <c r="Y226" i="11" s="1"/>
  <c r="AF291" i="11"/>
  <c r="Y291" i="11" s="1"/>
  <c r="AF326" i="11"/>
  <c r="Y326" i="11" s="1"/>
  <c r="AF347" i="11"/>
  <c r="Y347" i="11" s="1"/>
  <c r="AF470" i="11"/>
  <c r="Y470" i="11" s="1"/>
  <c r="Z470" i="11" s="1"/>
  <c r="AA470" i="11" s="1"/>
  <c r="AB470" i="11" s="1"/>
  <c r="AF480" i="11"/>
  <c r="Y480" i="11" s="1"/>
  <c r="AF483" i="11"/>
  <c r="Y483" i="11" s="1"/>
  <c r="Z483" i="11" s="1"/>
  <c r="AA483" i="11" s="1"/>
  <c r="AB483" i="11" s="1"/>
  <c r="AF731" i="11"/>
  <c r="Y731" i="11" s="1"/>
  <c r="AF776" i="11"/>
  <c r="Y776" i="11" s="1"/>
  <c r="AF779" i="11"/>
  <c r="Y779" i="11" s="1"/>
  <c r="AF47" i="11"/>
  <c r="Y47" i="11" s="1"/>
  <c r="AF81" i="11"/>
  <c r="Y81" i="11" s="1"/>
  <c r="AF98" i="11"/>
  <c r="Y98" i="11" s="1"/>
  <c r="AF111" i="11"/>
  <c r="Y111" i="11" s="1"/>
  <c r="AF132" i="11"/>
  <c r="Y132" i="11" s="1"/>
  <c r="AF180" i="11"/>
  <c r="Y180" i="11" s="1"/>
  <c r="AF222" i="11"/>
  <c r="Y222" i="11" s="1"/>
  <c r="AF224" i="11"/>
  <c r="Y224" i="11" s="1"/>
  <c r="AF227" i="11"/>
  <c r="Y227" i="11" s="1"/>
  <c r="AF259" i="11"/>
  <c r="Y259" i="11" s="1"/>
  <c r="AF275" i="11"/>
  <c r="Y275" i="11" s="1"/>
  <c r="AF282" i="11"/>
  <c r="Y282" i="11" s="1"/>
  <c r="AF284" i="11"/>
  <c r="Y284" i="11" s="1"/>
  <c r="AF287" i="11"/>
  <c r="Y287" i="11" s="1"/>
  <c r="AF293" i="11"/>
  <c r="Y293" i="11" s="1"/>
  <c r="AF339" i="11"/>
  <c r="Y339" i="11" s="1"/>
  <c r="AF345" i="11"/>
  <c r="Y345" i="11" s="1"/>
  <c r="AF434" i="11"/>
  <c r="Y434" i="11" s="1"/>
  <c r="AF443" i="11"/>
  <c r="Y443" i="11" s="1"/>
  <c r="AF458" i="11"/>
  <c r="Y458" i="11" s="1"/>
  <c r="AF460" i="11"/>
  <c r="Y460" i="11" s="1"/>
  <c r="AF465" i="11"/>
  <c r="Y465" i="11" s="1"/>
  <c r="AF493" i="11"/>
  <c r="Y493" i="11" s="1"/>
  <c r="AF511" i="11"/>
  <c r="Y511" i="11" s="1"/>
  <c r="AF521" i="11"/>
  <c r="Y521" i="11" s="1"/>
  <c r="AF701" i="11"/>
  <c r="Y701" i="11" s="1"/>
  <c r="AF707" i="11"/>
  <c r="Y707" i="11" s="1"/>
  <c r="AF21" i="11"/>
  <c r="Y21" i="11" s="1"/>
  <c r="AF64" i="11"/>
  <c r="Y64" i="11" s="1"/>
  <c r="AF60" i="11"/>
  <c r="Y60" i="11" s="1"/>
  <c r="AF96" i="11"/>
  <c r="Y96" i="11" s="1"/>
  <c r="AF118" i="11"/>
  <c r="Y118" i="11" s="1"/>
  <c r="AF125" i="11"/>
  <c r="Y125" i="11" s="1"/>
  <c r="AF299" i="11"/>
  <c r="Y299" i="11" s="1"/>
  <c r="AF302" i="11"/>
  <c r="Y302" i="11" s="1"/>
  <c r="AF308" i="11"/>
  <c r="Y308" i="11" s="1"/>
  <c r="AF316" i="11"/>
  <c r="Y316" i="11" s="1"/>
  <c r="AF452" i="11"/>
  <c r="Y452" i="11" s="1"/>
  <c r="Z452" i="11" s="1"/>
  <c r="AA452" i="11" s="1"/>
  <c r="AB452" i="11" s="1"/>
  <c r="AF498" i="11"/>
  <c r="Y498" i="11" s="1"/>
  <c r="AF513" i="11"/>
  <c r="Y513" i="11" s="1"/>
  <c r="AF525" i="11"/>
  <c r="Y525" i="11" s="1"/>
  <c r="AF527" i="11"/>
  <c r="Y527" i="11" s="1"/>
  <c r="AF703" i="11"/>
  <c r="Y703" i="11" s="1"/>
  <c r="AF29" i="11"/>
  <c r="Y29" i="11" s="1"/>
  <c r="AF88" i="11"/>
  <c r="Y88" i="11" s="1"/>
  <c r="AF115" i="11"/>
  <c r="Y115" i="11" s="1"/>
  <c r="AF151" i="11"/>
  <c r="Y151" i="11" s="1"/>
  <c r="Z151" i="11" s="1"/>
  <c r="AA151" i="11" s="1"/>
  <c r="AB151" i="11" s="1"/>
  <c r="AF159" i="11"/>
  <c r="Y159" i="11" s="1"/>
  <c r="AF176" i="11"/>
  <c r="Y176" i="11" s="1"/>
  <c r="AF208" i="11"/>
  <c r="Y208" i="11" s="1"/>
  <c r="AF238" i="11"/>
  <c r="Y238" i="11" s="1"/>
  <c r="AF269" i="11"/>
  <c r="Y269" i="11" s="1"/>
  <c r="AF285" i="11"/>
  <c r="Y285" i="11" s="1"/>
  <c r="Z285" i="11" s="1"/>
  <c r="AA285" i="11" s="1"/>
  <c r="AB285" i="11" s="1"/>
  <c r="AF322" i="11"/>
  <c r="Y322" i="11" s="1"/>
  <c r="AF330" i="11"/>
  <c r="Y330" i="11" s="1"/>
  <c r="AF492" i="11"/>
  <c r="Y492" i="11" s="1"/>
  <c r="AF497" i="11"/>
  <c r="Y497" i="11" s="1"/>
  <c r="AF726" i="11"/>
  <c r="Y726" i="11" s="1"/>
  <c r="AF745" i="11"/>
  <c r="Y745" i="11" s="1"/>
  <c r="Z745" i="11" s="1"/>
  <c r="AA745" i="11" s="1"/>
  <c r="AB745" i="11" s="1"/>
  <c r="AF67" i="11"/>
  <c r="Y67" i="11" s="1"/>
  <c r="AF65" i="11"/>
  <c r="Y65" i="11" s="1"/>
  <c r="AF97" i="11"/>
  <c r="Y97" i="11" s="1"/>
  <c r="AF112" i="11"/>
  <c r="Y112" i="11" s="1"/>
  <c r="AF186" i="11"/>
  <c r="Y186" i="11" s="1"/>
  <c r="AF223" i="11"/>
  <c r="Y223" i="11" s="1"/>
  <c r="AF228" i="11"/>
  <c r="Y228" i="11" s="1"/>
  <c r="AF231" i="11"/>
  <c r="Y231" i="11" s="1"/>
  <c r="AF247" i="11"/>
  <c r="Y247" i="11" s="1"/>
  <c r="AF271" i="11"/>
  <c r="Y271" i="11" s="1"/>
  <c r="Z271" i="11" s="1"/>
  <c r="AA271" i="11" s="1"/>
  <c r="AB271" i="11" s="1"/>
  <c r="AF283" i="11"/>
  <c r="Y283" i="11" s="1"/>
  <c r="AF288" i="11"/>
  <c r="Y288" i="11" s="1"/>
  <c r="AF340" i="11"/>
  <c r="Y340" i="11" s="1"/>
  <c r="AF432" i="11"/>
  <c r="Y432" i="11" s="1"/>
  <c r="Z432" i="11" s="1"/>
  <c r="AA432" i="11" s="1"/>
  <c r="AB432" i="11" s="1"/>
  <c r="AF454" i="11"/>
  <c r="Y454" i="11" s="1"/>
  <c r="Z454" i="11" s="1"/>
  <c r="AA454" i="11" s="1"/>
  <c r="AB454" i="11" s="1"/>
  <c r="AF514" i="11"/>
  <c r="Y514" i="11" s="1"/>
  <c r="AF516" i="11"/>
  <c r="Y516" i="11" s="1"/>
  <c r="AF713" i="11"/>
  <c r="Y713" i="11" s="1"/>
  <c r="AF765" i="11"/>
  <c r="Y765" i="11" s="1"/>
  <c r="AF31" i="11"/>
  <c r="Y31" i="11" s="1"/>
  <c r="AF37" i="11"/>
  <c r="Y37" i="11" s="1"/>
  <c r="AF46" i="11"/>
  <c r="Y46" i="11" s="1"/>
  <c r="AF117" i="11"/>
  <c r="Y117" i="11" s="1"/>
  <c r="AF122" i="11"/>
  <c r="Y122" i="11" s="1"/>
  <c r="AF474" i="11"/>
  <c r="Y474" i="11" s="1"/>
  <c r="Z474" i="11" s="1"/>
  <c r="AA474" i="11" s="1"/>
  <c r="AB474" i="11" s="1"/>
  <c r="AF526" i="11"/>
  <c r="Y526" i="11" s="1"/>
  <c r="AF39" i="11"/>
  <c r="Y39" i="11" s="1"/>
  <c r="AF79" i="11"/>
  <c r="Y79" i="11" s="1"/>
  <c r="AF119" i="11"/>
  <c r="Y119" i="11" s="1"/>
  <c r="AF137" i="11"/>
  <c r="Y137" i="11" s="1"/>
  <c r="AF139" i="11"/>
  <c r="Y139" i="11" s="1"/>
  <c r="AF142" i="11"/>
  <c r="Y142" i="11" s="1"/>
  <c r="AF144" i="11"/>
  <c r="Y144" i="11" s="1"/>
  <c r="AF147" i="11"/>
  <c r="Y147" i="11" s="1"/>
  <c r="AF153" i="11"/>
  <c r="Y153" i="11" s="1"/>
  <c r="AF191" i="11"/>
  <c r="Y191" i="11" s="1"/>
  <c r="AF242" i="11"/>
  <c r="Y242" i="11" s="1"/>
  <c r="AF262" i="11"/>
  <c r="Y262" i="11" s="1"/>
  <c r="Z262" i="11" s="1"/>
  <c r="AA262" i="11" s="1"/>
  <c r="AB262" i="11" s="1"/>
  <c r="AF321" i="11"/>
  <c r="Y321" i="11" s="1"/>
  <c r="AF477" i="11"/>
  <c r="Y477" i="11" s="1"/>
  <c r="Z477" i="11" s="1"/>
  <c r="AA477" i="11" s="1"/>
  <c r="AB477" i="11" s="1"/>
  <c r="AF530" i="11"/>
  <c r="Y530" i="11" s="1"/>
  <c r="AF693" i="11"/>
  <c r="Y693" i="11" s="1"/>
  <c r="AF712" i="11"/>
  <c r="Y712" i="11" s="1"/>
  <c r="AF715" i="11"/>
  <c r="Y715" i="11" s="1"/>
  <c r="AF720" i="11"/>
  <c r="Y720" i="11" s="1"/>
  <c r="AF768" i="11"/>
  <c r="Y768" i="11" s="1"/>
  <c r="AF33" i="11"/>
  <c r="Y33" i="11" s="1"/>
  <c r="AF73" i="11"/>
  <c r="Y73" i="11" s="1"/>
  <c r="AF71" i="11"/>
  <c r="Y71" i="11" s="1"/>
  <c r="AF170" i="11"/>
  <c r="Y170" i="11" s="1"/>
  <c r="AF207" i="11"/>
  <c r="Y207" i="11" s="1"/>
  <c r="AF232" i="11"/>
  <c r="Y232" i="11" s="1"/>
  <c r="AF341" i="11"/>
  <c r="Y341" i="11" s="1"/>
  <c r="AF466" i="11"/>
  <c r="Y466" i="11" s="1"/>
  <c r="AF507" i="11"/>
  <c r="Y507" i="11" s="1"/>
  <c r="AF528" i="11"/>
  <c r="Y528" i="11" s="1"/>
  <c r="AF27" i="11"/>
  <c r="Y27" i="11" s="1"/>
  <c r="AF134" i="11"/>
  <c r="Y134" i="11" s="1"/>
  <c r="AF157" i="11"/>
  <c r="Y157" i="11" s="1"/>
  <c r="AF182" i="11"/>
  <c r="Y182" i="11" s="1"/>
  <c r="AF212" i="11"/>
  <c r="Y212" i="11" s="1"/>
  <c r="AF318" i="11"/>
  <c r="Y318" i="11" s="1"/>
  <c r="AF325" i="11"/>
  <c r="Y325" i="11" s="1"/>
  <c r="AF481" i="11"/>
  <c r="Y481" i="11" s="1"/>
  <c r="Z481" i="11" s="1"/>
  <c r="AA481" i="11" s="1"/>
  <c r="AB481" i="11" s="1"/>
  <c r="AF510" i="11"/>
  <c r="Y510" i="11" s="1"/>
  <c r="AF518" i="11"/>
  <c r="Y518" i="11" s="1"/>
  <c r="AF51" i="11"/>
  <c r="Y51" i="11" s="1"/>
  <c r="AF56" i="11"/>
  <c r="Y56" i="11" s="1"/>
  <c r="AF107" i="11"/>
  <c r="Y107" i="11" s="1"/>
  <c r="Z107" i="11" s="1"/>
  <c r="AA107" i="11" s="1"/>
  <c r="AB107" i="11" s="1"/>
  <c r="AF114" i="11"/>
  <c r="Y114" i="11" s="1"/>
  <c r="AF169" i="11"/>
  <c r="Y169" i="11" s="1"/>
  <c r="AF203" i="11"/>
  <c r="Y203" i="11" s="1"/>
  <c r="AF206" i="11"/>
  <c r="Y206" i="11" s="1"/>
  <c r="AF233" i="11"/>
  <c r="Y233" i="11" s="1"/>
  <c r="AF266" i="11"/>
  <c r="Y266" i="11" s="1"/>
  <c r="AF336" i="11"/>
  <c r="Y336" i="11" s="1"/>
  <c r="AF553" i="11"/>
  <c r="Y553" i="11" s="1"/>
  <c r="AF556" i="11"/>
  <c r="Y556" i="11" s="1"/>
  <c r="AF558" i="11"/>
  <c r="Y558" i="11" s="1"/>
  <c r="AF571" i="11"/>
  <c r="Y571" i="11" s="1"/>
  <c r="AF716" i="11"/>
  <c r="Y716" i="11" s="1"/>
  <c r="AF747" i="11"/>
  <c r="Y747" i="11" s="1"/>
  <c r="AF761" i="11"/>
  <c r="Y761" i="11" s="1"/>
  <c r="AF773" i="11"/>
  <c r="Y773" i="11" s="1"/>
  <c r="AF68" i="11"/>
  <c r="Y68" i="11" s="1"/>
  <c r="AF95" i="11"/>
  <c r="Y95" i="11" s="1"/>
  <c r="AF135" i="11"/>
  <c r="Y135" i="11" s="1"/>
  <c r="AF138" i="11"/>
  <c r="Y138" i="11" s="1"/>
  <c r="AF185" i="11"/>
  <c r="Y185" i="11" s="1"/>
  <c r="AF188" i="11"/>
  <c r="Y188" i="11" s="1"/>
  <c r="AF216" i="11"/>
  <c r="Y216" i="11" s="1"/>
  <c r="AF296" i="11"/>
  <c r="Y296" i="11" s="1"/>
  <c r="AF324" i="11"/>
  <c r="Y324" i="11" s="1"/>
  <c r="AF532" i="11"/>
  <c r="Y532" i="11" s="1"/>
  <c r="AF32" i="11"/>
  <c r="Y32" i="11" s="1"/>
  <c r="AF36" i="11"/>
  <c r="Y36" i="11" s="1"/>
  <c r="AF197" i="11"/>
  <c r="Y197" i="11" s="1"/>
  <c r="AF274" i="11"/>
  <c r="Y274" i="11" s="1"/>
  <c r="AF444" i="11"/>
  <c r="Y444" i="11" s="1"/>
  <c r="AF517" i="11"/>
  <c r="Y517" i="11" s="1"/>
  <c r="AF534" i="11"/>
  <c r="Y534" i="11" s="1"/>
  <c r="AF28" i="11"/>
  <c r="Y28" i="11" s="1"/>
  <c r="AF66" i="11"/>
  <c r="Y66" i="11" s="1"/>
  <c r="AF59" i="11"/>
  <c r="Y59" i="11" s="1"/>
  <c r="AF129" i="11"/>
  <c r="Y129" i="11" s="1"/>
  <c r="AF255" i="11"/>
  <c r="Y255" i="11" s="1"/>
  <c r="AF333" i="11"/>
  <c r="Y333" i="11" s="1"/>
  <c r="AF343" i="11"/>
  <c r="Y343" i="11" s="1"/>
  <c r="AF519" i="11"/>
  <c r="Y519" i="11" s="1"/>
  <c r="AF694" i="11"/>
  <c r="Y694" i="11" s="1"/>
  <c r="AF759" i="11"/>
  <c r="Y759" i="11" s="1"/>
  <c r="AF55" i="11"/>
  <c r="Y55" i="11" s="1"/>
  <c r="AF162" i="11"/>
  <c r="Y162" i="11" s="1"/>
  <c r="AF165" i="11"/>
  <c r="Y165" i="11" s="1"/>
  <c r="AF168" i="11"/>
  <c r="Y168" i="11" s="1"/>
  <c r="AF175" i="11"/>
  <c r="Y175" i="11" s="1"/>
  <c r="AF235" i="11"/>
  <c r="Y235" i="11" s="1"/>
  <c r="AF267" i="11"/>
  <c r="Y267" i="11" s="1"/>
  <c r="AF278" i="11"/>
  <c r="Y278" i="11" s="1"/>
  <c r="Z278" i="11" s="1"/>
  <c r="AA278" i="11" s="1"/>
  <c r="AB278" i="11" s="1"/>
  <c r="AF298" i="11"/>
  <c r="Y298" i="11" s="1"/>
  <c r="AF346" i="11"/>
  <c r="Y346" i="11" s="1"/>
  <c r="AF424" i="11"/>
  <c r="Y424" i="11" s="1"/>
  <c r="AF464" i="11"/>
  <c r="Y464" i="11" s="1"/>
  <c r="AF524" i="11"/>
  <c r="Y524" i="11" s="1"/>
  <c r="AF542" i="11"/>
  <c r="Y542" i="11" s="1"/>
  <c r="AF544" i="11"/>
  <c r="Y544" i="11" s="1"/>
  <c r="AF550" i="11"/>
  <c r="Y550" i="11" s="1"/>
  <c r="AF552" i="11"/>
  <c r="Y552" i="11" s="1"/>
  <c r="AF555" i="11"/>
  <c r="Y555" i="11" s="1"/>
  <c r="AF557" i="11"/>
  <c r="Y557" i="11" s="1"/>
  <c r="AF762" i="11"/>
  <c r="Y762" i="11" s="1"/>
  <c r="AF774" i="11"/>
  <c r="Y774" i="11" s="1"/>
  <c r="AF777" i="11"/>
  <c r="Y777" i="11" s="1"/>
  <c r="AB76" i="14"/>
  <c r="U76" i="14" s="1"/>
  <c r="V76" i="14" s="1"/>
  <c r="W76" i="14" s="1"/>
  <c r="X76" i="14" s="1"/>
  <c r="AB74" i="14"/>
  <c r="U74" i="14" s="1"/>
  <c r="V74" i="14" s="1"/>
  <c r="W74" i="14" s="1"/>
  <c r="X74" i="14" s="1"/>
  <c r="AB72" i="14"/>
  <c r="U72" i="14" s="1"/>
  <c r="V72" i="14" s="1"/>
  <c r="W72" i="14" s="1"/>
  <c r="X72" i="14" s="1"/>
  <c r="AB70" i="14"/>
  <c r="U70" i="14" s="1"/>
  <c r="V70" i="14" s="1"/>
  <c r="W70" i="14" s="1"/>
  <c r="X70" i="14" s="1"/>
  <c r="AB68" i="14"/>
  <c r="U68" i="14" s="1"/>
  <c r="V68" i="14" s="1"/>
  <c r="W68" i="14" s="1"/>
  <c r="X68" i="14" s="1"/>
  <c r="AB66" i="14"/>
  <c r="U66" i="14" s="1"/>
  <c r="V66" i="14" s="1"/>
  <c r="W66" i="14" s="1"/>
  <c r="X66" i="14" s="1"/>
  <c r="Z50" i="13"/>
  <c r="AA50" i="13" s="1"/>
  <c r="AB50" i="13" s="1"/>
  <c r="Z43" i="13"/>
  <c r="AA43" i="13" s="1"/>
  <c r="AB43" i="13" s="1"/>
  <c r="Z25" i="13"/>
  <c r="AA25" i="13" s="1"/>
  <c r="AB25" i="13" s="1"/>
  <c r="AF633" i="2"/>
  <c r="Y633" i="2" s="1"/>
  <c r="Z633" i="2" s="1"/>
  <c r="AA633" i="2" s="1"/>
  <c r="AB633" i="2" s="1"/>
  <c r="AF639" i="2"/>
  <c r="Y639" i="2" s="1"/>
  <c r="Z639" i="2" s="1"/>
  <c r="AA639" i="2" s="1"/>
  <c r="AB639" i="2" s="1"/>
  <c r="AF636" i="2"/>
  <c r="Y636" i="2" s="1"/>
  <c r="Z636" i="2" s="1"/>
  <c r="AA636" i="2" s="1"/>
  <c r="AB636" i="2" s="1"/>
  <c r="AF528" i="2"/>
  <c r="Y528" i="2" s="1"/>
  <c r="Z528" i="2" s="1"/>
  <c r="AA528" i="2" s="1"/>
  <c r="AB528" i="2" s="1"/>
  <c r="AF505" i="2"/>
  <c r="Y505" i="2" s="1"/>
  <c r="Y504" i="2" s="1"/>
  <c r="Z504" i="2" s="1"/>
  <c r="AA504" i="2" s="1"/>
  <c r="AB504" i="2" s="1"/>
  <c r="U385" i="3"/>
  <c r="AB359" i="3"/>
  <c r="U359" i="3" s="1"/>
  <c r="AF522" i="2"/>
  <c r="Y522" i="2" s="1"/>
  <c r="Z522" i="2" s="1"/>
  <c r="AA522" i="2" s="1"/>
  <c r="AB522" i="2" s="1"/>
  <c r="AF514" i="2"/>
  <c r="Y514" i="2" s="1"/>
  <c r="Z514" i="2" s="1"/>
  <c r="AA514" i="2" s="1"/>
  <c r="AB514" i="2" s="1"/>
  <c r="AF521" i="2"/>
  <c r="Y521" i="2" s="1"/>
  <c r="Z521" i="2" s="1"/>
  <c r="AA521" i="2" s="1"/>
  <c r="AB521" i="2" s="1"/>
  <c r="AF524" i="2"/>
  <c r="Y524" i="2" s="1"/>
  <c r="Z524" i="2" s="1"/>
  <c r="AA524" i="2" s="1"/>
  <c r="AB524" i="2" s="1"/>
  <c r="AF526" i="2"/>
  <c r="Y526" i="2" s="1"/>
  <c r="Z526" i="2" s="1"/>
  <c r="AA526" i="2" s="1"/>
  <c r="AB526" i="2" s="1"/>
  <c r="AF520" i="2"/>
  <c r="Y520" i="2" s="1"/>
  <c r="Z520" i="2" s="1"/>
  <c r="AA520" i="2" s="1"/>
  <c r="AB520" i="2" s="1"/>
  <c r="AF525" i="2"/>
  <c r="Y525" i="2" s="1"/>
  <c r="Z525" i="2" s="1"/>
  <c r="AA525" i="2" s="1"/>
  <c r="AB525" i="2" s="1"/>
  <c r="AF489" i="2"/>
  <c r="AF490" i="2"/>
  <c r="Y490" i="2" s="1"/>
  <c r="Y489" i="2" s="1"/>
  <c r="Z489" i="2" s="1"/>
  <c r="AA489" i="2" s="1"/>
  <c r="AB489" i="2" s="1"/>
  <c r="AB13" i="13" l="1"/>
  <c r="D15" i="44" s="1"/>
  <c r="X13" i="14"/>
  <c r="D16" i="44" s="1"/>
  <c r="AE481" i="2"/>
  <c r="AD481" i="2"/>
  <c r="AC481" i="2"/>
  <c r="AE482" i="2"/>
  <c r="AD482" i="2"/>
  <c r="AC482" i="2"/>
  <c r="X482" i="2"/>
  <c r="X481" i="2" s="1"/>
  <c r="AF481" i="2" l="1"/>
  <c r="AF482" i="2"/>
  <c r="Y482" i="2" s="1"/>
  <c r="Y481" i="2" s="1"/>
  <c r="Z481" i="2" s="1"/>
  <c r="AA481" i="2" s="1"/>
  <c r="AB481" i="2" s="1"/>
  <c r="AE467" i="2"/>
  <c r="AD467" i="2"/>
  <c r="AC467" i="2"/>
  <c r="Z467" i="2"/>
  <c r="AA467" i="2" s="1"/>
  <c r="AB467" i="2" s="1"/>
  <c r="AE465" i="2"/>
  <c r="AD465" i="2"/>
  <c r="AC465" i="2"/>
  <c r="AE458" i="2"/>
  <c r="AD458" i="2"/>
  <c r="AC458" i="2"/>
  <c r="AE466" i="2"/>
  <c r="AD466" i="2"/>
  <c r="AC466" i="2"/>
  <c r="X466" i="2"/>
  <c r="X465" i="2" s="1"/>
  <c r="AE459" i="2"/>
  <c r="AD459" i="2"/>
  <c r="AC459" i="2"/>
  <c r="X459" i="2"/>
  <c r="X458" i="2" s="1"/>
  <c r="AE456" i="2"/>
  <c r="AD456" i="2"/>
  <c r="AC456" i="2"/>
  <c r="AD99" i="8"/>
  <c r="AA99" i="8"/>
  <c r="Z99" i="8"/>
  <c r="Y99" i="8"/>
  <c r="T99" i="8"/>
  <c r="T98" i="8" s="1"/>
  <c r="T100" i="8" s="1"/>
  <c r="AD63" i="8"/>
  <c r="AA63" i="8"/>
  <c r="Z63" i="8"/>
  <c r="Y63" i="8"/>
  <c r="T63" i="8"/>
  <c r="AD61" i="8"/>
  <c r="AA61" i="8"/>
  <c r="Z61" i="8"/>
  <c r="Y61" i="8"/>
  <c r="T61" i="8"/>
  <c r="AD59" i="8"/>
  <c r="AA59" i="8"/>
  <c r="Z59" i="8"/>
  <c r="Y59" i="8"/>
  <c r="T59" i="8"/>
  <c r="AD57" i="8"/>
  <c r="AA57" i="8"/>
  <c r="Z57" i="8"/>
  <c r="Y57" i="8"/>
  <c r="T57" i="8"/>
  <c r="AD51" i="8"/>
  <c r="AA51" i="8"/>
  <c r="Z51" i="8"/>
  <c r="Y51" i="8"/>
  <c r="T51" i="8"/>
  <c r="AD49" i="8"/>
  <c r="AA49" i="8"/>
  <c r="Z49" i="8"/>
  <c r="Y49" i="8"/>
  <c r="T49" i="8"/>
  <c r="AA105" i="5"/>
  <c r="Z105" i="5"/>
  <c r="Y105" i="5"/>
  <c r="T105" i="5"/>
  <c r="AA93" i="5"/>
  <c r="Z93" i="5"/>
  <c r="Y93" i="5"/>
  <c r="T93" i="5"/>
  <c r="AA95" i="5"/>
  <c r="Z95" i="5"/>
  <c r="Y95" i="5"/>
  <c r="T95" i="5"/>
  <c r="AA103" i="5"/>
  <c r="Z103" i="5"/>
  <c r="Y103" i="5"/>
  <c r="T103" i="5"/>
  <c r="AA101" i="5"/>
  <c r="Z101" i="5"/>
  <c r="Y101" i="5"/>
  <c r="T101" i="5"/>
  <c r="AA99" i="5"/>
  <c r="Z99" i="5"/>
  <c r="Y99" i="5"/>
  <c r="T99" i="5"/>
  <c r="AA97" i="5"/>
  <c r="Z97" i="5"/>
  <c r="Y97" i="5"/>
  <c r="T97" i="5"/>
  <c r="AA72" i="5"/>
  <c r="Z72" i="5"/>
  <c r="Y72" i="5"/>
  <c r="T72" i="5"/>
  <c r="AA17" i="5"/>
  <c r="Z17" i="5"/>
  <c r="Y17" i="5"/>
  <c r="T17" i="5"/>
  <c r="AA19" i="5"/>
  <c r="Z19" i="5"/>
  <c r="Y19" i="5"/>
  <c r="T19" i="5"/>
  <c r="AA43" i="5"/>
  <c r="Z43" i="5"/>
  <c r="Y43" i="5"/>
  <c r="T43" i="5"/>
  <c r="AA41" i="5"/>
  <c r="Z41" i="5"/>
  <c r="Y41" i="5"/>
  <c r="T41" i="5"/>
  <c r="AA39" i="5"/>
  <c r="Z39" i="5"/>
  <c r="Y39" i="5"/>
  <c r="T39" i="5"/>
  <c r="AA35" i="5"/>
  <c r="Z35" i="5"/>
  <c r="Y35" i="5"/>
  <c r="T35" i="5"/>
  <c r="AA31" i="5"/>
  <c r="Z31" i="5"/>
  <c r="Y31" i="5"/>
  <c r="T31" i="5"/>
  <c r="AA27" i="5"/>
  <c r="Z27" i="5"/>
  <c r="Y27" i="5"/>
  <c r="T27" i="5"/>
  <c r="AA23" i="5"/>
  <c r="Z23" i="5"/>
  <c r="Y23" i="5"/>
  <c r="T23" i="5"/>
  <c r="AA21" i="5"/>
  <c r="Z21" i="5"/>
  <c r="Y21" i="5"/>
  <c r="T21" i="5"/>
  <c r="AA15" i="5"/>
  <c r="Z15" i="5"/>
  <c r="Y15" i="5"/>
  <c r="AA84" i="5"/>
  <c r="Z84" i="5"/>
  <c r="Y84" i="5"/>
  <c r="T84" i="5"/>
  <c r="AA82" i="5"/>
  <c r="Z82" i="5"/>
  <c r="Y82" i="5"/>
  <c r="T82" i="5"/>
  <c r="T80" i="5"/>
  <c r="T78" i="5"/>
  <c r="T76" i="5"/>
  <c r="T74" i="5"/>
  <c r="AA80" i="5"/>
  <c r="Z80" i="5"/>
  <c r="Y80" i="5"/>
  <c r="AA78" i="5"/>
  <c r="Z78" i="5"/>
  <c r="Y78" i="5"/>
  <c r="AA76" i="5"/>
  <c r="Z76" i="5"/>
  <c r="Y76" i="5"/>
  <c r="AA74" i="5"/>
  <c r="Z74" i="5"/>
  <c r="Y74" i="5"/>
  <c r="AE46" i="4"/>
  <c r="AD46" i="4"/>
  <c r="AC46" i="4"/>
  <c r="X46" i="4"/>
  <c r="AE50" i="4"/>
  <c r="AD50" i="4"/>
  <c r="AC50" i="4"/>
  <c r="AF50" i="4" s="1"/>
  <c r="X50" i="4"/>
  <c r="AE43" i="4"/>
  <c r="AD43" i="4"/>
  <c r="AC43" i="4"/>
  <c r="X43" i="4"/>
  <c r="AE26" i="4"/>
  <c r="AD26" i="4"/>
  <c r="AC26" i="4"/>
  <c r="X26" i="4"/>
  <c r="AE25" i="4"/>
  <c r="AD25" i="4"/>
  <c r="AC25" i="4"/>
  <c r="X25" i="4"/>
  <c r="AE24" i="4"/>
  <c r="AD24" i="4"/>
  <c r="AC24" i="4"/>
  <c r="AF24" i="4" s="1"/>
  <c r="X24" i="4"/>
  <c r="AE23" i="4"/>
  <c r="AD23" i="4"/>
  <c r="AC23" i="4"/>
  <c r="X23" i="4"/>
  <c r="AE19" i="4"/>
  <c r="AD19" i="4"/>
  <c r="AC19" i="4"/>
  <c r="AF19" i="4" s="1"/>
  <c r="X19" i="4"/>
  <c r="AE18" i="4"/>
  <c r="AD18" i="4"/>
  <c r="AC18" i="4"/>
  <c r="X18" i="4"/>
  <c r="AE16" i="4"/>
  <c r="AD16" i="4"/>
  <c r="AC16" i="4"/>
  <c r="X16" i="4"/>
  <c r="AF46" i="4" l="1"/>
  <c r="AF25" i="4"/>
  <c r="AF18" i="4"/>
  <c r="AF23" i="4"/>
  <c r="Y50" i="4"/>
  <c r="Z50" i="4" s="1"/>
  <c r="AA50" i="4" s="1"/>
  <c r="AB50" i="4" s="1"/>
  <c r="Y24" i="4"/>
  <c r="Z24" i="4" s="1"/>
  <c r="AA24" i="4" s="1"/>
  <c r="Y18" i="4"/>
  <c r="Z18" i="4" s="1"/>
  <c r="AA18" i="4" s="1"/>
  <c r="Y25" i="4"/>
  <c r="Z25" i="4" s="1"/>
  <c r="AA25" i="4" s="1"/>
  <c r="AF26" i="4"/>
  <c r="Y26" i="4" s="1"/>
  <c r="Z26" i="4" s="1"/>
  <c r="AA26" i="4" s="1"/>
  <c r="AB13" i="4" s="1"/>
  <c r="D6" i="44" s="1"/>
  <c r="AF43" i="4"/>
  <c r="Y43" i="4" s="1"/>
  <c r="Z43" i="4" s="1"/>
  <c r="AA43" i="4" s="1"/>
  <c r="Y46" i="4"/>
  <c r="Z46" i="4" s="1"/>
  <c r="AA46" i="4" s="1"/>
  <c r="Y23" i="4"/>
  <c r="Z23" i="4" s="1"/>
  <c r="AA23" i="4" s="1"/>
  <c r="AF16" i="4"/>
  <c r="Y16" i="4" s="1"/>
  <c r="Z16" i="4" s="1"/>
  <c r="AA16" i="4" s="1"/>
  <c r="Y19" i="4"/>
  <c r="Z19" i="4" s="1"/>
  <c r="AA19" i="4" s="1"/>
  <c r="AB105" i="5"/>
  <c r="U105" i="5" s="1"/>
  <c r="V105" i="5" s="1"/>
  <c r="W105" i="5" s="1"/>
  <c r="X105" i="5" s="1"/>
  <c r="AB63" i="8"/>
  <c r="U63" i="8" s="1"/>
  <c r="V63" i="8" s="1"/>
  <c r="W63" i="8" s="1"/>
  <c r="X63" i="8" s="1"/>
  <c r="AB103" i="5"/>
  <c r="U103" i="5" s="1"/>
  <c r="V103" i="5" s="1"/>
  <c r="W103" i="5" s="1"/>
  <c r="X103" i="5" s="1"/>
  <c r="AB93" i="5"/>
  <c r="U93" i="5" s="1"/>
  <c r="V93" i="5" s="1"/>
  <c r="W93" i="5" s="1"/>
  <c r="X93" i="5" s="1"/>
  <c r="AB95" i="5"/>
  <c r="U95" i="5" s="1"/>
  <c r="V95" i="5" s="1"/>
  <c r="W95" i="5" s="1"/>
  <c r="X95" i="5" s="1"/>
  <c r="AB101" i="5"/>
  <c r="U101" i="5" s="1"/>
  <c r="V101" i="5" s="1"/>
  <c r="W101" i="5" s="1"/>
  <c r="X101" i="5" s="1"/>
  <c r="AF466" i="2"/>
  <c r="Y466" i="2" s="1"/>
  <c r="Y465" i="2" s="1"/>
  <c r="Z465" i="2" s="1"/>
  <c r="AA465" i="2" s="1"/>
  <c r="AB465" i="2" s="1"/>
  <c r="AF465" i="2"/>
  <c r="AF458" i="2"/>
  <c r="AF459" i="2"/>
  <c r="Y459" i="2" s="1"/>
  <c r="Y458" i="2" s="1"/>
  <c r="Z458" i="2" s="1"/>
  <c r="AA458" i="2" s="1"/>
  <c r="AB458" i="2" s="1"/>
  <c r="AF467" i="2"/>
  <c r="AF456" i="2"/>
  <c r="AB99" i="8"/>
  <c r="U99" i="8" s="1"/>
  <c r="AB59" i="8"/>
  <c r="U59" i="8" s="1"/>
  <c r="V59" i="8" s="1"/>
  <c r="W59" i="8" s="1"/>
  <c r="X59" i="8" s="1"/>
  <c r="AB61" i="8"/>
  <c r="U61" i="8" s="1"/>
  <c r="V61" i="8" s="1"/>
  <c r="W61" i="8" s="1"/>
  <c r="X61" i="8" s="1"/>
  <c r="AB57" i="8"/>
  <c r="U57" i="8" s="1"/>
  <c r="V57" i="8" s="1"/>
  <c r="W57" i="8" s="1"/>
  <c r="X57" i="8" s="1"/>
  <c r="AB51" i="8"/>
  <c r="U51" i="8" s="1"/>
  <c r="V51" i="8" s="1"/>
  <c r="W51" i="8" s="1"/>
  <c r="X51" i="8" s="1"/>
  <c r="AB49" i="8"/>
  <c r="U49" i="8" s="1"/>
  <c r="V49" i="8" s="1"/>
  <c r="W49" i="8" s="1"/>
  <c r="X49" i="8" s="1"/>
  <c r="AB97" i="5"/>
  <c r="U97" i="5" s="1"/>
  <c r="V97" i="5" s="1"/>
  <c r="W97" i="5" s="1"/>
  <c r="X97" i="5" s="1"/>
  <c r="AB99" i="5"/>
  <c r="U99" i="5" s="1"/>
  <c r="V99" i="5" s="1"/>
  <c r="W99" i="5" s="1"/>
  <c r="X99" i="5" s="1"/>
  <c r="AB21" i="5"/>
  <c r="U21" i="5" s="1"/>
  <c r="V21" i="5" s="1"/>
  <c r="W21" i="5" s="1"/>
  <c r="X21" i="5" s="1"/>
  <c r="AB72" i="5"/>
  <c r="U72" i="5" s="1"/>
  <c r="V72" i="5" s="1"/>
  <c r="W72" i="5" s="1"/>
  <c r="X72" i="5" s="1"/>
  <c r="AB41" i="5"/>
  <c r="U41" i="5" s="1"/>
  <c r="V41" i="5" s="1"/>
  <c r="W41" i="5" s="1"/>
  <c r="X41" i="5" s="1"/>
  <c r="AB39" i="5"/>
  <c r="U39" i="5" s="1"/>
  <c r="V39" i="5" s="1"/>
  <c r="W39" i="5" s="1"/>
  <c r="X39" i="5" s="1"/>
  <c r="AB17" i="5"/>
  <c r="U17" i="5" s="1"/>
  <c r="V17" i="5" s="1"/>
  <c r="W17" i="5" s="1"/>
  <c r="X17" i="5" s="1"/>
  <c r="AB27" i="5"/>
  <c r="U27" i="5" s="1"/>
  <c r="V27" i="5" s="1"/>
  <c r="W27" i="5" s="1"/>
  <c r="X27" i="5" s="1"/>
  <c r="AB15" i="5"/>
  <c r="U15" i="5" s="1"/>
  <c r="V15" i="5" s="1"/>
  <c r="W15" i="5" s="1"/>
  <c r="X15" i="5" s="1"/>
  <c r="AB35" i="5"/>
  <c r="U35" i="5" s="1"/>
  <c r="V35" i="5" s="1"/>
  <c r="W35" i="5" s="1"/>
  <c r="X35" i="5" s="1"/>
  <c r="AB19" i="5"/>
  <c r="U19" i="5" s="1"/>
  <c r="V19" i="5" s="1"/>
  <c r="W19" i="5" s="1"/>
  <c r="X19" i="5" s="1"/>
  <c r="AB43" i="5"/>
  <c r="U43" i="5" s="1"/>
  <c r="V43" i="5" s="1"/>
  <c r="W43" i="5" s="1"/>
  <c r="X43" i="5" s="1"/>
  <c r="AB23" i="5"/>
  <c r="U23" i="5" s="1"/>
  <c r="V23" i="5" s="1"/>
  <c r="W23" i="5" s="1"/>
  <c r="X23" i="5" s="1"/>
  <c r="AB31" i="5"/>
  <c r="U31" i="5" s="1"/>
  <c r="V31" i="5" s="1"/>
  <c r="W31" i="5" s="1"/>
  <c r="X31" i="5" s="1"/>
  <c r="AB80" i="5"/>
  <c r="U80" i="5" s="1"/>
  <c r="V80" i="5" s="1"/>
  <c r="W80" i="5" s="1"/>
  <c r="X80" i="5" s="1"/>
  <c r="AB84" i="5"/>
  <c r="U84" i="5" s="1"/>
  <c r="V84" i="5" s="1"/>
  <c r="W84" i="5" s="1"/>
  <c r="X84" i="5" s="1"/>
  <c r="AB82" i="5"/>
  <c r="U82" i="5" s="1"/>
  <c r="V82" i="5" s="1"/>
  <c r="W82" i="5" s="1"/>
  <c r="X82" i="5" s="1"/>
  <c r="AB78" i="5"/>
  <c r="U78" i="5" s="1"/>
  <c r="V78" i="5" s="1"/>
  <c r="W78" i="5" s="1"/>
  <c r="X78" i="5" s="1"/>
  <c r="AB76" i="5"/>
  <c r="U76" i="5" s="1"/>
  <c r="V76" i="5" s="1"/>
  <c r="W76" i="5" s="1"/>
  <c r="X76" i="5" s="1"/>
  <c r="AB74" i="5"/>
  <c r="U74" i="5" s="1"/>
  <c r="V74" i="5" s="1"/>
  <c r="W74" i="5" s="1"/>
  <c r="X74" i="5" s="1"/>
  <c r="AE457" i="2"/>
  <c r="AD457" i="2"/>
  <c r="AC457" i="2"/>
  <c r="X457" i="2"/>
  <c r="X456" i="2" s="1"/>
  <c r="AE348" i="2"/>
  <c r="AD348" i="2"/>
  <c r="AC348" i="2"/>
  <c r="X348" i="2"/>
  <c r="AE346" i="2"/>
  <c r="AD346" i="2"/>
  <c r="AC346" i="2"/>
  <c r="X346" i="2"/>
  <c r="AE344" i="2"/>
  <c r="AD344" i="2"/>
  <c r="AC344" i="2"/>
  <c r="X344" i="2"/>
  <c r="Z174" i="2"/>
  <c r="AA174" i="2" s="1"/>
  <c r="AB174" i="2" s="1"/>
  <c r="AE175" i="2"/>
  <c r="AD175" i="2"/>
  <c r="AC175" i="2"/>
  <c r="X175" i="2"/>
  <c r="Z172" i="2"/>
  <c r="AA172" i="2" s="1"/>
  <c r="AB172" i="2" s="1"/>
  <c r="AE173" i="2"/>
  <c r="AD173" i="2"/>
  <c r="AC173" i="2"/>
  <c r="X173" i="2"/>
  <c r="Z783" i="11"/>
  <c r="AA783" i="11" s="1"/>
  <c r="AB783" i="11" s="1"/>
  <c r="Z781" i="11"/>
  <c r="AA781" i="11" s="1"/>
  <c r="AB781" i="11" s="1"/>
  <c r="Z779" i="11"/>
  <c r="AA779" i="11" s="1"/>
  <c r="AB779" i="11" s="1"/>
  <c r="Z777" i="11"/>
  <c r="AA777" i="11" s="1"/>
  <c r="AB777" i="11" s="1"/>
  <c r="Z776" i="11"/>
  <c r="AA776" i="11" s="1"/>
  <c r="AB776" i="11" s="1"/>
  <c r="Z774" i="11"/>
  <c r="AA774" i="11" s="1"/>
  <c r="AB774" i="11" s="1"/>
  <c r="Z773" i="11"/>
  <c r="AA773" i="11" s="1"/>
  <c r="AB773" i="11" s="1"/>
  <c r="Z769" i="11"/>
  <c r="AA769" i="11" s="1"/>
  <c r="AB769" i="11" s="1"/>
  <c r="Z768" i="11"/>
  <c r="AA768" i="11" s="1"/>
  <c r="AB768" i="11" s="1"/>
  <c r="Z766" i="11"/>
  <c r="AA766" i="11" s="1"/>
  <c r="AB766" i="11" s="1"/>
  <c r="Z765" i="11"/>
  <c r="AA765" i="11" s="1"/>
  <c r="AB765" i="11" s="1"/>
  <c r="Z762" i="11"/>
  <c r="AA762" i="11" s="1"/>
  <c r="AB762" i="11" s="1"/>
  <c r="Z761" i="11"/>
  <c r="AA761" i="11" s="1"/>
  <c r="AB761" i="11" s="1"/>
  <c r="Z759" i="11"/>
  <c r="AA759" i="11" s="1"/>
  <c r="AB759" i="11" s="1"/>
  <c r="Z747" i="11"/>
  <c r="AA747" i="11" s="1"/>
  <c r="AB747" i="11" s="1"/>
  <c r="Z731" i="11"/>
  <c r="AA731" i="11" s="1"/>
  <c r="AB731" i="11" s="1"/>
  <c r="Z730" i="11"/>
  <c r="AA730" i="11" s="1"/>
  <c r="AB730" i="11" s="1"/>
  <c r="Z726" i="11"/>
  <c r="AA726" i="11" s="1"/>
  <c r="AB726" i="11" s="1"/>
  <c r="Z725" i="11"/>
  <c r="AA725" i="11" s="1"/>
  <c r="AB725" i="11" s="1"/>
  <c r="Z721" i="11"/>
  <c r="AA721" i="11" s="1"/>
  <c r="AB721" i="11" s="1"/>
  <c r="Z720" i="11"/>
  <c r="AA720" i="11" s="1"/>
  <c r="AB720" i="11" s="1"/>
  <c r="Z716" i="11"/>
  <c r="AA716" i="11" s="1"/>
  <c r="AB716" i="11" s="1"/>
  <c r="Z715" i="11"/>
  <c r="AA715" i="11" s="1"/>
  <c r="AB715" i="11" s="1"/>
  <c r="Z713" i="11"/>
  <c r="AA713" i="11" s="1"/>
  <c r="AB713" i="11" s="1"/>
  <c r="Z712" i="11"/>
  <c r="AA712" i="11" s="1"/>
  <c r="AB712" i="11" s="1"/>
  <c r="Z708" i="11"/>
  <c r="AA708" i="11" s="1"/>
  <c r="AB708" i="11" s="1"/>
  <c r="Z707" i="11"/>
  <c r="AA707" i="11" s="1"/>
  <c r="AB707" i="11" s="1"/>
  <c r="Z703" i="11"/>
  <c r="AA703" i="11" s="1"/>
  <c r="AB703" i="11" s="1"/>
  <c r="Z701" i="11"/>
  <c r="AA701" i="11" s="1"/>
  <c r="AB701" i="11" s="1"/>
  <c r="Z694" i="11"/>
  <c r="AA694" i="11" s="1"/>
  <c r="AB694" i="11" s="1"/>
  <c r="Z693" i="11"/>
  <c r="AA693" i="11" s="1"/>
  <c r="AB693" i="11" s="1"/>
  <c r="Z589" i="11"/>
  <c r="AA589" i="11" s="1"/>
  <c r="AB589" i="11" s="1"/>
  <c r="Z585" i="11"/>
  <c r="AA585" i="11" s="1"/>
  <c r="AB585" i="11" s="1"/>
  <c r="Z571" i="11"/>
  <c r="AA571" i="11" s="1"/>
  <c r="AB571" i="11" s="1"/>
  <c r="Z558" i="11"/>
  <c r="AA558" i="11" s="1"/>
  <c r="AB558" i="11" s="1"/>
  <c r="Z557" i="11"/>
  <c r="AA557" i="11" s="1"/>
  <c r="AB557" i="11" s="1"/>
  <c r="Z556" i="11"/>
  <c r="AA556" i="11" s="1"/>
  <c r="AB556" i="11" s="1"/>
  <c r="Z555" i="11"/>
  <c r="AA555" i="11" s="1"/>
  <c r="AB555" i="11" s="1"/>
  <c r="Z553" i="11"/>
  <c r="AA553" i="11" s="1"/>
  <c r="AB553" i="11" s="1"/>
  <c r="Z552" i="11"/>
  <c r="AA552" i="11" s="1"/>
  <c r="AB552" i="11" s="1"/>
  <c r="Z551" i="11"/>
  <c r="AA551" i="11" s="1"/>
  <c r="AB551" i="11" s="1"/>
  <c r="Z550" i="11"/>
  <c r="AA550" i="11" s="1"/>
  <c r="AB550" i="11" s="1"/>
  <c r="Z545" i="11"/>
  <c r="AA545" i="11" s="1"/>
  <c r="AB545" i="11" s="1"/>
  <c r="Z544" i="11"/>
  <c r="AA544" i="11" s="1"/>
  <c r="AB544" i="11" s="1"/>
  <c r="Z543" i="11"/>
  <c r="AA543" i="11" s="1"/>
  <c r="AB543" i="11" s="1"/>
  <c r="Z542" i="11"/>
  <c r="AA542" i="11" s="1"/>
  <c r="AB542" i="11" s="1"/>
  <c r="Z541" i="11"/>
  <c r="AA541" i="11" s="1"/>
  <c r="AB541" i="11" s="1"/>
  <c r="Z539" i="11"/>
  <c r="AA539" i="11" s="1"/>
  <c r="AB539" i="11" s="1"/>
  <c r="Z537" i="11"/>
  <c r="AA537" i="11" s="1"/>
  <c r="AB537" i="11" s="1"/>
  <c r="Z536" i="11"/>
  <c r="AA536" i="11" s="1"/>
  <c r="AB536" i="11" s="1"/>
  <c r="Z535" i="11"/>
  <c r="AA535" i="11" s="1"/>
  <c r="AB535" i="11" s="1"/>
  <c r="Z534" i="11"/>
  <c r="AA534" i="11" s="1"/>
  <c r="AB534" i="11" s="1"/>
  <c r="Z533" i="11"/>
  <c r="AA533" i="11" s="1"/>
  <c r="AB533" i="11" s="1"/>
  <c r="Z532" i="11"/>
  <c r="AA532" i="11" s="1"/>
  <c r="AB532" i="11" s="1"/>
  <c r="Z531" i="11"/>
  <c r="AA531" i="11" s="1"/>
  <c r="AB531" i="11" s="1"/>
  <c r="Z530" i="11"/>
  <c r="AA530" i="11" s="1"/>
  <c r="AB530" i="11" s="1"/>
  <c r="Z529" i="11"/>
  <c r="AA529" i="11" s="1"/>
  <c r="AB529" i="11" s="1"/>
  <c r="Z528" i="11"/>
  <c r="AA528" i="11" s="1"/>
  <c r="AB528" i="11" s="1"/>
  <c r="Z527" i="11"/>
  <c r="AA527" i="11" s="1"/>
  <c r="AB527" i="11" s="1"/>
  <c r="Z526" i="11"/>
  <c r="AA526" i="11" s="1"/>
  <c r="AB526" i="11" s="1"/>
  <c r="Z525" i="11"/>
  <c r="AA525" i="11" s="1"/>
  <c r="AB525" i="11" s="1"/>
  <c r="Z524" i="11"/>
  <c r="AA524" i="11" s="1"/>
  <c r="AB524" i="11" s="1"/>
  <c r="Z522" i="11"/>
  <c r="AA522" i="11" s="1"/>
  <c r="AB522" i="11" s="1"/>
  <c r="Z521" i="11"/>
  <c r="AA521" i="11" s="1"/>
  <c r="AB521" i="11" s="1"/>
  <c r="Z520" i="11"/>
  <c r="AA520" i="11" s="1"/>
  <c r="AB520" i="11" s="1"/>
  <c r="Z519" i="11"/>
  <c r="AA519" i="11" s="1"/>
  <c r="AB519" i="11" s="1"/>
  <c r="Z518" i="11"/>
  <c r="AA518" i="11" s="1"/>
  <c r="AB518" i="11" s="1"/>
  <c r="Z517" i="11"/>
  <c r="AA517" i="11" s="1"/>
  <c r="AB517" i="11" s="1"/>
  <c r="Z516" i="11"/>
  <c r="AA516" i="11" s="1"/>
  <c r="AB516" i="11" s="1"/>
  <c r="Z515" i="11"/>
  <c r="AA515" i="11" s="1"/>
  <c r="AB515" i="11" s="1"/>
  <c r="Z514" i="11"/>
  <c r="AA514" i="11" s="1"/>
  <c r="AB514" i="11" s="1"/>
  <c r="Z513" i="11"/>
  <c r="AA513" i="11" s="1"/>
  <c r="AB513" i="11" s="1"/>
  <c r="Z512" i="11"/>
  <c r="AA512" i="11" s="1"/>
  <c r="AB512" i="11" s="1"/>
  <c r="Z511" i="11"/>
  <c r="AA511" i="11" s="1"/>
  <c r="AB511" i="11" s="1"/>
  <c r="Z510" i="11"/>
  <c r="AA510" i="11" s="1"/>
  <c r="AB510" i="11" s="1"/>
  <c r="Z509" i="11"/>
  <c r="AA509" i="11" s="1"/>
  <c r="AB509" i="11" s="1"/>
  <c r="Z507" i="11"/>
  <c r="AA507" i="11" s="1"/>
  <c r="AB507" i="11" s="1"/>
  <c r="Z498" i="11"/>
  <c r="AA498" i="11" s="1"/>
  <c r="AB498" i="11" s="1"/>
  <c r="Z497" i="11"/>
  <c r="AA497" i="11" s="1"/>
  <c r="AB497" i="11" s="1"/>
  <c r="Z496" i="11"/>
  <c r="AA496" i="11" s="1"/>
  <c r="AB496" i="11" s="1"/>
  <c r="Z494" i="11"/>
  <c r="AA494" i="11" s="1"/>
  <c r="AB494" i="11" s="1"/>
  <c r="Z493" i="11"/>
  <c r="AA493" i="11" s="1"/>
  <c r="AB493" i="11" s="1"/>
  <c r="Z492" i="11"/>
  <c r="AA492" i="11" s="1"/>
  <c r="AB492" i="11" s="1"/>
  <c r="Z480" i="11"/>
  <c r="AA480" i="11" s="1"/>
  <c r="AB480" i="11" s="1"/>
  <c r="Z466" i="11"/>
  <c r="AA466" i="11" s="1"/>
  <c r="AB466" i="11" s="1"/>
  <c r="Z465" i="11"/>
  <c r="AA465" i="11" s="1"/>
  <c r="AB465" i="11" s="1"/>
  <c r="Z464" i="11"/>
  <c r="AA464" i="11" s="1"/>
  <c r="AB464" i="11" s="1"/>
  <c r="Z460" i="11"/>
  <c r="AA460" i="11" s="1"/>
  <c r="AB460" i="11" s="1"/>
  <c r="Z459" i="11"/>
  <c r="AA459" i="11" s="1"/>
  <c r="AB459" i="11" s="1"/>
  <c r="Z458" i="11"/>
  <c r="AA458" i="11" s="1"/>
  <c r="AB458" i="11" s="1"/>
  <c r="Z444" i="11"/>
  <c r="AA444" i="11" s="1"/>
  <c r="AB444" i="11" s="1"/>
  <c r="Z443" i="11"/>
  <c r="AA443" i="11" s="1"/>
  <c r="AB443" i="11" s="1"/>
  <c r="Z435" i="11"/>
  <c r="AA435" i="11" s="1"/>
  <c r="AB435" i="11" s="1"/>
  <c r="Z434" i="11"/>
  <c r="AA434" i="11" s="1"/>
  <c r="AB434" i="11" s="1"/>
  <c r="Z424" i="11"/>
  <c r="AA424" i="11" s="1"/>
  <c r="AB424" i="11" s="1"/>
  <c r="Z347" i="11"/>
  <c r="AA347" i="11" s="1"/>
  <c r="AB347" i="11" s="1"/>
  <c r="Z346" i="11"/>
  <c r="AA346" i="11" s="1"/>
  <c r="AB346" i="11" s="1"/>
  <c r="Z345" i="11"/>
  <c r="AA345" i="11" s="1"/>
  <c r="AB345" i="11" s="1"/>
  <c r="Z343" i="11"/>
  <c r="AA343" i="11" s="1"/>
  <c r="AB343" i="11" s="1"/>
  <c r="Z341" i="11"/>
  <c r="AA341" i="11" s="1"/>
  <c r="AB341" i="11" s="1"/>
  <c r="Z340" i="11"/>
  <c r="AA340" i="11" s="1"/>
  <c r="AB340" i="11" s="1"/>
  <c r="Z339" i="11"/>
  <c r="AA339" i="11" s="1"/>
  <c r="AB339" i="11" s="1"/>
  <c r="Z336" i="11"/>
  <c r="AA336" i="11" s="1"/>
  <c r="AB336" i="11" s="1"/>
  <c r="Z333" i="11"/>
  <c r="AA333" i="11" s="1"/>
  <c r="AB333" i="11" s="1"/>
  <c r="Z330" i="11"/>
  <c r="AA330" i="11" s="1"/>
  <c r="AB330" i="11" s="1"/>
  <c r="Z326" i="11"/>
  <c r="AA326" i="11" s="1"/>
  <c r="AB326" i="11" s="1"/>
  <c r="Z325" i="11"/>
  <c r="AA325" i="11" s="1"/>
  <c r="AB325" i="11" s="1"/>
  <c r="Z324" i="11"/>
  <c r="AA324" i="11" s="1"/>
  <c r="AB324" i="11" s="1"/>
  <c r="Z318" i="11"/>
  <c r="AA318" i="11" s="1"/>
  <c r="AB318" i="11" s="1"/>
  <c r="Z322" i="11"/>
  <c r="AA322" i="11" s="1"/>
  <c r="AB322" i="11" s="1"/>
  <c r="Z321" i="11"/>
  <c r="AA321" i="11" s="1"/>
  <c r="AB321" i="11" s="1"/>
  <c r="Z320" i="11"/>
  <c r="AA320" i="11" s="1"/>
  <c r="AB320" i="11" s="1"/>
  <c r="Z316" i="11"/>
  <c r="AA316" i="11" s="1"/>
  <c r="AB316" i="11" s="1"/>
  <c r="Z308" i="11"/>
  <c r="AA308" i="11" s="1"/>
  <c r="AB308" i="11" s="1"/>
  <c r="Z307" i="11"/>
  <c r="AA307" i="11" s="1"/>
  <c r="AB307" i="11" s="1"/>
  <c r="Z302" i="11"/>
  <c r="AA302" i="11" s="1"/>
  <c r="AB302" i="11" s="1"/>
  <c r="Z301" i="11"/>
  <c r="AA301" i="11" s="1"/>
  <c r="AB301" i="11" s="1"/>
  <c r="Z299" i="11"/>
  <c r="AA299" i="11" s="1"/>
  <c r="AB299" i="11" s="1"/>
  <c r="Z298" i="11"/>
  <c r="AA298" i="11" s="1"/>
  <c r="AB298" i="11" s="1"/>
  <c r="Z296" i="11"/>
  <c r="AA296" i="11" s="1"/>
  <c r="AB296" i="11" s="1"/>
  <c r="Z295" i="11"/>
  <c r="AA295" i="11" s="1"/>
  <c r="AB295" i="11" s="1"/>
  <c r="Z293" i="11"/>
  <c r="AA293" i="11" s="1"/>
  <c r="AB293" i="11" s="1"/>
  <c r="Z291" i="11"/>
  <c r="AA291" i="11" s="1"/>
  <c r="AB291" i="11" s="1"/>
  <c r="Z290" i="11"/>
  <c r="AA290" i="11" s="1"/>
  <c r="AB290" i="11" s="1"/>
  <c r="Z288" i="11"/>
  <c r="AA288" i="11" s="1"/>
  <c r="AB288" i="11" s="1"/>
  <c r="Z287" i="11"/>
  <c r="AA287" i="11" s="1"/>
  <c r="AB287" i="11" s="1"/>
  <c r="Z284" i="11"/>
  <c r="AA284" i="11" s="1"/>
  <c r="AB284" i="11" s="1"/>
  <c r="Z283" i="11"/>
  <c r="AA283" i="11" s="1"/>
  <c r="AB283" i="11" s="1"/>
  <c r="Z282" i="11"/>
  <c r="AA282" i="11" s="1"/>
  <c r="AB282" i="11" s="1"/>
  <c r="Z281" i="11"/>
  <c r="AA281" i="11" s="1"/>
  <c r="AB281" i="11" s="1"/>
  <c r="Z280" i="11"/>
  <c r="AA280" i="11" s="1"/>
  <c r="AB280" i="11" s="1"/>
  <c r="Z273" i="11"/>
  <c r="AA273" i="11" s="1"/>
  <c r="AB273" i="11" s="1"/>
  <c r="Z277" i="11"/>
  <c r="AA277" i="11" s="1"/>
  <c r="AB277" i="11" s="1"/>
  <c r="Z276" i="11"/>
  <c r="AA276" i="11" s="1"/>
  <c r="AB276" i="11" s="1"/>
  <c r="Z275" i="11"/>
  <c r="AA275" i="11" s="1"/>
  <c r="AB275" i="11" s="1"/>
  <c r="Z274" i="11"/>
  <c r="AA274" i="11" s="1"/>
  <c r="AB274" i="11" s="1"/>
  <c r="Z270" i="11"/>
  <c r="AA270" i="11" s="1"/>
  <c r="AB270" i="11" s="1"/>
  <c r="Z269" i="11"/>
  <c r="AA269" i="11" s="1"/>
  <c r="AB269" i="11" s="1"/>
  <c r="Z268" i="11"/>
  <c r="AA268" i="11" s="1"/>
  <c r="AB268" i="11" s="1"/>
  <c r="Z267" i="11"/>
  <c r="AA267" i="11" s="1"/>
  <c r="AB267" i="11" s="1"/>
  <c r="Z266" i="11"/>
  <c r="AA266" i="11" s="1"/>
  <c r="AB266" i="11" s="1"/>
  <c r="Z260" i="11"/>
  <c r="AA260" i="11" s="1"/>
  <c r="AB260" i="11" s="1"/>
  <c r="Z259" i="11"/>
  <c r="AA259" i="11" s="1"/>
  <c r="AB259" i="11" s="1"/>
  <c r="Z258" i="11"/>
  <c r="AA258" i="11" s="1"/>
  <c r="AB258" i="11" s="1"/>
  <c r="Z256" i="11"/>
  <c r="AA256" i="11" s="1"/>
  <c r="AB256" i="11" s="1"/>
  <c r="Z255" i="11"/>
  <c r="AA255" i="11" s="1"/>
  <c r="AB255" i="11" s="1"/>
  <c r="Z253" i="11"/>
  <c r="AA253" i="11" s="1"/>
  <c r="AB253" i="11" s="1"/>
  <c r="Z252" i="11"/>
  <c r="AA252" i="11" s="1"/>
  <c r="AB252" i="11" s="1"/>
  <c r="Z251" i="11"/>
  <c r="AA251" i="11" s="1"/>
  <c r="AB251" i="11" s="1"/>
  <c r="Z248" i="11"/>
  <c r="AA248" i="11" s="1"/>
  <c r="AB248" i="11" s="1"/>
  <c r="Z247" i="11"/>
  <c r="AA247" i="11" s="1"/>
  <c r="AB247" i="11" s="1"/>
  <c r="Z243" i="11"/>
  <c r="AA243" i="11" s="1"/>
  <c r="AB243" i="11" s="1"/>
  <c r="Z242" i="11"/>
  <c r="AA242" i="11" s="1"/>
  <c r="AB242" i="11" s="1"/>
  <c r="Z241" i="11"/>
  <c r="AA241" i="11" s="1"/>
  <c r="AB241" i="11" s="1"/>
  <c r="Z238" i="11"/>
  <c r="AA238" i="11" s="1"/>
  <c r="AB238" i="11" s="1"/>
  <c r="Z237" i="11"/>
  <c r="AA237" i="11" s="1"/>
  <c r="AB237" i="11" s="1"/>
  <c r="Z236" i="11"/>
  <c r="AA236" i="11" s="1"/>
  <c r="AB236" i="11" s="1"/>
  <c r="Z235" i="11"/>
  <c r="AA235" i="11" s="1"/>
  <c r="AB235" i="11" s="1"/>
  <c r="Z234" i="11"/>
  <c r="AA234" i="11" s="1"/>
  <c r="AB234" i="11" s="1"/>
  <c r="Z233" i="11"/>
  <c r="AA233" i="11" s="1"/>
  <c r="AB233" i="11" s="1"/>
  <c r="Z232" i="11"/>
  <c r="AA232" i="11" s="1"/>
  <c r="AB232" i="11" s="1"/>
  <c r="Z231" i="11"/>
  <c r="AA231" i="11" s="1"/>
  <c r="AB231" i="11" s="1"/>
  <c r="Z229" i="11"/>
  <c r="AA229" i="11" s="1"/>
  <c r="AB229" i="11" s="1"/>
  <c r="Z228" i="11"/>
  <c r="AA228" i="11" s="1"/>
  <c r="AB228" i="11" s="1"/>
  <c r="Z227" i="11"/>
  <c r="AA227" i="11" s="1"/>
  <c r="AB227" i="11" s="1"/>
  <c r="Z226" i="11"/>
  <c r="AA226" i="11" s="1"/>
  <c r="AB226" i="11" s="1"/>
  <c r="Z224" i="11"/>
  <c r="AA224" i="11" s="1"/>
  <c r="AB224" i="11" s="1"/>
  <c r="Z223" i="11"/>
  <c r="AA223" i="11" s="1"/>
  <c r="AB223" i="11" s="1"/>
  <c r="Z222" i="11"/>
  <c r="AA222" i="11" s="1"/>
  <c r="AB222" i="11" s="1"/>
  <c r="Z220" i="11"/>
  <c r="AA220" i="11" s="1"/>
  <c r="AB220" i="11" s="1"/>
  <c r="Z219" i="11"/>
  <c r="AA219" i="11" s="1"/>
  <c r="AB219" i="11" s="1"/>
  <c r="Z218" i="11"/>
  <c r="AA218" i="11" s="1"/>
  <c r="AB218" i="11" s="1"/>
  <c r="Z217" i="11"/>
  <c r="AA217" i="11" s="1"/>
  <c r="AB217" i="11" s="1"/>
  <c r="Z216" i="11"/>
  <c r="AA216" i="11" s="1"/>
  <c r="AB216" i="11" s="1"/>
  <c r="Z213" i="11"/>
  <c r="AA213" i="11" s="1"/>
  <c r="AB213" i="11" s="1"/>
  <c r="Z212" i="11"/>
  <c r="AA212" i="11" s="1"/>
  <c r="AB212" i="11" s="1"/>
  <c r="Z211" i="11"/>
  <c r="AA211" i="11" s="1"/>
  <c r="AB211" i="11" s="1"/>
  <c r="Z210" i="11"/>
  <c r="AA210" i="11" s="1"/>
  <c r="AB210" i="11" s="1"/>
  <c r="Z208" i="11"/>
  <c r="AA208" i="11" s="1"/>
  <c r="AB208" i="11" s="1"/>
  <c r="Z207" i="11"/>
  <c r="AA207" i="11" s="1"/>
  <c r="AB207" i="11" s="1"/>
  <c r="Z206" i="11"/>
  <c r="AA206" i="11" s="1"/>
  <c r="AB206" i="11" s="1"/>
  <c r="Z204" i="11"/>
  <c r="AA204" i="11" s="1"/>
  <c r="AB204" i="11" s="1"/>
  <c r="Z203" i="11"/>
  <c r="AA203" i="11" s="1"/>
  <c r="AB203" i="11" s="1"/>
  <c r="Z202" i="11"/>
  <c r="AA202" i="11" s="1"/>
  <c r="AB202" i="11" s="1"/>
  <c r="Z201" i="11"/>
  <c r="AA201" i="11" s="1"/>
  <c r="AB201" i="11" s="1"/>
  <c r="Z197" i="11"/>
  <c r="AA197" i="11" s="1"/>
  <c r="AB197" i="11" s="1"/>
  <c r="Z194" i="11"/>
  <c r="AA194" i="11" s="1"/>
  <c r="AB194" i="11" s="1"/>
  <c r="Z191" i="11"/>
  <c r="AA191" i="11" s="1"/>
  <c r="AB191" i="11" s="1"/>
  <c r="Z190" i="11"/>
  <c r="AA190" i="11" s="1"/>
  <c r="AB190" i="11" s="1"/>
  <c r="Z189" i="11"/>
  <c r="AA189" i="11" s="1"/>
  <c r="AB189" i="11" s="1"/>
  <c r="Z188" i="11"/>
  <c r="AA188" i="11" s="1"/>
  <c r="AB188" i="11" s="1"/>
  <c r="Z186" i="11"/>
  <c r="AA186" i="11" s="1"/>
  <c r="AB186" i="11" s="1"/>
  <c r="Z185" i="11"/>
  <c r="AA185" i="11" s="1"/>
  <c r="AB185" i="11" s="1"/>
  <c r="Z184" i="11"/>
  <c r="AA184" i="11" s="1"/>
  <c r="AB184" i="11" s="1"/>
  <c r="Z182" i="11"/>
  <c r="AA182" i="11" s="1"/>
  <c r="AB182" i="11" s="1"/>
  <c r="Z181" i="11"/>
  <c r="AA181" i="11" s="1"/>
  <c r="AB181" i="11" s="1"/>
  <c r="Z180" i="11"/>
  <c r="AA180" i="11" s="1"/>
  <c r="AB180" i="11" s="1"/>
  <c r="Z176" i="11"/>
  <c r="AA176" i="11" s="1"/>
  <c r="AB176" i="11" s="1"/>
  <c r="Z175" i="11"/>
  <c r="AA175" i="11" s="1"/>
  <c r="AB175" i="11" s="1"/>
  <c r="Z172" i="11"/>
  <c r="AA172" i="11" s="1"/>
  <c r="AB172" i="11" s="1"/>
  <c r="Z171" i="11"/>
  <c r="AA171" i="11" s="1"/>
  <c r="AB171" i="11" s="1"/>
  <c r="Z170" i="11"/>
  <c r="AA170" i="11" s="1"/>
  <c r="AB170" i="11" s="1"/>
  <c r="Z169" i="11"/>
  <c r="AA169" i="11" s="1"/>
  <c r="AB169" i="11" s="1"/>
  <c r="Z168" i="11"/>
  <c r="AA168" i="11" s="1"/>
  <c r="AB168" i="11" s="1"/>
  <c r="Z166" i="11"/>
  <c r="AA166" i="11" s="1"/>
  <c r="AB166" i="11" s="1"/>
  <c r="Z165" i="11"/>
  <c r="AA165" i="11" s="1"/>
  <c r="AB165" i="11" s="1"/>
  <c r="Z163" i="11"/>
  <c r="AA163" i="11" s="1"/>
  <c r="AB163" i="11" s="1"/>
  <c r="Z162" i="11"/>
  <c r="AA162" i="11" s="1"/>
  <c r="AB162" i="11" s="1"/>
  <c r="Z161" i="11"/>
  <c r="AA161" i="11" s="1"/>
  <c r="AB161" i="11" s="1"/>
  <c r="Z159" i="11"/>
  <c r="AA159" i="11" s="1"/>
  <c r="AB159" i="11" s="1"/>
  <c r="Z158" i="11"/>
  <c r="AA158" i="11" s="1"/>
  <c r="AB158" i="11" s="1"/>
  <c r="Z157" i="11"/>
  <c r="AA157" i="11" s="1"/>
  <c r="AB157" i="11" s="1"/>
  <c r="Z155" i="11"/>
  <c r="AA155" i="11" s="1"/>
  <c r="AB155" i="11" s="1"/>
  <c r="Z154" i="11"/>
  <c r="AA154" i="11" s="1"/>
  <c r="AB154" i="11" s="1"/>
  <c r="Z153" i="11"/>
  <c r="AA153" i="11" s="1"/>
  <c r="AB153" i="11" s="1"/>
  <c r="Z150" i="11"/>
  <c r="AA150" i="11" s="1"/>
  <c r="AB150" i="11" s="1"/>
  <c r="Z147" i="11"/>
  <c r="AA147" i="11" s="1"/>
  <c r="AB147" i="11" s="1"/>
  <c r="Z145" i="11"/>
  <c r="AA145" i="11" s="1"/>
  <c r="AB145" i="11" s="1"/>
  <c r="Z144" i="11"/>
  <c r="AA144" i="11" s="1"/>
  <c r="AB144" i="11" s="1"/>
  <c r="Z143" i="11"/>
  <c r="AA143" i="11" s="1"/>
  <c r="AB143" i="11" s="1"/>
  <c r="Z142" i="11"/>
  <c r="AA142" i="11" s="1"/>
  <c r="AB142" i="11" s="1"/>
  <c r="Z140" i="11"/>
  <c r="AA140" i="11" s="1"/>
  <c r="AB140" i="11" s="1"/>
  <c r="Z139" i="11"/>
  <c r="AA139" i="11" s="1"/>
  <c r="AB139" i="11" s="1"/>
  <c r="Z138" i="11"/>
  <c r="AA138" i="11" s="1"/>
  <c r="AB138" i="11" s="1"/>
  <c r="Z137" i="11"/>
  <c r="AA137" i="11" s="1"/>
  <c r="AB137" i="11" s="1"/>
  <c r="Z135" i="11"/>
  <c r="AA135" i="11" s="1"/>
  <c r="AB135" i="11" s="1"/>
  <c r="Z134" i="11"/>
  <c r="AA134" i="11" s="1"/>
  <c r="AB134" i="11" s="1"/>
  <c r="Z133" i="11"/>
  <c r="AA133" i="11" s="1"/>
  <c r="AB133" i="11" s="1"/>
  <c r="Z132" i="11"/>
  <c r="AA132" i="11" s="1"/>
  <c r="AB132" i="11" s="1"/>
  <c r="Z130" i="11"/>
  <c r="AA130" i="11" s="1"/>
  <c r="AB130" i="11" s="1"/>
  <c r="Z129" i="11"/>
  <c r="AA129" i="11" s="1"/>
  <c r="AB129" i="11" s="1"/>
  <c r="Z128" i="11"/>
  <c r="AA128" i="11" s="1"/>
  <c r="AB128" i="11" s="1"/>
  <c r="Z127" i="11"/>
  <c r="AA127" i="11" s="1"/>
  <c r="AB127" i="11" s="1"/>
  <c r="Z125" i="11"/>
  <c r="AA125" i="11" s="1"/>
  <c r="AB125" i="11" s="1"/>
  <c r="Z124" i="11"/>
  <c r="AA124" i="11" s="1"/>
  <c r="AB124" i="11" s="1"/>
  <c r="Z123" i="11"/>
  <c r="AA123" i="11" s="1"/>
  <c r="AB123" i="11" s="1"/>
  <c r="Z122" i="11"/>
  <c r="AA122" i="11" s="1"/>
  <c r="AB122" i="11" s="1"/>
  <c r="Z120" i="11"/>
  <c r="AA120" i="11" s="1"/>
  <c r="AB120" i="11" s="1"/>
  <c r="Z119" i="11"/>
  <c r="AA119" i="11" s="1"/>
  <c r="AB119" i="11" s="1"/>
  <c r="Z118" i="11"/>
  <c r="AA118" i="11" s="1"/>
  <c r="AB118" i="11" s="1"/>
  <c r="Z117" i="11"/>
  <c r="AA117" i="11" s="1"/>
  <c r="AB117" i="11" s="1"/>
  <c r="Z115" i="11"/>
  <c r="AA115" i="11" s="1"/>
  <c r="AB115" i="11" s="1"/>
  <c r="Z114" i="11"/>
  <c r="AA114" i="11" s="1"/>
  <c r="AB114" i="11" s="1"/>
  <c r="Z113" i="11"/>
  <c r="AA113" i="11" s="1"/>
  <c r="AB113" i="11" s="1"/>
  <c r="Z112" i="11"/>
  <c r="AA112" i="11" s="1"/>
  <c r="AB112" i="11" s="1"/>
  <c r="Z111" i="11"/>
  <c r="AA111" i="11" s="1"/>
  <c r="AB111" i="11" s="1"/>
  <c r="Z99" i="11"/>
  <c r="AA99" i="11" s="1"/>
  <c r="AB99" i="11" s="1"/>
  <c r="Z98" i="11"/>
  <c r="AA98" i="11" s="1"/>
  <c r="AB98" i="11" s="1"/>
  <c r="Z97" i="11"/>
  <c r="AA97" i="11" s="1"/>
  <c r="AB97" i="11" s="1"/>
  <c r="Z96" i="11"/>
  <c r="AA96" i="11" s="1"/>
  <c r="AB96" i="11" s="1"/>
  <c r="Z95" i="11"/>
  <c r="AA95" i="11" s="1"/>
  <c r="AB95" i="11" s="1"/>
  <c r="Z89" i="11"/>
  <c r="AA89" i="11" s="1"/>
  <c r="AB89" i="11" s="1"/>
  <c r="Z88" i="11"/>
  <c r="AA88" i="11" s="1"/>
  <c r="AB88" i="11" s="1"/>
  <c r="Z87" i="11"/>
  <c r="AA87" i="11" s="1"/>
  <c r="AB87" i="11" s="1"/>
  <c r="Z81" i="11"/>
  <c r="AA81" i="11" s="1"/>
  <c r="AB81" i="11" s="1"/>
  <c r="Z80" i="11"/>
  <c r="AA80" i="11" s="1"/>
  <c r="AB80" i="11" s="1"/>
  <c r="Z79" i="11"/>
  <c r="AA79" i="11" s="1"/>
  <c r="AB79" i="11" s="1"/>
  <c r="Z73" i="11"/>
  <c r="AA73" i="11" s="1"/>
  <c r="AB73" i="11" s="1"/>
  <c r="Z72" i="11"/>
  <c r="AA72" i="11" s="1"/>
  <c r="AB72" i="11" s="1"/>
  <c r="Z71" i="11"/>
  <c r="AA71" i="11" s="1"/>
  <c r="AB71" i="11" s="1"/>
  <c r="Z68" i="11"/>
  <c r="AA68" i="11" s="1"/>
  <c r="AB68" i="11" s="1"/>
  <c r="Z67" i="11"/>
  <c r="AA67" i="11" s="1"/>
  <c r="AB67" i="11" s="1"/>
  <c r="Z66" i="11"/>
  <c r="AA66" i="11" s="1"/>
  <c r="AB66" i="11" s="1"/>
  <c r="Z65" i="11"/>
  <c r="AA65" i="11" s="1"/>
  <c r="AB65" i="11" s="1"/>
  <c r="Z64" i="11"/>
  <c r="AA64" i="11" s="1"/>
  <c r="AB64" i="11" s="1"/>
  <c r="Z63" i="11"/>
  <c r="AA63" i="11" s="1"/>
  <c r="AB63" i="11" s="1"/>
  <c r="Z60" i="11"/>
  <c r="AA60" i="11" s="1"/>
  <c r="AB60" i="11" s="1"/>
  <c r="Z59" i="11"/>
  <c r="AA59" i="11" s="1"/>
  <c r="AB59" i="11" s="1"/>
  <c r="Z58" i="11"/>
  <c r="AA58" i="11" s="1"/>
  <c r="AB58" i="11" s="1"/>
  <c r="Z56" i="11"/>
  <c r="AA56" i="11" s="1"/>
  <c r="AB56" i="11" s="1"/>
  <c r="Z55" i="11"/>
  <c r="AA55" i="11" s="1"/>
  <c r="AB55" i="11" s="1"/>
  <c r="Z54" i="11"/>
  <c r="AA54" i="11" s="1"/>
  <c r="AB54" i="11" s="1"/>
  <c r="Z52" i="11"/>
  <c r="AA52" i="11" s="1"/>
  <c r="AB52" i="11" s="1"/>
  <c r="Z51" i="11"/>
  <c r="AA51" i="11" s="1"/>
  <c r="AB51" i="11" s="1"/>
  <c r="Z50" i="11"/>
  <c r="AA50" i="11" s="1"/>
  <c r="AB50" i="11" s="1"/>
  <c r="Z47" i="11"/>
  <c r="AA47" i="11" s="1"/>
  <c r="AB47" i="11" s="1"/>
  <c r="Z46" i="11"/>
  <c r="AA46" i="11" s="1"/>
  <c r="AB46" i="11" s="1"/>
  <c r="Z45" i="11"/>
  <c r="AA45" i="11" s="1"/>
  <c r="AB45" i="11" s="1"/>
  <c r="Z43" i="11"/>
  <c r="AA43" i="11" s="1"/>
  <c r="AB43" i="11" s="1"/>
  <c r="Z42" i="11"/>
  <c r="AA42" i="11" s="1"/>
  <c r="AB42" i="11" s="1"/>
  <c r="Z41" i="11"/>
  <c r="AA41" i="11" s="1"/>
  <c r="AB41" i="11" s="1"/>
  <c r="Z39" i="11"/>
  <c r="AA39" i="11" s="1"/>
  <c r="AB39" i="11" s="1"/>
  <c r="Z38" i="11"/>
  <c r="AA38" i="11" s="1"/>
  <c r="AB38" i="11" s="1"/>
  <c r="Z37" i="11"/>
  <c r="AA37" i="11" s="1"/>
  <c r="AB37" i="11" s="1"/>
  <c r="Z36" i="11"/>
  <c r="AA36" i="11" s="1"/>
  <c r="AB36" i="11" s="1"/>
  <c r="Z33" i="11"/>
  <c r="AA33" i="11" s="1"/>
  <c r="AB33" i="11" s="1"/>
  <c r="Z32" i="11"/>
  <c r="AA32" i="11" s="1"/>
  <c r="AB32" i="11" s="1"/>
  <c r="Z31" i="11"/>
  <c r="AA31" i="11" s="1"/>
  <c r="AB31" i="11" s="1"/>
  <c r="Z29" i="11"/>
  <c r="AA29" i="11" s="1"/>
  <c r="AB29" i="11" s="1"/>
  <c r="Z28" i="11"/>
  <c r="AA28" i="11" s="1"/>
  <c r="AB28" i="11" s="1"/>
  <c r="Z27" i="11"/>
  <c r="AA27" i="11" s="1"/>
  <c r="AB27" i="11" s="1"/>
  <c r="Z25" i="11"/>
  <c r="AA25" i="11" s="1"/>
  <c r="AB25" i="11" s="1"/>
  <c r="Z21" i="11"/>
  <c r="AA21" i="11" s="1"/>
  <c r="AA554" i="3"/>
  <c r="Z554" i="3"/>
  <c r="Y554" i="3"/>
  <c r="T554" i="3"/>
  <c r="AA469" i="3"/>
  <c r="Z469" i="3"/>
  <c r="Y469" i="3"/>
  <c r="T469" i="3"/>
  <c r="AA384" i="3"/>
  <c r="Z384" i="3"/>
  <c r="Y384" i="3"/>
  <c r="AA355" i="3"/>
  <c r="Z355" i="3"/>
  <c r="Y355" i="3"/>
  <c r="T355" i="3"/>
  <c r="AA354" i="3"/>
  <c r="Z354" i="3"/>
  <c r="Y354" i="3"/>
  <c r="T354" i="3"/>
  <c r="AA155" i="3"/>
  <c r="Z155" i="3"/>
  <c r="Y155" i="3"/>
  <c r="T155" i="3"/>
  <c r="AA151" i="3"/>
  <c r="Z151" i="3"/>
  <c r="Y151" i="3"/>
  <c r="T151" i="3"/>
  <c r="AA147" i="3"/>
  <c r="Z147" i="3"/>
  <c r="Y147" i="3"/>
  <c r="T147" i="3"/>
  <c r="AA138" i="3"/>
  <c r="Z138" i="3"/>
  <c r="Y138" i="3"/>
  <c r="T138" i="3"/>
  <c r="AA573" i="3"/>
  <c r="Z573" i="3"/>
  <c r="Y573" i="3"/>
  <c r="T573" i="3"/>
  <c r="AA572" i="3"/>
  <c r="Z572" i="3"/>
  <c r="Y572" i="3"/>
  <c r="T572" i="3"/>
  <c r="AA570" i="3"/>
  <c r="Z570" i="3"/>
  <c r="Y570" i="3"/>
  <c r="T570" i="3"/>
  <c r="AA569" i="3"/>
  <c r="Z569" i="3"/>
  <c r="Y569" i="3"/>
  <c r="T569" i="3"/>
  <c r="AA567" i="3"/>
  <c r="Z567" i="3"/>
  <c r="Y567" i="3"/>
  <c r="T567" i="3"/>
  <c r="AA566" i="3"/>
  <c r="Z566" i="3"/>
  <c r="Y566" i="3"/>
  <c r="T566" i="3"/>
  <c r="AA563" i="3"/>
  <c r="Z563" i="3"/>
  <c r="Y563" i="3"/>
  <c r="T563" i="3"/>
  <c r="AA559" i="3"/>
  <c r="Z559" i="3"/>
  <c r="Y559" i="3"/>
  <c r="T559" i="3"/>
  <c r="AA558" i="3"/>
  <c r="Z558" i="3"/>
  <c r="Y558" i="3"/>
  <c r="T558" i="3"/>
  <c r="AA557" i="3"/>
  <c r="Z557" i="3"/>
  <c r="Y557" i="3"/>
  <c r="T557" i="3"/>
  <c r="AA546" i="3"/>
  <c r="Z546" i="3"/>
  <c r="Y546" i="3"/>
  <c r="T546" i="3"/>
  <c r="AA544" i="3"/>
  <c r="Z544" i="3"/>
  <c r="Y544" i="3"/>
  <c r="T544" i="3"/>
  <c r="AA542" i="3"/>
  <c r="Z542" i="3"/>
  <c r="Y542" i="3"/>
  <c r="T542" i="3"/>
  <c r="AA537" i="3"/>
  <c r="Z537" i="3"/>
  <c r="Y537" i="3"/>
  <c r="T537" i="3"/>
  <c r="AA535" i="3"/>
  <c r="Z535" i="3"/>
  <c r="Y535" i="3"/>
  <c r="T535" i="3"/>
  <c r="AA533" i="3"/>
  <c r="Z533" i="3"/>
  <c r="Y533" i="3"/>
  <c r="T533" i="3"/>
  <c r="AA532" i="3"/>
  <c r="Z532" i="3"/>
  <c r="Y532" i="3"/>
  <c r="T532" i="3"/>
  <c r="AA531" i="3"/>
  <c r="Z531" i="3"/>
  <c r="Y531" i="3"/>
  <c r="T531" i="3"/>
  <c r="AA530" i="3"/>
  <c r="Z530" i="3"/>
  <c r="Y530" i="3"/>
  <c r="T530" i="3"/>
  <c r="AA528" i="3"/>
  <c r="Z528" i="3"/>
  <c r="Y528" i="3"/>
  <c r="T528" i="3"/>
  <c r="AA527" i="3"/>
  <c r="Z527" i="3"/>
  <c r="Y527" i="3"/>
  <c r="T527" i="3"/>
  <c r="AA526" i="3"/>
  <c r="Z526" i="3"/>
  <c r="Y526" i="3"/>
  <c r="T526" i="3"/>
  <c r="AA524" i="3"/>
  <c r="Z524" i="3"/>
  <c r="Y524" i="3"/>
  <c r="T524" i="3"/>
  <c r="AA522" i="3"/>
  <c r="Z522" i="3"/>
  <c r="Y522" i="3"/>
  <c r="T522" i="3"/>
  <c r="AA517" i="3"/>
  <c r="Z517" i="3"/>
  <c r="Y517" i="3"/>
  <c r="T517" i="3"/>
  <c r="AA516" i="3"/>
  <c r="Z516" i="3"/>
  <c r="Y516" i="3"/>
  <c r="T516" i="3"/>
  <c r="AA515" i="3"/>
  <c r="Z515" i="3"/>
  <c r="Y515" i="3"/>
  <c r="T515" i="3"/>
  <c r="AA514" i="3"/>
  <c r="Z514" i="3"/>
  <c r="Y514" i="3"/>
  <c r="T514" i="3"/>
  <c r="AA512" i="3"/>
  <c r="Z512" i="3"/>
  <c r="Y512" i="3"/>
  <c r="T512" i="3"/>
  <c r="AA511" i="3"/>
  <c r="Z511" i="3"/>
  <c r="Y511" i="3"/>
  <c r="T511" i="3"/>
  <c r="AA510" i="3"/>
  <c r="Z510" i="3"/>
  <c r="Y510" i="3"/>
  <c r="T510" i="3"/>
  <c r="AA509" i="3"/>
  <c r="Z509" i="3"/>
  <c r="Y509" i="3"/>
  <c r="T509" i="3"/>
  <c r="AA508" i="3"/>
  <c r="Z508" i="3"/>
  <c r="Y508" i="3"/>
  <c r="T508" i="3"/>
  <c r="AA506" i="3"/>
  <c r="Z506" i="3"/>
  <c r="Y506" i="3"/>
  <c r="T506" i="3"/>
  <c r="AA505" i="3"/>
  <c r="Z505" i="3"/>
  <c r="Y505" i="3"/>
  <c r="T505" i="3"/>
  <c r="AA504" i="3"/>
  <c r="Z504" i="3"/>
  <c r="Y504" i="3"/>
  <c r="T504" i="3"/>
  <c r="AA502" i="3"/>
  <c r="Z502" i="3"/>
  <c r="Y502" i="3"/>
  <c r="T502" i="3"/>
  <c r="AA501" i="3"/>
  <c r="Z501" i="3"/>
  <c r="Y501" i="3"/>
  <c r="T501" i="3"/>
  <c r="AA496" i="3"/>
  <c r="Z496" i="3"/>
  <c r="Y496" i="3"/>
  <c r="T496" i="3"/>
  <c r="AA495" i="3"/>
  <c r="Z495" i="3"/>
  <c r="Y495" i="3"/>
  <c r="T495" i="3"/>
  <c r="AA494" i="3"/>
  <c r="Z494" i="3"/>
  <c r="Y494" i="3"/>
  <c r="T494" i="3"/>
  <c r="AA493" i="3"/>
  <c r="Z493" i="3"/>
  <c r="Y493" i="3"/>
  <c r="T493" i="3"/>
  <c r="AA492" i="3"/>
  <c r="Z492" i="3"/>
  <c r="Y492" i="3"/>
  <c r="T492" i="3"/>
  <c r="AA485" i="3"/>
  <c r="Z485" i="3"/>
  <c r="Y485" i="3"/>
  <c r="T485" i="3"/>
  <c r="AA484" i="3"/>
  <c r="Z484" i="3"/>
  <c r="Y484" i="3"/>
  <c r="T484" i="3"/>
  <c r="AA479" i="3"/>
  <c r="Z479" i="3"/>
  <c r="Y479" i="3"/>
  <c r="T479" i="3"/>
  <c r="AA478" i="3"/>
  <c r="Z478" i="3"/>
  <c r="Y478" i="3"/>
  <c r="T478" i="3"/>
  <c r="AA477" i="3"/>
  <c r="Z477" i="3"/>
  <c r="Y477" i="3"/>
  <c r="T477" i="3"/>
  <c r="AA475" i="3"/>
  <c r="Z475" i="3"/>
  <c r="Y475" i="3"/>
  <c r="T475" i="3"/>
  <c r="AA474" i="3"/>
  <c r="Z474" i="3"/>
  <c r="Y474" i="3"/>
  <c r="T474" i="3"/>
  <c r="AA473" i="3"/>
  <c r="Z473" i="3"/>
  <c r="Y473" i="3"/>
  <c r="T473" i="3"/>
  <c r="AA472" i="3"/>
  <c r="Z472" i="3"/>
  <c r="Y472" i="3"/>
  <c r="T472" i="3"/>
  <c r="AA471" i="3"/>
  <c r="Z471" i="3"/>
  <c r="Y471" i="3"/>
  <c r="T471" i="3"/>
  <c r="AA468" i="3"/>
  <c r="Z468" i="3"/>
  <c r="Y468" i="3"/>
  <c r="T468" i="3"/>
  <c r="AA467" i="3"/>
  <c r="Z467" i="3"/>
  <c r="Y467" i="3"/>
  <c r="T467" i="3"/>
  <c r="AA466" i="3"/>
  <c r="Z466" i="3"/>
  <c r="Y466" i="3"/>
  <c r="T466" i="3"/>
  <c r="AA465" i="3"/>
  <c r="Z465" i="3"/>
  <c r="Y465" i="3"/>
  <c r="T465" i="3"/>
  <c r="AA464" i="3"/>
  <c r="Z464" i="3"/>
  <c r="Y464" i="3"/>
  <c r="T464" i="3"/>
  <c r="AA460" i="3"/>
  <c r="Z460" i="3"/>
  <c r="Y460" i="3"/>
  <c r="T460" i="3"/>
  <c r="AA459" i="3"/>
  <c r="Z459" i="3"/>
  <c r="Y459" i="3"/>
  <c r="T459" i="3"/>
  <c r="AA458" i="3"/>
  <c r="Z458" i="3"/>
  <c r="Y458" i="3"/>
  <c r="T458" i="3"/>
  <c r="AA457" i="3"/>
  <c r="Z457" i="3"/>
  <c r="Y457" i="3"/>
  <c r="T457" i="3"/>
  <c r="AA452" i="3"/>
  <c r="Z452" i="3"/>
  <c r="Y452" i="3"/>
  <c r="T452" i="3"/>
  <c r="AA451" i="3"/>
  <c r="Z451" i="3"/>
  <c r="Y451" i="3"/>
  <c r="T451" i="3"/>
  <c r="AA450" i="3"/>
  <c r="Z450" i="3"/>
  <c r="Y450" i="3"/>
  <c r="T450" i="3"/>
  <c r="AA449" i="3"/>
  <c r="Z449" i="3"/>
  <c r="Y449" i="3"/>
  <c r="T449" i="3"/>
  <c r="AA446" i="3"/>
  <c r="Z446" i="3"/>
  <c r="Y446" i="3"/>
  <c r="T446" i="3"/>
  <c r="AA444" i="3"/>
  <c r="Z444" i="3"/>
  <c r="Y444" i="3"/>
  <c r="T444" i="3"/>
  <c r="AA442" i="3"/>
  <c r="Z442" i="3"/>
  <c r="Y442" i="3"/>
  <c r="T442" i="3"/>
  <c r="AA440" i="3"/>
  <c r="Z440" i="3"/>
  <c r="Y440" i="3"/>
  <c r="T440" i="3"/>
  <c r="AA438" i="3"/>
  <c r="Z438" i="3"/>
  <c r="Y438" i="3"/>
  <c r="T438" i="3"/>
  <c r="AA437" i="3"/>
  <c r="Z437" i="3"/>
  <c r="Y437" i="3"/>
  <c r="T437" i="3"/>
  <c r="AA436" i="3"/>
  <c r="Z436" i="3"/>
  <c r="Y436" i="3"/>
  <c r="T436" i="3"/>
  <c r="AA434" i="3"/>
  <c r="Z434" i="3"/>
  <c r="Y434" i="3"/>
  <c r="T434" i="3"/>
  <c r="AA433" i="3"/>
  <c r="Z433" i="3"/>
  <c r="Y433" i="3"/>
  <c r="T433" i="3"/>
  <c r="AA432" i="3"/>
  <c r="Z432" i="3"/>
  <c r="Y432" i="3"/>
  <c r="T432" i="3"/>
  <c r="AA430" i="3"/>
  <c r="Z430" i="3"/>
  <c r="Y430" i="3"/>
  <c r="T430" i="3"/>
  <c r="AA429" i="3"/>
  <c r="Z429" i="3"/>
  <c r="Y429" i="3"/>
  <c r="T429" i="3"/>
  <c r="AA428" i="3"/>
  <c r="Z428" i="3"/>
  <c r="Y428" i="3"/>
  <c r="T428" i="3"/>
  <c r="AA426" i="3"/>
  <c r="Z426" i="3"/>
  <c r="Y426" i="3"/>
  <c r="T426" i="3"/>
  <c r="AA425" i="3"/>
  <c r="Z425" i="3"/>
  <c r="Y425" i="3"/>
  <c r="T425" i="3"/>
  <c r="AA424" i="3"/>
  <c r="Z424" i="3"/>
  <c r="Y424" i="3"/>
  <c r="T424" i="3"/>
  <c r="AA418" i="3"/>
  <c r="Z418" i="3"/>
  <c r="Y418" i="3"/>
  <c r="T418" i="3"/>
  <c r="AA417" i="3"/>
  <c r="Z417" i="3"/>
  <c r="Y417" i="3"/>
  <c r="T417" i="3"/>
  <c r="AA416" i="3"/>
  <c r="Z416" i="3"/>
  <c r="Y416" i="3"/>
  <c r="T416" i="3"/>
  <c r="AA415" i="3"/>
  <c r="Z415" i="3"/>
  <c r="Y415" i="3"/>
  <c r="T415" i="3"/>
  <c r="AA414" i="3"/>
  <c r="Z414" i="3"/>
  <c r="Y414" i="3"/>
  <c r="T414" i="3"/>
  <c r="AA413" i="3"/>
  <c r="Z413" i="3"/>
  <c r="Y413" i="3"/>
  <c r="T413" i="3"/>
  <c r="AA412" i="3"/>
  <c r="Z412" i="3"/>
  <c r="Y412" i="3"/>
  <c r="T412" i="3"/>
  <c r="AA411" i="3"/>
  <c r="Z411" i="3"/>
  <c r="Y411" i="3"/>
  <c r="T411" i="3"/>
  <c r="AA410" i="3"/>
  <c r="Z410" i="3"/>
  <c r="Y410" i="3"/>
  <c r="T410" i="3"/>
  <c r="AA402" i="3"/>
  <c r="Z402" i="3"/>
  <c r="Y402" i="3"/>
  <c r="T402" i="3"/>
  <c r="AA401" i="3"/>
  <c r="Z401" i="3"/>
  <c r="Y401" i="3"/>
  <c r="T401" i="3"/>
  <c r="AA400" i="3"/>
  <c r="Z400" i="3"/>
  <c r="Y400" i="3"/>
  <c r="T400" i="3"/>
  <c r="AA399" i="3"/>
  <c r="Z399" i="3"/>
  <c r="Y399" i="3"/>
  <c r="T399" i="3"/>
  <c r="AA398" i="3"/>
  <c r="Z398" i="3"/>
  <c r="Y398" i="3"/>
  <c r="T398" i="3"/>
  <c r="AA393" i="3"/>
  <c r="Z393" i="3"/>
  <c r="Y393" i="3"/>
  <c r="T393" i="3"/>
  <c r="AA392" i="3"/>
  <c r="Z392" i="3"/>
  <c r="Y392" i="3"/>
  <c r="T392" i="3"/>
  <c r="AA391" i="3"/>
  <c r="Z391" i="3"/>
  <c r="Y391" i="3"/>
  <c r="T391" i="3"/>
  <c r="AA390" i="3"/>
  <c r="Z390" i="3"/>
  <c r="Y390" i="3"/>
  <c r="T390" i="3"/>
  <c r="AA389" i="3"/>
  <c r="Z389" i="3"/>
  <c r="Y389" i="3"/>
  <c r="T389" i="3"/>
  <c r="AA388" i="3"/>
  <c r="Z388" i="3"/>
  <c r="Y388" i="3"/>
  <c r="T388" i="3"/>
  <c r="AA387" i="3"/>
  <c r="Z387" i="3"/>
  <c r="Y387" i="3"/>
  <c r="T387" i="3"/>
  <c r="AA383" i="3"/>
  <c r="Z383" i="3"/>
  <c r="Y383" i="3"/>
  <c r="T383" i="3"/>
  <c r="AA382" i="3"/>
  <c r="Z382" i="3"/>
  <c r="Y382" i="3"/>
  <c r="T382" i="3"/>
  <c r="AA381" i="3"/>
  <c r="Z381" i="3"/>
  <c r="Y381" i="3"/>
  <c r="T381" i="3"/>
  <c r="AA376" i="3"/>
  <c r="Z376" i="3"/>
  <c r="Y376" i="3"/>
  <c r="T376" i="3"/>
  <c r="AA375" i="3"/>
  <c r="Z375" i="3"/>
  <c r="Y375" i="3"/>
  <c r="T375" i="3"/>
  <c r="AA373" i="3"/>
  <c r="Z373" i="3"/>
  <c r="Y373" i="3"/>
  <c r="T373" i="3"/>
  <c r="AA372" i="3"/>
  <c r="Z372" i="3"/>
  <c r="Y372" i="3"/>
  <c r="T372" i="3"/>
  <c r="AA371" i="3"/>
  <c r="Z371" i="3"/>
  <c r="Y371" i="3"/>
  <c r="T371" i="3"/>
  <c r="AA370" i="3"/>
  <c r="Z370" i="3"/>
  <c r="Y370" i="3"/>
  <c r="T370" i="3"/>
  <c r="AA369" i="3"/>
  <c r="Z369" i="3"/>
  <c r="Y369" i="3"/>
  <c r="T369" i="3"/>
  <c r="AA368" i="3"/>
  <c r="Z368" i="3"/>
  <c r="Y368" i="3"/>
  <c r="T368" i="3"/>
  <c r="AA367" i="3"/>
  <c r="Z367" i="3"/>
  <c r="Y367" i="3"/>
  <c r="T367" i="3"/>
  <c r="AA366" i="3"/>
  <c r="Z366" i="3"/>
  <c r="Y366" i="3"/>
  <c r="T366" i="3"/>
  <c r="AA365" i="3"/>
  <c r="Z365" i="3"/>
  <c r="Y365" i="3"/>
  <c r="T365" i="3"/>
  <c r="AA364" i="3"/>
  <c r="Z364" i="3"/>
  <c r="Y364" i="3"/>
  <c r="T364" i="3"/>
  <c r="AA363" i="3"/>
  <c r="Z363" i="3"/>
  <c r="Y363" i="3"/>
  <c r="T363" i="3"/>
  <c r="AA362" i="3"/>
  <c r="Z362" i="3"/>
  <c r="Y362" i="3"/>
  <c r="T362" i="3"/>
  <c r="AA361" i="3"/>
  <c r="Z361" i="3"/>
  <c r="Y361" i="3"/>
  <c r="T361" i="3"/>
  <c r="AA353" i="3"/>
  <c r="Z353" i="3"/>
  <c r="Y353" i="3"/>
  <c r="T353" i="3"/>
  <c r="AA352" i="3"/>
  <c r="Z352" i="3"/>
  <c r="Y352" i="3"/>
  <c r="T352" i="3"/>
  <c r="AA349" i="3"/>
  <c r="Z349" i="3"/>
  <c r="Y349" i="3"/>
  <c r="T349" i="3"/>
  <c r="AA348" i="3"/>
  <c r="Z348" i="3"/>
  <c r="Y348" i="3"/>
  <c r="T348" i="3"/>
  <c r="AA346" i="3"/>
  <c r="Z346" i="3"/>
  <c r="Y346" i="3"/>
  <c r="T346" i="3"/>
  <c r="AA345" i="3"/>
  <c r="Z345" i="3"/>
  <c r="Y345" i="3"/>
  <c r="T345" i="3"/>
  <c r="AA344" i="3"/>
  <c r="Z344" i="3"/>
  <c r="Y344" i="3"/>
  <c r="T344" i="3"/>
  <c r="AA342" i="3"/>
  <c r="Z342" i="3"/>
  <c r="Y342" i="3"/>
  <c r="T342" i="3"/>
  <c r="AA341" i="3"/>
  <c r="Z341" i="3"/>
  <c r="Y341" i="3"/>
  <c r="T341" i="3"/>
  <c r="AA340" i="3"/>
  <c r="Z340" i="3"/>
  <c r="Y340" i="3"/>
  <c r="T340" i="3"/>
  <c r="AA338" i="3"/>
  <c r="Z338" i="3"/>
  <c r="Y338" i="3"/>
  <c r="T338" i="3"/>
  <c r="AA337" i="3"/>
  <c r="Z337" i="3"/>
  <c r="Y337" i="3"/>
  <c r="T337" i="3"/>
  <c r="AA336" i="3"/>
  <c r="Z336" i="3"/>
  <c r="Y336" i="3"/>
  <c r="T336" i="3"/>
  <c r="AA334" i="3"/>
  <c r="Z334" i="3"/>
  <c r="Y334" i="3"/>
  <c r="T334" i="3"/>
  <c r="AA333" i="3"/>
  <c r="Z333" i="3"/>
  <c r="Y333" i="3"/>
  <c r="T333" i="3"/>
  <c r="AA332" i="3"/>
  <c r="Z332" i="3"/>
  <c r="Y332" i="3"/>
  <c r="T332" i="3"/>
  <c r="AA330" i="3"/>
  <c r="Z330" i="3"/>
  <c r="Y330" i="3"/>
  <c r="T330" i="3"/>
  <c r="AA329" i="3"/>
  <c r="Z329" i="3"/>
  <c r="Y329" i="3"/>
  <c r="T329" i="3"/>
  <c r="AA328" i="3"/>
  <c r="Z328" i="3"/>
  <c r="Y328" i="3"/>
  <c r="T328" i="3"/>
  <c r="AA327" i="3"/>
  <c r="Z327" i="3"/>
  <c r="Y327" i="3"/>
  <c r="T327" i="3"/>
  <c r="AA325" i="3"/>
  <c r="Z325" i="3"/>
  <c r="Y325" i="3"/>
  <c r="T325" i="3"/>
  <c r="AA323" i="3"/>
  <c r="Z323" i="3"/>
  <c r="Y323" i="3"/>
  <c r="T323" i="3"/>
  <c r="AA321" i="3"/>
  <c r="Z321" i="3"/>
  <c r="Y321" i="3"/>
  <c r="T321" i="3"/>
  <c r="AA318" i="3"/>
  <c r="Z318" i="3"/>
  <c r="Y318" i="3"/>
  <c r="T318" i="3"/>
  <c r="AA319" i="3"/>
  <c r="Z319" i="3"/>
  <c r="Y319" i="3"/>
  <c r="T319" i="3"/>
  <c r="AA316" i="3"/>
  <c r="Z316" i="3"/>
  <c r="Y316" i="3"/>
  <c r="T316" i="3"/>
  <c r="AA315" i="3"/>
  <c r="Z315" i="3"/>
  <c r="Y315" i="3"/>
  <c r="T315" i="3"/>
  <c r="AA312" i="3"/>
  <c r="Z312" i="3"/>
  <c r="Y312" i="3"/>
  <c r="T312" i="3"/>
  <c r="AA310" i="3"/>
  <c r="Z310" i="3"/>
  <c r="Y310" i="3"/>
  <c r="T310" i="3"/>
  <c r="AA308" i="3"/>
  <c r="Z308" i="3"/>
  <c r="Y308" i="3"/>
  <c r="T308" i="3"/>
  <c r="AA306" i="3"/>
  <c r="Z306" i="3"/>
  <c r="Y306" i="3"/>
  <c r="T306" i="3"/>
  <c r="AA304" i="3"/>
  <c r="Z304" i="3"/>
  <c r="Y304" i="3"/>
  <c r="T304" i="3"/>
  <c r="AA303" i="3"/>
  <c r="Z303" i="3"/>
  <c r="Y303" i="3"/>
  <c r="T303" i="3"/>
  <c r="AA301" i="3"/>
  <c r="Z301" i="3"/>
  <c r="Y301" i="3"/>
  <c r="T301" i="3"/>
  <c r="AA300" i="3"/>
  <c r="Z300" i="3"/>
  <c r="Y300" i="3"/>
  <c r="T300" i="3"/>
  <c r="AA298" i="3"/>
  <c r="Z298" i="3"/>
  <c r="Y298" i="3"/>
  <c r="T298" i="3"/>
  <c r="AA297" i="3"/>
  <c r="Z297" i="3"/>
  <c r="Y297" i="3"/>
  <c r="T297" i="3"/>
  <c r="AA295" i="3"/>
  <c r="Z295" i="3"/>
  <c r="Y295" i="3"/>
  <c r="T295" i="3"/>
  <c r="AA294" i="3"/>
  <c r="Z294" i="3"/>
  <c r="Y294" i="3"/>
  <c r="T294" i="3"/>
  <c r="AA292" i="3"/>
  <c r="Z292" i="3"/>
  <c r="Y292" i="3"/>
  <c r="T292" i="3"/>
  <c r="AA291" i="3"/>
  <c r="Z291" i="3"/>
  <c r="Y291" i="3"/>
  <c r="T291" i="3"/>
  <c r="AA289" i="3"/>
  <c r="Z289" i="3"/>
  <c r="Y289" i="3"/>
  <c r="T289" i="3"/>
  <c r="AA288" i="3"/>
  <c r="Z288" i="3"/>
  <c r="Y288" i="3"/>
  <c r="T288" i="3"/>
  <c r="AA286" i="3"/>
  <c r="Z286" i="3"/>
  <c r="Y286" i="3"/>
  <c r="T286" i="3"/>
  <c r="AA285" i="3"/>
  <c r="Z285" i="3"/>
  <c r="Y285" i="3"/>
  <c r="T285" i="3"/>
  <c r="AA283" i="3"/>
  <c r="Z283" i="3"/>
  <c r="Y283" i="3"/>
  <c r="T283" i="3"/>
  <c r="AA282" i="3"/>
  <c r="Z282" i="3"/>
  <c r="Y282" i="3"/>
  <c r="T282" i="3"/>
  <c r="AA280" i="3"/>
  <c r="Z280" i="3"/>
  <c r="Y280" i="3"/>
  <c r="T280" i="3"/>
  <c r="AA279" i="3"/>
  <c r="Z279" i="3"/>
  <c r="Y279" i="3"/>
  <c r="T279" i="3"/>
  <c r="AA277" i="3"/>
  <c r="Z277" i="3"/>
  <c r="Y277" i="3"/>
  <c r="T277" i="3"/>
  <c r="AA276" i="3"/>
  <c r="Z276" i="3"/>
  <c r="Y276" i="3"/>
  <c r="T276" i="3"/>
  <c r="AA275" i="3"/>
  <c r="Z275" i="3"/>
  <c r="Y275" i="3"/>
  <c r="T275" i="3"/>
  <c r="AA274" i="3"/>
  <c r="Z274" i="3"/>
  <c r="Y274" i="3"/>
  <c r="T274" i="3"/>
  <c r="AA273" i="3"/>
  <c r="Z273" i="3"/>
  <c r="Y273" i="3"/>
  <c r="T273" i="3"/>
  <c r="AA271" i="3"/>
  <c r="Z271" i="3"/>
  <c r="Y271" i="3"/>
  <c r="T271" i="3"/>
  <c r="AA270" i="3"/>
  <c r="Z270" i="3"/>
  <c r="Y270" i="3"/>
  <c r="T270" i="3"/>
  <c r="AA269" i="3"/>
  <c r="Z269" i="3"/>
  <c r="Y269" i="3"/>
  <c r="T269" i="3"/>
  <c r="AA268" i="3"/>
  <c r="Z268" i="3"/>
  <c r="Y268" i="3"/>
  <c r="T268" i="3"/>
  <c r="AA267" i="3"/>
  <c r="Z267" i="3"/>
  <c r="Y267" i="3"/>
  <c r="T267" i="3"/>
  <c r="AA265" i="3"/>
  <c r="Z265" i="3"/>
  <c r="Y265" i="3"/>
  <c r="T265" i="3"/>
  <c r="AA264" i="3"/>
  <c r="Z264" i="3"/>
  <c r="Y264" i="3"/>
  <c r="T264" i="3"/>
  <c r="AA263" i="3"/>
  <c r="Z263" i="3"/>
  <c r="Y263" i="3"/>
  <c r="T263" i="3"/>
  <c r="AA262" i="3"/>
  <c r="Z262" i="3"/>
  <c r="Y262" i="3"/>
  <c r="T262" i="3"/>
  <c r="AA261" i="3"/>
  <c r="Z261" i="3"/>
  <c r="Y261" i="3"/>
  <c r="T261" i="3"/>
  <c r="AA259" i="3"/>
  <c r="Z259" i="3"/>
  <c r="Y259" i="3"/>
  <c r="T259" i="3"/>
  <c r="AA258" i="3"/>
  <c r="Z258" i="3"/>
  <c r="Y258" i="3"/>
  <c r="T258" i="3"/>
  <c r="AA257" i="3"/>
  <c r="Z257" i="3"/>
  <c r="Y257" i="3"/>
  <c r="T257" i="3"/>
  <c r="AA256" i="3"/>
  <c r="Z256" i="3"/>
  <c r="Y256" i="3"/>
  <c r="T256" i="3"/>
  <c r="AA255" i="3"/>
  <c r="Z255" i="3"/>
  <c r="Y255" i="3"/>
  <c r="T255" i="3"/>
  <c r="AA254" i="3"/>
  <c r="Z254" i="3"/>
  <c r="Y254" i="3"/>
  <c r="T254" i="3"/>
  <c r="AA253" i="3"/>
  <c r="Z253" i="3"/>
  <c r="Y253" i="3"/>
  <c r="T253" i="3"/>
  <c r="AA252" i="3"/>
  <c r="Z252" i="3"/>
  <c r="Y252" i="3"/>
  <c r="T252" i="3"/>
  <c r="AA251" i="3"/>
  <c r="Z251" i="3"/>
  <c r="Y251" i="3"/>
  <c r="T251" i="3"/>
  <c r="AA250" i="3"/>
  <c r="Z250" i="3"/>
  <c r="Y250" i="3"/>
  <c r="T250" i="3"/>
  <c r="AA249" i="3"/>
  <c r="Z249" i="3"/>
  <c r="Y249" i="3"/>
  <c r="T249" i="3"/>
  <c r="AA247" i="3"/>
  <c r="Z247" i="3"/>
  <c r="Y247" i="3"/>
  <c r="T247" i="3"/>
  <c r="AA246" i="3"/>
  <c r="Z246" i="3"/>
  <c r="Y246" i="3"/>
  <c r="T246" i="3"/>
  <c r="AA245" i="3"/>
  <c r="Z245" i="3"/>
  <c r="Y245" i="3"/>
  <c r="T245" i="3"/>
  <c r="AA244" i="3"/>
  <c r="Z244" i="3"/>
  <c r="Y244" i="3"/>
  <c r="T244" i="3"/>
  <c r="AA243" i="3"/>
  <c r="Z243" i="3"/>
  <c r="Y243" i="3"/>
  <c r="T243" i="3"/>
  <c r="AA242" i="3"/>
  <c r="Z242" i="3"/>
  <c r="Y242" i="3"/>
  <c r="T242" i="3"/>
  <c r="AA241" i="3"/>
  <c r="Z241" i="3"/>
  <c r="Y241" i="3"/>
  <c r="T241" i="3"/>
  <c r="AA240" i="3"/>
  <c r="Z240" i="3"/>
  <c r="Y240" i="3"/>
  <c r="T240" i="3"/>
  <c r="AA239" i="3"/>
  <c r="Z239" i="3"/>
  <c r="Y239" i="3"/>
  <c r="T239" i="3"/>
  <c r="AA238" i="3"/>
  <c r="Z238" i="3"/>
  <c r="Y238" i="3"/>
  <c r="T238" i="3"/>
  <c r="AA237" i="3"/>
  <c r="Z237" i="3"/>
  <c r="Y237" i="3"/>
  <c r="T237" i="3"/>
  <c r="AA235" i="3"/>
  <c r="Z235" i="3"/>
  <c r="Y235" i="3"/>
  <c r="T235" i="3"/>
  <c r="AA234" i="3"/>
  <c r="Z234" i="3"/>
  <c r="Y234" i="3"/>
  <c r="T234" i="3"/>
  <c r="AA233" i="3"/>
  <c r="Z233" i="3"/>
  <c r="Y233" i="3"/>
  <c r="T233" i="3"/>
  <c r="AA232" i="3"/>
  <c r="Z232" i="3"/>
  <c r="Y232" i="3"/>
  <c r="T232" i="3"/>
  <c r="AA231" i="3"/>
  <c r="Z231" i="3"/>
  <c r="Y231" i="3"/>
  <c r="T231" i="3"/>
  <c r="AA230" i="3"/>
  <c r="Z230" i="3"/>
  <c r="Y230" i="3"/>
  <c r="T230" i="3"/>
  <c r="AA229" i="3"/>
  <c r="Z229" i="3"/>
  <c r="Y229" i="3"/>
  <c r="T229" i="3"/>
  <c r="AA228" i="3"/>
  <c r="Z228" i="3"/>
  <c r="Y228" i="3"/>
  <c r="T228" i="3"/>
  <c r="AA227" i="3"/>
  <c r="Z227" i="3"/>
  <c r="Y227" i="3"/>
  <c r="T227" i="3"/>
  <c r="AA226" i="3"/>
  <c r="Z226" i="3"/>
  <c r="Y226" i="3"/>
  <c r="T226" i="3"/>
  <c r="AA225" i="3"/>
  <c r="Z225" i="3"/>
  <c r="Y225" i="3"/>
  <c r="T225" i="3"/>
  <c r="AA223" i="3"/>
  <c r="Z223" i="3"/>
  <c r="Y223" i="3"/>
  <c r="T223" i="3"/>
  <c r="AA222" i="3"/>
  <c r="Z222" i="3"/>
  <c r="Y222" i="3"/>
  <c r="T222" i="3"/>
  <c r="AA221" i="3"/>
  <c r="Z221" i="3"/>
  <c r="Y221" i="3"/>
  <c r="T221" i="3"/>
  <c r="AA220" i="3"/>
  <c r="Z220" i="3"/>
  <c r="Y220" i="3"/>
  <c r="T220" i="3"/>
  <c r="AA219" i="3"/>
  <c r="Z219" i="3"/>
  <c r="Y219" i="3"/>
  <c r="T219" i="3"/>
  <c r="AA218" i="3"/>
  <c r="Z218" i="3"/>
  <c r="Y218" i="3"/>
  <c r="T218" i="3"/>
  <c r="AA217" i="3"/>
  <c r="Z217" i="3"/>
  <c r="Y217" i="3"/>
  <c r="T217" i="3"/>
  <c r="AA216" i="3"/>
  <c r="Z216" i="3"/>
  <c r="Y216" i="3"/>
  <c r="T216" i="3"/>
  <c r="AA215" i="3"/>
  <c r="Z215" i="3"/>
  <c r="Y215" i="3"/>
  <c r="T215" i="3"/>
  <c r="AA214" i="3"/>
  <c r="Z214" i="3"/>
  <c r="Y214" i="3"/>
  <c r="T214" i="3"/>
  <c r="AA213" i="3"/>
  <c r="Z213" i="3"/>
  <c r="Y213" i="3"/>
  <c r="T213" i="3"/>
  <c r="AA211" i="3"/>
  <c r="Z211" i="3"/>
  <c r="Y211" i="3"/>
  <c r="T211" i="3"/>
  <c r="AA210" i="3"/>
  <c r="Z210" i="3"/>
  <c r="Y210" i="3"/>
  <c r="T210" i="3"/>
  <c r="AA209" i="3"/>
  <c r="Z209" i="3"/>
  <c r="Y209" i="3"/>
  <c r="T209" i="3"/>
  <c r="AA208" i="3"/>
  <c r="Z208" i="3"/>
  <c r="Y208" i="3"/>
  <c r="T208" i="3"/>
  <c r="AA207" i="3"/>
  <c r="Z207" i="3"/>
  <c r="Y207" i="3"/>
  <c r="T207" i="3"/>
  <c r="AA206" i="3"/>
  <c r="Z206" i="3"/>
  <c r="Y206" i="3"/>
  <c r="T206" i="3"/>
  <c r="AA205" i="3"/>
  <c r="Z205" i="3"/>
  <c r="Y205" i="3"/>
  <c r="T205" i="3"/>
  <c r="AA203" i="3"/>
  <c r="Z203" i="3"/>
  <c r="Y203" i="3"/>
  <c r="T203" i="3"/>
  <c r="AA202" i="3"/>
  <c r="Z202" i="3"/>
  <c r="Y202" i="3"/>
  <c r="T202" i="3"/>
  <c r="AA201" i="3"/>
  <c r="Z201" i="3"/>
  <c r="Y201" i="3"/>
  <c r="T201" i="3"/>
  <c r="AA200" i="3"/>
  <c r="Z200" i="3"/>
  <c r="Y200" i="3"/>
  <c r="T200" i="3"/>
  <c r="AA199" i="3"/>
  <c r="Z199" i="3"/>
  <c r="Y199" i="3"/>
  <c r="T199" i="3"/>
  <c r="AA198" i="3"/>
  <c r="Z198" i="3"/>
  <c r="Y198" i="3"/>
  <c r="T198" i="3"/>
  <c r="AA197" i="3"/>
  <c r="Z197" i="3"/>
  <c r="Y197" i="3"/>
  <c r="T197" i="3"/>
  <c r="AA196" i="3"/>
  <c r="Z196" i="3"/>
  <c r="Y196" i="3"/>
  <c r="T196" i="3"/>
  <c r="AA195" i="3"/>
  <c r="Z195" i="3"/>
  <c r="Y195" i="3"/>
  <c r="T195" i="3"/>
  <c r="AA194" i="3"/>
  <c r="Z194" i="3"/>
  <c r="Y194" i="3"/>
  <c r="T194" i="3"/>
  <c r="AA193" i="3"/>
  <c r="Z193" i="3"/>
  <c r="Y193" i="3"/>
  <c r="T193" i="3"/>
  <c r="AA192" i="3"/>
  <c r="Z192" i="3"/>
  <c r="Y192" i="3"/>
  <c r="T192" i="3"/>
  <c r="AA191" i="3"/>
  <c r="Z191" i="3"/>
  <c r="Y191" i="3"/>
  <c r="T191" i="3"/>
  <c r="AA190" i="3"/>
  <c r="Z190" i="3"/>
  <c r="Y190" i="3"/>
  <c r="T190" i="3"/>
  <c r="AA189" i="3"/>
  <c r="Z189" i="3"/>
  <c r="Y189" i="3"/>
  <c r="T189" i="3"/>
  <c r="AA188" i="3"/>
  <c r="Z188" i="3"/>
  <c r="Y188" i="3"/>
  <c r="T188" i="3"/>
  <c r="AA187" i="3"/>
  <c r="Z187" i="3"/>
  <c r="Y187" i="3"/>
  <c r="T187" i="3"/>
  <c r="AA185" i="3"/>
  <c r="Z185" i="3"/>
  <c r="Y185" i="3"/>
  <c r="T185" i="3"/>
  <c r="AA184" i="3"/>
  <c r="Z184" i="3"/>
  <c r="Y184" i="3"/>
  <c r="T184" i="3"/>
  <c r="AA183" i="3"/>
  <c r="Z183" i="3"/>
  <c r="Y183" i="3"/>
  <c r="T183" i="3"/>
  <c r="AA182" i="3"/>
  <c r="Z182" i="3"/>
  <c r="Y182" i="3"/>
  <c r="T182" i="3"/>
  <c r="AA181" i="3"/>
  <c r="Z181" i="3"/>
  <c r="Y181" i="3"/>
  <c r="T181" i="3"/>
  <c r="AA180" i="3"/>
  <c r="Z180" i="3"/>
  <c r="Y180" i="3"/>
  <c r="T180" i="3"/>
  <c r="AA179" i="3"/>
  <c r="Z179" i="3"/>
  <c r="Y179" i="3"/>
  <c r="T179" i="3"/>
  <c r="AA178" i="3"/>
  <c r="Z178" i="3"/>
  <c r="Y178" i="3"/>
  <c r="T178" i="3"/>
  <c r="AA177" i="3"/>
  <c r="Z177" i="3"/>
  <c r="Y177" i="3"/>
  <c r="T177" i="3"/>
  <c r="AA176" i="3"/>
  <c r="Z176" i="3"/>
  <c r="Y176" i="3"/>
  <c r="T176" i="3"/>
  <c r="AA175" i="3"/>
  <c r="Z175" i="3"/>
  <c r="Y175" i="3"/>
  <c r="T175" i="3"/>
  <c r="AA174" i="3"/>
  <c r="Z174" i="3"/>
  <c r="Y174" i="3"/>
  <c r="T174" i="3"/>
  <c r="AA173" i="3"/>
  <c r="Z173" i="3"/>
  <c r="Y173" i="3"/>
  <c r="T173" i="3"/>
  <c r="AA172" i="3"/>
  <c r="Z172" i="3"/>
  <c r="Y172" i="3"/>
  <c r="T172" i="3"/>
  <c r="AA171" i="3"/>
  <c r="Z171" i="3"/>
  <c r="Y171" i="3"/>
  <c r="T171" i="3"/>
  <c r="AA170" i="3"/>
  <c r="Z170" i="3"/>
  <c r="Y170" i="3"/>
  <c r="T170" i="3"/>
  <c r="AA169" i="3"/>
  <c r="Z169" i="3"/>
  <c r="Y169" i="3"/>
  <c r="T169" i="3"/>
  <c r="AA164" i="3"/>
  <c r="Z164" i="3"/>
  <c r="Y164" i="3"/>
  <c r="T164" i="3"/>
  <c r="AA163" i="3"/>
  <c r="Z163" i="3"/>
  <c r="Y163" i="3"/>
  <c r="T163" i="3"/>
  <c r="AA161" i="3"/>
  <c r="Z161" i="3"/>
  <c r="Y161" i="3"/>
  <c r="T161" i="3"/>
  <c r="AA160" i="3"/>
  <c r="Z160" i="3"/>
  <c r="Y160" i="3"/>
  <c r="T160" i="3"/>
  <c r="AA158" i="3"/>
  <c r="Z158" i="3"/>
  <c r="Y158" i="3"/>
  <c r="T158" i="3"/>
  <c r="AA157" i="3"/>
  <c r="Z157" i="3"/>
  <c r="Y157" i="3"/>
  <c r="T157" i="3"/>
  <c r="AA154" i="3"/>
  <c r="Z154" i="3"/>
  <c r="Y154" i="3"/>
  <c r="T154" i="3"/>
  <c r="AA153" i="3"/>
  <c r="Z153" i="3"/>
  <c r="Y153" i="3"/>
  <c r="T153" i="3"/>
  <c r="AA150" i="3"/>
  <c r="Z150" i="3"/>
  <c r="Y150" i="3"/>
  <c r="T150" i="3"/>
  <c r="AA149" i="3"/>
  <c r="Z149" i="3"/>
  <c r="Y149" i="3"/>
  <c r="T149" i="3"/>
  <c r="AA146" i="3"/>
  <c r="Z146" i="3"/>
  <c r="Y146" i="3"/>
  <c r="T146" i="3"/>
  <c r="AA145" i="3"/>
  <c r="Z145" i="3"/>
  <c r="Y145" i="3"/>
  <c r="T145" i="3"/>
  <c r="AA142" i="3"/>
  <c r="Z142" i="3"/>
  <c r="Y142" i="3"/>
  <c r="T142" i="3"/>
  <c r="AA141" i="3"/>
  <c r="Z141" i="3"/>
  <c r="Y141" i="3"/>
  <c r="T141" i="3"/>
  <c r="AA140" i="3"/>
  <c r="Z140" i="3"/>
  <c r="Y140" i="3"/>
  <c r="T140" i="3"/>
  <c r="AA137" i="3"/>
  <c r="Z137" i="3"/>
  <c r="Y137" i="3"/>
  <c r="T137" i="3"/>
  <c r="AA136" i="3"/>
  <c r="Z136" i="3"/>
  <c r="Y136" i="3"/>
  <c r="T136" i="3"/>
  <c r="AA130" i="3"/>
  <c r="Z130" i="3"/>
  <c r="Y130" i="3"/>
  <c r="T130" i="3"/>
  <c r="AA129" i="3"/>
  <c r="Z129" i="3"/>
  <c r="Y129" i="3"/>
  <c r="T129" i="3"/>
  <c r="AA128" i="3"/>
  <c r="Z128" i="3"/>
  <c r="Y128" i="3"/>
  <c r="T128" i="3"/>
  <c r="AA127" i="3"/>
  <c r="Z127" i="3"/>
  <c r="Y127" i="3"/>
  <c r="T127" i="3"/>
  <c r="AA126" i="3"/>
  <c r="Z126" i="3"/>
  <c r="Y126" i="3"/>
  <c r="T126" i="3"/>
  <c r="AA125" i="3"/>
  <c r="Z125" i="3"/>
  <c r="Y125" i="3"/>
  <c r="T125" i="3"/>
  <c r="AA124" i="3"/>
  <c r="Z124" i="3"/>
  <c r="Y124" i="3"/>
  <c r="T124" i="3"/>
  <c r="AA123" i="3"/>
  <c r="Z123" i="3"/>
  <c r="Y123" i="3"/>
  <c r="T123" i="3"/>
  <c r="AA121" i="3"/>
  <c r="Z121" i="3"/>
  <c r="Y121" i="3"/>
  <c r="T121" i="3"/>
  <c r="AA120" i="3"/>
  <c r="Z120" i="3"/>
  <c r="Y120" i="3"/>
  <c r="T120" i="3"/>
  <c r="AA119" i="3"/>
  <c r="Z119" i="3"/>
  <c r="Y119" i="3"/>
  <c r="T119" i="3"/>
  <c r="AA118" i="3"/>
  <c r="Z118" i="3"/>
  <c r="Y118" i="3"/>
  <c r="T118" i="3"/>
  <c r="AA117" i="3"/>
  <c r="Z117" i="3"/>
  <c r="Y117" i="3"/>
  <c r="T117" i="3"/>
  <c r="AA116" i="3"/>
  <c r="Z116" i="3"/>
  <c r="Y116" i="3"/>
  <c r="T116" i="3"/>
  <c r="AA115" i="3"/>
  <c r="Z115" i="3"/>
  <c r="Y115" i="3"/>
  <c r="T115" i="3"/>
  <c r="AA114" i="3"/>
  <c r="Z114" i="3"/>
  <c r="Y114" i="3"/>
  <c r="T114" i="3"/>
  <c r="AA112" i="3"/>
  <c r="Z112" i="3"/>
  <c r="Y112" i="3"/>
  <c r="T112" i="3"/>
  <c r="AA111" i="3"/>
  <c r="Z111" i="3"/>
  <c r="Y111" i="3"/>
  <c r="T111" i="3"/>
  <c r="AA110" i="3"/>
  <c r="Z110" i="3"/>
  <c r="Y110" i="3"/>
  <c r="T110" i="3"/>
  <c r="AA109" i="3"/>
  <c r="Z109" i="3"/>
  <c r="Y109" i="3"/>
  <c r="T109" i="3"/>
  <c r="AA108" i="3"/>
  <c r="Z108" i="3"/>
  <c r="Y108" i="3"/>
  <c r="T108" i="3"/>
  <c r="AA107" i="3"/>
  <c r="Z107" i="3"/>
  <c r="Y107" i="3"/>
  <c r="T107" i="3"/>
  <c r="AA106" i="3"/>
  <c r="Z106" i="3"/>
  <c r="Y106" i="3"/>
  <c r="T106" i="3"/>
  <c r="AA105" i="3"/>
  <c r="Z105" i="3"/>
  <c r="Y105" i="3"/>
  <c r="T105" i="3"/>
  <c r="AA103" i="3"/>
  <c r="Z103" i="3"/>
  <c r="Y103" i="3"/>
  <c r="T103" i="3"/>
  <c r="AA102" i="3"/>
  <c r="Z102" i="3"/>
  <c r="Y102" i="3"/>
  <c r="T102" i="3"/>
  <c r="AA101" i="3"/>
  <c r="Z101" i="3"/>
  <c r="Y101" i="3"/>
  <c r="T101" i="3"/>
  <c r="AA100" i="3"/>
  <c r="Z100" i="3"/>
  <c r="Y100" i="3"/>
  <c r="T100" i="3"/>
  <c r="AA99" i="3"/>
  <c r="Z99" i="3"/>
  <c r="Y99" i="3"/>
  <c r="T99" i="3"/>
  <c r="AA98" i="3"/>
  <c r="Z98" i="3"/>
  <c r="Y98" i="3"/>
  <c r="T98" i="3"/>
  <c r="AA97" i="3"/>
  <c r="Z97" i="3"/>
  <c r="Y97" i="3"/>
  <c r="T97" i="3"/>
  <c r="AA96" i="3"/>
  <c r="Z96" i="3"/>
  <c r="Y96" i="3"/>
  <c r="T96" i="3"/>
  <c r="AA94" i="3"/>
  <c r="Z94" i="3"/>
  <c r="Y94" i="3"/>
  <c r="T94" i="3"/>
  <c r="AA93" i="3"/>
  <c r="Z93" i="3"/>
  <c r="Y93" i="3"/>
  <c r="T93" i="3"/>
  <c r="AA92" i="3"/>
  <c r="Z92" i="3"/>
  <c r="Y92" i="3"/>
  <c r="T92" i="3"/>
  <c r="AA91" i="3"/>
  <c r="Z91" i="3"/>
  <c r="Y91" i="3"/>
  <c r="T91" i="3"/>
  <c r="AA90" i="3"/>
  <c r="Z90" i="3"/>
  <c r="Y90" i="3"/>
  <c r="T90" i="3"/>
  <c r="AA89" i="3"/>
  <c r="Z89" i="3"/>
  <c r="Y89" i="3"/>
  <c r="T89" i="3"/>
  <c r="AA88" i="3"/>
  <c r="Z88" i="3"/>
  <c r="Y88" i="3"/>
  <c r="T88" i="3"/>
  <c r="AA87" i="3"/>
  <c r="Z87" i="3"/>
  <c r="Y87" i="3"/>
  <c r="T87" i="3"/>
  <c r="AA85" i="3"/>
  <c r="Z85" i="3"/>
  <c r="Y85" i="3"/>
  <c r="T85" i="3"/>
  <c r="AA84" i="3"/>
  <c r="Z84" i="3"/>
  <c r="Y84" i="3"/>
  <c r="T84" i="3"/>
  <c r="AA83" i="3"/>
  <c r="Z83" i="3"/>
  <c r="Y83" i="3"/>
  <c r="T83" i="3"/>
  <c r="AA82" i="3"/>
  <c r="Z82" i="3"/>
  <c r="Y82" i="3"/>
  <c r="T82" i="3"/>
  <c r="AA81" i="3"/>
  <c r="Z81" i="3"/>
  <c r="Y81" i="3"/>
  <c r="T81" i="3"/>
  <c r="AA80" i="3"/>
  <c r="Z80" i="3"/>
  <c r="Y80" i="3"/>
  <c r="T80" i="3"/>
  <c r="AA78" i="3"/>
  <c r="Z78" i="3"/>
  <c r="Y78" i="3"/>
  <c r="T78" i="3"/>
  <c r="AA77" i="3"/>
  <c r="Z77" i="3"/>
  <c r="Y77" i="3"/>
  <c r="T77" i="3"/>
  <c r="AA76" i="3"/>
  <c r="Z76" i="3"/>
  <c r="Y76" i="3"/>
  <c r="T76" i="3"/>
  <c r="AA75" i="3"/>
  <c r="Z75" i="3"/>
  <c r="Y75" i="3"/>
  <c r="T75" i="3"/>
  <c r="AA74" i="3"/>
  <c r="Z74" i="3"/>
  <c r="Y74" i="3"/>
  <c r="T74" i="3"/>
  <c r="AA73" i="3"/>
  <c r="Z73" i="3"/>
  <c r="Y73" i="3"/>
  <c r="T73" i="3"/>
  <c r="AA72" i="3"/>
  <c r="Z72" i="3"/>
  <c r="Y72" i="3"/>
  <c r="T72" i="3"/>
  <c r="AA70" i="3"/>
  <c r="Z70" i="3"/>
  <c r="Y70" i="3"/>
  <c r="T70" i="3"/>
  <c r="AA69" i="3"/>
  <c r="Z69" i="3"/>
  <c r="Y69" i="3"/>
  <c r="T69" i="3"/>
  <c r="AA68" i="3"/>
  <c r="Z68" i="3"/>
  <c r="Y68" i="3"/>
  <c r="T68" i="3"/>
  <c r="AA67" i="3"/>
  <c r="Z67" i="3"/>
  <c r="Y67" i="3"/>
  <c r="T67" i="3"/>
  <c r="AA66" i="3"/>
  <c r="Z66" i="3"/>
  <c r="Y66" i="3"/>
  <c r="T66" i="3"/>
  <c r="AA65" i="3"/>
  <c r="Z65" i="3"/>
  <c r="Y65" i="3"/>
  <c r="T65" i="3"/>
  <c r="AA64" i="3"/>
  <c r="Z64" i="3"/>
  <c r="Y64" i="3"/>
  <c r="T64" i="3"/>
  <c r="AA62" i="3"/>
  <c r="Z62" i="3"/>
  <c r="Y62" i="3"/>
  <c r="T62" i="3"/>
  <c r="AA61" i="3"/>
  <c r="Z61" i="3"/>
  <c r="Y61" i="3"/>
  <c r="T61" i="3"/>
  <c r="AA60" i="3"/>
  <c r="Z60" i="3"/>
  <c r="Y60" i="3"/>
  <c r="T60" i="3"/>
  <c r="AA59" i="3"/>
  <c r="Z59" i="3"/>
  <c r="Y59" i="3"/>
  <c r="T59" i="3"/>
  <c r="AA58" i="3"/>
  <c r="Z58" i="3"/>
  <c r="Y58" i="3"/>
  <c r="T58" i="3"/>
  <c r="AA57" i="3"/>
  <c r="Z57" i="3"/>
  <c r="Y57" i="3"/>
  <c r="T57" i="3"/>
  <c r="AA56" i="3"/>
  <c r="Z56" i="3"/>
  <c r="Y56" i="3"/>
  <c r="T56" i="3"/>
  <c r="AA54" i="3"/>
  <c r="Z54" i="3"/>
  <c r="Y54" i="3"/>
  <c r="T54" i="3"/>
  <c r="AA53" i="3"/>
  <c r="Z53" i="3"/>
  <c r="Y53" i="3"/>
  <c r="T53" i="3"/>
  <c r="AA52" i="3"/>
  <c r="Z52" i="3"/>
  <c r="Y52" i="3"/>
  <c r="T52" i="3"/>
  <c r="AA51" i="3"/>
  <c r="Z51" i="3"/>
  <c r="Y51" i="3"/>
  <c r="T51" i="3"/>
  <c r="AA50" i="3"/>
  <c r="Z50" i="3"/>
  <c r="Y50" i="3"/>
  <c r="T50" i="3"/>
  <c r="AA49" i="3"/>
  <c r="Z49" i="3"/>
  <c r="Y49" i="3"/>
  <c r="T49" i="3"/>
  <c r="AA48" i="3"/>
  <c r="Z48" i="3"/>
  <c r="Y48" i="3"/>
  <c r="T48" i="3"/>
  <c r="AA46" i="3"/>
  <c r="Z46" i="3"/>
  <c r="Y46" i="3"/>
  <c r="T46" i="3"/>
  <c r="AA45" i="3"/>
  <c r="Z45" i="3"/>
  <c r="Y45" i="3"/>
  <c r="T45" i="3"/>
  <c r="AA44" i="3"/>
  <c r="Z44" i="3"/>
  <c r="Y44" i="3"/>
  <c r="T44" i="3"/>
  <c r="AA43" i="3"/>
  <c r="Z43" i="3"/>
  <c r="Y43" i="3"/>
  <c r="T43" i="3"/>
  <c r="AA42" i="3"/>
  <c r="Z42" i="3"/>
  <c r="Y42" i="3"/>
  <c r="T42" i="3"/>
  <c r="AA41" i="3"/>
  <c r="Z41" i="3"/>
  <c r="Y41" i="3"/>
  <c r="T41" i="3"/>
  <c r="AA40" i="3"/>
  <c r="Z40" i="3"/>
  <c r="Y40" i="3"/>
  <c r="T40" i="3"/>
  <c r="AA38" i="3"/>
  <c r="Z38" i="3"/>
  <c r="Y38" i="3"/>
  <c r="T38" i="3"/>
  <c r="AA37" i="3"/>
  <c r="Z37" i="3"/>
  <c r="Y37" i="3"/>
  <c r="T37" i="3"/>
  <c r="AA36" i="3"/>
  <c r="Z36" i="3"/>
  <c r="Y36" i="3"/>
  <c r="T36" i="3"/>
  <c r="AA35" i="3"/>
  <c r="Z35" i="3"/>
  <c r="Y35" i="3"/>
  <c r="T35" i="3"/>
  <c r="AA34" i="3"/>
  <c r="Z34" i="3"/>
  <c r="Y34" i="3"/>
  <c r="T34" i="3"/>
  <c r="AA33" i="3"/>
  <c r="Z33" i="3"/>
  <c r="Y33" i="3"/>
  <c r="T33" i="3"/>
  <c r="AA32" i="3"/>
  <c r="Z32" i="3"/>
  <c r="Y32" i="3"/>
  <c r="T32" i="3"/>
  <c r="AA25" i="3"/>
  <c r="Z25" i="3"/>
  <c r="Y25" i="3"/>
  <c r="T25" i="3"/>
  <c r="AA24" i="3"/>
  <c r="Z24" i="3"/>
  <c r="Y24" i="3"/>
  <c r="T24" i="3"/>
  <c r="AA20" i="3"/>
  <c r="Z20" i="3"/>
  <c r="Y20" i="3"/>
  <c r="T20" i="3"/>
  <c r="AA19" i="3"/>
  <c r="Z19" i="3"/>
  <c r="Y19" i="3"/>
  <c r="T19" i="3"/>
  <c r="AA18" i="3"/>
  <c r="Z18" i="3"/>
  <c r="Y18" i="3"/>
  <c r="T18" i="3"/>
  <c r="AA17" i="3"/>
  <c r="Z17" i="3"/>
  <c r="Y17" i="3"/>
  <c r="T17" i="3"/>
  <c r="X94" i="2"/>
  <c r="AC94" i="2"/>
  <c r="AD94" i="2"/>
  <c r="AE94" i="2"/>
  <c r="X95" i="2"/>
  <c r="AC95" i="2"/>
  <c r="AD95" i="2"/>
  <c r="AE95" i="2"/>
  <c r="AE673" i="2"/>
  <c r="AD673" i="2"/>
  <c r="AC673" i="2"/>
  <c r="X673" i="2"/>
  <c r="X672" i="2" s="1"/>
  <c r="AE671" i="2"/>
  <c r="AD671" i="2"/>
  <c r="AC671" i="2"/>
  <c r="X671" i="2"/>
  <c r="X670" i="2" s="1"/>
  <c r="AE669" i="2"/>
  <c r="AD669" i="2"/>
  <c r="AC669" i="2"/>
  <c r="X669" i="2"/>
  <c r="X668" i="2" s="1"/>
  <c r="AE667" i="2"/>
  <c r="AD667" i="2"/>
  <c r="AC667" i="2"/>
  <c r="X667" i="2"/>
  <c r="X666" i="2" s="1"/>
  <c r="AE665" i="2"/>
  <c r="AD665" i="2"/>
  <c r="AC665" i="2"/>
  <c r="X665" i="2"/>
  <c r="X664" i="2" s="1"/>
  <c r="AE663" i="2"/>
  <c r="AD663" i="2"/>
  <c r="AC663" i="2"/>
  <c r="X663" i="2"/>
  <c r="X662" i="2" s="1"/>
  <c r="AE659" i="2"/>
  <c r="AD659" i="2"/>
  <c r="AC659" i="2"/>
  <c r="X659" i="2"/>
  <c r="X658" i="2" s="1"/>
  <c r="AE657" i="2"/>
  <c r="AD657" i="2"/>
  <c r="AC657" i="2"/>
  <c r="X657" i="2"/>
  <c r="AE655" i="2"/>
  <c r="AD655" i="2"/>
  <c r="AC655" i="2"/>
  <c r="X655" i="2"/>
  <c r="X654" i="2" s="1"/>
  <c r="AE790" i="2"/>
  <c r="AD790" i="2"/>
  <c r="AC790" i="2"/>
  <c r="X790" i="2"/>
  <c r="Z789" i="2"/>
  <c r="AA789" i="2" s="1"/>
  <c r="AB789" i="2" s="1"/>
  <c r="Z797" i="2"/>
  <c r="AA797" i="2" s="1"/>
  <c r="AB797" i="2" s="1"/>
  <c r="AE798" i="2"/>
  <c r="AD798" i="2"/>
  <c r="AC798" i="2"/>
  <c r="X798" i="2"/>
  <c r="AE813" i="2"/>
  <c r="AD813" i="2"/>
  <c r="AC813" i="2"/>
  <c r="X813" i="2"/>
  <c r="AE815" i="2"/>
  <c r="AD815" i="2"/>
  <c r="AC815" i="2"/>
  <c r="X815" i="2"/>
  <c r="Z814" i="2"/>
  <c r="AA814" i="2" s="1"/>
  <c r="AB814" i="2" s="1"/>
  <c r="Z812" i="2"/>
  <c r="AA812" i="2" s="1"/>
  <c r="AB812" i="2" s="1"/>
  <c r="AC836" i="2"/>
  <c r="AD836" i="2"/>
  <c r="AE836" i="2"/>
  <c r="Z835" i="2"/>
  <c r="AA835" i="2" s="1"/>
  <c r="AB835" i="2" s="1"/>
  <c r="AE613" i="2"/>
  <c r="AD613" i="2"/>
  <c r="AC613" i="2"/>
  <c r="X613" i="2"/>
  <c r="AE718" i="2"/>
  <c r="AD718" i="2"/>
  <c r="AC718" i="2"/>
  <c r="X718" i="2"/>
  <c r="X717" i="2" s="1"/>
  <c r="AE714" i="2"/>
  <c r="AD714" i="2"/>
  <c r="AC714" i="2"/>
  <c r="X714" i="2"/>
  <c r="X713" i="2" s="1"/>
  <c r="AE710" i="2"/>
  <c r="AD710" i="2"/>
  <c r="AC710" i="2"/>
  <c r="X710" i="2"/>
  <c r="X709" i="2" s="1"/>
  <c r="X836" i="2"/>
  <c r="AE885" i="2"/>
  <c r="AD885" i="2"/>
  <c r="AC885" i="2"/>
  <c r="X885" i="2"/>
  <c r="AE888" i="2"/>
  <c r="AD888" i="2"/>
  <c r="AC888" i="2"/>
  <c r="X888" i="2"/>
  <c r="AE819" i="2"/>
  <c r="AD819" i="2"/>
  <c r="AC819" i="2"/>
  <c r="X819" i="2"/>
  <c r="AE881" i="2"/>
  <c r="AD881" i="2"/>
  <c r="AC881" i="2"/>
  <c r="X881" i="2"/>
  <c r="AE879" i="2"/>
  <c r="AD879" i="2"/>
  <c r="AC879" i="2"/>
  <c r="X879" i="2"/>
  <c r="AE877" i="2"/>
  <c r="AD877" i="2"/>
  <c r="AC877" i="2"/>
  <c r="X877" i="2"/>
  <c r="AE875" i="2"/>
  <c r="AD875" i="2"/>
  <c r="AC875" i="2"/>
  <c r="X875" i="2"/>
  <c r="AE874" i="2"/>
  <c r="AD874" i="2"/>
  <c r="AC874" i="2"/>
  <c r="X874" i="2"/>
  <c r="AE872" i="2"/>
  <c r="AD872" i="2"/>
  <c r="AC872" i="2"/>
  <c r="X872" i="2"/>
  <c r="AE871" i="2"/>
  <c r="AD871" i="2"/>
  <c r="AC871" i="2"/>
  <c r="X871" i="2"/>
  <c r="AE864" i="2"/>
  <c r="AD864" i="2"/>
  <c r="AC864" i="2"/>
  <c r="X864" i="2"/>
  <c r="AE863" i="2"/>
  <c r="AD863" i="2"/>
  <c r="AC863" i="2"/>
  <c r="X863" i="2"/>
  <c r="AE861" i="2"/>
  <c r="AD861" i="2"/>
  <c r="AC861" i="2"/>
  <c r="X861" i="2"/>
  <c r="AE860" i="2"/>
  <c r="AD860" i="2"/>
  <c r="AC860" i="2"/>
  <c r="X860" i="2"/>
  <c r="AE856" i="2"/>
  <c r="AD856" i="2"/>
  <c r="AC856" i="2"/>
  <c r="X856" i="2"/>
  <c r="AE855" i="2"/>
  <c r="AD855" i="2"/>
  <c r="AC855" i="2"/>
  <c r="X855" i="2"/>
  <c r="AE851" i="2"/>
  <c r="AD851" i="2"/>
  <c r="AC851" i="2"/>
  <c r="X851" i="2"/>
  <c r="AE850" i="2"/>
  <c r="AD850" i="2"/>
  <c r="AC850" i="2"/>
  <c r="X850" i="2"/>
  <c r="AE848" i="2"/>
  <c r="AD848" i="2"/>
  <c r="AC848" i="2"/>
  <c r="X848" i="2"/>
  <c r="AE834" i="2"/>
  <c r="AD834" i="2"/>
  <c r="AC834" i="2"/>
  <c r="X834" i="2"/>
  <c r="AE830" i="2"/>
  <c r="AD830" i="2"/>
  <c r="AC830" i="2"/>
  <c r="X830" i="2"/>
  <c r="AE826" i="2"/>
  <c r="AD826" i="2"/>
  <c r="AC826" i="2"/>
  <c r="X826" i="2"/>
  <c r="AE818" i="2"/>
  <c r="AD818" i="2"/>
  <c r="AC818" i="2"/>
  <c r="X818" i="2"/>
  <c r="AE817" i="2"/>
  <c r="AD817" i="2"/>
  <c r="AC817" i="2"/>
  <c r="X817" i="2"/>
  <c r="AE811" i="2"/>
  <c r="AD811" i="2"/>
  <c r="AC811" i="2"/>
  <c r="X811" i="2"/>
  <c r="AE810" i="2"/>
  <c r="AD810" i="2"/>
  <c r="AC810" i="2"/>
  <c r="X810" i="2"/>
  <c r="AE805" i="2"/>
  <c r="AD805" i="2"/>
  <c r="AC805" i="2"/>
  <c r="X805" i="2"/>
  <c r="AE801" i="2"/>
  <c r="AD801" i="2"/>
  <c r="AC801" i="2"/>
  <c r="X801" i="2"/>
  <c r="AE800" i="2"/>
  <c r="AD800" i="2"/>
  <c r="AC800" i="2"/>
  <c r="X800" i="2"/>
  <c r="AE796" i="2"/>
  <c r="AD796" i="2"/>
  <c r="AC796" i="2"/>
  <c r="X796" i="2"/>
  <c r="AE795" i="2"/>
  <c r="AD795" i="2"/>
  <c r="AC795" i="2"/>
  <c r="X795" i="2"/>
  <c r="AE793" i="2"/>
  <c r="AD793" i="2"/>
  <c r="AC793" i="2"/>
  <c r="X793" i="2"/>
  <c r="AE792" i="2"/>
  <c r="AD792" i="2"/>
  <c r="AC792" i="2"/>
  <c r="X792" i="2"/>
  <c r="AE788" i="2"/>
  <c r="AD788" i="2"/>
  <c r="AC788" i="2"/>
  <c r="X788" i="2"/>
  <c r="AE787" i="2"/>
  <c r="AD787" i="2"/>
  <c r="AC787" i="2"/>
  <c r="X787" i="2"/>
  <c r="AE783" i="2"/>
  <c r="AD783" i="2"/>
  <c r="AC783" i="2"/>
  <c r="X783" i="2"/>
  <c r="AE781" i="2"/>
  <c r="AD781" i="2"/>
  <c r="AC781" i="2"/>
  <c r="X781" i="2"/>
  <c r="AE772" i="2"/>
  <c r="AD772" i="2"/>
  <c r="AC772" i="2"/>
  <c r="X772" i="2"/>
  <c r="AE771" i="2"/>
  <c r="AD771" i="2"/>
  <c r="AC771" i="2"/>
  <c r="X771" i="2"/>
  <c r="AE715" i="2"/>
  <c r="AD715" i="2"/>
  <c r="AC715" i="2"/>
  <c r="X715" i="2"/>
  <c r="AE711" i="2"/>
  <c r="AD711" i="2"/>
  <c r="AC711" i="2"/>
  <c r="X711" i="2"/>
  <c r="AE700" i="2"/>
  <c r="AD700" i="2"/>
  <c r="AC700" i="2"/>
  <c r="X700" i="2"/>
  <c r="AE707" i="2"/>
  <c r="AD707" i="2"/>
  <c r="AC707" i="2"/>
  <c r="X707" i="2"/>
  <c r="AE706" i="2"/>
  <c r="AD706" i="2"/>
  <c r="AC706" i="2"/>
  <c r="X706" i="2"/>
  <c r="AE702" i="2"/>
  <c r="AD702" i="2"/>
  <c r="AC702" i="2"/>
  <c r="X702" i="2"/>
  <c r="AE699" i="2"/>
  <c r="AD699" i="2"/>
  <c r="AC699" i="2"/>
  <c r="X699" i="2"/>
  <c r="AE653" i="2"/>
  <c r="AD653" i="2"/>
  <c r="AC653" i="2"/>
  <c r="X653" i="2"/>
  <c r="X652" i="2" s="1"/>
  <c r="AB13" i="11" l="1"/>
  <c r="D13" i="44" s="1"/>
  <c r="U98" i="8"/>
  <c r="U100" i="8" s="1"/>
  <c r="V100" i="8" s="1"/>
  <c r="W100" i="8" s="1"/>
  <c r="X100" i="8" s="1"/>
  <c r="X13" i="5"/>
  <c r="D7" i="44" s="1"/>
  <c r="AB384" i="3"/>
  <c r="AB233" i="3"/>
  <c r="AB300" i="3"/>
  <c r="U300" i="3" s="1"/>
  <c r="AB315" i="3"/>
  <c r="AB319" i="3"/>
  <c r="U319" i="3" s="1"/>
  <c r="V319" i="3" s="1"/>
  <c r="W319" i="3" s="1"/>
  <c r="X319" i="3" s="1"/>
  <c r="AB330" i="3"/>
  <c r="U330" i="3" s="1"/>
  <c r="AB333" i="3"/>
  <c r="AB362" i="3"/>
  <c r="U362" i="3" s="1"/>
  <c r="AB364" i="3"/>
  <c r="AB102" i="3"/>
  <c r="AB256" i="3"/>
  <c r="AB265" i="3"/>
  <c r="AB270" i="3"/>
  <c r="U270" i="3" s="1"/>
  <c r="V270" i="3" s="1"/>
  <c r="W270" i="3" s="1"/>
  <c r="X270" i="3" s="1"/>
  <c r="AB292" i="3"/>
  <c r="U292" i="3" s="1"/>
  <c r="V292" i="3" s="1"/>
  <c r="W292" i="3" s="1"/>
  <c r="X292" i="3" s="1"/>
  <c r="AB323" i="3"/>
  <c r="AB327" i="3"/>
  <c r="AB329" i="3"/>
  <c r="AB18" i="3"/>
  <c r="AB20" i="3"/>
  <c r="U323" i="3"/>
  <c r="U327" i="3"/>
  <c r="V327" i="3" s="1"/>
  <c r="W327" i="3" s="1"/>
  <c r="X327" i="3" s="1"/>
  <c r="AB381" i="3"/>
  <c r="AB437" i="3"/>
  <c r="U437" i="3" s="1"/>
  <c r="V437" i="3" s="1"/>
  <c r="W437" i="3" s="1"/>
  <c r="X437" i="3" s="1"/>
  <c r="AB440" i="3"/>
  <c r="AB451" i="3"/>
  <c r="AB485" i="3"/>
  <c r="AB495" i="3"/>
  <c r="U495" i="3" s="1"/>
  <c r="AB506" i="3"/>
  <c r="U506" i="3" s="1"/>
  <c r="V506" i="3" s="1"/>
  <c r="W506" i="3" s="1"/>
  <c r="X506" i="3" s="1"/>
  <c r="AB511" i="3"/>
  <c r="U511" i="3" s="1"/>
  <c r="V511" i="3" s="1"/>
  <c r="W511" i="3" s="1"/>
  <c r="X511" i="3" s="1"/>
  <c r="AB522" i="3"/>
  <c r="AB526" i="3"/>
  <c r="U526" i="3" s="1"/>
  <c r="V526" i="3" s="1"/>
  <c r="W526" i="3" s="1"/>
  <c r="X526" i="3" s="1"/>
  <c r="AB531" i="3"/>
  <c r="AB533" i="3"/>
  <c r="AB544" i="3"/>
  <c r="U544" i="3" s="1"/>
  <c r="V544" i="3" s="1"/>
  <c r="W544" i="3" s="1"/>
  <c r="X544" i="3" s="1"/>
  <c r="AB136" i="3"/>
  <c r="AB140" i="3"/>
  <c r="U140" i="3" s="1"/>
  <c r="V140" i="3" s="1"/>
  <c r="W140" i="3" s="1"/>
  <c r="X140" i="3" s="1"/>
  <c r="AB146" i="3"/>
  <c r="U146" i="3" s="1"/>
  <c r="V146" i="3" s="1"/>
  <c r="W146" i="3" s="1"/>
  <c r="X146" i="3" s="1"/>
  <c r="AB154" i="3"/>
  <c r="AB158" i="3"/>
  <c r="U158" i="3" s="1"/>
  <c r="V158" i="3" s="1"/>
  <c r="W158" i="3" s="1"/>
  <c r="X158" i="3" s="1"/>
  <c r="AB174" i="3"/>
  <c r="AB180" i="3"/>
  <c r="AB182" i="3"/>
  <c r="AB223" i="3"/>
  <c r="AB283" i="3"/>
  <c r="U283" i="3" s="1"/>
  <c r="V283" i="3" s="1"/>
  <c r="W283" i="3" s="1"/>
  <c r="X283" i="3" s="1"/>
  <c r="AB234" i="3"/>
  <c r="U234" i="3" s="1"/>
  <c r="V234" i="3" s="1"/>
  <c r="W234" i="3" s="1"/>
  <c r="X234" i="3" s="1"/>
  <c r="AB239" i="3"/>
  <c r="AB250" i="3"/>
  <c r="U250" i="3" s="1"/>
  <c r="V250" i="3" s="1"/>
  <c r="W250" i="3" s="1"/>
  <c r="X250" i="3" s="1"/>
  <c r="AB391" i="3"/>
  <c r="U391" i="3" s="1"/>
  <c r="V391" i="3" s="1"/>
  <c r="W391" i="3" s="1"/>
  <c r="X391" i="3" s="1"/>
  <c r="AB428" i="3"/>
  <c r="AB438" i="3"/>
  <c r="AB450" i="3"/>
  <c r="U450" i="3" s="1"/>
  <c r="AB452" i="3"/>
  <c r="U452" i="3" s="1"/>
  <c r="AB458" i="3"/>
  <c r="U458" i="3" s="1"/>
  <c r="V458" i="3" s="1"/>
  <c r="W458" i="3" s="1"/>
  <c r="X458" i="3" s="1"/>
  <c r="AB465" i="3"/>
  <c r="AB508" i="3"/>
  <c r="U508" i="3" s="1"/>
  <c r="V508" i="3" s="1"/>
  <c r="W508" i="3" s="1"/>
  <c r="X508" i="3" s="1"/>
  <c r="AB510" i="3"/>
  <c r="U510" i="3" s="1"/>
  <c r="V510" i="3" s="1"/>
  <c r="W510" i="3" s="1"/>
  <c r="X510" i="3" s="1"/>
  <c r="AB512" i="3"/>
  <c r="AB517" i="3"/>
  <c r="AB524" i="3"/>
  <c r="U524" i="3" s="1"/>
  <c r="V524" i="3" s="1"/>
  <c r="W524" i="3" s="1"/>
  <c r="X524" i="3" s="1"/>
  <c r="AB527" i="3"/>
  <c r="AB128" i="3"/>
  <c r="U128" i="3" s="1"/>
  <c r="V128" i="3" s="1"/>
  <c r="W128" i="3" s="1"/>
  <c r="X128" i="3" s="1"/>
  <c r="AB130" i="3"/>
  <c r="U130" i="3" s="1"/>
  <c r="V130" i="3" s="1"/>
  <c r="W130" i="3" s="1"/>
  <c r="X130" i="3" s="1"/>
  <c r="AB149" i="3"/>
  <c r="AB160" i="3"/>
  <c r="AB183" i="3"/>
  <c r="AB185" i="3"/>
  <c r="U185" i="3" s="1"/>
  <c r="V185" i="3" s="1"/>
  <c r="W185" i="3" s="1"/>
  <c r="X185" i="3" s="1"/>
  <c r="AB188" i="3"/>
  <c r="AB211" i="3"/>
  <c r="U211" i="3" s="1"/>
  <c r="V211" i="3" s="1"/>
  <c r="W211" i="3" s="1"/>
  <c r="X211" i="3" s="1"/>
  <c r="AB214" i="3"/>
  <c r="U214" i="3" s="1"/>
  <c r="V214" i="3" s="1"/>
  <c r="W214" i="3" s="1"/>
  <c r="X214" i="3" s="1"/>
  <c r="AB340" i="3"/>
  <c r="U340" i="3" s="1"/>
  <c r="V340" i="3" s="1"/>
  <c r="W340" i="3" s="1"/>
  <c r="X340" i="3" s="1"/>
  <c r="AB348" i="3"/>
  <c r="AB271" i="3"/>
  <c r="AB288" i="3"/>
  <c r="U288" i="3" s="1"/>
  <c r="V288" i="3" s="1"/>
  <c r="W288" i="3" s="1"/>
  <c r="X288" i="3" s="1"/>
  <c r="AB225" i="3"/>
  <c r="U225" i="3" s="1"/>
  <c r="V225" i="3" s="1"/>
  <c r="W225" i="3" s="1"/>
  <c r="X225" i="3" s="1"/>
  <c r="AB105" i="3"/>
  <c r="AB176" i="3"/>
  <c r="U176" i="3" s="1"/>
  <c r="V176" i="3" s="1"/>
  <c r="W176" i="3" s="1"/>
  <c r="X176" i="3" s="1"/>
  <c r="AB210" i="3"/>
  <c r="U210" i="3" s="1"/>
  <c r="V210" i="3" s="1"/>
  <c r="W210" i="3" s="1"/>
  <c r="X210" i="3" s="1"/>
  <c r="AB213" i="3"/>
  <c r="U213" i="3" s="1"/>
  <c r="V213" i="3" s="1"/>
  <c r="W213" i="3" s="1"/>
  <c r="X213" i="3" s="1"/>
  <c r="AB247" i="3"/>
  <c r="AB282" i="3"/>
  <c r="U282" i="3" s="1"/>
  <c r="V282" i="3" s="1"/>
  <c r="W282" i="3" s="1"/>
  <c r="X282" i="3" s="1"/>
  <c r="AB303" i="3"/>
  <c r="AB393" i="3"/>
  <c r="AB399" i="3"/>
  <c r="AB401" i="3"/>
  <c r="U401" i="3" s="1"/>
  <c r="V401" i="3" s="1"/>
  <c r="W401" i="3" s="1"/>
  <c r="X401" i="3" s="1"/>
  <c r="AB412" i="3"/>
  <c r="U412" i="3" s="1"/>
  <c r="V412" i="3" s="1"/>
  <c r="W412" i="3" s="1"/>
  <c r="X412" i="3" s="1"/>
  <c r="AB414" i="3"/>
  <c r="AB69" i="3"/>
  <c r="AB94" i="3"/>
  <c r="U94" i="3" s="1"/>
  <c r="V94" i="3" s="1"/>
  <c r="W94" i="3" s="1"/>
  <c r="X94" i="3" s="1"/>
  <c r="AB294" i="3"/>
  <c r="AB297" i="3"/>
  <c r="U297" i="3" s="1"/>
  <c r="V297" i="3" s="1"/>
  <c r="W297" i="3" s="1"/>
  <c r="X297" i="3" s="1"/>
  <c r="AB387" i="3"/>
  <c r="V452" i="3"/>
  <c r="W452" i="3" s="1"/>
  <c r="X452" i="3" s="1"/>
  <c r="AB467" i="3"/>
  <c r="U467" i="3" s="1"/>
  <c r="V467" i="3" s="1"/>
  <c r="W467" i="3" s="1"/>
  <c r="X467" i="3" s="1"/>
  <c r="AB473" i="3"/>
  <c r="U473" i="3" s="1"/>
  <c r="AB475" i="3"/>
  <c r="U475" i="3" s="1"/>
  <c r="V475" i="3" s="1"/>
  <c r="W475" i="3" s="1"/>
  <c r="X475" i="3" s="1"/>
  <c r="V330" i="3"/>
  <c r="W330" i="3" s="1"/>
  <c r="X330" i="3" s="1"/>
  <c r="AB416" i="3"/>
  <c r="U416" i="3" s="1"/>
  <c r="V416" i="3" s="1"/>
  <c r="W416" i="3" s="1"/>
  <c r="X416" i="3" s="1"/>
  <c r="AB546" i="3"/>
  <c r="U546" i="3" s="1"/>
  <c r="V546" i="3" s="1"/>
  <c r="W546" i="3" s="1"/>
  <c r="X546" i="3" s="1"/>
  <c r="AB53" i="3"/>
  <c r="U53" i="3" s="1"/>
  <c r="V53" i="3" s="1"/>
  <c r="W53" i="3" s="1"/>
  <c r="X53" i="3" s="1"/>
  <c r="AB103" i="3"/>
  <c r="U103" i="3" s="1"/>
  <c r="V103" i="3" s="1"/>
  <c r="W103" i="3" s="1"/>
  <c r="X103" i="3" s="1"/>
  <c r="AB115" i="3"/>
  <c r="U115" i="3" s="1"/>
  <c r="AB341" i="3"/>
  <c r="U341" i="3" s="1"/>
  <c r="AB505" i="3"/>
  <c r="U505" i="3" s="1"/>
  <c r="V505" i="3" s="1"/>
  <c r="W505" i="3" s="1"/>
  <c r="X505" i="3" s="1"/>
  <c r="AB542" i="3"/>
  <c r="V495" i="3"/>
  <c r="W495" i="3" s="1"/>
  <c r="X495" i="3" s="1"/>
  <c r="AB179" i="3"/>
  <c r="U179" i="3" s="1"/>
  <c r="V179" i="3" s="1"/>
  <c r="W179" i="3" s="1"/>
  <c r="X179" i="3" s="1"/>
  <c r="AB209" i="3"/>
  <c r="U209" i="3" s="1"/>
  <c r="V209" i="3" s="1"/>
  <c r="W209" i="3" s="1"/>
  <c r="X209" i="3" s="1"/>
  <c r="AB249" i="3"/>
  <c r="U249" i="3" s="1"/>
  <c r="V249" i="3" s="1"/>
  <c r="W249" i="3" s="1"/>
  <c r="X249" i="3" s="1"/>
  <c r="AB312" i="3"/>
  <c r="U312" i="3" s="1"/>
  <c r="V312" i="3" s="1"/>
  <c r="W312" i="3" s="1"/>
  <c r="X312" i="3" s="1"/>
  <c r="AB411" i="3"/>
  <c r="AB413" i="3"/>
  <c r="U451" i="3"/>
  <c r="AB469" i="3"/>
  <c r="AB32" i="3"/>
  <c r="U32" i="3" s="1"/>
  <c r="V32" i="3" s="1"/>
  <c r="W32" i="3" s="1"/>
  <c r="X32" i="3" s="1"/>
  <c r="AB34" i="3"/>
  <c r="AB48" i="3"/>
  <c r="U48" i="3" s="1"/>
  <c r="V48" i="3" s="1"/>
  <c r="W48" i="3" s="1"/>
  <c r="X48" i="3" s="1"/>
  <c r="AB50" i="3"/>
  <c r="U50" i="3" s="1"/>
  <c r="V50" i="3" s="1"/>
  <c r="W50" i="3" s="1"/>
  <c r="X50" i="3" s="1"/>
  <c r="AB73" i="3"/>
  <c r="AB75" i="3"/>
  <c r="U75" i="3" s="1"/>
  <c r="AB77" i="3"/>
  <c r="AB84" i="3"/>
  <c r="AB163" i="3"/>
  <c r="U163" i="3" s="1"/>
  <c r="V163" i="3" s="1"/>
  <c r="W163" i="3" s="1"/>
  <c r="X163" i="3" s="1"/>
  <c r="AB244" i="3"/>
  <c r="U244" i="3" s="1"/>
  <c r="AB280" i="3"/>
  <c r="U280" i="3" s="1"/>
  <c r="V280" i="3" s="1"/>
  <c r="W280" i="3" s="1"/>
  <c r="X280" i="3" s="1"/>
  <c r="AB298" i="3"/>
  <c r="U298" i="3" s="1"/>
  <c r="V298" i="3" s="1"/>
  <c r="W298" i="3" s="1"/>
  <c r="X298" i="3" s="1"/>
  <c r="AB493" i="3"/>
  <c r="AB363" i="3"/>
  <c r="AB432" i="3"/>
  <c r="U432" i="3" s="1"/>
  <c r="V432" i="3" s="1"/>
  <c r="W432" i="3" s="1"/>
  <c r="X432" i="3" s="1"/>
  <c r="AB127" i="3"/>
  <c r="AB257" i="3"/>
  <c r="U257" i="3" s="1"/>
  <c r="V257" i="3" s="1"/>
  <c r="W257" i="3" s="1"/>
  <c r="X257" i="3" s="1"/>
  <c r="U315" i="3"/>
  <c r="V315" i="3" s="1"/>
  <c r="W315" i="3" s="1"/>
  <c r="X315" i="3" s="1"/>
  <c r="AB318" i="3"/>
  <c r="U318" i="3" s="1"/>
  <c r="V318" i="3" s="1"/>
  <c r="W318" i="3" s="1"/>
  <c r="X318" i="3" s="1"/>
  <c r="AB332" i="3"/>
  <c r="U332" i="3" s="1"/>
  <c r="V332" i="3" s="1"/>
  <c r="W332" i="3" s="1"/>
  <c r="X332" i="3" s="1"/>
  <c r="AB537" i="3"/>
  <c r="U537" i="3" s="1"/>
  <c r="U20" i="3"/>
  <c r="AB52" i="3"/>
  <c r="U52" i="3" s="1"/>
  <c r="V52" i="3" s="1"/>
  <c r="W52" i="3" s="1"/>
  <c r="X52" i="3" s="1"/>
  <c r="AB57" i="3"/>
  <c r="U57" i="3" s="1"/>
  <c r="V57" i="3" s="1"/>
  <c r="W57" i="3" s="1"/>
  <c r="X57" i="3" s="1"/>
  <c r="AB59" i="3"/>
  <c r="U59" i="3" s="1"/>
  <c r="AB61" i="3"/>
  <c r="U61" i="3" s="1"/>
  <c r="V61" i="3" s="1"/>
  <c r="W61" i="3" s="1"/>
  <c r="X61" i="3" s="1"/>
  <c r="AB101" i="3"/>
  <c r="U101" i="3" s="1"/>
  <c r="V101" i="3" s="1"/>
  <c r="W101" i="3" s="1"/>
  <c r="X101" i="3" s="1"/>
  <c r="AB142" i="3"/>
  <c r="U142" i="3" s="1"/>
  <c r="V142" i="3" s="1"/>
  <c r="W142" i="3" s="1"/>
  <c r="X142" i="3" s="1"/>
  <c r="AB161" i="3"/>
  <c r="U161" i="3" s="1"/>
  <c r="V161" i="3" s="1"/>
  <c r="W161" i="3" s="1"/>
  <c r="X161" i="3" s="1"/>
  <c r="AB170" i="3"/>
  <c r="U170" i="3" s="1"/>
  <c r="AB172" i="3"/>
  <c r="U172" i="3" s="1"/>
  <c r="V172" i="3" s="1"/>
  <c r="W172" i="3" s="1"/>
  <c r="X172" i="3" s="1"/>
  <c r="AB228" i="3"/>
  <c r="AB230" i="3"/>
  <c r="U230" i="3" s="1"/>
  <c r="V230" i="3" s="1"/>
  <c r="W230" i="3" s="1"/>
  <c r="X230" i="3" s="1"/>
  <c r="AB232" i="3"/>
  <c r="U232" i="3" s="1"/>
  <c r="V232" i="3" s="1"/>
  <c r="W232" i="3" s="1"/>
  <c r="X232" i="3" s="1"/>
  <c r="AB253" i="3"/>
  <c r="U253" i="3" s="1"/>
  <c r="V253" i="3" s="1"/>
  <c r="W253" i="3" s="1"/>
  <c r="X253" i="3" s="1"/>
  <c r="AB255" i="3"/>
  <c r="U255" i="3" s="1"/>
  <c r="V255" i="3" s="1"/>
  <c r="W255" i="3" s="1"/>
  <c r="X255" i="3" s="1"/>
  <c r="AB273" i="3"/>
  <c r="U273" i="3" s="1"/>
  <c r="V273" i="3" s="1"/>
  <c r="W273" i="3" s="1"/>
  <c r="X273" i="3" s="1"/>
  <c r="AB275" i="3"/>
  <c r="U275" i="3" s="1"/>
  <c r="V275" i="3" s="1"/>
  <c r="W275" i="3" s="1"/>
  <c r="X275" i="3" s="1"/>
  <c r="AB277" i="3"/>
  <c r="U277" i="3" s="1"/>
  <c r="AB291" i="3"/>
  <c r="U291" i="3" s="1"/>
  <c r="V291" i="3" s="1"/>
  <c r="W291" i="3" s="1"/>
  <c r="X291" i="3" s="1"/>
  <c r="U294" i="3"/>
  <c r="V294" i="3" s="1"/>
  <c r="W294" i="3" s="1"/>
  <c r="X294" i="3" s="1"/>
  <c r="AB328" i="3"/>
  <c r="U328" i="3" s="1"/>
  <c r="V328" i="3" s="1"/>
  <c r="W328" i="3" s="1"/>
  <c r="X328" i="3" s="1"/>
  <c r="AB367" i="3"/>
  <c r="U367" i="3" s="1"/>
  <c r="AB369" i="3"/>
  <c r="U369" i="3" s="1"/>
  <c r="V369" i="3" s="1"/>
  <c r="W369" i="3" s="1"/>
  <c r="X369" i="3" s="1"/>
  <c r="AB371" i="3"/>
  <c r="U371" i="3" s="1"/>
  <c r="V371" i="3" s="1"/>
  <c r="W371" i="3" s="1"/>
  <c r="X371" i="3" s="1"/>
  <c r="U387" i="3"/>
  <c r="V387" i="3" s="1"/>
  <c r="W387" i="3" s="1"/>
  <c r="X387" i="3" s="1"/>
  <c r="AB392" i="3"/>
  <c r="U392" i="3" s="1"/>
  <c r="V392" i="3" s="1"/>
  <c r="W392" i="3" s="1"/>
  <c r="X392" i="3" s="1"/>
  <c r="AB402" i="3"/>
  <c r="AB426" i="3"/>
  <c r="U426" i="3" s="1"/>
  <c r="V426" i="3" s="1"/>
  <c r="W426" i="3" s="1"/>
  <c r="X426" i="3" s="1"/>
  <c r="AB446" i="3"/>
  <c r="U446" i="3" s="1"/>
  <c r="V446" i="3" s="1"/>
  <c r="W446" i="3" s="1"/>
  <c r="X446" i="3" s="1"/>
  <c r="AB496" i="3"/>
  <c r="U496" i="3" s="1"/>
  <c r="V496" i="3" s="1"/>
  <c r="W496" i="3" s="1"/>
  <c r="X496" i="3" s="1"/>
  <c r="AB558" i="3"/>
  <c r="U558" i="3" s="1"/>
  <c r="V558" i="3" s="1"/>
  <c r="W558" i="3" s="1"/>
  <c r="X558" i="3" s="1"/>
  <c r="AB563" i="3"/>
  <c r="U563" i="3" s="1"/>
  <c r="V563" i="3" s="1"/>
  <c r="W563" i="3" s="1"/>
  <c r="X563" i="3" s="1"/>
  <c r="AB567" i="3"/>
  <c r="U567" i="3" s="1"/>
  <c r="V567" i="3" s="1"/>
  <c r="W567" i="3" s="1"/>
  <c r="X567" i="3" s="1"/>
  <c r="AB155" i="3"/>
  <c r="AB355" i="3"/>
  <c r="U355" i="3" s="1"/>
  <c r="V355" i="3" s="1"/>
  <c r="W355" i="3" s="1"/>
  <c r="X355" i="3" s="1"/>
  <c r="AB38" i="3"/>
  <c r="AB43" i="3"/>
  <c r="U43" i="3" s="1"/>
  <c r="V43" i="3" s="1"/>
  <c r="W43" i="3" s="1"/>
  <c r="X43" i="3" s="1"/>
  <c r="AB68" i="3"/>
  <c r="U68" i="3" s="1"/>
  <c r="V68" i="3" s="1"/>
  <c r="W68" i="3" s="1"/>
  <c r="X68" i="3" s="1"/>
  <c r="AB108" i="3"/>
  <c r="U108" i="3" s="1"/>
  <c r="V108" i="3" s="1"/>
  <c r="W108" i="3" s="1"/>
  <c r="X108" i="3" s="1"/>
  <c r="AB117" i="3"/>
  <c r="U117" i="3" s="1"/>
  <c r="AB119" i="3"/>
  <c r="AB124" i="3"/>
  <c r="U124" i="3" s="1"/>
  <c r="V124" i="3" s="1"/>
  <c r="W124" i="3" s="1"/>
  <c r="X124" i="3" s="1"/>
  <c r="AB126" i="3"/>
  <c r="U126" i="3" s="1"/>
  <c r="AB150" i="3"/>
  <c r="AB178" i="3"/>
  <c r="U178" i="3" s="1"/>
  <c r="V178" i="3" s="1"/>
  <c r="W178" i="3" s="1"/>
  <c r="X178" i="3" s="1"/>
  <c r="U180" i="3"/>
  <c r="V180" i="3" s="1"/>
  <c r="W180" i="3" s="1"/>
  <c r="X180" i="3" s="1"/>
  <c r="U182" i="3"/>
  <c r="V182" i="3" s="1"/>
  <c r="W182" i="3" s="1"/>
  <c r="X182" i="3" s="1"/>
  <c r="AB194" i="3"/>
  <c r="AB196" i="3"/>
  <c r="U196" i="3" s="1"/>
  <c r="V196" i="3" s="1"/>
  <c r="W196" i="3" s="1"/>
  <c r="X196" i="3" s="1"/>
  <c r="AB202" i="3"/>
  <c r="AB221" i="3"/>
  <c r="U221" i="3" s="1"/>
  <c r="V221" i="3" s="1"/>
  <c r="W221" i="3" s="1"/>
  <c r="X221" i="3" s="1"/>
  <c r="AB226" i="3"/>
  <c r="AB237" i="3"/>
  <c r="U237" i="3" s="1"/>
  <c r="V237" i="3" s="1"/>
  <c r="W237" i="3" s="1"/>
  <c r="X237" i="3" s="1"/>
  <c r="AB251" i="3"/>
  <c r="U251" i="3" s="1"/>
  <c r="V251" i="3" s="1"/>
  <c r="W251" i="3" s="1"/>
  <c r="X251" i="3" s="1"/>
  <c r="AB336" i="3"/>
  <c r="U336" i="3" s="1"/>
  <c r="V336" i="3" s="1"/>
  <c r="W336" i="3" s="1"/>
  <c r="X336" i="3" s="1"/>
  <c r="AB346" i="3"/>
  <c r="U346" i="3" s="1"/>
  <c r="V346" i="3" s="1"/>
  <c r="W346" i="3" s="1"/>
  <c r="X346" i="3" s="1"/>
  <c r="AB349" i="3"/>
  <c r="U349" i="3" s="1"/>
  <c r="V349" i="3" s="1"/>
  <c r="W349" i="3" s="1"/>
  <c r="X349" i="3" s="1"/>
  <c r="AB373" i="3"/>
  <c r="U373" i="3" s="1"/>
  <c r="V373" i="3" s="1"/>
  <c r="W373" i="3" s="1"/>
  <c r="X373" i="3" s="1"/>
  <c r="AB502" i="3"/>
  <c r="AB570" i="3"/>
  <c r="U570" i="3" s="1"/>
  <c r="V570" i="3" s="1"/>
  <c r="W570" i="3" s="1"/>
  <c r="X570" i="3" s="1"/>
  <c r="AB573" i="3"/>
  <c r="U573" i="3" s="1"/>
  <c r="AB147" i="3"/>
  <c r="U147" i="3" s="1"/>
  <c r="V147" i="3" s="1"/>
  <c r="W147" i="3" s="1"/>
  <c r="X147" i="3" s="1"/>
  <c r="V300" i="3"/>
  <c r="W300" i="3" s="1"/>
  <c r="X300" i="3" s="1"/>
  <c r="V341" i="3"/>
  <c r="W341" i="3" s="1"/>
  <c r="X341" i="3" s="1"/>
  <c r="V362" i="3"/>
  <c r="W362" i="3" s="1"/>
  <c r="X362" i="3" s="1"/>
  <c r="AB37" i="3"/>
  <c r="AB40" i="3"/>
  <c r="AB42" i="3"/>
  <c r="U42" i="3" s="1"/>
  <c r="V42" i="3" s="1"/>
  <c r="W42" i="3" s="1"/>
  <c r="X42" i="3" s="1"/>
  <c r="AB44" i="3"/>
  <c r="U44" i="3" s="1"/>
  <c r="V44" i="3" s="1"/>
  <c r="W44" i="3" s="1"/>
  <c r="X44" i="3" s="1"/>
  <c r="AB46" i="3"/>
  <c r="AB80" i="3"/>
  <c r="U80" i="3" s="1"/>
  <c r="V80" i="3" s="1"/>
  <c r="W80" i="3" s="1"/>
  <c r="X80" i="3" s="1"/>
  <c r="AB121" i="3"/>
  <c r="U121" i="3" s="1"/>
  <c r="V121" i="3" s="1"/>
  <c r="W121" i="3" s="1"/>
  <c r="X121" i="3" s="1"/>
  <c r="AB153" i="3"/>
  <c r="U153" i="3" s="1"/>
  <c r="AB157" i="3"/>
  <c r="AB220" i="3"/>
  <c r="U233" i="3"/>
  <c r="V233" i="3" s="1"/>
  <c r="W233" i="3" s="1"/>
  <c r="X233" i="3" s="1"/>
  <c r="U256" i="3"/>
  <c r="V256" i="3" s="1"/>
  <c r="W256" i="3" s="1"/>
  <c r="X256" i="3" s="1"/>
  <c r="AB259" i="3"/>
  <c r="U259" i="3" s="1"/>
  <c r="AB264" i="3"/>
  <c r="U264" i="3" s="1"/>
  <c r="V264" i="3" s="1"/>
  <c r="W264" i="3" s="1"/>
  <c r="X264" i="3" s="1"/>
  <c r="AB286" i="3"/>
  <c r="U286" i="3" s="1"/>
  <c r="V286" i="3" s="1"/>
  <c r="W286" i="3" s="1"/>
  <c r="X286" i="3" s="1"/>
  <c r="AB344" i="3"/>
  <c r="U344" i="3" s="1"/>
  <c r="V344" i="3" s="1"/>
  <c r="W344" i="3" s="1"/>
  <c r="X344" i="3" s="1"/>
  <c r="U381" i="3"/>
  <c r="V381" i="3" s="1"/>
  <c r="W381" i="3" s="1"/>
  <c r="X381" i="3" s="1"/>
  <c r="U393" i="3"/>
  <c r="V393" i="3" s="1"/>
  <c r="W393" i="3" s="1"/>
  <c r="X393" i="3" s="1"/>
  <c r="U414" i="3"/>
  <c r="V414" i="3" s="1"/>
  <c r="W414" i="3" s="1"/>
  <c r="X414" i="3" s="1"/>
  <c r="AB434" i="3"/>
  <c r="U434" i="3" s="1"/>
  <c r="V434" i="3" s="1"/>
  <c r="W434" i="3" s="1"/>
  <c r="X434" i="3" s="1"/>
  <c r="U493" i="3"/>
  <c r="V493" i="3" s="1"/>
  <c r="W493" i="3" s="1"/>
  <c r="X493" i="3" s="1"/>
  <c r="AB530" i="3"/>
  <c r="U530" i="3" s="1"/>
  <c r="V530" i="3" s="1"/>
  <c r="W530" i="3" s="1"/>
  <c r="X530" i="3" s="1"/>
  <c r="AB25" i="3"/>
  <c r="U25" i="3" s="1"/>
  <c r="V25" i="3" s="1"/>
  <c r="W25" i="3" s="1"/>
  <c r="X25" i="3" s="1"/>
  <c r="AB65" i="3"/>
  <c r="U65" i="3" s="1"/>
  <c r="V65" i="3" s="1"/>
  <c r="W65" i="3" s="1"/>
  <c r="X65" i="3" s="1"/>
  <c r="AB96" i="3"/>
  <c r="AB98" i="3"/>
  <c r="AB100" i="3"/>
  <c r="U100" i="3" s="1"/>
  <c r="V100" i="3" s="1"/>
  <c r="W100" i="3" s="1"/>
  <c r="X100" i="3" s="1"/>
  <c r="AB173" i="3"/>
  <c r="U173" i="3" s="1"/>
  <c r="AB187" i="3"/>
  <c r="AB252" i="3"/>
  <c r="U252" i="3" s="1"/>
  <c r="V252" i="3" s="1"/>
  <c r="W252" i="3" s="1"/>
  <c r="X252" i="3" s="1"/>
  <c r="AB289" i="3"/>
  <c r="U289" i="3" s="1"/>
  <c r="V289" i="3" s="1"/>
  <c r="W289" i="3" s="1"/>
  <c r="X289" i="3" s="1"/>
  <c r="AB334" i="3"/>
  <c r="U334" i="3" s="1"/>
  <c r="V334" i="3" s="1"/>
  <c r="W334" i="3" s="1"/>
  <c r="X334" i="3" s="1"/>
  <c r="AB366" i="3"/>
  <c r="AB372" i="3"/>
  <c r="AB410" i="3"/>
  <c r="U410" i="3" s="1"/>
  <c r="V410" i="3" s="1"/>
  <c r="W410" i="3" s="1"/>
  <c r="X410" i="3" s="1"/>
  <c r="AB425" i="3"/>
  <c r="U425" i="3" s="1"/>
  <c r="AB559" i="3"/>
  <c r="U559" i="3" s="1"/>
  <c r="V559" i="3" s="1"/>
  <c r="W559" i="3" s="1"/>
  <c r="X559" i="3" s="1"/>
  <c r="AB566" i="3"/>
  <c r="U566" i="3" s="1"/>
  <c r="V566" i="3" s="1"/>
  <c r="W566" i="3" s="1"/>
  <c r="X566" i="3" s="1"/>
  <c r="AB569" i="3"/>
  <c r="U569" i="3" s="1"/>
  <c r="V569" i="3" s="1"/>
  <c r="W569" i="3" s="1"/>
  <c r="X569" i="3" s="1"/>
  <c r="AB572" i="3"/>
  <c r="AB151" i="3"/>
  <c r="AB354" i="3"/>
  <c r="U155" i="3"/>
  <c r="V155" i="3" s="1"/>
  <c r="W155" i="3" s="1"/>
  <c r="X155" i="3" s="1"/>
  <c r="AB62" i="3"/>
  <c r="AB67" i="3"/>
  <c r="U67" i="3" s="1"/>
  <c r="AB87" i="3"/>
  <c r="U87" i="3" s="1"/>
  <c r="V87" i="3" s="1"/>
  <c r="W87" i="3" s="1"/>
  <c r="X87" i="3" s="1"/>
  <c r="AB118" i="3"/>
  <c r="U118" i="3" s="1"/>
  <c r="V118" i="3" s="1"/>
  <c r="W118" i="3" s="1"/>
  <c r="X118" i="3" s="1"/>
  <c r="AB120" i="3"/>
  <c r="U120" i="3" s="1"/>
  <c r="V120" i="3" s="1"/>
  <c r="W120" i="3" s="1"/>
  <c r="X120" i="3" s="1"/>
  <c r="AB123" i="3"/>
  <c r="AB141" i="3"/>
  <c r="U141" i="3" s="1"/>
  <c r="AB171" i="3"/>
  <c r="U171" i="3" s="1"/>
  <c r="V171" i="3" s="1"/>
  <c r="W171" i="3" s="1"/>
  <c r="X171" i="3" s="1"/>
  <c r="AB175" i="3"/>
  <c r="U175" i="3" s="1"/>
  <c r="V175" i="3" s="1"/>
  <c r="W175" i="3" s="1"/>
  <c r="X175" i="3" s="1"/>
  <c r="AB177" i="3"/>
  <c r="AB184" i="3"/>
  <c r="U184" i="3" s="1"/>
  <c r="V184" i="3" s="1"/>
  <c r="W184" i="3" s="1"/>
  <c r="X184" i="3" s="1"/>
  <c r="AB189" i="3"/>
  <c r="AB191" i="3"/>
  <c r="AB193" i="3"/>
  <c r="AB201" i="3"/>
  <c r="AB203" i="3"/>
  <c r="U203" i="3" s="1"/>
  <c r="V203" i="3" s="1"/>
  <c r="W203" i="3" s="1"/>
  <c r="X203" i="3" s="1"/>
  <c r="AB206" i="3"/>
  <c r="AB238" i="3"/>
  <c r="U238" i="3" s="1"/>
  <c r="V238" i="3" s="1"/>
  <c r="W238" i="3" s="1"/>
  <c r="X238" i="3" s="1"/>
  <c r="U265" i="3"/>
  <c r="V265" i="3" s="1"/>
  <c r="W265" i="3" s="1"/>
  <c r="X265" i="3" s="1"/>
  <c r="AB345" i="3"/>
  <c r="U345" i="3" s="1"/>
  <c r="V345" i="3" s="1"/>
  <c r="W345" i="3" s="1"/>
  <c r="X345" i="3" s="1"/>
  <c r="AB370" i="3"/>
  <c r="U370" i="3" s="1"/>
  <c r="AB383" i="3"/>
  <c r="U383" i="3" s="1"/>
  <c r="V383" i="3" s="1"/>
  <c r="W383" i="3" s="1"/>
  <c r="X383" i="3" s="1"/>
  <c r="AB444" i="3"/>
  <c r="U444" i="3" s="1"/>
  <c r="V444" i="3" s="1"/>
  <c r="W444" i="3" s="1"/>
  <c r="X444" i="3" s="1"/>
  <c r="AB501" i="3"/>
  <c r="U501" i="3" s="1"/>
  <c r="V501" i="3" s="1"/>
  <c r="W501" i="3" s="1"/>
  <c r="X501" i="3" s="1"/>
  <c r="AB535" i="3"/>
  <c r="U535" i="3" s="1"/>
  <c r="V535" i="3" s="1"/>
  <c r="W535" i="3" s="1"/>
  <c r="X535" i="3" s="1"/>
  <c r="AB24" i="3"/>
  <c r="U24" i="3" s="1"/>
  <c r="V24" i="3" s="1"/>
  <c r="W24" i="3" s="1"/>
  <c r="X24" i="3" s="1"/>
  <c r="AB78" i="3"/>
  <c r="U78" i="3" s="1"/>
  <c r="V78" i="3" s="1"/>
  <c r="W78" i="3" s="1"/>
  <c r="X78" i="3" s="1"/>
  <c r="AB81" i="3"/>
  <c r="U81" i="3" s="1"/>
  <c r="V81" i="3" s="1"/>
  <c r="W81" i="3" s="1"/>
  <c r="X81" i="3" s="1"/>
  <c r="AB83" i="3"/>
  <c r="AB107" i="3"/>
  <c r="U150" i="3"/>
  <c r="V150" i="3" s="1"/>
  <c r="W150" i="3" s="1"/>
  <c r="X150" i="3" s="1"/>
  <c r="U183" i="3"/>
  <c r="V183" i="3" s="1"/>
  <c r="W183" i="3" s="1"/>
  <c r="X183" i="3" s="1"/>
  <c r="AB217" i="3"/>
  <c r="U217" i="3" s="1"/>
  <c r="V217" i="3" s="1"/>
  <c r="W217" i="3" s="1"/>
  <c r="X217" i="3" s="1"/>
  <c r="AB219" i="3"/>
  <c r="U219" i="3" s="1"/>
  <c r="V219" i="3" s="1"/>
  <c r="W219" i="3" s="1"/>
  <c r="X219" i="3" s="1"/>
  <c r="AB235" i="3"/>
  <c r="U235" i="3" s="1"/>
  <c r="V235" i="3" s="1"/>
  <c r="W235" i="3" s="1"/>
  <c r="X235" i="3" s="1"/>
  <c r="AB246" i="3"/>
  <c r="U246" i="3" s="1"/>
  <c r="V246" i="3" s="1"/>
  <c r="W246" i="3" s="1"/>
  <c r="X246" i="3" s="1"/>
  <c r="AB261" i="3"/>
  <c r="AB263" i="3"/>
  <c r="U263" i="3" s="1"/>
  <c r="V263" i="3" s="1"/>
  <c r="W263" i="3" s="1"/>
  <c r="X263" i="3" s="1"/>
  <c r="AB304" i="3"/>
  <c r="AB308" i="3"/>
  <c r="U308" i="3" s="1"/>
  <c r="V308" i="3" s="1"/>
  <c r="W308" i="3" s="1"/>
  <c r="X308" i="3" s="1"/>
  <c r="AB321" i="3"/>
  <c r="U321" i="3" s="1"/>
  <c r="V321" i="3" s="1"/>
  <c r="W321" i="3" s="1"/>
  <c r="X321" i="3" s="1"/>
  <c r="AB325" i="3"/>
  <c r="U325" i="3" s="1"/>
  <c r="V325" i="3" s="1"/>
  <c r="W325" i="3" s="1"/>
  <c r="X325" i="3" s="1"/>
  <c r="AB352" i="3"/>
  <c r="U352" i="3" s="1"/>
  <c r="V352" i="3" s="1"/>
  <c r="W352" i="3" s="1"/>
  <c r="X352" i="3" s="1"/>
  <c r="AB388" i="3"/>
  <c r="U388" i="3" s="1"/>
  <c r="V388" i="3" s="1"/>
  <c r="W388" i="3" s="1"/>
  <c r="X388" i="3" s="1"/>
  <c r="AB390" i="3"/>
  <c r="U390" i="3" s="1"/>
  <c r="V390" i="3" s="1"/>
  <c r="W390" i="3" s="1"/>
  <c r="X390" i="3" s="1"/>
  <c r="AB433" i="3"/>
  <c r="U433" i="3" s="1"/>
  <c r="V433" i="3" s="1"/>
  <c r="W433" i="3" s="1"/>
  <c r="X433" i="3" s="1"/>
  <c r="AB436" i="3"/>
  <c r="U436" i="3" s="1"/>
  <c r="V436" i="3" s="1"/>
  <c r="W436" i="3" s="1"/>
  <c r="X436" i="3" s="1"/>
  <c r="U438" i="3"/>
  <c r="V438" i="3" s="1"/>
  <c r="W438" i="3" s="1"/>
  <c r="X438" i="3" s="1"/>
  <c r="AB222" i="3"/>
  <c r="AB528" i="3"/>
  <c r="U528" i="3" s="1"/>
  <c r="V528" i="3" s="1"/>
  <c r="W528" i="3" s="1"/>
  <c r="X528" i="3" s="1"/>
  <c r="V141" i="3"/>
  <c r="W141" i="3" s="1"/>
  <c r="X141" i="3" s="1"/>
  <c r="AB17" i="3"/>
  <c r="U17" i="3" s="1"/>
  <c r="V17" i="3" s="1"/>
  <c r="W17" i="3" s="1"/>
  <c r="X17" i="3" s="1"/>
  <c r="AB116" i="3"/>
  <c r="U116" i="3" s="1"/>
  <c r="V116" i="3" s="1"/>
  <c r="W116" i="3" s="1"/>
  <c r="X116" i="3" s="1"/>
  <c r="U127" i="3"/>
  <c r="V127" i="3" s="1"/>
  <c r="W127" i="3" s="1"/>
  <c r="X127" i="3" s="1"/>
  <c r="V173" i="3"/>
  <c r="W173" i="3" s="1"/>
  <c r="X173" i="3" s="1"/>
  <c r="U193" i="3"/>
  <c r="V193" i="3" s="1"/>
  <c r="W193" i="3" s="1"/>
  <c r="X193" i="3" s="1"/>
  <c r="AB310" i="3"/>
  <c r="U310" i="3" s="1"/>
  <c r="V310" i="3" s="1"/>
  <c r="W310" i="3" s="1"/>
  <c r="X310" i="3" s="1"/>
  <c r="AB353" i="3"/>
  <c r="U353" i="3" s="1"/>
  <c r="V353" i="3" s="1"/>
  <c r="W353" i="3" s="1"/>
  <c r="X353" i="3" s="1"/>
  <c r="AB417" i="3"/>
  <c r="U417" i="3" s="1"/>
  <c r="V417" i="3" s="1"/>
  <c r="W417" i="3" s="1"/>
  <c r="X417" i="3" s="1"/>
  <c r="AB258" i="3"/>
  <c r="U258" i="3" s="1"/>
  <c r="V258" i="3" s="1"/>
  <c r="W258" i="3" s="1"/>
  <c r="X258" i="3" s="1"/>
  <c r="AB285" i="3"/>
  <c r="U285" i="3" s="1"/>
  <c r="V285" i="3" s="1"/>
  <c r="W285" i="3" s="1"/>
  <c r="X285" i="3" s="1"/>
  <c r="AB389" i="3"/>
  <c r="U389" i="3" s="1"/>
  <c r="V389" i="3" s="1"/>
  <c r="W389" i="3" s="1"/>
  <c r="X389" i="3" s="1"/>
  <c r="U485" i="3"/>
  <c r="V485" i="3" s="1"/>
  <c r="W485" i="3" s="1"/>
  <c r="X485" i="3" s="1"/>
  <c r="U517" i="3"/>
  <c r="V517" i="3" s="1"/>
  <c r="W517" i="3" s="1"/>
  <c r="X517" i="3" s="1"/>
  <c r="U527" i="3"/>
  <c r="V527" i="3" s="1"/>
  <c r="W527" i="3" s="1"/>
  <c r="X527" i="3" s="1"/>
  <c r="V537" i="3"/>
  <c r="W537" i="3" s="1"/>
  <c r="X537" i="3" s="1"/>
  <c r="U333" i="3"/>
  <c r="V333" i="3" s="1"/>
  <c r="W333" i="3" s="1"/>
  <c r="X333" i="3" s="1"/>
  <c r="U363" i="3"/>
  <c r="V363" i="3" s="1"/>
  <c r="W363" i="3" s="1"/>
  <c r="X363" i="3" s="1"/>
  <c r="U354" i="3"/>
  <c r="V354" i="3" s="1"/>
  <c r="W354" i="3" s="1"/>
  <c r="X354" i="3" s="1"/>
  <c r="V67" i="3"/>
  <c r="W67" i="3" s="1"/>
  <c r="X67" i="3" s="1"/>
  <c r="U542" i="3"/>
  <c r="V542" i="3" s="1"/>
  <c r="W542" i="3" s="1"/>
  <c r="X542" i="3" s="1"/>
  <c r="V451" i="3"/>
  <c r="W451" i="3" s="1"/>
  <c r="X451" i="3" s="1"/>
  <c r="V126" i="3"/>
  <c r="W126" i="3" s="1"/>
  <c r="X126" i="3" s="1"/>
  <c r="U402" i="3"/>
  <c r="V402" i="3" s="1"/>
  <c r="W402" i="3" s="1"/>
  <c r="X402" i="3" s="1"/>
  <c r="AB504" i="3"/>
  <c r="U504" i="3" s="1"/>
  <c r="V504" i="3" s="1"/>
  <c r="W504" i="3" s="1"/>
  <c r="X504" i="3" s="1"/>
  <c r="AB33" i="3"/>
  <c r="U33" i="3" s="1"/>
  <c r="V33" i="3" s="1"/>
  <c r="W33" i="3" s="1"/>
  <c r="X33" i="3" s="1"/>
  <c r="AB93" i="3"/>
  <c r="U93" i="3" s="1"/>
  <c r="V93" i="3" s="1"/>
  <c r="W93" i="3" s="1"/>
  <c r="X93" i="3" s="1"/>
  <c r="U102" i="3"/>
  <c r="V102" i="3" s="1"/>
  <c r="W102" i="3" s="1"/>
  <c r="X102" i="3" s="1"/>
  <c r="U271" i="3"/>
  <c r="V271" i="3" s="1"/>
  <c r="W271" i="3" s="1"/>
  <c r="X271" i="3" s="1"/>
  <c r="U303" i="3"/>
  <c r="V303" i="3" s="1"/>
  <c r="W303" i="3" s="1"/>
  <c r="X303" i="3" s="1"/>
  <c r="V367" i="3"/>
  <c r="W367" i="3" s="1"/>
  <c r="X367" i="3" s="1"/>
  <c r="U522" i="3"/>
  <c r="V522" i="3" s="1"/>
  <c r="W522" i="3" s="1"/>
  <c r="X522" i="3" s="1"/>
  <c r="U531" i="3"/>
  <c r="V531" i="3" s="1"/>
  <c r="W531" i="3" s="1"/>
  <c r="X531" i="3" s="1"/>
  <c r="U37" i="3"/>
  <c r="V37" i="3" s="1"/>
  <c r="W37" i="3" s="1"/>
  <c r="X37" i="3" s="1"/>
  <c r="U40" i="3"/>
  <c r="V40" i="3" s="1"/>
  <c r="W40" i="3" s="1"/>
  <c r="X40" i="3" s="1"/>
  <c r="U73" i="3"/>
  <c r="V73" i="3" s="1"/>
  <c r="W73" i="3" s="1"/>
  <c r="X73" i="3" s="1"/>
  <c r="U83" i="3"/>
  <c r="V83" i="3" s="1"/>
  <c r="W83" i="3" s="1"/>
  <c r="X83" i="3" s="1"/>
  <c r="U96" i="3"/>
  <c r="V96" i="3" s="1"/>
  <c r="W96" i="3" s="1"/>
  <c r="X96" i="3" s="1"/>
  <c r="AB129" i="3"/>
  <c r="U129" i="3" s="1"/>
  <c r="V129" i="3" s="1"/>
  <c r="W129" i="3" s="1"/>
  <c r="X129" i="3" s="1"/>
  <c r="U136" i="3"/>
  <c r="V136" i="3" s="1"/>
  <c r="W136" i="3" s="1"/>
  <c r="X136" i="3" s="1"/>
  <c r="U187" i="3"/>
  <c r="V187" i="3" s="1"/>
  <c r="W187" i="3" s="1"/>
  <c r="X187" i="3" s="1"/>
  <c r="AB208" i="3"/>
  <c r="U208" i="3" s="1"/>
  <c r="V208" i="3" s="1"/>
  <c r="W208" i="3" s="1"/>
  <c r="X208" i="3" s="1"/>
  <c r="AB215" i="3"/>
  <c r="U215" i="3" s="1"/>
  <c r="V215" i="3" s="1"/>
  <c r="W215" i="3" s="1"/>
  <c r="X215" i="3" s="1"/>
  <c r="AB267" i="3"/>
  <c r="AB269" i="3"/>
  <c r="U269" i="3" s="1"/>
  <c r="V269" i="3" s="1"/>
  <c r="W269" i="3" s="1"/>
  <c r="X269" i="3" s="1"/>
  <c r="AB295" i="3"/>
  <c r="U295" i="3" s="1"/>
  <c r="V295" i="3" s="1"/>
  <c r="W295" i="3" s="1"/>
  <c r="X295" i="3" s="1"/>
  <c r="AB342" i="3"/>
  <c r="U342" i="3" s="1"/>
  <c r="V342" i="3" s="1"/>
  <c r="W342" i="3" s="1"/>
  <c r="X342" i="3" s="1"/>
  <c r="U364" i="3"/>
  <c r="V364" i="3" s="1"/>
  <c r="W364" i="3" s="1"/>
  <c r="X364" i="3" s="1"/>
  <c r="AB365" i="3"/>
  <c r="U365" i="3" s="1"/>
  <c r="V365" i="3" s="1"/>
  <c r="W365" i="3" s="1"/>
  <c r="X365" i="3" s="1"/>
  <c r="AB375" i="3"/>
  <c r="U375" i="3" s="1"/>
  <c r="V375" i="3" s="1"/>
  <c r="W375" i="3" s="1"/>
  <c r="X375" i="3" s="1"/>
  <c r="AB398" i="3"/>
  <c r="U398" i="3" s="1"/>
  <c r="V398" i="3" s="1"/>
  <c r="W398" i="3" s="1"/>
  <c r="X398" i="3" s="1"/>
  <c r="AB400" i="3"/>
  <c r="U400" i="3" s="1"/>
  <c r="V400" i="3" s="1"/>
  <c r="W400" i="3" s="1"/>
  <c r="X400" i="3" s="1"/>
  <c r="AB459" i="3"/>
  <c r="U459" i="3" s="1"/>
  <c r="V459" i="3" s="1"/>
  <c r="W459" i="3" s="1"/>
  <c r="X459" i="3" s="1"/>
  <c r="AB477" i="3"/>
  <c r="U477" i="3" s="1"/>
  <c r="V477" i="3" s="1"/>
  <c r="W477" i="3" s="1"/>
  <c r="X477" i="3" s="1"/>
  <c r="AB479" i="3"/>
  <c r="U479" i="3" s="1"/>
  <c r="V479" i="3" s="1"/>
  <c r="W479" i="3" s="1"/>
  <c r="X479" i="3" s="1"/>
  <c r="U512" i="3"/>
  <c r="V512" i="3" s="1"/>
  <c r="W512" i="3" s="1"/>
  <c r="X512" i="3" s="1"/>
  <c r="AB515" i="3"/>
  <c r="U515" i="3" s="1"/>
  <c r="V515" i="3" s="1"/>
  <c r="W515" i="3" s="1"/>
  <c r="X515" i="3" s="1"/>
  <c r="U572" i="3"/>
  <c r="V572" i="3" s="1"/>
  <c r="W572" i="3" s="1"/>
  <c r="X572" i="3" s="1"/>
  <c r="U151" i="3"/>
  <c r="V151" i="3" s="1"/>
  <c r="W151" i="3" s="1"/>
  <c r="X151" i="3" s="1"/>
  <c r="AB19" i="3"/>
  <c r="AB35" i="3"/>
  <c r="U35" i="3" s="1"/>
  <c r="V35" i="3" s="1"/>
  <c r="W35" i="3" s="1"/>
  <c r="X35" i="3" s="1"/>
  <c r="AB45" i="3"/>
  <c r="AB70" i="3"/>
  <c r="U70" i="3" s="1"/>
  <c r="V70" i="3" s="1"/>
  <c r="W70" i="3" s="1"/>
  <c r="X70" i="3" s="1"/>
  <c r="U77" i="3"/>
  <c r="V77" i="3" s="1"/>
  <c r="W77" i="3" s="1"/>
  <c r="X77" i="3" s="1"/>
  <c r="AB88" i="3"/>
  <c r="U88" i="3" s="1"/>
  <c r="V88" i="3" s="1"/>
  <c r="W88" i="3" s="1"/>
  <c r="X88" i="3" s="1"/>
  <c r="AB90" i="3"/>
  <c r="U90" i="3" s="1"/>
  <c r="V90" i="3" s="1"/>
  <c r="W90" i="3" s="1"/>
  <c r="X90" i="3" s="1"/>
  <c r="AB92" i="3"/>
  <c r="U92" i="3" s="1"/>
  <c r="V92" i="3" s="1"/>
  <c r="W92" i="3" s="1"/>
  <c r="X92" i="3" s="1"/>
  <c r="U123" i="3"/>
  <c r="V123" i="3" s="1"/>
  <c r="W123" i="3" s="1"/>
  <c r="X123" i="3" s="1"/>
  <c r="U177" i="3"/>
  <c r="V177" i="3" s="1"/>
  <c r="W177" i="3" s="1"/>
  <c r="X177" i="3" s="1"/>
  <c r="AB198" i="3"/>
  <c r="U198" i="3" s="1"/>
  <c r="V198" i="3" s="1"/>
  <c r="W198" i="3" s="1"/>
  <c r="X198" i="3" s="1"/>
  <c r="AB200" i="3"/>
  <c r="U200" i="3" s="1"/>
  <c r="V200" i="3" s="1"/>
  <c r="W200" i="3" s="1"/>
  <c r="X200" i="3" s="1"/>
  <c r="U202" i="3"/>
  <c r="V202" i="3" s="1"/>
  <c r="W202" i="3" s="1"/>
  <c r="X202" i="3" s="1"/>
  <c r="U223" i="3"/>
  <c r="V223" i="3" s="1"/>
  <c r="W223" i="3" s="1"/>
  <c r="X223" i="3" s="1"/>
  <c r="AB242" i="3"/>
  <c r="U242" i="3" s="1"/>
  <c r="V242" i="3" s="1"/>
  <c r="W242" i="3" s="1"/>
  <c r="X242" i="3" s="1"/>
  <c r="V277" i="3"/>
  <c r="W277" i="3" s="1"/>
  <c r="X277" i="3" s="1"/>
  <c r="U329" i="3"/>
  <c r="V329" i="3" s="1"/>
  <c r="W329" i="3" s="1"/>
  <c r="X329" i="3" s="1"/>
  <c r="AB338" i="3"/>
  <c r="U338" i="3" s="1"/>
  <c r="V338" i="3" s="1"/>
  <c r="W338" i="3" s="1"/>
  <c r="X338" i="3" s="1"/>
  <c r="U366" i="3"/>
  <c r="V366" i="3" s="1"/>
  <c r="W366" i="3" s="1"/>
  <c r="X366" i="3" s="1"/>
  <c r="U411" i="3"/>
  <c r="V411" i="3" s="1"/>
  <c r="W411" i="3" s="1"/>
  <c r="X411" i="3" s="1"/>
  <c r="AB449" i="3"/>
  <c r="U449" i="3" s="1"/>
  <c r="V449" i="3" s="1"/>
  <c r="W449" i="3" s="1"/>
  <c r="X449" i="3" s="1"/>
  <c r="U533" i="3"/>
  <c r="V533" i="3" s="1"/>
  <c r="W533" i="3" s="1"/>
  <c r="X533" i="3" s="1"/>
  <c r="AB138" i="3"/>
  <c r="U138" i="3" s="1"/>
  <c r="V138" i="3" s="1"/>
  <c r="W138" i="3" s="1"/>
  <c r="X138" i="3" s="1"/>
  <c r="V20" i="3"/>
  <c r="W20" i="3" s="1"/>
  <c r="X20" i="3" s="1"/>
  <c r="U34" i="3"/>
  <c r="V34" i="3" s="1"/>
  <c r="W34" i="3" s="1"/>
  <c r="X34" i="3" s="1"/>
  <c r="V59" i="3"/>
  <c r="W59" i="3" s="1"/>
  <c r="X59" i="3" s="1"/>
  <c r="V75" i="3"/>
  <c r="W75" i="3" s="1"/>
  <c r="X75" i="3" s="1"/>
  <c r="AB110" i="3"/>
  <c r="U110" i="3" s="1"/>
  <c r="V110" i="3" s="1"/>
  <c r="W110" i="3" s="1"/>
  <c r="X110" i="3" s="1"/>
  <c r="AB112" i="3"/>
  <c r="U112" i="3" s="1"/>
  <c r="V112" i="3" s="1"/>
  <c r="W112" i="3" s="1"/>
  <c r="X112" i="3" s="1"/>
  <c r="V153" i="3"/>
  <c r="W153" i="3" s="1"/>
  <c r="X153" i="3" s="1"/>
  <c r="U160" i="3"/>
  <c r="V160" i="3" s="1"/>
  <c r="W160" i="3" s="1"/>
  <c r="X160" i="3" s="1"/>
  <c r="V170" i="3"/>
  <c r="W170" i="3" s="1"/>
  <c r="X170" i="3" s="1"/>
  <c r="V244" i="3"/>
  <c r="W244" i="3" s="1"/>
  <c r="X244" i="3" s="1"/>
  <c r="V425" i="3"/>
  <c r="W425" i="3" s="1"/>
  <c r="X425" i="3" s="1"/>
  <c r="V473" i="3"/>
  <c r="W473" i="3" s="1"/>
  <c r="X473" i="3" s="1"/>
  <c r="U469" i="3"/>
  <c r="V469" i="3" s="1"/>
  <c r="W469" i="3" s="1"/>
  <c r="X469" i="3" s="1"/>
  <c r="U46" i="3"/>
  <c r="V46" i="3" s="1"/>
  <c r="W46" i="3" s="1"/>
  <c r="X46" i="3" s="1"/>
  <c r="AB49" i="3"/>
  <c r="U49" i="3" s="1"/>
  <c r="V49" i="3" s="1"/>
  <c r="W49" i="3" s="1"/>
  <c r="X49" i="3" s="1"/>
  <c r="AB51" i="3"/>
  <c r="U51" i="3" s="1"/>
  <c r="V51" i="3" s="1"/>
  <c r="W51" i="3" s="1"/>
  <c r="X51" i="3" s="1"/>
  <c r="AB64" i="3"/>
  <c r="U64" i="3" s="1"/>
  <c r="V64" i="3" s="1"/>
  <c r="W64" i="3" s="1"/>
  <c r="X64" i="3" s="1"/>
  <c r="AB66" i="3"/>
  <c r="U66" i="3" s="1"/>
  <c r="V66" i="3" s="1"/>
  <c r="W66" i="3" s="1"/>
  <c r="X66" i="3" s="1"/>
  <c r="U69" i="3"/>
  <c r="V69" i="3" s="1"/>
  <c r="W69" i="3" s="1"/>
  <c r="X69" i="3" s="1"/>
  <c r="U84" i="3"/>
  <c r="V84" i="3" s="1"/>
  <c r="W84" i="3" s="1"/>
  <c r="X84" i="3" s="1"/>
  <c r="AB85" i="3"/>
  <c r="U85" i="3" s="1"/>
  <c r="V85" i="3" s="1"/>
  <c r="W85" i="3" s="1"/>
  <c r="X85" i="3" s="1"/>
  <c r="V115" i="3"/>
  <c r="W115" i="3" s="1"/>
  <c r="X115" i="3" s="1"/>
  <c r="V117" i="3"/>
  <c r="W117" i="3" s="1"/>
  <c r="X117" i="3" s="1"/>
  <c r="U119" i="3"/>
  <c r="V119" i="3" s="1"/>
  <c r="W119" i="3" s="1"/>
  <c r="X119" i="3" s="1"/>
  <c r="AB125" i="3"/>
  <c r="U125" i="3" s="1"/>
  <c r="V125" i="3" s="1"/>
  <c r="W125" i="3" s="1"/>
  <c r="X125" i="3" s="1"/>
  <c r="U157" i="3"/>
  <c r="V157" i="3" s="1"/>
  <c r="W157" i="3" s="1"/>
  <c r="X157" i="3" s="1"/>
  <c r="AB164" i="3"/>
  <c r="U164" i="3" s="1"/>
  <c r="V164" i="3" s="1"/>
  <c r="W164" i="3" s="1"/>
  <c r="X164" i="3" s="1"/>
  <c r="U174" i="3"/>
  <c r="V174" i="3" s="1"/>
  <c r="W174" i="3" s="1"/>
  <c r="X174" i="3" s="1"/>
  <c r="U188" i="3"/>
  <c r="V188" i="3" s="1"/>
  <c r="W188" i="3" s="1"/>
  <c r="X188" i="3" s="1"/>
  <c r="AB205" i="3"/>
  <c r="U205" i="3" s="1"/>
  <c r="V205" i="3" s="1"/>
  <c r="W205" i="3" s="1"/>
  <c r="X205" i="3" s="1"/>
  <c r="AB207" i="3"/>
  <c r="AB216" i="3"/>
  <c r="AB218" i="3"/>
  <c r="AB227" i="3"/>
  <c r="U227" i="3" s="1"/>
  <c r="V227" i="3" s="1"/>
  <c r="W227" i="3" s="1"/>
  <c r="X227" i="3" s="1"/>
  <c r="AB229" i="3"/>
  <c r="U229" i="3" s="1"/>
  <c r="V229" i="3" s="1"/>
  <c r="W229" i="3" s="1"/>
  <c r="X229" i="3" s="1"/>
  <c r="AB231" i="3"/>
  <c r="U231" i="3" s="1"/>
  <c r="V231" i="3" s="1"/>
  <c r="W231" i="3" s="1"/>
  <c r="X231" i="3" s="1"/>
  <c r="U239" i="3"/>
  <c r="V239" i="3" s="1"/>
  <c r="W239" i="3" s="1"/>
  <c r="X239" i="3" s="1"/>
  <c r="AB240" i="3"/>
  <c r="U240" i="3" s="1"/>
  <c r="V240" i="3" s="1"/>
  <c r="W240" i="3" s="1"/>
  <c r="X240" i="3" s="1"/>
  <c r="AB254" i="3"/>
  <c r="U254" i="3" s="1"/>
  <c r="V254" i="3" s="1"/>
  <c r="W254" i="3" s="1"/>
  <c r="X254" i="3" s="1"/>
  <c r="AB262" i="3"/>
  <c r="U262" i="3" s="1"/>
  <c r="V262" i="3" s="1"/>
  <c r="W262" i="3" s="1"/>
  <c r="X262" i="3" s="1"/>
  <c r="AB361" i="3"/>
  <c r="U361" i="3" s="1"/>
  <c r="V361" i="3" s="1"/>
  <c r="W361" i="3" s="1"/>
  <c r="X361" i="3" s="1"/>
  <c r="AB368" i="3"/>
  <c r="U368" i="3" s="1"/>
  <c r="V368" i="3" s="1"/>
  <c r="W368" i="3" s="1"/>
  <c r="X368" i="3" s="1"/>
  <c r="U399" i="3"/>
  <c r="V399" i="3" s="1"/>
  <c r="W399" i="3" s="1"/>
  <c r="X399" i="3" s="1"/>
  <c r="AB418" i="3"/>
  <c r="U418" i="3" s="1"/>
  <c r="V418" i="3" s="1"/>
  <c r="W418" i="3" s="1"/>
  <c r="X418" i="3" s="1"/>
  <c r="U428" i="3"/>
  <c r="V428" i="3" s="1"/>
  <c r="W428" i="3" s="1"/>
  <c r="X428" i="3" s="1"/>
  <c r="AB429" i="3"/>
  <c r="U429" i="3" s="1"/>
  <c r="V429" i="3" s="1"/>
  <c r="W429" i="3" s="1"/>
  <c r="X429" i="3" s="1"/>
  <c r="AB460" i="3"/>
  <c r="U460" i="3" s="1"/>
  <c r="V460" i="3" s="1"/>
  <c r="W460" i="3" s="1"/>
  <c r="X460" i="3" s="1"/>
  <c r="AB509" i="3"/>
  <c r="U509" i="3" s="1"/>
  <c r="V509" i="3" s="1"/>
  <c r="W509" i="3" s="1"/>
  <c r="X509" i="3" s="1"/>
  <c r="AB557" i="3"/>
  <c r="U557" i="3" s="1"/>
  <c r="V557" i="3" s="1"/>
  <c r="W557" i="3" s="1"/>
  <c r="X557" i="3" s="1"/>
  <c r="V384" i="3"/>
  <c r="W384" i="3" s="1"/>
  <c r="X384" i="3" s="1"/>
  <c r="U18" i="3"/>
  <c r="V18" i="3" s="1"/>
  <c r="W18" i="3" s="1"/>
  <c r="X18" i="3" s="1"/>
  <c r="AB36" i="3"/>
  <c r="U36" i="3" s="1"/>
  <c r="V36" i="3" s="1"/>
  <c r="W36" i="3" s="1"/>
  <c r="X36" i="3" s="1"/>
  <c r="AB41" i="3"/>
  <c r="U41" i="3" s="1"/>
  <c r="V41" i="3" s="1"/>
  <c r="W41" i="3" s="1"/>
  <c r="X41" i="3" s="1"/>
  <c r="AB54" i="3"/>
  <c r="U54" i="3" s="1"/>
  <c r="V54" i="3" s="1"/>
  <c r="W54" i="3" s="1"/>
  <c r="X54" i="3" s="1"/>
  <c r="AB82" i="3"/>
  <c r="U82" i="3" s="1"/>
  <c r="V82" i="3" s="1"/>
  <c r="W82" i="3" s="1"/>
  <c r="X82" i="3" s="1"/>
  <c r="AB97" i="3"/>
  <c r="U97" i="3" s="1"/>
  <c r="V97" i="3" s="1"/>
  <c r="W97" i="3" s="1"/>
  <c r="X97" i="3" s="1"/>
  <c r="U105" i="3"/>
  <c r="V105" i="3" s="1"/>
  <c r="W105" i="3" s="1"/>
  <c r="X105" i="3" s="1"/>
  <c r="AB106" i="3"/>
  <c r="U106" i="3" s="1"/>
  <c r="V106" i="3" s="1"/>
  <c r="W106" i="3" s="1"/>
  <c r="X106" i="3" s="1"/>
  <c r="AB137" i="3"/>
  <c r="U137" i="3" s="1"/>
  <c r="V137" i="3" s="1"/>
  <c r="W137" i="3" s="1"/>
  <c r="X137" i="3" s="1"/>
  <c r="AB195" i="3"/>
  <c r="U195" i="3" s="1"/>
  <c r="V195" i="3" s="1"/>
  <c r="W195" i="3" s="1"/>
  <c r="X195" i="3" s="1"/>
  <c r="U201" i="3"/>
  <c r="V201" i="3" s="1"/>
  <c r="W201" i="3" s="1"/>
  <c r="X201" i="3" s="1"/>
  <c r="U220" i="3"/>
  <c r="V220" i="3" s="1"/>
  <c r="W220" i="3" s="1"/>
  <c r="X220" i="3" s="1"/>
  <c r="U222" i="3"/>
  <c r="V222" i="3" s="1"/>
  <c r="W222" i="3" s="1"/>
  <c r="X222" i="3" s="1"/>
  <c r="U226" i="3"/>
  <c r="V226" i="3" s="1"/>
  <c r="W226" i="3" s="1"/>
  <c r="X226" i="3" s="1"/>
  <c r="V259" i="3"/>
  <c r="W259" i="3" s="1"/>
  <c r="X259" i="3" s="1"/>
  <c r="AB268" i="3"/>
  <c r="U268" i="3" s="1"/>
  <c r="V268" i="3" s="1"/>
  <c r="W268" i="3" s="1"/>
  <c r="X268" i="3" s="1"/>
  <c r="AB306" i="3"/>
  <c r="U306" i="3" s="1"/>
  <c r="V306" i="3" s="1"/>
  <c r="W306" i="3" s="1"/>
  <c r="X306" i="3" s="1"/>
  <c r="V323" i="3"/>
  <c r="W323" i="3" s="1"/>
  <c r="X323" i="3" s="1"/>
  <c r="U348" i="3"/>
  <c r="V348" i="3" s="1"/>
  <c r="W348" i="3" s="1"/>
  <c r="X348" i="3" s="1"/>
  <c r="V370" i="3"/>
  <c r="W370" i="3" s="1"/>
  <c r="X370" i="3" s="1"/>
  <c r="U372" i="3"/>
  <c r="V372" i="3" s="1"/>
  <c r="W372" i="3" s="1"/>
  <c r="X372" i="3" s="1"/>
  <c r="AB415" i="3"/>
  <c r="U415" i="3" s="1"/>
  <c r="V415" i="3" s="1"/>
  <c r="W415" i="3" s="1"/>
  <c r="X415" i="3" s="1"/>
  <c r="AB442" i="3"/>
  <c r="U442" i="3" s="1"/>
  <c r="V442" i="3" s="1"/>
  <c r="W442" i="3" s="1"/>
  <c r="X442" i="3" s="1"/>
  <c r="V450" i="3"/>
  <c r="W450" i="3" s="1"/>
  <c r="X450" i="3" s="1"/>
  <c r="AB471" i="3"/>
  <c r="U471" i="3" s="1"/>
  <c r="V471" i="3" s="1"/>
  <c r="W471" i="3" s="1"/>
  <c r="X471" i="3" s="1"/>
  <c r="AB478" i="3"/>
  <c r="U478" i="3" s="1"/>
  <c r="V478" i="3" s="1"/>
  <c r="W478" i="3" s="1"/>
  <c r="X478" i="3" s="1"/>
  <c r="AB484" i="3"/>
  <c r="U484" i="3" s="1"/>
  <c r="V484" i="3" s="1"/>
  <c r="W484" i="3" s="1"/>
  <c r="X484" i="3" s="1"/>
  <c r="U502" i="3"/>
  <c r="V502" i="3" s="1"/>
  <c r="W502" i="3" s="1"/>
  <c r="X502" i="3" s="1"/>
  <c r="AB514" i="3"/>
  <c r="U514" i="3" s="1"/>
  <c r="V514" i="3" s="1"/>
  <c r="W514" i="3" s="1"/>
  <c r="X514" i="3" s="1"/>
  <c r="AB516" i="3"/>
  <c r="U516" i="3" s="1"/>
  <c r="V516" i="3" s="1"/>
  <c r="W516" i="3" s="1"/>
  <c r="X516" i="3" s="1"/>
  <c r="U62" i="3"/>
  <c r="V62" i="3" s="1"/>
  <c r="W62" i="3" s="1"/>
  <c r="X62" i="3" s="1"/>
  <c r="AB72" i="3"/>
  <c r="U72" i="3" s="1"/>
  <c r="V72" i="3" s="1"/>
  <c r="W72" i="3" s="1"/>
  <c r="X72" i="3" s="1"/>
  <c r="AB89" i="3"/>
  <c r="U89" i="3" s="1"/>
  <c r="V89" i="3" s="1"/>
  <c r="W89" i="3" s="1"/>
  <c r="X89" i="3" s="1"/>
  <c r="AB91" i="3"/>
  <c r="U91" i="3" s="1"/>
  <c r="V91" i="3" s="1"/>
  <c r="W91" i="3" s="1"/>
  <c r="X91" i="3" s="1"/>
  <c r="AB99" i="3"/>
  <c r="U99" i="3" s="1"/>
  <c r="V99" i="3" s="1"/>
  <c r="W99" i="3" s="1"/>
  <c r="X99" i="3" s="1"/>
  <c r="AB145" i="3"/>
  <c r="U145" i="3" s="1"/>
  <c r="V145" i="3" s="1"/>
  <c r="W145" i="3" s="1"/>
  <c r="X145" i="3" s="1"/>
  <c r="U154" i="3"/>
  <c r="V154" i="3" s="1"/>
  <c r="W154" i="3" s="1"/>
  <c r="X154" i="3" s="1"/>
  <c r="AB190" i="3"/>
  <c r="U190" i="3" s="1"/>
  <c r="V190" i="3" s="1"/>
  <c r="W190" i="3" s="1"/>
  <c r="X190" i="3" s="1"/>
  <c r="AB192" i="3"/>
  <c r="U192" i="3" s="1"/>
  <c r="V192" i="3" s="1"/>
  <c r="W192" i="3" s="1"/>
  <c r="X192" i="3" s="1"/>
  <c r="AB197" i="3"/>
  <c r="U197" i="3" s="1"/>
  <c r="V197" i="3" s="1"/>
  <c r="W197" i="3" s="1"/>
  <c r="X197" i="3" s="1"/>
  <c r="AB199" i="3"/>
  <c r="U199" i="3" s="1"/>
  <c r="V199" i="3" s="1"/>
  <c r="W199" i="3" s="1"/>
  <c r="X199" i="3" s="1"/>
  <c r="U228" i="3"/>
  <c r="V228" i="3" s="1"/>
  <c r="W228" i="3" s="1"/>
  <c r="X228" i="3" s="1"/>
  <c r="AB241" i="3"/>
  <c r="U241" i="3" s="1"/>
  <c r="V241" i="3" s="1"/>
  <c r="W241" i="3" s="1"/>
  <c r="X241" i="3" s="1"/>
  <c r="AB243" i="3"/>
  <c r="U243" i="3" s="1"/>
  <c r="V243" i="3" s="1"/>
  <c r="W243" i="3" s="1"/>
  <c r="X243" i="3" s="1"/>
  <c r="AB245" i="3"/>
  <c r="U245" i="3" s="1"/>
  <c r="V245" i="3" s="1"/>
  <c r="W245" i="3" s="1"/>
  <c r="X245" i="3" s="1"/>
  <c r="AB274" i="3"/>
  <c r="U274" i="3" s="1"/>
  <c r="V274" i="3" s="1"/>
  <c r="W274" i="3" s="1"/>
  <c r="X274" i="3" s="1"/>
  <c r="AB276" i="3"/>
  <c r="U276" i="3" s="1"/>
  <c r="V276" i="3" s="1"/>
  <c r="W276" i="3" s="1"/>
  <c r="X276" i="3" s="1"/>
  <c r="AB279" i="3"/>
  <c r="U279" i="3" s="1"/>
  <c r="V279" i="3" s="1"/>
  <c r="W279" i="3" s="1"/>
  <c r="X279" i="3" s="1"/>
  <c r="AB301" i="3"/>
  <c r="U301" i="3" s="1"/>
  <c r="V301" i="3" s="1"/>
  <c r="W301" i="3" s="1"/>
  <c r="X301" i="3" s="1"/>
  <c r="AB337" i="3"/>
  <c r="U337" i="3" s="1"/>
  <c r="V337" i="3" s="1"/>
  <c r="W337" i="3" s="1"/>
  <c r="X337" i="3" s="1"/>
  <c r="AB376" i="3"/>
  <c r="U376" i="3" s="1"/>
  <c r="V376" i="3" s="1"/>
  <c r="W376" i="3" s="1"/>
  <c r="X376" i="3" s="1"/>
  <c r="AB457" i="3"/>
  <c r="U457" i="3" s="1"/>
  <c r="V457" i="3" s="1"/>
  <c r="W457" i="3" s="1"/>
  <c r="X457" i="3" s="1"/>
  <c r="V573" i="3"/>
  <c r="W573" i="3" s="1"/>
  <c r="X573" i="3" s="1"/>
  <c r="AB554" i="3"/>
  <c r="U554" i="3" s="1"/>
  <c r="V554" i="3" s="1"/>
  <c r="W554" i="3" s="1"/>
  <c r="X554" i="3" s="1"/>
  <c r="U45" i="3"/>
  <c r="V45" i="3" s="1"/>
  <c r="W45" i="3" s="1"/>
  <c r="X45" i="3" s="1"/>
  <c r="AB56" i="3"/>
  <c r="U56" i="3" s="1"/>
  <c r="V56" i="3" s="1"/>
  <c r="W56" i="3" s="1"/>
  <c r="X56" i="3" s="1"/>
  <c r="AB58" i="3"/>
  <c r="U58" i="3" s="1"/>
  <c r="V58" i="3" s="1"/>
  <c r="W58" i="3" s="1"/>
  <c r="X58" i="3" s="1"/>
  <c r="AB60" i="3"/>
  <c r="U60" i="3" s="1"/>
  <c r="V60" i="3" s="1"/>
  <c r="W60" i="3" s="1"/>
  <c r="X60" i="3" s="1"/>
  <c r="AB74" i="3"/>
  <c r="U74" i="3" s="1"/>
  <c r="V74" i="3" s="1"/>
  <c r="W74" i="3" s="1"/>
  <c r="X74" i="3" s="1"/>
  <c r="AB76" i="3"/>
  <c r="U76" i="3" s="1"/>
  <c r="V76" i="3" s="1"/>
  <c r="W76" i="3" s="1"/>
  <c r="X76" i="3" s="1"/>
  <c r="AB109" i="3"/>
  <c r="U109" i="3" s="1"/>
  <c r="V109" i="3" s="1"/>
  <c r="W109" i="3" s="1"/>
  <c r="X109" i="3" s="1"/>
  <c r="AB111" i="3"/>
  <c r="U111" i="3" s="1"/>
  <c r="V111" i="3" s="1"/>
  <c r="W111" i="3" s="1"/>
  <c r="X111" i="3" s="1"/>
  <c r="AB114" i="3"/>
  <c r="U114" i="3" s="1"/>
  <c r="V114" i="3" s="1"/>
  <c r="W114" i="3" s="1"/>
  <c r="X114" i="3" s="1"/>
  <c r="U149" i="3"/>
  <c r="V149" i="3" s="1"/>
  <c r="W149" i="3" s="1"/>
  <c r="X149" i="3" s="1"/>
  <c r="AB169" i="3"/>
  <c r="U169" i="3" s="1"/>
  <c r="V169" i="3" s="1"/>
  <c r="W169" i="3" s="1"/>
  <c r="X169" i="3" s="1"/>
  <c r="AB181" i="3"/>
  <c r="U181" i="3" s="1"/>
  <c r="V181" i="3" s="1"/>
  <c r="W181" i="3" s="1"/>
  <c r="X181" i="3" s="1"/>
  <c r="U194" i="3"/>
  <c r="V194" i="3" s="1"/>
  <c r="W194" i="3" s="1"/>
  <c r="X194" i="3" s="1"/>
  <c r="U206" i="3"/>
  <c r="V206" i="3" s="1"/>
  <c r="W206" i="3" s="1"/>
  <c r="X206" i="3" s="1"/>
  <c r="U247" i="3"/>
  <c r="V247" i="3" s="1"/>
  <c r="W247" i="3" s="1"/>
  <c r="X247" i="3" s="1"/>
  <c r="U304" i="3"/>
  <c r="V304" i="3" s="1"/>
  <c r="W304" i="3" s="1"/>
  <c r="X304" i="3" s="1"/>
  <c r="AB316" i="3"/>
  <c r="U316" i="3" s="1"/>
  <c r="V316" i="3" s="1"/>
  <c r="W316" i="3" s="1"/>
  <c r="X316" i="3" s="1"/>
  <c r="AB382" i="3"/>
  <c r="U382" i="3" s="1"/>
  <c r="V382" i="3" s="1"/>
  <c r="W382" i="3" s="1"/>
  <c r="X382" i="3" s="1"/>
  <c r="AB424" i="3"/>
  <c r="U424" i="3" s="1"/>
  <c r="V424" i="3" s="1"/>
  <c r="W424" i="3" s="1"/>
  <c r="X424" i="3" s="1"/>
  <c r="AB430" i="3"/>
  <c r="U430" i="3" s="1"/>
  <c r="V430" i="3" s="1"/>
  <c r="W430" i="3" s="1"/>
  <c r="X430" i="3" s="1"/>
  <c r="U440" i="3"/>
  <c r="V440" i="3" s="1"/>
  <c r="W440" i="3" s="1"/>
  <c r="X440" i="3" s="1"/>
  <c r="AB464" i="3"/>
  <c r="U464" i="3" s="1"/>
  <c r="V464" i="3" s="1"/>
  <c r="W464" i="3" s="1"/>
  <c r="X464" i="3" s="1"/>
  <c r="AB466" i="3"/>
  <c r="U466" i="3" s="1"/>
  <c r="V466" i="3" s="1"/>
  <c r="W466" i="3" s="1"/>
  <c r="X466" i="3" s="1"/>
  <c r="AB468" i="3"/>
  <c r="U468" i="3" s="1"/>
  <c r="V468" i="3" s="1"/>
  <c r="W468" i="3" s="1"/>
  <c r="X468" i="3" s="1"/>
  <c r="AB472" i="3"/>
  <c r="U472" i="3" s="1"/>
  <c r="V472" i="3" s="1"/>
  <c r="W472" i="3" s="1"/>
  <c r="X472" i="3" s="1"/>
  <c r="AB474" i="3"/>
  <c r="U474" i="3" s="1"/>
  <c r="V474" i="3" s="1"/>
  <c r="W474" i="3" s="1"/>
  <c r="X474" i="3" s="1"/>
  <c r="AB492" i="3"/>
  <c r="U492" i="3" s="1"/>
  <c r="V492" i="3" s="1"/>
  <c r="W492" i="3" s="1"/>
  <c r="X492" i="3" s="1"/>
  <c r="AB494" i="3"/>
  <c r="U494" i="3" s="1"/>
  <c r="V494" i="3" s="1"/>
  <c r="W494" i="3" s="1"/>
  <c r="X494" i="3" s="1"/>
  <c r="AB532" i="3"/>
  <c r="U532" i="3" s="1"/>
  <c r="V532" i="3" s="1"/>
  <c r="W532" i="3" s="1"/>
  <c r="X532" i="3" s="1"/>
  <c r="AF457" i="2"/>
  <c r="Y457" i="2" s="1"/>
  <c r="Y456" i="2" s="1"/>
  <c r="Z456" i="2" s="1"/>
  <c r="AA456" i="2" s="1"/>
  <c r="AB456" i="2" s="1"/>
  <c r="AF348" i="2"/>
  <c r="Y348" i="2" s="1"/>
  <c r="Z348" i="2" s="1"/>
  <c r="AA348" i="2" s="1"/>
  <c r="AB348" i="2" s="1"/>
  <c r="AF346" i="2"/>
  <c r="Y346" i="2" s="1"/>
  <c r="Z346" i="2" s="1"/>
  <c r="AA346" i="2" s="1"/>
  <c r="AB346" i="2" s="1"/>
  <c r="AF344" i="2"/>
  <c r="Y344" i="2" s="1"/>
  <c r="Z344" i="2" s="1"/>
  <c r="AA344" i="2" s="1"/>
  <c r="AB344" i="2" s="1"/>
  <c r="AF175" i="2"/>
  <c r="Y175" i="2" s="1"/>
  <c r="AF659" i="2"/>
  <c r="Y659" i="2" s="1"/>
  <c r="Y658" i="2" s="1"/>
  <c r="Z658" i="2" s="1"/>
  <c r="AA658" i="2" s="1"/>
  <c r="AB658" i="2" s="1"/>
  <c r="AF173" i="2"/>
  <c r="Y173" i="2" s="1"/>
  <c r="AF94" i="2"/>
  <c r="Y94" i="2" s="1"/>
  <c r="Z94" i="2" s="1"/>
  <c r="AA94" i="2" s="1"/>
  <c r="AB94" i="2" s="1"/>
  <c r="AF657" i="2"/>
  <c r="Y657" i="2" s="1"/>
  <c r="Y656" i="2" s="1"/>
  <c r="Z656" i="2" s="1"/>
  <c r="AA656" i="2" s="1"/>
  <c r="AB656" i="2" s="1"/>
  <c r="AF95" i="2"/>
  <c r="Y95" i="2" s="1"/>
  <c r="Z95" i="2" s="1"/>
  <c r="AA95" i="2" s="1"/>
  <c r="AB95" i="2" s="1"/>
  <c r="AF836" i="2"/>
  <c r="Y836" i="2" s="1"/>
  <c r="U465" i="3"/>
  <c r="V465" i="3" s="1"/>
  <c r="W465" i="3" s="1"/>
  <c r="X465" i="3" s="1"/>
  <c r="U413" i="3"/>
  <c r="V413" i="3" s="1"/>
  <c r="W413" i="3" s="1"/>
  <c r="X413" i="3" s="1"/>
  <c r="U267" i="3"/>
  <c r="V267" i="3" s="1"/>
  <c r="W267" i="3" s="1"/>
  <c r="X267" i="3" s="1"/>
  <c r="U261" i="3"/>
  <c r="V261" i="3" s="1"/>
  <c r="W261" i="3" s="1"/>
  <c r="X261" i="3" s="1"/>
  <c r="U216" i="3"/>
  <c r="V216" i="3" s="1"/>
  <c r="W216" i="3" s="1"/>
  <c r="X216" i="3" s="1"/>
  <c r="U218" i="3"/>
  <c r="V218" i="3" s="1"/>
  <c r="W218" i="3" s="1"/>
  <c r="X218" i="3" s="1"/>
  <c r="U207" i="3"/>
  <c r="V207" i="3" s="1"/>
  <c r="W207" i="3" s="1"/>
  <c r="X207" i="3" s="1"/>
  <c r="U189" i="3"/>
  <c r="V189" i="3" s="1"/>
  <c r="W189" i="3" s="1"/>
  <c r="X189" i="3" s="1"/>
  <c r="U191" i="3"/>
  <c r="V191" i="3" s="1"/>
  <c r="W191" i="3" s="1"/>
  <c r="X191" i="3" s="1"/>
  <c r="U107" i="3"/>
  <c r="V107" i="3" s="1"/>
  <c r="W107" i="3" s="1"/>
  <c r="X107" i="3" s="1"/>
  <c r="U98" i="3"/>
  <c r="V98" i="3" s="1"/>
  <c r="W98" i="3" s="1"/>
  <c r="X98" i="3" s="1"/>
  <c r="U38" i="3"/>
  <c r="V38" i="3" s="1"/>
  <c r="W38" i="3" s="1"/>
  <c r="X38" i="3" s="1"/>
  <c r="U19" i="3"/>
  <c r="V19" i="3" s="1"/>
  <c r="W19" i="3" s="1"/>
  <c r="X19" i="3" s="1"/>
  <c r="AF815" i="2"/>
  <c r="Y815" i="2" s="1"/>
  <c r="AF673" i="2"/>
  <c r="Y673" i="2" s="1"/>
  <c r="Y672" i="2" s="1"/>
  <c r="Z672" i="2" s="1"/>
  <c r="AA672" i="2" s="1"/>
  <c r="AB672" i="2" s="1"/>
  <c r="AF667" i="2"/>
  <c r="Y667" i="2" s="1"/>
  <c r="Y666" i="2" s="1"/>
  <c r="Z666" i="2" s="1"/>
  <c r="AA666" i="2" s="1"/>
  <c r="AB666" i="2" s="1"/>
  <c r="AF655" i="2"/>
  <c r="Y655" i="2" s="1"/>
  <c r="Y654" i="2" s="1"/>
  <c r="Z654" i="2" s="1"/>
  <c r="AA654" i="2" s="1"/>
  <c r="AB654" i="2" s="1"/>
  <c r="AF671" i="2"/>
  <c r="Y671" i="2" s="1"/>
  <c r="Y670" i="2" s="1"/>
  <c r="Z670" i="2" s="1"/>
  <c r="AA670" i="2" s="1"/>
  <c r="AB670" i="2" s="1"/>
  <c r="AF813" i="2"/>
  <c r="Y813" i="2" s="1"/>
  <c r="AF665" i="2"/>
  <c r="Y665" i="2" s="1"/>
  <c r="Y664" i="2" s="1"/>
  <c r="Z664" i="2" s="1"/>
  <c r="AA664" i="2" s="1"/>
  <c r="AB664" i="2" s="1"/>
  <c r="X656" i="2"/>
  <c r="AF790" i="2"/>
  <c r="Y790" i="2" s="1"/>
  <c r="AF669" i="2"/>
  <c r="Y669" i="2" s="1"/>
  <c r="Y668" i="2" s="1"/>
  <c r="Z668" i="2" s="1"/>
  <c r="AA668" i="2" s="1"/>
  <c r="AB668" i="2" s="1"/>
  <c r="AF798" i="2"/>
  <c r="Y798" i="2" s="1"/>
  <c r="AF663" i="2"/>
  <c r="Y663" i="2" s="1"/>
  <c r="Y662" i="2" s="1"/>
  <c r="Z662" i="2" s="1"/>
  <c r="AA662" i="2" s="1"/>
  <c r="AB662" i="2" s="1"/>
  <c r="AF613" i="2"/>
  <c r="Y613" i="2" s="1"/>
  <c r="Z613" i="2" s="1"/>
  <c r="AA613" i="2" s="1"/>
  <c r="AB613" i="2" s="1"/>
  <c r="AF718" i="2"/>
  <c r="Y718" i="2" s="1"/>
  <c r="AF710" i="2"/>
  <c r="Y710" i="2" s="1"/>
  <c r="Y709" i="2" s="1"/>
  <c r="Z709" i="2" s="1"/>
  <c r="AA709" i="2" s="1"/>
  <c r="AB709" i="2" s="1"/>
  <c r="AF714" i="2"/>
  <c r="Y714" i="2" s="1"/>
  <c r="Y713" i="2" s="1"/>
  <c r="Z713" i="2" s="1"/>
  <c r="AA713" i="2" s="1"/>
  <c r="AB713" i="2" s="1"/>
  <c r="AF888" i="2"/>
  <c r="Y888" i="2" s="1"/>
  <c r="Z888" i="2" s="1"/>
  <c r="AA888" i="2" s="1"/>
  <c r="AB888" i="2" s="1"/>
  <c r="AF885" i="2"/>
  <c r="Y885" i="2" s="1"/>
  <c r="Z885" i="2" s="1"/>
  <c r="AA885" i="2" s="1"/>
  <c r="AB885" i="2" s="1"/>
  <c r="AF826" i="2"/>
  <c r="Y826" i="2" s="1"/>
  <c r="Z826" i="2" s="1"/>
  <c r="AA826" i="2" s="1"/>
  <c r="AB826" i="2" s="1"/>
  <c r="AF877" i="2"/>
  <c r="Y877" i="2" s="1"/>
  <c r="Z877" i="2" s="1"/>
  <c r="AA877" i="2" s="1"/>
  <c r="AB877" i="2" s="1"/>
  <c r="AF819" i="2"/>
  <c r="Y819" i="2" s="1"/>
  <c r="Z819" i="2" s="1"/>
  <c r="AA819" i="2" s="1"/>
  <c r="AB819" i="2" s="1"/>
  <c r="AF881" i="2"/>
  <c r="Y881" i="2" s="1"/>
  <c r="Z881" i="2" s="1"/>
  <c r="AA881" i="2" s="1"/>
  <c r="AB881" i="2" s="1"/>
  <c r="AF787" i="2"/>
  <c r="Y787" i="2" s="1"/>
  <c r="Z787" i="2" s="1"/>
  <c r="AA787" i="2" s="1"/>
  <c r="AB787" i="2" s="1"/>
  <c r="AF805" i="2"/>
  <c r="Y805" i="2" s="1"/>
  <c r="Z805" i="2" s="1"/>
  <c r="AA805" i="2" s="1"/>
  <c r="AB805" i="2" s="1"/>
  <c r="AF818" i="2"/>
  <c r="Y818" i="2" s="1"/>
  <c r="Z818" i="2" s="1"/>
  <c r="AA818" i="2" s="1"/>
  <c r="AB818" i="2" s="1"/>
  <c r="AF788" i="2"/>
  <c r="Y788" i="2" s="1"/>
  <c r="Z788" i="2" s="1"/>
  <c r="AA788" i="2" s="1"/>
  <c r="AB788" i="2" s="1"/>
  <c r="AF879" i="2"/>
  <c r="Y879" i="2" s="1"/>
  <c r="Z879" i="2" s="1"/>
  <c r="AA879" i="2" s="1"/>
  <c r="AB879" i="2" s="1"/>
  <c r="AF793" i="2"/>
  <c r="Y793" i="2" s="1"/>
  <c r="Z793" i="2" s="1"/>
  <c r="AA793" i="2" s="1"/>
  <c r="AB793" i="2" s="1"/>
  <c r="AF830" i="2"/>
  <c r="Y830" i="2" s="1"/>
  <c r="Z830" i="2" s="1"/>
  <c r="AA830" i="2" s="1"/>
  <c r="AB830" i="2" s="1"/>
  <c r="AF861" i="2"/>
  <c r="Y861" i="2" s="1"/>
  <c r="Z861" i="2" s="1"/>
  <c r="AA861" i="2" s="1"/>
  <c r="AB861" i="2" s="1"/>
  <c r="AF772" i="2"/>
  <c r="Y772" i="2" s="1"/>
  <c r="Z772" i="2" s="1"/>
  <c r="AA772" i="2" s="1"/>
  <c r="AB772" i="2" s="1"/>
  <c r="AF811" i="2"/>
  <c r="Y811" i="2" s="1"/>
  <c r="Z811" i="2" s="1"/>
  <c r="AA811" i="2" s="1"/>
  <c r="AB811" i="2" s="1"/>
  <c r="AF796" i="2"/>
  <c r="Y796" i="2" s="1"/>
  <c r="Z796" i="2" s="1"/>
  <c r="AA796" i="2" s="1"/>
  <c r="AB796" i="2" s="1"/>
  <c r="AF863" i="2"/>
  <c r="Y863" i="2" s="1"/>
  <c r="Z863" i="2" s="1"/>
  <c r="AA863" i="2" s="1"/>
  <c r="AB863" i="2" s="1"/>
  <c r="AF872" i="2"/>
  <c r="Y872" i="2" s="1"/>
  <c r="Z872" i="2" s="1"/>
  <c r="AA872" i="2" s="1"/>
  <c r="AB872" i="2" s="1"/>
  <c r="AF783" i="2"/>
  <c r="Y783" i="2" s="1"/>
  <c r="Z783" i="2" s="1"/>
  <c r="AA783" i="2" s="1"/>
  <c r="AB783" i="2" s="1"/>
  <c r="AF875" i="2"/>
  <c r="Y875" i="2" s="1"/>
  <c r="Z875" i="2" s="1"/>
  <c r="AA875" i="2" s="1"/>
  <c r="AB875" i="2" s="1"/>
  <c r="AF771" i="2"/>
  <c r="Y771" i="2" s="1"/>
  <c r="Z771" i="2" s="1"/>
  <c r="AA771" i="2" s="1"/>
  <c r="AB771" i="2" s="1"/>
  <c r="AF850" i="2"/>
  <c r="Y850" i="2" s="1"/>
  <c r="Z850" i="2" s="1"/>
  <c r="AA850" i="2" s="1"/>
  <c r="AB850" i="2" s="1"/>
  <c r="AF856" i="2"/>
  <c r="Y856" i="2" s="1"/>
  <c r="Z856" i="2" s="1"/>
  <c r="AA856" i="2" s="1"/>
  <c r="AB856" i="2" s="1"/>
  <c r="AF871" i="2"/>
  <c r="Y871" i="2" s="1"/>
  <c r="Z871" i="2" s="1"/>
  <c r="AA871" i="2" s="1"/>
  <c r="AB871" i="2" s="1"/>
  <c r="AF855" i="2"/>
  <c r="Y855" i="2" s="1"/>
  <c r="Z855" i="2" s="1"/>
  <c r="AA855" i="2" s="1"/>
  <c r="AB855" i="2" s="1"/>
  <c r="AF800" i="2"/>
  <c r="Y800" i="2" s="1"/>
  <c r="Z800" i="2" s="1"/>
  <c r="AA800" i="2" s="1"/>
  <c r="AB800" i="2" s="1"/>
  <c r="AF848" i="2"/>
  <c r="Y848" i="2" s="1"/>
  <c r="Z848" i="2" s="1"/>
  <c r="AA848" i="2" s="1"/>
  <c r="AB848" i="2" s="1"/>
  <c r="AF792" i="2"/>
  <c r="Y792" i="2" s="1"/>
  <c r="Z792" i="2" s="1"/>
  <c r="AA792" i="2" s="1"/>
  <c r="AB792" i="2" s="1"/>
  <c r="AF810" i="2"/>
  <c r="Y810" i="2" s="1"/>
  <c r="Z810" i="2" s="1"/>
  <c r="AA810" i="2" s="1"/>
  <c r="AB810" i="2" s="1"/>
  <c r="AF795" i="2"/>
  <c r="Y795" i="2" s="1"/>
  <c r="Z795" i="2" s="1"/>
  <c r="AA795" i="2" s="1"/>
  <c r="AB795" i="2" s="1"/>
  <c r="AF801" i="2"/>
  <c r="Y801" i="2" s="1"/>
  <c r="Z801" i="2" s="1"/>
  <c r="AA801" i="2" s="1"/>
  <c r="AB801" i="2" s="1"/>
  <c r="AF851" i="2"/>
  <c r="Y851" i="2" s="1"/>
  <c r="Z851" i="2" s="1"/>
  <c r="AA851" i="2" s="1"/>
  <c r="AB851" i="2" s="1"/>
  <c r="AF860" i="2"/>
  <c r="Y860" i="2" s="1"/>
  <c r="Z860" i="2" s="1"/>
  <c r="AA860" i="2" s="1"/>
  <c r="AB860" i="2" s="1"/>
  <c r="AF864" i="2"/>
  <c r="Y864" i="2" s="1"/>
  <c r="Z864" i="2" s="1"/>
  <c r="AA864" i="2" s="1"/>
  <c r="AB864" i="2" s="1"/>
  <c r="AF874" i="2"/>
  <c r="Y874" i="2" s="1"/>
  <c r="Z874" i="2" s="1"/>
  <c r="AA874" i="2" s="1"/>
  <c r="AB874" i="2" s="1"/>
  <c r="AF781" i="2"/>
  <c r="Y781" i="2" s="1"/>
  <c r="Z781" i="2" s="1"/>
  <c r="AA781" i="2" s="1"/>
  <c r="AB781" i="2" s="1"/>
  <c r="AF834" i="2"/>
  <c r="Y834" i="2" s="1"/>
  <c r="Z834" i="2" s="1"/>
  <c r="AA834" i="2" s="1"/>
  <c r="AB834" i="2" s="1"/>
  <c r="AF817" i="2"/>
  <c r="Y817" i="2" s="1"/>
  <c r="Z817" i="2" s="1"/>
  <c r="AA817" i="2" s="1"/>
  <c r="AB817" i="2" s="1"/>
  <c r="AF706" i="2"/>
  <c r="Y706" i="2" s="1"/>
  <c r="Z706" i="2" s="1"/>
  <c r="AA706" i="2" s="1"/>
  <c r="AB706" i="2" s="1"/>
  <c r="AF707" i="2"/>
  <c r="Y707" i="2" s="1"/>
  <c r="Z707" i="2" s="1"/>
  <c r="AA707" i="2" s="1"/>
  <c r="AB707" i="2" s="1"/>
  <c r="AF699" i="2"/>
  <c r="Y699" i="2" s="1"/>
  <c r="Z699" i="2" s="1"/>
  <c r="AA699" i="2" s="1"/>
  <c r="AB699" i="2" s="1"/>
  <c r="AF700" i="2"/>
  <c r="Y700" i="2" s="1"/>
  <c r="Z700" i="2" s="1"/>
  <c r="AA700" i="2" s="1"/>
  <c r="AB700" i="2" s="1"/>
  <c r="AF702" i="2"/>
  <c r="Y702" i="2" s="1"/>
  <c r="Z702" i="2" s="1"/>
  <c r="AA702" i="2" s="1"/>
  <c r="AB702" i="2" s="1"/>
  <c r="AF715" i="2"/>
  <c r="Y715" i="2" s="1"/>
  <c r="Z715" i="2" s="1"/>
  <c r="AA715" i="2" s="1"/>
  <c r="AB715" i="2" s="1"/>
  <c r="AF711" i="2"/>
  <c r="Y711" i="2" s="1"/>
  <c r="Z711" i="2" s="1"/>
  <c r="AA711" i="2" s="1"/>
  <c r="AB711" i="2" s="1"/>
  <c r="AF653" i="2"/>
  <c r="Y653" i="2" s="1"/>
  <c r="Y652" i="2" s="1"/>
  <c r="Z652" i="2" s="1"/>
  <c r="AA652" i="2" s="1"/>
  <c r="AB652" i="2" s="1"/>
  <c r="AE661" i="2"/>
  <c r="AD661" i="2"/>
  <c r="AC661" i="2"/>
  <c r="X661" i="2"/>
  <c r="AE651" i="2"/>
  <c r="AD651" i="2"/>
  <c r="AC651" i="2"/>
  <c r="X651" i="2"/>
  <c r="AE544" i="2"/>
  <c r="AD544" i="2"/>
  <c r="AC544" i="2"/>
  <c r="X544" i="2"/>
  <c r="AE626" i="2"/>
  <c r="AD626" i="2"/>
  <c r="AC626" i="2"/>
  <c r="X626" i="2"/>
  <c r="AE625" i="2"/>
  <c r="AD625" i="2"/>
  <c r="AC625" i="2"/>
  <c r="X625" i="2"/>
  <c r="AE624" i="2"/>
  <c r="AD624" i="2"/>
  <c r="AC624" i="2"/>
  <c r="X624" i="2"/>
  <c r="AE623" i="2"/>
  <c r="AD623" i="2"/>
  <c r="AC623" i="2"/>
  <c r="X623" i="2"/>
  <c r="AE619" i="2"/>
  <c r="AD619" i="2"/>
  <c r="AC619" i="2"/>
  <c r="X619" i="2"/>
  <c r="AE618" i="2"/>
  <c r="AD618" i="2"/>
  <c r="AC618" i="2"/>
  <c r="X618" i="2"/>
  <c r="AE617" i="2"/>
  <c r="AD617" i="2"/>
  <c r="AC617" i="2"/>
  <c r="X617" i="2"/>
  <c r="AE616" i="2"/>
  <c r="AD616" i="2"/>
  <c r="AC616" i="2"/>
  <c r="X616" i="2"/>
  <c r="AE615" i="2"/>
  <c r="AD615" i="2"/>
  <c r="AC615" i="2"/>
  <c r="X615" i="2"/>
  <c r="AE605" i="2"/>
  <c r="AD605" i="2"/>
  <c r="AC605" i="2"/>
  <c r="X605" i="2"/>
  <c r="AE604" i="2"/>
  <c r="AD604" i="2"/>
  <c r="AC604" i="2"/>
  <c r="X604" i="2"/>
  <c r="AE602" i="2"/>
  <c r="AD602" i="2"/>
  <c r="AC602" i="2"/>
  <c r="X602" i="2"/>
  <c r="AE601" i="2"/>
  <c r="AD601" i="2"/>
  <c r="AC601" i="2"/>
  <c r="X601" i="2"/>
  <c r="AE600" i="2"/>
  <c r="AD600" i="2"/>
  <c r="AC600" i="2"/>
  <c r="X600" i="2"/>
  <c r="AE599" i="2"/>
  <c r="AD599" i="2"/>
  <c r="AC599" i="2"/>
  <c r="X599" i="2"/>
  <c r="AE597" i="2"/>
  <c r="AD597" i="2"/>
  <c r="AC597" i="2"/>
  <c r="X597" i="2"/>
  <c r="AE596" i="2"/>
  <c r="AD596" i="2"/>
  <c r="AC596" i="2"/>
  <c r="X596" i="2"/>
  <c r="AE595" i="2"/>
  <c r="AD595" i="2"/>
  <c r="AC595" i="2"/>
  <c r="X595" i="2"/>
  <c r="AE594" i="2"/>
  <c r="AD594" i="2"/>
  <c r="AC594" i="2"/>
  <c r="X594" i="2"/>
  <c r="AE592" i="2"/>
  <c r="AD592" i="2"/>
  <c r="AC592" i="2"/>
  <c r="X592" i="2"/>
  <c r="AE590" i="2"/>
  <c r="AD590" i="2"/>
  <c r="AC590" i="2"/>
  <c r="X590" i="2"/>
  <c r="AE589" i="2"/>
  <c r="AD589" i="2"/>
  <c r="AC589" i="2"/>
  <c r="X589" i="2"/>
  <c r="AE588" i="2"/>
  <c r="AD588" i="2"/>
  <c r="AC588" i="2"/>
  <c r="X588" i="2"/>
  <c r="AE587" i="2"/>
  <c r="AD587" i="2"/>
  <c r="AC587" i="2"/>
  <c r="X587" i="2"/>
  <c r="AE586" i="2"/>
  <c r="AD586" i="2"/>
  <c r="AC586" i="2"/>
  <c r="X586" i="2"/>
  <c r="AE585" i="2"/>
  <c r="AD585" i="2"/>
  <c r="AC585" i="2"/>
  <c r="X585" i="2"/>
  <c r="AE584" i="2"/>
  <c r="AD584" i="2"/>
  <c r="AC584" i="2"/>
  <c r="X584" i="2"/>
  <c r="AE583" i="2"/>
  <c r="AD583" i="2"/>
  <c r="AC583" i="2"/>
  <c r="X583" i="2"/>
  <c r="AE582" i="2"/>
  <c r="AD582" i="2"/>
  <c r="AC582" i="2"/>
  <c r="X582" i="2"/>
  <c r="AE581" i="2"/>
  <c r="AD581" i="2"/>
  <c r="AC581" i="2"/>
  <c r="X581" i="2"/>
  <c r="AE580" i="2"/>
  <c r="AD580" i="2"/>
  <c r="AC580" i="2"/>
  <c r="X580" i="2"/>
  <c r="AE579" i="2"/>
  <c r="AD579" i="2"/>
  <c r="AC579" i="2"/>
  <c r="X579" i="2"/>
  <c r="AE578" i="2"/>
  <c r="AD578" i="2"/>
  <c r="AC578" i="2"/>
  <c r="X578" i="2"/>
  <c r="AE577" i="2"/>
  <c r="AD577" i="2"/>
  <c r="AC577" i="2"/>
  <c r="X577" i="2"/>
  <c r="AE575" i="2"/>
  <c r="AD575" i="2"/>
  <c r="AC575" i="2"/>
  <c r="X575" i="2"/>
  <c r="AE574" i="2"/>
  <c r="AD574" i="2"/>
  <c r="AC574" i="2"/>
  <c r="X574" i="2"/>
  <c r="AE573" i="2"/>
  <c r="AD573" i="2"/>
  <c r="AC573" i="2"/>
  <c r="X573" i="2"/>
  <c r="AE572" i="2"/>
  <c r="AD572" i="2"/>
  <c r="AC572" i="2"/>
  <c r="X572" i="2"/>
  <c r="AE571" i="2"/>
  <c r="AD571" i="2"/>
  <c r="AC571" i="2"/>
  <c r="X571" i="2"/>
  <c r="AE570" i="2"/>
  <c r="AD570" i="2"/>
  <c r="AC570" i="2"/>
  <c r="X570" i="2"/>
  <c r="AE569" i="2"/>
  <c r="AD569" i="2"/>
  <c r="AC569" i="2"/>
  <c r="X569" i="2"/>
  <c r="AE568" i="2"/>
  <c r="AD568" i="2"/>
  <c r="AC568" i="2"/>
  <c r="X568" i="2"/>
  <c r="AE567" i="2"/>
  <c r="AD567" i="2"/>
  <c r="AC567" i="2"/>
  <c r="X567" i="2"/>
  <c r="AE566" i="2"/>
  <c r="AD566" i="2"/>
  <c r="AC566" i="2"/>
  <c r="X566" i="2"/>
  <c r="AE565" i="2"/>
  <c r="AD565" i="2"/>
  <c r="AC565" i="2"/>
  <c r="X565" i="2"/>
  <c r="AE564" i="2"/>
  <c r="AD564" i="2"/>
  <c r="AC564" i="2"/>
  <c r="X564" i="2"/>
  <c r="AE563" i="2"/>
  <c r="AD563" i="2"/>
  <c r="AC563" i="2"/>
  <c r="X563" i="2"/>
  <c r="AE562" i="2"/>
  <c r="AD562" i="2"/>
  <c r="AC562" i="2"/>
  <c r="X562" i="2"/>
  <c r="AE559" i="2"/>
  <c r="AD559" i="2"/>
  <c r="AC559" i="2"/>
  <c r="X559" i="2"/>
  <c r="AE558" i="2"/>
  <c r="AD558" i="2"/>
  <c r="AC558" i="2"/>
  <c r="X558" i="2"/>
  <c r="AE557" i="2"/>
  <c r="AD557" i="2"/>
  <c r="AC557" i="2"/>
  <c r="X557" i="2"/>
  <c r="AE556" i="2"/>
  <c r="AD556" i="2"/>
  <c r="AC556" i="2"/>
  <c r="X556" i="2"/>
  <c r="AE555" i="2"/>
  <c r="AD555" i="2"/>
  <c r="AC555" i="2"/>
  <c r="X555" i="2"/>
  <c r="AE554" i="2"/>
  <c r="AD554" i="2"/>
  <c r="AC554" i="2"/>
  <c r="X554" i="2"/>
  <c r="AE553" i="2"/>
  <c r="AD553" i="2"/>
  <c r="AC553" i="2"/>
  <c r="X553" i="2"/>
  <c r="AE552" i="2"/>
  <c r="AD552" i="2"/>
  <c r="AC552" i="2"/>
  <c r="X552" i="2"/>
  <c r="AE551" i="2"/>
  <c r="AD551" i="2"/>
  <c r="AC551" i="2"/>
  <c r="X551" i="2"/>
  <c r="AE550" i="2"/>
  <c r="AD550" i="2"/>
  <c r="AC550" i="2"/>
  <c r="X550" i="2"/>
  <c r="AE549" i="2"/>
  <c r="AD549" i="2"/>
  <c r="AC549" i="2"/>
  <c r="X549" i="2"/>
  <c r="AE548" i="2"/>
  <c r="AD548" i="2"/>
  <c r="AC548" i="2"/>
  <c r="X548" i="2"/>
  <c r="AE547" i="2"/>
  <c r="AD547" i="2"/>
  <c r="AC547" i="2"/>
  <c r="X547" i="2"/>
  <c r="AE546" i="2"/>
  <c r="AD546" i="2"/>
  <c r="AC546" i="2"/>
  <c r="X546" i="2"/>
  <c r="AE510" i="2"/>
  <c r="AD510" i="2"/>
  <c r="AC510" i="2"/>
  <c r="X510" i="2"/>
  <c r="AE508" i="2"/>
  <c r="AD508" i="2"/>
  <c r="AC508" i="2"/>
  <c r="X508" i="2"/>
  <c r="AE500" i="2"/>
  <c r="AD500" i="2"/>
  <c r="AC500" i="2"/>
  <c r="X500" i="2"/>
  <c r="AE499" i="2"/>
  <c r="AD499" i="2"/>
  <c r="AC499" i="2"/>
  <c r="X499" i="2"/>
  <c r="AE498" i="2"/>
  <c r="AD498" i="2"/>
  <c r="AC498" i="2"/>
  <c r="X498" i="2"/>
  <c r="AE496" i="2"/>
  <c r="AD496" i="2"/>
  <c r="AC496" i="2"/>
  <c r="X496" i="2"/>
  <c r="AE494" i="2"/>
  <c r="AD494" i="2"/>
  <c r="AC494" i="2"/>
  <c r="X494" i="2"/>
  <c r="AE491" i="2"/>
  <c r="AD491" i="2"/>
  <c r="AC491" i="2"/>
  <c r="X491" i="2"/>
  <c r="AE488" i="2"/>
  <c r="AD488" i="2"/>
  <c r="AC488" i="2"/>
  <c r="X488" i="2"/>
  <c r="AE484" i="2"/>
  <c r="AD484" i="2"/>
  <c r="AC484" i="2"/>
  <c r="X484" i="2"/>
  <c r="AE480" i="2"/>
  <c r="AD480" i="2"/>
  <c r="AC480" i="2"/>
  <c r="X480" i="2"/>
  <c r="AE479" i="2"/>
  <c r="AD479" i="2"/>
  <c r="AC479" i="2"/>
  <c r="X479" i="2"/>
  <c r="AE478" i="2"/>
  <c r="AD478" i="2"/>
  <c r="AC478" i="2"/>
  <c r="X478" i="2"/>
  <c r="AE474" i="2"/>
  <c r="AD474" i="2"/>
  <c r="AC474" i="2"/>
  <c r="X474" i="2"/>
  <c r="AE472" i="2"/>
  <c r="AD472" i="2"/>
  <c r="AC472" i="2"/>
  <c r="X472" i="2"/>
  <c r="AE464" i="2"/>
  <c r="AD464" i="2"/>
  <c r="AC464" i="2"/>
  <c r="X464" i="2"/>
  <c r="AE463" i="2"/>
  <c r="AD463" i="2"/>
  <c r="AC463" i="2"/>
  <c r="X463" i="2"/>
  <c r="AE455" i="2"/>
  <c r="AD455" i="2"/>
  <c r="AC455" i="2"/>
  <c r="X455" i="2"/>
  <c r="AE454" i="2"/>
  <c r="AD454" i="2"/>
  <c r="AC454" i="2"/>
  <c r="X454" i="2"/>
  <c r="AE452" i="2"/>
  <c r="AD452" i="2"/>
  <c r="AC452" i="2"/>
  <c r="X452" i="2"/>
  <c r="AE450" i="2"/>
  <c r="AD450" i="2"/>
  <c r="AC450" i="2"/>
  <c r="X450" i="2"/>
  <c r="AE444" i="2"/>
  <c r="AD444" i="2"/>
  <c r="AC444" i="2"/>
  <c r="X444" i="2"/>
  <c r="AE380" i="2"/>
  <c r="AD380" i="2"/>
  <c r="AC380" i="2"/>
  <c r="X380" i="2"/>
  <c r="AE378" i="2"/>
  <c r="AD378" i="2"/>
  <c r="AC378" i="2"/>
  <c r="X378" i="2"/>
  <c r="AE376" i="2"/>
  <c r="AD376" i="2"/>
  <c r="AC376" i="2"/>
  <c r="X376" i="2"/>
  <c r="AE374" i="2"/>
  <c r="AD374" i="2"/>
  <c r="AC374" i="2"/>
  <c r="X374" i="2"/>
  <c r="AE373" i="2"/>
  <c r="AD373" i="2"/>
  <c r="AC373" i="2"/>
  <c r="X373" i="2"/>
  <c r="AE372" i="2"/>
  <c r="AD372" i="2"/>
  <c r="AC372" i="2"/>
  <c r="X372" i="2"/>
  <c r="AE369" i="2"/>
  <c r="AD369" i="2"/>
  <c r="AC369" i="2"/>
  <c r="X369" i="2"/>
  <c r="AE366" i="2"/>
  <c r="AD366" i="2"/>
  <c r="AC366" i="2"/>
  <c r="X366" i="2"/>
  <c r="AE360" i="2"/>
  <c r="AD360" i="2"/>
  <c r="AC360" i="2"/>
  <c r="X360" i="2"/>
  <c r="AE359" i="2"/>
  <c r="AD359" i="2"/>
  <c r="AC359" i="2"/>
  <c r="X359" i="2"/>
  <c r="AE358" i="2"/>
  <c r="AD358" i="2"/>
  <c r="AC358" i="2"/>
  <c r="X358" i="2"/>
  <c r="AE356" i="2"/>
  <c r="AD356" i="2"/>
  <c r="AC356" i="2"/>
  <c r="X356" i="2"/>
  <c r="AE355" i="2"/>
  <c r="AD355" i="2"/>
  <c r="AC355" i="2"/>
  <c r="X355" i="2"/>
  <c r="AE354" i="2"/>
  <c r="AD354" i="2"/>
  <c r="AC354" i="2"/>
  <c r="X354" i="2"/>
  <c r="AE352" i="2"/>
  <c r="AD352" i="2"/>
  <c r="AC352" i="2"/>
  <c r="X352" i="2"/>
  <c r="AE350" i="2"/>
  <c r="AD350" i="2"/>
  <c r="AC350" i="2"/>
  <c r="X350" i="2"/>
  <c r="AE342" i="2"/>
  <c r="AD342" i="2"/>
  <c r="AC342" i="2"/>
  <c r="X342" i="2"/>
  <c r="AE341" i="2"/>
  <c r="AD341" i="2"/>
  <c r="AC341" i="2"/>
  <c r="X341" i="2"/>
  <c r="AE336" i="2"/>
  <c r="AD336" i="2"/>
  <c r="AC336" i="2"/>
  <c r="X336" i="2"/>
  <c r="AE335" i="2"/>
  <c r="AD335" i="2"/>
  <c r="AC335" i="2"/>
  <c r="X335" i="2"/>
  <c r="AE333" i="2"/>
  <c r="AD333" i="2"/>
  <c r="AC333" i="2"/>
  <c r="X333" i="2"/>
  <c r="AE332" i="2"/>
  <c r="AD332" i="2"/>
  <c r="AC332" i="2"/>
  <c r="X332" i="2"/>
  <c r="AE330" i="2"/>
  <c r="AD330" i="2"/>
  <c r="AC330" i="2"/>
  <c r="X330" i="2"/>
  <c r="AE329" i="2"/>
  <c r="AD329" i="2"/>
  <c r="AC329" i="2"/>
  <c r="X329" i="2"/>
  <c r="AE327" i="2"/>
  <c r="AD327" i="2"/>
  <c r="AC327" i="2"/>
  <c r="X327" i="2"/>
  <c r="AE325" i="2"/>
  <c r="AD325" i="2"/>
  <c r="AC325" i="2"/>
  <c r="X325" i="2"/>
  <c r="AE324" i="2"/>
  <c r="AD324" i="2"/>
  <c r="AC324" i="2"/>
  <c r="X324" i="2"/>
  <c r="AE322" i="2"/>
  <c r="AD322" i="2"/>
  <c r="AC322" i="2"/>
  <c r="X322" i="2"/>
  <c r="AE321" i="2"/>
  <c r="AD321" i="2"/>
  <c r="AC321" i="2"/>
  <c r="X321" i="2"/>
  <c r="AE305" i="2"/>
  <c r="AD305" i="2"/>
  <c r="AC305" i="2"/>
  <c r="X305" i="2"/>
  <c r="AE304" i="2"/>
  <c r="AD304" i="2"/>
  <c r="AC304" i="2"/>
  <c r="X304" i="2"/>
  <c r="AE303" i="2"/>
  <c r="AD303" i="2"/>
  <c r="AC303" i="2"/>
  <c r="X303" i="2"/>
  <c r="AE302" i="2"/>
  <c r="AD302" i="2"/>
  <c r="AC302" i="2"/>
  <c r="X302" i="2"/>
  <c r="AE300" i="2"/>
  <c r="AD300" i="2"/>
  <c r="AC300" i="2"/>
  <c r="X300" i="2"/>
  <c r="AE299" i="2"/>
  <c r="AD299" i="2"/>
  <c r="AC299" i="2"/>
  <c r="X299" i="2"/>
  <c r="AE298" i="2"/>
  <c r="AD298" i="2"/>
  <c r="AC298" i="2"/>
  <c r="X298" i="2"/>
  <c r="AE297" i="2"/>
  <c r="AD297" i="2"/>
  <c r="AC297" i="2"/>
  <c r="X297" i="2"/>
  <c r="AE296" i="2"/>
  <c r="AD296" i="2"/>
  <c r="AC296" i="2"/>
  <c r="X296" i="2"/>
  <c r="AE295" i="2"/>
  <c r="AD295" i="2"/>
  <c r="AC295" i="2"/>
  <c r="X295" i="2"/>
  <c r="AE293" i="2"/>
  <c r="AD293" i="2"/>
  <c r="AC293" i="2"/>
  <c r="X293" i="2"/>
  <c r="AE292" i="2"/>
  <c r="AD292" i="2"/>
  <c r="AC292" i="2"/>
  <c r="X292" i="2"/>
  <c r="AE291" i="2"/>
  <c r="AD291" i="2"/>
  <c r="AC291" i="2"/>
  <c r="X291" i="2"/>
  <c r="AE290" i="2"/>
  <c r="AD290" i="2"/>
  <c r="AC290" i="2"/>
  <c r="X290" i="2"/>
  <c r="AE289" i="2"/>
  <c r="AD289" i="2"/>
  <c r="AC289" i="2"/>
  <c r="X289" i="2"/>
  <c r="AE288" i="2"/>
  <c r="AD288" i="2"/>
  <c r="AC288" i="2"/>
  <c r="X288" i="2"/>
  <c r="AE286" i="2"/>
  <c r="AD286" i="2"/>
  <c r="AC286" i="2"/>
  <c r="X286" i="2"/>
  <c r="AE285" i="2"/>
  <c r="AD285" i="2"/>
  <c r="AC285" i="2"/>
  <c r="X285" i="2"/>
  <c r="AE284" i="2"/>
  <c r="AD284" i="2"/>
  <c r="AC284" i="2"/>
  <c r="X284" i="2"/>
  <c r="AE283" i="2"/>
  <c r="AD283" i="2"/>
  <c r="AC283" i="2"/>
  <c r="X283" i="2"/>
  <c r="AE282" i="2"/>
  <c r="AD282" i="2"/>
  <c r="AC282" i="2"/>
  <c r="X282" i="2"/>
  <c r="AE281" i="2"/>
  <c r="AD281" i="2"/>
  <c r="AC281" i="2"/>
  <c r="X281" i="2"/>
  <c r="AE279" i="2"/>
  <c r="AD279" i="2"/>
  <c r="AC279" i="2"/>
  <c r="X279" i="2"/>
  <c r="AE278" i="2"/>
  <c r="AD278" i="2"/>
  <c r="AC278" i="2"/>
  <c r="X278" i="2"/>
  <c r="AE277" i="2"/>
  <c r="AD277" i="2"/>
  <c r="AC277" i="2"/>
  <c r="X277" i="2"/>
  <c r="AE276" i="2"/>
  <c r="AD276" i="2"/>
  <c r="AC276" i="2"/>
  <c r="X276" i="2"/>
  <c r="AE275" i="2"/>
  <c r="AD275" i="2"/>
  <c r="AC275" i="2"/>
  <c r="X275" i="2"/>
  <c r="AE274" i="2"/>
  <c r="AD274" i="2"/>
  <c r="AC274" i="2"/>
  <c r="X274" i="2"/>
  <c r="AE272" i="2"/>
  <c r="AD272" i="2"/>
  <c r="AC272" i="2"/>
  <c r="X272" i="2"/>
  <c r="AE270" i="2"/>
  <c r="AD270" i="2"/>
  <c r="AC270" i="2"/>
  <c r="X270" i="2"/>
  <c r="AE268" i="2"/>
  <c r="AD268" i="2"/>
  <c r="AC268" i="2"/>
  <c r="X268" i="2"/>
  <c r="AE267" i="2"/>
  <c r="AD267" i="2"/>
  <c r="AC267" i="2"/>
  <c r="X267" i="2"/>
  <c r="AE266" i="2"/>
  <c r="AD266" i="2"/>
  <c r="AC266" i="2"/>
  <c r="X266" i="2"/>
  <c r="AE265" i="2"/>
  <c r="AD265" i="2"/>
  <c r="AC265" i="2"/>
  <c r="X265" i="2"/>
  <c r="AE264" i="2"/>
  <c r="AD264" i="2"/>
  <c r="AC264" i="2"/>
  <c r="X264" i="2"/>
  <c r="AE263" i="2"/>
  <c r="AD263" i="2"/>
  <c r="AC263" i="2"/>
  <c r="X263" i="2"/>
  <c r="AE261" i="2"/>
  <c r="AD261" i="2"/>
  <c r="AC261" i="2"/>
  <c r="X261" i="2"/>
  <c r="AE260" i="2"/>
  <c r="AD260" i="2"/>
  <c r="AC260" i="2"/>
  <c r="X260" i="2"/>
  <c r="AE259" i="2"/>
  <c r="AD259" i="2"/>
  <c r="AC259" i="2"/>
  <c r="X259" i="2"/>
  <c r="AE257" i="2"/>
  <c r="AD257" i="2"/>
  <c r="AC257" i="2"/>
  <c r="X257" i="2"/>
  <c r="AE256" i="2"/>
  <c r="AD256" i="2"/>
  <c r="AC256" i="2"/>
  <c r="X256" i="2"/>
  <c r="AE254" i="2"/>
  <c r="AD254" i="2"/>
  <c r="AC254" i="2"/>
  <c r="X254" i="2"/>
  <c r="AE253" i="2"/>
  <c r="AD253" i="2"/>
  <c r="AC253" i="2"/>
  <c r="X253" i="2"/>
  <c r="AE252" i="2"/>
  <c r="AD252" i="2"/>
  <c r="AC252" i="2"/>
  <c r="X252" i="2"/>
  <c r="AE249" i="2"/>
  <c r="AD249" i="2"/>
  <c r="AC249" i="2"/>
  <c r="X249" i="2"/>
  <c r="AE248" i="2"/>
  <c r="AD248" i="2"/>
  <c r="AC248" i="2"/>
  <c r="X248" i="2"/>
  <c r="AE244" i="2"/>
  <c r="AD244" i="2"/>
  <c r="AC244" i="2"/>
  <c r="X244" i="2"/>
  <c r="AE243" i="2"/>
  <c r="AD243" i="2"/>
  <c r="AC243" i="2"/>
  <c r="X243" i="2"/>
  <c r="AE242" i="2"/>
  <c r="AD242" i="2"/>
  <c r="AC242" i="2"/>
  <c r="X242" i="2"/>
  <c r="AE239" i="2"/>
  <c r="AD239" i="2"/>
  <c r="AC239" i="2"/>
  <c r="X239" i="2"/>
  <c r="AE238" i="2"/>
  <c r="AD238" i="2"/>
  <c r="AC238" i="2"/>
  <c r="X238" i="2"/>
  <c r="AE237" i="2"/>
  <c r="AD237" i="2"/>
  <c r="AC237" i="2"/>
  <c r="X237" i="2"/>
  <c r="AE236" i="2"/>
  <c r="AD236" i="2"/>
  <c r="AC236" i="2"/>
  <c r="X236" i="2"/>
  <c r="AE235" i="2"/>
  <c r="AD235" i="2"/>
  <c r="AC235" i="2"/>
  <c r="X235" i="2"/>
  <c r="AE234" i="2"/>
  <c r="AD234" i="2"/>
  <c r="AC234" i="2"/>
  <c r="X234" i="2"/>
  <c r="AE233" i="2"/>
  <c r="AD233" i="2"/>
  <c r="AC233" i="2"/>
  <c r="X233" i="2"/>
  <c r="AE232" i="2"/>
  <c r="AD232" i="2"/>
  <c r="AC232" i="2"/>
  <c r="X232" i="2"/>
  <c r="AE230" i="2"/>
  <c r="AD230" i="2"/>
  <c r="AC230" i="2"/>
  <c r="X230" i="2"/>
  <c r="AE229" i="2"/>
  <c r="AD229" i="2"/>
  <c r="AC229" i="2"/>
  <c r="X229" i="2"/>
  <c r="AE228" i="2"/>
  <c r="AD228" i="2"/>
  <c r="AC228" i="2"/>
  <c r="X228" i="2"/>
  <c r="AE227" i="2"/>
  <c r="AD227" i="2"/>
  <c r="AC227" i="2"/>
  <c r="X227" i="2"/>
  <c r="AE225" i="2"/>
  <c r="AD225" i="2"/>
  <c r="AC225" i="2"/>
  <c r="X225" i="2"/>
  <c r="AE224" i="2"/>
  <c r="AD224" i="2"/>
  <c r="AC224" i="2"/>
  <c r="X224" i="2"/>
  <c r="AE223" i="2"/>
  <c r="AD223" i="2"/>
  <c r="AC223" i="2"/>
  <c r="X223" i="2"/>
  <c r="AE221" i="2"/>
  <c r="AD221" i="2"/>
  <c r="AC221" i="2"/>
  <c r="X221" i="2"/>
  <c r="AE220" i="2"/>
  <c r="AD220" i="2"/>
  <c r="AC220" i="2"/>
  <c r="X220" i="2"/>
  <c r="AE219" i="2"/>
  <c r="AD219" i="2"/>
  <c r="AC219" i="2"/>
  <c r="X219" i="2"/>
  <c r="AE218" i="2"/>
  <c r="AD218" i="2"/>
  <c r="AC218" i="2"/>
  <c r="X218" i="2"/>
  <c r="AE217" i="2"/>
  <c r="AD217" i="2"/>
  <c r="AC217" i="2"/>
  <c r="X217" i="2"/>
  <c r="AE214" i="2"/>
  <c r="AD214" i="2"/>
  <c r="AC214" i="2"/>
  <c r="X214" i="2"/>
  <c r="AE213" i="2"/>
  <c r="AD213" i="2"/>
  <c r="AC213" i="2"/>
  <c r="X213" i="2"/>
  <c r="AE212" i="2"/>
  <c r="AD212" i="2"/>
  <c r="AC212" i="2"/>
  <c r="X212" i="2"/>
  <c r="AE211" i="2"/>
  <c r="AD211" i="2"/>
  <c r="AC211" i="2"/>
  <c r="X211" i="2"/>
  <c r="AE209" i="2"/>
  <c r="AD209" i="2"/>
  <c r="AC209" i="2"/>
  <c r="X209" i="2"/>
  <c r="AE208" i="2"/>
  <c r="AD208" i="2"/>
  <c r="AC208" i="2"/>
  <c r="X208" i="2"/>
  <c r="AE207" i="2"/>
  <c r="AD207" i="2"/>
  <c r="AC207" i="2"/>
  <c r="X207" i="2"/>
  <c r="AE205" i="2"/>
  <c r="AD205" i="2"/>
  <c r="AC205" i="2"/>
  <c r="X205" i="2"/>
  <c r="AE203" i="2"/>
  <c r="AD203" i="2"/>
  <c r="AC203" i="2"/>
  <c r="X203" i="2"/>
  <c r="AE202" i="2"/>
  <c r="AD202" i="2"/>
  <c r="AC202" i="2"/>
  <c r="X202" i="2"/>
  <c r="AE201" i="2"/>
  <c r="AD201" i="2"/>
  <c r="AC201" i="2"/>
  <c r="X201" i="2"/>
  <c r="AE200" i="2"/>
  <c r="AD200" i="2"/>
  <c r="AC200" i="2"/>
  <c r="X200" i="2"/>
  <c r="AE196" i="2"/>
  <c r="AD196" i="2"/>
  <c r="AC196" i="2"/>
  <c r="X196" i="2"/>
  <c r="AE193" i="2"/>
  <c r="AD193" i="2"/>
  <c r="AC193" i="2"/>
  <c r="X193" i="2"/>
  <c r="AE191" i="2"/>
  <c r="AD191" i="2"/>
  <c r="AC191" i="2"/>
  <c r="X191" i="2"/>
  <c r="AE188" i="2"/>
  <c r="AD188" i="2"/>
  <c r="AC188" i="2"/>
  <c r="X188" i="2"/>
  <c r="AE187" i="2"/>
  <c r="AD187" i="2"/>
  <c r="AC187" i="2"/>
  <c r="X187" i="2"/>
  <c r="AE186" i="2"/>
  <c r="AD186" i="2"/>
  <c r="AC186" i="2"/>
  <c r="X186" i="2"/>
  <c r="AE185" i="2"/>
  <c r="AD185" i="2"/>
  <c r="AC185" i="2"/>
  <c r="X185" i="2"/>
  <c r="AE183" i="2"/>
  <c r="AD183" i="2"/>
  <c r="AC183" i="2"/>
  <c r="X183" i="2"/>
  <c r="AE182" i="2"/>
  <c r="AD182" i="2"/>
  <c r="AC182" i="2"/>
  <c r="X182" i="2"/>
  <c r="AE181" i="2"/>
  <c r="AD181" i="2"/>
  <c r="AC181" i="2"/>
  <c r="X181" i="2"/>
  <c r="AE179" i="2"/>
  <c r="AD179" i="2"/>
  <c r="AC179" i="2"/>
  <c r="X179" i="2"/>
  <c r="AE178" i="2"/>
  <c r="AD178" i="2"/>
  <c r="AC178" i="2"/>
  <c r="X178" i="2"/>
  <c r="AE177" i="2"/>
  <c r="AD177" i="2"/>
  <c r="AC177" i="2"/>
  <c r="X177" i="2"/>
  <c r="AE171" i="2"/>
  <c r="AD171" i="2"/>
  <c r="AC171" i="2"/>
  <c r="X171" i="2"/>
  <c r="AE170" i="2"/>
  <c r="AD170" i="2"/>
  <c r="AC170" i="2"/>
  <c r="X170" i="2"/>
  <c r="AE93" i="2"/>
  <c r="AD93" i="2"/>
  <c r="AC93" i="2"/>
  <c r="X93" i="2"/>
  <c r="AE167" i="2"/>
  <c r="AD167" i="2"/>
  <c r="AC167" i="2"/>
  <c r="X167" i="2"/>
  <c r="AE166" i="2"/>
  <c r="AD166" i="2"/>
  <c r="AC166" i="2"/>
  <c r="X166" i="2"/>
  <c r="AE165" i="2"/>
  <c r="AD165" i="2"/>
  <c r="AC165" i="2"/>
  <c r="X165" i="2"/>
  <c r="AE164" i="2"/>
  <c r="AD164" i="2"/>
  <c r="AC164" i="2"/>
  <c r="X164" i="2"/>
  <c r="AE163" i="2"/>
  <c r="AD163" i="2"/>
  <c r="AC163" i="2"/>
  <c r="X163" i="2"/>
  <c r="AE161" i="2"/>
  <c r="AD161" i="2"/>
  <c r="AC161" i="2"/>
  <c r="X161" i="2"/>
  <c r="AE160" i="2"/>
  <c r="AD160" i="2"/>
  <c r="AC160" i="2"/>
  <c r="X160" i="2"/>
  <c r="AE158" i="2"/>
  <c r="AD158" i="2"/>
  <c r="AC158" i="2"/>
  <c r="X158" i="2"/>
  <c r="AE157" i="2"/>
  <c r="AD157" i="2"/>
  <c r="AC157" i="2"/>
  <c r="X157" i="2"/>
  <c r="AE156" i="2"/>
  <c r="AD156" i="2"/>
  <c r="AC156" i="2"/>
  <c r="X156" i="2"/>
  <c r="AE154" i="2"/>
  <c r="AD154" i="2"/>
  <c r="AC154" i="2"/>
  <c r="X154" i="2"/>
  <c r="AE153" i="2"/>
  <c r="AD153" i="2"/>
  <c r="AC153" i="2"/>
  <c r="X153" i="2"/>
  <c r="AE152" i="2"/>
  <c r="AD152" i="2"/>
  <c r="AC152" i="2"/>
  <c r="X152" i="2"/>
  <c r="AE150" i="2"/>
  <c r="AD150" i="2"/>
  <c r="AC150" i="2"/>
  <c r="X150" i="2"/>
  <c r="AE149" i="2"/>
  <c r="AD149" i="2"/>
  <c r="AC149" i="2"/>
  <c r="X149" i="2"/>
  <c r="AE148" i="2"/>
  <c r="AD148" i="2"/>
  <c r="AC148" i="2"/>
  <c r="X148" i="2"/>
  <c r="AE146" i="2"/>
  <c r="AD146" i="2"/>
  <c r="AC146" i="2"/>
  <c r="X146" i="2"/>
  <c r="AE144" i="2"/>
  <c r="AD144" i="2"/>
  <c r="AC144" i="2"/>
  <c r="X144" i="2"/>
  <c r="AE143" i="2"/>
  <c r="AD143" i="2"/>
  <c r="AC143" i="2"/>
  <c r="X143" i="2"/>
  <c r="AE140" i="2"/>
  <c r="AD140" i="2"/>
  <c r="AC140" i="2"/>
  <c r="X140" i="2"/>
  <c r="AE142" i="2"/>
  <c r="AD142" i="2"/>
  <c r="AC142" i="2"/>
  <c r="X142" i="2"/>
  <c r="AE139" i="2"/>
  <c r="AD139" i="2"/>
  <c r="AC139" i="2"/>
  <c r="X139" i="2"/>
  <c r="AE137" i="2"/>
  <c r="AD137" i="2"/>
  <c r="AC137" i="2"/>
  <c r="X137" i="2"/>
  <c r="AE136" i="2"/>
  <c r="AD136" i="2"/>
  <c r="AC136" i="2"/>
  <c r="X136" i="2"/>
  <c r="AE135" i="2"/>
  <c r="AD135" i="2"/>
  <c r="AC135" i="2"/>
  <c r="X135" i="2"/>
  <c r="AE134" i="2"/>
  <c r="AD134" i="2"/>
  <c r="AC134" i="2"/>
  <c r="X134" i="2"/>
  <c r="AE132" i="2"/>
  <c r="AD132" i="2"/>
  <c r="AC132" i="2"/>
  <c r="X132" i="2"/>
  <c r="AE131" i="2"/>
  <c r="AD131" i="2"/>
  <c r="AC131" i="2"/>
  <c r="X131" i="2"/>
  <c r="AE130" i="2"/>
  <c r="AD130" i="2"/>
  <c r="AC130" i="2"/>
  <c r="X130" i="2"/>
  <c r="AE129" i="2"/>
  <c r="AD129" i="2"/>
  <c r="AC129" i="2"/>
  <c r="X129" i="2"/>
  <c r="AE127" i="2"/>
  <c r="AD127" i="2"/>
  <c r="AC127" i="2"/>
  <c r="X127" i="2"/>
  <c r="AE126" i="2"/>
  <c r="AD126" i="2"/>
  <c r="AC126" i="2"/>
  <c r="X126" i="2"/>
  <c r="AE125" i="2"/>
  <c r="AD125" i="2"/>
  <c r="AC125" i="2"/>
  <c r="X125" i="2"/>
  <c r="AE124" i="2"/>
  <c r="AD124" i="2"/>
  <c r="AC124" i="2"/>
  <c r="X124" i="2"/>
  <c r="AE122" i="2"/>
  <c r="AD122" i="2"/>
  <c r="AC122" i="2"/>
  <c r="X122" i="2"/>
  <c r="AE121" i="2"/>
  <c r="AD121" i="2"/>
  <c r="AC121" i="2"/>
  <c r="X121" i="2"/>
  <c r="AE120" i="2"/>
  <c r="AD120" i="2"/>
  <c r="AC120" i="2"/>
  <c r="X120" i="2"/>
  <c r="AE119" i="2"/>
  <c r="AD119" i="2"/>
  <c r="AC119" i="2"/>
  <c r="X119" i="2"/>
  <c r="AE117" i="2"/>
  <c r="AD117" i="2"/>
  <c r="AC117" i="2"/>
  <c r="X117" i="2"/>
  <c r="AE116" i="2"/>
  <c r="AD116" i="2"/>
  <c r="AC116" i="2"/>
  <c r="X116" i="2"/>
  <c r="AE115" i="2"/>
  <c r="AD115" i="2"/>
  <c r="AC115" i="2"/>
  <c r="X115" i="2"/>
  <c r="AE114" i="2"/>
  <c r="AD114" i="2"/>
  <c r="AC114" i="2"/>
  <c r="X114" i="2"/>
  <c r="AE112" i="2"/>
  <c r="AD112" i="2"/>
  <c r="AC112" i="2"/>
  <c r="X112" i="2"/>
  <c r="AE111" i="2"/>
  <c r="AD111" i="2"/>
  <c r="AC111" i="2"/>
  <c r="X111" i="2"/>
  <c r="AE110" i="2"/>
  <c r="AD110" i="2"/>
  <c r="AC110" i="2"/>
  <c r="X110" i="2"/>
  <c r="AE109" i="2"/>
  <c r="AD109" i="2"/>
  <c r="AC109" i="2"/>
  <c r="X109" i="2"/>
  <c r="AE101" i="2"/>
  <c r="AD101" i="2"/>
  <c r="AC101" i="2"/>
  <c r="X101" i="2"/>
  <c r="AE100" i="2"/>
  <c r="AD100" i="2"/>
  <c r="AC100" i="2"/>
  <c r="X100" i="2"/>
  <c r="AE99" i="2"/>
  <c r="AD99" i="2"/>
  <c r="AC99" i="2"/>
  <c r="X99" i="2"/>
  <c r="AE98" i="2"/>
  <c r="AD98" i="2"/>
  <c r="AC98" i="2"/>
  <c r="X98" i="2"/>
  <c r="AE97" i="2"/>
  <c r="AD97" i="2"/>
  <c r="AC97" i="2"/>
  <c r="X97" i="2"/>
  <c r="AE91" i="2"/>
  <c r="AD91" i="2"/>
  <c r="AC91" i="2"/>
  <c r="X91" i="2"/>
  <c r="AE90" i="2"/>
  <c r="AD90" i="2"/>
  <c r="AC90" i="2"/>
  <c r="X90" i="2"/>
  <c r="AE89" i="2"/>
  <c r="AD89" i="2"/>
  <c r="AC89" i="2"/>
  <c r="X89" i="2"/>
  <c r="AE83" i="2"/>
  <c r="AD83" i="2"/>
  <c r="AC83" i="2"/>
  <c r="X83" i="2"/>
  <c r="AE82" i="2"/>
  <c r="AD82" i="2"/>
  <c r="AC82" i="2"/>
  <c r="X82" i="2"/>
  <c r="AE81" i="2"/>
  <c r="AD81" i="2"/>
  <c r="AC81" i="2"/>
  <c r="X81" i="2"/>
  <c r="AE79" i="2"/>
  <c r="AD79" i="2"/>
  <c r="AC79" i="2"/>
  <c r="X79" i="2"/>
  <c r="AE78" i="2"/>
  <c r="AD78" i="2"/>
  <c r="AC78" i="2"/>
  <c r="X78" i="2"/>
  <c r="AE77" i="2"/>
  <c r="AD77" i="2"/>
  <c r="AC77" i="2"/>
  <c r="X77" i="2"/>
  <c r="AE71" i="2"/>
  <c r="AD71" i="2"/>
  <c r="AC71" i="2"/>
  <c r="X71" i="2"/>
  <c r="AE70" i="2"/>
  <c r="AD70" i="2"/>
  <c r="AC70" i="2"/>
  <c r="X70" i="2"/>
  <c r="AE69" i="2"/>
  <c r="AD69" i="2"/>
  <c r="AC69" i="2"/>
  <c r="X69" i="2"/>
  <c r="AE67" i="2"/>
  <c r="AD67" i="2"/>
  <c r="AC67" i="2"/>
  <c r="X67" i="2"/>
  <c r="AE66" i="2"/>
  <c r="AD66" i="2"/>
  <c r="AC66" i="2"/>
  <c r="X66" i="2"/>
  <c r="AE65" i="2"/>
  <c r="AD65" i="2"/>
  <c r="AC65" i="2"/>
  <c r="X65" i="2"/>
  <c r="AE62" i="2"/>
  <c r="AD62" i="2"/>
  <c r="AC62" i="2"/>
  <c r="X62" i="2"/>
  <c r="AE61" i="2"/>
  <c r="AD61" i="2"/>
  <c r="AC61" i="2"/>
  <c r="X61" i="2"/>
  <c r="AE60" i="2"/>
  <c r="AD60" i="2"/>
  <c r="AC60" i="2"/>
  <c r="X60" i="2"/>
  <c r="AE59" i="2"/>
  <c r="AD59" i="2"/>
  <c r="AC59" i="2"/>
  <c r="X59" i="2"/>
  <c r="AE58" i="2"/>
  <c r="AD58" i="2"/>
  <c r="AC58" i="2"/>
  <c r="X58" i="2"/>
  <c r="AE57" i="2"/>
  <c r="AD57" i="2"/>
  <c r="AC57" i="2"/>
  <c r="X57" i="2"/>
  <c r="AE54" i="2"/>
  <c r="AD54" i="2"/>
  <c r="AC54" i="2"/>
  <c r="X54" i="2"/>
  <c r="AE53" i="2"/>
  <c r="AD53" i="2"/>
  <c r="AC53" i="2"/>
  <c r="X53" i="2"/>
  <c r="AE52" i="2"/>
  <c r="AD52" i="2"/>
  <c r="AC52" i="2"/>
  <c r="X52" i="2"/>
  <c r="AE50" i="2"/>
  <c r="AD50" i="2"/>
  <c r="AC50" i="2"/>
  <c r="X50" i="2"/>
  <c r="AE49" i="2"/>
  <c r="AD49" i="2"/>
  <c r="AC49" i="2"/>
  <c r="X49" i="2"/>
  <c r="AE48" i="2"/>
  <c r="AD48" i="2"/>
  <c r="AC48" i="2"/>
  <c r="X48" i="2"/>
  <c r="AE46" i="2"/>
  <c r="AD46" i="2"/>
  <c r="AC46" i="2"/>
  <c r="X46" i="2"/>
  <c r="AE45" i="2"/>
  <c r="AD45" i="2"/>
  <c r="AC45" i="2"/>
  <c r="X45" i="2"/>
  <c r="AE44" i="2"/>
  <c r="AD44" i="2"/>
  <c r="AC44" i="2"/>
  <c r="X44" i="2"/>
  <c r="AE41" i="2"/>
  <c r="AD41" i="2"/>
  <c r="AC41" i="2"/>
  <c r="X41" i="2"/>
  <c r="AE40" i="2"/>
  <c r="AD40" i="2"/>
  <c r="AC40" i="2"/>
  <c r="X40" i="2"/>
  <c r="AE39" i="2"/>
  <c r="AD39" i="2"/>
  <c r="AC39" i="2"/>
  <c r="X39" i="2"/>
  <c r="AE37" i="2"/>
  <c r="AD37" i="2"/>
  <c r="AC37" i="2"/>
  <c r="X37" i="2"/>
  <c r="AE36" i="2"/>
  <c r="AD36" i="2"/>
  <c r="AC36" i="2"/>
  <c r="X36" i="2"/>
  <c r="AE35" i="2"/>
  <c r="AD35" i="2"/>
  <c r="AC35" i="2"/>
  <c r="X35" i="2"/>
  <c r="AE33" i="2"/>
  <c r="AD33" i="2"/>
  <c r="AC33" i="2"/>
  <c r="X33" i="2"/>
  <c r="AE32" i="2"/>
  <c r="AD32" i="2"/>
  <c r="AC32" i="2"/>
  <c r="X32" i="2"/>
  <c r="AE31" i="2"/>
  <c r="AD31" i="2"/>
  <c r="AC31" i="2"/>
  <c r="X31" i="2"/>
  <c r="AE29" i="2"/>
  <c r="AD29" i="2"/>
  <c r="AC29" i="2"/>
  <c r="X29" i="2"/>
  <c r="AE28" i="2"/>
  <c r="AD28" i="2"/>
  <c r="AC28" i="2"/>
  <c r="X28" i="2"/>
  <c r="AE27" i="2"/>
  <c r="AD27" i="2"/>
  <c r="AC27" i="2"/>
  <c r="X27" i="2"/>
  <c r="AE26" i="2"/>
  <c r="AD26" i="2"/>
  <c r="AC26" i="2"/>
  <c r="X26" i="2"/>
  <c r="AE24" i="2"/>
  <c r="AD24" i="2"/>
  <c r="AC24" i="2"/>
  <c r="X24" i="2"/>
  <c r="AE20" i="2"/>
  <c r="AD20" i="2"/>
  <c r="AC20" i="2"/>
  <c r="X20" i="2"/>
  <c r="AA114" i="34"/>
  <c r="Z114" i="34"/>
  <c r="Y114" i="34"/>
  <c r="T114" i="34"/>
  <c r="AA141" i="29"/>
  <c r="Z141" i="29"/>
  <c r="Y141" i="29"/>
  <c r="T141" i="29"/>
  <c r="AA140" i="29"/>
  <c r="Z140" i="29"/>
  <c r="Y140" i="29"/>
  <c r="T140" i="29"/>
  <c r="AB139" i="29"/>
  <c r="AA139" i="29"/>
  <c r="Z139" i="29"/>
  <c r="Y139" i="29"/>
  <c r="T139" i="29"/>
  <c r="AA136" i="29"/>
  <c r="Z136" i="29"/>
  <c r="AB136" i="29" s="1"/>
  <c r="Y136" i="29"/>
  <c r="T136" i="29"/>
  <c r="AA131" i="29"/>
  <c r="Z131" i="29"/>
  <c r="Y131" i="29"/>
  <c r="AB131" i="29" s="1"/>
  <c r="T131" i="29"/>
  <c r="AA130" i="29"/>
  <c r="Z130" i="29"/>
  <c r="Y130" i="29"/>
  <c r="T130" i="29"/>
  <c r="AB129" i="29"/>
  <c r="AA129" i="29"/>
  <c r="Z129" i="29"/>
  <c r="Y129" i="29"/>
  <c r="T129" i="29"/>
  <c r="AA128" i="29"/>
  <c r="Z128" i="29"/>
  <c r="Y128" i="29"/>
  <c r="AB128" i="29" s="1"/>
  <c r="T128" i="29"/>
  <c r="AA127" i="29"/>
  <c r="Z127" i="29"/>
  <c r="Y127" i="29"/>
  <c r="T127" i="29"/>
  <c r="AA120" i="29"/>
  <c r="Z120" i="29"/>
  <c r="AB120" i="29" s="1"/>
  <c r="Y120" i="29"/>
  <c r="T120" i="29"/>
  <c r="AA119" i="29"/>
  <c r="Z119" i="29"/>
  <c r="Y119" i="29"/>
  <c r="T119" i="29"/>
  <c r="AA118" i="29"/>
  <c r="Z118" i="29"/>
  <c r="Y118" i="29"/>
  <c r="T118" i="29"/>
  <c r="AA116" i="29"/>
  <c r="Z116" i="29"/>
  <c r="Y116" i="29"/>
  <c r="T116" i="29"/>
  <c r="AA115" i="29"/>
  <c r="Z115" i="29"/>
  <c r="Y115" i="29"/>
  <c r="AB115" i="29" s="1"/>
  <c r="T115" i="29"/>
  <c r="AA114" i="29"/>
  <c r="Z114" i="29"/>
  <c r="Y114" i="29"/>
  <c r="T114" i="29"/>
  <c r="AA112" i="29"/>
  <c r="Z112" i="29"/>
  <c r="Y112" i="29"/>
  <c r="AB112" i="29" s="1"/>
  <c r="T112" i="29"/>
  <c r="AA111" i="29"/>
  <c r="Z111" i="29"/>
  <c r="Y111" i="29"/>
  <c r="T111" i="29"/>
  <c r="AA110" i="29"/>
  <c r="Z110" i="29"/>
  <c r="Y110" i="29"/>
  <c r="T110" i="29"/>
  <c r="AA109" i="29"/>
  <c r="Z109" i="29"/>
  <c r="Y109" i="29"/>
  <c r="T109" i="29"/>
  <c r="AA202" i="28"/>
  <c r="Z202" i="28"/>
  <c r="Y202" i="28"/>
  <c r="T202" i="28"/>
  <c r="AA201" i="28"/>
  <c r="Z201" i="28"/>
  <c r="Y201" i="28"/>
  <c r="T201" i="28"/>
  <c r="AA200" i="28"/>
  <c r="Z200" i="28"/>
  <c r="Y200" i="28"/>
  <c r="T200" i="28"/>
  <c r="AA197" i="28"/>
  <c r="Z197" i="28"/>
  <c r="Y197" i="28"/>
  <c r="T197" i="28"/>
  <c r="AA196" i="28"/>
  <c r="Z196" i="28"/>
  <c r="Y196" i="28"/>
  <c r="T196" i="28"/>
  <c r="AA195" i="28"/>
  <c r="Z195" i="28"/>
  <c r="Y195" i="28"/>
  <c r="T195" i="28"/>
  <c r="AA180" i="28"/>
  <c r="Z180" i="28"/>
  <c r="Y180" i="28"/>
  <c r="T180" i="28"/>
  <c r="AA179" i="28"/>
  <c r="Z179" i="28"/>
  <c r="Y179" i="28"/>
  <c r="T179" i="28"/>
  <c r="AA178" i="28"/>
  <c r="Z178" i="28"/>
  <c r="Y178" i="28"/>
  <c r="T178" i="28"/>
  <c r="AA177" i="28"/>
  <c r="Z177" i="28"/>
  <c r="Y177" i="28"/>
  <c r="T177" i="28"/>
  <c r="AA174" i="28"/>
  <c r="Z174" i="28"/>
  <c r="Y174" i="28"/>
  <c r="T174" i="28"/>
  <c r="AA173" i="28"/>
  <c r="Z173" i="28"/>
  <c r="Y173" i="28"/>
  <c r="T173" i="28"/>
  <c r="AA172" i="28"/>
  <c r="Z172" i="28"/>
  <c r="Y172" i="28"/>
  <c r="T172" i="28"/>
  <c r="AA171" i="28"/>
  <c r="Z171" i="28"/>
  <c r="Y171" i="28"/>
  <c r="T171" i="28"/>
  <c r="AA169" i="28"/>
  <c r="Z169" i="28"/>
  <c r="Y169" i="28"/>
  <c r="T169" i="28"/>
  <c r="AA168" i="28"/>
  <c r="Z168" i="28"/>
  <c r="Y168" i="28"/>
  <c r="T168" i="28"/>
  <c r="AA167" i="28"/>
  <c r="Z167" i="28"/>
  <c r="Y167" i="28"/>
  <c r="T167" i="28"/>
  <c r="AA165" i="28"/>
  <c r="Z165" i="28"/>
  <c r="Y165" i="28"/>
  <c r="T165" i="28"/>
  <c r="AA162" i="28"/>
  <c r="Z162" i="28"/>
  <c r="Y162" i="28"/>
  <c r="T162" i="28"/>
  <c r="AA161" i="28"/>
  <c r="Z161" i="28"/>
  <c r="Y161" i="28"/>
  <c r="T161" i="28"/>
  <c r="AA159" i="28"/>
  <c r="Z159" i="28"/>
  <c r="Y159" i="28"/>
  <c r="T159" i="28"/>
  <c r="AA158" i="28"/>
  <c r="Z158" i="28"/>
  <c r="Y158" i="28"/>
  <c r="T158" i="28"/>
  <c r="AA156" i="28"/>
  <c r="Z156" i="28"/>
  <c r="Y156" i="28"/>
  <c r="T156" i="28"/>
  <c r="AA155" i="28"/>
  <c r="Z155" i="28"/>
  <c r="Y155" i="28"/>
  <c r="T155" i="28"/>
  <c r="AA154" i="28"/>
  <c r="Z154" i="28"/>
  <c r="Y154" i="28"/>
  <c r="T154" i="28"/>
  <c r="AA153" i="28"/>
  <c r="Z153" i="28"/>
  <c r="Y153" i="28"/>
  <c r="T153" i="28"/>
  <c r="AA151" i="28"/>
  <c r="Z151" i="28"/>
  <c r="Y151" i="28"/>
  <c r="T151" i="28"/>
  <c r="AA150" i="28"/>
  <c r="Z150" i="28"/>
  <c r="Y150" i="28"/>
  <c r="T150" i="28"/>
  <c r="AA149" i="28"/>
  <c r="Z149" i="28"/>
  <c r="Y149" i="28"/>
  <c r="T149" i="28"/>
  <c r="AA148" i="28"/>
  <c r="Z148" i="28"/>
  <c r="Y148" i="28"/>
  <c r="T148" i="28"/>
  <c r="AA147" i="28"/>
  <c r="Z147" i="28"/>
  <c r="Y147" i="28"/>
  <c r="T147" i="28"/>
  <c r="AA146" i="28"/>
  <c r="Z146" i="28"/>
  <c r="Y146" i="28"/>
  <c r="T146" i="28"/>
  <c r="AA145" i="28"/>
  <c r="Z145" i="28"/>
  <c r="Y145" i="28"/>
  <c r="T145" i="28"/>
  <c r="AA144" i="28"/>
  <c r="Z144" i="28"/>
  <c r="Y144" i="28"/>
  <c r="T144" i="28"/>
  <c r="AA143" i="28"/>
  <c r="Z143" i="28"/>
  <c r="Y143" i="28"/>
  <c r="T143" i="28"/>
  <c r="AA142" i="28"/>
  <c r="Z142" i="28"/>
  <c r="Y142" i="28"/>
  <c r="T142" i="28"/>
  <c r="AA141" i="28"/>
  <c r="Z141" i="28"/>
  <c r="Y141" i="28"/>
  <c r="T141" i="28"/>
  <c r="AA140" i="28"/>
  <c r="Z140" i="28"/>
  <c r="Y140" i="28"/>
  <c r="T140" i="28"/>
  <c r="AA139" i="28"/>
  <c r="Z139" i="28"/>
  <c r="Y139" i="28"/>
  <c r="T139" i="28"/>
  <c r="AA138" i="28"/>
  <c r="Z138" i="28"/>
  <c r="Y138" i="28"/>
  <c r="T138" i="28"/>
  <c r="AA128" i="28"/>
  <c r="Z128" i="28"/>
  <c r="Y128" i="28"/>
  <c r="T128" i="28"/>
  <c r="AA126" i="28"/>
  <c r="Z126" i="28"/>
  <c r="Y126" i="28"/>
  <c r="T126" i="28"/>
  <c r="AA125" i="28"/>
  <c r="Z125" i="28"/>
  <c r="Y125" i="28"/>
  <c r="T125" i="28"/>
  <c r="AA123" i="28"/>
  <c r="Z123" i="28"/>
  <c r="Y123" i="28"/>
  <c r="T123" i="28"/>
  <c r="AA122" i="28"/>
  <c r="Z122" i="28"/>
  <c r="Y122" i="28"/>
  <c r="T122" i="28"/>
  <c r="AA119" i="28"/>
  <c r="Z119" i="28"/>
  <c r="Y119" i="28"/>
  <c r="T119" i="28"/>
  <c r="AA116" i="28"/>
  <c r="Z116" i="28"/>
  <c r="Y116" i="28"/>
  <c r="T116" i="28"/>
  <c r="AA115" i="28"/>
  <c r="Z115" i="28"/>
  <c r="Y115" i="28"/>
  <c r="AA131" i="24"/>
  <c r="Z131" i="24"/>
  <c r="Y131" i="24"/>
  <c r="T131" i="24"/>
  <c r="AA130" i="24"/>
  <c r="Z130" i="24"/>
  <c r="Y130" i="24"/>
  <c r="T130" i="24"/>
  <c r="AA129" i="24"/>
  <c r="Z129" i="24"/>
  <c r="Y129" i="24"/>
  <c r="T129" i="24"/>
  <c r="AB126" i="24"/>
  <c r="AA126" i="24"/>
  <c r="Z126" i="24"/>
  <c r="Y126" i="24"/>
  <c r="T126" i="24"/>
  <c r="AA121" i="24"/>
  <c r="Z121" i="24"/>
  <c r="Y121" i="24"/>
  <c r="T121" i="24"/>
  <c r="AA120" i="24"/>
  <c r="Z120" i="24"/>
  <c r="Y120" i="24"/>
  <c r="AB120" i="24" s="1"/>
  <c r="T120" i="24"/>
  <c r="AA118" i="24"/>
  <c r="Z118" i="24"/>
  <c r="Y118" i="24"/>
  <c r="AB118" i="24" s="1"/>
  <c r="T118" i="24"/>
  <c r="AA117" i="24"/>
  <c r="Z117" i="24"/>
  <c r="Y117" i="24"/>
  <c r="AB117" i="24" s="1"/>
  <c r="T117" i="24"/>
  <c r="AA116" i="24"/>
  <c r="Z116" i="24"/>
  <c r="AB116" i="24" s="1"/>
  <c r="Y116" i="24"/>
  <c r="T116" i="24"/>
  <c r="AA133" i="22"/>
  <c r="Z133" i="22"/>
  <c r="Y133" i="22"/>
  <c r="AB133" i="22" s="1"/>
  <c r="T133" i="22"/>
  <c r="AA132" i="22"/>
  <c r="Z132" i="22"/>
  <c r="Y132" i="22"/>
  <c r="T132" i="22"/>
  <c r="AA131" i="22"/>
  <c r="Z131" i="22"/>
  <c r="AB131" i="22" s="1"/>
  <c r="Y131" i="22"/>
  <c r="T131" i="22"/>
  <c r="AA126" i="22"/>
  <c r="Z126" i="22"/>
  <c r="Y126" i="22"/>
  <c r="T126" i="22"/>
  <c r="AA125" i="22"/>
  <c r="Z125" i="22"/>
  <c r="Y125" i="22"/>
  <c r="T125" i="22"/>
  <c r="AA122" i="22"/>
  <c r="Z122" i="22"/>
  <c r="Y122" i="22"/>
  <c r="T122" i="22"/>
  <c r="AB121" i="22"/>
  <c r="AA121" i="22"/>
  <c r="Z121" i="22"/>
  <c r="Y121" i="22"/>
  <c r="T121" i="22"/>
  <c r="AA120" i="22"/>
  <c r="Z120" i="22"/>
  <c r="Y120" i="22"/>
  <c r="T120" i="22"/>
  <c r="AA118" i="22"/>
  <c r="Z118" i="22"/>
  <c r="Y118" i="22"/>
  <c r="T118" i="22"/>
  <c r="AA117" i="22"/>
  <c r="Z117" i="22"/>
  <c r="Y117" i="22"/>
  <c r="T117" i="22"/>
  <c r="AA115" i="22"/>
  <c r="Z115" i="22"/>
  <c r="Y115" i="22"/>
  <c r="AB115" i="22" s="1"/>
  <c r="T115" i="22"/>
  <c r="AA114" i="22"/>
  <c r="AB114" i="22" s="1"/>
  <c r="Z114" i="22"/>
  <c r="Y114" i="22"/>
  <c r="T114" i="22"/>
  <c r="AA113" i="22"/>
  <c r="Z113" i="22"/>
  <c r="Y113" i="22"/>
  <c r="AB113" i="22" s="1"/>
  <c r="T113" i="22"/>
  <c r="AA87" i="40"/>
  <c r="Z87" i="40"/>
  <c r="Y87" i="40"/>
  <c r="T87" i="40"/>
  <c r="AB82" i="40"/>
  <c r="AA82" i="40"/>
  <c r="Z82" i="40"/>
  <c r="Y82" i="40"/>
  <c r="T82" i="40"/>
  <c r="AA81" i="40"/>
  <c r="Z81" i="40"/>
  <c r="AB81" i="40" s="1"/>
  <c r="Y81" i="40"/>
  <c r="T81" i="40"/>
  <c r="AA80" i="40"/>
  <c r="Z80" i="40"/>
  <c r="Y80" i="40"/>
  <c r="AB80" i="40" s="1"/>
  <c r="T80" i="40"/>
  <c r="AA78" i="40"/>
  <c r="Z78" i="40"/>
  <c r="Y78" i="40"/>
  <c r="T78" i="40"/>
  <c r="AA77" i="40"/>
  <c r="Z77" i="40"/>
  <c r="Y77" i="40"/>
  <c r="AB77" i="40" s="1"/>
  <c r="T77" i="40"/>
  <c r="AA76" i="40"/>
  <c r="Z76" i="40"/>
  <c r="Y76" i="40"/>
  <c r="T76" i="40"/>
  <c r="AA75" i="40"/>
  <c r="Z75" i="40"/>
  <c r="Y75" i="40"/>
  <c r="AB75" i="40" s="1"/>
  <c r="T75" i="40"/>
  <c r="AA74" i="40"/>
  <c r="Z74" i="40"/>
  <c r="Y74" i="40"/>
  <c r="T74" i="40"/>
  <c r="AA73" i="40"/>
  <c r="Z73" i="40"/>
  <c r="Y73" i="40"/>
  <c r="AB73" i="40" s="1"/>
  <c r="T73" i="40"/>
  <c r="AA72" i="40"/>
  <c r="Z72" i="40"/>
  <c r="Y72" i="40"/>
  <c r="T72" i="40"/>
  <c r="AA71" i="40"/>
  <c r="Z71" i="40"/>
  <c r="Y71" i="40"/>
  <c r="T71" i="40"/>
  <c r="AA68" i="40"/>
  <c r="Z68" i="40"/>
  <c r="Y68" i="40"/>
  <c r="T68" i="40"/>
  <c r="AA67" i="40"/>
  <c r="Z67" i="40"/>
  <c r="Y67" i="40"/>
  <c r="T67" i="40"/>
  <c r="AA60" i="40"/>
  <c r="Z60" i="40"/>
  <c r="Y60" i="40"/>
  <c r="T60" i="40"/>
  <c r="AA59" i="40"/>
  <c r="Z59" i="40"/>
  <c r="Y59" i="40"/>
  <c r="T59" i="40"/>
  <c r="AA58" i="40"/>
  <c r="Z58" i="40"/>
  <c r="Y58" i="40"/>
  <c r="AB58" i="40" s="1"/>
  <c r="T58" i="40"/>
  <c r="AA56" i="40"/>
  <c r="Z56" i="40"/>
  <c r="Y56" i="40"/>
  <c r="T56" i="40"/>
  <c r="AA55" i="40"/>
  <c r="Z55" i="40"/>
  <c r="Y55" i="40"/>
  <c r="T55" i="40"/>
  <c r="AA52" i="40"/>
  <c r="Z52" i="40"/>
  <c r="Y52" i="40"/>
  <c r="T52" i="40"/>
  <c r="AA51" i="40"/>
  <c r="AB51" i="40" s="1"/>
  <c r="Z51" i="40"/>
  <c r="Y51" i="40"/>
  <c r="T51" i="40"/>
  <c r="AA50" i="40"/>
  <c r="Z50" i="40"/>
  <c r="Y50" i="40"/>
  <c r="T50" i="40"/>
  <c r="AA49" i="40"/>
  <c r="Z49" i="40"/>
  <c r="Y49" i="40"/>
  <c r="T49" i="40"/>
  <c r="AA48" i="40"/>
  <c r="Z48" i="40"/>
  <c r="Y48" i="40"/>
  <c r="T48" i="40"/>
  <c r="AA47" i="40"/>
  <c r="Z47" i="40"/>
  <c r="Y47" i="40"/>
  <c r="T47" i="40"/>
  <c r="AA46" i="40"/>
  <c r="Z46" i="40"/>
  <c r="Y46" i="40"/>
  <c r="T46" i="40"/>
  <c r="AA45" i="40"/>
  <c r="Z45" i="40"/>
  <c r="Y45" i="40"/>
  <c r="T45" i="40"/>
  <c r="AA44" i="40"/>
  <c r="Z44" i="40"/>
  <c r="Y44" i="40"/>
  <c r="T44" i="40"/>
  <c r="AA43" i="40"/>
  <c r="Z43" i="40"/>
  <c r="Y43" i="40"/>
  <c r="T43" i="40"/>
  <c r="AA42" i="40"/>
  <c r="Z42" i="40"/>
  <c r="Y42" i="40"/>
  <c r="T42" i="40"/>
  <c r="AA41" i="40"/>
  <c r="Z41" i="40"/>
  <c r="Y41" i="40"/>
  <c r="T41" i="40"/>
  <c r="AA40" i="40"/>
  <c r="Z40" i="40"/>
  <c r="Y40" i="40"/>
  <c r="T40" i="40"/>
  <c r="AA39" i="40"/>
  <c r="Z39" i="40"/>
  <c r="Y39" i="40"/>
  <c r="T39" i="40"/>
  <c r="AA38" i="40"/>
  <c r="Z38" i="40"/>
  <c r="Y38" i="40"/>
  <c r="T38" i="40"/>
  <c r="AA37" i="40"/>
  <c r="Z37" i="40"/>
  <c r="Y37" i="40"/>
  <c r="T37" i="40"/>
  <c r="AA36" i="40"/>
  <c r="Z36" i="40"/>
  <c r="Y36" i="40"/>
  <c r="T36" i="40"/>
  <c r="AA35" i="40"/>
  <c r="Z35" i="40"/>
  <c r="Y35" i="40"/>
  <c r="T35" i="40"/>
  <c r="AA33" i="40"/>
  <c r="Z33" i="40"/>
  <c r="Y33" i="40"/>
  <c r="AB33" i="40" s="1"/>
  <c r="T33" i="40"/>
  <c r="AA32" i="40"/>
  <c r="Z32" i="40"/>
  <c r="Y32" i="40"/>
  <c r="T32" i="40"/>
  <c r="AA31" i="40"/>
  <c r="Z31" i="40"/>
  <c r="Y31" i="40"/>
  <c r="T31" i="40"/>
  <c r="AA21" i="40"/>
  <c r="Z21" i="40"/>
  <c r="Y21" i="40"/>
  <c r="T21" i="40"/>
  <c r="AA20" i="40"/>
  <c r="Z20" i="40"/>
  <c r="Y20" i="40"/>
  <c r="T20" i="40"/>
  <c r="AA19" i="40"/>
  <c r="Z19" i="40"/>
  <c r="AB19" i="40" s="1"/>
  <c r="Y19" i="40"/>
  <c r="T19" i="40"/>
  <c r="AA16" i="40"/>
  <c r="Z16" i="40"/>
  <c r="Y16" i="40"/>
  <c r="AB16" i="40" s="1"/>
  <c r="T16" i="40"/>
  <c r="AA15" i="40"/>
  <c r="Z15" i="40"/>
  <c r="Y15" i="40"/>
  <c r="T15" i="40"/>
  <c r="AA48" i="39"/>
  <c r="Z48" i="39"/>
  <c r="Y48" i="39"/>
  <c r="T48" i="39"/>
  <c r="AA44" i="39"/>
  <c r="AB44" i="39" s="1"/>
  <c r="Z44" i="39"/>
  <c r="Y44" i="39"/>
  <c r="AA43" i="39"/>
  <c r="Z43" i="39"/>
  <c r="Y43" i="39"/>
  <c r="T43" i="39"/>
  <c r="AA40" i="39"/>
  <c r="Z40" i="39"/>
  <c r="Y40" i="39"/>
  <c r="T40" i="39"/>
  <c r="AA32" i="39"/>
  <c r="Z32" i="39"/>
  <c r="Y32" i="39"/>
  <c r="T32" i="39"/>
  <c r="AA31" i="39"/>
  <c r="Z31" i="39"/>
  <c r="Y31" i="39"/>
  <c r="T31" i="39"/>
  <c r="AA30" i="39"/>
  <c r="Z30" i="39"/>
  <c r="Y30" i="39"/>
  <c r="T30" i="39"/>
  <c r="AA29" i="39"/>
  <c r="Z29" i="39"/>
  <c r="Y29" i="39"/>
  <c r="T29" i="39"/>
  <c r="AA24" i="39"/>
  <c r="Z24" i="39"/>
  <c r="Y24" i="39"/>
  <c r="T24" i="39"/>
  <c r="AA23" i="39"/>
  <c r="Z23" i="39"/>
  <c r="Y23" i="39"/>
  <c r="T23" i="39"/>
  <c r="AA22" i="39"/>
  <c r="Z22" i="39"/>
  <c r="Y22" i="39"/>
  <c r="T22" i="39"/>
  <c r="AA19" i="39"/>
  <c r="Z19" i="39"/>
  <c r="Y19" i="39"/>
  <c r="T19" i="39"/>
  <c r="AA18" i="39"/>
  <c r="Z18" i="39"/>
  <c r="Y18" i="39"/>
  <c r="T18" i="39"/>
  <c r="AA16" i="39"/>
  <c r="Z16" i="39"/>
  <c r="Y16" i="39"/>
  <c r="T16" i="39"/>
  <c r="AA68" i="38"/>
  <c r="Z68" i="38"/>
  <c r="Y68" i="38"/>
  <c r="T68" i="38"/>
  <c r="AA65" i="38"/>
  <c r="Z65" i="38"/>
  <c r="Y65" i="38"/>
  <c r="AB65" i="38" s="1"/>
  <c r="T65" i="38"/>
  <c r="AA64" i="38"/>
  <c r="Z64" i="38"/>
  <c r="Y64" i="38"/>
  <c r="T64" i="38"/>
  <c r="AA54" i="38"/>
  <c r="Z54" i="38"/>
  <c r="Y54" i="38"/>
  <c r="T54" i="38"/>
  <c r="AA53" i="38"/>
  <c r="Z53" i="38"/>
  <c r="Y53" i="38"/>
  <c r="AA52" i="38"/>
  <c r="Z52" i="38"/>
  <c r="Y52" i="38"/>
  <c r="T52" i="38"/>
  <c r="AA51" i="38"/>
  <c r="Z51" i="38"/>
  <c r="Y51" i="38"/>
  <c r="T51" i="38"/>
  <c r="AA50" i="38"/>
  <c r="Z50" i="38"/>
  <c r="Y50" i="38"/>
  <c r="AA48" i="38"/>
  <c r="Z48" i="38"/>
  <c r="Y48" i="38"/>
  <c r="T48" i="38"/>
  <c r="AA46" i="38"/>
  <c r="Z46" i="38"/>
  <c r="Y46" i="38"/>
  <c r="T46" i="38"/>
  <c r="AA45" i="38"/>
  <c r="Z45" i="38"/>
  <c r="Y45" i="38"/>
  <c r="T45" i="38"/>
  <c r="AA44" i="38"/>
  <c r="Z44" i="38"/>
  <c r="Y44" i="38"/>
  <c r="T44" i="38"/>
  <c r="AA42" i="38"/>
  <c r="Z42" i="38"/>
  <c r="Y42" i="38"/>
  <c r="T42" i="38"/>
  <c r="AA41" i="38"/>
  <c r="Z41" i="38"/>
  <c r="Y41" i="38"/>
  <c r="T41" i="38"/>
  <c r="AA40" i="38"/>
  <c r="Z40" i="38"/>
  <c r="Y40" i="38"/>
  <c r="T40" i="38"/>
  <c r="AA39" i="38"/>
  <c r="Z39" i="38"/>
  <c r="Y39" i="38"/>
  <c r="T39" i="38"/>
  <c r="AA38" i="38"/>
  <c r="Z38" i="38"/>
  <c r="Y38" i="38"/>
  <c r="T38" i="38"/>
  <c r="AA37" i="38"/>
  <c r="Z37" i="38"/>
  <c r="Y37" i="38"/>
  <c r="T37" i="38"/>
  <c r="AA36" i="38"/>
  <c r="Z36" i="38"/>
  <c r="Y36" i="38"/>
  <c r="T36" i="38"/>
  <c r="AA35" i="38"/>
  <c r="Z35" i="38"/>
  <c r="Y35" i="38"/>
  <c r="T35" i="38"/>
  <c r="AA34" i="38"/>
  <c r="Z34" i="38"/>
  <c r="Y34" i="38"/>
  <c r="T34" i="38"/>
  <c r="AA33" i="38"/>
  <c r="Z33" i="38"/>
  <c r="Y33" i="38"/>
  <c r="T33" i="38"/>
  <c r="AA32" i="38"/>
  <c r="Z32" i="38"/>
  <c r="Y32" i="38"/>
  <c r="AB32" i="38" s="1"/>
  <c r="T32" i="38"/>
  <c r="AA31" i="38"/>
  <c r="Z31" i="38"/>
  <c r="Y31" i="38"/>
  <c r="T31" i="38"/>
  <c r="AA30" i="38"/>
  <c r="Z30" i="38"/>
  <c r="Y30" i="38"/>
  <c r="AB30" i="38" s="1"/>
  <c r="T30" i="38"/>
  <c r="AA29" i="38"/>
  <c r="Z29" i="38"/>
  <c r="Y29" i="38"/>
  <c r="T29" i="38"/>
  <c r="AA28" i="38"/>
  <c r="Z28" i="38"/>
  <c r="Y28" i="38"/>
  <c r="AB28" i="38" s="1"/>
  <c r="T28" i="38"/>
  <c r="AA27" i="38"/>
  <c r="Z27" i="38"/>
  <c r="Y27" i="38"/>
  <c r="T27" i="38"/>
  <c r="AA26" i="38"/>
  <c r="Z26" i="38"/>
  <c r="Y26" i="38"/>
  <c r="T26" i="38"/>
  <c r="AA25" i="38"/>
  <c r="Z25" i="38"/>
  <c r="Y25" i="38"/>
  <c r="T25" i="38"/>
  <c r="AA24" i="38"/>
  <c r="Z24" i="38"/>
  <c r="Y24" i="38"/>
  <c r="T24" i="38"/>
  <c r="AA23" i="38"/>
  <c r="Z23" i="38"/>
  <c r="Y23" i="38"/>
  <c r="T23" i="38"/>
  <c r="AA22" i="38"/>
  <c r="Z22" i="38"/>
  <c r="Y22" i="38"/>
  <c r="T22" i="38"/>
  <c r="AA21" i="38"/>
  <c r="Z21" i="38"/>
  <c r="Y21" i="38"/>
  <c r="T21" i="38"/>
  <c r="AA20" i="38"/>
  <c r="Z20" i="38"/>
  <c r="Y20" i="38"/>
  <c r="T20" i="38"/>
  <c r="AA19" i="38"/>
  <c r="Z19" i="38"/>
  <c r="Y19" i="38"/>
  <c r="T19" i="38"/>
  <c r="AA17" i="38"/>
  <c r="Z17" i="38"/>
  <c r="Y17" i="38"/>
  <c r="T17" i="38"/>
  <c r="AA16" i="38"/>
  <c r="Z16" i="38"/>
  <c r="Y16" i="38"/>
  <c r="T16" i="38"/>
  <c r="AA15" i="38"/>
  <c r="Z15" i="38"/>
  <c r="Y15" i="38"/>
  <c r="AB15" i="38" s="1"/>
  <c r="T15" i="38"/>
  <c r="AA40" i="37"/>
  <c r="Z40" i="37"/>
  <c r="Y40" i="37"/>
  <c r="T40" i="37"/>
  <c r="AA30" i="37"/>
  <c r="Z30" i="37"/>
  <c r="Y30" i="37"/>
  <c r="T30" i="37"/>
  <c r="AA29" i="37"/>
  <c r="Z29" i="37"/>
  <c r="Y29" i="37"/>
  <c r="T29" i="37"/>
  <c r="AA28" i="37"/>
  <c r="Z28" i="37"/>
  <c r="Y28" i="37"/>
  <c r="T28" i="37"/>
  <c r="AA27" i="37"/>
  <c r="Z27" i="37"/>
  <c r="Y27" i="37"/>
  <c r="T27" i="37"/>
  <c r="AA23" i="37"/>
  <c r="Z23" i="37"/>
  <c r="Y23" i="37"/>
  <c r="T23" i="37"/>
  <c r="AA22" i="37"/>
  <c r="Z22" i="37"/>
  <c r="Y22" i="37"/>
  <c r="T22" i="37"/>
  <c r="AA21" i="37"/>
  <c r="Z21" i="37"/>
  <c r="Y21" i="37"/>
  <c r="T21" i="37"/>
  <c r="AA18" i="37"/>
  <c r="Z18" i="37"/>
  <c r="Y18" i="37"/>
  <c r="T18" i="37"/>
  <c r="AA17" i="37"/>
  <c r="Z17" i="37"/>
  <c r="Y17" i="37"/>
  <c r="T17" i="37"/>
  <c r="AA15" i="37"/>
  <c r="Z15" i="37"/>
  <c r="Y15" i="37"/>
  <c r="T15" i="37"/>
  <c r="AE50" i="36"/>
  <c r="AD50" i="36"/>
  <c r="AC50" i="36"/>
  <c r="AE49" i="36"/>
  <c r="AD49" i="36"/>
  <c r="AC49" i="36"/>
  <c r="AA96" i="34"/>
  <c r="Z96" i="34"/>
  <c r="Y96" i="34"/>
  <c r="AB96" i="34" s="1"/>
  <c r="T96" i="34"/>
  <c r="AA76" i="34"/>
  <c r="Z76" i="34"/>
  <c r="Y76" i="34"/>
  <c r="T76" i="34"/>
  <c r="AA52" i="34"/>
  <c r="Z52" i="34"/>
  <c r="Y52" i="34"/>
  <c r="AB52" i="34" s="1"/>
  <c r="T52" i="34"/>
  <c r="AA27" i="34"/>
  <c r="Z27" i="34"/>
  <c r="Y27" i="34"/>
  <c r="AB27" i="34" s="1"/>
  <c r="T27" i="34"/>
  <c r="AA26" i="34"/>
  <c r="Z26" i="34"/>
  <c r="Y26" i="34"/>
  <c r="T26" i="34"/>
  <c r="AA25" i="34"/>
  <c r="Z25" i="34"/>
  <c r="Y25" i="34"/>
  <c r="T25" i="34"/>
  <c r="AA22" i="34"/>
  <c r="Z22" i="34"/>
  <c r="Y22" i="34"/>
  <c r="T22" i="34"/>
  <c r="AA39" i="30"/>
  <c r="Z39" i="30"/>
  <c r="Y39" i="30"/>
  <c r="T39" i="30"/>
  <c r="AA34" i="30"/>
  <c r="Z34" i="30"/>
  <c r="Y34" i="30"/>
  <c r="T34" i="30"/>
  <c r="AA31" i="30"/>
  <c r="Z31" i="30"/>
  <c r="Y31" i="30"/>
  <c r="T31" i="30"/>
  <c r="AA22" i="30"/>
  <c r="Z22" i="30"/>
  <c r="Y22" i="30"/>
  <c r="T22" i="30"/>
  <c r="AA21" i="30"/>
  <c r="Z21" i="30"/>
  <c r="Y21" i="30"/>
  <c r="T21" i="30"/>
  <c r="AA20" i="30"/>
  <c r="Z20" i="30"/>
  <c r="Y20" i="30"/>
  <c r="T20" i="30"/>
  <c r="AA17" i="30"/>
  <c r="Z17" i="30"/>
  <c r="Y17" i="30"/>
  <c r="T17" i="30"/>
  <c r="AA16" i="30"/>
  <c r="Z16" i="30"/>
  <c r="Y16" i="30"/>
  <c r="T16" i="30"/>
  <c r="AB107" i="29"/>
  <c r="AA107" i="29"/>
  <c r="Z107" i="29"/>
  <c r="Y107" i="29"/>
  <c r="T107" i="29"/>
  <c r="AA106" i="29"/>
  <c r="Z106" i="29"/>
  <c r="Y106" i="29"/>
  <c r="T106" i="29"/>
  <c r="AA104" i="29"/>
  <c r="Z104" i="29"/>
  <c r="Y104" i="29"/>
  <c r="T104" i="29"/>
  <c r="AA103" i="29"/>
  <c r="Z103" i="29"/>
  <c r="Y103" i="29"/>
  <c r="T103" i="29"/>
  <c r="AA102" i="29"/>
  <c r="Z102" i="29"/>
  <c r="AB102" i="29" s="1"/>
  <c r="Y102" i="29"/>
  <c r="T102" i="29"/>
  <c r="AA101" i="29"/>
  <c r="Z101" i="29"/>
  <c r="Y101" i="29"/>
  <c r="T101" i="29"/>
  <c r="AA100" i="29"/>
  <c r="Z100" i="29"/>
  <c r="Y100" i="29"/>
  <c r="AB100" i="29" s="1"/>
  <c r="T100" i="29"/>
  <c r="AA99" i="29"/>
  <c r="Z99" i="29"/>
  <c r="Y99" i="29"/>
  <c r="AB99" i="29" s="1"/>
  <c r="T99" i="29"/>
  <c r="AA98" i="29"/>
  <c r="AB98" i="29" s="1"/>
  <c r="Z98" i="29"/>
  <c r="Y98" i="29"/>
  <c r="T98" i="29"/>
  <c r="AA96" i="29"/>
  <c r="Z96" i="29"/>
  <c r="Y96" i="29"/>
  <c r="T96" i="29"/>
  <c r="AA95" i="29"/>
  <c r="Z95" i="29"/>
  <c r="Y95" i="29"/>
  <c r="AB95" i="29" s="1"/>
  <c r="T95" i="29"/>
  <c r="AA94" i="29"/>
  <c r="Z94" i="29"/>
  <c r="Y94" i="29"/>
  <c r="T94" i="29"/>
  <c r="AA93" i="29"/>
  <c r="Z93" i="29"/>
  <c r="Y93" i="29"/>
  <c r="AB93" i="29" s="1"/>
  <c r="T93" i="29"/>
  <c r="AA91" i="29"/>
  <c r="Z91" i="29"/>
  <c r="Y91" i="29"/>
  <c r="AB91" i="29" s="1"/>
  <c r="T91" i="29"/>
  <c r="AA90" i="29"/>
  <c r="AB90" i="29" s="1"/>
  <c r="Z90" i="29"/>
  <c r="Y90" i="29"/>
  <c r="T90" i="29"/>
  <c r="AA89" i="29"/>
  <c r="Z89" i="29"/>
  <c r="Y89" i="29"/>
  <c r="T89" i="29"/>
  <c r="AA88" i="29"/>
  <c r="Z88" i="29"/>
  <c r="Y88" i="29"/>
  <c r="T88" i="29"/>
  <c r="AA78" i="29"/>
  <c r="Z78" i="29"/>
  <c r="Y78" i="29"/>
  <c r="T78" i="29"/>
  <c r="AB76" i="29"/>
  <c r="AA76" i="29"/>
  <c r="Z76" i="29"/>
  <c r="Y76" i="29"/>
  <c r="T76" i="29"/>
  <c r="AA75" i="29"/>
  <c r="Z75" i="29"/>
  <c r="Y75" i="29"/>
  <c r="AB75" i="29" s="1"/>
  <c r="T75" i="29"/>
  <c r="AA72" i="29"/>
  <c r="Z72" i="29"/>
  <c r="Y72" i="29"/>
  <c r="T72" i="29"/>
  <c r="AA70" i="29"/>
  <c r="Z70" i="29"/>
  <c r="Y70" i="29"/>
  <c r="T70" i="29"/>
  <c r="AA69" i="29"/>
  <c r="Z69" i="29"/>
  <c r="Y69" i="29"/>
  <c r="T69" i="29"/>
  <c r="AA66" i="29"/>
  <c r="Z66" i="29"/>
  <c r="Y66" i="29"/>
  <c r="T66" i="29"/>
  <c r="AA64" i="29"/>
  <c r="Z64" i="29"/>
  <c r="Y64" i="29"/>
  <c r="AB64" i="29" s="1"/>
  <c r="T64" i="29"/>
  <c r="AA63" i="29"/>
  <c r="Z63" i="29"/>
  <c r="Y63" i="29"/>
  <c r="T63" i="29"/>
  <c r="AA61" i="29"/>
  <c r="Z61" i="29"/>
  <c r="Y61" i="29"/>
  <c r="T61" i="29"/>
  <c r="AA59" i="29"/>
  <c r="Z59" i="29"/>
  <c r="AB59" i="29" s="1"/>
  <c r="Y59" i="29"/>
  <c r="T59" i="29"/>
  <c r="AA58" i="29"/>
  <c r="Z58" i="29"/>
  <c r="Y58" i="29"/>
  <c r="T58" i="29"/>
  <c r="AA54" i="29"/>
  <c r="Z54" i="29"/>
  <c r="AB54" i="29" s="1"/>
  <c r="Y54" i="29"/>
  <c r="T54" i="29"/>
  <c r="AA53" i="29"/>
  <c r="Z53" i="29"/>
  <c r="Y53" i="29"/>
  <c r="T53" i="29"/>
  <c r="AA52" i="29"/>
  <c r="Z52" i="29"/>
  <c r="Y52" i="29"/>
  <c r="AB52" i="29" s="1"/>
  <c r="T52" i="29"/>
  <c r="AA49" i="29"/>
  <c r="Z49" i="29"/>
  <c r="Y49" i="29"/>
  <c r="T49" i="29"/>
  <c r="AA48" i="29"/>
  <c r="Z48" i="29"/>
  <c r="Y48" i="29"/>
  <c r="T48" i="29"/>
  <c r="AA45" i="29"/>
  <c r="Z45" i="29"/>
  <c r="Y45" i="29"/>
  <c r="T45" i="29"/>
  <c r="AA42" i="29"/>
  <c r="Z42" i="29"/>
  <c r="Y42" i="29"/>
  <c r="T42" i="29"/>
  <c r="AA40" i="29"/>
  <c r="Z40" i="29"/>
  <c r="Y40" i="29"/>
  <c r="T40" i="29"/>
  <c r="AA39" i="29"/>
  <c r="Z39" i="29"/>
  <c r="Y39" i="29"/>
  <c r="T39" i="29"/>
  <c r="AA38" i="29"/>
  <c r="Z38" i="29"/>
  <c r="Y38" i="29"/>
  <c r="T38" i="29"/>
  <c r="AA37" i="29"/>
  <c r="Z37" i="29"/>
  <c r="Y37" i="29"/>
  <c r="T37" i="29"/>
  <c r="AB36" i="29"/>
  <c r="AA36" i="29"/>
  <c r="Z36" i="29"/>
  <c r="Y36" i="29"/>
  <c r="T36" i="29"/>
  <c r="AB35" i="29"/>
  <c r="AA35" i="29"/>
  <c r="Z35" i="29"/>
  <c r="Y35" i="29"/>
  <c r="T35" i="29"/>
  <c r="AA34" i="29"/>
  <c r="Z34" i="29"/>
  <c r="Y34" i="29"/>
  <c r="T34" i="29"/>
  <c r="AA32" i="29"/>
  <c r="Z32" i="29"/>
  <c r="Y32" i="29"/>
  <c r="T32" i="29"/>
  <c r="AA31" i="29"/>
  <c r="Z31" i="29"/>
  <c r="Y31" i="29"/>
  <c r="T31" i="29"/>
  <c r="AA30" i="29"/>
  <c r="Z30" i="29"/>
  <c r="AB30" i="29" s="1"/>
  <c r="Y30" i="29"/>
  <c r="T30" i="29"/>
  <c r="AA29" i="29"/>
  <c r="Z29" i="29"/>
  <c r="Y29" i="29"/>
  <c r="T29" i="29"/>
  <c r="AA28" i="29"/>
  <c r="Z28" i="29"/>
  <c r="Y28" i="29"/>
  <c r="AB28" i="29" s="1"/>
  <c r="T28" i="29"/>
  <c r="AA27" i="29"/>
  <c r="Z27" i="29"/>
  <c r="Y27" i="29"/>
  <c r="AB27" i="29" s="1"/>
  <c r="T27" i="29"/>
  <c r="AA26" i="29"/>
  <c r="AB26" i="29" s="1"/>
  <c r="Z26" i="29"/>
  <c r="Y26" i="29"/>
  <c r="T26" i="29"/>
  <c r="AA24" i="29"/>
  <c r="Z24" i="29"/>
  <c r="Y24" i="29"/>
  <c r="T24" i="29"/>
  <c r="AA23" i="29"/>
  <c r="Z23" i="29"/>
  <c r="Y23" i="29"/>
  <c r="T23" i="29"/>
  <c r="AA22" i="29"/>
  <c r="Z22" i="29"/>
  <c r="Y22" i="29"/>
  <c r="T22" i="29"/>
  <c r="AA21" i="29"/>
  <c r="Z21" i="29"/>
  <c r="Y21" i="29"/>
  <c r="T21" i="29"/>
  <c r="AB20" i="29"/>
  <c r="AA20" i="29"/>
  <c r="Z20" i="29"/>
  <c r="Y20" i="29"/>
  <c r="T20" i="29"/>
  <c r="AB19" i="29"/>
  <c r="AA19" i="29"/>
  <c r="Z19" i="29"/>
  <c r="Y19" i="29"/>
  <c r="T19" i="29"/>
  <c r="AA18" i="29"/>
  <c r="Z18" i="29"/>
  <c r="Y18" i="29"/>
  <c r="T18" i="29"/>
  <c r="AA16" i="29"/>
  <c r="Z16" i="29"/>
  <c r="Y16" i="29"/>
  <c r="AB16" i="29" s="1"/>
  <c r="T16" i="29"/>
  <c r="AA114" i="28"/>
  <c r="Z114" i="28"/>
  <c r="Y114" i="28"/>
  <c r="AB114" i="28" s="1"/>
  <c r="T114" i="28"/>
  <c r="AA112" i="28"/>
  <c r="Z112" i="28"/>
  <c r="Y112" i="28"/>
  <c r="T112" i="28"/>
  <c r="AA111" i="28"/>
  <c r="Z111" i="28"/>
  <c r="Y111" i="28"/>
  <c r="T111" i="28"/>
  <c r="AA110" i="28"/>
  <c r="Z110" i="28"/>
  <c r="Y110" i="28"/>
  <c r="T110" i="28"/>
  <c r="AA107" i="28"/>
  <c r="Z107" i="28"/>
  <c r="Y107" i="28"/>
  <c r="T107" i="28"/>
  <c r="AA105" i="28"/>
  <c r="Z105" i="28"/>
  <c r="Y105" i="28"/>
  <c r="T105" i="28"/>
  <c r="AA101" i="28"/>
  <c r="Z101" i="28"/>
  <c r="Y101" i="28"/>
  <c r="T101" i="28"/>
  <c r="AA100" i="28"/>
  <c r="Z100" i="28"/>
  <c r="Y100" i="28"/>
  <c r="T100" i="28"/>
  <c r="AA99" i="28"/>
  <c r="Z99" i="28"/>
  <c r="Y99" i="28"/>
  <c r="T99" i="28"/>
  <c r="AA98" i="28"/>
  <c r="Z98" i="28"/>
  <c r="Y98" i="28"/>
  <c r="T98" i="28"/>
  <c r="AA96" i="28"/>
  <c r="Z96" i="28"/>
  <c r="Y96" i="28"/>
  <c r="T96" i="28"/>
  <c r="AA95" i="28"/>
  <c r="Z95" i="28"/>
  <c r="Y95" i="28"/>
  <c r="T95" i="28"/>
  <c r="AA94" i="28"/>
  <c r="Z94" i="28"/>
  <c r="Y94" i="28"/>
  <c r="T94" i="28"/>
  <c r="AA93" i="28"/>
  <c r="Z93" i="28"/>
  <c r="Y93" i="28"/>
  <c r="T93" i="28"/>
  <c r="AA92" i="28"/>
  <c r="Z92" i="28"/>
  <c r="Y92" i="28"/>
  <c r="T92" i="28"/>
  <c r="AA89" i="28"/>
  <c r="Z89" i="28"/>
  <c r="Y89" i="28"/>
  <c r="T89" i="28"/>
  <c r="AA88" i="28"/>
  <c r="Z88" i="28"/>
  <c r="Y88" i="28"/>
  <c r="T88" i="28"/>
  <c r="AA87" i="28"/>
  <c r="Z87" i="28"/>
  <c r="Y87" i="28"/>
  <c r="T87" i="28"/>
  <c r="AA86" i="28"/>
  <c r="Z86" i="28"/>
  <c r="Y86" i="28"/>
  <c r="T86" i="28"/>
  <c r="AA83" i="28"/>
  <c r="Z83" i="28"/>
  <c r="Y83" i="28"/>
  <c r="T83" i="28"/>
  <c r="AA82" i="28"/>
  <c r="Z82" i="28"/>
  <c r="Y82" i="28"/>
  <c r="T82" i="28"/>
  <c r="AA80" i="28"/>
  <c r="Z80" i="28"/>
  <c r="Y80" i="28"/>
  <c r="T80" i="28"/>
  <c r="AA79" i="28"/>
  <c r="Z79" i="28"/>
  <c r="Y79" i="28"/>
  <c r="T79" i="28"/>
  <c r="AA77" i="28"/>
  <c r="Z77" i="28"/>
  <c r="Y77" i="28"/>
  <c r="T77" i="28"/>
  <c r="AA75" i="28"/>
  <c r="Z75" i="28"/>
  <c r="Y75" i="28"/>
  <c r="AA74" i="28"/>
  <c r="Z74" i="28"/>
  <c r="Y74" i="28"/>
  <c r="T74" i="28"/>
  <c r="AA73" i="28"/>
  <c r="Z73" i="28"/>
  <c r="Y73" i="28"/>
  <c r="T73" i="28"/>
  <c r="AA72" i="28"/>
  <c r="Z72" i="28"/>
  <c r="Y72" i="28"/>
  <c r="T72" i="28"/>
  <c r="AA71" i="28"/>
  <c r="Z71" i="28"/>
  <c r="Y71" i="28"/>
  <c r="T71" i="28"/>
  <c r="AA52" i="28"/>
  <c r="Z52" i="28"/>
  <c r="Y52" i="28"/>
  <c r="T52" i="28"/>
  <c r="AA51" i="28"/>
  <c r="Z51" i="28"/>
  <c r="Y51" i="28"/>
  <c r="T51" i="28"/>
  <c r="AA50" i="28"/>
  <c r="Z50" i="28"/>
  <c r="Y50" i="28"/>
  <c r="T50" i="28"/>
  <c r="AA47" i="28"/>
  <c r="Z47" i="28"/>
  <c r="Y47" i="28"/>
  <c r="T47" i="28"/>
  <c r="AA46" i="28"/>
  <c r="Z46" i="28"/>
  <c r="Y46" i="28"/>
  <c r="T46" i="28"/>
  <c r="AA43" i="28"/>
  <c r="Z43" i="28"/>
  <c r="Y43" i="28"/>
  <c r="T43" i="28"/>
  <c r="AA40" i="28"/>
  <c r="Z40" i="28"/>
  <c r="Y40" i="28"/>
  <c r="T40" i="28"/>
  <c r="AA38" i="28"/>
  <c r="Z38" i="28"/>
  <c r="Y38" i="28"/>
  <c r="T38" i="28"/>
  <c r="AA37" i="28"/>
  <c r="Z37" i="28"/>
  <c r="Y37" i="28"/>
  <c r="T37" i="28"/>
  <c r="AA36" i="28"/>
  <c r="Z36" i="28"/>
  <c r="Y36" i="28"/>
  <c r="T36" i="28"/>
  <c r="AA35" i="28"/>
  <c r="Z35" i="28"/>
  <c r="Y35" i="28"/>
  <c r="T35" i="28"/>
  <c r="AA34" i="28"/>
  <c r="Z34" i="28"/>
  <c r="Y34" i="28"/>
  <c r="T34" i="28"/>
  <c r="AA33" i="28"/>
  <c r="Z33" i="28"/>
  <c r="Y33" i="28"/>
  <c r="T33" i="28"/>
  <c r="AA32" i="28"/>
  <c r="Z32" i="28"/>
  <c r="Y32" i="28"/>
  <c r="T32" i="28"/>
  <c r="AA30" i="28"/>
  <c r="Z30" i="28"/>
  <c r="Y30" i="28"/>
  <c r="T30" i="28"/>
  <c r="AA29" i="28"/>
  <c r="Z29" i="28"/>
  <c r="Y29" i="28"/>
  <c r="T29" i="28"/>
  <c r="AA28" i="28"/>
  <c r="Z28" i="28"/>
  <c r="Y28" i="28"/>
  <c r="T28" i="28"/>
  <c r="AA27" i="28"/>
  <c r="Z27" i="28"/>
  <c r="Y27" i="28"/>
  <c r="T27" i="28"/>
  <c r="AA26" i="28"/>
  <c r="Z26" i="28"/>
  <c r="Y26" i="28"/>
  <c r="T26" i="28"/>
  <c r="AA25" i="28"/>
  <c r="Z25" i="28"/>
  <c r="Y25" i="28"/>
  <c r="T25" i="28"/>
  <c r="AA24" i="28"/>
  <c r="Z24" i="28"/>
  <c r="Y24" i="28"/>
  <c r="T24" i="28"/>
  <c r="AA22" i="28"/>
  <c r="Z22" i="28"/>
  <c r="Y22" i="28"/>
  <c r="T22" i="28"/>
  <c r="AA21" i="28"/>
  <c r="Z21" i="28"/>
  <c r="Y21" i="28"/>
  <c r="T21" i="28"/>
  <c r="AA20" i="28"/>
  <c r="Z20" i="28"/>
  <c r="Y20" i="28"/>
  <c r="T20" i="28"/>
  <c r="AA19" i="28"/>
  <c r="Z19" i="28"/>
  <c r="Y19" i="28"/>
  <c r="T19" i="28"/>
  <c r="AA18" i="28"/>
  <c r="Z18" i="28"/>
  <c r="Y18" i="28"/>
  <c r="T18" i="28"/>
  <c r="AA17" i="28"/>
  <c r="Z17" i="28"/>
  <c r="Y17" i="28"/>
  <c r="T17" i="28"/>
  <c r="AA15" i="28"/>
  <c r="Z15" i="28"/>
  <c r="Y15" i="28"/>
  <c r="T15" i="28"/>
  <c r="AA94" i="27"/>
  <c r="Z94" i="27"/>
  <c r="AB94" i="27" s="1"/>
  <c r="Y94" i="27"/>
  <c r="T94" i="27"/>
  <c r="AA88" i="27"/>
  <c r="Z88" i="27"/>
  <c r="Y88" i="27"/>
  <c r="T88" i="27"/>
  <c r="AA86" i="27"/>
  <c r="Z86" i="27"/>
  <c r="Y86" i="27"/>
  <c r="T86" i="27"/>
  <c r="AB84" i="27"/>
  <c r="AA84" i="27"/>
  <c r="Z84" i="27"/>
  <c r="Y84" i="27"/>
  <c r="T84" i="27"/>
  <c r="AA79" i="27"/>
  <c r="Z79" i="27"/>
  <c r="Y79" i="27"/>
  <c r="T79" i="27"/>
  <c r="AA77" i="27"/>
  <c r="Z77" i="27"/>
  <c r="Y77" i="27"/>
  <c r="T77" i="27"/>
  <c r="AA76" i="27"/>
  <c r="Z76" i="27"/>
  <c r="Y76" i="27"/>
  <c r="AB76" i="27" s="1"/>
  <c r="T76" i="27"/>
  <c r="AA75" i="27"/>
  <c r="Z75" i="27"/>
  <c r="Y75" i="27"/>
  <c r="T75" i="27"/>
  <c r="AA72" i="27"/>
  <c r="Z72" i="27"/>
  <c r="Y72" i="27"/>
  <c r="T72" i="27"/>
  <c r="AA70" i="27"/>
  <c r="Z70" i="27"/>
  <c r="Y70" i="27"/>
  <c r="T70" i="27"/>
  <c r="AB68" i="27"/>
  <c r="AA68" i="27"/>
  <c r="Z68" i="27"/>
  <c r="Y68" i="27"/>
  <c r="T68" i="27"/>
  <c r="AA66" i="27"/>
  <c r="Z66" i="27"/>
  <c r="AB66" i="27" s="1"/>
  <c r="Y66" i="27"/>
  <c r="T66" i="27"/>
  <c r="AA64" i="27"/>
  <c r="Z64" i="27"/>
  <c r="AB64" i="27" s="1"/>
  <c r="Y64" i="27"/>
  <c r="T64" i="27"/>
  <c r="AA63" i="27"/>
  <c r="Z63" i="27"/>
  <c r="Y63" i="27"/>
  <c r="T63" i="27"/>
  <c r="AA61" i="27"/>
  <c r="Z61" i="27"/>
  <c r="Y61" i="27"/>
  <c r="T61" i="27"/>
  <c r="AA60" i="27"/>
  <c r="Z60" i="27"/>
  <c r="Y60" i="27"/>
  <c r="AB60" i="27" s="1"/>
  <c r="T60" i="27"/>
  <c r="AB58" i="27"/>
  <c r="AA58" i="27"/>
  <c r="Z58" i="27"/>
  <c r="Y58" i="27"/>
  <c r="T58" i="27"/>
  <c r="AA57" i="27"/>
  <c r="Z57" i="27"/>
  <c r="Y57" i="27"/>
  <c r="AB57" i="27" s="1"/>
  <c r="T57" i="27"/>
  <c r="AA56" i="27"/>
  <c r="Z56" i="27"/>
  <c r="Y56" i="27"/>
  <c r="T56" i="27"/>
  <c r="AA54" i="27"/>
  <c r="Z54" i="27"/>
  <c r="Y54" i="27"/>
  <c r="T54" i="27"/>
  <c r="AB52" i="27"/>
  <c r="AA52" i="27"/>
  <c r="Z52" i="27"/>
  <c r="Y52" i="27"/>
  <c r="T52" i="27"/>
  <c r="AA51" i="27"/>
  <c r="Z51" i="27"/>
  <c r="Y51" i="27"/>
  <c r="T51" i="27"/>
  <c r="AA50" i="27"/>
  <c r="Z50" i="27"/>
  <c r="AB50" i="27" s="1"/>
  <c r="Y50" i="27"/>
  <c r="T50" i="27"/>
  <c r="AB49" i="27"/>
  <c r="AA49" i="27"/>
  <c r="Z49" i="27"/>
  <c r="Y49" i="27"/>
  <c r="T49" i="27"/>
  <c r="AA48" i="27"/>
  <c r="Z48" i="27"/>
  <c r="AB48" i="27" s="1"/>
  <c r="Y48" i="27"/>
  <c r="T48" i="27"/>
  <c r="AA45" i="27"/>
  <c r="Z45" i="27"/>
  <c r="Y45" i="27"/>
  <c r="T45" i="27"/>
  <c r="AA40" i="27"/>
  <c r="Z40" i="27"/>
  <c r="Y40" i="27"/>
  <c r="T40" i="27"/>
  <c r="AA37" i="27"/>
  <c r="Z37" i="27"/>
  <c r="Y37" i="27"/>
  <c r="T37" i="27"/>
  <c r="AA28" i="27"/>
  <c r="Z28" i="27"/>
  <c r="Y28" i="27"/>
  <c r="AB28" i="27" s="1"/>
  <c r="T28" i="27"/>
  <c r="AA27" i="27"/>
  <c r="Z27" i="27"/>
  <c r="AB27" i="27" s="1"/>
  <c r="Y27" i="27"/>
  <c r="T27" i="27"/>
  <c r="AB26" i="27"/>
  <c r="AA26" i="27"/>
  <c r="Z26" i="27"/>
  <c r="Y26" i="27"/>
  <c r="T26" i="27"/>
  <c r="AA23" i="27"/>
  <c r="Z23" i="27"/>
  <c r="Y23" i="27"/>
  <c r="T23" i="27"/>
  <c r="AA22" i="27"/>
  <c r="Z22" i="27"/>
  <c r="Y22" i="27"/>
  <c r="T22" i="27"/>
  <c r="AA20" i="27"/>
  <c r="Z20" i="27"/>
  <c r="AB20" i="27" s="1"/>
  <c r="Y20" i="27"/>
  <c r="T20" i="27"/>
  <c r="AE23" i="26"/>
  <c r="AD23" i="26"/>
  <c r="AC23" i="26"/>
  <c r="X23" i="26"/>
  <c r="AA54" i="25"/>
  <c r="Z54" i="25"/>
  <c r="Y54" i="25"/>
  <c r="T54" i="25"/>
  <c r="AA48" i="25"/>
  <c r="Z48" i="25"/>
  <c r="Y48" i="25"/>
  <c r="T48" i="25"/>
  <c r="AA43" i="25"/>
  <c r="Z43" i="25"/>
  <c r="Y43" i="25"/>
  <c r="T43" i="25"/>
  <c r="AA40" i="25"/>
  <c r="Z40" i="25"/>
  <c r="Y40" i="25"/>
  <c r="T40" i="25"/>
  <c r="AA32" i="25"/>
  <c r="Z32" i="25"/>
  <c r="Y32" i="25"/>
  <c r="T32" i="25"/>
  <c r="AA31" i="25"/>
  <c r="Z31" i="25"/>
  <c r="Y31" i="25"/>
  <c r="T31" i="25"/>
  <c r="AA30" i="25"/>
  <c r="Z30" i="25"/>
  <c r="Y30" i="25"/>
  <c r="T30" i="25"/>
  <c r="AA29" i="25"/>
  <c r="Z29" i="25"/>
  <c r="Y29" i="25"/>
  <c r="T29" i="25"/>
  <c r="AA24" i="25"/>
  <c r="Z24" i="25"/>
  <c r="Y24" i="25"/>
  <c r="T24" i="25"/>
  <c r="AA23" i="25"/>
  <c r="Z23" i="25"/>
  <c r="Y23" i="25"/>
  <c r="T23" i="25"/>
  <c r="AA22" i="25"/>
  <c r="Z22" i="25"/>
  <c r="Y22" i="25"/>
  <c r="T22" i="25"/>
  <c r="AA19" i="25"/>
  <c r="Z19" i="25"/>
  <c r="Y19" i="25"/>
  <c r="T19" i="25"/>
  <c r="AA18" i="25"/>
  <c r="Z18" i="25"/>
  <c r="Y18" i="25"/>
  <c r="T18" i="25"/>
  <c r="AA16" i="25"/>
  <c r="Z16" i="25"/>
  <c r="Y16" i="25"/>
  <c r="T16" i="25"/>
  <c r="AA106" i="24"/>
  <c r="Z106" i="24"/>
  <c r="Y106" i="24"/>
  <c r="AB106" i="24" s="1"/>
  <c r="T106" i="24"/>
  <c r="AA104" i="24"/>
  <c r="Z104" i="24"/>
  <c r="Y104" i="24"/>
  <c r="T104" i="24"/>
  <c r="AA103" i="24"/>
  <c r="Z103" i="24"/>
  <c r="Y103" i="24"/>
  <c r="T103" i="24"/>
  <c r="AB100" i="24"/>
  <c r="AA100" i="24"/>
  <c r="Z100" i="24"/>
  <c r="Y100" i="24"/>
  <c r="T100" i="24"/>
  <c r="AA98" i="24"/>
  <c r="Z98" i="24"/>
  <c r="Y98" i="24"/>
  <c r="AB98" i="24" s="1"/>
  <c r="T98" i="24"/>
  <c r="AA97" i="24"/>
  <c r="Z97" i="24"/>
  <c r="AB97" i="24" s="1"/>
  <c r="Y97" i="24"/>
  <c r="T97" i="24"/>
  <c r="AA96" i="24"/>
  <c r="Z96" i="24"/>
  <c r="Y96" i="24"/>
  <c r="T96" i="24"/>
  <c r="AA94" i="24"/>
  <c r="Z94" i="24"/>
  <c r="Y94" i="24"/>
  <c r="T94" i="24"/>
  <c r="AA93" i="24"/>
  <c r="Z93" i="24"/>
  <c r="Y93" i="24"/>
  <c r="T93" i="24"/>
  <c r="AA91" i="24"/>
  <c r="Z91" i="24"/>
  <c r="Y91" i="24"/>
  <c r="T91" i="24"/>
  <c r="AB90" i="24"/>
  <c r="AA90" i="24"/>
  <c r="Z90" i="24"/>
  <c r="Y90" i="24"/>
  <c r="T90" i="24"/>
  <c r="AA89" i="24"/>
  <c r="Z89" i="24"/>
  <c r="Y89" i="24"/>
  <c r="AB89" i="24" s="1"/>
  <c r="T89" i="24"/>
  <c r="AA88" i="24"/>
  <c r="Z88" i="24"/>
  <c r="Y88" i="24"/>
  <c r="T88" i="24"/>
  <c r="AA87" i="24"/>
  <c r="Z87" i="24"/>
  <c r="Y87" i="24"/>
  <c r="T87" i="24"/>
  <c r="AA86" i="24"/>
  <c r="Z86" i="24"/>
  <c r="Y86" i="24"/>
  <c r="T86" i="24"/>
  <c r="AA85" i="24"/>
  <c r="Z85" i="24"/>
  <c r="Y85" i="24"/>
  <c r="T85" i="24"/>
  <c r="AB84" i="24"/>
  <c r="AA84" i="24"/>
  <c r="Z84" i="24"/>
  <c r="Y84" i="24"/>
  <c r="T84" i="24"/>
  <c r="AA83" i="24"/>
  <c r="AB83" i="24" s="1"/>
  <c r="Z83" i="24"/>
  <c r="Y83" i="24"/>
  <c r="T83" i="24"/>
  <c r="AA82" i="24"/>
  <c r="Z82" i="24"/>
  <c r="Y82" i="24"/>
  <c r="AB82" i="24" s="1"/>
  <c r="T82" i="24"/>
  <c r="AA81" i="24"/>
  <c r="Z81" i="24"/>
  <c r="AB81" i="24" s="1"/>
  <c r="Y81" i="24"/>
  <c r="T81" i="24"/>
  <c r="AA80" i="24"/>
  <c r="Z80" i="24"/>
  <c r="Y80" i="24"/>
  <c r="T80" i="24"/>
  <c r="AA79" i="24"/>
  <c r="Z79" i="24"/>
  <c r="Y79" i="24"/>
  <c r="T79" i="24"/>
  <c r="AA78" i="24"/>
  <c r="Z78" i="24"/>
  <c r="Y78" i="24"/>
  <c r="T78" i="24"/>
  <c r="AA77" i="24"/>
  <c r="Z77" i="24"/>
  <c r="Y77" i="24"/>
  <c r="T77" i="24"/>
  <c r="AA76" i="24"/>
  <c r="Z76" i="24"/>
  <c r="Y76" i="24"/>
  <c r="AB76" i="24" s="1"/>
  <c r="T76" i="24"/>
  <c r="AA75" i="24"/>
  <c r="Z75" i="24"/>
  <c r="Y75" i="24"/>
  <c r="T75" i="24"/>
  <c r="AB74" i="24"/>
  <c r="AA74" i="24"/>
  <c r="Z74" i="24"/>
  <c r="Y74" i="24"/>
  <c r="T74" i="24"/>
  <c r="AA73" i="24"/>
  <c r="Z73" i="24"/>
  <c r="Y73" i="24"/>
  <c r="AB73" i="24" s="1"/>
  <c r="T73" i="24"/>
  <c r="AB72" i="24"/>
  <c r="AA72" i="24"/>
  <c r="Z72" i="24"/>
  <c r="Y72" i="24"/>
  <c r="T72" i="24"/>
  <c r="AA71" i="24"/>
  <c r="Z71" i="24"/>
  <c r="Y71" i="24"/>
  <c r="T71" i="24"/>
  <c r="AA70" i="24"/>
  <c r="Z70" i="24"/>
  <c r="Y70" i="24"/>
  <c r="AB70" i="24" s="1"/>
  <c r="T70" i="24"/>
  <c r="AA69" i="24"/>
  <c r="Z69" i="24"/>
  <c r="Y69" i="24"/>
  <c r="T69" i="24"/>
  <c r="AA68" i="24"/>
  <c r="Z68" i="24"/>
  <c r="Y68" i="24"/>
  <c r="AB68" i="24" s="1"/>
  <c r="T68" i="24"/>
  <c r="AA66" i="24"/>
  <c r="Z66" i="24"/>
  <c r="Y66" i="24"/>
  <c r="AB66" i="24" s="1"/>
  <c r="T66" i="24"/>
  <c r="AA65" i="24"/>
  <c r="Z65" i="24"/>
  <c r="AB65" i="24" s="1"/>
  <c r="Y65" i="24"/>
  <c r="T65" i="24"/>
  <c r="AB64" i="24"/>
  <c r="AA64" i="24"/>
  <c r="Z64" i="24"/>
  <c r="Y64" i="24"/>
  <c r="T64" i="24"/>
  <c r="AA62" i="24"/>
  <c r="Z62" i="24"/>
  <c r="Y62" i="24"/>
  <c r="T62" i="24"/>
  <c r="AA61" i="24"/>
  <c r="Z61" i="24"/>
  <c r="Y61" i="24"/>
  <c r="AB61" i="24" s="1"/>
  <c r="U61" i="24" s="1"/>
  <c r="V61" i="24" s="1"/>
  <c r="W61" i="24" s="1"/>
  <c r="X61" i="24" s="1"/>
  <c r="T61" i="24"/>
  <c r="AA60" i="24"/>
  <c r="Z60" i="24"/>
  <c r="Y60" i="24"/>
  <c r="AB60" i="24" s="1"/>
  <c r="T60" i="24"/>
  <c r="AA58" i="24"/>
  <c r="Z58" i="24"/>
  <c r="Y58" i="24"/>
  <c r="AB58" i="24" s="1"/>
  <c r="T58" i="24"/>
  <c r="AB57" i="24"/>
  <c r="AA57" i="24"/>
  <c r="Z57" i="24"/>
  <c r="Y57" i="24"/>
  <c r="T57" i="24"/>
  <c r="AA53" i="24"/>
  <c r="Z53" i="24"/>
  <c r="Y53" i="24"/>
  <c r="T53" i="24"/>
  <c r="AA52" i="24"/>
  <c r="Z52" i="24"/>
  <c r="Y52" i="24"/>
  <c r="AB52" i="24" s="1"/>
  <c r="T52" i="24"/>
  <c r="AA51" i="24"/>
  <c r="Z51" i="24"/>
  <c r="Y51" i="24"/>
  <c r="T51" i="24"/>
  <c r="AA48" i="24"/>
  <c r="Z48" i="24"/>
  <c r="Y48" i="24"/>
  <c r="T48" i="24"/>
  <c r="AA47" i="24"/>
  <c r="Z47" i="24"/>
  <c r="Y47" i="24"/>
  <c r="T47" i="24"/>
  <c r="AA44" i="24"/>
  <c r="Z44" i="24"/>
  <c r="Y44" i="24"/>
  <c r="T44" i="24"/>
  <c r="AA41" i="24"/>
  <c r="Z41" i="24"/>
  <c r="Y41" i="24"/>
  <c r="AB41" i="24" s="1"/>
  <c r="T41" i="24"/>
  <c r="AA39" i="24"/>
  <c r="Z39" i="24"/>
  <c r="Y39" i="24"/>
  <c r="T39" i="24"/>
  <c r="AA38" i="24"/>
  <c r="Z38" i="24"/>
  <c r="Y38" i="24"/>
  <c r="T38" i="24"/>
  <c r="AA37" i="24"/>
  <c r="Z37" i="24"/>
  <c r="Y37" i="24"/>
  <c r="T37" i="24"/>
  <c r="AA36" i="24"/>
  <c r="Z36" i="24"/>
  <c r="Y36" i="24"/>
  <c r="T36" i="24"/>
  <c r="AA35" i="24"/>
  <c r="Z35" i="24"/>
  <c r="AB35" i="24" s="1"/>
  <c r="Y35" i="24"/>
  <c r="T35" i="24"/>
  <c r="AB34" i="24"/>
  <c r="AA34" i="24"/>
  <c r="Z34" i="24"/>
  <c r="Y34" i="24"/>
  <c r="T34" i="24"/>
  <c r="AB33" i="24"/>
  <c r="AA33" i="24"/>
  <c r="Z33" i="24"/>
  <c r="Y33" i="24"/>
  <c r="T33" i="24"/>
  <c r="AA31" i="24"/>
  <c r="Z31" i="24"/>
  <c r="Y31" i="24"/>
  <c r="T31" i="24"/>
  <c r="AA30" i="24"/>
  <c r="Z30" i="24"/>
  <c r="Y30" i="24"/>
  <c r="AB30" i="24" s="1"/>
  <c r="T30" i="24"/>
  <c r="AA29" i="24"/>
  <c r="Z29" i="24"/>
  <c r="Y29" i="24"/>
  <c r="T29" i="24"/>
  <c r="AA28" i="24"/>
  <c r="Z28" i="24"/>
  <c r="Y28" i="24"/>
  <c r="T28" i="24"/>
  <c r="AA27" i="24"/>
  <c r="Z27" i="24"/>
  <c r="AB27" i="24" s="1"/>
  <c r="Y27" i="24"/>
  <c r="T27" i="24"/>
  <c r="AA26" i="24"/>
  <c r="Z26" i="24"/>
  <c r="AB26" i="24" s="1"/>
  <c r="Y26" i="24"/>
  <c r="T26" i="24"/>
  <c r="AB25" i="24"/>
  <c r="AA25" i="24"/>
  <c r="Z25" i="24"/>
  <c r="Y25" i="24"/>
  <c r="T25" i="24"/>
  <c r="AA23" i="24"/>
  <c r="Z23" i="24"/>
  <c r="Y23" i="24"/>
  <c r="T23" i="24"/>
  <c r="AA22" i="24"/>
  <c r="Z22" i="24"/>
  <c r="Y22" i="24"/>
  <c r="AB22" i="24" s="1"/>
  <c r="T22" i="24"/>
  <c r="AA21" i="24"/>
  <c r="Z21" i="24"/>
  <c r="Y21" i="24"/>
  <c r="T21" i="24"/>
  <c r="AA20" i="24"/>
  <c r="Z20" i="24"/>
  <c r="Y20" i="24"/>
  <c r="T20" i="24"/>
  <c r="AA19" i="24"/>
  <c r="Z19" i="24"/>
  <c r="AB19" i="24" s="1"/>
  <c r="Y19" i="24"/>
  <c r="T19" i="24"/>
  <c r="AA18" i="24"/>
  <c r="Z18" i="24"/>
  <c r="AB18" i="24" s="1"/>
  <c r="Y18" i="24"/>
  <c r="T18" i="24"/>
  <c r="AA16" i="24"/>
  <c r="Z16" i="24"/>
  <c r="Y16" i="24"/>
  <c r="T16" i="24"/>
  <c r="AA100" i="23"/>
  <c r="Z100" i="23"/>
  <c r="Y100" i="23"/>
  <c r="T100" i="23"/>
  <c r="AA94" i="23"/>
  <c r="Z94" i="23"/>
  <c r="Y94" i="23"/>
  <c r="T94" i="23"/>
  <c r="AA92" i="23"/>
  <c r="Z92" i="23"/>
  <c r="Y92" i="23"/>
  <c r="T92" i="23"/>
  <c r="AA90" i="23"/>
  <c r="Z90" i="23"/>
  <c r="Y90" i="23"/>
  <c r="T90" i="23"/>
  <c r="AA85" i="23"/>
  <c r="Z85" i="23"/>
  <c r="Y85" i="23"/>
  <c r="T85" i="23"/>
  <c r="AA83" i="23"/>
  <c r="Z83" i="23"/>
  <c r="AB83" i="23" s="1"/>
  <c r="Y83" i="23"/>
  <c r="T83" i="23"/>
  <c r="AA82" i="23"/>
  <c r="Z82" i="23"/>
  <c r="Y82" i="23"/>
  <c r="T82" i="23"/>
  <c r="AA81" i="23"/>
  <c r="Z81" i="23"/>
  <c r="Y81" i="23"/>
  <c r="T81" i="23"/>
  <c r="AA78" i="23"/>
  <c r="Z78" i="23"/>
  <c r="Y78" i="23"/>
  <c r="AB78" i="23" s="1"/>
  <c r="T78" i="23"/>
  <c r="AA76" i="23"/>
  <c r="Z76" i="23"/>
  <c r="Y76" i="23"/>
  <c r="T76" i="23"/>
  <c r="AA74" i="23"/>
  <c r="Z74" i="23"/>
  <c r="AB74" i="23" s="1"/>
  <c r="Y74" i="23"/>
  <c r="T74" i="23"/>
  <c r="AA72" i="23"/>
  <c r="Z72" i="23"/>
  <c r="Y72" i="23"/>
  <c r="T72" i="23"/>
  <c r="AA70" i="23"/>
  <c r="Z70" i="23"/>
  <c r="Y70" i="23"/>
  <c r="T70" i="23"/>
  <c r="AA69" i="23"/>
  <c r="Z69" i="23"/>
  <c r="Y69" i="23"/>
  <c r="T69" i="23"/>
  <c r="AA67" i="23"/>
  <c r="Z67" i="23"/>
  <c r="Y67" i="23"/>
  <c r="T67" i="23"/>
  <c r="AA66" i="23"/>
  <c r="Z66" i="23"/>
  <c r="AB66" i="23" s="1"/>
  <c r="Y66" i="23"/>
  <c r="T66" i="23"/>
  <c r="AA64" i="23"/>
  <c r="Z64" i="23"/>
  <c r="Y64" i="23"/>
  <c r="AB64" i="23" s="1"/>
  <c r="T64" i="23"/>
  <c r="AA63" i="23"/>
  <c r="Z63" i="23"/>
  <c r="Y63" i="23"/>
  <c r="T63" i="23"/>
  <c r="AA62" i="23"/>
  <c r="Z62" i="23"/>
  <c r="Y62" i="23"/>
  <c r="AB62" i="23" s="1"/>
  <c r="T62" i="23"/>
  <c r="AA60" i="23"/>
  <c r="Z60" i="23"/>
  <c r="Y60" i="23"/>
  <c r="T60" i="23"/>
  <c r="T58" i="23"/>
  <c r="AA57" i="23"/>
  <c r="Z57" i="23"/>
  <c r="Y57" i="23"/>
  <c r="T57" i="23"/>
  <c r="AA56" i="23"/>
  <c r="Z56" i="23"/>
  <c r="Y56" i="23"/>
  <c r="T56" i="23"/>
  <c r="AA55" i="23"/>
  <c r="Z55" i="23"/>
  <c r="Y55" i="23"/>
  <c r="T55" i="23"/>
  <c r="AA54" i="23"/>
  <c r="Z54" i="23"/>
  <c r="Y54" i="23"/>
  <c r="T54" i="23"/>
  <c r="AB51" i="23"/>
  <c r="AA51" i="23"/>
  <c r="Z51" i="23"/>
  <c r="Y51" i="23"/>
  <c r="T51" i="23"/>
  <c r="AA46" i="23"/>
  <c r="Z46" i="23"/>
  <c r="Y46" i="23"/>
  <c r="AB46" i="23" s="1"/>
  <c r="T46" i="23"/>
  <c r="AA43" i="23"/>
  <c r="Z43" i="23"/>
  <c r="Y43" i="23"/>
  <c r="T43" i="23"/>
  <c r="AA35" i="23"/>
  <c r="Z35" i="23"/>
  <c r="Y35" i="23"/>
  <c r="T35" i="23"/>
  <c r="AA34" i="23"/>
  <c r="Z34" i="23"/>
  <c r="Y34" i="23"/>
  <c r="T34" i="23"/>
  <c r="AA33" i="23"/>
  <c r="Z33" i="23"/>
  <c r="Y33" i="23"/>
  <c r="T33" i="23"/>
  <c r="AA32" i="23"/>
  <c r="Z32" i="23"/>
  <c r="Y32" i="23"/>
  <c r="T32" i="23"/>
  <c r="AA27" i="23"/>
  <c r="Z27" i="23"/>
  <c r="Y27" i="23"/>
  <c r="T27" i="23"/>
  <c r="AA26" i="23"/>
  <c r="Z26" i="23"/>
  <c r="Y26" i="23"/>
  <c r="T26" i="23"/>
  <c r="AA25" i="23"/>
  <c r="Z25" i="23"/>
  <c r="Y25" i="23"/>
  <c r="T25" i="23"/>
  <c r="AA22" i="23"/>
  <c r="Z22" i="23"/>
  <c r="Y22" i="23"/>
  <c r="T22" i="23"/>
  <c r="AA21" i="23"/>
  <c r="Z21" i="23"/>
  <c r="Y21" i="23"/>
  <c r="T21" i="23"/>
  <c r="AA19" i="23"/>
  <c r="Z19" i="23"/>
  <c r="Y19" i="23"/>
  <c r="T19" i="23"/>
  <c r="AA103" i="22"/>
  <c r="Z103" i="22"/>
  <c r="Y103" i="22"/>
  <c r="AB103" i="22" s="1"/>
  <c r="T103" i="22"/>
  <c r="AA101" i="22"/>
  <c r="Z101" i="22"/>
  <c r="Y101" i="22"/>
  <c r="AB101" i="22" s="1"/>
  <c r="T101" i="22"/>
  <c r="AA100" i="22"/>
  <c r="AB100" i="22" s="1"/>
  <c r="Z100" i="22"/>
  <c r="Y100" i="22"/>
  <c r="T100" i="22"/>
  <c r="AA97" i="22"/>
  <c r="Z97" i="22"/>
  <c r="Y97" i="22"/>
  <c r="T97" i="22"/>
  <c r="AA95" i="22"/>
  <c r="Z95" i="22"/>
  <c r="Y95" i="22"/>
  <c r="AB95" i="22" s="1"/>
  <c r="T95" i="22"/>
  <c r="AA94" i="22"/>
  <c r="Z94" i="22"/>
  <c r="Y94" i="22"/>
  <c r="T94" i="22"/>
  <c r="AA92" i="22"/>
  <c r="AB92" i="22" s="1"/>
  <c r="Z92" i="22"/>
  <c r="Y92" i="22"/>
  <c r="T92" i="22"/>
  <c r="AA91" i="22"/>
  <c r="Z91" i="22"/>
  <c r="Y91" i="22"/>
  <c r="AB91" i="22" s="1"/>
  <c r="T91" i="22"/>
  <c r="AA90" i="22"/>
  <c r="AB90" i="22" s="1"/>
  <c r="Z90" i="22"/>
  <c r="Y90" i="22"/>
  <c r="T90" i="22"/>
  <c r="AA89" i="22"/>
  <c r="Z89" i="22"/>
  <c r="Y89" i="22"/>
  <c r="T89" i="22"/>
  <c r="AB88" i="22"/>
  <c r="AA88" i="22"/>
  <c r="Z88" i="22"/>
  <c r="Y88" i="22"/>
  <c r="T88" i="22"/>
  <c r="AA87" i="22"/>
  <c r="Z87" i="22"/>
  <c r="Y87" i="22"/>
  <c r="T87" i="22"/>
  <c r="AA86" i="22"/>
  <c r="Z86" i="22"/>
  <c r="Y86" i="22"/>
  <c r="AB86" i="22" s="1"/>
  <c r="T86" i="22"/>
  <c r="AA85" i="22"/>
  <c r="Z85" i="22"/>
  <c r="Y85" i="22"/>
  <c r="T85" i="22"/>
  <c r="AA84" i="22"/>
  <c r="Z84" i="22"/>
  <c r="Y84" i="22"/>
  <c r="T84" i="22"/>
  <c r="AA83" i="22"/>
  <c r="Z83" i="22"/>
  <c r="Y83" i="22"/>
  <c r="AB83" i="22" s="1"/>
  <c r="T83" i="22"/>
  <c r="AA82" i="22"/>
  <c r="Z82" i="22"/>
  <c r="Y82" i="22"/>
  <c r="AB82" i="22" s="1"/>
  <c r="T82" i="22"/>
  <c r="AA81" i="22"/>
  <c r="AB81" i="22" s="1"/>
  <c r="Z81" i="22"/>
  <c r="Y81" i="22"/>
  <c r="T81" i="22"/>
  <c r="AA80" i="22"/>
  <c r="Z80" i="22"/>
  <c r="Y80" i="22"/>
  <c r="AB80" i="22" s="1"/>
  <c r="T80" i="22"/>
  <c r="AA79" i="22"/>
  <c r="Z79" i="22"/>
  <c r="Y79" i="22"/>
  <c r="T79" i="22"/>
  <c r="AA78" i="22"/>
  <c r="Z78" i="22"/>
  <c r="Y78" i="22"/>
  <c r="AB78" i="22" s="1"/>
  <c r="T78" i="22"/>
  <c r="AA77" i="22"/>
  <c r="Z77" i="22"/>
  <c r="Y77" i="22"/>
  <c r="T77" i="22"/>
  <c r="AA76" i="22"/>
  <c r="Z76" i="22"/>
  <c r="Y76" i="22"/>
  <c r="T76" i="22"/>
  <c r="AA75" i="22"/>
  <c r="Z75" i="22"/>
  <c r="Y75" i="22"/>
  <c r="AB75" i="22" s="1"/>
  <c r="T75" i="22"/>
  <c r="AA74" i="22"/>
  <c r="Z74" i="22"/>
  <c r="Y74" i="22"/>
  <c r="AB74" i="22" s="1"/>
  <c r="T74" i="22"/>
  <c r="AA73" i="22"/>
  <c r="Z73" i="22"/>
  <c r="Y73" i="22"/>
  <c r="T73" i="22"/>
  <c r="AB72" i="22"/>
  <c r="AA72" i="22"/>
  <c r="Z72" i="22"/>
  <c r="Y72" i="22"/>
  <c r="T72" i="22"/>
  <c r="AA71" i="22"/>
  <c r="Z71" i="22"/>
  <c r="Y71" i="22"/>
  <c r="T71" i="22"/>
  <c r="AA70" i="22"/>
  <c r="Z70" i="22"/>
  <c r="Y70" i="22"/>
  <c r="T70" i="22"/>
  <c r="AA69" i="22"/>
  <c r="Z69" i="22"/>
  <c r="Y69" i="22"/>
  <c r="T69" i="22"/>
  <c r="AA66" i="22"/>
  <c r="Z66" i="22"/>
  <c r="Y66" i="22"/>
  <c r="AB66" i="22" s="1"/>
  <c r="T66" i="22"/>
  <c r="AA65" i="22"/>
  <c r="Z65" i="22"/>
  <c r="Y65" i="22"/>
  <c r="T65" i="22"/>
  <c r="AA63" i="22"/>
  <c r="Z63" i="22"/>
  <c r="Y63" i="22"/>
  <c r="T63" i="22"/>
  <c r="AA62" i="22"/>
  <c r="Z62" i="22"/>
  <c r="Y62" i="22"/>
  <c r="AB62" i="22" s="1"/>
  <c r="T62" i="22"/>
  <c r="AA60" i="22"/>
  <c r="Z60" i="22"/>
  <c r="Y60" i="22"/>
  <c r="T60" i="22"/>
  <c r="AB59" i="22"/>
  <c r="AA59" i="22"/>
  <c r="Z59" i="22"/>
  <c r="Y59" i="22"/>
  <c r="T59" i="22"/>
  <c r="AA57" i="22"/>
  <c r="AB57" i="22" s="1"/>
  <c r="Z57" i="22"/>
  <c r="Y57" i="22"/>
  <c r="T57" i="22"/>
  <c r="AA53" i="22"/>
  <c r="Z53" i="22"/>
  <c r="Y53" i="22"/>
  <c r="T53" i="22"/>
  <c r="AA52" i="22"/>
  <c r="Z52" i="22"/>
  <c r="Y52" i="22"/>
  <c r="T52" i="22"/>
  <c r="AA51" i="22"/>
  <c r="Z51" i="22"/>
  <c r="Y51" i="22"/>
  <c r="AB51" i="22" s="1"/>
  <c r="T51" i="22"/>
  <c r="AA48" i="22"/>
  <c r="Z48" i="22"/>
  <c r="Y48" i="22"/>
  <c r="AB48" i="22" s="1"/>
  <c r="T48" i="22"/>
  <c r="AA47" i="22"/>
  <c r="Z47" i="22"/>
  <c r="Y47" i="22"/>
  <c r="T47" i="22"/>
  <c r="AA44" i="22"/>
  <c r="Z44" i="22"/>
  <c r="Y44" i="22"/>
  <c r="T44" i="22"/>
  <c r="AA41" i="22"/>
  <c r="Z41" i="22"/>
  <c r="Y41" i="22"/>
  <c r="T41" i="22"/>
  <c r="AA39" i="22"/>
  <c r="Z39" i="22"/>
  <c r="Y39" i="22"/>
  <c r="T39" i="22"/>
  <c r="AA38" i="22"/>
  <c r="Z38" i="22"/>
  <c r="Y38" i="22"/>
  <c r="T38" i="22"/>
  <c r="AA37" i="22"/>
  <c r="Z37" i="22"/>
  <c r="Y37" i="22"/>
  <c r="T37" i="22"/>
  <c r="AA36" i="22"/>
  <c r="AB36" i="22" s="1"/>
  <c r="Z36" i="22"/>
  <c r="Y36" i="22"/>
  <c r="T36" i="22"/>
  <c r="AA35" i="22"/>
  <c r="Z35" i="22"/>
  <c r="Y35" i="22"/>
  <c r="AB35" i="22" s="1"/>
  <c r="T35" i="22"/>
  <c r="AA34" i="22"/>
  <c r="Z34" i="22"/>
  <c r="Y34" i="22"/>
  <c r="T34" i="22"/>
  <c r="AA33" i="22"/>
  <c r="Z33" i="22"/>
  <c r="Y33" i="22"/>
  <c r="T33" i="22"/>
  <c r="AA31" i="22"/>
  <c r="Z31" i="22"/>
  <c r="Y31" i="22"/>
  <c r="T31" i="22"/>
  <c r="AA30" i="22"/>
  <c r="Z30" i="22"/>
  <c r="Y30" i="22"/>
  <c r="AB30" i="22" s="1"/>
  <c r="T30" i="22"/>
  <c r="AA29" i="22"/>
  <c r="Z29" i="22"/>
  <c r="Y29" i="22"/>
  <c r="T29" i="22"/>
  <c r="AA28" i="22"/>
  <c r="Z28" i="22"/>
  <c r="Y28" i="22"/>
  <c r="T28" i="22"/>
  <c r="AA27" i="22"/>
  <c r="Z27" i="22"/>
  <c r="Y27" i="22"/>
  <c r="AB27" i="22" s="1"/>
  <c r="T27" i="22"/>
  <c r="AA26" i="22"/>
  <c r="Z26" i="22"/>
  <c r="Y26" i="22"/>
  <c r="AB26" i="22" s="1"/>
  <c r="T26" i="22"/>
  <c r="AA25" i="22"/>
  <c r="AB25" i="22" s="1"/>
  <c r="Z25" i="22"/>
  <c r="Y25" i="22"/>
  <c r="T25" i="22"/>
  <c r="AA23" i="22"/>
  <c r="Z23" i="22"/>
  <c r="Y23" i="22"/>
  <c r="T23" i="22"/>
  <c r="AA22" i="22"/>
  <c r="Z22" i="22"/>
  <c r="Y22" i="22"/>
  <c r="AB22" i="22" s="1"/>
  <c r="T22" i="22"/>
  <c r="AA21" i="22"/>
  <c r="Z21" i="22"/>
  <c r="Y21" i="22"/>
  <c r="T21" i="22"/>
  <c r="AA20" i="22"/>
  <c r="Z20" i="22"/>
  <c r="Y20" i="22"/>
  <c r="T20" i="22"/>
  <c r="AB19" i="22"/>
  <c r="AA19" i="22"/>
  <c r="Z19" i="22"/>
  <c r="Y19" i="22"/>
  <c r="T19" i="22"/>
  <c r="AA18" i="22"/>
  <c r="Z18" i="22"/>
  <c r="Y18" i="22"/>
  <c r="AB18" i="22" s="1"/>
  <c r="T18" i="22"/>
  <c r="AB16" i="22"/>
  <c r="AA16" i="22"/>
  <c r="Z16" i="22"/>
  <c r="Y16" i="22"/>
  <c r="T16" i="22"/>
  <c r="T107" i="21"/>
  <c r="T105" i="21"/>
  <c r="T103" i="21"/>
  <c r="T95" i="21"/>
  <c r="T94" i="21"/>
  <c r="T93" i="21"/>
  <c r="T91" i="21"/>
  <c r="T90" i="21"/>
  <c r="T89" i="21"/>
  <c r="T87" i="21"/>
  <c r="T86" i="21"/>
  <c r="T85" i="21"/>
  <c r="T80" i="21"/>
  <c r="T79" i="21"/>
  <c r="T75" i="21"/>
  <c r="T74" i="21"/>
  <c r="T70" i="21"/>
  <c r="T69" i="21"/>
  <c r="T67" i="21"/>
  <c r="T66" i="21"/>
  <c r="T65" i="21"/>
  <c r="T63" i="21"/>
  <c r="T62" i="21"/>
  <c r="T61" i="21"/>
  <c r="T60" i="21"/>
  <c r="T58" i="21"/>
  <c r="T56" i="21"/>
  <c r="T54" i="21"/>
  <c r="T52" i="21"/>
  <c r="T51" i="21"/>
  <c r="T49" i="21"/>
  <c r="T47" i="21"/>
  <c r="T45" i="21"/>
  <c r="T44" i="21"/>
  <c r="T41" i="21"/>
  <c r="T40" i="21"/>
  <c r="T38" i="21"/>
  <c r="T37" i="21"/>
  <c r="T35" i="21"/>
  <c r="T34" i="21"/>
  <c r="T30" i="21"/>
  <c r="T24" i="21"/>
  <c r="T23" i="21"/>
  <c r="T21" i="21"/>
  <c r="T20" i="21"/>
  <c r="AA107" i="21"/>
  <c r="Z107" i="21"/>
  <c r="Y107" i="21"/>
  <c r="AB107" i="21" s="1"/>
  <c r="AA105" i="21"/>
  <c r="Z105" i="21"/>
  <c r="Y105" i="21"/>
  <c r="AA103" i="21"/>
  <c r="Z103" i="21"/>
  <c r="Y103" i="21"/>
  <c r="AA95" i="21"/>
  <c r="Z95" i="21"/>
  <c r="Y95" i="21"/>
  <c r="AA94" i="21"/>
  <c r="Z94" i="21"/>
  <c r="Y94" i="21"/>
  <c r="AA93" i="21"/>
  <c r="Z93" i="21"/>
  <c r="Y93" i="21"/>
  <c r="AA91" i="21"/>
  <c r="Z91" i="21"/>
  <c r="Y91" i="21"/>
  <c r="AA90" i="21"/>
  <c r="Z90" i="21"/>
  <c r="Y90" i="21"/>
  <c r="AA89" i="21"/>
  <c r="Z89" i="21"/>
  <c r="Y89" i="21"/>
  <c r="AA87" i="21"/>
  <c r="Z87" i="21"/>
  <c r="Y87" i="21"/>
  <c r="AA86" i="21"/>
  <c r="Z86" i="21"/>
  <c r="Y86" i="21"/>
  <c r="AA85" i="21"/>
  <c r="Z85" i="21"/>
  <c r="Y85" i="21"/>
  <c r="AA80" i="21"/>
  <c r="Z80" i="21"/>
  <c r="Y80" i="21"/>
  <c r="AA79" i="21"/>
  <c r="Z79" i="21"/>
  <c r="Y79" i="21"/>
  <c r="AA75" i="21"/>
  <c r="Z75" i="21"/>
  <c r="Y75" i="21"/>
  <c r="AA74" i="21"/>
  <c r="Z74" i="21"/>
  <c r="Y74" i="21"/>
  <c r="AA70" i="21"/>
  <c r="Z70" i="21"/>
  <c r="Y70" i="21"/>
  <c r="AA69" i="21"/>
  <c r="Z69" i="21"/>
  <c r="Y69" i="21"/>
  <c r="AA67" i="21"/>
  <c r="Z67" i="21"/>
  <c r="Y67" i="21"/>
  <c r="AA66" i="21"/>
  <c r="Z66" i="21"/>
  <c r="Y66" i="21"/>
  <c r="AA65" i="21"/>
  <c r="Z65" i="21"/>
  <c r="Y65" i="21"/>
  <c r="AA63" i="21"/>
  <c r="Z63" i="21"/>
  <c r="Y63" i="21"/>
  <c r="AA62" i="21"/>
  <c r="Z62" i="21"/>
  <c r="Y62" i="21"/>
  <c r="AA61" i="21"/>
  <c r="Z61" i="21"/>
  <c r="Y61" i="21"/>
  <c r="AA60" i="21"/>
  <c r="Z60" i="21"/>
  <c r="Y60" i="21"/>
  <c r="AA58" i="21"/>
  <c r="Z58" i="21"/>
  <c r="Y58" i="21"/>
  <c r="AA56" i="21"/>
  <c r="Z56" i="21"/>
  <c r="Y56" i="21"/>
  <c r="AA54" i="21"/>
  <c r="Z54" i="21"/>
  <c r="Y54" i="21"/>
  <c r="AA52" i="21"/>
  <c r="Z52" i="21"/>
  <c r="Y52" i="21"/>
  <c r="AA51" i="21"/>
  <c r="Z51" i="21"/>
  <c r="Y51" i="21"/>
  <c r="AA49" i="21"/>
  <c r="Z49" i="21"/>
  <c r="Y49" i="21"/>
  <c r="AA47" i="21"/>
  <c r="Z47" i="21"/>
  <c r="Y47" i="21"/>
  <c r="AA45" i="21"/>
  <c r="Z45" i="21"/>
  <c r="Y45" i="21"/>
  <c r="AA44" i="21"/>
  <c r="Z44" i="21"/>
  <c r="Y44" i="21"/>
  <c r="AA41" i="21"/>
  <c r="Z41" i="21"/>
  <c r="Y41" i="21"/>
  <c r="AA40" i="21"/>
  <c r="Z40" i="21"/>
  <c r="Y40" i="21"/>
  <c r="AA38" i="21"/>
  <c r="Z38" i="21"/>
  <c r="Y38" i="21"/>
  <c r="AA37" i="21"/>
  <c r="Z37" i="21"/>
  <c r="Y37" i="21"/>
  <c r="AA35" i="21"/>
  <c r="Z35" i="21"/>
  <c r="Y35" i="21"/>
  <c r="AA34" i="21"/>
  <c r="Z34" i="21"/>
  <c r="Y34" i="21"/>
  <c r="AA30" i="21"/>
  <c r="Z30" i="21"/>
  <c r="Y30" i="21"/>
  <c r="AA24" i="21"/>
  <c r="Z24" i="21"/>
  <c r="Y24" i="21"/>
  <c r="AA23" i="21"/>
  <c r="Z23" i="21"/>
  <c r="Y23" i="21"/>
  <c r="AA21" i="21"/>
  <c r="Z21" i="21"/>
  <c r="Y21" i="21"/>
  <c r="AA20" i="21"/>
  <c r="Z20" i="21"/>
  <c r="Y20" i="21"/>
  <c r="AB32" i="23" l="1"/>
  <c r="AB27" i="23"/>
  <c r="AB34" i="23"/>
  <c r="AB72" i="23"/>
  <c r="AB90" i="23"/>
  <c r="AB19" i="23"/>
  <c r="AB26" i="23"/>
  <c r="AB35" i="23"/>
  <c r="AB56" i="23"/>
  <c r="AB67" i="23"/>
  <c r="AB43" i="23"/>
  <c r="AB63" i="23"/>
  <c r="U63" i="23" s="1"/>
  <c r="V63" i="23" s="1"/>
  <c r="W63" i="23" s="1"/>
  <c r="X63" i="23" s="1"/>
  <c r="AB177" i="28"/>
  <c r="AB40" i="28"/>
  <c r="U40" i="28" s="1"/>
  <c r="V40" i="28" s="1"/>
  <c r="W40" i="28" s="1"/>
  <c r="X40" i="28" s="1"/>
  <c r="AB47" i="28"/>
  <c r="U47" i="28" s="1"/>
  <c r="V47" i="28" s="1"/>
  <c r="W47" i="28" s="1"/>
  <c r="X47" i="28" s="1"/>
  <c r="AB32" i="28"/>
  <c r="AB159" i="28"/>
  <c r="U159" i="28" s="1"/>
  <c r="V159" i="28" s="1"/>
  <c r="W159" i="28" s="1"/>
  <c r="X159" i="28" s="1"/>
  <c r="AB126" i="28"/>
  <c r="AB178" i="28"/>
  <c r="AB27" i="28"/>
  <c r="U27" i="28" s="1"/>
  <c r="V27" i="28" s="1"/>
  <c r="W27" i="28" s="1"/>
  <c r="X27" i="28" s="1"/>
  <c r="AB201" i="28"/>
  <c r="AB35" i="28"/>
  <c r="AB161" i="28"/>
  <c r="AB153" i="28"/>
  <c r="AB169" i="28"/>
  <c r="U169" i="28" s="1"/>
  <c r="V169" i="28" s="1"/>
  <c r="W169" i="28" s="1"/>
  <c r="X169" i="28" s="1"/>
  <c r="AB33" i="28"/>
  <c r="AB82" i="28"/>
  <c r="AB123" i="28"/>
  <c r="U123" i="28" s="1"/>
  <c r="V123" i="28" s="1"/>
  <c r="W123" i="28" s="1"/>
  <c r="X123" i="28" s="1"/>
  <c r="AB145" i="28"/>
  <c r="AB72" i="28"/>
  <c r="U72" i="28" s="1"/>
  <c r="V72" i="28" s="1"/>
  <c r="W72" i="28" s="1"/>
  <c r="X72" i="28" s="1"/>
  <c r="AB74" i="28"/>
  <c r="U74" i="28" s="1"/>
  <c r="V74" i="28" s="1"/>
  <c r="W74" i="28" s="1"/>
  <c r="X74" i="28" s="1"/>
  <c r="AB119" i="28"/>
  <c r="AB143" i="28"/>
  <c r="AB147" i="28"/>
  <c r="AB77" i="28"/>
  <c r="U77" i="28" s="1"/>
  <c r="V77" i="28" s="1"/>
  <c r="W77" i="28" s="1"/>
  <c r="X77" i="28" s="1"/>
  <c r="AB111" i="28"/>
  <c r="AB158" i="28"/>
  <c r="AB162" i="28"/>
  <c r="U162" i="28" s="1"/>
  <c r="V162" i="28" s="1"/>
  <c r="W162" i="28" s="1"/>
  <c r="X162" i="28" s="1"/>
  <c r="AB43" i="28"/>
  <c r="AB138" i="28"/>
  <c r="AB140" i="28"/>
  <c r="AB142" i="28"/>
  <c r="U142" i="28" s="1"/>
  <c r="V142" i="28" s="1"/>
  <c r="W142" i="28" s="1"/>
  <c r="X142" i="28" s="1"/>
  <c r="AB150" i="28"/>
  <c r="AB28" i="28"/>
  <c r="AB30" i="28"/>
  <c r="U30" i="28" s="1"/>
  <c r="V30" i="28" s="1"/>
  <c r="W30" i="28" s="1"/>
  <c r="X30" i="28" s="1"/>
  <c r="AB36" i="28"/>
  <c r="U36" i="28" s="1"/>
  <c r="V36" i="28" s="1"/>
  <c r="W36" i="28" s="1"/>
  <c r="X36" i="28" s="1"/>
  <c r="AB38" i="28"/>
  <c r="AB98" i="28"/>
  <c r="AB154" i="28"/>
  <c r="AB156" i="28"/>
  <c r="AB173" i="28"/>
  <c r="U173" i="28" s="1"/>
  <c r="V173" i="28" s="1"/>
  <c r="W173" i="28" s="1"/>
  <c r="X173" i="28" s="1"/>
  <c r="AB79" i="28"/>
  <c r="AB100" i="28"/>
  <c r="AB125" i="28"/>
  <c r="AB167" i="28"/>
  <c r="AB200" i="28"/>
  <c r="U200" i="28" s="1"/>
  <c r="V200" i="28" s="1"/>
  <c r="W200" i="28" s="1"/>
  <c r="X200" i="28" s="1"/>
  <c r="AB202" i="28"/>
  <c r="AB25" i="28"/>
  <c r="U25" i="28" s="1"/>
  <c r="V25" i="28" s="1"/>
  <c r="W25" i="28" s="1"/>
  <c r="X25" i="28" s="1"/>
  <c r="AB116" i="28"/>
  <c r="AB180" i="28"/>
  <c r="U180" i="28" s="1"/>
  <c r="V180" i="28" s="1"/>
  <c r="W180" i="28" s="1"/>
  <c r="X180" i="28" s="1"/>
  <c r="AB17" i="28"/>
  <c r="AB19" i="28"/>
  <c r="U19" i="28" s="1"/>
  <c r="V19" i="28" s="1"/>
  <c r="W19" i="28" s="1"/>
  <c r="X19" i="28" s="1"/>
  <c r="AB101" i="28"/>
  <c r="AB151" i="28"/>
  <c r="AB174" i="28"/>
  <c r="AB15" i="28"/>
  <c r="AB51" i="28"/>
  <c r="AB93" i="28"/>
  <c r="AB95" i="28"/>
  <c r="U95" i="28" s="1"/>
  <c r="V95" i="28" s="1"/>
  <c r="W95" i="28" s="1"/>
  <c r="X95" i="28" s="1"/>
  <c r="AB122" i="28"/>
  <c r="U122" i="28" s="1"/>
  <c r="V122" i="28" s="1"/>
  <c r="W122" i="28" s="1"/>
  <c r="X122" i="28" s="1"/>
  <c r="AB107" i="28"/>
  <c r="AB168" i="28"/>
  <c r="V98" i="8"/>
  <c r="W98" i="8" s="1"/>
  <c r="X98" i="8" s="1"/>
  <c r="AB26" i="34"/>
  <c r="AB21" i="38"/>
  <c r="AB25" i="38"/>
  <c r="AB51" i="38"/>
  <c r="AB48" i="38"/>
  <c r="AB44" i="38"/>
  <c r="AB54" i="38"/>
  <c r="AB40" i="38"/>
  <c r="AB64" i="38"/>
  <c r="U64" i="38" s="1"/>
  <c r="V64" i="38" s="1"/>
  <c r="W64" i="38" s="1"/>
  <c r="X64" i="38" s="1"/>
  <c r="AB46" i="38"/>
  <c r="AB16" i="38"/>
  <c r="AB24" i="38"/>
  <c r="AB36" i="38"/>
  <c r="U36" i="38" s="1"/>
  <c r="V36" i="38" s="1"/>
  <c r="W36" i="38" s="1"/>
  <c r="X36" i="38" s="1"/>
  <c r="AB38" i="38"/>
  <c r="AB42" i="38"/>
  <c r="AB68" i="38"/>
  <c r="U68" i="38" s="1"/>
  <c r="V68" i="38" s="1"/>
  <c r="W68" i="38" s="1"/>
  <c r="X68" i="38" s="1"/>
  <c r="AB52" i="38"/>
  <c r="AB19" i="38"/>
  <c r="U19" i="38" s="1"/>
  <c r="V19" i="38" s="1"/>
  <c r="W19" i="38" s="1"/>
  <c r="X19" i="38" s="1"/>
  <c r="AB23" i="38"/>
  <c r="AB27" i="38"/>
  <c r="AB31" i="38"/>
  <c r="AB17" i="38"/>
  <c r="AB33" i="38"/>
  <c r="AB35" i="38"/>
  <c r="AB39" i="38"/>
  <c r="U39" i="38" s="1"/>
  <c r="V39" i="38" s="1"/>
  <c r="W39" i="38" s="1"/>
  <c r="X39" i="38" s="1"/>
  <c r="AB41" i="38"/>
  <c r="AB35" i="40"/>
  <c r="AB41" i="40"/>
  <c r="AB43" i="40"/>
  <c r="AB49" i="40"/>
  <c r="AB15" i="40"/>
  <c r="AB47" i="40"/>
  <c r="AB42" i="40"/>
  <c r="AB44" i="40"/>
  <c r="AB46" i="40"/>
  <c r="AB48" i="40"/>
  <c r="AB59" i="40"/>
  <c r="AB67" i="40"/>
  <c r="Z718" i="2"/>
  <c r="AA718" i="2" s="1"/>
  <c r="AB718" i="2" s="1"/>
  <c r="Y717" i="2"/>
  <c r="Z717" i="2" s="1"/>
  <c r="AA717" i="2" s="1"/>
  <c r="AB717" i="2" s="1"/>
  <c r="AF49" i="36"/>
  <c r="Y49" i="36" s="1"/>
  <c r="Z49" i="36" s="1"/>
  <c r="AA49" i="36" s="1"/>
  <c r="AB49" i="36" s="1"/>
  <c r="AF50" i="36"/>
  <c r="Y50" i="36" s="1"/>
  <c r="Z50" i="36" s="1"/>
  <c r="AA50" i="36" s="1"/>
  <c r="AB50" i="36" s="1"/>
  <c r="AB71" i="40"/>
  <c r="AB50" i="40"/>
  <c r="AB74" i="40"/>
  <c r="U74" i="40" s="1"/>
  <c r="V74" i="40" s="1"/>
  <c r="W74" i="40" s="1"/>
  <c r="X74" i="40" s="1"/>
  <c r="AB78" i="40"/>
  <c r="U78" i="40" s="1"/>
  <c r="V78" i="40" s="1"/>
  <c r="W78" i="40" s="1"/>
  <c r="X78" i="40" s="1"/>
  <c r="AB39" i="40"/>
  <c r="AB91" i="21"/>
  <c r="AB93" i="21"/>
  <c r="U93" i="21" s="1"/>
  <c r="V93" i="21" s="1"/>
  <c r="W93" i="21" s="1"/>
  <c r="X93" i="21" s="1"/>
  <c r="AB52" i="21"/>
  <c r="AB54" i="21"/>
  <c r="AB70" i="21"/>
  <c r="U70" i="21" s="1"/>
  <c r="V70" i="21" s="1"/>
  <c r="W70" i="21" s="1"/>
  <c r="X70" i="21" s="1"/>
  <c r="AB85" i="21"/>
  <c r="AB30" i="21"/>
  <c r="AB58" i="21"/>
  <c r="U58" i="21" s="1"/>
  <c r="V58" i="21" s="1"/>
  <c r="W58" i="21" s="1"/>
  <c r="X58" i="21" s="1"/>
  <c r="X13" i="8"/>
  <c r="D10" i="44" s="1"/>
  <c r="X13" i="3"/>
  <c r="D5" i="44" s="1"/>
  <c r="AF626" i="2"/>
  <c r="Y626" i="2" s="1"/>
  <c r="Z626" i="2" s="1"/>
  <c r="AA626" i="2" s="1"/>
  <c r="AB626" i="2" s="1"/>
  <c r="AF661" i="2"/>
  <c r="Y661" i="2" s="1"/>
  <c r="Z661" i="2" s="1"/>
  <c r="AA661" i="2" s="1"/>
  <c r="AB661" i="2" s="1"/>
  <c r="AF544" i="2"/>
  <c r="Y544" i="2" s="1"/>
  <c r="Z544" i="2" s="1"/>
  <c r="AA544" i="2" s="1"/>
  <c r="AB544" i="2" s="1"/>
  <c r="AF554" i="2"/>
  <c r="Y554" i="2" s="1"/>
  <c r="Z554" i="2" s="1"/>
  <c r="AA554" i="2" s="1"/>
  <c r="AB554" i="2" s="1"/>
  <c r="AF568" i="2"/>
  <c r="Y568" i="2" s="1"/>
  <c r="Z568" i="2" s="1"/>
  <c r="AA568" i="2" s="1"/>
  <c r="AB568" i="2" s="1"/>
  <c r="AF592" i="2"/>
  <c r="Y592" i="2" s="1"/>
  <c r="Z592" i="2" s="1"/>
  <c r="AA592" i="2" s="1"/>
  <c r="AB592" i="2" s="1"/>
  <c r="AF572" i="2"/>
  <c r="Y572" i="2" s="1"/>
  <c r="Z572" i="2" s="1"/>
  <c r="AA572" i="2" s="1"/>
  <c r="AB572" i="2" s="1"/>
  <c r="AF547" i="2"/>
  <c r="Y547" i="2" s="1"/>
  <c r="Z547" i="2" s="1"/>
  <c r="AA547" i="2" s="1"/>
  <c r="AB547" i="2" s="1"/>
  <c r="AF583" i="2"/>
  <c r="Y583" i="2" s="1"/>
  <c r="Z583" i="2" s="1"/>
  <c r="AA583" i="2" s="1"/>
  <c r="AB583" i="2" s="1"/>
  <c r="AF623" i="2"/>
  <c r="Y623" i="2" s="1"/>
  <c r="Z623" i="2" s="1"/>
  <c r="AA623" i="2" s="1"/>
  <c r="AB623" i="2" s="1"/>
  <c r="AF595" i="2"/>
  <c r="Y595" i="2" s="1"/>
  <c r="Z595" i="2" s="1"/>
  <c r="AA595" i="2" s="1"/>
  <c r="AB595" i="2" s="1"/>
  <c r="AF601" i="2"/>
  <c r="Y601" i="2" s="1"/>
  <c r="Z601" i="2" s="1"/>
  <c r="AA601" i="2" s="1"/>
  <c r="AB601" i="2" s="1"/>
  <c r="AF582" i="2"/>
  <c r="Y582" i="2" s="1"/>
  <c r="Z582" i="2" s="1"/>
  <c r="AA582" i="2" s="1"/>
  <c r="AB582" i="2" s="1"/>
  <c r="AF590" i="2"/>
  <c r="Y590" i="2" s="1"/>
  <c r="Z590" i="2" s="1"/>
  <c r="AA590" i="2" s="1"/>
  <c r="AB590" i="2" s="1"/>
  <c r="AF616" i="2"/>
  <c r="Y616" i="2" s="1"/>
  <c r="Z616" i="2" s="1"/>
  <c r="AA616" i="2" s="1"/>
  <c r="AB616" i="2" s="1"/>
  <c r="AF651" i="2"/>
  <c r="Y651" i="2" s="1"/>
  <c r="Z651" i="2" s="1"/>
  <c r="AA651" i="2" s="1"/>
  <c r="AB651" i="2" s="1"/>
  <c r="AF618" i="2"/>
  <c r="Y618" i="2" s="1"/>
  <c r="Z618" i="2" s="1"/>
  <c r="AA618" i="2" s="1"/>
  <c r="AB618" i="2" s="1"/>
  <c r="AF570" i="2"/>
  <c r="Y570" i="2" s="1"/>
  <c r="Z570" i="2" s="1"/>
  <c r="AA570" i="2" s="1"/>
  <c r="AB570" i="2" s="1"/>
  <c r="AF589" i="2"/>
  <c r="Y589" i="2" s="1"/>
  <c r="Z589" i="2" s="1"/>
  <c r="AA589" i="2" s="1"/>
  <c r="AB589" i="2" s="1"/>
  <c r="AF555" i="2"/>
  <c r="Y555" i="2" s="1"/>
  <c r="Z555" i="2" s="1"/>
  <c r="AA555" i="2" s="1"/>
  <c r="AB555" i="2" s="1"/>
  <c r="AF564" i="2"/>
  <c r="Y564" i="2" s="1"/>
  <c r="Z564" i="2" s="1"/>
  <c r="AA564" i="2" s="1"/>
  <c r="AB564" i="2" s="1"/>
  <c r="AF575" i="2"/>
  <c r="Y575" i="2" s="1"/>
  <c r="Z575" i="2" s="1"/>
  <c r="AA575" i="2" s="1"/>
  <c r="AB575" i="2" s="1"/>
  <c r="AF578" i="2"/>
  <c r="Y578" i="2" s="1"/>
  <c r="Z578" i="2" s="1"/>
  <c r="AA578" i="2" s="1"/>
  <c r="AB578" i="2" s="1"/>
  <c r="AF552" i="2"/>
  <c r="Y552" i="2" s="1"/>
  <c r="Z552" i="2" s="1"/>
  <c r="AA552" i="2" s="1"/>
  <c r="AB552" i="2" s="1"/>
  <c r="AF577" i="2"/>
  <c r="Y577" i="2" s="1"/>
  <c r="Z577" i="2" s="1"/>
  <c r="AA577" i="2" s="1"/>
  <c r="AB577" i="2" s="1"/>
  <c r="AF585" i="2"/>
  <c r="Y585" i="2" s="1"/>
  <c r="Z585" i="2" s="1"/>
  <c r="AA585" i="2" s="1"/>
  <c r="AB585" i="2" s="1"/>
  <c r="AF615" i="2"/>
  <c r="Y615" i="2" s="1"/>
  <c r="Z615" i="2" s="1"/>
  <c r="AA615" i="2" s="1"/>
  <c r="AB615" i="2" s="1"/>
  <c r="AF599" i="2"/>
  <c r="Y599" i="2" s="1"/>
  <c r="Z599" i="2" s="1"/>
  <c r="AA599" i="2" s="1"/>
  <c r="AB599" i="2" s="1"/>
  <c r="AF602" i="2"/>
  <c r="Y602" i="2" s="1"/>
  <c r="Z602" i="2" s="1"/>
  <c r="AA602" i="2" s="1"/>
  <c r="AB602" i="2" s="1"/>
  <c r="AF551" i="2"/>
  <c r="Y551" i="2" s="1"/>
  <c r="Z551" i="2" s="1"/>
  <c r="AA551" i="2" s="1"/>
  <c r="AB551" i="2" s="1"/>
  <c r="AF548" i="2"/>
  <c r="Y548" i="2" s="1"/>
  <c r="Z548" i="2" s="1"/>
  <c r="AA548" i="2" s="1"/>
  <c r="AB548" i="2" s="1"/>
  <c r="AF556" i="2"/>
  <c r="Y556" i="2" s="1"/>
  <c r="Z556" i="2" s="1"/>
  <c r="AA556" i="2" s="1"/>
  <c r="AB556" i="2" s="1"/>
  <c r="AF579" i="2"/>
  <c r="Y579" i="2" s="1"/>
  <c r="Z579" i="2" s="1"/>
  <c r="AA579" i="2" s="1"/>
  <c r="AB579" i="2" s="1"/>
  <c r="AF587" i="2"/>
  <c r="Y587" i="2" s="1"/>
  <c r="Z587" i="2" s="1"/>
  <c r="AA587" i="2" s="1"/>
  <c r="AB587" i="2" s="1"/>
  <c r="AF573" i="2"/>
  <c r="Y573" i="2" s="1"/>
  <c r="Z573" i="2" s="1"/>
  <c r="AA573" i="2" s="1"/>
  <c r="AB573" i="2" s="1"/>
  <c r="AF581" i="2"/>
  <c r="Y581" i="2" s="1"/>
  <c r="Z581" i="2" s="1"/>
  <c r="AA581" i="2" s="1"/>
  <c r="AB581" i="2" s="1"/>
  <c r="AF597" i="2"/>
  <c r="Y597" i="2" s="1"/>
  <c r="Z597" i="2" s="1"/>
  <c r="AA597" i="2" s="1"/>
  <c r="AB597" i="2" s="1"/>
  <c r="AF558" i="2"/>
  <c r="Y558" i="2" s="1"/>
  <c r="Z558" i="2" s="1"/>
  <c r="AA558" i="2" s="1"/>
  <c r="AB558" i="2" s="1"/>
  <c r="AF580" i="2"/>
  <c r="Y580" i="2" s="1"/>
  <c r="Z580" i="2" s="1"/>
  <c r="AA580" i="2" s="1"/>
  <c r="AB580" i="2" s="1"/>
  <c r="AF584" i="2"/>
  <c r="Y584" i="2" s="1"/>
  <c r="Z584" i="2" s="1"/>
  <c r="AA584" i="2" s="1"/>
  <c r="AB584" i="2" s="1"/>
  <c r="AF588" i="2"/>
  <c r="Y588" i="2" s="1"/>
  <c r="Z588" i="2" s="1"/>
  <c r="AA588" i="2" s="1"/>
  <c r="AB588" i="2" s="1"/>
  <c r="AF594" i="2"/>
  <c r="Y594" i="2" s="1"/>
  <c r="Z594" i="2" s="1"/>
  <c r="AA594" i="2" s="1"/>
  <c r="AB594" i="2" s="1"/>
  <c r="AF624" i="2"/>
  <c r="Y624" i="2" s="1"/>
  <c r="Z624" i="2" s="1"/>
  <c r="AA624" i="2" s="1"/>
  <c r="AB624" i="2" s="1"/>
  <c r="AF557" i="2"/>
  <c r="Y557" i="2" s="1"/>
  <c r="Z557" i="2" s="1"/>
  <c r="AA557" i="2" s="1"/>
  <c r="AB557" i="2" s="1"/>
  <c r="AF567" i="2"/>
  <c r="Y567" i="2" s="1"/>
  <c r="Z567" i="2" s="1"/>
  <c r="AA567" i="2" s="1"/>
  <c r="AB567" i="2" s="1"/>
  <c r="AF596" i="2"/>
  <c r="Y596" i="2" s="1"/>
  <c r="Z596" i="2" s="1"/>
  <c r="AA596" i="2" s="1"/>
  <c r="AB596" i="2" s="1"/>
  <c r="AF553" i="2"/>
  <c r="Y553" i="2" s="1"/>
  <c r="Z553" i="2" s="1"/>
  <c r="AA553" i="2" s="1"/>
  <c r="AB553" i="2" s="1"/>
  <c r="AF559" i="2"/>
  <c r="Y559" i="2" s="1"/>
  <c r="Z559" i="2" s="1"/>
  <c r="AA559" i="2" s="1"/>
  <c r="AB559" i="2" s="1"/>
  <c r="AF566" i="2"/>
  <c r="Y566" i="2" s="1"/>
  <c r="Z566" i="2" s="1"/>
  <c r="AA566" i="2" s="1"/>
  <c r="AB566" i="2" s="1"/>
  <c r="AF569" i="2"/>
  <c r="Y569" i="2" s="1"/>
  <c r="Z569" i="2" s="1"/>
  <c r="AA569" i="2" s="1"/>
  <c r="AB569" i="2" s="1"/>
  <c r="AF605" i="2"/>
  <c r="Y605" i="2" s="1"/>
  <c r="Z605" i="2" s="1"/>
  <c r="AA605" i="2" s="1"/>
  <c r="AB605" i="2" s="1"/>
  <c r="AF550" i="2"/>
  <c r="Y550" i="2" s="1"/>
  <c r="Z550" i="2" s="1"/>
  <c r="AA550" i="2" s="1"/>
  <c r="AB550" i="2" s="1"/>
  <c r="AF563" i="2"/>
  <c r="Y563" i="2" s="1"/>
  <c r="Z563" i="2" s="1"/>
  <c r="AA563" i="2" s="1"/>
  <c r="AB563" i="2" s="1"/>
  <c r="AF600" i="2"/>
  <c r="Y600" i="2" s="1"/>
  <c r="Z600" i="2" s="1"/>
  <c r="AA600" i="2" s="1"/>
  <c r="AB600" i="2" s="1"/>
  <c r="AF617" i="2"/>
  <c r="Y617" i="2" s="1"/>
  <c r="Z617" i="2" s="1"/>
  <c r="AA617" i="2" s="1"/>
  <c r="AB617" i="2" s="1"/>
  <c r="AF549" i="2"/>
  <c r="Y549" i="2" s="1"/>
  <c r="Z549" i="2" s="1"/>
  <c r="AA549" i="2" s="1"/>
  <c r="AB549" i="2" s="1"/>
  <c r="AF562" i="2"/>
  <c r="Y562" i="2" s="1"/>
  <c r="Z562" i="2" s="1"/>
  <c r="AA562" i="2" s="1"/>
  <c r="AB562" i="2" s="1"/>
  <c r="AF574" i="2"/>
  <c r="Y574" i="2" s="1"/>
  <c r="Z574" i="2" s="1"/>
  <c r="AA574" i="2" s="1"/>
  <c r="AB574" i="2" s="1"/>
  <c r="AF619" i="2"/>
  <c r="Y619" i="2" s="1"/>
  <c r="Z619" i="2" s="1"/>
  <c r="AA619" i="2" s="1"/>
  <c r="AB619" i="2" s="1"/>
  <c r="AF625" i="2"/>
  <c r="Y625" i="2" s="1"/>
  <c r="Z625" i="2" s="1"/>
  <c r="AA625" i="2" s="1"/>
  <c r="AB625" i="2" s="1"/>
  <c r="AF546" i="2"/>
  <c r="Y546" i="2" s="1"/>
  <c r="Z546" i="2" s="1"/>
  <c r="AA546" i="2" s="1"/>
  <c r="AB546" i="2" s="1"/>
  <c r="AF565" i="2"/>
  <c r="Y565" i="2" s="1"/>
  <c r="Z565" i="2" s="1"/>
  <c r="AA565" i="2" s="1"/>
  <c r="AB565" i="2" s="1"/>
  <c r="AF571" i="2"/>
  <c r="Y571" i="2" s="1"/>
  <c r="Z571" i="2" s="1"/>
  <c r="AA571" i="2" s="1"/>
  <c r="AB571" i="2" s="1"/>
  <c r="AF586" i="2"/>
  <c r="Y586" i="2" s="1"/>
  <c r="Z586" i="2" s="1"/>
  <c r="AA586" i="2" s="1"/>
  <c r="AB586" i="2" s="1"/>
  <c r="AF604" i="2"/>
  <c r="Y604" i="2" s="1"/>
  <c r="Z604" i="2" s="1"/>
  <c r="AA604" i="2" s="1"/>
  <c r="AB604" i="2" s="1"/>
  <c r="AF499" i="2"/>
  <c r="Y499" i="2" s="1"/>
  <c r="Z499" i="2" s="1"/>
  <c r="AA499" i="2" s="1"/>
  <c r="AB499" i="2" s="1"/>
  <c r="AF510" i="2"/>
  <c r="Y510" i="2" s="1"/>
  <c r="Z510" i="2" s="1"/>
  <c r="AA510" i="2" s="1"/>
  <c r="AB510" i="2" s="1"/>
  <c r="AF508" i="2"/>
  <c r="Y508" i="2" s="1"/>
  <c r="Z508" i="2" s="1"/>
  <c r="AA508" i="2" s="1"/>
  <c r="AB508" i="2" s="1"/>
  <c r="AF500" i="2"/>
  <c r="Y500" i="2" s="1"/>
  <c r="Z500" i="2" s="1"/>
  <c r="AA500" i="2" s="1"/>
  <c r="AB500" i="2" s="1"/>
  <c r="AF498" i="2"/>
  <c r="Y498" i="2" s="1"/>
  <c r="Z498" i="2" s="1"/>
  <c r="AA498" i="2" s="1"/>
  <c r="AB498" i="2" s="1"/>
  <c r="AF496" i="2"/>
  <c r="Y496" i="2" s="1"/>
  <c r="Z496" i="2" s="1"/>
  <c r="AA496" i="2" s="1"/>
  <c r="AB496" i="2" s="1"/>
  <c r="AF491" i="2"/>
  <c r="Y491" i="2" s="1"/>
  <c r="Z491" i="2" s="1"/>
  <c r="AA491" i="2" s="1"/>
  <c r="AB491" i="2" s="1"/>
  <c r="AF494" i="2"/>
  <c r="Y494" i="2" s="1"/>
  <c r="Z494" i="2" s="1"/>
  <c r="AA494" i="2" s="1"/>
  <c r="AB494" i="2" s="1"/>
  <c r="AF478" i="2"/>
  <c r="Y478" i="2" s="1"/>
  <c r="Z478" i="2" s="1"/>
  <c r="AA478" i="2" s="1"/>
  <c r="AB478" i="2" s="1"/>
  <c r="AF488" i="2"/>
  <c r="Y488" i="2" s="1"/>
  <c r="Z488" i="2" s="1"/>
  <c r="AA488" i="2" s="1"/>
  <c r="AB488" i="2" s="1"/>
  <c r="AF480" i="2"/>
  <c r="Y480" i="2" s="1"/>
  <c r="Z480" i="2" s="1"/>
  <c r="AA480" i="2" s="1"/>
  <c r="AB480" i="2" s="1"/>
  <c r="AF484" i="2"/>
  <c r="Y484" i="2" s="1"/>
  <c r="Z484" i="2" s="1"/>
  <c r="AA484" i="2" s="1"/>
  <c r="AB484" i="2" s="1"/>
  <c r="AF479" i="2"/>
  <c r="Y479" i="2" s="1"/>
  <c r="Z479" i="2" s="1"/>
  <c r="AA479" i="2" s="1"/>
  <c r="AB479" i="2" s="1"/>
  <c r="AF472" i="2"/>
  <c r="Y472" i="2" s="1"/>
  <c r="Z472" i="2" s="1"/>
  <c r="AA472" i="2" s="1"/>
  <c r="AB472" i="2" s="1"/>
  <c r="AF474" i="2"/>
  <c r="Y474" i="2" s="1"/>
  <c r="Z474" i="2" s="1"/>
  <c r="AA474" i="2" s="1"/>
  <c r="AB474" i="2" s="1"/>
  <c r="AF464" i="2"/>
  <c r="Y464" i="2" s="1"/>
  <c r="Z464" i="2" s="1"/>
  <c r="AA464" i="2" s="1"/>
  <c r="AB464" i="2" s="1"/>
  <c r="AF463" i="2"/>
  <c r="Y463" i="2" s="1"/>
  <c r="Z463" i="2" s="1"/>
  <c r="AA463" i="2" s="1"/>
  <c r="AB463" i="2" s="1"/>
  <c r="AF455" i="2"/>
  <c r="Y455" i="2" s="1"/>
  <c r="Z455" i="2" s="1"/>
  <c r="AA455" i="2" s="1"/>
  <c r="AB455" i="2" s="1"/>
  <c r="AF452" i="2"/>
  <c r="Y452" i="2" s="1"/>
  <c r="Z452" i="2" s="1"/>
  <c r="AA452" i="2" s="1"/>
  <c r="AB452" i="2" s="1"/>
  <c r="AF454" i="2"/>
  <c r="Y454" i="2" s="1"/>
  <c r="Z454" i="2" s="1"/>
  <c r="AA454" i="2" s="1"/>
  <c r="AB454" i="2" s="1"/>
  <c r="AF450" i="2"/>
  <c r="Y450" i="2" s="1"/>
  <c r="Z450" i="2" s="1"/>
  <c r="AA450" i="2" s="1"/>
  <c r="AB450" i="2" s="1"/>
  <c r="AF444" i="2"/>
  <c r="Y444" i="2" s="1"/>
  <c r="Z444" i="2" s="1"/>
  <c r="AA444" i="2" s="1"/>
  <c r="AB444" i="2" s="1"/>
  <c r="AF378" i="2"/>
  <c r="Y378" i="2" s="1"/>
  <c r="Z378" i="2" s="1"/>
  <c r="AA378" i="2" s="1"/>
  <c r="AB378" i="2" s="1"/>
  <c r="AF380" i="2"/>
  <c r="Y380" i="2" s="1"/>
  <c r="Z380" i="2" s="1"/>
  <c r="AA380" i="2" s="1"/>
  <c r="AB380" i="2" s="1"/>
  <c r="AF376" i="2"/>
  <c r="Y376" i="2" s="1"/>
  <c r="Z376" i="2" s="1"/>
  <c r="AA376" i="2" s="1"/>
  <c r="AB376" i="2" s="1"/>
  <c r="AF372" i="2"/>
  <c r="Y372" i="2" s="1"/>
  <c r="Z372" i="2" s="1"/>
  <c r="AA372" i="2" s="1"/>
  <c r="AB372" i="2" s="1"/>
  <c r="AF374" i="2"/>
  <c r="Y374" i="2" s="1"/>
  <c r="Z374" i="2" s="1"/>
  <c r="AA374" i="2" s="1"/>
  <c r="AB374" i="2" s="1"/>
  <c r="AF373" i="2"/>
  <c r="Y373" i="2" s="1"/>
  <c r="Z373" i="2" s="1"/>
  <c r="AA373" i="2" s="1"/>
  <c r="AB373" i="2" s="1"/>
  <c r="AF369" i="2"/>
  <c r="Y369" i="2" s="1"/>
  <c r="Z369" i="2" s="1"/>
  <c r="AA369" i="2" s="1"/>
  <c r="AB369" i="2" s="1"/>
  <c r="AF366" i="2"/>
  <c r="Y366" i="2" s="1"/>
  <c r="Z366" i="2" s="1"/>
  <c r="AA366" i="2" s="1"/>
  <c r="AB366" i="2" s="1"/>
  <c r="AF360" i="2"/>
  <c r="Y360" i="2" s="1"/>
  <c r="Z360" i="2" s="1"/>
  <c r="AA360" i="2" s="1"/>
  <c r="AB360" i="2" s="1"/>
  <c r="AF354" i="2"/>
  <c r="Y354" i="2" s="1"/>
  <c r="Z354" i="2" s="1"/>
  <c r="AA354" i="2" s="1"/>
  <c r="AB354" i="2" s="1"/>
  <c r="AF358" i="2"/>
  <c r="Y358" i="2" s="1"/>
  <c r="Z358" i="2" s="1"/>
  <c r="AA358" i="2" s="1"/>
  <c r="AB358" i="2" s="1"/>
  <c r="AF356" i="2"/>
  <c r="Y356" i="2" s="1"/>
  <c r="Z356" i="2" s="1"/>
  <c r="AA356" i="2" s="1"/>
  <c r="AB356" i="2" s="1"/>
  <c r="AF352" i="2"/>
  <c r="Y352" i="2" s="1"/>
  <c r="Z352" i="2" s="1"/>
  <c r="AA352" i="2" s="1"/>
  <c r="AB352" i="2" s="1"/>
  <c r="AF359" i="2"/>
  <c r="Y359" i="2" s="1"/>
  <c r="Z359" i="2" s="1"/>
  <c r="AA359" i="2" s="1"/>
  <c r="AB359" i="2" s="1"/>
  <c r="AF333" i="2"/>
  <c r="Y333" i="2" s="1"/>
  <c r="Z333" i="2" s="1"/>
  <c r="AA333" i="2" s="1"/>
  <c r="AB333" i="2" s="1"/>
  <c r="AF355" i="2"/>
  <c r="Y355" i="2" s="1"/>
  <c r="Z355" i="2" s="1"/>
  <c r="AA355" i="2" s="1"/>
  <c r="AB355" i="2" s="1"/>
  <c r="AF330" i="2"/>
  <c r="Y330" i="2" s="1"/>
  <c r="Z330" i="2" s="1"/>
  <c r="AA330" i="2" s="1"/>
  <c r="AB330" i="2" s="1"/>
  <c r="AF341" i="2"/>
  <c r="Y341" i="2" s="1"/>
  <c r="Z341" i="2" s="1"/>
  <c r="AA341" i="2" s="1"/>
  <c r="AB341" i="2" s="1"/>
  <c r="AF336" i="2"/>
  <c r="Y336" i="2" s="1"/>
  <c r="Z336" i="2" s="1"/>
  <c r="AA336" i="2" s="1"/>
  <c r="AB336" i="2" s="1"/>
  <c r="AF350" i="2"/>
  <c r="Y350" i="2" s="1"/>
  <c r="Z350" i="2" s="1"/>
  <c r="AA350" i="2" s="1"/>
  <c r="AB350" i="2" s="1"/>
  <c r="AF342" i="2"/>
  <c r="Y342" i="2" s="1"/>
  <c r="Z342" i="2" s="1"/>
  <c r="AA342" i="2" s="1"/>
  <c r="AB342" i="2" s="1"/>
  <c r="AF329" i="2"/>
  <c r="Y329" i="2" s="1"/>
  <c r="Z329" i="2" s="1"/>
  <c r="AA329" i="2" s="1"/>
  <c r="AB329" i="2" s="1"/>
  <c r="AF335" i="2"/>
  <c r="Y335" i="2" s="1"/>
  <c r="Z335" i="2" s="1"/>
  <c r="AA335" i="2" s="1"/>
  <c r="AB335" i="2" s="1"/>
  <c r="AF332" i="2"/>
  <c r="Y332" i="2" s="1"/>
  <c r="Z332" i="2" s="1"/>
  <c r="AA332" i="2" s="1"/>
  <c r="AB332" i="2" s="1"/>
  <c r="AF327" i="2"/>
  <c r="Y327" i="2" s="1"/>
  <c r="Z327" i="2" s="1"/>
  <c r="AA327" i="2" s="1"/>
  <c r="AB327" i="2" s="1"/>
  <c r="AF325" i="2"/>
  <c r="Y325" i="2" s="1"/>
  <c r="Z325" i="2" s="1"/>
  <c r="AA325" i="2" s="1"/>
  <c r="AB325" i="2" s="1"/>
  <c r="AF324" i="2"/>
  <c r="Y324" i="2" s="1"/>
  <c r="Z324" i="2" s="1"/>
  <c r="AA324" i="2" s="1"/>
  <c r="AB324" i="2" s="1"/>
  <c r="AF322" i="2"/>
  <c r="Y322" i="2" s="1"/>
  <c r="Z322" i="2" s="1"/>
  <c r="AA322" i="2" s="1"/>
  <c r="AB322" i="2" s="1"/>
  <c r="AF321" i="2"/>
  <c r="Y321" i="2" s="1"/>
  <c r="Z321" i="2" s="1"/>
  <c r="AA321" i="2" s="1"/>
  <c r="AB321" i="2" s="1"/>
  <c r="AF290" i="2"/>
  <c r="Y290" i="2" s="1"/>
  <c r="Z290" i="2" s="1"/>
  <c r="AA290" i="2" s="1"/>
  <c r="AB290" i="2" s="1"/>
  <c r="AF304" i="2"/>
  <c r="Y304" i="2" s="1"/>
  <c r="Z304" i="2" s="1"/>
  <c r="AA304" i="2" s="1"/>
  <c r="AB304" i="2" s="1"/>
  <c r="AF303" i="2"/>
  <c r="Y303" i="2" s="1"/>
  <c r="Z303" i="2" s="1"/>
  <c r="AA303" i="2" s="1"/>
  <c r="AB303" i="2" s="1"/>
  <c r="AF305" i="2"/>
  <c r="Y305" i="2" s="1"/>
  <c r="Z305" i="2" s="1"/>
  <c r="AA305" i="2" s="1"/>
  <c r="AB305" i="2" s="1"/>
  <c r="AF288" i="2"/>
  <c r="Y288" i="2" s="1"/>
  <c r="Z288" i="2" s="1"/>
  <c r="AA288" i="2" s="1"/>
  <c r="AB288" i="2" s="1"/>
  <c r="AF292" i="2"/>
  <c r="Y292" i="2" s="1"/>
  <c r="Z292" i="2" s="1"/>
  <c r="AA292" i="2" s="1"/>
  <c r="AB292" i="2" s="1"/>
  <c r="AF298" i="2"/>
  <c r="Y298" i="2" s="1"/>
  <c r="Z298" i="2" s="1"/>
  <c r="AA298" i="2" s="1"/>
  <c r="AB298" i="2" s="1"/>
  <c r="AF302" i="2"/>
  <c r="Y302" i="2" s="1"/>
  <c r="Z302" i="2" s="1"/>
  <c r="AA302" i="2" s="1"/>
  <c r="AB302" i="2" s="1"/>
  <c r="AF296" i="2"/>
  <c r="Y296" i="2" s="1"/>
  <c r="Z296" i="2" s="1"/>
  <c r="AA296" i="2" s="1"/>
  <c r="AB296" i="2" s="1"/>
  <c r="AF289" i="2"/>
  <c r="Y289" i="2" s="1"/>
  <c r="Z289" i="2" s="1"/>
  <c r="AA289" i="2" s="1"/>
  <c r="AB289" i="2" s="1"/>
  <c r="AF291" i="2"/>
  <c r="Y291" i="2" s="1"/>
  <c r="Z291" i="2" s="1"/>
  <c r="AA291" i="2" s="1"/>
  <c r="AB291" i="2" s="1"/>
  <c r="AF300" i="2"/>
  <c r="Y300" i="2" s="1"/>
  <c r="Z300" i="2" s="1"/>
  <c r="AA300" i="2" s="1"/>
  <c r="AB300" i="2" s="1"/>
  <c r="AF293" i="2"/>
  <c r="Y293" i="2" s="1"/>
  <c r="Z293" i="2" s="1"/>
  <c r="AA293" i="2" s="1"/>
  <c r="AB293" i="2" s="1"/>
  <c r="AF295" i="2"/>
  <c r="Y295" i="2" s="1"/>
  <c r="Z295" i="2" s="1"/>
  <c r="AA295" i="2" s="1"/>
  <c r="AB295" i="2" s="1"/>
  <c r="AF297" i="2"/>
  <c r="Y297" i="2" s="1"/>
  <c r="Z297" i="2" s="1"/>
  <c r="AA297" i="2" s="1"/>
  <c r="AB297" i="2" s="1"/>
  <c r="AF282" i="2"/>
  <c r="Y282" i="2" s="1"/>
  <c r="Z282" i="2" s="1"/>
  <c r="AA282" i="2" s="1"/>
  <c r="AB282" i="2" s="1"/>
  <c r="AF299" i="2"/>
  <c r="Y299" i="2" s="1"/>
  <c r="Z299" i="2" s="1"/>
  <c r="AA299" i="2" s="1"/>
  <c r="AB299" i="2" s="1"/>
  <c r="AF284" i="2"/>
  <c r="Y284" i="2" s="1"/>
  <c r="Z284" i="2" s="1"/>
  <c r="AA284" i="2" s="1"/>
  <c r="AB284" i="2" s="1"/>
  <c r="AF286" i="2"/>
  <c r="Y286" i="2" s="1"/>
  <c r="Z286" i="2" s="1"/>
  <c r="AA286" i="2" s="1"/>
  <c r="AB286" i="2" s="1"/>
  <c r="AF281" i="2"/>
  <c r="Y281" i="2" s="1"/>
  <c r="Z281" i="2" s="1"/>
  <c r="AA281" i="2" s="1"/>
  <c r="AB281" i="2" s="1"/>
  <c r="AF272" i="2"/>
  <c r="Y272" i="2" s="1"/>
  <c r="Z272" i="2" s="1"/>
  <c r="AA272" i="2" s="1"/>
  <c r="AB272" i="2" s="1"/>
  <c r="AF277" i="2"/>
  <c r="Y277" i="2" s="1"/>
  <c r="Z277" i="2" s="1"/>
  <c r="AA277" i="2" s="1"/>
  <c r="AB277" i="2" s="1"/>
  <c r="AF283" i="2"/>
  <c r="Y283" i="2" s="1"/>
  <c r="Z283" i="2" s="1"/>
  <c r="AA283" i="2" s="1"/>
  <c r="AB283" i="2" s="1"/>
  <c r="AF274" i="2"/>
  <c r="Y274" i="2" s="1"/>
  <c r="Z274" i="2" s="1"/>
  <c r="AA274" i="2" s="1"/>
  <c r="AB274" i="2" s="1"/>
  <c r="AF285" i="2"/>
  <c r="Y285" i="2" s="1"/>
  <c r="Z285" i="2" s="1"/>
  <c r="AA285" i="2" s="1"/>
  <c r="AB285" i="2" s="1"/>
  <c r="AF275" i="2"/>
  <c r="Y275" i="2" s="1"/>
  <c r="Z275" i="2" s="1"/>
  <c r="AA275" i="2" s="1"/>
  <c r="AB275" i="2" s="1"/>
  <c r="AF276" i="2"/>
  <c r="Y276" i="2" s="1"/>
  <c r="Z276" i="2" s="1"/>
  <c r="AA276" i="2" s="1"/>
  <c r="AB276" i="2" s="1"/>
  <c r="AF278" i="2"/>
  <c r="Y278" i="2" s="1"/>
  <c r="Z278" i="2" s="1"/>
  <c r="AA278" i="2" s="1"/>
  <c r="AB278" i="2" s="1"/>
  <c r="AF279" i="2"/>
  <c r="Y279" i="2" s="1"/>
  <c r="Z279" i="2" s="1"/>
  <c r="AA279" i="2" s="1"/>
  <c r="AB279" i="2" s="1"/>
  <c r="AF261" i="2"/>
  <c r="Y261" i="2" s="1"/>
  <c r="Z261" i="2" s="1"/>
  <c r="AA261" i="2" s="1"/>
  <c r="AB261" i="2" s="1"/>
  <c r="AF267" i="2"/>
  <c r="Y267" i="2" s="1"/>
  <c r="Z267" i="2" s="1"/>
  <c r="AA267" i="2" s="1"/>
  <c r="AB267" i="2" s="1"/>
  <c r="AF264" i="2"/>
  <c r="Y264" i="2" s="1"/>
  <c r="Z264" i="2" s="1"/>
  <c r="AA264" i="2" s="1"/>
  <c r="AB264" i="2" s="1"/>
  <c r="AF268" i="2"/>
  <c r="Y268" i="2" s="1"/>
  <c r="Z268" i="2" s="1"/>
  <c r="AA268" i="2" s="1"/>
  <c r="AB268" i="2" s="1"/>
  <c r="AF270" i="2"/>
  <c r="Y270" i="2" s="1"/>
  <c r="Z270" i="2" s="1"/>
  <c r="AA270" i="2" s="1"/>
  <c r="AB270" i="2" s="1"/>
  <c r="AF259" i="2"/>
  <c r="Y259" i="2" s="1"/>
  <c r="Z259" i="2" s="1"/>
  <c r="AA259" i="2" s="1"/>
  <c r="AB259" i="2" s="1"/>
  <c r="AF263" i="2"/>
  <c r="Y263" i="2" s="1"/>
  <c r="Z263" i="2" s="1"/>
  <c r="AA263" i="2" s="1"/>
  <c r="AB263" i="2" s="1"/>
  <c r="AF254" i="2"/>
  <c r="Y254" i="2" s="1"/>
  <c r="Z254" i="2" s="1"/>
  <c r="AA254" i="2" s="1"/>
  <c r="AB254" i="2" s="1"/>
  <c r="AF265" i="2"/>
  <c r="Y265" i="2" s="1"/>
  <c r="Z265" i="2" s="1"/>
  <c r="AA265" i="2" s="1"/>
  <c r="AB265" i="2" s="1"/>
  <c r="AF244" i="2"/>
  <c r="Y244" i="2" s="1"/>
  <c r="Z244" i="2" s="1"/>
  <c r="AA244" i="2" s="1"/>
  <c r="AB244" i="2" s="1"/>
  <c r="AF260" i="2"/>
  <c r="Y260" i="2" s="1"/>
  <c r="Z260" i="2" s="1"/>
  <c r="AA260" i="2" s="1"/>
  <c r="AB260" i="2" s="1"/>
  <c r="AF252" i="2"/>
  <c r="Y252" i="2" s="1"/>
  <c r="Z252" i="2" s="1"/>
  <c r="AA252" i="2" s="1"/>
  <c r="AB252" i="2" s="1"/>
  <c r="AF266" i="2"/>
  <c r="Y266" i="2" s="1"/>
  <c r="Z266" i="2" s="1"/>
  <c r="AA266" i="2" s="1"/>
  <c r="AB266" i="2" s="1"/>
  <c r="AF253" i="2"/>
  <c r="Y253" i="2" s="1"/>
  <c r="Z253" i="2" s="1"/>
  <c r="AA253" i="2" s="1"/>
  <c r="AB253" i="2" s="1"/>
  <c r="AF235" i="2"/>
  <c r="Y235" i="2" s="1"/>
  <c r="Z235" i="2" s="1"/>
  <c r="AA235" i="2" s="1"/>
  <c r="AB235" i="2" s="1"/>
  <c r="AF257" i="2"/>
  <c r="Y257" i="2" s="1"/>
  <c r="Z257" i="2" s="1"/>
  <c r="AA257" i="2" s="1"/>
  <c r="AB257" i="2" s="1"/>
  <c r="AF256" i="2"/>
  <c r="Y256" i="2" s="1"/>
  <c r="Z256" i="2" s="1"/>
  <c r="AA256" i="2" s="1"/>
  <c r="AB256" i="2" s="1"/>
  <c r="AF249" i="2"/>
  <c r="Y249" i="2" s="1"/>
  <c r="Z249" i="2" s="1"/>
  <c r="AA249" i="2" s="1"/>
  <c r="AB249" i="2" s="1"/>
  <c r="AF230" i="2"/>
  <c r="Y230" i="2" s="1"/>
  <c r="Z230" i="2" s="1"/>
  <c r="AA230" i="2" s="1"/>
  <c r="AB230" i="2" s="1"/>
  <c r="AF234" i="2"/>
  <c r="Y234" i="2" s="1"/>
  <c r="Z234" i="2" s="1"/>
  <c r="AA234" i="2" s="1"/>
  <c r="AB234" i="2" s="1"/>
  <c r="AF242" i="2"/>
  <c r="Y242" i="2" s="1"/>
  <c r="Z242" i="2" s="1"/>
  <c r="AA242" i="2" s="1"/>
  <c r="AB242" i="2" s="1"/>
  <c r="AF227" i="2"/>
  <c r="Y227" i="2" s="1"/>
  <c r="Z227" i="2" s="1"/>
  <c r="AA227" i="2" s="1"/>
  <c r="AB227" i="2" s="1"/>
  <c r="AF236" i="2"/>
  <c r="Y236" i="2" s="1"/>
  <c r="Z236" i="2" s="1"/>
  <c r="AA236" i="2" s="1"/>
  <c r="AB236" i="2" s="1"/>
  <c r="AF248" i="2"/>
  <c r="Y248" i="2" s="1"/>
  <c r="Z248" i="2" s="1"/>
  <c r="AA248" i="2" s="1"/>
  <c r="AB248" i="2" s="1"/>
  <c r="AF239" i="2"/>
  <c r="Y239" i="2" s="1"/>
  <c r="Z239" i="2" s="1"/>
  <c r="AA239" i="2" s="1"/>
  <c r="AB239" i="2" s="1"/>
  <c r="AF232" i="2"/>
  <c r="Y232" i="2" s="1"/>
  <c r="Z232" i="2" s="1"/>
  <c r="AA232" i="2" s="1"/>
  <c r="AB232" i="2" s="1"/>
  <c r="AF243" i="2"/>
  <c r="Y243" i="2" s="1"/>
  <c r="Z243" i="2" s="1"/>
  <c r="AA243" i="2" s="1"/>
  <c r="AB243" i="2" s="1"/>
  <c r="AF237" i="2"/>
  <c r="Y237" i="2" s="1"/>
  <c r="Z237" i="2" s="1"/>
  <c r="AA237" i="2" s="1"/>
  <c r="AB237" i="2" s="1"/>
  <c r="AF233" i="2"/>
  <c r="Y233" i="2" s="1"/>
  <c r="Z233" i="2" s="1"/>
  <c r="AA233" i="2" s="1"/>
  <c r="AB233" i="2" s="1"/>
  <c r="AF225" i="2"/>
  <c r="Y225" i="2" s="1"/>
  <c r="Z225" i="2" s="1"/>
  <c r="AA225" i="2" s="1"/>
  <c r="AB225" i="2" s="1"/>
  <c r="AF238" i="2"/>
  <c r="Y238" i="2" s="1"/>
  <c r="Z238" i="2" s="1"/>
  <c r="AA238" i="2" s="1"/>
  <c r="AB238" i="2" s="1"/>
  <c r="AF219" i="2"/>
  <c r="Y219" i="2" s="1"/>
  <c r="Z219" i="2" s="1"/>
  <c r="AA219" i="2" s="1"/>
  <c r="AB219" i="2" s="1"/>
  <c r="AF228" i="2"/>
  <c r="Y228" i="2" s="1"/>
  <c r="Z228" i="2" s="1"/>
  <c r="AA228" i="2" s="1"/>
  <c r="AB228" i="2" s="1"/>
  <c r="AF214" i="2"/>
  <c r="Y214" i="2" s="1"/>
  <c r="Z214" i="2" s="1"/>
  <c r="AA214" i="2" s="1"/>
  <c r="AB214" i="2" s="1"/>
  <c r="AF211" i="2"/>
  <c r="Y211" i="2" s="1"/>
  <c r="Z211" i="2" s="1"/>
  <c r="AA211" i="2" s="1"/>
  <c r="AB211" i="2" s="1"/>
  <c r="AF224" i="2"/>
  <c r="Y224" i="2" s="1"/>
  <c r="Z224" i="2" s="1"/>
  <c r="AA224" i="2" s="1"/>
  <c r="AB224" i="2" s="1"/>
  <c r="AF213" i="2"/>
  <c r="Y213" i="2" s="1"/>
  <c r="Z213" i="2" s="1"/>
  <c r="AA213" i="2" s="1"/>
  <c r="AB213" i="2" s="1"/>
  <c r="AF218" i="2"/>
  <c r="Y218" i="2" s="1"/>
  <c r="Z218" i="2" s="1"/>
  <c r="AA218" i="2" s="1"/>
  <c r="AB218" i="2" s="1"/>
  <c r="AF229" i="2"/>
  <c r="Y229" i="2" s="1"/>
  <c r="Z229" i="2" s="1"/>
  <c r="AA229" i="2" s="1"/>
  <c r="AB229" i="2" s="1"/>
  <c r="AF223" i="2"/>
  <c r="Y223" i="2" s="1"/>
  <c r="Z223" i="2" s="1"/>
  <c r="AA223" i="2" s="1"/>
  <c r="AB223" i="2" s="1"/>
  <c r="AF207" i="2"/>
  <c r="Y207" i="2" s="1"/>
  <c r="Z207" i="2" s="1"/>
  <c r="AA207" i="2" s="1"/>
  <c r="AB207" i="2" s="1"/>
  <c r="AF217" i="2"/>
  <c r="Y217" i="2" s="1"/>
  <c r="Z217" i="2" s="1"/>
  <c r="AA217" i="2" s="1"/>
  <c r="AB217" i="2" s="1"/>
  <c r="AF221" i="2"/>
  <c r="Y221" i="2" s="1"/>
  <c r="Z221" i="2" s="1"/>
  <c r="AA221" i="2" s="1"/>
  <c r="AB221" i="2" s="1"/>
  <c r="AF209" i="2"/>
  <c r="Y209" i="2" s="1"/>
  <c r="Z209" i="2" s="1"/>
  <c r="AA209" i="2" s="1"/>
  <c r="AB209" i="2" s="1"/>
  <c r="AF212" i="2"/>
  <c r="Y212" i="2" s="1"/>
  <c r="Z212" i="2" s="1"/>
  <c r="AA212" i="2" s="1"/>
  <c r="AB212" i="2" s="1"/>
  <c r="AF220" i="2"/>
  <c r="Y220" i="2" s="1"/>
  <c r="Z220" i="2" s="1"/>
  <c r="AA220" i="2" s="1"/>
  <c r="AB220" i="2" s="1"/>
  <c r="AF200" i="2"/>
  <c r="Y200" i="2" s="1"/>
  <c r="Z200" i="2" s="1"/>
  <c r="AA200" i="2" s="1"/>
  <c r="AB200" i="2" s="1"/>
  <c r="AF205" i="2"/>
  <c r="Y205" i="2" s="1"/>
  <c r="Z205" i="2" s="1"/>
  <c r="AA205" i="2" s="1"/>
  <c r="AB205" i="2" s="1"/>
  <c r="AF208" i="2"/>
  <c r="Y208" i="2" s="1"/>
  <c r="Z208" i="2" s="1"/>
  <c r="AA208" i="2" s="1"/>
  <c r="AB208" i="2" s="1"/>
  <c r="AF177" i="2"/>
  <c r="Y177" i="2" s="1"/>
  <c r="Z177" i="2" s="1"/>
  <c r="AA177" i="2" s="1"/>
  <c r="AB177" i="2" s="1"/>
  <c r="AF196" i="2"/>
  <c r="Y196" i="2" s="1"/>
  <c r="Z196" i="2" s="1"/>
  <c r="AA196" i="2" s="1"/>
  <c r="AB196" i="2" s="1"/>
  <c r="AF203" i="2"/>
  <c r="Y203" i="2" s="1"/>
  <c r="Z203" i="2" s="1"/>
  <c r="AA203" i="2" s="1"/>
  <c r="AB203" i="2" s="1"/>
  <c r="AF185" i="2"/>
  <c r="Y185" i="2" s="1"/>
  <c r="Z185" i="2" s="1"/>
  <c r="AA185" i="2" s="1"/>
  <c r="AB185" i="2" s="1"/>
  <c r="AF201" i="2"/>
  <c r="Y201" i="2" s="1"/>
  <c r="Z201" i="2" s="1"/>
  <c r="AA201" i="2" s="1"/>
  <c r="AB201" i="2" s="1"/>
  <c r="AF178" i="2"/>
  <c r="Y178" i="2" s="1"/>
  <c r="Z178" i="2" s="1"/>
  <c r="AA178" i="2" s="1"/>
  <c r="AB178" i="2" s="1"/>
  <c r="AF202" i="2"/>
  <c r="Y202" i="2" s="1"/>
  <c r="Z202" i="2" s="1"/>
  <c r="AA202" i="2" s="1"/>
  <c r="AB202" i="2" s="1"/>
  <c r="AF181" i="2"/>
  <c r="Y181" i="2" s="1"/>
  <c r="Z181" i="2" s="1"/>
  <c r="AA181" i="2" s="1"/>
  <c r="AB181" i="2" s="1"/>
  <c r="AF193" i="2"/>
  <c r="Y193" i="2" s="1"/>
  <c r="Z193" i="2" s="1"/>
  <c r="AA193" i="2" s="1"/>
  <c r="AB193" i="2" s="1"/>
  <c r="AF179" i="2"/>
  <c r="Y179" i="2" s="1"/>
  <c r="Z179" i="2" s="1"/>
  <c r="AA179" i="2" s="1"/>
  <c r="AB179" i="2" s="1"/>
  <c r="AF191" i="2"/>
  <c r="Y191" i="2" s="1"/>
  <c r="Z191" i="2" s="1"/>
  <c r="AA191" i="2" s="1"/>
  <c r="AB191" i="2" s="1"/>
  <c r="AF182" i="2"/>
  <c r="Y182" i="2" s="1"/>
  <c r="Z182" i="2" s="1"/>
  <c r="AA182" i="2" s="1"/>
  <c r="AB182" i="2" s="1"/>
  <c r="AF183" i="2"/>
  <c r="Y183" i="2" s="1"/>
  <c r="Z183" i="2" s="1"/>
  <c r="AA183" i="2" s="1"/>
  <c r="AB183" i="2" s="1"/>
  <c r="AF187" i="2"/>
  <c r="Y187" i="2" s="1"/>
  <c r="Z187" i="2" s="1"/>
  <c r="AA187" i="2" s="1"/>
  <c r="AB187" i="2" s="1"/>
  <c r="AF186" i="2"/>
  <c r="Y186" i="2" s="1"/>
  <c r="Z186" i="2" s="1"/>
  <c r="AA186" i="2" s="1"/>
  <c r="AB186" i="2" s="1"/>
  <c r="AF188" i="2"/>
  <c r="Y188" i="2" s="1"/>
  <c r="Z188" i="2" s="1"/>
  <c r="AA188" i="2" s="1"/>
  <c r="AB188" i="2" s="1"/>
  <c r="AF163" i="2"/>
  <c r="Y163" i="2" s="1"/>
  <c r="Z163" i="2" s="1"/>
  <c r="AA163" i="2" s="1"/>
  <c r="AB163" i="2" s="1"/>
  <c r="AF165" i="2"/>
  <c r="Y165" i="2" s="1"/>
  <c r="Z165" i="2" s="1"/>
  <c r="AA165" i="2" s="1"/>
  <c r="AB165" i="2" s="1"/>
  <c r="AF171" i="2"/>
  <c r="Y171" i="2" s="1"/>
  <c r="Z171" i="2" s="1"/>
  <c r="AA171" i="2" s="1"/>
  <c r="AB171" i="2" s="1"/>
  <c r="AF164" i="2"/>
  <c r="Y164" i="2" s="1"/>
  <c r="Z164" i="2" s="1"/>
  <c r="AA164" i="2" s="1"/>
  <c r="AB164" i="2" s="1"/>
  <c r="AF167" i="2"/>
  <c r="Y167" i="2" s="1"/>
  <c r="Z167" i="2" s="1"/>
  <c r="AA167" i="2" s="1"/>
  <c r="AB167" i="2" s="1"/>
  <c r="AF170" i="2"/>
  <c r="Y170" i="2" s="1"/>
  <c r="Z170" i="2" s="1"/>
  <c r="AA170" i="2" s="1"/>
  <c r="AB170" i="2" s="1"/>
  <c r="AF158" i="2"/>
  <c r="Y158" i="2" s="1"/>
  <c r="Z158" i="2" s="1"/>
  <c r="AA158" i="2" s="1"/>
  <c r="AB158" i="2" s="1"/>
  <c r="AF166" i="2"/>
  <c r="Y166" i="2" s="1"/>
  <c r="Z166" i="2" s="1"/>
  <c r="AA166" i="2" s="1"/>
  <c r="AB166" i="2" s="1"/>
  <c r="AF93" i="2"/>
  <c r="Y93" i="2" s="1"/>
  <c r="Z93" i="2" s="1"/>
  <c r="AA93" i="2" s="1"/>
  <c r="AB93" i="2" s="1"/>
  <c r="AF152" i="2"/>
  <c r="Y152" i="2" s="1"/>
  <c r="Z152" i="2" s="1"/>
  <c r="AA152" i="2" s="1"/>
  <c r="AB152" i="2" s="1"/>
  <c r="AF156" i="2"/>
  <c r="Y156" i="2" s="1"/>
  <c r="Z156" i="2" s="1"/>
  <c r="AA156" i="2" s="1"/>
  <c r="AB156" i="2" s="1"/>
  <c r="AF154" i="2"/>
  <c r="Y154" i="2" s="1"/>
  <c r="Z154" i="2" s="1"/>
  <c r="AA154" i="2" s="1"/>
  <c r="AB154" i="2" s="1"/>
  <c r="AF149" i="2"/>
  <c r="Y149" i="2" s="1"/>
  <c r="Z149" i="2" s="1"/>
  <c r="AA149" i="2" s="1"/>
  <c r="AB149" i="2" s="1"/>
  <c r="AF153" i="2"/>
  <c r="Y153" i="2" s="1"/>
  <c r="Z153" i="2" s="1"/>
  <c r="AA153" i="2" s="1"/>
  <c r="AB153" i="2" s="1"/>
  <c r="AF150" i="2"/>
  <c r="Y150" i="2" s="1"/>
  <c r="Z150" i="2" s="1"/>
  <c r="AA150" i="2" s="1"/>
  <c r="AB150" i="2" s="1"/>
  <c r="AF146" i="2"/>
  <c r="Y146" i="2" s="1"/>
  <c r="Z146" i="2" s="1"/>
  <c r="AA146" i="2" s="1"/>
  <c r="AB146" i="2" s="1"/>
  <c r="AF157" i="2"/>
  <c r="Y157" i="2" s="1"/>
  <c r="Z157" i="2" s="1"/>
  <c r="AA157" i="2" s="1"/>
  <c r="AB157" i="2" s="1"/>
  <c r="AF148" i="2"/>
  <c r="Y148" i="2" s="1"/>
  <c r="Z148" i="2" s="1"/>
  <c r="AA148" i="2" s="1"/>
  <c r="AB148" i="2" s="1"/>
  <c r="AF161" i="2"/>
  <c r="Y161" i="2" s="1"/>
  <c r="Z161" i="2" s="1"/>
  <c r="AA161" i="2" s="1"/>
  <c r="AB161" i="2" s="1"/>
  <c r="AF160" i="2"/>
  <c r="Y160" i="2" s="1"/>
  <c r="Z160" i="2" s="1"/>
  <c r="AA160" i="2" s="1"/>
  <c r="AB160" i="2" s="1"/>
  <c r="AF143" i="2"/>
  <c r="Y143" i="2" s="1"/>
  <c r="Z143" i="2" s="1"/>
  <c r="AA143" i="2" s="1"/>
  <c r="AB143" i="2" s="1"/>
  <c r="AF144" i="2"/>
  <c r="Y144" i="2" s="1"/>
  <c r="Z144" i="2" s="1"/>
  <c r="AA144" i="2" s="1"/>
  <c r="AB144" i="2" s="1"/>
  <c r="AF140" i="2"/>
  <c r="Y140" i="2" s="1"/>
  <c r="Z140" i="2" s="1"/>
  <c r="AA140" i="2" s="1"/>
  <c r="AB140" i="2" s="1"/>
  <c r="AF41" i="2"/>
  <c r="Y41" i="2" s="1"/>
  <c r="Z41" i="2" s="1"/>
  <c r="AA41" i="2" s="1"/>
  <c r="AB41" i="2" s="1"/>
  <c r="AF53" i="2"/>
  <c r="Y53" i="2" s="1"/>
  <c r="Z53" i="2" s="1"/>
  <c r="AA53" i="2" s="1"/>
  <c r="AB53" i="2" s="1"/>
  <c r="AF60" i="2"/>
  <c r="Y60" i="2" s="1"/>
  <c r="Z60" i="2" s="1"/>
  <c r="AA60" i="2" s="1"/>
  <c r="AB60" i="2" s="1"/>
  <c r="AF62" i="2"/>
  <c r="Y62" i="2" s="1"/>
  <c r="Z62" i="2" s="1"/>
  <c r="AA62" i="2" s="1"/>
  <c r="AB62" i="2" s="1"/>
  <c r="AF67" i="2"/>
  <c r="Y67" i="2" s="1"/>
  <c r="Z67" i="2" s="1"/>
  <c r="AA67" i="2" s="1"/>
  <c r="AB67" i="2" s="1"/>
  <c r="AF32" i="2"/>
  <c r="Y32" i="2" s="1"/>
  <c r="Z32" i="2" s="1"/>
  <c r="AA32" i="2" s="1"/>
  <c r="AB32" i="2" s="1"/>
  <c r="AF77" i="2"/>
  <c r="Y77" i="2" s="1"/>
  <c r="Z77" i="2" s="1"/>
  <c r="AA77" i="2" s="1"/>
  <c r="AB77" i="2" s="1"/>
  <c r="AF36" i="2"/>
  <c r="Y36" i="2" s="1"/>
  <c r="Z36" i="2" s="1"/>
  <c r="AA36" i="2" s="1"/>
  <c r="AB36" i="2" s="1"/>
  <c r="AF35" i="2"/>
  <c r="Y35" i="2" s="1"/>
  <c r="Z35" i="2" s="1"/>
  <c r="AA35" i="2" s="1"/>
  <c r="AB35" i="2" s="1"/>
  <c r="AF135" i="2"/>
  <c r="Y135" i="2" s="1"/>
  <c r="Z135" i="2" s="1"/>
  <c r="AA135" i="2" s="1"/>
  <c r="AB135" i="2" s="1"/>
  <c r="AF40" i="2"/>
  <c r="Y40" i="2" s="1"/>
  <c r="Z40" i="2" s="1"/>
  <c r="AA40" i="2" s="1"/>
  <c r="AB40" i="2" s="1"/>
  <c r="AF50" i="2"/>
  <c r="Y50" i="2" s="1"/>
  <c r="Z50" i="2" s="1"/>
  <c r="AA50" i="2" s="1"/>
  <c r="AB50" i="2" s="1"/>
  <c r="AF65" i="2"/>
  <c r="Y65" i="2" s="1"/>
  <c r="Z65" i="2" s="1"/>
  <c r="AA65" i="2" s="1"/>
  <c r="AB65" i="2" s="1"/>
  <c r="AF79" i="2"/>
  <c r="Y79" i="2" s="1"/>
  <c r="Z79" i="2" s="1"/>
  <c r="AA79" i="2" s="1"/>
  <c r="AB79" i="2" s="1"/>
  <c r="AF37" i="2"/>
  <c r="Y37" i="2" s="1"/>
  <c r="Z37" i="2" s="1"/>
  <c r="AA37" i="2" s="1"/>
  <c r="AB37" i="2" s="1"/>
  <c r="AF78" i="2"/>
  <c r="Y78" i="2" s="1"/>
  <c r="Z78" i="2" s="1"/>
  <c r="AA78" i="2" s="1"/>
  <c r="AB78" i="2" s="1"/>
  <c r="AF119" i="2"/>
  <c r="Y119" i="2" s="1"/>
  <c r="Z119" i="2" s="1"/>
  <c r="AA119" i="2" s="1"/>
  <c r="AB119" i="2" s="1"/>
  <c r="AF139" i="2"/>
  <c r="Y139" i="2" s="1"/>
  <c r="Z139" i="2" s="1"/>
  <c r="AA139" i="2" s="1"/>
  <c r="AB139" i="2" s="1"/>
  <c r="AF83" i="2"/>
  <c r="Y83" i="2" s="1"/>
  <c r="Z83" i="2" s="1"/>
  <c r="AA83" i="2" s="1"/>
  <c r="AB83" i="2" s="1"/>
  <c r="AF134" i="2"/>
  <c r="Y134" i="2" s="1"/>
  <c r="Z134" i="2" s="1"/>
  <c r="AA134" i="2" s="1"/>
  <c r="AB134" i="2" s="1"/>
  <c r="AF137" i="2"/>
  <c r="Y137" i="2" s="1"/>
  <c r="Z137" i="2" s="1"/>
  <c r="AA137" i="2" s="1"/>
  <c r="AB137" i="2" s="1"/>
  <c r="AF29" i="2"/>
  <c r="Y29" i="2" s="1"/>
  <c r="Z29" i="2" s="1"/>
  <c r="AA29" i="2" s="1"/>
  <c r="AB29" i="2" s="1"/>
  <c r="AF57" i="2"/>
  <c r="Y57" i="2" s="1"/>
  <c r="Z57" i="2" s="1"/>
  <c r="AA57" i="2" s="1"/>
  <c r="AB57" i="2" s="1"/>
  <c r="AF98" i="2"/>
  <c r="Y98" i="2" s="1"/>
  <c r="Z98" i="2" s="1"/>
  <c r="AA98" i="2" s="1"/>
  <c r="AB98" i="2" s="1"/>
  <c r="AF100" i="2"/>
  <c r="Y100" i="2" s="1"/>
  <c r="Z100" i="2" s="1"/>
  <c r="AA100" i="2" s="1"/>
  <c r="AB100" i="2" s="1"/>
  <c r="AF116" i="2"/>
  <c r="Y116" i="2" s="1"/>
  <c r="Z116" i="2" s="1"/>
  <c r="AA116" i="2" s="1"/>
  <c r="AB116" i="2" s="1"/>
  <c r="AF90" i="2"/>
  <c r="Y90" i="2" s="1"/>
  <c r="Z90" i="2" s="1"/>
  <c r="AA90" i="2" s="1"/>
  <c r="AB90" i="2" s="1"/>
  <c r="AF97" i="2"/>
  <c r="Y97" i="2" s="1"/>
  <c r="Z97" i="2" s="1"/>
  <c r="AA97" i="2" s="1"/>
  <c r="AB97" i="2" s="1"/>
  <c r="AF112" i="2"/>
  <c r="Y112" i="2" s="1"/>
  <c r="Z112" i="2" s="1"/>
  <c r="AA112" i="2" s="1"/>
  <c r="AB112" i="2" s="1"/>
  <c r="AF122" i="2"/>
  <c r="Y122" i="2" s="1"/>
  <c r="Z122" i="2" s="1"/>
  <c r="AA122" i="2" s="1"/>
  <c r="AB122" i="2" s="1"/>
  <c r="AF132" i="2"/>
  <c r="Y132" i="2" s="1"/>
  <c r="Z132" i="2" s="1"/>
  <c r="AA132" i="2" s="1"/>
  <c r="AB132" i="2" s="1"/>
  <c r="AF142" i="2"/>
  <c r="Y142" i="2" s="1"/>
  <c r="Z142" i="2" s="1"/>
  <c r="AA142" i="2" s="1"/>
  <c r="AB142" i="2" s="1"/>
  <c r="AF70" i="2"/>
  <c r="Y70" i="2" s="1"/>
  <c r="Z70" i="2" s="1"/>
  <c r="AA70" i="2" s="1"/>
  <c r="AB70" i="2" s="1"/>
  <c r="AF99" i="2"/>
  <c r="Y99" i="2" s="1"/>
  <c r="Z99" i="2" s="1"/>
  <c r="AA99" i="2" s="1"/>
  <c r="AB99" i="2" s="1"/>
  <c r="AF115" i="2"/>
  <c r="Y115" i="2" s="1"/>
  <c r="Z115" i="2" s="1"/>
  <c r="AA115" i="2" s="1"/>
  <c r="AB115" i="2" s="1"/>
  <c r="AF54" i="2"/>
  <c r="Y54" i="2" s="1"/>
  <c r="Z54" i="2" s="1"/>
  <c r="AA54" i="2" s="1"/>
  <c r="AB54" i="2" s="1"/>
  <c r="AF66" i="2"/>
  <c r="Y66" i="2" s="1"/>
  <c r="Z66" i="2" s="1"/>
  <c r="AA66" i="2" s="1"/>
  <c r="AB66" i="2" s="1"/>
  <c r="AF91" i="2"/>
  <c r="Y91" i="2" s="1"/>
  <c r="Z91" i="2" s="1"/>
  <c r="AA91" i="2" s="1"/>
  <c r="AB91" i="2" s="1"/>
  <c r="AF127" i="2"/>
  <c r="Y127" i="2" s="1"/>
  <c r="Z127" i="2" s="1"/>
  <c r="AA127" i="2" s="1"/>
  <c r="AB127" i="2" s="1"/>
  <c r="AF31" i="2"/>
  <c r="Y31" i="2" s="1"/>
  <c r="Z31" i="2" s="1"/>
  <c r="AA31" i="2" s="1"/>
  <c r="AB31" i="2" s="1"/>
  <c r="AF124" i="2"/>
  <c r="Y124" i="2" s="1"/>
  <c r="Z124" i="2" s="1"/>
  <c r="AA124" i="2" s="1"/>
  <c r="AB124" i="2" s="1"/>
  <c r="AF27" i="2"/>
  <c r="Y27" i="2" s="1"/>
  <c r="Z27" i="2" s="1"/>
  <c r="AA27" i="2" s="1"/>
  <c r="AB27" i="2" s="1"/>
  <c r="AF33" i="2"/>
  <c r="Y33" i="2" s="1"/>
  <c r="Z33" i="2" s="1"/>
  <c r="AA33" i="2" s="1"/>
  <c r="AB33" i="2" s="1"/>
  <c r="AF61" i="2"/>
  <c r="Y61" i="2" s="1"/>
  <c r="Z61" i="2" s="1"/>
  <c r="AA61" i="2" s="1"/>
  <c r="AB61" i="2" s="1"/>
  <c r="AF120" i="2"/>
  <c r="Y120" i="2" s="1"/>
  <c r="Z120" i="2" s="1"/>
  <c r="AA120" i="2" s="1"/>
  <c r="AB120" i="2" s="1"/>
  <c r="AF130" i="2"/>
  <c r="Y130" i="2" s="1"/>
  <c r="Z130" i="2" s="1"/>
  <c r="AA130" i="2" s="1"/>
  <c r="AB130" i="2" s="1"/>
  <c r="AF69" i="2"/>
  <c r="Y69" i="2" s="1"/>
  <c r="Z69" i="2" s="1"/>
  <c r="AA69" i="2" s="1"/>
  <c r="AB69" i="2" s="1"/>
  <c r="AF81" i="2"/>
  <c r="Y81" i="2" s="1"/>
  <c r="Z81" i="2" s="1"/>
  <c r="AA81" i="2" s="1"/>
  <c r="AB81" i="2" s="1"/>
  <c r="AF136" i="2"/>
  <c r="Y136" i="2" s="1"/>
  <c r="Z136" i="2" s="1"/>
  <c r="AA136" i="2" s="1"/>
  <c r="AB136" i="2" s="1"/>
  <c r="AF28" i="2"/>
  <c r="Y28" i="2" s="1"/>
  <c r="Z28" i="2" s="1"/>
  <c r="AA28" i="2" s="1"/>
  <c r="AB28" i="2" s="1"/>
  <c r="AF59" i="2"/>
  <c r="Y59" i="2" s="1"/>
  <c r="Z59" i="2" s="1"/>
  <c r="AA59" i="2" s="1"/>
  <c r="AB59" i="2" s="1"/>
  <c r="AF114" i="2"/>
  <c r="Y114" i="2" s="1"/>
  <c r="Z114" i="2" s="1"/>
  <c r="AA114" i="2" s="1"/>
  <c r="AB114" i="2" s="1"/>
  <c r="AF24" i="2"/>
  <c r="Y24" i="2" s="1"/>
  <c r="Z24" i="2" s="1"/>
  <c r="AA24" i="2" s="1"/>
  <c r="AB24" i="2" s="1"/>
  <c r="AF44" i="2"/>
  <c r="Y44" i="2" s="1"/>
  <c r="Z44" i="2" s="1"/>
  <c r="AA44" i="2" s="1"/>
  <c r="AB44" i="2" s="1"/>
  <c r="AF48" i="2"/>
  <c r="Y48" i="2" s="1"/>
  <c r="Z48" i="2" s="1"/>
  <c r="AA48" i="2" s="1"/>
  <c r="AB48" i="2" s="1"/>
  <c r="AF82" i="2"/>
  <c r="Y82" i="2" s="1"/>
  <c r="Z82" i="2" s="1"/>
  <c r="AA82" i="2" s="1"/>
  <c r="AB82" i="2" s="1"/>
  <c r="AF117" i="2"/>
  <c r="Y117" i="2" s="1"/>
  <c r="Z117" i="2" s="1"/>
  <c r="AA117" i="2" s="1"/>
  <c r="AB117" i="2" s="1"/>
  <c r="AF26" i="2"/>
  <c r="Y26" i="2" s="1"/>
  <c r="Z26" i="2" s="1"/>
  <c r="AA26" i="2" s="1"/>
  <c r="AB26" i="2" s="1"/>
  <c r="AF46" i="2"/>
  <c r="Y46" i="2" s="1"/>
  <c r="Z46" i="2" s="1"/>
  <c r="AA46" i="2" s="1"/>
  <c r="AB46" i="2" s="1"/>
  <c r="AF110" i="2"/>
  <c r="Y110" i="2" s="1"/>
  <c r="Z110" i="2" s="1"/>
  <c r="AA110" i="2" s="1"/>
  <c r="AB110" i="2" s="1"/>
  <c r="AF109" i="2"/>
  <c r="Y109" i="2" s="1"/>
  <c r="Z109" i="2" s="1"/>
  <c r="AA109" i="2" s="1"/>
  <c r="AB109" i="2" s="1"/>
  <c r="AF121" i="2"/>
  <c r="Y121" i="2" s="1"/>
  <c r="Z121" i="2" s="1"/>
  <c r="AA121" i="2" s="1"/>
  <c r="AB121" i="2" s="1"/>
  <c r="AF125" i="2"/>
  <c r="Y125" i="2" s="1"/>
  <c r="Z125" i="2" s="1"/>
  <c r="AA125" i="2" s="1"/>
  <c r="AB125" i="2" s="1"/>
  <c r="AF129" i="2"/>
  <c r="Y129" i="2" s="1"/>
  <c r="Z129" i="2" s="1"/>
  <c r="AA129" i="2" s="1"/>
  <c r="AB129" i="2" s="1"/>
  <c r="AF49" i="2"/>
  <c r="Y49" i="2" s="1"/>
  <c r="Z49" i="2" s="1"/>
  <c r="AA49" i="2" s="1"/>
  <c r="AB49" i="2" s="1"/>
  <c r="AF58" i="2"/>
  <c r="Y58" i="2" s="1"/>
  <c r="Z58" i="2" s="1"/>
  <c r="AA58" i="2" s="1"/>
  <c r="AB58" i="2" s="1"/>
  <c r="AF131" i="2"/>
  <c r="Y131" i="2" s="1"/>
  <c r="Z131" i="2" s="1"/>
  <c r="AA131" i="2" s="1"/>
  <c r="AB131" i="2" s="1"/>
  <c r="AF45" i="2"/>
  <c r="Y45" i="2" s="1"/>
  <c r="Z45" i="2" s="1"/>
  <c r="AA45" i="2" s="1"/>
  <c r="AB45" i="2" s="1"/>
  <c r="AF71" i="2"/>
  <c r="Y71" i="2" s="1"/>
  <c r="Z71" i="2" s="1"/>
  <c r="AA71" i="2" s="1"/>
  <c r="AB71" i="2" s="1"/>
  <c r="AF111" i="2"/>
  <c r="Y111" i="2" s="1"/>
  <c r="Z111" i="2" s="1"/>
  <c r="AA111" i="2" s="1"/>
  <c r="AB111" i="2" s="1"/>
  <c r="AF89" i="2"/>
  <c r="Y89" i="2" s="1"/>
  <c r="Z89" i="2" s="1"/>
  <c r="AA89" i="2" s="1"/>
  <c r="AB89" i="2" s="1"/>
  <c r="AF101" i="2"/>
  <c r="Y101" i="2" s="1"/>
  <c r="Z101" i="2" s="1"/>
  <c r="AA101" i="2" s="1"/>
  <c r="AB101" i="2" s="1"/>
  <c r="AF39" i="2"/>
  <c r="Y39" i="2" s="1"/>
  <c r="Z39" i="2" s="1"/>
  <c r="AA39" i="2" s="1"/>
  <c r="AB39" i="2" s="1"/>
  <c r="AF52" i="2"/>
  <c r="Y52" i="2" s="1"/>
  <c r="Z52" i="2" s="1"/>
  <c r="AA52" i="2" s="1"/>
  <c r="AB52" i="2" s="1"/>
  <c r="AF126" i="2"/>
  <c r="Y126" i="2" s="1"/>
  <c r="Z126" i="2" s="1"/>
  <c r="AA126" i="2" s="1"/>
  <c r="AB126" i="2" s="1"/>
  <c r="AF20" i="2"/>
  <c r="Y20" i="2" s="1"/>
  <c r="Z20" i="2" s="1"/>
  <c r="AA20" i="2" s="1"/>
  <c r="U54" i="38"/>
  <c r="V54" i="38" s="1"/>
  <c r="W54" i="38" s="1"/>
  <c r="X54" i="38" s="1"/>
  <c r="U54" i="29"/>
  <c r="V54" i="29" s="1"/>
  <c r="W54" i="29" s="1"/>
  <c r="X54" i="29" s="1"/>
  <c r="U202" i="28"/>
  <c r="V202" i="28" s="1"/>
  <c r="W202" i="28" s="1"/>
  <c r="X202" i="28" s="1"/>
  <c r="U168" i="28"/>
  <c r="V168" i="28" s="1"/>
  <c r="W168" i="28" s="1"/>
  <c r="X168" i="28" s="1"/>
  <c r="U80" i="40"/>
  <c r="V80" i="40" s="1"/>
  <c r="W80" i="40" s="1"/>
  <c r="X80" i="40" s="1"/>
  <c r="U47" i="40"/>
  <c r="V47" i="40" s="1"/>
  <c r="W47" i="40" s="1"/>
  <c r="X47" i="40" s="1"/>
  <c r="U58" i="40"/>
  <c r="V58" i="40" s="1"/>
  <c r="W58" i="40" s="1"/>
  <c r="X58" i="40" s="1"/>
  <c r="U21" i="38"/>
  <c r="V21" i="38" s="1"/>
  <c r="W21" i="38" s="1"/>
  <c r="X21" i="38" s="1"/>
  <c r="U91" i="29"/>
  <c r="V91" i="29" s="1"/>
  <c r="W91" i="29" s="1"/>
  <c r="X91" i="29" s="1"/>
  <c r="U107" i="29"/>
  <c r="V107" i="29" s="1"/>
  <c r="W107" i="29" s="1"/>
  <c r="X107" i="29" s="1"/>
  <c r="U128" i="29"/>
  <c r="V128" i="29" s="1"/>
  <c r="W128" i="29" s="1"/>
  <c r="X128" i="29" s="1"/>
  <c r="U178" i="28"/>
  <c r="V178" i="28" s="1"/>
  <c r="W178" i="28" s="1"/>
  <c r="X178" i="28" s="1"/>
  <c r="U79" i="28"/>
  <c r="V79" i="28" s="1"/>
  <c r="W79" i="28" s="1"/>
  <c r="X79" i="28" s="1"/>
  <c r="U48" i="27"/>
  <c r="V48" i="27" s="1"/>
  <c r="W48" i="27" s="1"/>
  <c r="X48" i="27" s="1"/>
  <c r="U106" i="24"/>
  <c r="V106" i="24" s="1"/>
  <c r="W106" i="24" s="1"/>
  <c r="X106" i="24" s="1"/>
  <c r="U72" i="24"/>
  <c r="V72" i="24" s="1"/>
  <c r="W72" i="24" s="1"/>
  <c r="X72" i="24" s="1"/>
  <c r="AB44" i="21"/>
  <c r="U44" i="21" s="1"/>
  <c r="V44" i="21" s="1"/>
  <c r="W44" i="21" s="1"/>
  <c r="X44" i="21" s="1"/>
  <c r="AB60" i="21"/>
  <c r="U60" i="21" s="1"/>
  <c r="V60" i="21" s="1"/>
  <c r="W60" i="21" s="1"/>
  <c r="X60" i="21" s="1"/>
  <c r="AB40" i="21"/>
  <c r="U40" i="21" s="1"/>
  <c r="V40" i="21" s="1"/>
  <c r="W40" i="21" s="1"/>
  <c r="X40" i="21" s="1"/>
  <c r="AB69" i="21"/>
  <c r="U69" i="21" s="1"/>
  <c r="V69" i="21" s="1"/>
  <c r="W69" i="21" s="1"/>
  <c r="X69" i="21" s="1"/>
  <c r="AB38" i="21"/>
  <c r="U38" i="21" s="1"/>
  <c r="V38" i="21" s="1"/>
  <c r="W38" i="21" s="1"/>
  <c r="X38" i="21" s="1"/>
  <c r="AB24" i="21"/>
  <c r="AB62" i="21"/>
  <c r="U62" i="21" s="1"/>
  <c r="V62" i="21" s="1"/>
  <c r="W62" i="21" s="1"/>
  <c r="X62" i="21" s="1"/>
  <c r="AB95" i="21"/>
  <c r="U95" i="21" s="1"/>
  <c r="V95" i="21" s="1"/>
  <c r="W95" i="21" s="1"/>
  <c r="X95" i="21" s="1"/>
  <c r="AB23" i="21"/>
  <c r="U23" i="21" s="1"/>
  <c r="V23" i="21" s="1"/>
  <c r="W23" i="21" s="1"/>
  <c r="X23" i="21" s="1"/>
  <c r="AB34" i="21"/>
  <c r="U34" i="21" s="1"/>
  <c r="V34" i="21" s="1"/>
  <c r="W34" i="21" s="1"/>
  <c r="X34" i="21" s="1"/>
  <c r="AB41" i="21"/>
  <c r="U41" i="21" s="1"/>
  <c r="V41" i="21" s="1"/>
  <c r="W41" i="21" s="1"/>
  <c r="X41" i="21" s="1"/>
  <c r="AB89" i="21"/>
  <c r="U89" i="21" s="1"/>
  <c r="V89" i="21" s="1"/>
  <c r="W89" i="21" s="1"/>
  <c r="X89" i="21" s="1"/>
  <c r="AB47" i="21"/>
  <c r="U47" i="21" s="1"/>
  <c r="V47" i="21" s="1"/>
  <c r="W47" i="21" s="1"/>
  <c r="X47" i="21" s="1"/>
  <c r="AB105" i="21"/>
  <c r="U105" i="21" s="1"/>
  <c r="V105" i="21" s="1"/>
  <c r="W105" i="21" s="1"/>
  <c r="X105" i="21" s="1"/>
  <c r="AB37" i="21"/>
  <c r="U37" i="21" s="1"/>
  <c r="V37" i="21" s="1"/>
  <c r="W37" i="21" s="1"/>
  <c r="X37" i="21" s="1"/>
  <c r="AB80" i="21"/>
  <c r="U80" i="21" s="1"/>
  <c r="V80" i="21" s="1"/>
  <c r="W80" i="21" s="1"/>
  <c r="X80" i="21" s="1"/>
  <c r="AB87" i="21"/>
  <c r="U87" i="21" s="1"/>
  <c r="V87" i="21" s="1"/>
  <c r="W87" i="21" s="1"/>
  <c r="X87" i="21" s="1"/>
  <c r="AB103" i="21"/>
  <c r="U103" i="21" s="1"/>
  <c r="V103" i="21" s="1"/>
  <c r="W103" i="21" s="1"/>
  <c r="X103" i="21" s="1"/>
  <c r="AB63" i="21"/>
  <c r="U63" i="21" s="1"/>
  <c r="V63" i="21" s="1"/>
  <c r="W63" i="21" s="1"/>
  <c r="X63" i="21" s="1"/>
  <c r="AB74" i="21"/>
  <c r="U74" i="21" s="1"/>
  <c r="V74" i="21" s="1"/>
  <c r="W74" i="21" s="1"/>
  <c r="X74" i="21" s="1"/>
  <c r="AB66" i="21"/>
  <c r="U66" i="21" s="1"/>
  <c r="V66" i="21" s="1"/>
  <c r="W66" i="21" s="1"/>
  <c r="X66" i="21" s="1"/>
  <c r="AB20" i="21"/>
  <c r="U20" i="21" s="1"/>
  <c r="V20" i="21" s="1"/>
  <c r="W20" i="21" s="1"/>
  <c r="X20" i="21" s="1"/>
  <c r="AB56" i="21"/>
  <c r="U56" i="21" s="1"/>
  <c r="V56" i="21" s="1"/>
  <c r="W56" i="21" s="1"/>
  <c r="X56" i="21" s="1"/>
  <c r="AB75" i="21"/>
  <c r="U75" i="21" s="1"/>
  <c r="V75" i="21" s="1"/>
  <c r="W75" i="21" s="1"/>
  <c r="X75" i="21" s="1"/>
  <c r="U15" i="38"/>
  <c r="V15" i="38" s="1"/>
  <c r="W15" i="38" s="1"/>
  <c r="X15" i="38" s="1"/>
  <c r="U32" i="38"/>
  <c r="V32" i="38" s="1"/>
  <c r="W32" i="38" s="1"/>
  <c r="X32" i="38" s="1"/>
  <c r="U48" i="38"/>
  <c r="V48" i="38" s="1"/>
  <c r="W48" i="38" s="1"/>
  <c r="X48" i="38" s="1"/>
  <c r="U27" i="34"/>
  <c r="V27" i="34" s="1"/>
  <c r="W27" i="34" s="1"/>
  <c r="X27" i="34" s="1"/>
  <c r="U136" i="29"/>
  <c r="V136" i="29" s="1"/>
  <c r="W136" i="29" s="1"/>
  <c r="X136" i="29" s="1"/>
  <c r="U27" i="29"/>
  <c r="V27" i="29" s="1"/>
  <c r="W27" i="29" s="1"/>
  <c r="X27" i="29" s="1"/>
  <c r="U28" i="28"/>
  <c r="V28" i="28" s="1"/>
  <c r="W28" i="28" s="1"/>
  <c r="X28" i="28" s="1"/>
  <c r="U154" i="28"/>
  <c r="V154" i="28" s="1"/>
  <c r="W154" i="28" s="1"/>
  <c r="X154" i="28" s="1"/>
  <c r="U138" i="28"/>
  <c r="V138" i="28" s="1"/>
  <c r="W138" i="28" s="1"/>
  <c r="X138" i="28" s="1"/>
  <c r="U32" i="28"/>
  <c r="V32" i="28" s="1"/>
  <c r="W32" i="28" s="1"/>
  <c r="X32" i="28" s="1"/>
  <c r="U64" i="27"/>
  <c r="V64" i="27" s="1"/>
  <c r="W64" i="27" s="1"/>
  <c r="X64" i="27" s="1"/>
  <c r="U64" i="24"/>
  <c r="V64" i="24" s="1"/>
  <c r="W64" i="24" s="1"/>
  <c r="X64" i="24" s="1"/>
  <c r="U81" i="24"/>
  <c r="V81" i="24" s="1"/>
  <c r="W81" i="24" s="1"/>
  <c r="X81" i="24" s="1"/>
  <c r="U126" i="24"/>
  <c r="V126" i="24" s="1"/>
  <c r="W126" i="24" s="1"/>
  <c r="X126" i="24" s="1"/>
  <c r="U97" i="24"/>
  <c r="V97" i="24" s="1"/>
  <c r="W97" i="24" s="1"/>
  <c r="X97" i="24" s="1"/>
  <c r="U25" i="24"/>
  <c r="V25" i="24" s="1"/>
  <c r="W25" i="24" s="1"/>
  <c r="X25" i="24" s="1"/>
  <c r="U33" i="24"/>
  <c r="V33" i="24" s="1"/>
  <c r="W33" i="24" s="1"/>
  <c r="X33" i="24" s="1"/>
  <c r="U116" i="24"/>
  <c r="V116" i="24" s="1"/>
  <c r="W116" i="24" s="1"/>
  <c r="X116" i="24" s="1"/>
  <c r="U120" i="24"/>
  <c r="V120" i="24" s="1"/>
  <c r="W120" i="24" s="1"/>
  <c r="X120" i="24" s="1"/>
  <c r="U62" i="23"/>
  <c r="V62" i="23" s="1"/>
  <c r="W62" i="23" s="1"/>
  <c r="X62" i="23" s="1"/>
  <c r="U78" i="23"/>
  <c r="V78" i="23" s="1"/>
  <c r="W78" i="23" s="1"/>
  <c r="X78" i="23" s="1"/>
  <c r="U81" i="22"/>
  <c r="V81" i="22" s="1"/>
  <c r="W81" i="22" s="1"/>
  <c r="X81" i="22" s="1"/>
  <c r="U73" i="40"/>
  <c r="V73" i="40" s="1"/>
  <c r="W73" i="40" s="1"/>
  <c r="X73" i="40" s="1"/>
  <c r="U15" i="40"/>
  <c r="V15" i="40" s="1"/>
  <c r="W15" i="40" s="1"/>
  <c r="X15" i="40" s="1"/>
  <c r="U33" i="40"/>
  <c r="V33" i="40" s="1"/>
  <c r="W33" i="40" s="1"/>
  <c r="X33" i="40" s="1"/>
  <c r="U42" i="40"/>
  <c r="V42" i="40" s="1"/>
  <c r="W42" i="40" s="1"/>
  <c r="X42" i="40" s="1"/>
  <c r="U49" i="40"/>
  <c r="V49" i="40" s="1"/>
  <c r="W49" i="40" s="1"/>
  <c r="X49" i="40" s="1"/>
  <c r="U24" i="38"/>
  <c r="V24" i="38" s="1"/>
  <c r="W24" i="38" s="1"/>
  <c r="X24" i="38" s="1"/>
  <c r="U38" i="38"/>
  <c r="V38" i="38" s="1"/>
  <c r="W38" i="38" s="1"/>
  <c r="X38" i="38" s="1"/>
  <c r="U30" i="38"/>
  <c r="V30" i="38" s="1"/>
  <c r="W30" i="38" s="1"/>
  <c r="X30" i="38" s="1"/>
  <c r="U40" i="38"/>
  <c r="V40" i="38" s="1"/>
  <c r="W40" i="38" s="1"/>
  <c r="X40" i="38" s="1"/>
  <c r="U31" i="38"/>
  <c r="V31" i="38" s="1"/>
  <c r="W31" i="38" s="1"/>
  <c r="X31" i="38" s="1"/>
  <c r="U26" i="34"/>
  <c r="V26" i="34" s="1"/>
  <c r="W26" i="34" s="1"/>
  <c r="X26" i="34" s="1"/>
  <c r="U96" i="34"/>
  <c r="V96" i="34" s="1"/>
  <c r="W96" i="34" s="1"/>
  <c r="X96" i="34" s="1"/>
  <c r="U59" i="29"/>
  <c r="V59" i="29" s="1"/>
  <c r="W59" i="29" s="1"/>
  <c r="X59" i="29" s="1"/>
  <c r="U19" i="29"/>
  <c r="V19" i="29" s="1"/>
  <c r="W19" i="29" s="1"/>
  <c r="X19" i="29" s="1"/>
  <c r="U98" i="29"/>
  <c r="V98" i="29" s="1"/>
  <c r="W98" i="29" s="1"/>
  <c r="X98" i="29" s="1"/>
  <c r="U26" i="29"/>
  <c r="V26" i="29" s="1"/>
  <c r="W26" i="29" s="1"/>
  <c r="X26" i="29" s="1"/>
  <c r="U35" i="29"/>
  <c r="V35" i="29" s="1"/>
  <c r="W35" i="29" s="1"/>
  <c r="X35" i="29" s="1"/>
  <c r="U64" i="29"/>
  <c r="V64" i="29" s="1"/>
  <c r="W64" i="29" s="1"/>
  <c r="X64" i="29" s="1"/>
  <c r="U93" i="29"/>
  <c r="V93" i="29" s="1"/>
  <c r="W93" i="29" s="1"/>
  <c r="X93" i="29" s="1"/>
  <c r="U99" i="29"/>
  <c r="V99" i="29" s="1"/>
  <c r="W99" i="29" s="1"/>
  <c r="X99" i="29" s="1"/>
  <c r="U120" i="29"/>
  <c r="V120" i="29" s="1"/>
  <c r="W120" i="29" s="1"/>
  <c r="X120" i="29" s="1"/>
  <c r="U16" i="29"/>
  <c r="V16" i="29" s="1"/>
  <c r="W16" i="29" s="1"/>
  <c r="X16" i="29" s="1"/>
  <c r="U114" i="28"/>
  <c r="V114" i="28" s="1"/>
  <c r="W114" i="28" s="1"/>
  <c r="X114" i="28" s="1"/>
  <c r="U125" i="28"/>
  <c r="V125" i="28" s="1"/>
  <c r="W125" i="28" s="1"/>
  <c r="X125" i="28" s="1"/>
  <c r="U57" i="27"/>
  <c r="V57" i="27" s="1"/>
  <c r="W57" i="27" s="1"/>
  <c r="X57" i="27" s="1"/>
  <c r="U27" i="27"/>
  <c r="V27" i="27" s="1"/>
  <c r="W27" i="27" s="1"/>
  <c r="X27" i="27" s="1"/>
  <c r="U49" i="27"/>
  <c r="V49" i="27" s="1"/>
  <c r="W49" i="27" s="1"/>
  <c r="X49" i="27" s="1"/>
  <c r="U65" i="24"/>
  <c r="V65" i="24" s="1"/>
  <c r="W65" i="24" s="1"/>
  <c r="X65" i="24" s="1"/>
  <c r="U117" i="24"/>
  <c r="V117" i="24" s="1"/>
  <c r="W117" i="24" s="1"/>
  <c r="X117" i="24" s="1"/>
  <c r="U27" i="24"/>
  <c r="V27" i="24" s="1"/>
  <c r="W27" i="24" s="1"/>
  <c r="X27" i="24" s="1"/>
  <c r="U41" i="24"/>
  <c r="V41" i="24" s="1"/>
  <c r="W41" i="24" s="1"/>
  <c r="X41" i="24" s="1"/>
  <c r="U57" i="24"/>
  <c r="V57" i="24" s="1"/>
  <c r="W57" i="24" s="1"/>
  <c r="X57" i="24" s="1"/>
  <c r="U83" i="24"/>
  <c r="V83" i="24" s="1"/>
  <c r="W83" i="24" s="1"/>
  <c r="X83" i="24" s="1"/>
  <c r="U35" i="24"/>
  <c r="V35" i="24" s="1"/>
  <c r="W35" i="24" s="1"/>
  <c r="X35" i="24" s="1"/>
  <c r="U118" i="24"/>
  <c r="V118" i="24" s="1"/>
  <c r="W118" i="24" s="1"/>
  <c r="X118" i="24" s="1"/>
  <c r="U46" i="23"/>
  <c r="V46" i="23" s="1"/>
  <c r="W46" i="23" s="1"/>
  <c r="X46" i="23" s="1"/>
  <c r="U58" i="23"/>
  <c r="V58" i="23" s="1"/>
  <c r="W58" i="23" s="1"/>
  <c r="X58" i="23" s="1"/>
  <c r="U74" i="23"/>
  <c r="V74" i="23" s="1"/>
  <c r="W74" i="23" s="1"/>
  <c r="X74" i="23" s="1"/>
  <c r="U90" i="23"/>
  <c r="V90" i="23" s="1"/>
  <c r="W90" i="23" s="1"/>
  <c r="X90" i="23" s="1"/>
  <c r="U19" i="22"/>
  <c r="V19" i="22" s="1"/>
  <c r="W19" i="22" s="1"/>
  <c r="X19" i="22" s="1"/>
  <c r="AB35" i="21"/>
  <c r="U35" i="21" s="1"/>
  <c r="V35" i="21" s="1"/>
  <c r="W35" i="21" s="1"/>
  <c r="X35" i="21" s="1"/>
  <c r="AB51" i="21"/>
  <c r="AB67" i="21"/>
  <c r="U67" i="21" s="1"/>
  <c r="V67" i="21" s="1"/>
  <c r="W67" i="21" s="1"/>
  <c r="X67" i="21" s="1"/>
  <c r="AB94" i="21"/>
  <c r="U94" i="21" s="1"/>
  <c r="V94" i="21" s="1"/>
  <c r="W94" i="21" s="1"/>
  <c r="X94" i="21" s="1"/>
  <c r="AB49" i="21"/>
  <c r="U49" i="21" s="1"/>
  <c r="V49" i="21" s="1"/>
  <c r="W49" i="21" s="1"/>
  <c r="X49" i="21" s="1"/>
  <c r="AB65" i="21"/>
  <c r="U65" i="21" s="1"/>
  <c r="V65" i="21" s="1"/>
  <c r="W65" i="21" s="1"/>
  <c r="X65" i="21" s="1"/>
  <c r="AB90" i="21"/>
  <c r="U90" i="21" s="1"/>
  <c r="V90" i="21" s="1"/>
  <c r="W90" i="21" s="1"/>
  <c r="X90" i="21" s="1"/>
  <c r="AB21" i="21"/>
  <c r="U21" i="21" s="1"/>
  <c r="V21" i="21" s="1"/>
  <c r="W21" i="21" s="1"/>
  <c r="X21" i="21" s="1"/>
  <c r="AB45" i="21"/>
  <c r="U45" i="21" s="1"/>
  <c r="V45" i="21" s="1"/>
  <c r="W45" i="21" s="1"/>
  <c r="X45" i="21" s="1"/>
  <c r="AB61" i="21"/>
  <c r="U61" i="21" s="1"/>
  <c r="V61" i="21" s="1"/>
  <c r="W61" i="21" s="1"/>
  <c r="X61" i="21" s="1"/>
  <c r="AB79" i="21"/>
  <c r="U79" i="21" s="1"/>
  <c r="V79" i="21" s="1"/>
  <c r="W79" i="21" s="1"/>
  <c r="X79" i="21" s="1"/>
  <c r="AB86" i="21"/>
  <c r="U86" i="21" s="1"/>
  <c r="V86" i="21" s="1"/>
  <c r="W86" i="21" s="1"/>
  <c r="X86" i="21" s="1"/>
  <c r="AB37" i="22"/>
  <c r="U37" i="22" s="1"/>
  <c r="V37" i="22" s="1"/>
  <c r="W37" i="22" s="1"/>
  <c r="X37" i="22" s="1"/>
  <c r="AB39" i="22"/>
  <c r="U39" i="22" s="1"/>
  <c r="V39" i="22" s="1"/>
  <c r="W39" i="22" s="1"/>
  <c r="X39" i="22" s="1"/>
  <c r="AB65" i="22"/>
  <c r="U65" i="22" s="1"/>
  <c r="V65" i="22" s="1"/>
  <c r="W65" i="22" s="1"/>
  <c r="X65" i="22" s="1"/>
  <c r="AB69" i="22"/>
  <c r="U69" i="22" s="1"/>
  <c r="V69" i="22" s="1"/>
  <c r="W69" i="22" s="1"/>
  <c r="X69" i="22" s="1"/>
  <c r="AB71" i="22"/>
  <c r="U71" i="22" s="1"/>
  <c r="V71" i="22" s="1"/>
  <c r="W71" i="22" s="1"/>
  <c r="X71" i="22" s="1"/>
  <c r="AB126" i="22"/>
  <c r="AB20" i="22"/>
  <c r="U20" i="22" s="1"/>
  <c r="V20" i="22" s="1"/>
  <c r="W20" i="22" s="1"/>
  <c r="X20" i="22" s="1"/>
  <c r="AB33" i="22"/>
  <c r="U33" i="22" s="1"/>
  <c r="V33" i="22" s="1"/>
  <c r="W33" i="22" s="1"/>
  <c r="X33" i="22" s="1"/>
  <c r="AB44" i="22"/>
  <c r="U44" i="22" s="1"/>
  <c r="V44" i="22" s="1"/>
  <c r="W44" i="22" s="1"/>
  <c r="X44" i="22" s="1"/>
  <c r="AB76" i="22"/>
  <c r="U76" i="22" s="1"/>
  <c r="V76" i="22" s="1"/>
  <c r="W76" i="22" s="1"/>
  <c r="X76" i="22" s="1"/>
  <c r="AB89" i="22"/>
  <c r="U89" i="22" s="1"/>
  <c r="V89" i="22" s="1"/>
  <c r="W89" i="22" s="1"/>
  <c r="X89" i="22" s="1"/>
  <c r="AB122" i="22"/>
  <c r="U122" i="22" s="1"/>
  <c r="V122" i="22" s="1"/>
  <c r="W122" i="22" s="1"/>
  <c r="X122" i="22" s="1"/>
  <c r="AB117" i="22"/>
  <c r="U117" i="22" s="1"/>
  <c r="V117" i="22" s="1"/>
  <c r="W117" i="22" s="1"/>
  <c r="X117" i="22" s="1"/>
  <c r="U82" i="22"/>
  <c r="V82" i="22" s="1"/>
  <c r="W82" i="22" s="1"/>
  <c r="X82" i="22" s="1"/>
  <c r="AB21" i="22"/>
  <c r="U21" i="22" s="1"/>
  <c r="V21" i="22" s="1"/>
  <c r="W21" i="22" s="1"/>
  <c r="X21" i="22" s="1"/>
  <c r="AB23" i="22"/>
  <c r="AB41" i="22"/>
  <c r="U41" i="22" s="1"/>
  <c r="V41" i="22" s="1"/>
  <c r="W41" i="22" s="1"/>
  <c r="X41" i="22" s="1"/>
  <c r="AB47" i="22"/>
  <c r="U47" i="22" s="1"/>
  <c r="V47" i="22" s="1"/>
  <c r="W47" i="22" s="1"/>
  <c r="X47" i="22" s="1"/>
  <c r="AB60" i="22"/>
  <c r="U60" i="22" s="1"/>
  <c r="V60" i="22" s="1"/>
  <c r="W60" i="22" s="1"/>
  <c r="X60" i="22" s="1"/>
  <c r="AB73" i="22"/>
  <c r="U73" i="22" s="1"/>
  <c r="V73" i="22" s="1"/>
  <c r="W73" i="22" s="1"/>
  <c r="X73" i="22" s="1"/>
  <c r="AB77" i="22"/>
  <c r="U77" i="22" s="1"/>
  <c r="V77" i="22" s="1"/>
  <c r="W77" i="22" s="1"/>
  <c r="X77" i="22" s="1"/>
  <c r="AB79" i="22"/>
  <c r="U79" i="22" s="1"/>
  <c r="V79" i="22" s="1"/>
  <c r="W79" i="22" s="1"/>
  <c r="X79" i="22" s="1"/>
  <c r="AB28" i="22"/>
  <c r="U28" i="22" s="1"/>
  <c r="V28" i="22" s="1"/>
  <c r="W28" i="22" s="1"/>
  <c r="X28" i="22" s="1"/>
  <c r="AB34" i="22"/>
  <c r="U34" i="22" s="1"/>
  <c r="V34" i="22" s="1"/>
  <c r="W34" i="22" s="1"/>
  <c r="X34" i="22" s="1"/>
  <c r="AB38" i="22"/>
  <c r="U38" i="22" s="1"/>
  <c r="V38" i="22" s="1"/>
  <c r="W38" i="22" s="1"/>
  <c r="X38" i="22" s="1"/>
  <c r="AB52" i="22"/>
  <c r="U52" i="22" s="1"/>
  <c r="V52" i="22" s="1"/>
  <c r="W52" i="22" s="1"/>
  <c r="X52" i="22" s="1"/>
  <c r="AB70" i="22"/>
  <c r="U70" i="22" s="1"/>
  <c r="V70" i="22" s="1"/>
  <c r="W70" i="22" s="1"/>
  <c r="X70" i="22" s="1"/>
  <c r="AB84" i="22"/>
  <c r="U84" i="22" s="1"/>
  <c r="V84" i="22" s="1"/>
  <c r="W84" i="22" s="1"/>
  <c r="X84" i="22" s="1"/>
  <c r="AB97" i="22"/>
  <c r="U97" i="22" s="1"/>
  <c r="V97" i="22" s="1"/>
  <c r="W97" i="22" s="1"/>
  <c r="X97" i="22" s="1"/>
  <c r="AB125" i="22"/>
  <c r="AB63" i="22"/>
  <c r="U63" i="22" s="1"/>
  <c r="V63" i="22" s="1"/>
  <c r="W63" i="22" s="1"/>
  <c r="X63" i="22" s="1"/>
  <c r="AB94" i="22"/>
  <c r="U94" i="22" s="1"/>
  <c r="V94" i="22" s="1"/>
  <c r="W94" i="22" s="1"/>
  <c r="X94" i="22" s="1"/>
  <c r="AB132" i="22"/>
  <c r="U132" i="22" s="1"/>
  <c r="V132" i="22" s="1"/>
  <c r="W132" i="22" s="1"/>
  <c r="X132" i="22" s="1"/>
  <c r="AB29" i="22"/>
  <c r="U29" i="22" s="1"/>
  <c r="V29" i="22" s="1"/>
  <c r="W29" i="22" s="1"/>
  <c r="X29" i="22" s="1"/>
  <c r="AB31" i="22"/>
  <c r="AB53" i="22"/>
  <c r="U53" i="22" s="1"/>
  <c r="V53" i="22" s="1"/>
  <c r="W53" i="22" s="1"/>
  <c r="X53" i="22" s="1"/>
  <c r="AB85" i="22"/>
  <c r="AB87" i="22"/>
  <c r="U87" i="22" s="1"/>
  <c r="V87" i="22" s="1"/>
  <c r="W87" i="22" s="1"/>
  <c r="X87" i="22" s="1"/>
  <c r="AB118" i="22"/>
  <c r="U118" i="22" s="1"/>
  <c r="V118" i="22" s="1"/>
  <c r="W118" i="22" s="1"/>
  <c r="X118" i="22" s="1"/>
  <c r="AB120" i="22"/>
  <c r="U120" i="22" s="1"/>
  <c r="V120" i="22" s="1"/>
  <c r="W120" i="22" s="1"/>
  <c r="X120" i="22" s="1"/>
  <c r="U26" i="23"/>
  <c r="V26" i="23" s="1"/>
  <c r="W26" i="23" s="1"/>
  <c r="X26" i="23" s="1"/>
  <c r="U43" i="23"/>
  <c r="V43" i="23" s="1"/>
  <c r="W43" i="23" s="1"/>
  <c r="X43" i="23" s="1"/>
  <c r="AB54" i="23"/>
  <c r="U54" i="23" s="1"/>
  <c r="V54" i="23" s="1"/>
  <c r="W54" i="23" s="1"/>
  <c r="X54" i="23" s="1"/>
  <c r="AB69" i="23"/>
  <c r="AB76" i="23"/>
  <c r="U76" i="23" s="1"/>
  <c r="V76" i="23" s="1"/>
  <c r="W76" i="23" s="1"/>
  <c r="X76" i="23" s="1"/>
  <c r="AB82" i="23"/>
  <c r="U82" i="23" s="1"/>
  <c r="V82" i="23" s="1"/>
  <c r="W82" i="23" s="1"/>
  <c r="X82" i="23" s="1"/>
  <c r="U35" i="23"/>
  <c r="V35" i="23" s="1"/>
  <c r="W35" i="23" s="1"/>
  <c r="X35" i="23" s="1"/>
  <c r="U19" i="23"/>
  <c r="V19" i="23" s="1"/>
  <c r="W19" i="23" s="1"/>
  <c r="X19" i="23" s="1"/>
  <c r="U32" i="23"/>
  <c r="V32" i="23" s="1"/>
  <c r="W32" i="23" s="1"/>
  <c r="X32" i="23" s="1"/>
  <c r="AB33" i="23"/>
  <c r="U33" i="23" s="1"/>
  <c r="V33" i="23" s="1"/>
  <c r="W33" i="23" s="1"/>
  <c r="X33" i="23" s="1"/>
  <c r="U64" i="23"/>
  <c r="V64" i="23" s="1"/>
  <c r="W64" i="23" s="1"/>
  <c r="X64" i="23" s="1"/>
  <c r="U56" i="23"/>
  <c r="V56" i="23" s="1"/>
  <c r="W56" i="23" s="1"/>
  <c r="X56" i="23" s="1"/>
  <c r="U51" i="23"/>
  <c r="V51" i="23" s="1"/>
  <c r="W51" i="23" s="1"/>
  <c r="X51" i="23" s="1"/>
  <c r="U83" i="23"/>
  <c r="V83" i="23" s="1"/>
  <c r="W83" i="23" s="1"/>
  <c r="X83" i="23" s="1"/>
  <c r="AB100" i="23"/>
  <c r="U100" i="23" s="1"/>
  <c r="V100" i="23" s="1"/>
  <c r="W100" i="23" s="1"/>
  <c r="X100" i="23" s="1"/>
  <c r="AB57" i="23"/>
  <c r="U57" i="23" s="1"/>
  <c r="V57" i="23" s="1"/>
  <c r="W57" i="23" s="1"/>
  <c r="X57" i="23" s="1"/>
  <c r="U72" i="23"/>
  <c r="V72" i="23" s="1"/>
  <c r="W72" i="23" s="1"/>
  <c r="X72" i="23" s="1"/>
  <c r="U27" i="23"/>
  <c r="V27" i="23" s="1"/>
  <c r="W27" i="23" s="1"/>
  <c r="X27" i="23" s="1"/>
  <c r="U34" i="23"/>
  <c r="V34" i="23" s="1"/>
  <c r="W34" i="23" s="1"/>
  <c r="X34" i="23" s="1"/>
  <c r="AB55" i="23"/>
  <c r="U55" i="23" s="1"/>
  <c r="V55" i="23" s="1"/>
  <c r="W55" i="23" s="1"/>
  <c r="X55" i="23" s="1"/>
  <c r="AB60" i="23"/>
  <c r="U60" i="23" s="1"/>
  <c r="V60" i="23" s="1"/>
  <c r="W60" i="23" s="1"/>
  <c r="X60" i="23" s="1"/>
  <c r="U66" i="23"/>
  <c r="V66" i="23" s="1"/>
  <c r="W66" i="23" s="1"/>
  <c r="X66" i="23" s="1"/>
  <c r="AB70" i="23"/>
  <c r="U70" i="23" s="1"/>
  <c r="V70" i="23" s="1"/>
  <c r="W70" i="23" s="1"/>
  <c r="X70" i="23" s="1"/>
  <c r="AB85" i="23"/>
  <c r="U85" i="23" s="1"/>
  <c r="V85" i="23" s="1"/>
  <c r="W85" i="23" s="1"/>
  <c r="X85" i="23" s="1"/>
  <c r="AB94" i="23"/>
  <c r="U94" i="23" s="1"/>
  <c r="V94" i="23" s="1"/>
  <c r="W94" i="23" s="1"/>
  <c r="X94" i="23" s="1"/>
  <c r="U67" i="23"/>
  <c r="V67" i="23" s="1"/>
  <c r="W67" i="23" s="1"/>
  <c r="X67" i="23" s="1"/>
  <c r="AB22" i="23"/>
  <c r="U22" i="23" s="1"/>
  <c r="V22" i="23" s="1"/>
  <c r="W22" i="23" s="1"/>
  <c r="X22" i="23" s="1"/>
  <c r="AB25" i="23"/>
  <c r="U25" i="23" s="1"/>
  <c r="V25" i="23" s="1"/>
  <c r="W25" i="23" s="1"/>
  <c r="X25" i="23" s="1"/>
  <c r="AB81" i="23"/>
  <c r="U81" i="23" s="1"/>
  <c r="V81" i="23" s="1"/>
  <c r="W81" i="23" s="1"/>
  <c r="X81" i="23" s="1"/>
  <c r="AB92" i="23"/>
  <c r="U92" i="23" s="1"/>
  <c r="V92" i="23" s="1"/>
  <c r="W92" i="23" s="1"/>
  <c r="X92" i="23" s="1"/>
  <c r="U89" i="24"/>
  <c r="V89" i="24" s="1"/>
  <c r="W89" i="24" s="1"/>
  <c r="X89" i="24" s="1"/>
  <c r="U73" i="24"/>
  <c r="V73" i="24" s="1"/>
  <c r="W73" i="24" s="1"/>
  <c r="X73" i="24" s="1"/>
  <c r="AB21" i="24"/>
  <c r="U21" i="24" s="1"/>
  <c r="V21" i="24" s="1"/>
  <c r="W21" i="24" s="1"/>
  <c r="X21" i="24" s="1"/>
  <c r="AB23" i="24"/>
  <c r="U23" i="24" s="1"/>
  <c r="V23" i="24" s="1"/>
  <c r="W23" i="24" s="1"/>
  <c r="X23" i="24" s="1"/>
  <c r="AB28" i="24"/>
  <c r="U28" i="24" s="1"/>
  <c r="V28" i="24" s="1"/>
  <c r="W28" i="24" s="1"/>
  <c r="X28" i="24" s="1"/>
  <c r="U34" i="24"/>
  <c r="V34" i="24" s="1"/>
  <c r="W34" i="24" s="1"/>
  <c r="X34" i="24" s="1"/>
  <c r="AB62" i="24"/>
  <c r="U62" i="24" s="1"/>
  <c r="V62" i="24" s="1"/>
  <c r="W62" i="24" s="1"/>
  <c r="X62" i="24" s="1"/>
  <c r="U84" i="24"/>
  <c r="V84" i="24" s="1"/>
  <c r="W84" i="24" s="1"/>
  <c r="X84" i="24" s="1"/>
  <c r="U100" i="24"/>
  <c r="V100" i="24" s="1"/>
  <c r="W100" i="24" s="1"/>
  <c r="X100" i="24" s="1"/>
  <c r="U19" i="24"/>
  <c r="V19" i="24" s="1"/>
  <c r="W19" i="24" s="1"/>
  <c r="X19" i="24" s="1"/>
  <c r="AB47" i="24"/>
  <c r="U47" i="24" s="1"/>
  <c r="V47" i="24" s="1"/>
  <c r="W47" i="24" s="1"/>
  <c r="X47" i="24" s="1"/>
  <c r="U52" i="24"/>
  <c r="V52" i="24" s="1"/>
  <c r="W52" i="24" s="1"/>
  <c r="X52" i="24" s="1"/>
  <c r="U98" i="24"/>
  <c r="V98" i="24" s="1"/>
  <c r="W98" i="24" s="1"/>
  <c r="X98" i="24" s="1"/>
  <c r="AB16" i="24"/>
  <c r="U16" i="24" s="1"/>
  <c r="V16" i="24" s="1"/>
  <c r="W16" i="24" s="1"/>
  <c r="X16" i="24" s="1"/>
  <c r="U18" i="24"/>
  <c r="V18" i="24" s="1"/>
  <c r="W18" i="24" s="1"/>
  <c r="X18" i="24" s="1"/>
  <c r="AB38" i="24"/>
  <c r="U38" i="24" s="1"/>
  <c r="V38" i="24" s="1"/>
  <c r="W38" i="24" s="1"/>
  <c r="X38" i="24" s="1"/>
  <c r="AB77" i="24"/>
  <c r="U77" i="24" s="1"/>
  <c r="V77" i="24" s="1"/>
  <c r="W77" i="24" s="1"/>
  <c r="X77" i="24" s="1"/>
  <c r="AB79" i="24"/>
  <c r="U79" i="24" s="1"/>
  <c r="V79" i="24" s="1"/>
  <c r="W79" i="24" s="1"/>
  <c r="X79" i="24" s="1"/>
  <c r="AB86" i="24"/>
  <c r="U86" i="24" s="1"/>
  <c r="V86" i="24" s="1"/>
  <c r="W86" i="24" s="1"/>
  <c r="X86" i="24" s="1"/>
  <c r="AB88" i="24"/>
  <c r="U88" i="24" s="1"/>
  <c r="V88" i="24" s="1"/>
  <c r="W88" i="24" s="1"/>
  <c r="X88" i="24" s="1"/>
  <c r="AB93" i="24"/>
  <c r="U93" i="24" s="1"/>
  <c r="V93" i="24" s="1"/>
  <c r="W93" i="24" s="1"/>
  <c r="X93" i="24" s="1"/>
  <c r="AB104" i="24"/>
  <c r="U104" i="24" s="1"/>
  <c r="V104" i="24" s="1"/>
  <c r="W104" i="24" s="1"/>
  <c r="X104" i="24" s="1"/>
  <c r="AB129" i="24"/>
  <c r="U129" i="24" s="1"/>
  <c r="V129" i="24" s="1"/>
  <c r="W129" i="24" s="1"/>
  <c r="X129" i="24" s="1"/>
  <c r="AB131" i="24"/>
  <c r="U131" i="24" s="1"/>
  <c r="V131" i="24" s="1"/>
  <c r="W131" i="24" s="1"/>
  <c r="X131" i="24" s="1"/>
  <c r="U22" i="24"/>
  <c r="V22" i="24" s="1"/>
  <c r="W22" i="24" s="1"/>
  <c r="X22" i="24" s="1"/>
  <c r="AB29" i="24"/>
  <c r="U29" i="24" s="1"/>
  <c r="V29" i="24" s="1"/>
  <c r="W29" i="24" s="1"/>
  <c r="X29" i="24" s="1"/>
  <c r="AB31" i="24"/>
  <c r="U31" i="24" s="1"/>
  <c r="V31" i="24" s="1"/>
  <c r="W31" i="24" s="1"/>
  <c r="X31" i="24" s="1"/>
  <c r="AB36" i="24"/>
  <c r="U36" i="24" s="1"/>
  <c r="V36" i="24" s="1"/>
  <c r="W36" i="24" s="1"/>
  <c r="X36" i="24" s="1"/>
  <c r="AB69" i="24"/>
  <c r="U69" i="24" s="1"/>
  <c r="V69" i="24" s="1"/>
  <c r="W69" i="24" s="1"/>
  <c r="X69" i="24" s="1"/>
  <c r="AB71" i="24"/>
  <c r="U71" i="24" s="1"/>
  <c r="V71" i="24" s="1"/>
  <c r="W71" i="24" s="1"/>
  <c r="X71" i="24" s="1"/>
  <c r="U74" i="24"/>
  <c r="V74" i="24" s="1"/>
  <c r="W74" i="24" s="1"/>
  <c r="X74" i="24" s="1"/>
  <c r="AB75" i="24"/>
  <c r="U75" i="24" s="1"/>
  <c r="V75" i="24" s="1"/>
  <c r="W75" i="24" s="1"/>
  <c r="X75" i="24" s="1"/>
  <c r="U90" i="24"/>
  <c r="V90" i="24" s="1"/>
  <c r="W90" i="24" s="1"/>
  <c r="X90" i="24" s="1"/>
  <c r="AB91" i="24"/>
  <c r="U91" i="24" s="1"/>
  <c r="V91" i="24" s="1"/>
  <c r="W91" i="24" s="1"/>
  <c r="X91" i="24" s="1"/>
  <c r="AB121" i="24"/>
  <c r="U121" i="24" s="1"/>
  <c r="V121" i="24" s="1"/>
  <c r="W121" i="24" s="1"/>
  <c r="X121" i="24" s="1"/>
  <c r="U66" i="24"/>
  <c r="V66" i="24" s="1"/>
  <c r="W66" i="24" s="1"/>
  <c r="X66" i="24" s="1"/>
  <c r="U76" i="24"/>
  <c r="V76" i="24" s="1"/>
  <c r="W76" i="24" s="1"/>
  <c r="X76" i="24" s="1"/>
  <c r="AB20" i="24"/>
  <c r="U20" i="24" s="1"/>
  <c r="V20" i="24" s="1"/>
  <c r="W20" i="24" s="1"/>
  <c r="X20" i="24" s="1"/>
  <c r="U26" i="24"/>
  <c r="V26" i="24" s="1"/>
  <c r="W26" i="24" s="1"/>
  <c r="X26" i="24" s="1"/>
  <c r="AB51" i="24"/>
  <c r="U51" i="24" s="1"/>
  <c r="V51" i="24" s="1"/>
  <c r="W51" i="24" s="1"/>
  <c r="X51" i="24" s="1"/>
  <c r="AB53" i="24"/>
  <c r="U53" i="24" s="1"/>
  <c r="V53" i="24" s="1"/>
  <c r="W53" i="24" s="1"/>
  <c r="X53" i="24" s="1"/>
  <c r="U58" i="24"/>
  <c r="V58" i="24" s="1"/>
  <c r="W58" i="24" s="1"/>
  <c r="X58" i="24" s="1"/>
  <c r="U68" i="24"/>
  <c r="V68" i="24" s="1"/>
  <c r="W68" i="24" s="1"/>
  <c r="X68" i="24" s="1"/>
  <c r="U82" i="24"/>
  <c r="V82" i="24" s="1"/>
  <c r="W82" i="24" s="1"/>
  <c r="X82" i="24" s="1"/>
  <c r="AB37" i="24"/>
  <c r="U37" i="24" s="1"/>
  <c r="V37" i="24" s="1"/>
  <c r="W37" i="24" s="1"/>
  <c r="X37" i="24" s="1"/>
  <c r="AB39" i="24"/>
  <c r="U39" i="24" s="1"/>
  <c r="V39" i="24" s="1"/>
  <c r="W39" i="24" s="1"/>
  <c r="X39" i="24" s="1"/>
  <c r="AB44" i="24"/>
  <c r="U44" i="24" s="1"/>
  <c r="V44" i="24" s="1"/>
  <c r="W44" i="24" s="1"/>
  <c r="X44" i="24" s="1"/>
  <c r="AB48" i="24"/>
  <c r="U48" i="24" s="1"/>
  <c r="V48" i="24" s="1"/>
  <c r="W48" i="24" s="1"/>
  <c r="X48" i="24" s="1"/>
  <c r="U60" i="24"/>
  <c r="V60" i="24" s="1"/>
  <c r="W60" i="24" s="1"/>
  <c r="X60" i="24" s="1"/>
  <c r="AB78" i="24"/>
  <c r="U78" i="24" s="1"/>
  <c r="V78" i="24" s="1"/>
  <c r="W78" i="24" s="1"/>
  <c r="X78" i="24" s="1"/>
  <c r="AB80" i="24"/>
  <c r="U80" i="24" s="1"/>
  <c r="V80" i="24" s="1"/>
  <c r="W80" i="24" s="1"/>
  <c r="X80" i="24" s="1"/>
  <c r="AB85" i="24"/>
  <c r="U85" i="24" s="1"/>
  <c r="V85" i="24" s="1"/>
  <c r="W85" i="24" s="1"/>
  <c r="X85" i="24" s="1"/>
  <c r="AB87" i="24"/>
  <c r="U87" i="24" s="1"/>
  <c r="V87" i="24" s="1"/>
  <c r="W87" i="24" s="1"/>
  <c r="X87" i="24" s="1"/>
  <c r="AB94" i="24"/>
  <c r="U94" i="24" s="1"/>
  <c r="V94" i="24" s="1"/>
  <c r="W94" i="24" s="1"/>
  <c r="X94" i="24" s="1"/>
  <c r="AB96" i="24"/>
  <c r="U96" i="24" s="1"/>
  <c r="V96" i="24" s="1"/>
  <c r="W96" i="24" s="1"/>
  <c r="X96" i="24" s="1"/>
  <c r="AB103" i="24"/>
  <c r="U103" i="24" s="1"/>
  <c r="V103" i="24" s="1"/>
  <c r="W103" i="24" s="1"/>
  <c r="X103" i="24" s="1"/>
  <c r="AB130" i="24"/>
  <c r="U130" i="24" s="1"/>
  <c r="V130" i="24" s="1"/>
  <c r="W130" i="24" s="1"/>
  <c r="X130" i="24" s="1"/>
  <c r="AB43" i="25"/>
  <c r="U43" i="25" s="1"/>
  <c r="V43" i="25" s="1"/>
  <c r="W43" i="25" s="1"/>
  <c r="X43" i="25" s="1"/>
  <c r="AB29" i="25"/>
  <c r="U29" i="25" s="1"/>
  <c r="V29" i="25" s="1"/>
  <c r="W29" i="25" s="1"/>
  <c r="X29" i="25" s="1"/>
  <c r="AB31" i="25"/>
  <c r="U31" i="25" s="1"/>
  <c r="V31" i="25" s="1"/>
  <c r="W31" i="25" s="1"/>
  <c r="X31" i="25" s="1"/>
  <c r="AB30" i="25"/>
  <c r="U30" i="25" s="1"/>
  <c r="V30" i="25" s="1"/>
  <c r="W30" i="25" s="1"/>
  <c r="X30" i="25" s="1"/>
  <c r="AB32" i="25"/>
  <c r="U32" i="25" s="1"/>
  <c r="V32" i="25" s="1"/>
  <c r="W32" i="25" s="1"/>
  <c r="X32" i="25" s="1"/>
  <c r="AB16" i="25"/>
  <c r="U16" i="25" s="1"/>
  <c r="V16" i="25" s="1"/>
  <c r="W16" i="25" s="1"/>
  <c r="X16" i="25" s="1"/>
  <c r="AB48" i="25"/>
  <c r="U48" i="25" s="1"/>
  <c r="V48" i="25" s="1"/>
  <c r="W48" i="25" s="1"/>
  <c r="X48" i="25" s="1"/>
  <c r="AB18" i="25"/>
  <c r="U18" i="25" s="1"/>
  <c r="V18" i="25" s="1"/>
  <c r="W18" i="25" s="1"/>
  <c r="X18" i="25" s="1"/>
  <c r="AB22" i="25"/>
  <c r="U22" i="25" s="1"/>
  <c r="V22" i="25" s="1"/>
  <c r="W22" i="25" s="1"/>
  <c r="X22" i="25" s="1"/>
  <c r="AB24" i="25"/>
  <c r="U24" i="25" s="1"/>
  <c r="V24" i="25" s="1"/>
  <c r="W24" i="25" s="1"/>
  <c r="X24" i="25" s="1"/>
  <c r="AB19" i="25"/>
  <c r="U19" i="25" s="1"/>
  <c r="V19" i="25" s="1"/>
  <c r="W19" i="25" s="1"/>
  <c r="X19" i="25" s="1"/>
  <c r="AB23" i="25"/>
  <c r="U23" i="25" s="1"/>
  <c r="V23" i="25" s="1"/>
  <c r="W23" i="25" s="1"/>
  <c r="X23" i="25" s="1"/>
  <c r="AB54" i="25"/>
  <c r="U54" i="25" s="1"/>
  <c r="V54" i="25" s="1"/>
  <c r="W54" i="25" s="1"/>
  <c r="X54" i="25" s="1"/>
  <c r="AB40" i="25"/>
  <c r="U40" i="25" s="1"/>
  <c r="V40" i="25" s="1"/>
  <c r="W40" i="25" s="1"/>
  <c r="X40" i="25" s="1"/>
  <c r="U20" i="27"/>
  <c r="V20" i="27" s="1"/>
  <c r="W20" i="27" s="1"/>
  <c r="X20" i="27" s="1"/>
  <c r="U52" i="27"/>
  <c r="V52" i="27" s="1"/>
  <c r="W52" i="27" s="1"/>
  <c r="X52" i="27" s="1"/>
  <c r="U68" i="27"/>
  <c r="V68" i="27" s="1"/>
  <c r="W68" i="27" s="1"/>
  <c r="X68" i="27" s="1"/>
  <c r="U84" i="27"/>
  <c r="V84" i="27" s="1"/>
  <c r="W84" i="27" s="1"/>
  <c r="X84" i="27" s="1"/>
  <c r="U66" i="27"/>
  <c r="V66" i="27" s="1"/>
  <c r="W66" i="27" s="1"/>
  <c r="X66" i="27" s="1"/>
  <c r="AB45" i="27"/>
  <c r="U45" i="27" s="1"/>
  <c r="V45" i="27" s="1"/>
  <c r="W45" i="27" s="1"/>
  <c r="X45" i="27" s="1"/>
  <c r="AB61" i="27"/>
  <c r="U61" i="27" s="1"/>
  <c r="V61" i="27" s="1"/>
  <c r="W61" i="27" s="1"/>
  <c r="X61" i="27" s="1"/>
  <c r="AB63" i="27"/>
  <c r="U63" i="27" s="1"/>
  <c r="V63" i="27" s="1"/>
  <c r="W63" i="27" s="1"/>
  <c r="X63" i="27" s="1"/>
  <c r="AB75" i="27"/>
  <c r="U75" i="27" s="1"/>
  <c r="V75" i="27" s="1"/>
  <c r="W75" i="27" s="1"/>
  <c r="X75" i="27" s="1"/>
  <c r="AB77" i="27"/>
  <c r="U77" i="27" s="1"/>
  <c r="V77" i="27" s="1"/>
  <c r="W77" i="27" s="1"/>
  <c r="X77" i="27" s="1"/>
  <c r="AB79" i="27"/>
  <c r="U79" i="27" s="1"/>
  <c r="V79" i="27" s="1"/>
  <c r="W79" i="27" s="1"/>
  <c r="X79" i="27" s="1"/>
  <c r="AB22" i="27"/>
  <c r="U22" i="27" s="1"/>
  <c r="V22" i="27" s="1"/>
  <c r="W22" i="27" s="1"/>
  <c r="X22" i="27" s="1"/>
  <c r="U26" i="27"/>
  <c r="V26" i="27" s="1"/>
  <c r="W26" i="27" s="1"/>
  <c r="X26" i="27" s="1"/>
  <c r="AB40" i="27"/>
  <c r="U40" i="27" s="1"/>
  <c r="V40" i="27" s="1"/>
  <c r="W40" i="27" s="1"/>
  <c r="X40" i="27" s="1"/>
  <c r="AB54" i="27"/>
  <c r="U54" i="27" s="1"/>
  <c r="V54" i="27" s="1"/>
  <c r="W54" i="27" s="1"/>
  <c r="X54" i="27" s="1"/>
  <c r="AB56" i="27"/>
  <c r="U56" i="27" s="1"/>
  <c r="V56" i="27" s="1"/>
  <c r="W56" i="27" s="1"/>
  <c r="X56" i="27" s="1"/>
  <c r="U58" i="27"/>
  <c r="V58" i="27" s="1"/>
  <c r="W58" i="27" s="1"/>
  <c r="X58" i="27" s="1"/>
  <c r="AB70" i="27"/>
  <c r="U70" i="27" s="1"/>
  <c r="V70" i="27" s="1"/>
  <c r="W70" i="27" s="1"/>
  <c r="X70" i="27" s="1"/>
  <c r="AB72" i="27"/>
  <c r="U72" i="27" s="1"/>
  <c r="V72" i="27" s="1"/>
  <c r="W72" i="27" s="1"/>
  <c r="X72" i="27" s="1"/>
  <c r="AB86" i="27"/>
  <c r="U86" i="27" s="1"/>
  <c r="V86" i="27" s="1"/>
  <c r="W86" i="27" s="1"/>
  <c r="X86" i="27" s="1"/>
  <c r="AB88" i="27"/>
  <c r="U88" i="27" s="1"/>
  <c r="V88" i="27" s="1"/>
  <c r="W88" i="27" s="1"/>
  <c r="X88" i="27" s="1"/>
  <c r="U28" i="27"/>
  <c r="V28" i="27" s="1"/>
  <c r="W28" i="27" s="1"/>
  <c r="X28" i="27" s="1"/>
  <c r="U60" i="27"/>
  <c r="V60" i="27" s="1"/>
  <c r="W60" i="27" s="1"/>
  <c r="X60" i="27" s="1"/>
  <c r="U76" i="27"/>
  <c r="V76" i="27" s="1"/>
  <c r="W76" i="27" s="1"/>
  <c r="X76" i="27" s="1"/>
  <c r="U50" i="27"/>
  <c r="V50" i="27" s="1"/>
  <c r="W50" i="27" s="1"/>
  <c r="X50" i="27" s="1"/>
  <c r="AB23" i="27"/>
  <c r="U23" i="27" s="1"/>
  <c r="V23" i="27" s="1"/>
  <c r="W23" i="27" s="1"/>
  <c r="X23" i="27" s="1"/>
  <c r="AB37" i="27"/>
  <c r="U37" i="27" s="1"/>
  <c r="V37" i="27" s="1"/>
  <c r="W37" i="27" s="1"/>
  <c r="X37" i="27" s="1"/>
  <c r="AB51" i="27"/>
  <c r="U51" i="27" s="1"/>
  <c r="V51" i="27" s="1"/>
  <c r="W51" i="27" s="1"/>
  <c r="X51" i="27" s="1"/>
  <c r="U126" i="28"/>
  <c r="V126" i="28" s="1"/>
  <c r="W126" i="28" s="1"/>
  <c r="X126" i="28" s="1"/>
  <c r="AB34" i="28"/>
  <c r="U34" i="28" s="1"/>
  <c r="V34" i="28" s="1"/>
  <c r="W34" i="28" s="1"/>
  <c r="X34" i="28" s="1"/>
  <c r="U38" i="28"/>
  <c r="V38" i="28" s="1"/>
  <c r="W38" i="28" s="1"/>
  <c r="X38" i="28" s="1"/>
  <c r="AB87" i="28"/>
  <c r="U87" i="28" s="1"/>
  <c r="V87" i="28" s="1"/>
  <c r="W87" i="28" s="1"/>
  <c r="X87" i="28" s="1"/>
  <c r="U93" i="28"/>
  <c r="V93" i="28" s="1"/>
  <c r="W93" i="28" s="1"/>
  <c r="X93" i="28" s="1"/>
  <c r="AB149" i="28"/>
  <c r="U149" i="28" s="1"/>
  <c r="V149" i="28" s="1"/>
  <c r="W149" i="28" s="1"/>
  <c r="X149" i="28" s="1"/>
  <c r="U151" i="28"/>
  <c r="V151" i="28" s="1"/>
  <c r="W151" i="28" s="1"/>
  <c r="X151" i="28" s="1"/>
  <c r="AB75" i="28"/>
  <c r="U75" i="28" s="1"/>
  <c r="V75" i="28" s="1"/>
  <c r="W75" i="28" s="1"/>
  <c r="X75" i="28" s="1"/>
  <c r="U153" i="28"/>
  <c r="V153" i="28" s="1"/>
  <c r="W153" i="28" s="1"/>
  <c r="X153" i="28" s="1"/>
  <c r="U177" i="28"/>
  <c r="V177" i="28" s="1"/>
  <c r="W177" i="28" s="1"/>
  <c r="X177" i="28" s="1"/>
  <c r="AB21" i="28"/>
  <c r="U21" i="28" s="1"/>
  <c r="V21" i="28" s="1"/>
  <c r="W21" i="28" s="1"/>
  <c r="X21" i="28" s="1"/>
  <c r="U33" i="28"/>
  <c r="V33" i="28" s="1"/>
  <c r="W33" i="28" s="1"/>
  <c r="X33" i="28" s="1"/>
  <c r="U82" i="28"/>
  <c r="V82" i="28" s="1"/>
  <c r="W82" i="28" s="1"/>
  <c r="X82" i="28" s="1"/>
  <c r="AB83" i="28"/>
  <c r="U83" i="28" s="1"/>
  <c r="V83" i="28" s="1"/>
  <c r="W83" i="28" s="1"/>
  <c r="X83" i="28" s="1"/>
  <c r="AB89" i="28"/>
  <c r="U89" i="28" s="1"/>
  <c r="V89" i="28" s="1"/>
  <c r="W89" i="28" s="1"/>
  <c r="X89" i="28" s="1"/>
  <c r="AB171" i="28"/>
  <c r="U171" i="28" s="1"/>
  <c r="V171" i="28" s="1"/>
  <c r="W171" i="28" s="1"/>
  <c r="X171" i="28" s="1"/>
  <c r="AB195" i="28"/>
  <c r="U195" i="28" s="1"/>
  <c r="V195" i="28" s="1"/>
  <c r="W195" i="28" s="1"/>
  <c r="X195" i="28" s="1"/>
  <c r="AB197" i="28"/>
  <c r="U197" i="28" s="1"/>
  <c r="V197" i="28" s="1"/>
  <c r="W197" i="28" s="1"/>
  <c r="X197" i="28" s="1"/>
  <c r="U51" i="28"/>
  <c r="V51" i="28" s="1"/>
  <c r="W51" i="28" s="1"/>
  <c r="X51" i="28" s="1"/>
  <c r="U35" i="28"/>
  <c r="V35" i="28" s="1"/>
  <c r="W35" i="28" s="1"/>
  <c r="X35" i="28" s="1"/>
  <c r="AB46" i="28"/>
  <c r="U46" i="28" s="1"/>
  <c r="V46" i="28" s="1"/>
  <c r="W46" i="28" s="1"/>
  <c r="X46" i="28" s="1"/>
  <c r="AB80" i="28"/>
  <c r="U80" i="28" s="1"/>
  <c r="V80" i="28" s="1"/>
  <c r="W80" i="28" s="1"/>
  <c r="X80" i="28" s="1"/>
  <c r="AB110" i="28"/>
  <c r="U110" i="28" s="1"/>
  <c r="V110" i="28" s="1"/>
  <c r="W110" i="28" s="1"/>
  <c r="X110" i="28" s="1"/>
  <c r="AB112" i="28"/>
  <c r="U112" i="28" s="1"/>
  <c r="V112" i="28" s="1"/>
  <c r="W112" i="28" s="1"/>
  <c r="X112" i="28" s="1"/>
  <c r="U119" i="28"/>
  <c r="V119" i="28" s="1"/>
  <c r="W119" i="28" s="1"/>
  <c r="X119" i="28" s="1"/>
  <c r="U150" i="28"/>
  <c r="V150" i="28" s="1"/>
  <c r="W150" i="28" s="1"/>
  <c r="X150" i="28" s="1"/>
  <c r="U201" i="28"/>
  <c r="V201" i="28" s="1"/>
  <c r="W201" i="28" s="1"/>
  <c r="X201" i="28" s="1"/>
  <c r="AB18" i="28"/>
  <c r="U18" i="28" s="1"/>
  <c r="V18" i="28" s="1"/>
  <c r="W18" i="28" s="1"/>
  <c r="X18" i="28" s="1"/>
  <c r="AB29" i="28"/>
  <c r="U29" i="28" s="1"/>
  <c r="V29" i="28" s="1"/>
  <c r="W29" i="28" s="1"/>
  <c r="X29" i="28" s="1"/>
  <c r="AB50" i="28"/>
  <c r="U50" i="28" s="1"/>
  <c r="V50" i="28" s="1"/>
  <c r="W50" i="28" s="1"/>
  <c r="X50" i="28" s="1"/>
  <c r="AB86" i="28"/>
  <c r="U86" i="28" s="1"/>
  <c r="V86" i="28" s="1"/>
  <c r="W86" i="28" s="1"/>
  <c r="X86" i="28" s="1"/>
  <c r="AB88" i="28"/>
  <c r="U88" i="28" s="1"/>
  <c r="V88" i="28" s="1"/>
  <c r="W88" i="28" s="1"/>
  <c r="X88" i="28" s="1"/>
  <c r="U98" i="28"/>
  <c r="V98" i="28" s="1"/>
  <c r="W98" i="28" s="1"/>
  <c r="X98" i="28" s="1"/>
  <c r="AB99" i="28"/>
  <c r="U99" i="28" s="1"/>
  <c r="V99" i="28" s="1"/>
  <c r="W99" i="28" s="1"/>
  <c r="X99" i="28" s="1"/>
  <c r="AB115" i="28"/>
  <c r="AB144" i="28"/>
  <c r="U144" i="28" s="1"/>
  <c r="V144" i="28" s="1"/>
  <c r="W144" i="28" s="1"/>
  <c r="X144" i="28" s="1"/>
  <c r="AB146" i="28"/>
  <c r="U146" i="28" s="1"/>
  <c r="V146" i="28" s="1"/>
  <c r="W146" i="28" s="1"/>
  <c r="X146" i="28" s="1"/>
  <c r="AB148" i="28"/>
  <c r="U148" i="28" s="1"/>
  <c r="V148" i="28" s="1"/>
  <c r="W148" i="28" s="1"/>
  <c r="X148" i="28" s="1"/>
  <c r="AB155" i="28"/>
  <c r="U155" i="28" s="1"/>
  <c r="V155" i="28" s="1"/>
  <c r="W155" i="28" s="1"/>
  <c r="X155" i="28" s="1"/>
  <c r="U161" i="28"/>
  <c r="V161" i="28" s="1"/>
  <c r="W161" i="28" s="1"/>
  <c r="X161" i="28" s="1"/>
  <c r="U174" i="28"/>
  <c r="V174" i="28" s="1"/>
  <c r="W174" i="28" s="1"/>
  <c r="X174" i="28" s="1"/>
  <c r="AB179" i="28"/>
  <c r="U179" i="28" s="1"/>
  <c r="V179" i="28" s="1"/>
  <c r="W179" i="28" s="1"/>
  <c r="X179" i="28" s="1"/>
  <c r="AB20" i="28"/>
  <c r="U20" i="28" s="1"/>
  <c r="V20" i="28" s="1"/>
  <c r="W20" i="28" s="1"/>
  <c r="X20" i="28" s="1"/>
  <c r="AB22" i="28"/>
  <c r="U22" i="28" s="1"/>
  <c r="V22" i="28" s="1"/>
  <c r="W22" i="28" s="1"/>
  <c r="X22" i="28" s="1"/>
  <c r="AB24" i="28"/>
  <c r="U24" i="28" s="1"/>
  <c r="V24" i="28" s="1"/>
  <c r="W24" i="28" s="1"/>
  <c r="X24" i="28" s="1"/>
  <c r="U43" i="28"/>
  <c r="V43" i="28" s="1"/>
  <c r="W43" i="28" s="1"/>
  <c r="X43" i="28" s="1"/>
  <c r="AB52" i="28"/>
  <c r="U52" i="28" s="1"/>
  <c r="V52" i="28" s="1"/>
  <c r="W52" i="28" s="1"/>
  <c r="X52" i="28" s="1"/>
  <c r="AB94" i="28"/>
  <c r="U94" i="28" s="1"/>
  <c r="V94" i="28" s="1"/>
  <c r="W94" i="28" s="1"/>
  <c r="X94" i="28" s="1"/>
  <c r="AB96" i="28"/>
  <c r="U96" i="28" s="1"/>
  <c r="V96" i="28" s="1"/>
  <c r="W96" i="28" s="1"/>
  <c r="X96" i="28" s="1"/>
  <c r="U107" i="28"/>
  <c r="V107" i="28" s="1"/>
  <c r="W107" i="28" s="1"/>
  <c r="X107" i="28" s="1"/>
  <c r="U143" i="28"/>
  <c r="V143" i="28" s="1"/>
  <c r="W143" i="28" s="1"/>
  <c r="X143" i="28" s="1"/>
  <c r="AB172" i="28"/>
  <c r="U172" i="28" s="1"/>
  <c r="V172" i="28" s="1"/>
  <c r="W172" i="28" s="1"/>
  <c r="X172" i="28" s="1"/>
  <c r="AB196" i="28"/>
  <c r="U196" i="28" s="1"/>
  <c r="V196" i="28" s="1"/>
  <c r="W196" i="28" s="1"/>
  <c r="X196" i="28" s="1"/>
  <c r="U17" i="28"/>
  <c r="V17" i="28" s="1"/>
  <c r="W17" i="28" s="1"/>
  <c r="X17" i="28" s="1"/>
  <c r="AB26" i="28"/>
  <c r="U26" i="28" s="1"/>
  <c r="V26" i="28" s="1"/>
  <c r="W26" i="28" s="1"/>
  <c r="X26" i="28" s="1"/>
  <c r="AB37" i="28"/>
  <c r="U37" i="28" s="1"/>
  <c r="V37" i="28" s="1"/>
  <c r="W37" i="28" s="1"/>
  <c r="X37" i="28" s="1"/>
  <c r="AB71" i="28"/>
  <c r="U71" i="28" s="1"/>
  <c r="V71" i="28" s="1"/>
  <c r="W71" i="28" s="1"/>
  <c r="X71" i="28" s="1"/>
  <c r="AB73" i="28"/>
  <c r="U73" i="28" s="1"/>
  <c r="V73" i="28" s="1"/>
  <c r="W73" i="28" s="1"/>
  <c r="X73" i="28" s="1"/>
  <c r="AB92" i="28"/>
  <c r="U92" i="28" s="1"/>
  <c r="V92" i="28" s="1"/>
  <c r="W92" i="28" s="1"/>
  <c r="X92" i="28" s="1"/>
  <c r="AB105" i="28"/>
  <c r="U105" i="28" s="1"/>
  <c r="V105" i="28" s="1"/>
  <c r="W105" i="28" s="1"/>
  <c r="X105" i="28" s="1"/>
  <c r="U116" i="28"/>
  <c r="V116" i="28" s="1"/>
  <c r="W116" i="28" s="1"/>
  <c r="X116" i="28" s="1"/>
  <c r="AB128" i="28"/>
  <c r="U128" i="28" s="1"/>
  <c r="V128" i="28" s="1"/>
  <c r="W128" i="28" s="1"/>
  <c r="X128" i="28" s="1"/>
  <c r="AB139" i="28"/>
  <c r="U139" i="28" s="1"/>
  <c r="V139" i="28" s="1"/>
  <c r="W139" i="28" s="1"/>
  <c r="X139" i="28" s="1"/>
  <c r="AB141" i="28"/>
  <c r="U141" i="28" s="1"/>
  <c r="V141" i="28" s="1"/>
  <c r="W141" i="28" s="1"/>
  <c r="X141" i="28" s="1"/>
  <c r="U145" i="28"/>
  <c r="V145" i="28" s="1"/>
  <c r="W145" i="28" s="1"/>
  <c r="X145" i="28" s="1"/>
  <c r="U156" i="28"/>
  <c r="V156" i="28" s="1"/>
  <c r="W156" i="28" s="1"/>
  <c r="X156" i="28" s="1"/>
  <c r="U158" i="28"/>
  <c r="V158" i="28" s="1"/>
  <c r="W158" i="28" s="1"/>
  <c r="X158" i="28" s="1"/>
  <c r="AB165" i="28"/>
  <c r="U165" i="28" s="1"/>
  <c r="V165" i="28" s="1"/>
  <c r="W165" i="28" s="1"/>
  <c r="X165" i="28" s="1"/>
  <c r="U167" i="28"/>
  <c r="V167" i="28" s="1"/>
  <c r="W167" i="28" s="1"/>
  <c r="X167" i="28" s="1"/>
  <c r="U112" i="29"/>
  <c r="V112" i="29" s="1"/>
  <c r="W112" i="29" s="1"/>
  <c r="X112" i="29" s="1"/>
  <c r="U75" i="29"/>
  <c r="V75" i="29" s="1"/>
  <c r="W75" i="29" s="1"/>
  <c r="X75" i="29" s="1"/>
  <c r="U36" i="29"/>
  <c r="V36" i="29" s="1"/>
  <c r="W36" i="29" s="1"/>
  <c r="X36" i="29" s="1"/>
  <c r="AB48" i="29"/>
  <c r="U48" i="29" s="1"/>
  <c r="V48" i="29" s="1"/>
  <c r="W48" i="29" s="1"/>
  <c r="X48" i="29" s="1"/>
  <c r="AB104" i="29"/>
  <c r="U104" i="29" s="1"/>
  <c r="V104" i="29" s="1"/>
  <c r="W104" i="29" s="1"/>
  <c r="X104" i="29" s="1"/>
  <c r="U139" i="29"/>
  <c r="V139" i="29" s="1"/>
  <c r="W139" i="29" s="1"/>
  <c r="X139" i="29" s="1"/>
  <c r="AB18" i="29"/>
  <c r="U18" i="29" s="1"/>
  <c r="V18" i="29" s="1"/>
  <c r="W18" i="29" s="1"/>
  <c r="X18" i="29" s="1"/>
  <c r="AB34" i="29"/>
  <c r="U34" i="29" s="1"/>
  <c r="V34" i="29" s="1"/>
  <c r="W34" i="29" s="1"/>
  <c r="X34" i="29" s="1"/>
  <c r="AB88" i="29"/>
  <c r="U88" i="29" s="1"/>
  <c r="V88" i="29" s="1"/>
  <c r="W88" i="29" s="1"/>
  <c r="X88" i="29" s="1"/>
  <c r="AB106" i="29"/>
  <c r="U106" i="29" s="1"/>
  <c r="V106" i="29" s="1"/>
  <c r="W106" i="29" s="1"/>
  <c r="X106" i="29" s="1"/>
  <c r="AB24" i="29"/>
  <c r="U24" i="29" s="1"/>
  <c r="V24" i="29" s="1"/>
  <c r="W24" i="29" s="1"/>
  <c r="X24" i="29" s="1"/>
  <c r="AB29" i="29"/>
  <c r="U29" i="29" s="1"/>
  <c r="V29" i="29" s="1"/>
  <c r="W29" i="29" s="1"/>
  <c r="X29" i="29" s="1"/>
  <c r="AB31" i="29"/>
  <c r="U31" i="29" s="1"/>
  <c r="V31" i="29" s="1"/>
  <c r="W31" i="29" s="1"/>
  <c r="X31" i="29" s="1"/>
  <c r="AB58" i="29"/>
  <c r="U58" i="29" s="1"/>
  <c r="V58" i="29" s="1"/>
  <c r="W58" i="29" s="1"/>
  <c r="X58" i="29" s="1"/>
  <c r="AB72" i="29"/>
  <c r="U72" i="29" s="1"/>
  <c r="V72" i="29" s="1"/>
  <c r="W72" i="29" s="1"/>
  <c r="X72" i="29" s="1"/>
  <c r="U90" i="29"/>
  <c r="V90" i="29" s="1"/>
  <c r="W90" i="29" s="1"/>
  <c r="X90" i="29" s="1"/>
  <c r="AB101" i="29"/>
  <c r="U101" i="29" s="1"/>
  <c r="V101" i="29" s="1"/>
  <c r="W101" i="29" s="1"/>
  <c r="X101" i="29" s="1"/>
  <c r="AB114" i="29"/>
  <c r="U114" i="29" s="1"/>
  <c r="V114" i="29" s="1"/>
  <c r="W114" i="29" s="1"/>
  <c r="X114" i="29" s="1"/>
  <c r="AB116" i="29"/>
  <c r="U116" i="29" s="1"/>
  <c r="V116" i="29" s="1"/>
  <c r="W116" i="29" s="1"/>
  <c r="X116" i="29" s="1"/>
  <c r="AB118" i="29"/>
  <c r="U118" i="29" s="1"/>
  <c r="V118" i="29" s="1"/>
  <c r="W118" i="29" s="1"/>
  <c r="X118" i="29" s="1"/>
  <c r="AB130" i="29"/>
  <c r="U130" i="29" s="1"/>
  <c r="V130" i="29" s="1"/>
  <c r="W130" i="29" s="1"/>
  <c r="X130" i="29" s="1"/>
  <c r="AB141" i="29"/>
  <c r="U141" i="29" s="1"/>
  <c r="V141" i="29" s="1"/>
  <c r="W141" i="29" s="1"/>
  <c r="X141" i="29" s="1"/>
  <c r="AB22" i="29"/>
  <c r="U22" i="29" s="1"/>
  <c r="V22" i="29" s="1"/>
  <c r="W22" i="29" s="1"/>
  <c r="X22" i="29" s="1"/>
  <c r="AB38" i="29"/>
  <c r="U38" i="29" s="1"/>
  <c r="V38" i="29" s="1"/>
  <c r="W38" i="29" s="1"/>
  <c r="X38" i="29" s="1"/>
  <c r="AB40" i="29"/>
  <c r="U40" i="29" s="1"/>
  <c r="V40" i="29" s="1"/>
  <c r="W40" i="29" s="1"/>
  <c r="X40" i="29" s="1"/>
  <c r="AB49" i="29"/>
  <c r="U49" i="29" s="1"/>
  <c r="V49" i="29" s="1"/>
  <c r="W49" i="29" s="1"/>
  <c r="X49" i="29" s="1"/>
  <c r="AB66" i="29"/>
  <c r="U66" i="29" s="1"/>
  <c r="V66" i="29" s="1"/>
  <c r="W66" i="29" s="1"/>
  <c r="X66" i="29" s="1"/>
  <c r="AB70" i="29"/>
  <c r="U70" i="29" s="1"/>
  <c r="V70" i="29" s="1"/>
  <c r="W70" i="29" s="1"/>
  <c r="X70" i="29" s="1"/>
  <c r="U76" i="29"/>
  <c r="V76" i="29" s="1"/>
  <c r="W76" i="29" s="1"/>
  <c r="X76" i="29" s="1"/>
  <c r="AB103" i="29"/>
  <c r="U103" i="29" s="1"/>
  <c r="V103" i="29" s="1"/>
  <c r="W103" i="29" s="1"/>
  <c r="X103" i="29" s="1"/>
  <c r="AB109" i="29"/>
  <c r="U109" i="29" s="1"/>
  <c r="V109" i="29" s="1"/>
  <c r="W109" i="29" s="1"/>
  <c r="X109" i="29" s="1"/>
  <c r="AB111" i="29"/>
  <c r="U111" i="29" s="1"/>
  <c r="V111" i="29" s="1"/>
  <c r="W111" i="29" s="1"/>
  <c r="X111" i="29" s="1"/>
  <c r="AB127" i="29"/>
  <c r="U127" i="29" s="1"/>
  <c r="V127" i="29" s="1"/>
  <c r="W127" i="29" s="1"/>
  <c r="X127" i="29" s="1"/>
  <c r="U129" i="29"/>
  <c r="V129" i="29" s="1"/>
  <c r="W129" i="29" s="1"/>
  <c r="X129" i="29" s="1"/>
  <c r="AB53" i="29"/>
  <c r="U53" i="29" s="1"/>
  <c r="V53" i="29" s="1"/>
  <c r="W53" i="29" s="1"/>
  <c r="X53" i="29" s="1"/>
  <c r="AB89" i="29"/>
  <c r="U89" i="29" s="1"/>
  <c r="V89" i="29" s="1"/>
  <c r="W89" i="29" s="1"/>
  <c r="X89" i="29" s="1"/>
  <c r="AB94" i="29"/>
  <c r="U94" i="29" s="1"/>
  <c r="V94" i="29" s="1"/>
  <c r="W94" i="29" s="1"/>
  <c r="X94" i="29" s="1"/>
  <c r="AB96" i="29"/>
  <c r="U96" i="29" s="1"/>
  <c r="V96" i="29" s="1"/>
  <c r="W96" i="29" s="1"/>
  <c r="X96" i="29" s="1"/>
  <c r="U100" i="29"/>
  <c r="V100" i="29" s="1"/>
  <c r="W100" i="29" s="1"/>
  <c r="X100" i="29" s="1"/>
  <c r="U115" i="29"/>
  <c r="V115" i="29" s="1"/>
  <c r="W115" i="29" s="1"/>
  <c r="X115" i="29" s="1"/>
  <c r="U131" i="29"/>
  <c r="V131" i="29" s="1"/>
  <c r="W131" i="29" s="1"/>
  <c r="X131" i="29" s="1"/>
  <c r="AB61" i="29"/>
  <c r="U61" i="29" s="1"/>
  <c r="V61" i="29" s="1"/>
  <c r="W61" i="29" s="1"/>
  <c r="X61" i="29" s="1"/>
  <c r="AB63" i="29"/>
  <c r="U63" i="29" s="1"/>
  <c r="V63" i="29" s="1"/>
  <c r="W63" i="29" s="1"/>
  <c r="X63" i="29" s="1"/>
  <c r="U102" i="29"/>
  <c r="V102" i="29" s="1"/>
  <c r="W102" i="29" s="1"/>
  <c r="X102" i="29" s="1"/>
  <c r="AB21" i="29"/>
  <c r="U21" i="29" s="1"/>
  <c r="V21" i="29" s="1"/>
  <c r="W21" i="29" s="1"/>
  <c r="X21" i="29" s="1"/>
  <c r="AB23" i="29"/>
  <c r="U23" i="29" s="1"/>
  <c r="V23" i="29" s="1"/>
  <c r="W23" i="29" s="1"/>
  <c r="X23" i="29" s="1"/>
  <c r="AB32" i="29"/>
  <c r="U32" i="29" s="1"/>
  <c r="V32" i="29" s="1"/>
  <c r="W32" i="29" s="1"/>
  <c r="X32" i="29" s="1"/>
  <c r="AB37" i="29"/>
  <c r="U37" i="29" s="1"/>
  <c r="V37" i="29" s="1"/>
  <c r="W37" i="29" s="1"/>
  <c r="X37" i="29" s="1"/>
  <c r="AB39" i="29"/>
  <c r="U39" i="29" s="1"/>
  <c r="V39" i="29" s="1"/>
  <c r="W39" i="29" s="1"/>
  <c r="X39" i="29" s="1"/>
  <c r="AB42" i="29"/>
  <c r="U42" i="29" s="1"/>
  <c r="V42" i="29" s="1"/>
  <c r="W42" i="29" s="1"/>
  <c r="X42" i="29" s="1"/>
  <c r="U52" i="29"/>
  <c r="V52" i="29" s="1"/>
  <c r="W52" i="29" s="1"/>
  <c r="X52" i="29" s="1"/>
  <c r="AB69" i="29"/>
  <c r="U69" i="29" s="1"/>
  <c r="V69" i="29" s="1"/>
  <c r="W69" i="29" s="1"/>
  <c r="X69" i="29" s="1"/>
  <c r="AB78" i="29"/>
  <c r="U78" i="29" s="1"/>
  <c r="V78" i="29" s="1"/>
  <c r="W78" i="29" s="1"/>
  <c r="X78" i="29" s="1"/>
  <c r="U95" i="29"/>
  <c r="V95" i="29" s="1"/>
  <c r="W95" i="29" s="1"/>
  <c r="X95" i="29" s="1"/>
  <c r="AB110" i="29"/>
  <c r="U110" i="29" s="1"/>
  <c r="V110" i="29" s="1"/>
  <c r="W110" i="29" s="1"/>
  <c r="X110" i="29" s="1"/>
  <c r="AB119" i="29"/>
  <c r="U119" i="29" s="1"/>
  <c r="V119" i="29" s="1"/>
  <c r="W119" i="29" s="1"/>
  <c r="X119" i="29" s="1"/>
  <c r="AB140" i="29"/>
  <c r="U140" i="29" s="1"/>
  <c r="V140" i="29" s="1"/>
  <c r="W140" i="29" s="1"/>
  <c r="X140" i="29" s="1"/>
  <c r="AB20" i="30"/>
  <c r="U20" i="30" s="1"/>
  <c r="V20" i="30" s="1"/>
  <c r="W20" i="30" s="1"/>
  <c r="X20" i="30" s="1"/>
  <c r="AB17" i="30"/>
  <c r="AB21" i="30"/>
  <c r="U21" i="30" s="1"/>
  <c r="V21" i="30" s="1"/>
  <c r="W21" i="30" s="1"/>
  <c r="X21" i="30" s="1"/>
  <c r="AB22" i="30"/>
  <c r="U22" i="30" s="1"/>
  <c r="V22" i="30" s="1"/>
  <c r="W22" i="30" s="1"/>
  <c r="X22" i="30" s="1"/>
  <c r="AB16" i="30"/>
  <c r="U16" i="30" s="1"/>
  <c r="V16" i="30" s="1"/>
  <c r="W16" i="30" s="1"/>
  <c r="X16" i="30" s="1"/>
  <c r="AB34" i="30"/>
  <c r="U34" i="30" s="1"/>
  <c r="V34" i="30" s="1"/>
  <c r="W34" i="30" s="1"/>
  <c r="X34" i="30" s="1"/>
  <c r="U52" i="34"/>
  <c r="V52" i="34" s="1"/>
  <c r="W52" i="34" s="1"/>
  <c r="X52" i="34" s="1"/>
  <c r="AB22" i="34"/>
  <c r="U22" i="34" s="1"/>
  <c r="V22" i="34" s="1"/>
  <c r="W22" i="34" s="1"/>
  <c r="X22" i="34" s="1"/>
  <c r="AB76" i="34"/>
  <c r="U76" i="34" s="1"/>
  <c r="V76" i="34" s="1"/>
  <c r="W76" i="34" s="1"/>
  <c r="X76" i="34" s="1"/>
  <c r="AB25" i="34"/>
  <c r="U25" i="34" s="1"/>
  <c r="V25" i="34" s="1"/>
  <c r="W25" i="34" s="1"/>
  <c r="X25" i="34" s="1"/>
  <c r="AB114" i="34"/>
  <c r="U114" i="34" s="1"/>
  <c r="V114" i="34" s="1"/>
  <c r="W114" i="34" s="1"/>
  <c r="X114" i="34" s="1"/>
  <c r="AB27" i="37"/>
  <c r="U27" i="37" s="1"/>
  <c r="V27" i="37" s="1"/>
  <c r="W27" i="37" s="1"/>
  <c r="X27" i="37" s="1"/>
  <c r="AB17" i="37"/>
  <c r="U17" i="37" s="1"/>
  <c r="V17" i="37" s="1"/>
  <c r="W17" i="37" s="1"/>
  <c r="X17" i="37" s="1"/>
  <c r="AB18" i="37"/>
  <c r="U18" i="37" s="1"/>
  <c r="V18" i="37" s="1"/>
  <c r="W18" i="37" s="1"/>
  <c r="X18" i="37" s="1"/>
  <c r="AB40" i="37"/>
  <c r="U40" i="37" s="1"/>
  <c r="V40" i="37" s="1"/>
  <c r="W40" i="37" s="1"/>
  <c r="X40" i="37" s="1"/>
  <c r="AB21" i="37"/>
  <c r="U21" i="37" s="1"/>
  <c r="V21" i="37" s="1"/>
  <c r="W21" i="37" s="1"/>
  <c r="X21" i="37" s="1"/>
  <c r="AB23" i="37"/>
  <c r="U23" i="37" s="1"/>
  <c r="V23" i="37" s="1"/>
  <c r="W23" i="37" s="1"/>
  <c r="X23" i="37" s="1"/>
  <c r="AB22" i="37"/>
  <c r="U22" i="37" s="1"/>
  <c r="V22" i="37" s="1"/>
  <c r="W22" i="37" s="1"/>
  <c r="X22" i="37" s="1"/>
  <c r="AB15" i="37"/>
  <c r="U15" i="37" s="1"/>
  <c r="V15" i="37" s="1"/>
  <c r="W15" i="37" s="1"/>
  <c r="X15" i="37" s="1"/>
  <c r="AB29" i="37"/>
  <c r="U29" i="37" s="1"/>
  <c r="V29" i="37" s="1"/>
  <c r="W29" i="37" s="1"/>
  <c r="X29" i="37" s="1"/>
  <c r="AB28" i="37"/>
  <c r="U28" i="37" s="1"/>
  <c r="V28" i="37" s="1"/>
  <c r="W28" i="37" s="1"/>
  <c r="X28" i="37" s="1"/>
  <c r="AB30" i="37"/>
  <c r="U30" i="37" s="1"/>
  <c r="V30" i="37" s="1"/>
  <c r="W30" i="37" s="1"/>
  <c r="X30" i="37" s="1"/>
  <c r="U23" i="38"/>
  <c r="V23" i="38" s="1"/>
  <c r="W23" i="38" s="1"/>
  <c r="X23" i="38" s="1"/>
  <c r="U16" i="38"/>
  <c r="V16" i="38" s="1"/>
  <c r="W16" i="38" s="1"/>
  <c r="X16" i="38" s="1"/>
  <c r="AB29" i="38"/>
  <c r="U29" i="38" s="1"/>
  <c r="V29" i="38" s="1"/>
  <c r="W29" i="38" s="1"/>
  <c r="X29" i="38" s="1"/>
  <c r="U33" i="38"/>
  <c r="V33" i="38" s="1"/>
  <c r="W33" i="38" s="1"/>
  <c r="X33" i="38" s="1"/>
  <c r="AB45" i="38"/>
  <c r="U45" i="38" s="1"/>
  <c r="V45" i="38" s="1"/>
  <c r="W45" i="38" s="1"/>
  <c r="X45" i="38" s="1"/>
  <c r="U65" i="38"/>
  <c r="V65" i="38" s="1"/>
  <c r="W65" i="38" s="1"/>
  <c r="X65" i="38" s="1"/>
  <c r="U35" i="38"/>
  <c r="V35" i="38" s="1"/>
  <c r="W35" i="38" s="1"/>
  <c r="X35" i="38" s="1"/>
  <c r="U51" i="38"/>
  <c r="V51" i="38" s="1"/>
  <c r="W51" i="38" s="1"/>
  <c r="X51" i="38" s="1"/>
  <c r="AB26" i="38"/>
  <c r="U26" i="38" s="1"/>
  <c r="V26" i="38" s="1"/>
  <c r="W26" i="38" s="1"/>
  <c r="X26" i="38" s="1"/>
  <c r="U42" i="38"/>
  <c r="V42" i="38" s="1"/>
  <c r="W42" i="38" s="1"/>
  <c r="X42" i="38" s="1"/>
  <c r="U46" i="38"/>
  <c r="V46" i="38" s="1"/>
  <c r="W46" i="38" s="1"/>
  <c r="X46" i="38" s="1"/>
  <c r="AB20" i="38"/>
  <c r="U20" i="38" s="1"/>
  <c r="V20" i="38" s="1"/>
  <c r="W20" i="38" s="1"/>
  <c r="X20" i="38" s="1"/>
  <c r="AB22" i="38"/>
  <c r="U22" i="38" s="1"/>
  <c r="V22" i="38" s="1"/>
  <c r="W22" i="38" s="1"/>
  <c r="X22" i="38" s="1"/>
  <c r="U25" i="38"/>
  <c r="V25" i="38" s="1"/>
  <c r="W25" i="38" s="1"/>
  <c r="X25" i="38" s="1"/>
  <c r="AB37" i="38"/>
  <c r="U37" i="38" s="1"/>
  <c r="V37" i="38" s="1"/>
  <c r="W37" i="38" s="1"/>
  <c r="X37" i="38" s="1"/>
  <c r="U41" i="38"/>
  <c r="V41" i="38" s="1"/>
  <c r="W41" i="38" s="1"/>
  <c r="X41" i="38" s="1"/>
  <c r="AB53" i="38"/>
  <c r="U17" i="38"/>
  <c r="V17" i="38" s="1"/>
  <c r="W17" i="38" s="1"/>
  <c r="X17" i="38" s="1"/>
  <c r="U27" i="38"/>
  <c r="V27" i="38" s="1"/>
  <c r="W27" i="38" s="1"/>
  <c r="X27" i="38" s="1"/>
  <c r="AB34" i="38"/>
  <c r="U34" i="38" s="1"/>
  <c r="V34" i="38" s="1"/>
  <c r="W34" i="38" s="1"/>
  <c r="X34" i="38" s="1"/>
  <c r="AB50" i="38"/>
  <c r="AB18" i="39"/>
  <c r="U18" i="39" s="1"/>
  <c r="V18" i="39" s="1"/>
  <c r="W18" i="39" s="1"/>
  <c r="X18" i="39" s="1"/>
  <c r="AB32" i="39"/>
  <c r="U32" i="39" s="1"/>
  <c r="V32" i="39" s="1"/>
  <c r="W32" i="39" s="1"/>
  <c r="X32" i="39" s="1"/>
  <c r="AB19" i="39"/>
  <c r="U19" i="39" s="1"/>
  <c r="V19" i="39" s="1"/>
  <c r="W19" i="39" s="1"/>
  <c r="X19" i="39" s="1"/>
  <c r="AB43" i="39"/>
  <c r="U43" i="39" s="1"/>
  <c r="V43" i="39" s="1"/>
  <c r="W43" i="39" s="1"/>
  <c r="X43" i="39" s="1"/>
  <c r="AB16" i="39"/>
  <c r="U16" i="39" s="1"/>
  <c r="V16" i="39" s="1"/>
  <c r="W16" i="39" s="1"/>
  <c r="X16" i="39" s="1"/>
  <c r="X13" i="39" s="1"/>
  <c r="D40" i="44" s="1"/>
  <c r="AB24" i="39"/>
  <c r="U24" i="39" s="1"/>
  <c r="V24" i="39" s="1"/>
  <c r="W24" i="39" s="1"/>
  <c r="X24" i="39" s="1"/>
  <c r="AB30" i="39"/>
  <c r="U30" i="39" s="1"/>
  <c r="V30" i="39" s="1"/>
  <c r="W30" i="39" s="1"/>
  <c r="X30" i="39" s="1"/>
  <c r="AB22" i="39"/>
  <c r="U22" i="39" s="1"/>
  <c r="V22" i="39" s="1"/>
  <c r="W22" i="39" s="1"/>
  <c r="X22" i="39" s="1"/>
  <c r="AB29" i="39"/>
  <c r="U29" i="39" s="1"/>
  <c r="V29" i="39" s="1"/>
  <c r="W29" i="39" s="1"/>
  <c r="X29" i="39" s="1"/>
  <c r="AB31" i="39"/>
  <c r="U31" i="39" s="1"/>
  <c r="V31" i="39" s="1"/>
  <c r="W31" i="39" s="1"/>
  <c r="X31" i="39" s="1"/>
  <c r="AB48" i="39"/>
  <c r="U48" i="39" s="1"/>
  <c r="V48" i="39" s="1"/>
  <c r="W48" i="39" s="1"/>
  <c r="X48" i="39" s="1"/>
  <c r="AB23" i="39"/>
  <c r="U23" i="39" s="1"/>
  <c r="V23" i="39" s="1"/>
  <c r="W23" i="39" s="1"/>
  <c r="X23" i="39" s="1"/>
  <c r="AB40" i="39"/>
  <c r="U40" i="39" s="1"/>
  <c r="V40" i="39" s="1"/>
  <c r="W40" i="39" s="1"/>
  <c r="X40" i="39" s="1"/>
  <c r="U50" i="40"/>
  <c r="V50" i="40" s="1"/>
  <c r="W50" i="40" s="1"/>
  <c r="X50" i="40" s="1"/>
  <c r="U81" i="40"/>
  <c r="V81" i="40" s="1"/>
  <c r="W81" i="40" s="1"/>
  <c r="X81" i="40" s="1"/>
  <c r="U41" i="40"/>
  <c r="V41" i="40" s="1"/>
  <c r="W41" i="40" s="1"/>
  <c r="X41" i="40" s="1"/>
  <c r="AB20" i="40"/>
  <c r="U20" i="40" s="1"/>
  <c r="V20" i="40" s="1"/>
  <c r="W20" i="40" s="1"/>
  <c r="X20" i="40" s="1"/>
  <c r="AB37" i="40"/>
  <c r="U37" i="40" s="1"/>
  <c r="V37" i="40" s="1"/>
  <c r="W37" i="40" s="1"/>
  <c r="X37" i="40" s="1"/>
  <c r="AB52" i="40"/>
  <c r="U52" i="40" s="1"/>
  <c r="V52" i="40" s="1"/>
  <c r="W52" i="40" s="1"/>
  <c r="X52" i="40" s="1"/>
  <c r="AB56" i="40"/>
  <c r="U56" i="40" s="1"/>
  <c r="V56" i="40" s="1"/>
  <c r="W56" i="40" s="1"/>
  <c r="X56" i="40" s="1"/>
  <c r="U59" i="40"/>
  <c r="V59" i="40" s="1"/>
  <c r="W59" i="40" s="1"/>
  <c r="X59" i="40" s="1"/>
  <c r="AB87" i="40"/>
  <c r="U87" i="40" s="1"/>
  <c r="V87" i="40" s="1"/>
  <c r="W87" i="40" s="1"/>
  <c r="X87" i="40" s="1"/>
  <c r="U39" i="40"/>
  <c r="V39" i="40" s="1"/>
  <c r="W39" i="40" s="1"/>
  <c r="X39" i="40" s="1"/>
  <c r="U71" i="40"/>
  <c r="V71" i="40" s="1"/>
  <c r="W71" i="40" s="1"/>
  <c r="X71" i="40" s="1"/>
  <c r="U16" i="40"/>
  <c r="V16" i="40" s="1"/>
  <c r="W16" i="40" s="1"/>
  <c r="X16" i="40" s="1"/>
  <c r="U19" i="40"/>
  <c r="V19" i="40" s="1"/>
  <c r="W19" i="40" s="1"/>
  <c r="X19" i="40" s="1"/>
  <c r="U44" i="40"/>
  <c r="V44" i="40" s="1"/>
  <c r="W44" i="40" s="1"/>
  <c r="X44" i="40" s="1"/>
  <c r="U48" i="40"/>
  <c r="V48" i="40" s="1"/>
  <c r="W48" i="40" s="1"/>
  <c r="X48" i="40" s="1"/>
  <c r="U51" i="40"/>
  <c r="V51" i="40" s="1"/>
  <c r="W51" i="40" s="1"/>
  <c r="X51" i="40" s="1"/>
  <c r="U75" i="40"/>
  <c r="V75" i="40" s="1"/>
  <c r="W75" i="40" s="1"/>
  <c r="X75" i="40" s="1"/>
  <c r="U82" i="40"/>
  <c r="V82" i="40" s="1"/>
  <c r="W82" i="40" s="1"/>
  <c r="X82" i="40" s="1"/>
  <c r="AB31" i="40"/>
  <c r="U31" i="40" s="1"/>
  <c r="V31" i="40" s="1"/>
  <c r="W31" i="40" s="1"/>
  <c r="X31" i="40" s="1"/>
  <c r="AB21" i="40"/>
  <c r="U21" i="40" s="1"/>
  <c r="V21" i="40" s="1"/>
  <c r="W21" i="40" s="1"/>
  <c r="X21" i="40" s="1"/>
  <c r="AB36" i="40"/>
  <c r="U36" i="40" s="1"/>
  <c r="V36" i="40" s="1"/>
  <c r="W36" i="40" s="1"/>
  <c r="X36" i="40" s="1"/>
  <c r="AB38" i="40"/>
  <c r="U38" i="40" s="1"/>
  <c r="V38" i="40" s="1"/>
  <c r="W38" i="40" s="1"/>
  <c r="X38" i="40" s="1"/>
  <c r="AB40" i="40"/>
  <c r="U40" i="40" s="1"/>
  <c r="V40" i="40" s="1"/>
  <c r="W40" i="40" s="1"/>
  <c r="X40" i="40" s="1"/>
  <c r="U43" i="40"/>
  <c r="V43" i="40" s="1"/>
  <c r="W43" i="40" s="1"/>
  <c r="X43" i="40" s="1"/>
  <c r="AB68" i="40"/>
  <c r="U68" i="40" s="1"/>
  <c r="V68" i="40" s="1"/>
  <c r="W68" i="40" s="1"/>
  <c r="X68" i="40" s="1"/>
  <c r="AB72" i="40"/>
  <c r="U72" i="40" s="1"/>
  <c r="V72" i="40" s="1"/>
  <c r="W72" i="40" s="1"/>
  <c r="X72" i="40" s="1"/>
  <c r="AB55" i="40"/>
  <c r="U55" i="40" s="1"/>
  <c r="V55" i="40" s="1"/>
  <c r="W55" i="40" s="1"/>
  <c r="X55" i="40" s="1"/>
  <c r="AB32" i="40"/>
  <c r="U32" i="40" s="1"/>
  <c r="V32" i="40" s="1"/>
  <c r="W32" i="40" s="1"/>
  <c r="X32" i="40" s="1"/>
  <c r="U35" i="40"/>
  <c r="V35" i="40" s="1"/>
  <c r="W35" i="40" s="1"/>
  <c r="X35" i="40" s="1"/>
  <c r="AB45" i="40"/>
  <c r="U45" i="40" s="1"/>
  <c r="V45" i="40" s="1"/>
  <c r="W45" i="40" s="1"/>
  <c r="X45" i="40" s="1"/>
  <c r="AB60" i="40"/>
  <c r="U60" i="40" s="1"/>
  <c r="V60" i="40" s="1"/>
  <c r="W60" i="40" s="1"/>
  <c r="X60" i="40" s="1"/>
  <c r="U67" i="40"/>
  <c r="V67" i="40" s="1"/>
  <c r="W67" i="40" s="1"/>
  <c r="X67" i="40" s="1"/>
  <c r="AB76" i="40"/>
  <c r="U76" i="40" s="1"/>
  <c r="V76" i="40" s="1"/>
  <c r="W76" i="40" s="1"/>
  <c r="X76" i="40" s="1"/>
  <c r="U147" i="28"/>
  <c r="V147" i="28" s="1"/>
  <c r="W147" i="28" s="1"/>
  <c r="X147" i="28" s="1"/>
  <c r="U140" i="28"/>
  <c r="V140" i="28" s="1"/>
  <c r="W140" i="28" s="1"/>
  <c r="X140" i="28" s="1"/>
  <c r="U66" i="22"/>
  <c r="V66" i="22" s="1"/>
  <c r="W66" i="22" s="1"/>
  <c r="X66" i="22" s="1"/>
  <c r="U75" i="22"/>
  <c r="V75" i="22" s="1"/>
  <c r="W75" i="22" s="1"/>
  <c r="X75" i="22" s="1"/>
  <c r="U26" i="22"/>
  <c r="V26" i="22" s="1"/>
  <c r="W26" i="22" s="1"/>
  <c r="X26" i="22" s="1"/>
  <c r="U131" i="22"/>
  <c r="V131" i="22" s="1"/>
  <c r="W131" i="22" s="1"/>
  <c r="X131" i="22" s="1"/>
  <c r="U18" i="22"/>
  <c r="V18" i="22" s="1"/>
  <c r="W18" i="22" s="1"/>
  <c r="X18" i="22" s="1"/>
  <c r="U74" i="22"/>
  <c r="V74" i="22" s="1"/>
  <c r="W74" i="22" s="1"/>
  <c r="X74" i="22" s="1"/>
  <c r="U85" i="22"/>
  <c r="V85" i="22" s="1"/>
  <c r="W85" i="22" s="1"/>
  <c r="X85" i="22" s="1"/>
  <c r="U101" i="22"/>
  <c r="V101" i="22" s="1"/>
  <c r="W101" i="22" s="1"/>
  <c r="X101" i="22" s="1"/>
  <c r="U103" i="22"/>
  <c r="V103" i="22" s="1"/>
  <c r="W103" i="22" s="1"/>
  <c r="X103" i="22" s="1"/>
  <c r="U133" i="22"/>
  <c r="V133" i="22" s="1"/>
  <c r="W133" i="22" s="1"/>
  <c r="X133" i="22" s="1"/>
  <c r="U113" i="22"/>
  <c r="V113" i="22" s="1"/>
  <c r="W113" i="22" s="1"/>
  <c r="X113" i="22" s="1"/>
  <c r="U114" i="22"/>
  <c r="V114" i="22" s="1"/>
  <c r="W114" i="22" s="1"/>
  <c r="X114" i="22" s="1"/>
  <c r="U88" i="22"/>
  <c r="V88" i="22" s="1"/>
  <c r="W88" i="22" s="1"/>
  <c r="X88" i="22" s="1"/>
  <c r="U115" i="22"/>
  <c r="V115" i="22" s="1"/>
  <c r="W115" i="22" s="1"/>
  <c r="X115" i="22" s="1"/>
  <c r="U30" i="22"/>
  <c r="V30" i="22" s="1"/>
  <c r="W30" i="22" s="1"/>
  <c r="X30" i="22" s="1"/>
  <c r="U90" i="22"/>
  <c r="V90" i="22" s="1"/>
  <c r="W90" i="22" s="1"/>
  <c r="X90" i="22" s="1"/>
  <c r="U121" i="22"/>
  <c r="V121" i="22" s="1"/>
  <c r="W121" i="22" s="1"/>
  <c r="X121" i="22" s="1"/>
  <c r="U36" i="22"/>
  <c r="V36" i="22" s="1"/>
  <c r="W36" i="22" s="1"/>
  <c r="X36" i="22" s="1"/>
  <c r="U125" i="22"/>
  <c r="V125" i="22" s="1"/>
  <c r="W125" i="22" s="1"/>
  <c r="X125" i="22" s="1"/>
  <c r="U126" i="22"/>
  <c r="V126" i="22" s="1"/>
  <c r="W126" i="22" s="1"/>
  <c r="X126" i="22" s="1"/>
  <c r="U59" i="22"/>
  <c r="V59" i="22" s="1"/>
  <c r="W59" i="22" s="1"/>
  <c r="X59" i="22" s="1"/>
  <c r="U72" i="22"/>
  <c r="V72" i="22" s="1"/>
  <c r="W72" i="22" s="1"/>
  <c r="X72" i="22" s="1"/>
  <c r="U57" i="22"/>
  <c r="V57" i="22" s="1"/>
  <c r="W57" i="22" s="1"/>
  <c r="X57" i="22" s="1"/>
  <c r="U100" i="22"/>
  <c r="V100" i="22" s="1"/>
  <c r="W100" i="22" s="1"/>
  <c r="X100" i="22" s="1"/>
  <c r="U78" i="22"/>
  <c r="V78" i="22" s="1"/>
  <c r="W78" i="22" s="1"/>
  <c r="X78" i="22" s="1"/>
  <c r="U23" i="22"/>
  <c r="V23" i="22" s="1"/>
  <c r="W23" i="22" s="1"/>
  <c r="X23" i="22" s="1"/>
  <c r="U62" i="22"/>
  <c r="V62" i="22" s="1"/>
  <c r="W62" i="22" s="1"/>
  <c r="X62" i="22" s="1"/>
  <c r="U27" i="22"/>
  <c r="V27" i="22" s="1"/>
  <c r="W27" i="22" s="1"/>
  <c r="X27" i="22" s="1"/>
  <c r="U86" i="22"/>
  <c r="V86" i="22" s="1"/>
  <c r="W86" i="22" s="1"/>
  <c r="X86" i="22" s="1"/>
  <c r="U95" i="22"/>
  <c r="V95" i="22" s="1"/>
  <c r="W95" i="22" s="1"/>
  <c r="X95" i="22" s="1"/>
  <c r="U25" i="22"/>
  <c r="V25" i="22" s="1"/>
  <c r="W25" i="22" s="1"/>
  <c r="X25" i="22" s="1"/>
  <c r="U22" i="22"/>
  <c r="V22" i="22" s="1"/>
  <c r="W22" i="22" s="1"/>
  <c r="X22" i="22" s="1"/>
  <c r="U31" i="22"/>
  <c r="V31" i="22" s="1"/>
  <c r="W31" i="22" s="1"/>
  <c r="X31" i="22" s="1"/>
  <c r="U35" i="22"/>
  <c r="V35" i="22" s="1"/>
  <c r="W35" i="22" s="1"/>
  <c r="X35" i="22" s="1"/>
  <c r="U51" i="22"/>
  <c r="V51" i="22" s="1"/>
  <c r="W51" i="22" s="1"/>
  <c r="X51" i="22" s="1"/>
  <c r="U83" i="22"/>
  <c r="V83" i="22" s="1"/>
  <c r="W83" i="22" s="1"/>
  <c r="X83" i="22" s="1"/>
  <c r="U48" i="22"/>
  <c r="V48" i="22" s="1"/>
  <c r="W48" i="22" s="1"/>
  <c r="X48" i="22" s="1"/>
  <c r="U80" i="22"/>
  <c r="V80" i="22" s="1"/>
  <c r="W80" i="22" s="1"/>
  <c r="X80" i="22" s="1"/>
  <c r="U92" i="22"/>
  <c r="V92" i="22" s="1"/>
  <c r="W92" i="22" s="1"/>
  <c r="X92" i="22" s="1"/>
  <c r="U16" i="22"/>
  <c r="V16" i="22" s="1"/>
  <c r="W16" i="22" s="1"/>
  <c r="X16" i="22" s="1"/>
  <c r="X13" i="22" s="1"/>
  <c r="D23" i="44" s="1"/>
  <c r="U91" i="22"/>
  <c r="V91" i="22" s="1"/>
  <c r="W91" i="22" s="1"/>
  <c r="X91" i="22" s="1"/>
  <c r="U85" i="21"/>
  <c r="V85" i="21" s="1"/>
  <c r="W85" i="21" s="1"/>
  <c r="X85" i="21" s="1"/>
  <c r="U46" i="40"/>
  <c r="V46" i="40" s="1"/>
  <c r="W46" i="40" s="1"/>
  <c r="X46" i="40" s="1"/>
  <c r="U77" i="40"/>
  <c r="V77" i="40" s="1"/>
  <c r="W77" i="40" s="1"/>
  <c r="X77" i="40" s="1"/>
  <c r="U52" i="38"/>
  <c r="V52" i="38" s="1"/>
  <c r="W52" i="38" s="1"/>
  <c r="X52" i="38" s="1"/>
  <c r="U28" i="38"/>
  <c r="V28" i="38" s="1"/>
  <c r="W28" i="38" s="1"/>
  <c r="X28" i="38" s="1"/>
  <c r="U44" i="38"/>
  <c r="V44" i="38" s="1"/>
  <c r="W44" i="38" s="1"/>
  <c r="X44" i="38" s="1"/>
  <c r="U17" i="30"/>
  <c r="V17" i="30" s="1"/>
  <c r="W17" i="30" s="1"/>
  <c r="X17" i="30" s="1"/>
  <c r="AB39" i="30"/>
  <c r="U39" i="30" s="1"/>
  <c r="V39" i="30" s="1"/>
  <c r="W39" i="30" s="1"/>
  <c r="X39" i="30" s="1"/>
  <c r="AB31" i="30"/>
  <c r="U31" i="30" s="1"/>
  <c r="V31" i="30" s="1"/>
  <c r="W31" i="30" s="1"/>
  <c r="X31" i="30" s="1"/>
  <c r="U28" i="29"/>
  <c r="V28" i="29" s="1"/>
  <c r="W28" i="29" s="1"/>
  <c r="X28" i="29" s="1"/>
  <c r="U30" i="29"/>
  <c r="V30" i="29" s="1"/>
  <c r="W30" i="29" s="1"/>
  <c r="X30" i="29" s="1"/>
  <c r="U20" i="29"/>
  <c r="V20" i="29" s="1"/>
  <c r="W20" i="29" s="1"/>
  <c r="X20" i="29" s="1"/>
  <c r="AB45" i="29"/>
  <c r="U45" i="29" s="1"/>
  <c r="V45" i="29" s="1"/>
  <c r="W45" i="29" s="1"/>
  <c r="X45" i="29" s="1"/>
  <c r="U101" i="28"/>
  <c r="V101" i="28" s="1"/>
  <c r="W101" i="28" s="1"/>
  <c r="X101" i="28" s="1"/>
  <c r="U100" i="28"/>
  <c r="V100" i="28" s="1"/>
  <c r="W100" i="28" s="1"/>
  <c r="X100" i="28" s="1"/>
  <c r="U15" i="28"/>
  <c r="V15" i="28" s="1"/>
  <c r="W15" i="28" s="1"/>
  <c r="X15" i="28" s="1"/>
  <c r="U111" i="28"/>
  <c r="V111" i="28" s="1"/>
  <c r="W111" i="28" s="1"/>
  <c r="X111" i="28" s="1"/>
  <c r="U94" i="27"/>
  <c r="V94" i="27" s="1"/>
  <c r="W94" i="27" s="1"/>
  <c r="X94" i="27" s="1"/>
  <c r="AF23" i="26"/>
  <c r="Y23" i="26" s="1"/>
  <c r="Z23" i="26" s="1"/>
  <c r="AA23" i="26" s="1"/>
  <c r="U30" i="24"/>
  <c r="V30" i="24" s="1"/>
  <c r="W30" i="24" s="1"/>
  <c r="X30" i="24" s="1"/>
  <c r="U70" i="24"/>
  <c r="V70" i="24" s="1"/>
  <c r="W70" i="24" s="1"/>
  <c r="X70" i="24" s="1"/>
  <c r="AB21" i="23"/>
  <c r="U21" i="23" s="1"/>
  <c r="V21" i="23" s="1"/>
  <c r="W21" i="23" s="1"/>
  <c r="X21" i="23" s="1"/>
  <c r="U69" i="23"/>
  <c r="V69" i="23" s="1"/>
  <c r="W69" i="23" s="1"/>
  <c r="X69" i="23" s="1"/>
  <c r="U54" i="21"/>
  <c r="V54" i="21" s="1"/>
  <c r="W54" i="21" s="1"/>
  <c r="X54" i="21" s="1"/>
  <c r="U52" i="21"/>
  <c r="V52" i="21" s="1"/>
  <c r="W52" i="21" s="1"/>
  <c r="X52" i="21" s="1"/>
  <c r="U30" i="21"/>
  <c r="V30" i="21" s="1"/>
  <c r="W30" i="21" s="1"/>
  <c r="X30" i="21" s="1"/>
  <c r="U51" i="21"/>
  <c r="V51" i="21" s="1"/>
  <c r="W51" i="21" s="1"/>
  <c r="X51" i="21" s="1"/>
  <c r="U24" i="21"/>
  <c r="V24" i="21" s="1"/>
  <c r="W24" i="21" s="1"/>
  <c r="X24" i="21" s="1"/>
  <c r="U91" i="21"/>
  <c r="V91" i="21" s="1"/>
  <c r="W91" i="21" s="1"/>
  <c r="X91" i="21" s="1"/>
  <c r="U107" i="21"/>
  <c r="V107" i="21" s="1"/>
  <c r="W107" i="21" s="1"/>
  <c r="X107" i="21" s="1"/>
  <c r="X12" i="37" l="1"/>
  <c r="D38" i="44" s="1"/>
  <c r="X13" i="30"/>
  <c r="D31" i="44" s="1"/>
  <c r="X13" i="29"/>
  <c r="D30" i="44" s="1"/>
  <c r="X13" i="27"/>
  <c r="D28" i="44" s="1"/>
  <c r="X13" i="25"/>
  <c r="D26" i="44" s="1"/>
  <c r="X13" i="24"/>
  <c r="D25" i="44" s="1"/>
  <c r="X11" i="23"/>
  <c r="D24" i="44" s="1"/>
  <c r="X12" i="28"/>
  <c r="D29" i="44" s="1"/>
  <c r="X13" i="34"/>
  <c r="D35" i="44" s="1"/>
  <c r="D39" i="44"/>
  <c r="D36" i="44"/>
  <c r="AB12" i="36"/>
  <c r="D37" i="44" s="1"/>
  <c r="X12" i="40"/>
  <c r="D41" i="44" s="1"/>
  <c r="AB13" i="26"/>
  <c r="D27" i="44" s="1"/>
  <c r="X12" i="21"/>
  <c r="D22" i="44" s="1"/>
  <c r="AB12" i="2"/>
  <c r="D4" i="44" s="1"/>
  <c r="D2" i="44" l="1"/>
</calcChain>
</file>

<file path=xl/sharedStrings.xml><?xml version="1.0" encoding="utf-8"?>
<sst xmlns="http://schemas.openxmlformats.org/spreadsheetml/2006/main" count="19657" uniqueCount="5129">
  <si>
    <t xml:space="preserve">KALKULACE  </t>
  </si>
  <si>
    <t>Stavba:   Výstavba mateřské školy v ulici Bajkalská, k.ú. Vršovice,  p.č. 1536/4,1537/7,1538/1,1538/4, 1538/8, Praha 10 - 1.část</t>
  </si>
  <si>
    <t>Objekt:   Příprava území</t>
  </si>
  <si>
    <t xml:space="preserve">Část:   </t>
  </si>
  <si>
    <t>Objednatel:   ÚMČ Praha 10, Vršovická 68, Praha 10, 101 38</t>
  </si>
  <si>
    <t>Zhotovitel:   GEOSAN + VISTORIA – MŠ Bajkalská - vedoucí společník</t>
  </si>
  <si>
    <t xml:space="preserve">Zpracoval:    </t>
  </si>
  <si>
    <t xml:space="preserve">Místo:    </t>
  </si>
  <si>
    <t>MJ</t>
  </si>
  <si>
    <t>Norma</t>
  </si>
  <si>
    <t>Cena celkem</t>
  </si>
  <si>
    <t>Materiál celkem</t>
  </si>
  <si>
    <t>Mzdy celkem</t>
  </si>
  <si>
    <t>Stroje celkem</t>
  </si>
  <si>
    <t>Tarify celkem</t>
  </si>
  <si>
    <t>Odvody celkem</t>
  </si>
  <si>
    <t>Režie celkem</t>
  </si>
  <si>
    <t>Zisk celkem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</si>
  <si>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</si>
  <si>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</si>
  <si>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</si>
  <si>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</si>
  <si>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</si>
  <si>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</si>
  <si>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</si>
  <si>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</si>
  <si>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</si>
  <si>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</si>
  <si>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</si>
  <si>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</si>
  <si>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</si>
  <si>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</si>
  <si>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</si>
  <si>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HSV</t>
  </si>
  <si>
    <t xml:space="preserve">Práce a dodávky HSV   </t>
  </si>
  <si>
    <t xml:space="preserve">Zemní práce   </t>
  </si>
  <si>
    <t>111251102</t>
  </si>
  <si>
    <t xml:space="preserve">Odstranění křovin a stromů průměru kmene do 100 mm i s kořeny sklonu terénu do 1:5 z celkové plochy přes 100 do 500 m2 strojně   </t>
  </si>
  <si>
    <t>m2</t>
  </si>
  <si>
    <t>112101101</t>
  </si>
  <si>
    <t xml:space="preserve">Odstranění stromů listnatých průměru kmene do 300 mm   </t>
  </si>
  <si>
    <t>kus</t>
  </si>
  <si>
    <t>112101102</t>
  </si>
  <si>
    <t xml:space="preserve">Odstranění stromů listnatých s odřezáním kmene a s odvětvením, průměru kmene přes 300 do 500 mm se složením na hromady do 50 m nebo s naložením   </t>
  </si>
  <si>
    <t>ks</t>
  </si>
  <si>
    <t>112101103</t>
  </si>
  <si>
    <t xml:space="preserve">Odstranění stromů listnatých s odřezáním kmene a s odvětvením, průměru kmene přes 500 do 700 mm se složením na hromady do 50 m nebo s naložením   </t>
  </si>
  <si>
    <t>112101121</t>
  </si>
  <si>
    <t xml:space="preserve">Odstranění stromů jehličnatých s odřezáním kmene a s odvětvením, průměru kmene přes 100 do 300 mm se složením na hromady do 50 m nebo s naložením   </t>
  </si>
  <si>
    <t>112201111</t>
  </si>
  <si>
    <t xml:space="preserve">Odstranění pařezů průměru do 200 mm v rovině a svahu 1:5 s odklizením do 20 m nebo naložením a zasypáním jámy   </t>
  </si>
  <si>
    <t>112201112</t>
  </si>
  <si>
    <t xml:space="preserve">Odstranění pařezů průměru do 300 mm v rovině a svahu 1:5 s odklizením do 20 m nebo naložením a zasypáním jámy   </t>
  </si>
  <si>
    <t>112201113</t>
  </si>
  <si>
    <t xml:space="preserve">Odstranění pařezů průměru do 400 mm v rovině a svahu 1:5 s odklizením do 20 m nebo naložením a zasypáním jámy   </t>
  </si>
  <si>
    <t>112201114</t>
  </si>
  <si>
    <t xml:space="preserve">Odstranění pařezů průměru do 500 mm v rovině a svahu 1:5 s odklizením do 20 m nebo naložením a zasypáním jámy   </t>
  </si>
  <si>
    <t>112201115</t>
  </si>
  <si>
    <t xml:space="preserve">Odstranění pařezů průměru do 600 mm v rovině a svahu 1:5 s odklizením do 20 m nebo naložením a zasypáním jámy   </t>
  </si>
  <si>
    <t>112201120</t>
  </si>
  <si>
    <t xml:space="preserve">Odstranění pařezů průměru do 1100 mm v rovině a svahu 1:5 s odklizením do 20 m nebo naložením a zasypáním jámy   </t>
  </si>
  <si>
    <t>112201123</t>
  </si>
  <si>
    <t xml:space="preserve">Odstranění pařezů průměru do 1400 mm v rovině a svahu 1:5 s odklizením do 20 m nebo naložením a zasypáním jámy   </t>
  </si>
  <si>
    <t>121151123</t>
  </si>
  <si>
    <t xml:space="preserve">Sejmutí ornice plochy přes 500 m2 tl vrstvy do 200 mm strojně   </t>
  </si>
  <si>
    <t xml:space="preserve">Součet   </t>
  </si>
  <si>
    <t>162201405</t>
  </si>
  <si>
    <t xml:space="preserve">Vodorovné přemístní větví smýcených stromů jehličnatých o prům. pařezu od 100 do 300mm na vzdálenost do 5000m s naložením, složením a dopravou   </t>
  </si>
  <si>
    <t>162201422</t>
  </si>
  <si>
    <t xml:space="preserve">Vodorovné přemístní pařezů o prům. pařezu od 300 do 500mm na vzdálenost do 5000m s naložením, složením a dopravou   </t>
  </si>
  <si>
    <t>162201423</t>
  </si>
  <si>
    <t xml:space="preserve">Vodorovné přemístní pařezů o prům. pařezu od 500 do 700mm na vzdálenost do 5000m s naložením, složením a dopravou   </t>
  </si>
  <si>
    <t>162201401</t>
  </si>
  <si>
    <t xml:space="preserve">Vodorovné přemístění větví stromů listnatých do 1 km D kmene do 300 mm   </t>
  </si>
  <si>
    <t>162201402</t>
  </si>
  <si>
    <t xml:space="preserve">Vodorovné přemístění větví stromů listnatých do 1 km D kmene do 500 mm   </t>
  </si>
  <si>
    <t>162201403</t>
  </si>
  <si>
    <t xml:space="preserve">Vodorovné přemístění větví stromů listnatých do 1 km D kmene do 700 mm   </t>
  </si>
  <si>
    <t>162201421</t>
  </si>
  <si>
    <t xml:space="preserve">Vodorovné přemístění pařezů do 1 km D do 300 mm   </t>
  </si>
  <si>
    <t>162301501</t>
  </si>
  <si>
    <t xml:space="preserve">Vodorovné přemístění křovin do 5 km D kmene do 100 mm   </t>
  </si>
  <si>
    <t>162301931</t>
  </si>
  <si>
    <t xml:space="preserve">Příplatek k vodorovnému přemístění větví stromů listnatých D kmene do 300 mm ZKD 1 km   </t>
  </si>
  <si>
    <t>162301932</t>
  </si>
  <si>
    <t xml:space="preserve">Příplatek k vodorovnému přemístění větví stromů listnatých D kmene do 500 mm ZKD 1 km   </t>
  </si>
  <si>
    <t>162301933</t>
  </si>
  <si>
    <t xml:space="preserve">Příplatek k vodorovnému přemístění větví stromů listnatých D kmene do 700 mm ZKD 1 km   </t>
  </si>
  <si>
    <t>162301971</t>
  </si>
  <si>
    <t xml:space="preserve">Příplatek k vodorovnému přemístění pařezů D 300 mm ZKD 1 km   </t>
  </si>
  <si>
    <t>171201201</t>
  </si>
  <si>
    <t xml:space="preserve">Uložení sypaniny (ornice) na meziskládku   </t>
  </si>
  <si>
    <t>m3</t>
  </si>
  <si>
    <t>184813212</t>
  </si>
  <si>
    <t xml:space="preserve">Ochranné oplocení kořenové zóny stromu v rovině nebo na svahu do 1:5, výšky do 2000 mm   </t>
  </si>
  <si>
    <t>m</t>
  </si>
  <si>
    <t>15611620</t>
  </si>
  <si>
    <t xml:space="preserve">drát vázací černý D 2mm   </t>
  </si>
  <si>
    <t>kg</t>
  </si>
  <si>
    <t>31412792</t>
  </si>
  <si>
    <t xml:space="preserve">hřebík stavební hlava zápustná mřížkovaná 2,8x70mm   </t>
  </si>
  <si>
    <t>60511120</t>
  </si>
  <si>
    <t xml:space="preserve">řezivo stavební prkna prismovaná středová tl 25(32)mm dl 2-5m   </t>
  </si>
  <si>
    <t>60512135</t>
  </si>
  <si>
    <t xml:space="preserve">hranol stavební řezivo průřezu do 288cm2 do dl 6m   </t>
  </si>
  <si>
    <t>184813252</t>
  </si>
  <si>
    <t xml:space="preserve">Odstranění ochranného oplocení kořenové zóny stromu v rovině nebo na svahu do 1:5, výšky do 2000 mm   </t>
  </si>
  <si>
    <t>R-položka</t>
  </si>
  <si>
    <t xml:space="preserve">Vodorovné přemístní pařezů o prům. pařezu větší než 900 mm na vzdálenost do 5000m s naložením, složením a dopravou   </t>
  </si>
  <si>
    <t>R-položka.1</t>
  </si>
  <si>
    <t xml:space="preserve">Vyvázání spodních větví, bandážování a řez stromů pro vytvoření průjezdního profilu nebo směrem k překážce, dle aktuálního stavu stromu a možností - stromy č. 56, 78, 106 včetně případného naložení, odvozu, složení a skládkovného do vzdálenosti do 5 km   </t>
  </si>
  <si>
    <t>R-položka.2</t>
  </si>
  <si>
    <t xml:space="preserve">Ochrana kořenové zóny stromů v místě pojezdu techniky - geotextílie, vrstva 150mm hrubého písku, dřevěné fošny nebo betonové panely   </t>
  </si>
  <si>
    <t>R-položka.3</t>
  </si>
  <si>
    <t xml:space="preserve">Odstranění vyvázání spodních větví a bandážování včetně případného naložení, odvozu, složení a skládkovného do vzdálenosti do 5 km   </t>
  </si>
  <si>
    <t>R-položka.4</t>
  </si>
  <si>
    <t xml:space="preserve">Odstranění ochrany kořenové zóny stromů v místě pojezdu techniky   </t>
  </si>
  <si>
    <t xml:space="preserve">Ostatní konstrukce a práce, bourání   </t>
  </si>
  <si>
    <t>961044111</t>
  </si>
  <si>
    <t xml:space="preserve">Bourání základů z betonu prostého   </t>
  </si>
  <si>
    <t>962032231</t>
  </si>
  <si>
    <t xml:space="preserve">Bourání zdiva z cihel pálených nebo vápenopískových na MV nebo MVC přes 1 m3   </t>
  </si>
  <si>
    <t>962042320</t>
  </si>
  <si>
    <t xml:space="preserve">Bourání zdiva nadzákladového z betonu prostého do 1 m3   </t>
  </si>
  <si>
    <t>966071711</t>
  </si>
  <si>
    <t xml:space="preserve">Bourání sloupků a vzpěr plotových ocelových do 2,5 m zabetonovaných   </t>
  </si>
  <si>
    <t>966071822</t>
  </si>
  <si>
    <t xml:space="preserve">Rozebrání oplocení z drátěného pletiva se čtvercovými oky výšky do 2,0 m   </t>
  </si>
  <si>
    <t>966072811</t>
  </si>
  <si>
    <t xml:space="preserve">Rozebrání rámového oplocení na ocelové sloupky výšky do 2m   </t>
  </si>
  <si>
    <t>966073810</t>
  </si>
  <si>
    <t xml:space="preserve">Rozebrání vrat a vrátek k oplocení plochy do 2 m2   </t>
  </si>
  <si>
    <t>966073812</t>
  </si>
  <si>
    <t xml:space="preserve">Rozebrání vrat a vrátek k oplocení plochy do 10 m2   </t>
  </si>
  <si>
    <t xml:space="preserve">1,0   </t>
  </si>
  <si>
    <t>997</t>
  </si>
  <si>
    <t xml:space="preserve">Přesun sutě   </t>
  </si>
  <si>
    <t>997013111</t>
  </si>
  <si>
    <t xml:space="preserve">Vnitrostaveništní doprava suti a vybouraných hmot pro budovy v do 6 m s použitím mechanizace   </t>
  </si>
  <si>
    <t>t</t>
  </si>
  <si>
    <t>997013501</t>
  </si>
  <si>
    <t xml:space="preserve">Odvoz suti a vybouraných hmot na skládku nebo meziskládku do 1 km se složením   </t>
  </si>
  <si>
    <t>997013509</t>
  </si>
  <si>
    <t xml:space="preserve">Příplatek k odvozu suti a vybouraných hmot na skládku ZKD 1 km přes 1 km   </t>
  </si>
  <si>
    <t xml:space="preserve">9,881*14 "Přepočtené koeficientem množství   </t>
  </si>
  <si>
    <t>997013601</t>
  </si>
  <si>
    <t xml:space="preserve">Poplatek za uložení na skládce (skládkovné) stavebního odpadu betonového kód odpadu 17 01 01   </t>
  </si>
  <si>
    <t>94620002</t>
  </si>
  <si>
    <t xml:space="preserve">poplatek za uložení stavebního odpadu betonového zatříděného kódem 17 01 01   </t>
  </si>
  <si>
    <t>997013603</t>
  </si>
  <si>
    <t xml:space="preserve">Poplatek za uložení na skládce (skládkovné) stavebního odpadu cihelného kód odpadu 17 01 02   </t>
  </si>
  <si>
    <t>94620003</t>
  </si>
  <si>
    <t xml:space="preserve">poplatek za uložení stavebního odpadu cihelného zatříděného kódem 17 01 02   </t>
  </si>
  <si>
    <t xml:space="preserve">Celkem   </t>
  </si>
  <si>
    <t>Objekt:   Pavilon A</t>
  </si>
  <si>
    <t>Část:   ASŘ</t>
  </si>
  <si>
    <t>132251251</t>
  </si>
  <si>
    <t xml:space="preserve">Hloubení rýh nezapažených š do 2000 mm v hornině třídy těžitelnosti I, skupiny 3 objem do 20 m3 strojně   </t>
  </si>
  <si>
    <t>162751117</t>
  </si>
  <si>
    <t xml:space="preserve">Vodorovné přemístění do 10000 m výkopku/sypaniny z horniny třídy těžitelnosti I, skupiny 1 až 3   </t>
  </si>
  <si>
    <t xml:space="preserve">přebytečná zemina na skládku   </t>
  </si>
  <si>
    <t>162751119</t>
  </si>
  <si>
    <t xml:space="preserve">Příplatek k vodorovnému přemístění výkopku/sypaniny z horniny třídy těžitelnosti I, skupiny 1 až 3 ZKD 1000 m přes 10000 m   </t>
  </si>
  <si>
    <t>171201221</t>
  </si>
  <si>
    <t xml:space="preserve">Poplatek za uložení na skládce (skládkovné) zeminy a kamení kód odpadu 17 05 04   </t>
  </si>
  <si>
    <t>94620001</t>
  </si>
  <si>
    <t xml:space="preserve">poplatek za uložení stavebního odpadu zeminy a kamení  zatříděného kódem 17 05 04   </t>
  </si>
  <si>
    <t>171251201</t>
  </si>
  <si>
    <t xml:space="preserve">Uložení sypaniny na skládky nebo meziskládky   </t>
  </si>
  <si>
    <t xml:space="preserve">Zakládání   </t>
  </si>
  <si>
    <t>271572211</t>
  </si>
  <si>
    <t xml:space="preserve">Podsyp pod základové konstrukce se zhutněním z netříděného štěrkopísku   </t>
  </si>
  <si>
    <t>58337331</t>
  </si>
  <si>
    <t xml:space="preserve">štěrkopísek frakce 0/22   </t>
  </si>
  <si>
    <t>272361821</t>
  </si>
  <si>
    <t xml:space="preserve">Výztuž základových kleneb betonářskou ocelí 10 505 (R)   </t>
  </si>
  <si>
    <t>13021054</t>
  </si>
  <si>
    <t xml:space="preserve">tyč ocelová ohýbaná žebírková jakost BSt 500S (10 505) výztuž do betonu D 10-16mm   </t>
  </si>
  <si>
    <t>13021058</t>
  </si>
  <si>
    <t xml:space="preserve">tyč ocelová ohýbaná žebírková jakost BSt 500S (10 505) výztuž do betonu D 18-28mm   </t>
  </si>
  <si>
    <t>15611622</t>
  </si>
  <si>
    <t xml:space="preserve">drát vázací černý D 3,15mm   </t>
  </si>
  <si>
    <t>31210016</t>
  </si>
  <si>
    <t xml:space="preserve">elektroda E-B 121 5x450mm   </t>
  </si>
  <si>
    <t>100 kus</t>
  </si>
  <si>
    <t>273321611</t>
  </si>
  <si>
    <t xml:space="preserve">Základové desky ze ŽB bez zvýšených nároků na prostředí tř. C 30/37   </t>
  </si>
  <si>
    <t>08211321</t>
  </si>
  <si>
    <t xml:space="preserve">voda pitná pro ostatní odběratele   </t>
  </si>
  <si>
    <t>58933324</t>
  </si>
  <si>
    <t xml:space="preserve">beton C 30/37 X0 kamenivo frakce 0/22   </t>
  </si>
  <si>
    <t>69311201</t>
  </si>
  <si>
    <t xml:space="preserve">geotextilie netkaná separační, ochranná, filtrační, drenážní PES(70%)+PP(30%) 400g/m2   </t>
  </si>
  <si>
    <t>274313711</t>
  </si>
  <si>
    <t xml:space="preserve">Základové pásy z betonu tř. C 20/25   </t>
  </si>
  <si>
    <t>58932910</t>
  </si>
  <si>
    <t xml:space="preserve">beton C 20/25 X0XC2 kamenivo frakce 0/22   </t>
  </si>
  <si>
    <t>274351121</t>
  </si>
  <si>
    <t xml:space="preserve">Zřízení bednění základových pasů rovného   </t>
  </si>
  <si>
    <t>53390018</t>
  </si>
  <si>
    <t xml:space="preserve">bednění rámové základových pasů   </t>
  </si>
  <si>
    <t>53390181</t>
  </si>
  <si>
    <t xml:space="preserve">materiál spotřební bednění základových patek a pasů   </t>
  </si>
  <si>
    <t>274351122</t>
  </si>
  <si>
    <t xml:space="preserve">Odstranění bednění základových pasů rovného   </t>
  </si>
  <si>
    <t>279113145</t>
  </si>
  <si>
    <t xml:space="preserve">Základová zeď tl do 400 mm z tvárnic ztraceného bednění včetně výplně z betonu tř. C 20/25   </t>
  </si>
  <si>
    <t>59515001</t>
  </si>
  <si>
    <t xml:space="preserve">tvárnice ztraceného bednění betonová dělená pro zdivo tl 400mm   </t>
  </si>
  <si>
    <t>279321348</t>
  </si>
  <si>
    <t xml:space="preserve">Základová zeď ze ŽB bez zvýšených nároků na prostředí tř. C 30/37 bez výztuže   </t>
  </si>
  <si>
    <t>279351121</t>
  </si>
  <si>
    <t xml:space="preserve">Zřízení oboustranného bednění základových zdí   </t>
  </si>
  <si>
    <t>53390032</t>
  </si>
  <si>
    <t xml:space="preserve">bednění rámové stěn rovné oboustranné   </t>
  </si>
  <si>
    <t>53390184</t>
  </si>
  <si>
    <t xml:space="preserve">materiál spotřební bednění oboustranných stěn   </t>
  </si>
  <si>
    <t>279351122</t>
  </si>
  <si>
    <t xml:space="preserve">Odstranění oboustranného bednění základových zdí   </t>
  </si>
  <si>
    <t>279361821</t>
  </si>
  <si>
    <t xml:space="preserve">Výztuž základových zdí nosných betonářskou ocelí 10 505   </t>
  </si>
  <si>
    <t>13021052</t>
  </si>
  <si>
    <t xml:space="preserve">tyč ocelová ohýbaná žebírková jakost BSt 500S (10 505) výztuž do betonu D 6-8mm   </t>
  </si>
  <si>
    <t>31412858</t>
  </si>
  <si>
    <t xml:space="preserve">hřebík stavební hlava zápustná mřížkovaná 4x100mm   </t>
  </si>
  <si>
    <t xml:space="preserve">Svislé a kompletní konstrukce   </t>
  </si>
  <si>
    <t>311113141</t>
  </si>
  <si>
    <t xml:space="preserve">Nosná zeď tl 150 mm z hladkých tvárnic ztraceného bednění včetně výplně z betonu tř. C 20/25   </t>
  </si>
  <si>
    <t>59515429</t>
  </si>
  <si>
    <t xml:space="preserve">tvárnice ztraceného bednění betonová dělená pro zdivo tl 150mm   </t>
  </si>
  <si>
    <t>311113142</t>
  </si>
  <si>
    <t xml:space="preserve">Nosná zeď tl do 200 mm z hladkých tvárnic ztraceného bednění včetně výplně z betonu tř. 20/25   </t>
  </si>
  <si>
    <t>59515430</t>
  </si>
  <si>
    <t xml:space="preserve">tvárnice ztraceného bednění betonová dělená pro zdivo tl 200mm   </t>
  </si>
  <si>
    <t>311113144</t>
  </si>
  <si>
    <t xml:space="preserve">Nosná zeď tl do 300 mm z hladkých tvárnic ztraceného bednění včetně výplně z betonu tř. C 20/25   </t>
  </si>
  <si>
    <t>59515431</t>
  </si>
  <si>
    <t xml:space="preserve">tvárnice ztraceného bednění betonová dělená pro zdivo tl 300mm   </t>
  </si>
  <si>
    <t>311234011</t>
  </si>
  <si>
    <t xml:space="preserve">Zdivo jednovrstvé z cihel děrovaných přes P10 do P15 na maltu M5 tl 175 mm   </t>
  </si>
  <si>
    <t xml:space="preserve">2.NP   </t>
  </si>
  <si>
    <t>58564004</t>
  </si>
  <si>
    <t xml:space="preserve">směs suchá maltová zdicí vápenocementová M5   </t>
  </si>
  <si>
    <t>59612004</t>
  </si>
  <si>
    <t xml:space="preserve">cihelný blok děrovaný přes P10 do P15 pro zdivo tl 175mm   </t>
  </si>
  <si>
    <t>311234021</t>
  </si>
  <si>
    <t xml:space="preserve">Zdivo jednovrstvé z cihel děrovaných do P10 na maltu M5 tl 200 mm   </t>
  </si>
  <si>
    <t>59612005</t>
  </si>
  <si>
    <t xml:space="preserve">cihelný blok děrovaný do P10 pro zdivo tl 200mm   </t>
  </si>
  <si>
    <t>311234061</t>
  </si>
  <si>
    <t xml:space="preserve">Zdivo jednovrstvé z cihel děrovaných přes P10 do P15 na maltu M5 tl 300 mm   </t>
  </si>
  <si>
    <t>59612009</t>
  </si>
  <si>
    <t xml:space="preserve">cihelný blok děrovaný přes P10 do P15 pro zdivo tl 300mm   </t>
  </si>
  <si>
    <t>31123409R</t>
  </si>
  <si>
    <t xml:space="preserve">Zdivo jednovrstvé z cihel děrovaných přes P10 do P15 na maltu M5 tl 365 mm   </t>
  </si>
  <si>
    <t>311361821</t>
  </si>
  <si>
    <t xml:space="preserve">Výztuž nosných zdí betonářskou ocelí 10 505   </t>
  </si>
  <si>
    <t>31210014</t>
  </si>
  <si>
    <t xml:space="preserve">elektroda E-B 121 3,2x450mm   </t>
  </si>
  <si>
    <t>317168051</t>
  </si>
  <si>
    <t xml:space="preserve">Překlad keramický vysoký v 238 mm dl 1000 mm   </t>
  </si>
  <si>
    <t>15615155</t>
  </si>
  <si>
    <t xml:space="preserve">drát kruhový Pz měkký jakost 11 343 D 1,6mm   </t>
  </si>
  <si>
    <t>58564005</t>
  </si>
  <si>
    <t xml:space="preserve">směs suchá maltová zdící cementová M10   </t>
  </si>
  <si>
    <t>59640021</t>
  </si>
  <si>
    <t xml:space="preserve">překlad keramický nosný š 70mm dl 1m   </t>
  </si>
  <si>
    <t>317168052</t>
  </si>
  <si>
    <t xml:space="preserve">Překlad keramický vysoký v 238 mm dl 1250 mm   </t>
  </si>
  <si>
    <t>59640022</t>
  </si>
  <si>
    <t xml:space="preserve">překlad keramický nosný š 70mm dl 1,25m   </t>
  </si>
  <si>
    <t>317168053</t>
  </si>
  <si>
    <t xml:space="preserve">Překlad keramický vysoký v 238 mm dl 1500 mm   </t>
  </si>
  <si>
    <t>59640023</t>
  </si>
  <si>
    <t xml:space="preserve">překlad keramický nosný š 70mm dl 1,50m   </t>
  </si>
  <si>
    <t>317168055</t>
  </si>
  <si>
    <t xml:space="preserve">Překlad keramický vysoký v 238 mm dl 2000 mm   </t>
  </si>
  <si>
    <t>59640025</t>
  </si>
  <si>
    <t xml:space="preserve">překlad keramický nosný š 70mm dl 2m   </t>
  </si>
  <si>
    <t>317168058</t>
  </si>
  <si>
    <t xml:space="preserve">Překlad keramický vysoký v 238 mm dl 2750 mm   </t>
  </si>
  <si>
    <t>59640028</t>
  </si>
  <si>
    <t xml:space="preserve">překlad keramický nosný š 70mm dl 2,75m   </t>
  </si>
  <si>
    <t>317168059</t>
  </si>
  <si>
    <t xml:space="preserve">Překlad keramický vysoký v 238 mm dl 3000 mm   </t>
  </si>
  <si>
    <t>59640029</t>
  </si>
  <si>
    <t xml:space="preserve">překlad keramický nosný š 70mm dl 3m   </t>
  </si>
  <si>
    <t>317941121</t>
  </si>
  <si>
    <t xml:space="preserve">Osazování ocelových válcovaných nosníků na zdivu I, IE, U, UE nebo L do č 12   </t>
  </si>
  <si>
    <t>58912550</t>
  </si>
  <si>
    <t xml:space="preserve">malta cementová MC15 pojivo CEM II nebo CEM III   </t>
  </si>
  <si>
    <t>13010712</t>
  </si>
  <si>
    <t xml:space="preserve">ocel profilová IPN 100 jakost 11 375   </t>
  </si>
  <si>
    <t>317941123</t>
  </si>
  <si>
    <t xml:space="preserve">Osazování ocelových válcovaných nosníků na zdivu I, IE, U, UE nebo L do č 22   </t>
  </si>
  <si>
    <t>13010914</t>
  </si>
  <si>
    <t xml:space="preserve">ocel profilová UE 140 jakost 11 375   </t>
  </si>
  <si>
    <t>13010746</t>
  </si>
  <si>
    <t xml:space="preserve">ocel profilová IPE 140 jakost 11 375   </t>
  </si>
  <si>
    <t>3399411R1</t>
  </si>
  <si>
    <t xml:space="preserve">Montáž sloupu ze zdvojených válcovaných nosníků HEB 300 dl 3,15m   </t>
  </si>
  <si>
    <t>13010990</t>
  </si>
  <si>
    <t xml:space="preserve">ocel profilová HE-B 300 jakost 11 375   </t>
  </si>
  <si>
    <t>342244111</t>
  </si>
  <si>
    <t xml:space="preserve">Příčka z cihel děrovaných do P10 na maltu M5 tloušťky 115 mm   </t>
  </si>
  <si>
    <t>59612001</t>
  </si>
  <si>
    <t xml:space="preserve">cihelný blok děrovaný do P10 pro zdivo tl 115mm   </t>
  </si>
  <si>
    <t>346244381</t>
  </si>
  <si>
    <t xml:space="preserve">Plentování jednostranné v do 200 mm válcovaných nosníků cihlami   </t>
  </si>
  <si>
    <t>58912405</t>
  </si>
  <si>
    <t xml:space="preserve">malta cementová MC5 pojivo CEM II nebo CEM III s přísadou kamenivo frakce 0/4   </t>
  </si>
  <si>
    <t>59610001</t>
  </si>
  <si>
    <t xml:space="preserve">cihla pálená plná do P15 290x140x65mm   </t>
  </si>
  <si>
    <t>346271113</t>
  </si>
  <si>
    <t xml:space="preserve">Přizdívky z cihel betonových tl 65 mm   </t>
  </si>
  <si>
    <t>58564007</t>
  </si>
  <si>
    <t xml:space="preserve">směs suchá maltová zdicí pro vápenopískové a betonové zdivo M20   </t>
  </si>
  <si>
    <t>59515000</t>
  </si>
  <si>
    <t xml:space="preserve">cihla plná betonová šedá 290x140x65mm   </t>
  </si>
  <si>
    <t>346271129</t>
  </si>
  <si>
    <t xml:space="preserve">Příplatek k přizdívkám za ochranu izolace zaléváním maltou   </t>
  </si>
  <si>
    <t>58912500</t>
  </si>
  <si>
    <t xml:space="preserve">malta cementová MC10 pojivo CEM II nebo CEM III   </t>
  </si>
  <si>
    <t>346481111</t>
  </si>
  <si>
    <t xml:space="preserve">Zaplentování rýh, potrubí, výklenků nebo nik ve stěnách rabicovým pletivem   </t>
  </si>
  <si>
    <t>15614125</t>
  </si>
  <si>
    <t xml:space="preserve">drát kruhový Pz měkký jakost 11 300 D 0,8mm   </t>
  </si>
  <si>
    <t>31312536</t>
  </si>
  <si>
    <t xml:space="preserve">tkanina kovová rabicová 16x16mm drát D 0,8mm   </t>
  </si>
  <si>
    <t>54872212</t>
  </si>
  <si>
    <t xml:space="preserve">skoba ocelová lisovaná dl 40mm   </t>
  </si>
  <si>
    <t xml:space="preserve">Vodorovné konstrukce   </t>
  </si>
  <si>
    <t>411133902</t>
  </si>
  <si>
    <t xml:space="preserve">Montáž stropních panelů z betonu předpjatého bez závěsných háků hmotnosti do 3 t budova v do 18 m včetně zalití spár betonem C25/30 XC1   </t>
  </si>
  <si>
    <t>58912605</t>
  </si>
  <si>
    <t xml:space="preserve">malta styková MC25 pojivo CEM I kamenivo frakce 0/4   </t>
  </si>
  <si>
    <t>593468R1</t>
  </si>
  <si>
    <t xml:space="preserve">panel stropní předpjatý Spirrol HCE 250-0/6   </t>
  </si>
  <si>
    <t>593468R2</t>
  </si>
  <si>
    <t xml:space="preserve">panel stropní předpjatý Spirrol HCE 250-0/8   </t>
  </si>
  <si>
    <t>411321414</t>
  </si>
  <si>
    <t xml:space="preserve">Stropy deskové ze ŽB tř. C 25/30 XC1   </t>
  </si>
  <si>
    <t>58932932</t>
  </si>
  <si>
    <t xml:space="preserve">beton C 25/30 X0 kamenivo frakce 0/16   </t>
  </si>
  <si>
    <t>411321616</t>
  </si>
  <si>
    <t xml:space="preserve">Stropy deskové ze ŽB tř. C 30/37   </t>
  </si>
  <si>
    <t>58933323</t>
  </si>
  <si>
    <t xml:space="preserve">beton C 30/37 X0 kamenivo frakce 0/16   </t>
  </si>
  <si>
    <t>411351011</t>
  </si>
  <si>
    <t xml:space="preserve">Zřízení bednění stropů deskových tl do 25 cm bez podpěrné kce   </t>
  </si>
  <si>
    <t>53390111</t>
  </si>
  <si>
    <t xml:space="preserve">deska betonářská laťovka 3vrstvá   </t>
  </si>
  <si>
    <t>53390112</t>
  </si>
  <si>
    <t xml:space="preserve">překližka stavební dořezová   </t>
  </si>
  <si>
    <t>53390160</t>
  </si>
  <si>
    <t xml:space="preserve">materiál spotřební bednění stropů a nosníků   </t>
  </si>
  <si>
    <t>53390200</t>
  </si>
  <si>
    <t xml:space="preserve">bednění stropů deskových tl 5-25cm   </t>
  </si>
  <si>
    <t>411351012</t>
  </si>
  <si>
    <t xml:space="preserve">Odstranění bednění stropů deskových tl do 25 cm bez podpěrné kce   </t>
  </si>
  <si>
    <t>411354233</t>
  </si>
  <si>
    <t xml:space="preserve">Bednění stropů ztracené z hraněných trapézových vln v 40 mm plech pozinkovaný tl 0,75 mm   </t>
  </si>
  <si>
    <t>15484111</t>
  </si>
  <si>
    <t xml:space="preserve">plech trapézový 39/160 AlZn tl 0,75mm   </t>
  </si>
  <si>
    <t>411354313</t>
  </si>
  <si>
    <t xml:space="preserve">Zřízení podpěrné konstrukce stropů výšky do 4 m tl do 25 cm   </t>
  </si>
  <si>
    <t>53390229</t>
  </si>
  <si>
    <t xml:space="preserve">konstrukce podpěrná stropů v podepření do 4m strop tl 15-25cm   </t>
  </si>
  <si>
    <t>411354314</t>
  </si>
  <si>
    <t xml:space="preserve">Odstranění podpěrné konstrukce stropů výšky do 4 m tl do 25 cm   </t>
  </si>
  <si>
    <t>411354331</t>
  </si>
  <si>
    <t xml:space="preserve">Zřízení podpěrné konstrukce stropů výšky do 6 m tl do 15 cm   </t>
  </si>
  <si>
    <t>53390245</t>
  </si>
  <si>
    <t xml:space="preserve">konstrukce podpěrná stropů v podepření do 6m strop tl 5-15cm   </t>
  </si>
  <si>
    <t>411354332</t>
  </si>
  <si>
    <t xml:space="preserve">Odstranění podpěrné konstrukce stropů výšky do 6 m tl do 15 cm   </t>
  </si>
  <si>
    <t>4113543R1</t>
  </si>
  <si>
    <t xml:space="preserve">Příplatek k podpěrné konstrukce stropů za výšku podepření nad 8 m   </t>
  </si>
  <si>
    <t>411361821</t>
  </si>
  <si>
    <t xml:space="preserve">Výztuž stropů betonářskou ocelí 10 505   </t>
  </si>
  <si>
    <t>41394112R</t>
  </si>
  <si>
    <t xml:space="preserve">Osazování ocelových válcovaných zdvojených průvlaků HEB 320   </t>
  </si>
  <si>
    <t>13011008</t>
  </si>
  <si>
    <t xml:space="preserve">ocel profilová HE-B 320 jakost 11 375   </t>
  </si>
  <si>
    <t>417321616</t>
  </si>
  <si>
    <t xml:space="preserve">Ztužující pásy a věnce ze ŽB tř. C 30/37   </t>
  </si>
  <si>
    <t>417351115</t>
  </si>
  <si>
    <t xml:space="preserve">Zřízení bednění ztužujících věnců   </t>
  </si>
  <si>
    <t>24551824</t>
  </si>
  <si>
    <t xml:space="preserve">prostředek odbedňovací univerzální   </t>
  </si>
  <si>
    <t>litr</t>
  </si>
  <si>
    <t>31412774</t>
  </si>
  <si>
    <t xml:space="preserve">hřebík stavební hlava zápustná mřížkovaná 2,5x63mm   </t>
  </si>
  <si>
    <t>417351116</t>
  </si>
  <si>
    <t xml:space="preserve">Odstranění bednění ztužujících věnců   </t>
  </si>
  <si>
    <t>417361821</t>
  </si>
  <si>
    <t xml:space="preserve">Výztuž ztužujících pásů a věnců betonářskou ocelí 10 505   </t>
  </si>
  <si>
    <t>430321616</t>
  </si>
  <si>
    <t xml:space="preserve">Schodišťová konstrukce a rampa ze ŽB tř. C 30/37   </t>
  </si>
  <si>
    <t>430361821</t>
  </si>
  <si>
    <t xml:space="preserve">Výztuž schodišťové konstrukce a rampy betonářskou ocelí 10 505   </t>
  </si>
  <si>
    <t>31210015</t>
  </si>
  <si>
    <t xml:space="preserve">elektroda E-B 121 4x450mm   </t>
  </si>
  <si>
    <t>431351121</t>
  </si>
  <si>
    <t xml:space="preserve">Zřízení bednění podest schodišť a ramp přímočarých v do 4 m   </t>
  </si>
  <si>
    <t>05213011</t>
  </si>
  <si>
    <t xml:space="preserve">výřezy tyčové   </t>
  </si>
  <si>
    <t>31412770</t>
  </si>
  <si>
    <t xml:space="preserve">hřebík stavební hlava zápustná mřížkovaná 2,5x50mm   </t>
  </si>
  <si>
    <t>54872510</t>
  </si>
  <si>
    <t xml:space="preserve">kramle kovaná hladká 10x300mm   </t>
  </si>
  <si>
    <t>431351122</t>
  </si>
  <si>
    <t xml:space="preserve">Odstranění bednění podest schodišť a ramp přímočarých v do 4 m   </t>
  </si>
  <si>
    <t>434351141</t>
  </si>
  <si>
    <t xml:space="preserve">Zřízení bednění stupňů přímočarých schodišť   </t>
  </si>
  <si>
    <t>434351142</t>
  </si>
  <si>
    <t xml:space="preserve">Odstranění bednění stupňů přímočarých schodišť   </t>
  </si>
  <si>
    <t xml:space="preserve">Komunikace pozemní   </t>
  </si>
  <si>
    <t>564831111</t>
  </si>
  <si>
    <t xml:space="preserve">Podklad ze štěrkodrtě ŠD tl 100 mm 0/63   </t>
  </si>
  <si>
    <t>58344197</t>
  </si>
  <si>
    <t xml:space="preserve">štěrkodrť frakce 0/63   </t>
  </si>
  <si>
    <t xml:space="preserve">Úpravy povrchů, podlahy a osazování výplní   </t>
  </si>
  <si>
    <t>611321141</t>
  </si>
  <si>
    <t xml:space="preserve">Vápenocementová omítka štuková dvouvrstvá vnitřních stropů rovných nanášená ručně   </t>
  </si>
  <si>
    <t>58591005</t>
  </si>
  <si>
    <t xml:space="preserve">směs suchá omítková jádrová ruční   </t>
  </si>
  <si>
    <t>58591007</t>
  </si>
  <si>
    <t xml:space="preserve">směs suchá omítková vápenocementová vnitřní štuková jemná   </t>
  </si>
  <si>
    <t>612321121</t>
  </si>
  <si>
    <t xml:space="preserve">Vápenocementová omítka hladká jednovrstvá vnitřních stěn nanášená ručně   </t>
  </si>
  <si>
    <t>58591504</t>
  </si>
  <si>
    <t xml:space="preserve">směs suchá omítková jádrová ruční jemná   </t>
  </si>
  <si>
    <t>612321141</t>
  </si>
  <si>
    <t xml:space="preserve">Vápenocementová omítka štuková dvouvrstvá vnitřních stěn nanášená ručně   </t>
  </si>
  <si>
    <t>621221041</t>
  </si>
  <si>
    <t xml:space="preserve">Montáž kontaktního zateplení vnějších podhledů z minerální vlny s podélnou orientací tl přes 160 mm   </t>
  </si>
  <si>
    <t>41119447</t>
  </si>
  <si>
    <t xml:space="preserve">vrták do betonu 8x335/400mm   </t>
  </si>
  <si>
    <t>58562011</t>
  </si>
  <si>
    <t xml:space="preserve">směs suchá lepící a stěrková cementová   </t>
  </si>
  <si>
    <t>59051347</t>
  </si>
  <si>
    <t xml:space="preserve">hmoždinka ETA zatloukací fasádní  s kovovým trnem pro montáž TI 8x60x235mm   </t>
  </si>
  <si>
    <t>63127001</t>
  </si>
  <si>
    <t xml:space="preserve">tkanina sklovláknitá s protialkalickou úpravou pro ETICS 162g/m2   </t>
  </si>
  <si>
    <t>63151539</t>
  </si>
  <si>
    <t xml:space="preserve">deska tepelně izolační minerální kontaktních fasád podélné vlákno ?=0,036-0,037 tl 180mm   </t>
  </si>
  <si>
    <t>622143003</t>
  </si>
  <si>
    <t xml:space="preserve">Montáž omítkových plastových nebo pozinkovaných rohových profilů s tkaninou   </t>
  </si>
  <si>
    <t>59051480</t>
  </si>
  <si>
    <t xml:space="preserve">profil rohový Al s tkaninou kontaktního zateplení   </t>
  </si>
  <si>
    <t>622143004</t>
  </si>
  <si>
    <t xml:space="preserve">Montáž omítkových samolepících začišťovacích profilů pro spojení s okenním rámem   </t>
  </si>
  <si>
    <t>59051476</t>
  </si>
  <si>
    <t xml:space="preserve">profil okenní začišťovací se sklovláknitou armovací tkaninou 9 mm/2,4 m   </t>
  </si>
  <si>
    <t>622211031</t>
  </si>
  <si>
    <t xml:space="preserve">Montáž kontaktního zateplení vnějších stěn z polystyrénových desek tl do 160 mm   </t>
  </si>
  <si>
    <t>59051346</t>
  </si>
  <si>
    <t xml:space="preserve">hmoždinka ETA zatloukací fasádní  s kovovým trnem pro montáž TI 8x60x215mm   </t>
  </si>
  <si>
    <t>28376385</t>
  </si>
  <si>
    <t xml:space="preserve">deska z polystyrénu XPS, hrana rovná, polo či pero drážka a hladký povrch ?=0,034   </t>
  </si>
  <si>
    <t>622221021</t>
  </si>
  <si>
    <t xml:space="preserve">Montáž kontaktního zateplení vnějších stěn z minerální vlny s podélnou orientací vláken tl do 120 mm   </t>
  </si>
  <si>
    <t>59051343</t>
  </si>
  <si>
    <t xml:space="preserve">hmoždinka ETA zatloukací fasádní s kovovým trnem pro montáž TI 8x60x175mm   </t>
  </si>
  <si>
    <t>63151527</t>
  </si>
  <si>
    <t xml:space="preserve">deska tepelně izolační minerální kontaktních fasád podélné vlákno ?=0,036-0,037 tl 100mm   </t>
  </si>
  <si>
    <t>622221031</t>
  </si>
  <si>
    <t xml:space="preserve">Montáž kontaktního zateplení vnějších stěn z minerální vlny s podélnou orientací vláken tl do 160 mm   </t>
  </si>
  <si>
    <t>63151538</t>
  </si>
  <si>
    <t xml:space="preserve">deska tepelně izolační minerální kontaktních fasád podélné vlákno ?=0,036-0,037 tl 160mm   </t>
  </si>
  <si>
    <t>622221041</t>
  </si>
  <si>
    <t xml:space="preserve">Montáž kontaktního zateplení vnějších stěn z minerální vlny s podélnou orientací tl přes 160 mm   </t>
  </si>
  <si>
    <t>622252001</t>
  </si>
  <si>
    <t xml:space="preserve">Montáž zakládacích soklových lišt kontaktního zateplení   </t>
  </si>
  <si>
    <t>59051001</t>
  </si>
  <si>
    <t xml:space="preserve">hmoždinka natloukací 6x40   </t>
  </si>
  <si>
    <t>59051440</t>
  </si>
  <si>
    <t xml:space="preserve">spojka plastová zakládacích profilů zateplovacích systémů dl 30mm   </t>
  </si>
  <si>
    <t>59051456</t>
  </si>
  <si>
    <t xml:space="preserve">podložka distanční pod zakládací lištu 5mm   </t>
  </si>
  <si>
    <t>59051653</t>
  </si>
  <si>
    <t xml:space="preserve">lišta soklová Al s okapničkou zakládací U 16cm 0,95/200cm   </t>
  </si>
  <si>
    <t>6222730R1</t>
  </si>
  <si>
    <t xml:space="preserve">D+M opláštění obou stěn a spodního líce pod podlahou spojovací lávky A z fasádních desek cementovláknitých nehořlavých (ref. výrobek Cembrit řady PLANK)  - 25/T   </t>
  </si>
  <si>
    <t>622511111</t>
  </si>
  <si>
    <t xml:space="preserve">Tenkovrstvá akrylátová mozaiková střednězrnná omítka včetně penetrace vnějších stěn   </t>
  </si>
  <si>
    <t>58551002</t>
  </si>
  <si>
    <t xml:space="preserve">omítka akrylátová mozaiková střednězrnná   </t>
  </si>
  <si>
    <t>58562230</t>
  </si>
  <si>
    <t xml:space="preserve">hmota nátěrová akrylátová podkladní   </t>
  </si>
  <si>
    <t>622531021</t>
  </si>
  <si>
    <t xml:space="preserve">Tenkovrstvá silikonová zrnitá omítka tl. 2,0 mm včetně penetrace vnějších stěn   </t>
  </si>
  <si>
    <t>58562002</t>
  </si>
  <si>
    <t xml:space="preserve">omítka silikonová tenkovrstvá pastovitá probarvená zrnitost 2   </t>
  </si>
  <si>
    <t>629999011</t>
  </si>
  <si>
    <t xml:space="preserve">Příplatek k úpravám povrchů za provádění styku dvou barev nebo struktur na fasádě   </t>
  </si>
  <si>
    <t>58124840</t>
  </si>
  <si>
    <t xml:space="preserve">páska malířská z PVC a UV odolná (7 dnů) do š 50mm   </t>
  </si>
  <si>
    <t>631311115</t>
  </si>
  <si>
    <t xml:space="preserve">Mazanina tl do 80 mm z betonu prostého bez zvýšených nároků na prostředí tř. C 20/25   </t>
  </si>
  <si>
    <t>58932908</t>
  </si>
  <si>
    <t xml:space="preserve">beton C 20/25 X0 XC2 kamenivo frakce 0/8   </t>
  </si>
  <si>
    <t>631311124</t>
  </si>
  <si>
    <t xml:space="preserve">Mazanina tl do 120 mm z betonu prostého bez zvýšených nároků na prostředí tř. C 16/20   </t>
  </si>
  <si>
    <t>58932563</t>
  </si>
  <si>
    <t xml:space="preserve">beton C 16/20 X0,XC1 kamenivo frakce 0/8   </t>
  </si>
  <si>
    <t>631311134</t>
  </si>
  <si>
    <t xml:space="preserve">Mazanina tl do 240 mm z betonu prostého bez zvýšených nároků na prostředí tř. C 16/20   </t>
  </si>
  <si>
    <t>631319012</t>
  </si>
  <si>
    <t xml:space="preserve">Příplatek k mazanině tl do 120 mm za přehlazení povrchu   </t>
  </si>
  <si>
    <t>631319171</t>
  </si>
  <si>
    <t xml:space="preserve">Příplatek k mazanině tl do 80 mm za stržení povrchu spodní vrstvy před vložením výztuže   </t>
  </si>
  <si>
    <t>631319175</t>
  </si>
  <si>
    <t xml:space="preserve">Příplatek k mazanině tl do 240 mm za stržení povrchu spodní vrstvy před vložením výztuže   </t>
  </si>
  <si>
    <t>631362021</t>
  </si>
  <si>
    <t xml:space="preserve">Výztuž mazanin svařovanými sítěmi Kari   </t>
  </si>
  <si>
    <t>15611614</t>
  </si>
  <si>
    <t xml:space="preserve">drát vázací černý D 1,25mm   </t>
  </si>
  <si>
    <t>31316005</t>
  </si>
  <si>
    <t xml:space="preserve">síť výztužná svařovaná 150x150mm drát D 5mm   </t>
  </si>
  <si>
    <t>632451234.TBM</t>
  </si>
  <si>
    <t xml:space="preserve">Potěr cementový samonivelační litý CEMFLOW CF 25 tl do 50 mm   </t>
  </si>
  <si>
    <t>63245124R.TBM</t>
  </si>
  <si>
    <t xml:space="preserve">Potěr cementový samonivelační litý CEMFLOW CF 25 tl do 60 mm   </t>
  </si>
  <si>
    <t>63245125R.TBM</t>
  </si>
  <si>
    <t xml:space="preserve">Potěr cementový samonivelační litý CEMFLOW CF 25 tl do 80 mm   </t>
  </si>
  <si>
    <t>632481213</t>
  </si>
  <si>
    <t xml:space="preserve">Separační vrstva z PE fólie   </t>
  </si>
  <si>
    <t>28323020</t>
  </si>
  <si>
    <t xml:space="preserve">fólie separační PE 2 x 50 m   </t>
  </si>
  <si>
    <t>634112113</t>
  </si>
  <si>
    <t xml:space="preserve">Obvodová dilatace podlahovým páskem z pěnového PE mezi stěnou a mazaninou nebo potěrem v 80 mm   </t>
  </si>
  <si>
    <t>59042140</t>
  </si>
  <si>
    <t xml:space="preserve">páska dilatační z pěnového PE š 80mm   </t>
  </si>
  <si>
    <t>637211321</t>
  </si>
  <si>
    <t xml:space="preserve">Okapový chodník z betonových vymývaných dlaždic do tl 50 mm kladených do písku se zalitím spár MC   </t>
  </si>
  <si>
    <t>58331351</t>
  </si>
  <si>
    <t xml:space="preserve">kamenivo těžené drobné frakce 0/4   </t>
  </si>
  <si>
    <t>58912505</t>
  </si>
  <si>
    <t xml:space="preserve">malta cementová MC10 pojivo CEM II nebo CEM III s přísadou   </t>
  </si>
  <si>
    <t>59245716</t>
  </si>
  <si>
    <t xml:space="preserve">dlažba plošná betonová terasová vymývaná 400x400x40mm   </t>
  </si>
  <si>
    <t>637311122</t>
  </si>
  <si>
    <t xml:space="preserve">Okapový chodník z betonových chodníkových obrubníků stojatých lože beton C16/20   </t>
  </si>
  <si>
    <t>58932314</t>
  </si>
  <si>
    <t xml:space="preserve">beton C 12/15 kamenivo frakce 0/22   </t>
  </si>
  <si>
    <t>59217023</t>
  </si>
  <si>
    <t xml:space="preserve">obrubník betonový chodníkový 1000x150x250mm   </t>
  </si>
  <si>
    <t>941311111</t>
  </si>
  <si>
    <t xml:space="preserve">Montáž lešení řadového modulového lehkého zatížení do 200 kg/m2 š do 0,9 m v do 10 m   </t>
  </si>
  <si>
    <t>941311211</t>
  </si>
  <si>
    <t xml:space="preserve">Příplatek k lešení řadovému modulovému lehkému š 0,9 m v do 25 m za první a ZKD den použití   </t>
  </si>
  <si>
    <t>95250140</t>
  </si>
  <si>
    <t xml:space="preserve">nájem za den řadového modulového lehkého lešení do 200kg/m2 š 0,6-0,9m do v 25m   </t>
  </si>
  <si>
    <t>941311811</t>
  </si>
  <si>
    <t xml:space="preserve">Demontáž lešení řadového modulového lehkého zatížení do 200 kg/m2 š do 0,9 m v do 10 m   </t>
  </si>
  <si>
    <t>949101111</t>
  </si>
  <si>
    <t xml:space="preserve">Lešení pomocné pro objekty pozemních staveb s lešeňovou podlahou v do 1,9 m zatížení do 150 kg/m2   </t>
  </si>
  <si>
    <t>95120120</t>
  </si>
  <si>
    <t xml:space="preserve">opotřebení materiálu lešeňového (m3)   </t>
  </si>
  <si>
    <t>sada</t>
  </si>
  <si>
    <t>949311111</t>
  </si>
  <si>
    <t xml:space="preserve">Montáž lešení trubkového do šachet o půdorysné ploše do 6 m2 v do 10 m   </t>
  </si>
  <si>
    <t>949311211</t>
  </si>
  <si>
    <t xml:space="preserve">Příplatek k lešení trubkovému do šachet do 6 m2 v do 30 m za první a ZKD den použití   </t>
  </si>
  <si>
    <t>95250711</t>
  </si>
  <si>
    <t xml:space="preserve">nájem za den lešení trubkového do šachet do v 30m   </t>
  </si>
  <si>
    <t>949311811</t>
  </si>
  <si>
    <t xml:space="preserve">Demontáž lešení trubkového do šachet o půdorysné ploše do 6 m2 v do 10 m   </t>
  </si>
  <si>
    <t>952901111</t>
  </si>
  <si>
    <t xml:space="preserve">Vyčištění budov bytové a občanské výstavby při výšce podlaží do 4 m   </t>
  </si>
  <si>
    <t>25721412</t>
  </si>
  <si>
    <t xml:space="preserve">mýdlo mazlavé 40%   </t>
  </si>
  <si>
    <t>25751001</t>
  </si>
  <si>
    <t xml:space="preserve">prostředek čisticí saponátový   </t>
  </si>
  <si>
    <t>953332114</t>
  </si>
  <si>
    <t xml:space="preserve">Vložky do svislých dilatačních spár z pryže tl 10 mm kladené volně - 29/O   </t>
  </si>
  <si>
    <t>27342004</t>
  </si>
  <si>
    <t xml:space="preserve">desky mikroporézní EPDM tl 10mm   </t>
  </si>
  <si>
    <t>953611125</t>
  </si>
  <si>
    <t xml:space="preserve">Schodišťový nosný a zvukově-izolační prvek mezi podestou a ramenem 2 x 4 x D6 - 23/O   </t>
  </si>
  <si>
    <t>54879716</t>
  </si>
  <si>
    <t xml:space="preserve">prvek zvukově izolační schodišťový nosný mezi podestu a rameno s výztuží 2x4xD 6mm dl 1,2m   </t>
  </si>
  <si>
    <t>953611126</t>
  </si>
  <si>
    <t xml:space="preserve">Schodišťový nosný a zvukově-izolační prvek mezi podestou a ramenem 2 x 6 x D6 - 23/O   </t>
  </si>
  <si>
    <t>54879717</t>
  </si>
  <si>
    <t xml:space="preserve">prvek zvukově izolační schodišťový nosný mezi podestu a rameno s výztuží 2x6xD 6mm dl 1,3m   </t>
  </si>
  <si>
    <t>9539414R1</t>
  </si>
  <si>
    <t xml:space="preserve">D+M hasicí přístroj práškový 6kg 34A 183B včetně kovového držáku a pomocného materiálu - 25/O   </t>
  </si>
  <si>
    <t>9539415R1</t>
  </si>
  <si>
    <t xml:space="preserve">D+M zápustná krabice do zdi s rámečkem pro 1 modul tabla komunikátoru 125x235x46 mm - 26/O   </t>
  </si>
  <si>
    <t>9539416R1</t>
  </si>
  <si>
    <t xml:space="preserve">D+M dilatační lišta podlahová hliníková dl. 1600 mm - 27/O   </t>
  </si>
  <si>
    <t>9539417R1</t>
  </si>
  <si>
    <t xml:space="preserve">D+M dilatační lišta stěnová hliníková dl. 2500 mm - 28/O   </t>
  </si>
  <si>
    <t>971033331</t>
  </si>
  <si>
    <t xml:space="preserve">Vybourání otvorů ve zdivu cihelném pl do 0,09 m2 na MVC nebo MV tl do 150 mm   </t>
  </si>
  <si>
    <t>971033351</t>
  </si>
  <si>
    <t xml:space="preserve">Vybourání otvorů ve zdivu cihelném pl do 0,09 m2 na MVC nebo MV tl do 450 mm   </t>
  </si>
  <si>
    <t>971033431</t>
  </si>
  <si>
    <t xml:space="preserve">Vybourání otvorů ve zdivu cihelném pl do 0,25 m2 na MVC nebo MV tl do 150 mm   </t>
  </si>
  <si>
    <t>971033441</t>
  </si>
  <si>
    <t xml:space="preserve">Vybourání otvorů ve zdivu cihelném pl do 0,25 m2 na MVC nebo MV tl do 300 mm   </t>
  </si>
  <si>
    <t>971033531</t>
  </si>
  <si>
    <t xml:space="preserve">Vybourání otvorů ve zdivu cihelném pl do 1 m2 na MVC nebo MV tl do 150 mm   </t>
  </si>
  <si>
    <t>971033561</t>
  </si>
  <si>
    <t xml:space="preserve">Vybourání otvorů ve zdivu cihelném pl do 1 m2 na MVC nebo MV tl do 600 mm   </t>
  </si>
  <si>
    <t>974031154</t>
  </si>
  <si>
    <t xml:space="preserve">Vysekání rýh ve zdivu cihelném hl do 100 mm š do 150 mm   </t>
  </si>
  <si>
    <t>974031155</t>
  </si>
  <si>
    <t xml:space="preserve">Vysekání rýh ve zdivu cihelném hl do 100 mm š do 200 mm   </t>
  </si>
  <si>
    <t>974031157</t>
  </si>
  <si>
    <t xml:space="preserve">Vysekání rýh ve zdivu cihelném hl do 100 mm š do 300 mm   </t>
  </si>
  <si>
    <t>974031165</t>
  </si>
  <si>
    <t xml:space="preserve">Vysekání rýh ve zdivu cihelném hl do 150 mm š do 200 mm   </t>
  </si>
  <si>
    <t>974031167</t>
  </si>
  <si>
    <t xml:space="preserve">Vysekání rýh ve zdivu cihelném hl do 150 mm š do 300 mm   </t>
  </si>
  <si>
    <t>977151123</t>
  </si>
  <si>
    <t xml:space="preserve">Jádrové vrty diamantovými korunkami do D 150 mm do stavebních materiálů   </t>
  </si>
  <si>
    <t>41113259</t>
  </si>
  <si>
    <t xml:space="preserve">korunky diamantové jádrové vrtací 152/430   </t>
  </si>
  <si>
    <t>977151124</t>
  </si>
  <si>
    <t xml:space="preserve">Jádrové vrty diamantovými korunkami do D 180 mm do stavebních materiálů   </t>
  </si>
  <si>
    <t>41113261</t>
  </si>
  <si>
    <t xml:space="preserve">korunky diamantové jádrové vrtací 182/430   </t>
  </si>
  <si>
    <t>54879035</t>
  </si>
  <si>
    <t xml:space="preserve">kotva průvleková pro střední zatížení se šestihrannou hlavou M12 dl 145mm   </t>
  </si>
  <si>
    <t>977151125</t>
  </si>
  <si>
    <t xml:space="preserve">Jádrové vrty diamantovými korunkami do D 200 mm do stavebních materiálů   </t>
  </si>
  <si>
    <t>41113262</t>
  </si>
  <si>
    <t xml:space="preserve">korunky diamantové jádrové vrtací 202/430   </t>
  </si>
  <si>
    <t>977151128</t>
  </si>
  <si>
    <t xml:space="preserve">Jádrové vrty diamantovými korunkami do D 300 mm do stavebních materiálů   </t>
  </si>
  <si>
    <t>41113265</t>
  </si>
  <si>
    <t xml:space="preserve">korunky diamantové jádrové vrtací 300/500   </t>
  </si>
  <si>
    <t>977151129</t>
  </si>
  <si>
    <t xml:space="preserve">Jádrové vrty diamantovými korunkami do D 350 mm do stavebních materiálů   </t>
  </si>
  <si>
    <t>41113266</t>
  </si>
  <si>
    <t xml:space="preserve">korunky diamantové jádrové vrtací 350/500   </t>
  </si>
  <si>
    <t>977151213</t>
  </si>
  <si>
    <t xml:space="preserve">Jádrové vrty dovrchní diamantovými korunkami do D 50 mm do stavebních materiálů   </t>
  </si>
  <si>
    <t>41113250</t>
  </si>
  <si>
    <t xml:space="preserve">korunky diamantové jádrové vrtací 52/430   </t>
  </si>
  <si>
    <t>977151214</t>
  </si>
  <si>
    <t xml:space="preserve">Jádrové vrty dovrchní diamantovými korunkami do D 60 mm do stavebních materiálů   </t>
  </si>
  <si>
    <t>41113251</t>
  </si>
  <si>
    <t xml:space="preserve">korunky diamantové jádrové vrtací 62/430   </t>
  </si>
  <si>
    <t>977151218</t>
  </si>
  <si>
    <t xml:space="preserve">Jádrové vrty dovrchní diamantovými korunkami do D 100 mm do stavebních materiálů   </t>
  </si>
  <si>
    <t>41113255</t>
  </si>
  <si>
    <t xml:space="preserve">korunky diamantové jádrové vrtací 102/430   </t>
  </si>
  <si>
    <t>977151224</t>
  </si>
  <si>
    <t xml:space="preserve">Jádrové vrty dovrchní diamantovými korunkami do D 180 mm do stavebních materiálů   </t>
  </si>
  <si>
    <t>977151228</t>
  </si>
  <si>
    <t xml:space="preserve">Jádrové vrty dovrchní diamantovými korunkami do D 300 mm do stavebních materiálů   </t>
  </si>
  <si>
    <t>977151229</t>
  </si>
  <si>
    <t xml:space="preserve">Jádrové vrty dovrchní diamantovými korunkami do D 350 mm do stavebních materiálů   </t>
  </si>
  <si>
    <t>997013113</t>
  </si>
  <si>
    <t xml:space="preserve">Vnitrostaveništní doprava suti a vybouraných hmot pro budovy v do 12 m s použitím mechanizace   </t>
  </si>
  <si>
    <t xml:space="preserve">11,681*14 "Přepočtené koeficientem množství   </t>
  </si>
  <si>
    <t>998</t>
  </si>
  <si>
    <t xml:space="preserve">Přesun hmot   </t>
  </si>
  <si>
    <t>998011002</t>
  </si>
  <si>
    <t xml:space="preserve">Přesun hmot pro budovy zděné v do 12 m   </t>
  </si>
  <si>
    <t>PSV</t>
  </si>
  <si>
    <t xml:space="preserve">Práce a dodávky PSV   </t>
  </si>
  <si>
    <t>711</t>
  </si>
  <si>
    <t xml:space="preserve">Izolace proti vodě, vlhkosti a plynům   </t>
  </si>
  <si>
    <t>711111001</t>
  </si>
  <si>
    <t xml:space="preserve">Provedení izolace proti zemní vlhkosti vodorovné za studena nátěrem penetračním   </t>
  </si>
  <si>
    <t>11163150</t>
  </si>
  <si>
    <t xml:space="preserve">lak penetrační asfaltový   </t>
  </si>
  <si>
    <t>711112001</t>
  </si>
  <si>
    <t xml:space="preserve">Provedení izolace proti zemní vlhkosti svislé za studena nátěrem penetračním   </t>
  </si>
  <si>
    <t>711141559</t>
  </si>
  <si>
    <t xml:space="preserve">Provedení izolace proti zemní vlhkosti pásy přitavením vodorovné NAIP   </t>
  </si>
  <si>
    <t>10854300</t>
  </si>
  <si>
    <t xml:space="preserve">propan-butan 33kg   </t>
  </si>
  <si>
    <t>11111310</t>
  </si>
  <si>
    <t xml:space="preserve">benzín technický čistící   </t>
  </si>
  <si>
    <t>628361R1</t>
  </si>
  <si>
    <t xml:space="preserve">pás asfaltový natavitelný pro střední radonový index   </t>
  </si>
  <si>
    <t>6285500R</t>
  </si>
  <si>
    <t xml:space="preserve">pás asfaltový natavitelný modifikovaný SBS tl 5mm s vložkou pro střední radónový index   </t>
  </si>
  <si>
    <t>711142559</t>
  </si>
  <si>
    <t xml:space="preserve">Provedení izolace proti zemní vlhkosti pásy přitavením svislé NAIP   </t>
  </si>
  <si>
    <t>711191101</t>
  </si>
  <si>
    <t xml:space="preserve">Provedení izolace proti zemní vlhkosti hydroizolační stěrkou vodorovné na betonu, 1 vrstva   </t>
  </si>
  <si>
    <t>24551030</t>
  </si>
  <si>
    <t xml:space="preserve">stěrka hydroizolační dvousložková cemento-polymerová vlákny vyztužená proti zemní vlhkosti   </t>
  </si>
  <si>
    <t>711192101</t>
  </si>
  <si>
    <t xml:space="preserve">Provedení izolace proti zemní vlhkosti hydroizolační stěrkou svislé na betonu, 1 vrstva   </t>
  </si>
  <si>
    <t>998711202</t>
  </si>
  <si>
    <t xml:space="preserve">Přesun hmot procentní pro izolace proti vodě, vlhkosti a plynům v objektech v do 12 m   </t>
  </si>
  <si>
    <t>%</t>
  </si>
  <si>
    <t>712</t>
  </si>
  <si>
    <t xml:space="preserve">Povlakové krytiny   </t>
  </si>
  <si>
    <t>712363404</t>
  </si>
  <si>
    <t xml:space="preserve">Provedení povlak krytiny mechanicky kotvenou do betonu TI tl do 100 mm vnitřní pole, budova v do 18 m   </t>
  </si>
  <si>
    <t>30908103</t>
  </si>
  <si>
    <t xml:space="preserve">šroub pro přímou montáž do betonu a pórobetonu s korozní odolností 15 cyklů, D 6,3x120mm   </t>
  </si>
  <si>
    <t>31122001</t>
  </si>
  <si>
    <t xml:space="preserve">podložka talířová pro hydroizolace D 40mm   </t>
  </si>
  <si>
    <t>41113100</t>
  </si>
  <si>
    <t xml:space="preserve">vrták do betonu SDS-plus 6x110/50mm   </t>
  </si>
  <si>
    <t>2832201R</t>
  </si>
  <si>
    <t xml:space="preserve">fólie hydroizolační střešní PV-PC mechanicky kotvená tl 1,8mm   </t>
  </si>
  <si>
    <t>712391171</t>
  </si>
  <si>
    <t xml:space="preserve">Provedení povlakové krytiny střech do 10° podkladní textilní vrstvy   </t>
  </si>
  <si>
    <t>69311199</t>
  </si>
  <si>
    <t xml:space="preserve">geotextilie netkaná separační, ochranná, filtrační, drenážní  PES(70%)+PP(30%) 300g/m2 (r.f. Filtek 300)   </t>
  </si>
  <si>
    <t>998712202</t>
  </si>
  <si>
    <t xml:space="preserve">Přesun hmot procentní pro krytiny povlakové v objektech v do 12 m   </t>
  </si>
  <si>
    <t>713</t>
  </si>
  <si>
    <t xml:space="preserve">Izolace tepelné   </t>
  </si>
  <si>
    <t>713111111</t>
  </si>
  <si>
    <t xml:space="preserve">Montáž izolace tepelné vrchem stropů volně kladenými rohožemi, pásy, dílci, deskami   </t>
  </si>
  <si>
    <t>63152102</t>
  </si>
  <si>
    <t xml:space="preserve">pás tepelně izolační univerzální ?=0,033-0,033-0,035 tl 140mm   </t>
  </si>
  <si>
    <t>6314044R</t>
  </si>
  <si>
    <t xml:space="preserve">deska tepelně izolační minerální plochých střech ?=0,038  bodového zatížení Fp=400 N, m3 - spádové klíny   </t>
  </si>
  <si>
    <t>28372312</t>
  </si>
  <si>
    <t xml:space="preserve">deska EPS 100 pro trvalé zatížení v tlaku (max. 2000 kg/m2) tl 120mm   </t>
  </si>
  <si>
    <t>2837230R</t>
  </si>
  <si>
    <t xml:space="preserve">deska EPS 100 pro trvalé zatížení v tlaku (max. 2000 kg/m2) tl 90mm   </t>
  </si>
  <si>
    <t>28376141</t>
  </si>
  <si>
    <t xml:space="preserve">klín izolační z pěnového polystyrenu EPS 100 spádový   </t>
  </si>
  <si>
    <t>713121111</t>
  </si>
  <si>
    <t xml:space="preserve">Montáž izolace tepelné podlah volně kladenými rohožemi, pásy, dílci, deskami 1 vrstva   </t>
  </si>
  <si>
    <t>28372309</t>
  </si>
  <si>
    <t xml:space="preserve">deska EPS 100S pro trvalé zatížení v tlaku (max. 2000 kg/m2) tl 100mm   </t>
  </si>
  <si>
    <t>713131141</t>
  </si>
  <si>
    <t xml:space="preserve">Montáž izolace tepelné stěn a základů lepením celoplošně rohoží, pásů, dílců, desek   </t>
  </si>
  <si>
    <t>63152104</t>
  </si>
  <si>
    <t xml:space="preserve">pás tepelně izolační univerzální ?=0,033-0,033-0,035 tl 160mm   </t>
  </si>
  <si>
    <t>7131311R1</t>
  </si>
  <si>
    <t xml:space="preserve">D+M podkladní izolační profil z PUR pěny a PIR izolace pod vstupní dveře a prosklené stěny - 24/O   </t>
  </si>
  <si>
    <t>713291122</t>
  </si>
  <si>
    <t xml:space="preserve">Montáž izolace tepelné parotěsné zábrany stropů vrchem asfaltovým pásem   </t>
  </si>
  <si>
    <t>6285300R</t>
  </si>
  <si>
    <t xml:space="preserve">pás asfaltový natavitelný modifikovaný SBS tl 4,0mm s vložkou parotěsnící   </t>
  </si>
  <si>
    <t>713291132</t>
  </si>
  <si>
    <t xml:space="preserve">Montáž izolace tepelné parotěsné zábrany stropů vrchem fólií   </t>
  </si>
  <si>
    <t>28329011</t>
  </si>
  <si>
    <t xml:space="preserve">fólie PE vyztužená pro parotěsnou vrstvu (reakce na oheň - třída F) 110g/m2   </t>
  </si>
  <si>
    <t>713291142</t>
  </si>
  <si>
    <t xml:space="preserve">Montáž izolace tepelné parotěsné zábrany stropů vrchem podkladní asfaltový nátěr   </t>
  </si>
  <si>
    <t>11163153</t>
  </si>
  <si>
    <t xml:space="preserve">emulze asfaltová penetrační   </t>
  </si>
  <si>
    <t>998713202</t>
  </si>
  <si>
    <t xml:space="preserve">Přesun hmot procentní pro izolace tepelné v objektech v do 12 m   </t>
  </si>
  <si>
    <t>714</t>
  </si>
  <si>
    <t xml:space="preserve">Akustická a protiotřesová opatření   </t>
  </si>
  <si>
    <t>714183002</t>
  </si>
  <si>
    <t xml:space="preserve">Montáž pohltivých desek na sraz volně stropů   </t>
  </si>
  <si>
    <t>28376643</t>
  </si>
  <si>
    <t xml:space="preserve">deska polystyrénová pro snížení kročejového hluku (max. zatížení 5,0 kN/m2)   </t>
  </si>
  <si>
    <t>998714202</t>
  </si>
  <si>
    <t xml:space="preserve">Přesun hmot procentní pro akustická a protiotřesová opatření v objektech v do 12 m   </t>
  </si>
  <si>
    <t>725</t>
  </si>
  <si>
    <t xml:space="preserve">Zdravotechnika - zařizovací předměty   </t>
  </si>
  <si>
    <t>725244R3O</t>
  </si>
  <si>
    <t xml:space="preserve">D+M zalamovací sprchové dveře pro montáž do výklenku 950x1900 mm, bezpečnostní sklo matné - 8/O   </t>
  </si>
  <si>
    <t>soubor</t>
  </si>
  <si>
    <t>72529141R</t>
  </si>
  <si>
    <t xml:space="preserve">M+D sklopné v úhlu 10° koupelnové zrcadlo invalidní 400x600 mm v bílém kovovém rámu - 4/O   </t>
  </si>
  <si>
    <t>725291621</t>
  </si>
  <si>
    <t xml:space="preserve">Doplňky zařízení koupelen a záchodů nerezové zásobník toaletních papírů - 11/O   </t>
  </si>
  <si>
    <t>31142022</t>
  </si>
  <si>
    <t xml:space="preserve">vrut ocelový hlava půlkulová drážka křížová 6x60mm   </t>
  </si>
  <si>
    <t>55431090</t>
  </si>
  <si>
    <t xml:space="preserve">zásobník toaletních papírů nerez D 310mm   </t>
  </si>
  <si>
    <t>56281008</t>
  </si>
  <si>
    <t xml:space="preserve">hmoždinky do dutých konstrukcí ocelová 8x40   </t>
  </si>
  <si>
    <t>725291631</t>
  </si>
  <si>
    <t xml:space="preserve">Doplňky zařízení koupelen a záchodů nerezové zásobník papírových ručníků obdélníkový - 13/O   </t>
  </si>
  <si>
    <t>55431084</t>
  </si>
  <si>
    <t xml:space="preserve">zásobník papírových ručníků skládaných nerezové provedení   </t>
  </si>
  <si>
    <t>725291722</t>
  </si>
  <si>
    <t xml:space="preserve">Doplňky zařízení koupelen a záchodů smaltované madlo krakorcové sklopné dl 800 mm - 1/O   </t>
  </si>
  <si>
    <t>55147061</t>
  </si>
  <si>
    <t xml:space="preserve">madlo invalidní krakorcové sklopné smaltované bílé 834mm   </t>
  </si>
  <si>
    <t>725291R2O</t>
  </si>
  <si>
    <t xml:space="preserve">Doplňky zařízení koupelen a záchodů zrcadlo v rámu závěsné 300x500 mm - 9/O   </t>
  </si>
  <si>
    <t>725291R4O</t>
  </si>
  <si>
    <t xml:space="preserve">Doplňky zařízení koupelen a záchodů nerezové koš odpadkový objem 3L, nášlapný otevírací mechanismus, vyjímatelný plastový košík s uchem uvnitř - 14/O   </t>
  </si>
  <si>
    <t>725291R7O</t>
  </si>
  <si>
    <t xml:space="preserve">Doplňky zařízení koupelen a záchodů nerezové WC štětka - 12/O   </t>
  </si>
  <si>
    <t>725291R8O</t>
  </si>
  <si>
    <t xml:space="preserve">Doplňky zařízení koupelen a záchodů nerezové háček na oděvy - 15/O   </t>
  </si>
  <si>
    <t>72529R02O</t>
  </si>
  <si>
    <t xml:space="preserve">Doplňky zařízení koupelen a záchodů vodorovné nástěnné madlo se svislou částí dl. 600 mm, v. 740 mm - 2/O   </t>
  </si>
  <si>
    <t>72529R03O</t>
  </si>
  <si>
    <t xml:space="preserve">Doplňky zařízení koupelen a záchodů madlo svislé dl 500 mm - 3/O   </t>
  </si>
  <si>
    <t>72529R10O</t>
  </si>
  <si>
    <t xml:space="preserve">Doplňky zařízení koupelen a záchodů nerezové koš odpadkový objem 3L, samozavírací mechanismus, vyjímatelný plastový košík s uchem uvnitř - 10/O   </t>
  </si>
  <si>
    <t>998725202</t>
  </si>
  <si>
    <t xml:space="preserve">Přesun hmot procentní pro zařizovací předměty v objektech v do 12 m   </t>
  </si>
  <si>
    <t>762</t>
  </si>
  <si>
    <t xml:space="preserve">Konstrukce tesařské   </t>
  </si>
  <si>
    <t>7629910R1</t>
  </si>
  <si>
    <t xml:space="preserve">D+M dřevěný kmen stromu pr. 300 mm včetně napuštění olejovým nátěrem, dole upevněn na zemním vrtu s horní plotnou, nahoře L profil uchycen k betonové konstrukci - 24/T   </t>
  </si>
  <si>
    <t>kpl</t>
  </si>
  <si>
    <t>998762202</t>
  </si>
  <si>
    <t xml:space="preserve">Přesun hmot procentní pro kce tesařské v objektech v do 12 m   </t>
  </si>
  <si>
    <t>763</t>
  </si>
  <si>
    <t xml:space="preserve">Konstrukce suché výstavby   </t>
  </si>
  <si>
    <t>76311334R</t>
  </si>
  <si>
    <t xml:space="preserve">SDK příčka instalační tl 400 mm zdvojený profil UA 100/40/2 desky 2xH2 12,5  EI 60 55 dB - W1   </t>
  </si>
  <si>
    <t>76312144R</t>
  </si>
  <si>
    <t xml:space="preserve">SDK stěna předsazená tl 65 mm profil CW+UW 50 deska 1xDF 15 bez TI 50 kg/m3 EI 30 - W2   </t>
  </si>
  <si>
    <t>763121714</t>
  </si>
  <si>
    <t xml:space="preserve">SDK stěna předsazená základní penetrační nátěr   </t>
  </si>
  <si>
    <t>59030684</t>
  </si>
  <si>
    <t xml:space="preserve">hmota penetrační nátěrová pro SDK   </t>
  </si>
  <si>
    <t>763131411</t>
  </si>
  <si>
    <t xml:space="preserve">SDK podhled desky 1xA 12,5 bez TI dvouvrstvá spodní kce profil CD+UD - C3   </t>
  </si>
  <si>
    <t>59030021</t>
  </si>
  <si>
    <t xml:space="preserve">deska SDK A tl 12,5mm   </t>
  </si>
  <si>
    <t>59030040</t>
  </si>
  <si>
    <t xml:space="preserve">rychlošroub pro SDK se zápustnou hlavou 3,5x25mm   </t>
  </si>
  <si>
    <t>59030050</t>
  </si>
  <si>
    <t xml:space="preserve">hřeb stropní pro připevnění závěsů 6x35mm   </t>
  </si>
  <si>
    <t>59030055</t>
  </si>
  <si>
    <t xml:space="preserve">těsnění napojovací pěnové š 25mm   </t>
  </si>
  <si>
    <t>59030624</t>
  </si>
  <si>
    <t xml:space="preserve">profil pro stropní konstrukce a předsazené stěny UD 28   </t>
  </si>
  <si>
    <t>59030626</t>
  </si>
  <si>
    <t xml:space="preserve">profil pro stropní konstrukce a předsazené stěny CD 60   </t>
  </si>
  <si>
    <t>59030651</t>
  </si>
  <si>
    <t xml:space="preserve">hmoždinka natloukací 6x35   </t>
  </si>
  <si>
    <t>59030660</t>
  </si>
  <si>
    <t xml:space="preserve">spojka křížová pro CD/CD   </t>
  </si>
  <si>
    <t>59030662</t>
  </si>
  <si>
    <t xml:space="preserve">rychlozávěs pérový   </t>
  </si>
  <si>
    <t>59030666</t>
  </si>
  <si>
    <t xml:space="preserve">spojovací kus pro profil CD   </t>
  </si>
  <si>
    <t>59030670</t>
  </si>
  <si>
    <t xml:space="preserve">drát s okem pro SDK dl 500mm   </t>
  </si>
  <si>
    <t>59030680</t>
  </si>
  <si>
    <t xml:space="preserve">páska ze skelných vláken pro SDK   </t>
  </si>
  <si>
    <t>59030689</t>
  </si>
  <si>
    <t xml:space="preserve">tmel pro spárování a celoplošné tmelení SDK   </t>
  </si>
  <si>
    <t>59030690</t>
  </si>
  <si>
    <t xml:space="preserve">stěrka sádrová pro SDK   </t>
  </si>
  <si>
    <t>763131431</t>
  </si>
  <si>
    <t xml:space="preserve">SDK podhled deska 1xDF 12,5 bez TI dvouvrstvá spodní kce profil CD+UD PO REI 30 RED - C5   </t>
  </si>
  <si>
    <t>19111011</t>
  </si>
  <si>
    <t xml:space="preserve">spojovací kus pro R-CD   </t>
  </si>
  <si>
    <t>54879400</t>
  </si>
  <si>
    <t xml:space="preserve">svorka pérová dvojitá   </t>
  </si>
  <si>
    <t>56280002</t>
  </si>
  <si>
    <t xml:space="preserve">hmoždinka natloukací 6x45   </t>
  </si>
  <si>
    <t>59030027</t>
  </si>
  <si>
    <t xml:space="preserve">deska SDK protipožární DF tl 12,5mm   </t>
  </si>
  <si>
    <t>59030671</t>
  </si>
  <si>
    <t xml:space="preserve">drát s okem pro SDK dl 1000mm   </t>
  </si>
  <si>
    <t>763131451</t>
  </si>
  <si>
    <t xml:space="preserve">SDK podhled deska 1xH2 12,5 bez TI dvouvrstvá spodní kce profil CD+UD - C4   </t>
  </si>
  <si>
    <t>59030025</t>
  </si>
  <si>
    <t xml:space="preserve">deska SDK impregnovaná H2 tl 12,5mm   </t>
  </si>
  <si>
    <t>763131714</t>
  </si>
  <si>
    <t xml:space="preserve">SDK podhled základní penetrační nátěr   </t>
  </si>
  <si>
    <t>763131721</t>
  </si>
  <si>
    <t xml:space="preserve">SDK podhled skoková změna v do 0,5 m   </t>
  </si>
  <si>
    <t>59030216</t>
  </si>
  <si>
    <t xml:space="preserve">úhelník na ochranu rohů PVC 25x25mm   </t>
  </si>
  <si>
    <t>763131722</t>
  </si>
  <si>
    <t xml:space="preserve">SDK podhled skoková změna v přes 0,5 m   </t>
  </si>
  <si>
    <t>763172312</t>
  </si>
  <si>
    <t xml:space="preserve">Montáž revizních dvířek SDK kcí vel. 300x300 mm   </t>
  </si>
  <si>
    <t>59030039</t>
  </si>
  <si>
    <t xml:space="preserve">rychlošroub pro SDK se zápustnou hlavou 3,5x35mm   </t>
  </si>
  <si>
    <t>59030711</t>
  </si>
  <si>
    <t xml:space="preserve">dvířka revizní s automatickým zámkem 300x300mm   </t>
  </si>
  <si>
    <t>763172315</t>
  </si>
  <si>
    <t xml:space="preserve">Montáž revizních dvířek SDK kcí vel. 600x600 mm   </t>
  </si>
  <si>
    <t>59030008</t>
  </si>
  <si>
    <t xml:space="preserve">rychlošroub pro profily půlkulatá hlava LN 9mm   </t>
  </si>
  <si>
    <t>59030714</t>
  </si>
  <si>
    <t xml:space="preserve">dvířka revizní s automatickým zámkem 600x600mm   </t>
  </si>
  <si>
    <t>7634112R1</t>
  </si>
  <si>
    <t xml:space="preserve">Dělící zástěny k WC 600x1200, desky s HPL MAX - laminátem tl 10 mm včetně 1 nerezové nohy, povrchová úprava melanin - 22/T   </t>
  </si>
  <si>
    <t>763431011</t>
  </si>
  <si>
    <t xml:space="preserve">Montáž minerálního podhledu s vyjímatelnými panely vel. do 0,36 m2 na zavěšený polozapuštěný rošt   </t>
  </si>
  <si>
    <t>59036224</t>
  </si>
  <si>
    <t xml:space="preserve">profil hlavní rastru nosného pro kazetové minerální podhledy bílý dl 3700mm   </t>
  </si>
  <si>
    <t>59036225</t>
  </si>
  <si>
    <t xml:space="preserve">profil vedlejší rastru nosného pro kazetové minerální podhledy bílý dl 1200mm   </t>
  </si>
  <si>
    <t>59036226</t>
  </si>
  <si>
    <t xml:space="preserve">profil vedlejší rastru nosného pro kazetové minerální podhledy bílý dl 600mm   </t>
  </si>
  <si>
    <t>59036314</t>
  </si>
  <si>
    <t xml:space="preserve">rastr nosný pro kazetové minerální podhledy závěs klip   </t>
  </si>
  <si>
    <t>59036338</t>
  </si>
  <si>
    <t xml:space="preserve">závěs přímý stavitelný Pz ocel tl 4mm dl 95-130mm   </t>
  </si>
  <si>
    <t>590360R2</t>
  </si>
  <si>
    <t xml:space="preserve">panel minerální 600x600 mm s polozapuštěným roštem - C2   </t>
  </si>
  <si>
    <t>763431012</t>
  </si>
  <si>
    <t xml:space="preserve">Montáž minerálního podhledu s vyjímatelnými panely vel. do 0,72 m2 na zavěšený polozapuštěný rošt   </t>
  </si>
  <si>
    <t>590360R1</t>
  </si>
  <si>
    <t xml:space="preserve">panel akustický 600x1200 mm - C1   </t>
  </si>
  <si>
    <t>998763402</t>
  </si>
  <si>
    <t xml:space="preserve">Přesun hmot procentní pro sádrokartonové konstrukce v objektech v do 12 m   </t>
  </si>
  <si>
    <t>764</t>
  </si>
  <si>
    <t xml:space="preserve">Konstrukce klempířské   </t>
  </si>
  <si>
    <t>764214R3K</t>
  </si>
  <si>
    <t xml:space="preserve">Oplechování horních ploch a atik bez rohů z Pz s povrch úpravou oplastováním mechanicky kotvené rš přes 800mm   </t>
  </si>
  <si>
    <t>764216R1K</t>
  </si>
  <si>
    <t xml:space="preserve">Oplechování rovných parapetů mechanicky kotvené z Pz s povrchovou úpravou poplastováním vč. AL koncovky rš 285 mm   </t>
  </si>
  <si>
    <t>764216R2K</t>
  </si>
  <si>
    <t xml:space="preserve">Oplechování rovných parapetů mechanicky kotvené z Pz s povrchovou úpravou poplastováním vč. AL koncovky rš 390 mm   </t>
  </si>
  <si>
    <t>76460R08K</t>
  </si>
  <si>
    <t xml:space="preserve">D+M kulaty chrlič is integrovanou PVC manžetou DN 100, dl. 600 mm včetně vyjimatelné ochranné mřížky - 8/K   </t>
  </si>
  <si>
    <t>76460R09K</t>
  </si>
  <si>
    <t xml:space="preserve">D+M těsnící manžeta, tvarovka pro prostup hydroizolací z PVC fólie DN 110 - 9/K   </t>
  </si>
  <si>
    <t>76460R10K</t>
  </si>
  <si>
    <t xml:space="preserve">D+M prostup pro kabely DN 50, integrovaná manžeta výška nad izolací 30 cm, hloubka pod izolací 20 cm - 10/K   </t>
  </si>
  <si>
    <t>998764202</t>
  </si>
  <si>
    <t xml:space="preserve">Přesun hmot procentní pro konstrukce klempířské v objektech v do 12 m   </t>
  </si>
  <si>
    <t>766</t>
  </si>
  <si>
    <t xml:space="preserve">Konstrukce truhlářské   </t>
  </si>
  <si>
    <t>7661212R1</t>
  </si>
  <si>
    <t xml:space="preserve">D+M dělící mobilní příčky 7000x3050 mm - 23/T   </t>
  </si>
  <si>
    <t>766621211</t>
  </si>
  <si>
    <t xml:space="preserve">Montáž dřevěných oken plochy přes 1 m2 otevíravých výšky do 1,5 m s rámem do zdiva   </t>
  </si>
  <si>
    <t>59071004</t>
  </si>
  <si>
    <t xml:space="preserve">pěna pistolová PUR izolační jednosložková   </t>
  </si>
  <si>
    <t>6111RO06</t>
  </si>
  <si>
    <t xml:space="preserve">okno dřevěné EUROOKNO z profilu IV78 otevíravé/sklopné trojkřílové 2250x750 mm izolační trojsklo Ug menší 0,70W/m2K, zvuk. neprůzvučnost Rw=32dB,- O07   </t>
  </si>
  <si>
    <t>6111RO07</t>
  </si>
  <si>
    <t xml:space="preserve">okno dřevěné EUROOKNO z profilu IV78 otevíravé/sklopné dvojkřílové 1500x750 mm izolační trojsklo Ug menší 0,70W/m2K, zvuk. neprůzvučnost Rw=32dB,- O06   </t>
  </si>
  <si>
    <t>6111RO08</t>
  </si>
  <si>
    <t xml:space="preserve">okno dřevěné EUROOKNO z profilu IV78 otevíravé/sklopné dvojkřílové 750x1500 mm izolační trojsklo Ug menší 0,70W/m2K,- O08   </t>
  </si>
  <si>
    <t>6111RO12</t>
  </si>
  <si>
    <t xml:space="preserve">okno dřevěné EUROOKNO z profilu IV78 otevíravé/sklopné izolační trojkřídlové 2250x1500 mm, trojsklo Ug menší 0,70W/m2K, zvuk. neprůzvučnost Rw=32dB,- O03   </t>
  </si>
  <si>
    <t>766621212</t>
  </si>
  <si>
    <t xml:space="preserve">Montáž dřevěných oken plochy přes 1 m2 otevíravých výšky do 2,5 m s rámem do zdiva   </t>
  </si>
  <si>
    <t>6111RO04</t>
  </si>
  <si>
    <t xml:space="preserve">okno dřevěné EUROOKNO z profilu IV78 otevíravé/sklopné trojkřílové 750x2100 mm izolační trojsklo Ug menší 0,70W/m2K, zvuk. neprůzvučnost Rw=32dB,- O05   </t>
  </si>
  <si>
    <t>6111RO05</t>
  </si>
  <si>
    <t xml:space="preserve">okno dřevěné EUROOKNO z profilu IV78 otevíravé/sklopné trojkřílové 750x2100 mm izolační trojsklo Ug menší 0,70W/m2K, zvuk. neprůzvučnost Rw=32dB,- O04   </t>
  </si>
  <si>
    <t>6111RO03</t>
  </si>
  <si>
    <t xml:space="preserve">okno dřevěné EUROOKNO z profilu IV78 otevíravé/sklopné trojkřílové 750x2500 mm izolační trojsklo Ug menší 0,70W/m2K, zvuk. neprůzvučnost Rw=32dB,- O02   </t>
  </si>
  <si>
    <t>6111RO01</t>
  </si>
  <si>
    <t xml:space="preserve">okno dřevěné EUROOKNO z profilu IV78 otevíravé/sklopné čtyřkřílové 2250x2500 mm izolační trojsklo Ug menší 0,70W/m2K, zvuk. neprůzvučnost Rw=32dB,- O01   </t>
  </si>
  <si>
    <t>6111RO02</t>
  </si>
  <si>
    <t xml:space="preserve">okno dřevěné EUROOKNO z profilu IV78 otevíravé/sklopné čtyřkřílové 2250x2500 mm izolační trojsklo Ug menší 0,70W/m2K, zvuk. neprůzvučnost Rw=32dB,- O11   </t>
  </si>
  <si>
    <t>6111RO017</t>
  </si>
  <si>
    <t xml:space="preserve">okno dřevěné vnitřní podávací 840x1840 mm zaskleno dvojsklem bez požadavku na tepelnou izolci,- O17   </t>
  </si>
  <si>
    <t>76662RO14</t>
  </si>
  <si>
    <t xml:space="preserve">D+M dřevěné okno kruhové, bílé RAL 9016, pevné pr. 800 mm - O09   </t>
  </si>
  <si>
    <t>76662RO15</t>
  </si>
  <si>
    <t xml:space="preserve">D+M dřevěné okno kruhové, bílé RAL 9016, pevné pr. 1060 mm - O10   </t>
  </si>
  <si>
    <t>766660171</t>
  </si>
  <si>
    <t xml:space="preserve">Montáž dveřních křídel otvíravých jednokřídlových š do 0,8 m do obložkové zárubně   </t>
  </si>
  <si>
    <t>61162R07</t>
  </si>
  <si>
    <t xml:space="preserve">dveře vnitřní dřevěné plné 1křídlé 700x1970mm, otočné - 8   </t>
  </si>
  <si>
    <t>61162R08</t>
  </si>
  <si>
    <t xml:space="preserve">dveře vnitřní dřevěné plné 1křídlé 800x1970mm, otočné - 9   </t>
  </si>
  <si>
    <t>766660172</t>
  </si>
  <si>
    <t xml:space="preserve">Montáž dveřních křídel otvíravých jednokřídlových š přes 0,8 m do obložkové zárubně   </t>
  </si>
  <si>
    <t>61162R03</t>
  </si>
  <si>
    <t xml:space="preserve">dveře vnitřní dřevěné plné 1křídlé 900x1970mm, otočné - 3   </t>
  </si>
  <si>
    <t>766660181</t>
  </si>
  <si>
    <t xml:space="preserve">Montáž dveřních křídel otvíravých jednokřídlových š do 0,8 m požárních do obložkové zárubně   </t>
  </si>
  <si>
    <t>61162R04</t>
  </si>
  <si>
    <t xml:space="preserve">dveře vnitřní dřevěné plné 1křídlé 800x1970mm, PO EW15DP3-C3 - 4   </t>
  </si>
  <si>
    <t>766660182</t>
  </si>
  <si>
    <t xml:space="preserve">Montáž dveřních křídel otvíravých jednokřídlových š přes 0,8 m požárních do obložkové zárubně   </t>
  </si>
  <si>
    <t>61162R05</t>
  </si>
  <si>
    <t xml:space="preserve">dveře vnitřní dřevěné plné 1křídlé 900x1970mm, PO EW15DP3-C3 - 5   </t>
  </si>
  <si>
    <t>61162R11</t>
  </si>
  <si>
    <t xml:space="preserve">dveře vnitřní dřevěné plné 1křídlé 900x1970mm, PO EI15DP3-C3 - 6   </t>
  </si>
  <si>
    <t>766660183</t>
  </si>
  <si>
    <t xml:space="preserve">Montáž dveřních křídel otvíravých dvoukřídlových požárních do obložkové zárubně   </t>
  </si>
  <si>
    <t>61161R12</t>
  </si>
  <si>
    <t xml:space="preserve">dveře dřevěné 1250x1970 prosklené, dvojkřídlov, PO EI15DP3-C3, dvoukřídlové otočné - 10   </t>
  </si>
  <si>
    <t>7666607R1</t>
  </si>
  <si>
    <t xml:space="preserve">D+M systém generální klíče - vložka a zámek FAB 300/FAB 300 HD + 2x klíč   </t>
  </si>
  <si>
    <t>766682111</t>
  </si>
  <si>
    <t xml:space="preserve">Montáž zárubní obložkových pro dveře jednokřídlové tl stěny do 170 mm   </t>
  </si>
  <si>
    <t>61182258</t>
  </si>
  <si>
    <t xml:space="preserve">zárubeň obložková pro dveře 1křídlé 600,700,800,900x1970mm tl 60-170mm dub,buk   </t>
  </si>
  <si>
    <t>766682211</t>
  </si>
  <si>
    <t xml:space="preserve">Montáž zárubní obložkových protipožárních pro dveře jednokřídlové tl stěny do 170 mm   </t>
  </si>
  <si>
    <t>23170003</t>
  </si>
  <si>
    <t xml:space="preserve">pěna montážní PUR protipožární jednosložková   </t>
  </si>
  <si>
    <t>SPL.0011665.URS</t>
  </si>
  <si>
    <t xml:space="preserve">zárubeň protipožární pro dveře 1křídlové 60,70,80,90x197 cm, tl. 6 - 17 cm, dub, buk, mahagon   </t>
  </si>
  <si>
    <t>766682222</t>
  </si>
  <si>
    <t xml:space="preserve">Montáž zárubní obložkových protipožárních pro dveře dvoukřídlové tl stěny do 350 mm   </t>
  </si>
  <si>
    <t>61182281</t>
  </si>
  <si>
    <t xml:space="preserve">zárubeň obložková protipožární pro dveře 2křídlé 1250,1450x1970mm tl 180-250mm dub,buk   </t>
  </si>
  <si>
    <t>766694121</t>
  </si>
  <si>
    <t xml:space="preserve">Montáž parapetních desek dřevěných nebo plastových šířky přes 30 cm délky do 1,0 m   </t>
  </si>
  <si>
    <t>607941R2</t>
  </si>
  <si>
    <t xml:space="preserve">deska parapetní dřevotřísková vnitřní 310x1000mm - 2/T   </t>
  </si>
  <si>
    <t>60794121</t>
  </si>
  <si>
    <t xml:space="preserve">koncovka PVC k parapetním dřevotřískovým deskám 600mm   </t>
  </si>
  <si>
    <t>766694122</t>
  </si>
  <si>
    <t xml:space="preserve">Montáž parapetních dřevěných nebo plastových šířky přes 30 cm délky do 1,6 m   </t>
  </si>
  <si>
    <t>607941R3</t>
  </si>
  <si>
    <t xml:space="preserve">deska parapetní dřevotřísková vnitřní 310x1000mm - 3/T   </t>
  </si>
  <si>
    <t>766694124</t>
  </si>
  <si>
    <t xml:space="preserve">Montáž parapetních dřevěných nebo plastových šířky přes 30 cm délky přes 2,6 m   </t>
  </si>
  <si>
    <t>607941R1</t>
  </si>
  <si>
    <t xml:space="preserve">deska parapetní dřevotřísková vnitřní 310x1000mm - 1/T   </t>
  </si>
  <si>
    <t>76669R6T</t>
  </si>
  <si>
    <t xml:space="preserve">D+M koupelnové věšáky dl. 1680 mm pro 14 dětí v barevném provedení s dřevěnou plastikou vč. plastových rámečků pro zasunutí značek - 4/T   </t>
  </si>
  <si>
    <t>766821R11T</t>
  </si>
  <si>
    <t xml:space="preserve">D+M šatní skříňky půlené do zaměstnanecké šatny 400x600x1900 mm s klasickými šatními zámky, materiál laminová dřevotříska s povrchem melanin, s ABS plastovými hranami - 8/T   </t>
  </si>
  <si>
    <t>76682R07T</t>
  </si>
  <si>
    <t xml:space="preserve">D+M skříně vestavěné s nosnou hliníkovou konstrukcí na lůžkoviny 4200x650x2000 mm, materiál laminovaná dřevotříska - 5/T   </t>
  </si>
  <si>
    <t>76682R08T</t>
  </si>
  <si>
    <t xml:space="preserve">D+M skříně vestavěné s nosnou hliníkovou konstrukcí na skladování lehátek 4200x650x2000 mm, materiál laminovaná dřevotříska - 6/T   </t>
  </si>
  <si>
    <t>76682R10T</t>
  </si>
  <si>
    <t xml:space="preserve">D+M šatní skříň dětská 250x500x1300 mm dřevotřísková s lavičkou a policí na obuv - 7/T   </t>
  </si>
  <si>
    <t>76689R09T</t>
  </si>
  <si>
    <t xml:space="preserve">D+M kryt tělesa UT 1250x200x820mm, laminovaná dřevotříska, v horní desce mřížka dřevěný masiv, v přední stěně u horní hrany větrací mezera - 9/T   </t>
  </si>
  <si>
    <t>76689R10T</t>
  </si>
  <si>
    <t xml:space="preserve">D+M kryt tělesa UT 1250x300x820mm, laminovaná dřevotříska, v horní desce mřížka dřevěný masiv, v přední stěně u horní hrany větrací mezera - 10/T   </t>
  </si>
  <si>
    <t>76689R11T</t>
  </si>
  <si>
    <t xml:space="preserve">D+M kryt tělesa UT 5600x300x520mm, laminovaná dřevotříska, v horní desce mřížka dřevěný masiv, v přední stěně u horní hrany větrací mezera - 11/T   </t>
  </si>
  <si>
    <t>76689R12T</t>
  </si>
  <si>
    <t xml:space="preserve">D+M kryt tělesa UT 1100x200x820mm, laminovaná dřevotříska, v horní desce mřížka dřevěný masiv, v přední stěně u horní hrany větrací mezera - 12/T   </t>
  </si>
  <si>
    <t>76689R13T</t>
  </si>
  <si>
    <t xml:space="preserve">D+M kryt tělesa UT 1100x300x820mm, laminovaná dřevotříska, v horní desce mřížka dřevěný masiv, v přední stěně u horní hrany větrací mezera - 13/T   </t>
  </si>
  <si>
    <t>76689R14T</t>
  </si>
  <si>
    <t xml:space="preserve">D+M kryt tělesa UT 1200x300x820mm, laminovaná dřevotříska, v horní desce mřížka dřevěný masiv, v přední stěně u horní hrany větrací mezera - 14/T   </t>
  </si>
  <si>
    <t>76689R15T</t>
  </si>
  <si>
    <t xml:space="preserve">D+M kryt tělesa UT 1200x300x820mm, laminovaná dřevotříska, v horní desce mřížka dřevěný masiv, v přední stěně u horní hrany větrací mezera - 15/T   </t>
  </si>
  <si>
    <t>76689R16T</t>
  </si>
  <si>
    <t xml:space="preserve">D+M kryt tělesa UT 2390x300x820mm, laminovaná dřevotříska, v horní desce mřížka dřevěný masiv, v přední stěně u horní hrany větrací mezera - 16/T   </t>
  </si>
  <si>
    <t>76689R17T</t>
  </si>
  <si>
    <t xml:space="preserve">D+M kryt tělesa UT 300x1120x800mm, laminovaná dřevotříska, v horní desce mřížka dřevěný masiv, v přední stěně u horní hrany větrací mezera - 17/T   </t>
  </si>
  <si>
    <t>76689R18T</t>
  </si>
  <si>
    <t xml:space="preserve">D+M kryt tělesa UT 300x1120x800mm, laminovaná dřevotříska, v horní desce mřížka dřevěný masiv, v přední stěně u horní hrany větrací mezera - 18/T   </t>
  </si>
  <si>
    <t>76689R19T</t>
  </si>
  <si>
    <t xml:space="preserve">D+M kryt tělesa UT 300x820x2300mm, laminovaná dřevotříska, v horní desce mřížka dřevěný masiv, v přední stěně u horní hrany větrací mezera - 19/T   </t>
  </si>
  <si>
    <t>76689R20T</t>
  </si>
  <si>
    <t xml:space="preserve">D+M kryt tělesa UT 300x820x1350mm, laminovaná dřevotříska, v horní desce mřížka dřevěný masiv, v přední stěně u horní hrany větrací mezera - 20/T   </t>
  </si>
  <si>
    <t>76689R21T</t>
  </si>
  <si>
    <t xml:space="preserve">D+M kryt tělesa UT 200x820x1600mm, laminovaná dřevotříska, v horní desce mřížka dřevěný masiv, v přední stěně u horní hrany větrací mezera - 21/T   </t>
  </si>
  <si>
    <t>998766202</t>
  </si>
  <si>
    <t xml:space="preserve">Přesun hmot procentní pro konstrukce truhlářské v objektech v do 12 m   </t>
  </si>
  <si>
    <t>767</t>
  </si>
  <si>
    <t xml:space="preserve">Konstrukce zámečnické   </t>
  </si>
  <si>
    <t>76710R01Z</t>
  </si>
  <si>
    <t xml:space="preserve">D+M ocelové zábradlí schodiště včetně povrchové úpravy světle šedou barvou RAL 7035 - 1/Z   </t>
  </si>
  <si>
    <t>76710R02Z</t>
  </si>
  <si>
    <t xml:space="preserve">D+M stěnový hliníkový žebřík dl. 3,64 m k výlezu na střechu včetně závěsných háků a ok na stěnu a do stropní konstrukce, eloxovaný hliník - 2/Z   </t>
  </si>
  <si>
    <t>76710R03Z</t>
  </si>
  <si>
    <t xml:space="preserve">D+M ocelové zábradlí schodiště včetně dřevěných madel a povrchové úpravy světle šedou barvou RAL 7035 - 3/Z   </t>
  </si>
  <si>
    <t>76710R04Z</t>
  </si>
  <si>
    <t xml:space="preserve">D+M nástěnný držák , tvar U nastavitelný, pozinkovaná ocel - 5/Z   </t>
  </si>
  <si>
    <t>76710R06Z</t>
  </si>
  <si>
    <t xml:space="preserve">D+M ocelová nosná příčka WC - 6/Z   </t>
  </si>
  <si>
    <t>76710R07Z</t>
  </si>
  <si>
    <t xml:space="preserve">D+M pomocná madla pro výstup na střechu dl. 1770 mm, užitná 1200 mm, profil 60x25 mm včetně kotevní patky 120x1200 mm a kotevních prvků a povrchové úpravy - 7/Z   </t>
  </si>
  <si>
    <t>76710R08Z</t>
  </si>
  <si>
    <t xml:space="preserve">D+M oboustranný ocelový žebřík s madly a plošinou 1200x520x800/1500 mm, žárově pozinkováno včetně kotevních prvků - 8/Z   </t>
  </si>
  <si>
    <t>76716R08Z</t>
  </si>
  <si>
    <t>7673RO016</t>
  </si>
  <si>
    <t xml:space="preserve">D+M střešní světlík 1000x2200 mm do CHÚC typu včetně kolmé Fe/Zn světlíkové manžety v. 500 mm, peo větrání a výstup na střechu - O16   </t>
  </si>
  <si>
    <t>767531111</t>
  </si>
  <si>
    <t xml:space="preserve">Montáž vstupních kovových nebo plastových rohoží čistících zón a   </t>
  </si>
  <si>
    <t>697520R1</t>
  </si>
  <si>
    <t xml:space="preserve">čistící zóna na hrubé nečistoty z Al profilů s gumovým páskem ve tvaru pilky - 5/O   </t>
  </si>
  <si>
    <t>697520R2</t>
  </si>
  <si>
    <t xml:space="preserve">čistící zóna na jemné nečistoty z Al profilů s textilní rohože Shatwell, hliníkové profily jsou spojeny pružným ohebným profilem - 6/O   </t>
  </si>
  <si>
    <t>76764RD01</t>
  </si>
  <si>
    <t xml:space="preserve">D+M vnější vstupní dveře dvojkřídlové prosklené s pevným nadsvětlíkem 1390x2400 mm, otočné, aktivní křídlo levé, nadsvětlík prosklený - D1   </t>
  </si>
  <si>
    <t>76764RD02</t>
  </si>
  <si>
    <t xml:space="preserve">D+M vvnitřní dveře s prosklenou stěnou 690+1390+1610x2600 mm, dvojkřídlové dveře s pevným nadsvětlíkem - D2   </t>
  </si>
  <si>
    <t>76764RD03</t>
  </si>
  <si>
    <t xml:space="preserve">D+M vnější vstupní dveře jednokřídlové 1100x2400 mm, otočné, křídlo levé, prosklené - D3   </t>
  </si>
  <si>
    <t>7678101R1</t>
  </si>
  <si>
    <t xml:space="preserve">D+M dvířka z ocelového plechu komaxit v ocelovém rámu 300x300 mm - 21/O   </t>
  </si>
  <si>
    <t>7678811R1</t>
  </si>
  <si>
    <t xml:space="preserve">D+M certifikovaný záchytný systém proti pádu z výšky a do hloubky, lano+kotevní prvky, revize   </t>
  </si>
  <si>
    <t>767893115</t>
  </si>
  <si>
    <t xml:space="preserve">Montáž stříšek nad vstupy kotvených pomocí závěsů rovných, výplň skleněná šířky do 1,50 m   </t>
  </si>
  <si>
    <t>30908101</t>
  </si>
  <si>
    <t xml:space="preserve">šroub pro přímou montáž do betonu a pórobetonu s korozní odolností 15 cyklů, D 6,3x80mm   </t>
  </si>
  <si>
    <t>56281002</t>
  </si>
  <si>
    <t xml:space="preserve">hmoždinky univerzální 8x40   </t>
  </si>
  <si>
    <t>28315R9O</t>
  </si>
  <si>
    <t xml:space="preserve">prosklená stříška nad vstupem na kovové konstrukci 1500x1200 mm - 19/O   </t>
  </si>
  <si>
    <t>76789R18O</t>
  </si>
  <si>
    <t xml:space="preserve">D+M prosklená stříška 2400x1200 mm nad hlavním vstupem na kovové konsstrukci - 18/O   </t>
  </si>
  <si>
    <t>998767202</t>
  </si>
  <si>
    <t xml:space="preserve">Přesun hmot procentní pro zámečnické konstrukce v objektech v do 12 m   </t>
  </si>
  <si>
    <t>771</t>
  </si>
  <si>
    <t xml:space="preserve">Podlahy z dlaždic   </t>
  </si>
  <si>
    <t>771111011</t>
  </si>
  <si>
    <t xml:space="preserve">Vysátí podkladu před pokládkou dlažby   </t>
  </si>
  <si>
    <t>771121011</t>
  </si>
  <si>
    <t xml:space="preserve">Nátěr penetrační na podlahu   </t>
  </si>
  <si>
    <t>58560060</t>
  </si>
  <si>
    <t xml:space="preserve">penetrace pro uzavření a zpevnění podkladu   </t>
  </si>
  <si>
    <t>771151014</t>
  </si>
  <si>
    <t xml:space="preserve">Samonivelační stěrka podlah pevnosti 20 MPa tl 10 mm   </t>
  </si>
  <si>
    <t>58581289</t>
  </si>
  <si>
    <t xml:space="preserve">stěrka cementová samonivelační vyrovnávací pod povlakové krytiny a dlažby   </t>
  </si>
  <si>
    <t>77115101R</t>
  </si>
  <si>
    <t xml:space="preserve">Samonivelační stěrka podlah pevnosti 20 tl do 30 mm (ref.v. Poriment)   </t>
  </si>
  <si>
    <t>771274123</t>
  </si>
  <si>
    <t xml:space="preserve">Montáž obkladů stupnic z dlaždic protiskluzných keramických flexibilní lepidlo š do 300 mm   </t>
  </si>
  <si>
    <t>58582108</t>
  </si>
  <si>
    <t xml:space="preserve">lepidlo cementové flexibilní se sníženým skluzem a prodlouženou dobou zavadnutí C2TES1   </t>
  </si>
  <si>
    <t>58582206</t>
  </si>
  <si>
    <t xml:space="preserve">spárovací hmota cementová flexibilní s hydrofobním efektem CG2W šedá   </t>
  </si>
  <si>
    <t>597614R1</t>
  </si>
  <si>
    <t xml:space="preserve">dlažba keramická slinutá protiskluzná R9 do interiéru i exteriéru pro vysoké mechanické namáhání přes 9 do 12 ks/m2   </t>
  </si>
  <si>
    <t>771274241</t>
  </si>
  <si>
    <t xml:space="preserve">Montáž obkladů podstupnic z dlaždic reliéfních keramických flexibilní lepidlo v do 150 mm   </t>
  </si>
  <si>
    <t>771274242</t>
  </si>
  <si>
    <t xml:space="preserve">Montáž obkladů podstupnic z dlaždic reliéfních keramických flexibilní lepidlo v do 200 mm   </t>
  </si>
  <si>
    <t>771474112</t>
  </si>
  <si>
    <t xml:space="preserve">Montáž soklů z dlaždic keramických rovných flexibilní lepidlo v do 90 mm   </t>
  </si>
  <si>
    <t>597612R1</t>
  </si>
  <si>
    <t xml:space="preserve">sokl keramický v. 80 mm   </t>
  </si>
  <si>
    <t>771474132</t>
  </si>
  <si>
    <t xml:space="preserve">Montáž soklů z dlaždic keramických schodišťových stupňovitých flexibilní lepidlo v do 90 mm   </t>
  </si>
  <si>
    <t>771574263</t>
  </si>
  <si>
    <t xml:space="preserve">Montáž podlah keramických pro mechanické zatížení protiskluzných lepených flexibilním lepidlem do 12 ks/m2   </t>
  </si>
  <si>
    <t>58582205</t>
  </si>
  <si>
    <t xml:space="preserve">spárovací hmota cementová flexibilní s hydrofobním efektem CG2W barevná   </t>
  </si>
  <si>
    <t>597614R2</t>
  </si>
  <si>
    <t xml:space="preserve">dlažba keramická slinutá protiskluzná R10 do interiéru i exteriéru pro vysoké mechanické namáhání přes 9 do 12 ks/m2   </t>
  </si>
  <si>
    <t>771574273</t>
  </si>
  <si>
    <t xml:space="preserve">Montáž podlah keramických pro mechanické zatížení protiskluzných lepených flexibilním lepidlem do 100 ks/m2   </t>
  </si>
  <si>
    <t>59761428</t>
  </si>
  <si>
    <t xml:space="preserve">dlažba keramická hutná protiskluzná R10 do interiéru i exteriéru pro vysoké mechanické namáhání  přes 85 do 100 ks/m2   </t>
  </si>
  <si>
    <t xml:space="preserve">60*1,1 "Přepočtené koeficientem množství   </t>
  </si>
  <si>
    <t>771577111</t>
  </si>
  <si>
    <t xml:space="preserve">Příplatek k montáž podlah keramických za plochu do 5 m2   </t>
  </si>
  <si>
    <t>998771202</t>
  </si>
  <si>
    <t xml:space="preserve">Přesun hmot procentní pro podlahy z dlaždic v objektech v do 12 m   </t>
  </si>
  <si>
    <t>776</t>
  </si>
  <si>
    <t xml:space="preserve">Podlahy povlakové   </t>
  </si>
  <si>
    <t>776111311</t>
  </si>
  <si>
    <t xml:space="preserve">Vysátí podkladu povlakových podlah   </t>
  </si>
  <si>
    <t>776141112</t>
  </si>
  <si>
    <t xml:space="preserve">Vyrovnání podkladu povlakových podlah stěrkou pevnosti 20 MPa tl 5 mm   </t>
  </si>
  <si>
    <t>77614111R</t>
  </si>
  <si>
    <t xml:space="preserve">Vyrovnání podkladu povlakových podlah stěrkou pevnosti 20 MPa tl 35 mm   </t>
  </si>
  <si>
    <t>776211111</t>
  </si>
  <si>
    <t xml:space="preserve">Lepení textilních pásů   </t>
  </si>
  <si>
    <t>24744609</t>
  </si>
  <si>
    <t xml:space="preserve">lepidlo na podlahové krytiny textilní bez obsahu rozpouštědel   </t>
  </si>
  <si>
    <t>6975106R</t>
  </si>
  <si>
    <t xml:space="preserve">koberec zátěžový   </t>
  </si>
  <si>
    <t>776221111</t>
  </si>
  <si>
    <t xml:space="preserve">Lepení pásů z PVC standardním lepidlem   </t>
  </si>
  <si>
    <t>24744608</t>
  </si>
  <si>
    <t xml:space="preserve">lepidlo na podlahové krytiny univerzální bez obsahu rozpouštědel   </t>
  </si>
  <si>
    <t>2841211R</t>
  </si>
  <si>
    <t xml:space="preserve">PVC vinylová akustická podlahovina s kročejovým útlumem 15dB tl. 34 mm, nášlapná vrstva 0,67 mm   </t>
  </si>
  <si>
    <t>7764211R1</t>
  </si>
  <si>
    <t xml:space="preserve">D+M soklová lišta vinyl h=57mm   </t>
  </si>
  <si>
    <t>7764211R2</t>
  </si>
  <si>
    <t xml:space="preserve">D+M soklová lišta koberec h=55mm   </t>
  </si>
  <si>
    <t>776421312</t>
  </si>
  <si>
    <t xml:space="preserve">Montáž přechodových šroubovaných lišt   </t>
  </si>
  <si>
    <t>5905410R</t>
  </si>
  <si>
    <t xml:space="preserve">profil přechodový Al š. 50mm - 20/O   </t>
  </si>
  <si>
    <t>998776202</t>
  </si>
  <si>
    <t xml:space="preserve">Přesun hmot procentní pro podlahy povlakové v objektech v do 12 m   </t>
  </si>
  <si>
    <t>781</t>
  </si>
  <si>
    <t xml:space="preserve">Dokončovací práce - obklady   </t>
  </si>
  <si>
    <t>781111011</t>
  </si>
  <si>
    <t xml:space="preserve">Ometení (oprášení) stěny při přípravě podkladu   </t>
  </si>
  <si>
    <t>781121011</t>
  </si>
  <si>
    <t xml:space="preserve">Nátěr penetrační na stěnu   </t>
  </si>
  <si>
    <t>781474117</t>
  </si>
  <si>
    <t xml:space="preserve">Montáž obkladů vnitřních keramických hladkých do 45 ks/m2 lepených flexibilním lepidlem   </t>
  </si>
  <si>
    <t>58582003</t>
  </si>
  <si>
    <t xml:space="preserve">spárovací hmota cementová flexibilní s hydrofobním efektem a mechanickou odolností CG2WA různé barvy   </t>
  </si>
  <si>
    <t>59761255</t>
  </si>
  <si>
    <t xml:space="preserve">obklad keramický hladký přes 35 do 45ks/m2   </t>
  </si>
  <si>
    <t xml:space="preserve">295,76*1,1 "Přepočtené koeficientem množství   </t>
  </si>
  <si>
    <t>781491012</t>
  </si>
  <si>
    <t xml:space="preserve">Montáž zrcadel plochy přes 1 m2 lepených silikonovým tmelem na podkladní omítku   </t>
  </si>
  <si>
    <t>23152001</t>
  </si>
  <si>
    <t xml:space="preserve">tmel silikonový neutrální tepelně odolný do 250°C   </t>
  </si>
  <si>
    <t>23152412</t>
  </si>
  <si>
    <t xml:space="preserve">hmota nátěrová penetrační adhezní na porézní podklady   </t>
  </si>
  <si>
    <t>6346512R</t>
  </si>
  <si>
    <t xml:space="preserve">zrcadlo nástěnné čiré obdélníkové 300x1800 mm rozdělené na 2-3 díly dle formátu ker. obkladů - 7/O   </t>
  </si>
  <si>
    <t>781494111</t>
  </si>
  <si>
    <t xml:space="preserve">Plastové profily rohové lepené flexibilním lepidlem   </t>
  </si>
  <si>
    <t>28342001</t>
  </si>
  <si>
    <t xml:space="preserve">lišta ukončovací pro obklady profilovaná v barvě   </t>
  </si>
  <si>
    <t>58582051</t>
  </si>
  <si>
    <t xml:space="preserve">lepidlo cementové flexibilní se sníženým skluzem a prodlouženou dobou zavadnutí C2TES1 (pro velkoformáty)   </t>
  </si>
  <si>
    <t>781494511</t>
  </si>
  <si>
    <t xml:space="preserve">Plastové profily ukončovací lepené flexibilním lepidlem   </t>
  </si>
  <si>
    <t>998781202</t>
  </si>
  <si>
    <t xml:space="preserve">Přesun hmot procentní pro obklady keramické v objektech v do 12 m   </t>
  </si>
  <si>
    <t>783</t>
  </si>
  <si>
    <t xml:space="preserve">Dokončovací práce - nátěry   </t>
  </si>
  <si>
    <t>7838171R1</t>
  </si>
  <si>
    <t xml:space="preserve">Nátěr omítek omyvatelný   </t>
  </si>
  <si>
    <t>784</t>
  </si>
  <si>
    <t xml:space="preserve">Dokončovací práce - malby a tapety   </t>
  </si>
  <si>
    <t>784181111</t>
  </si>
  <si>
    <t xml:space="preserve">Základní silikátová jednonásobná penetrace podkladu v místnostech výšky do 3,80m   </t>
  </si>
  <si>
    <t>08211320</t>
  </si>
  <si>
    <t xml:space="preserve">voda pitná pro smluvní odběratele   </t>
  </si>
  <si>
    <t>58124967</t>
  </si>
  <si>
    <t xml:space="preserve">hmota nátěrová silikátová penetrační   </t>
  </si>
  <si>
    <t>784181117</t>
  </si>
  <si>
    <t xml:space="preserve">Základní silikátová jednonásobná penetrace podkladu na schodišti o výšce podlaží do 3,80 m   </t>
  </si>
  <si>
    <t>784211101</t>
  </si>
  <si>
    <t xml:space="preserve">Dvojnásobné bílé malby ze směsí za mokra výborně otěruvzdorných v místnostech výšky do 3,80 m   </t>
  </si>
  <si>
    <t>58124012</t>
  </si>
  <si>
    <t xml:space="preserve">hmota malířská za mokra výborně otěruvzdorná bílá   </t>
  </si>
  <si>
    <t>784211107</t>
  </si>
  <si>
    <t xml:space="preserve">Dvojnásobné bílé malby ze směsí za mokra výborně otěruvzdorných na schodišti výšky do 3,80 m   </t>
  </si>
  <si>
    <t>784211163</t>
  </si>
  <si>
    <t xml:space="preserve">Příplatek k cenám 2x maleb ze směsí za mokra otěruvzdorných za barevnou malbu středně sytého odstínu   </t>
  </si>
  <si>
    <t>58124370</t>
  </si>
  <si>
    <t xml:space="preserve">přípravek tónovací pro nátěry a omítky i pro přímou aplikaci pro interiér a exteriér zelený   </t>
  </si>
  <si>
    <t>786</t>
  </si>
  <si>
    <t xml:space="preserve">Dokončovací práce - čalounické úpravy   </t>
  </si>
  <si>
    <t>7866271R1</t>
  </si>
  <si>
    <t xml:space="preserve">D+M předokenní žaluzie, stříbrná barva RAL 9006 s el. ovládáním 750x2500 mm - 16/O   </t>
  </si>
  <si>
    <t>7866271R2</t>
  </si>
  <si>
    <t xml:space="preserve">D+M předokenní žaluzie, stříbrná barva RAL 9006 s el. ovládáním 2250x2500 mm - 17/O   </t>
  </si>
  <si>
    <t>7866271R3</t>
  </si>
  <si>
    <t xml:space="preserve">D+M  žaluzie hliníková vnitřní vodorovná se zesílenýni profily, barva bílá, manuální ovládání, šířka lamely 25 mm  - 22/O   </t>
  </si>
  <si>
    <t>998786202</t>
  </si>
  <si>
    <t xml:space="preserve">Přesun hmot procentní pro čalounické úpravy v objektech v do 12 m   </t>
  </si>
  <si>
    <t>M</t>
  </si>
  <si>
    <t xml:space="preserve">Práce a dodávky M   </t>
  </si>
  <si>
    <t>33-M</t>
  </si>
  <si>
    <t xml:space="preserve">Montáže dopr.zaříz.,sklad. zař. a váh   </t>
  </si>
  <si>
    <t>3300300R</t>
  </si>
  <si>
    <t xml:space="preserve">D+M osobní výtah nosnost 630kg, bezpřevodový, počet stanic 2, bez strojovny pod stropem, 2 kusy panelových dveří, kabina 1100x1400x2100 mm - V2   </t>
  </si>
  <si>
    <t>Část:   ZTI</t>
  </si>
  <si>
    <t xml:space="preserve">Trubní vedení   </t>
  </si>
  <si>
    <t>891162211</t>
  </si>
  <si>
    <t xml:space="preserve">Montáž závitového vodoměru G 1   </t>
  </si>
  <si>
    <t>24781001</t>
  </si>
  <si>
    <t xml:space="preserve">pasta pro těsnění závitů kovových trubek   </t>
  </si>
  <si>
    <t>31940003</t>
  </si>
  <si>
    <t xml:space="preserve">šroubení mosazné k vodoměrům 1"   </t>
  </si>
  <si>
    <t>56285024</t>
  </si>
  <si>
    <t xml:space="preserve">plomba plastová pro zabezpečení vodoměrů a plynoměrů délky 123mm   </t>
  </si>
  <si>
    <t>56285031</t>
  </si>
  <si>
    <t xml:space="preserve">pouzdro ochranné na vodoměry 1"   </t>
  </si>
  <si>
    <t>38821460</t>
  </si>
  <si>
    <t xml:space="preserve">vodoměr domovní na studenou užitkovou vodu L165 G1 Q 2,5-BE PB   </t>
  </si>
  <si>
    <t>953945121</t>
  </si>
  <si>
    <t xml:space="preserve">Kotvy mechanické M 10 dl 90 mm pro střední zatížení do betonu, ŽB nebo kamene s vyvrtáním otvoru   </t>
  </si>
  <si>
    <t>41113103</t>
  </si>
  <si>
    <t xml:space="preserve">vrták do betonu SDS-plus 10x210/150mm   </t>
  </si>
  <si>
    <t>54879031</t>
  </si>
  <si>
    <t xml:space="preserve">kotva průvleková pro střední zatížení se šestihrannou hlavou M10 dl 90mm   </t>
  </si>
  <si>
    <t>998018003</t>
  </si>
  <si>
    <t xml:space="preserve">Přesun hmot ruční pro budovy v do 24 m   </t>
  </si>
  <si>
    <t>998018011</t>
  </si>
  <si>
    <t xml:space="preserve">Příplatek k ručnímu přesunu hmot pro budovy zděné za zvětšený přesun ZKD 100 m   </t>
  </si>
  <si>
    <t>721</t>
  </si>
  <si>
    <t xml:space="preserve">Zdravotechnika - vnitřní kanalizace   </t>
  </si>
  <si>
    <t>721173401</t>
  </si>
  <si>
    <t xml:space="preserve">Potrubí kanalizační z PVC SN 8 svodné DN 110   </t>
  </si>
  <si>
    <t>28611116</t>
  </si>
  <si>
    <t xml:space="preserve">trubka kanalizační PVC DN 110x5000mm SN4   </t>
  </si>
  <si>
    <t>28611351</t>
  </si>
  <si>
    <t xml:space="preserve">koleno kanalizační PVC KG 110x45°   </t>
  </si>
  <si>
    <t>28611387</t>
  </si>
  <si>
    <t xml:space="preserve">odbočka kanalizační PVC s hrdlem 110/110/45°   </t>
  </si>
  <si>
    <t>28611502</t>
  </si>
  <si>
    <t xml:space="preserve">redukce kanalizační PVC 125/110   </t>
  </si>
  <si>
    <t>28611540</t>
  </si>
  <si>
    <t xml:space="preserve">přechod kanalizační PVC na kameninové hrdlo DN 110   </t>
  </si>
  <si>
    <t>28611616</t>
  </si>
  <si>
    <t xml:space="preserve">čistící kus kanalizace plastové KG DN 100 se 4 šrouby   </t>
  </si>
  <si>
    <t>28615052</t>
  </si>
  <si>
    <t xml:space="preserve">mazivo montážní pro plastové potrubí   </t>
  </si>
  <si>
    <t>721173402</t>
  </si>
  <si>
    <t xml:space="preserve">Potrubí kanalizační z PVC SN 8 svodné DN 125   </t>
  </si>
  <si>
    <t>28611129</t>
  </si>
  <si>
    <t xml:space="preserve">trubka kanalizační PVC DN 125x5000mm SN4   </t>
  </si>
  <si>
    <t>28611356</t>
  </si>
  <si>
    <t xml:space="preserve">koleno kanalizační PVC KG 125x45°   </t>
  </si>
  <si>
    <t>28611389</t>
  </si>
  <si>
    <t xml:space="preserve">odbočka kanalizační PVC s hrdlem 125/125/45°   </t>
  </si>
  <si>
    <t>28611506</t>
  </si>
  <si>
    <t xml:space="preserve">redukce kanalizační PVC 160/125   </t>
  </si>
  <si>
    <t>28611542</t>
  </si>
  <si>
    <t xml:space="preserve">přechod kanalizační PVC na kameninové hrdlo DN 125   </t>
  </si>
  <si>
    <t>28611618</t>
  </si>
  <si>
    <t xml:space="preserve">čistící kus kanalizace plastové KG DN 125 se 4 šrouby   </t>
  </si>
  <si>
    <t>721173403</t>
  </si>
  <si>
    <t xml:space="preserve">Potrubí kanalizační z PVC SN 8 svodné DN 150   </t>
  </si>
  <si>
    <t>28611134</t>
  </si>
  <si>
    <t xml:space="preserve">trubka kanalizační PVC DN 160x5000mm SN4   </t>
  </si>
  <si>
    <t>28611361</t>
  </si>
  <si>
    <t xml:space="preserve">koleno kanalizační PVC KG 160x45°   </t>
  </si>
  <si>
    <t>28611392</t>
  </si>
  <si>
    <t xml:space="preserve">odbočka kanalizační PVC s hrdlem 160/160/45°   </t>
  </si>
  <si>
    <t>28611508</t>
  </si>
  <si>
    <t xml:space="preserve">redukce kanalizační PVC 200/160   </t>
  </si>
  <si>
    <t>28611546</t>
  </si>
  <si>
    <t xml:space="preserve">přechod kanalizační PVC na kameninové hrdlo DN 160   </t>
  </si>
  <si>
    <t>28611620</t>
  </si>
  <si>
    <t xml:space="preserve">čistící kus kanalizace plastové KG DN 160 se 4 šrouby   </t>
  </si>
  <si>
    <t>721174042</t>
  </si>
  <si>
    <t xml:space="preserve">Potrubí kanalizační z PP připojovací DN 40   </t>
  </si>
  <si>
    <t>28615046</t>
  </si>
  <si>
    <t xml:space="preserve">trubka kanalizační PP s hrdlem pro vysoké teploty DN 40x2000mm   </t>
  </si>
  <si>
    <t>28615616</t>
  </si>
  <si>
    <t xml:space="preserve">koleno kanalizační PP úhel 87° DN 40 pro vysoké teploty   </t>
  </si>
  <si>
    <t>28615622</t>
  </si>
  <si>
    <t xml:space="preserve">odbočka HTEA úhel 45° DN 40/40   </t>
  </si>
  <si>
    <t>28615656</t>
  </si>
  <si>
    <t xml:space="preserve">instalační objímka pevná dvoušroubová HTPO DN 40   </t>
  </si>
  <si>
    <t>28615662</t>
  </si>
  <si>
    <t xml:space="preserve">připevňovací matice pro HTPO   </t>
  </si>
  <si>
    <t>28615663</t>
  </si>
  <si>
    <t xml:space="preserve">připevňovací šroub pro HTPO   </t>
  </si>
  <si>
    <t>721174043</t>
  </si>
  <si>
    <t xml:space="preserve">Potrubí kanalizační z PP připojovací DN 50   </t>
  </si>
  <si>
    <t>28615047</t>
  </si>
  <si>
    <t xml:space="preserve">trubka kanalizační HTEM s hrdlem DN 50x2000mm   </t>
  </si>
  <si>
    <t>28615610</t>
  </si>
  <si>
    <t xml:space="preserve">koleno kanalizační PP úhel 45° DN 50 pro vysoké teploty   </t>
  </si>
  <si>
    <t>28615623</t>
  </si>
  <si>
    <t xml:space="preserve">odbočka HTEA úhel 45° DN 50/50   </t>
  </si>
  <si>
    <t>28615657</t>
  </si>
  <si>
    <t xml:space="preserve">instalační objímka pevná dvoušroubová HTPO DN 50   </t>
  </si>
  <si>
    <t>721174045</t>
  </si>
  <si>
    <t xml:space="preserve">Potrubí kanalizační z PP připojovací DN 110   </t>
  </si>
  <si>
    <t>28615049</t>
  </si>
  <si>
    <t xml:space="preserve">trubka kanalizační HTEM s hrdlem DN 110x2000mm   </t>
  </si>
  <si>
    <t>28615574</t>
  </si>
  <si>
    <t xml:space="preserve">odbočka HTEA úhel 87° DN 110/110   </t>
  </si>
  <si>
    <t>28615619</t>
  </si>
  <si>
    <t xml:space="preserve">koleno kanalizační PP úhel 87° DN 110 pro vysoké teploty   </t>
  </si>
  <si>
    <t>28615659</t>
  </si>
  <si>
    <t xml:space="preserve">instalační objímka pevná dvoušroubová HTPO DN 110   </t>
  </si>
  <si>
    <t>721174063</t>
  </si>
  <si>
    <t xml:space="preserve">Potrubí kanalizační z PP větrací DN 110   </t>
  </si>
  <si>
    <t>28615603</t>
  </si>
  <si>
    <t xml:space="preserve">čistící tvarovka odpadní PP DN 110 pro vysoké teploty   </t>
  </si>
  <si>
    <t>721175111</t>
  </si>
  <si>
    <t xml:space="preserve">Potrubí kanalizační z PP odpadní vysoce odhlučněné třívrstvé DN 75   </t>
  </si>
  <si>
    <t>28614083</t>
  </si>
  <si>
    <t xml:space="preserve">trubka kanalizační PP třívrstvá vysoká zvuková izolace DN 75x2000mm   </t>
  </si>
  <si>
    <t>28614422</t>
  </si>
  <si>
    <t xml:space="preserve">odbočka kanalizační PP třívrstvá vysoká zvuková izolace 75/75/87,5   </t>
  </si>
  <si>
    <t>28614452</t>
  </si>
  <si>
    <t xml:space="preserve">redukce kanalizační PP třívrstvá vysoká zvuková izolace 110/75   </t>
  </si>
  <si>
    <t>28614460</t>
  </si>
  <si>
    <t xml:space="preserve">čistící kus PP kanalizační třívrstvý vysoká zvuková izolace DN 75   </t>
  </si>
  <si>
    <t>28615658</t>
  </si>
  <si>
    <t xml:space="preserve">instalační objímka pevná dvoušroubová HTPO DN 75   </t>
  </si>
  <si>
    <t>28661044</t>
  </si>
  <si>
    <t xml:space="preserve">mazivo montážní   </t>
  </si>
  <si>
    <t>721175112</t>
  </si>
  <si>
    <t xml:space="preserve">Potrubí kanalizační z PP odpadní vysoce odhlučněné třívrstvé DN 110   </t>
  </si>
  <si>
    <t>28614084</t>
  </si>
  <si>
    <t xml:space="preserve">trubka kanalizační PP třívrstvá vysoká zvuková izolace DN 110x2000mm   </t>
  </si>
  <si>
    <t>28614432</t>
  </si>
  <si>
    <t xml:space="preserve">odbočka kanalizační PP třívrstvá vysoká zvuková izolace 110/110/87,5   </t>
  </si>
  <si>
    <t>28614453</t>
  </si>
  <si>
    <t xml:space="preserve">redukce kanalizační PP třívrstvá vysoká zvuková izolace 125/110   </t>
  </si>
  <si>
    <t>28614461</t>
  </si>
  <si>
    <t xml:space="preserve">čistící kus PP kanalizační třívrstvý vysoká zvuková izolace DN 110   </t>
  </si>
  <si>
    <t>721175113</t>
  </si>
  <si>
    <t xml:space="preserve">Potrubí kanalizační z PP odpadní vysoce odhlučněné třívrstvé DN 125   </t>
  </si>
  <si>
    <t>28614085</t>
  </si>
  <si>
    <t xml:space="preserve">trubka kanalizační PP třívrstvá vysoká zvuková izolace DN 125x2000mm   </t>
  </si>
  <si>
    <t>28614438</t>
  </si>
  <si>
    <t xml:space="preserve">odbočka kanalizační PP třívrstvá vysoká zvuková izolace 125/125/87,5   </t>
  </si>
  <si>
    <t>28614454</t>
  </si>
  <si>
    <t xml:space="preserve">redukce kanalizační PP třívrstvá vysoká zvuková izolace 160/110   </t>
  </si>
  <si>
    <t>28614462</t>
  </si>
  <si>
    <t xml:space="preserve">čistící kus PP kanalizační třívrstvý vysoká zvuková izolace DN 125   </t>
  </si>
  <si>
    <t>28615660</t>
  </si>
  <si>
    <t xml:space="preserve">instalační objímka pevná dvoušroubová HTPO DN 125   </t>
  </si>
  <si>
    <t>721175121</t>
  </si>
  <si>
    <t xml:space="preserve">Potrubí kanalizační z PP svodné vysoce odhlučněné třívrstvé DN 75   </t>
  </si>
  <si>
    <t>28614398</t>
  </si>
  <si>
    <t xml:space="preserve">koleno kanalizační PP třívrstvé vysoká zvuková izolace 75x87,5°   </t>
  </si>
  <si>
    <t>721175122</t>
  </si>
  <si>
    <t xml:space="preserve">Potrubí kanalizační z PP svodné vysoce odhlučněné třívrstvé DN 110   </t>
  </si>
  <si>
    <t>28614403</t>
  </si>
  <si>
    <t xml:space="preserve">koleno kanalizační PP třívrstvé vysoká zvuková izolace 110x87,5°   </t>
  </si>
  <si>
    <t>721194104</t>
  </si>
  <si>
    <t xml:space="preserve">Vyvedení a upevnění odpadních výpustek DN 40   </t>
  </si>
  <si>
    <t>721194105</t>
  </si>
  <si>
    <t xml:space="preserve">Vyvedení a upevnění odpadních výpustek DN 50   </t>
  </si>
  <si>
    <t>721194107</t>
  </si>
  <si>
    <t xml:space="preserve">Vyvedení a upevnění odpadních výpustek DN 70   </t>
  </si>
  <si>
    <t>721194109</t>
  </si>
  <si>
    <t xml:space="preserve">Vyvedení a upevnění odpadních výpustek DN 100   </t>
  </si>
  <si>
    <t>721219128</t>
  </si>
  <si>
    <t xml:space="preserve">Montáž odtokového sprchového žlabu délky do 1050 mm   </t>
  </si>
  <si>
    <t>55233212</t>
  </si>
  <si>
    <t xml:space="preserve">flexi dopojení žlabu sprchového koutu s plastovou matkou G 6/4" DN 40/50   </t>
  </si>
  <si>
    <t>HLE.HL50F080</t>
  </si>
  <si>
    <t xml:space="preserve">Liniový odtokový žlab do sprchových koutů z nerezové oceli k zabudování do plochy včetně odtoku DN50, montážních potřeb a stavební ochranné zátky, avšak bez krytu žlábku. Stavební délka 800mm   </t>
  </si>
  <si>
    <t>721233212</t>
  </si>
  <si>
    <t xml:space="preserve">Střešní vtok DN70, svislý, el.ohřev,s izolační přírubou, tepelně izolovaný HL 62.1P/7   </t>
  </si>
  <si>
    <t>28611878</t>
  </si>
  <si>
    <t xml:space="preserve">koleno kanalizační s hrdlem PP 110x87° SN10   </t>
  </si>
  <si>
    <t>56231114</t>
  </si>
  <si>
    <t xml:space="preserve">vtok střešní  svislý s manžetou pro asfaltovou hydroizolaci pochozích střech DN 75, DN 110, DN 125, svislý odtok   </t>
  </si>
  <si>
    <t>721233213R01</t>
  </si>
  <si>
    <t xml:space="preserve">Střešní vtok DN125, svislý, svislý, el.ohřev,s izolační přírubou, tepelně izolovaný HL 62.1P/2   </t>
  </si>
  <si>
    <t>721259103</t>
  </si>
  <si>
    <t xml:space="preserve">Montáž tvarovky DN 70   </t>
  </si>
  <si>
    <t>42296210</t>
  </si>
  <si>
    <t xml:space="preserve">vlna těsnící z olova k utěsňování přírubových spojů   </t>
  </si>
  <si>
    <t>67221002</t>
  </si>
  <si>
    <t xml:space="preserve">instalatérský len - balení 1kg   </t>
  </si>
  <si>
    <t>28611086</t>
  </si>
  <si>
    <t xml:space="preserve">čistící kus odpadního systému tlumící zvuk DN 70   </t>
  </si>
  <si>
    <t>721259105</t>
  </si>
  <si>
    <t xml:space="preserve">Montáž tvarovky DN 100   </t>
  </si>
  <si>
    <t>28611087</t>
  </si>
  <si>
    <t xml:space="preserve">čistící kus odpadního systému tlumící zvuk DN 100   </t>
  </si>
  <si>
    <t>721259106</t>
  </si>
  <si>
    <t xml:space="preserve">Montáž tvarovky DN 125   </t>
  </si>
  <si>
    <t>28611088</t>
  </si>
  <si>
    <t xml:space="preserve">čistící kus odpadního systému tlumící zvuk DN 125   </t>
  </si>
  <si>
    <t>721273153</t>
  </si>
  <si>
    <t xml:space="preserve">Hlavice ventilační polypropylen PP DN 110   </t>
  </si>
  <si>
    <t>56231222</t>
  </si>
  <si>
    <t xml:space="preserve">souprava ventilační střešní PP DN 110  s manžetou PVC-P   </t>
  </si>
  <si>
    <t>721290111</t>
  </si>
  <si>
    <t xml:space="preserve">Zkouška těsnosti potrubí kanalizace vodou do DN 125   </t>
  </si>
  <si>
    <t>08231320</t>
  </si>
  <si>
    <t xml:space="preserve">voda odvedená kanalizací nečištěná od smluvních odběratelů   </t>
  </si>
  <si>
    <t>721290112</t>
  </si>
  <si>
    <t xml:space="preserve">Zkouška těsnosti potrubí kanalizace vodou do DN 200   </t>
  </si>
  <si>
    <t>998721103</t>
  </si>
  <si>
    <t xml:space="preserve">Přesun hmot tonážní pro vnitřní kanalizace v objektech v do 24 m   </t>
  </si>
  <si>
    <t>998721181</t>
  </si>
  <si>
    <t xml:space="preserve">Příplatek k přesunu hmot tonážní 721 prováděný bez použití mechanizace   </t>
  </si>
  <si>
    <t>722</t>
  </si>
  <si>
    <t xml:space="preserve">Zdravotechnika - vnitřní vodovod   </t>
  </si>
  <si>
    <t>722130234</t>
  </si>
  <si>
    <t xml:space="preserve">Potrubí vodovodní ocelové závitové pozinkované svařované běžné DN 32   </t>
  </si>
  <si>
    <t>11124070</t>
  </si>
  <si>
    <t xml:space="preserve">olej obráběcí řezný   </t>
  </si>
  <si>
    <t>14051103</t>
  </si>
  <si>
    <t xml:space="preserve">trubka ocelová svařovaná závitová Pz 5/4" (DN 32) jakost 11 343   </t>
  </si>
  <si>
    <t>15614135</t>
  </si>
  <si>
    <t xml:space="preserve">drát kruhový Pz měkký jakost 11 300 D 1,00mm   </t>
  </si>
  <si>
    <t>24611201</t>
  </si>
  <si>
    <t xml:space="preserve">fermež napouštěcí   </t>
  </si>
  <si>
    <t>31943607</t>
  </si>
  <si>
    <t xml:space="preserve">koleno jednoznačné 90° s vnitřním závitem zinkované DN 5/4"   </t>
  </si>
  <si>
    <t>31943637</t>
  </si>
  <si>
    <t xml:space="preserve">koleno jednoznačné 90° s vnitřním a vnějším závitem zinkované DN 5/4"   </t>
  </si>
  <si>
    <t>31943667</t>
  </si>
  <si>
    <t xml:space="preserve">oblouk jednoznačný 90° s vnitřním závitem zinkovaný DN 5/4"   </t>
  </si>
  <si>
    <t>31943837</t>
  </si>
  <si>
    <t xml:space="preserve">odbočka TE jednoznačný 90° s vnitřním závitem zinkovaná DN 5/4"   </t>
  </si>
  <si>
    <t>31944037</t>
  </si>
  <si>
    <t xml:space="preserve">nátrubek jednoznačný s vnitřním závitem zinkovaný DN 5/4"   </t>
  </si>
  <si>
    <t>31944177</t>
  </si>
  <si>
    <t xml:space="preserve">přechodka redukovaná s vnitřním a vnějším závitem zinkovaná DN 5/4x1"   </t>
  </si>
  <si>
    <t>31944307</t>
  </si>
  <si>
    <t xml:space="preserve">vsuvka jednoznačná s vnějším závitem zinkované DN 5/4"   </t>
  </si>
  <si>
    <t>31944407</t>
  </si>
  <si>
    <t xml:space="preserve">zátka litinová s vnějším závitem zinkovaná DN 5/4"   </t>
  </si>
  <si>
    <t>31944467</t>
  </si>
  <si>
    <t xml:space="preserve">šroubení přímé s plochým těsněním s vnitřním a vnějším závitem zinkované DN 5/4"   </t>
  </si>
  <si>
    <t>42390144</t>
  </si>
  <si>
    <t xml:space="preserve">objímka potrubí dvoušroubová M8 31–38 1"   </t>
  </si>
  <si>
    <t>67221003</t>
  </si>
  <si>
    <t xml:space="preserve">instalatérský len - balení 15kg   </t>
  </si>
  <si>
    <t>722130235</t>
  </si>
  <si>
    <t xml:space="preserve">Potrubí vodovodní ocelové závitové pozinkované svařované běžné DN 40   </t>
  </si>
  <si>
    <t>14051104</t>
  </si>
  <si>
    <t xml:space="preserve">trubka ocelová svařovaná závitová Pz 6/4" (DN 40) jakost 11 343   </t>
  </si>
  <si>
    <t>31943608</t>
  </si>
  <si>
    <t xml:space="preserve">koleno jednoznačné 90° s vnitřním závitem zinkované DN 6/4"   </t>
  </si>
  <si>
    <t>31943638</t>
  </si>
  <si>
    <t xml:space="preserve">koleno jednoznačné 90° s vnitřním a vnějším závitem zinkované DN 6/4"   </t>
  </si>
  <si>
    <t>31943668</t>
  </si>
  <si>
    <t xml:space="preserve">oblouk jednoznačný 90° s vnitřním závitem zinkovaný DN 6/4"   </t>
  </si>
  <si>
    <t>31943838</t>
  </si>
  <si>
    <t xml:space="preserve">odbočka TE jednoznačný 90° s vnitřním závitem zinkovaná DN 6/4"   </t>
  </si>
  <si>
    <t>31944038</t>
  </si>
  <si>
    <t xml:space="preserve">nátrubek jednoznačný s vnitřním závitem zinkovaný DN 6/4"   </t>
  </si>
  <si>
    <t>31944183</t>
  </si>
  <si>
    <t xml:space="preserve">přechodka redukovaná s vnitřním a vnějším závitem zinkovaná DN 6/4x5/4"   </t>
  </si>
  <si>
    <t>31944308</t>
  </si>
  <si>
    <t xml:space="preserve">vsuvka jednoznačná s vnějším závitem zinkované DN 6/4"   </t>
  </si>
  <si>
    <t>31944408</t>
  </si>
  <si>
    <t xml:space="preserve">zátka litinová s vnějším závitem zinkovaná DN 6/4"   </t>
  </si>
  <si>
    <t>31944468</t>
  </si>
  <si>
    <t xml:space="preserve">šroubení přímé s plochým těsněním s vnitřním a vnějším závitem zinkované DN 6/4"   </t>
  </si>
  <si>
    <t>42390145</t>
  </si>
  <si>
    <t xml:space="preserve">objímka potrubí dvoušroubová M8 40–46 5/4"   </t>
  </si>
  <si>
    <t>722131934</t>
  </si>
  <si>
    <t xml:space="preserve">Potrubí pozinkované závitové propojení potrubí DN 32   </t>
  </si>
  <si>
    <t>722174022</t>
  </si>
  <si>
    <t xml:space="preserve">Potrubí vodovodní plastové PPR svar polyfuze PN 20 D 20 x 3,4 mm   </t>
  </si>
  <si>
    <t>28615152</t>
  </si>
  <si>
    <t xml:space="preserve">trubka vodovodní tlaková PPR řada PN 20 D 20mm dl 4m   </t>
  </si>
  <si>
    <t>28654002</t>
  </si>
  <si>
    <t xml:space="preserve">koleno 90° PPR pro rozvod pitné a teplé užitkové vody D 20mm   </t>
  </si>
  <si>
    <t>28654072</t>
  </si>
  <si>
    <t xml:space="preserve">T-kus jednoznačný PPR D 20mm   </t>
  </si>
  <si>
    <t>28654100</t>
  </si>
  <si>
    <t xml:space="preserve">T-kus redukovaný PPR D 20x16x20mm   </t>
  </si>
  <si>
    <t>28654142</t>
  </si>
  <si>
    <t xml:space="preserve">nátrubek PPR D 20mm   </t>
  </si>
  <si>
    <t>28654195</t>
  </si>
  <si>
    <t xml:space="preserve">redukce PPR vnitřní/vnější PPR D 20x16mm   </t>
  </si>
  <si>
    <t>28654228</t>
  </si>
  <si>
    <t xml:space="preserve">záslepka PPR D 20mm   </t>
  </si>
  <si>
    <t>28654651</t>
  </si>
  <si>
    <t xml:space="preserve">příchytka plastová PPR 20mm   </t>
  </si>
  <si>
    <t>42390142</t>
  </si>
  <si>
    <t xml:space="preserve">objímka potrubí dvoušroubová M8 20–23 1/2"   </t>
  </si>
  <si>
    <t>722174023</t>
  </si>
  <si>
    <t xml:space="preserve">Potrubí vodovodní plastové PPR svar polyfuze PN 20 D 25 x 4,2 mm   </t>
  </si>
  <si>
    <t>28615153</t>
  </si>
  <si>
    <t xml:space="preserve">trubka vodovodní tlaková PPR řada PN 20 D 25mm dl 4m   </t>
  </si>
  <si>
    <t>28654004</t>
  </si>
  <si>
    <t xml:space="preserve">koleno 90° PPR pro rozvod pitné a teplé užitkové vody D 25mm   </t>
  </si>
  <si>
    <t>28654074</t>
  </si>
  <si>
    <t xml:space="preserve">T-kus jednoznačný PPR D 25mm   </t>
  </si>
  <si>
    <t>28654102</t>
  </si>
  <si>
    <t xml:space="preserve">T-kus redukovaný PPR D 25x20x25mm   </t>
  </si>
  <si>
    <t>28654144</t>
  </si>
  <si>
    <t xml:space="preserve">nátrubek PPR D 25mm   </t>
  </si>
  <si>
    <t>28654170</t>
  </si>
  <si>
    <t xml:space="preserve">redukce PPR hrdlová D 25x20mm   </t>
  </si>
  <si>
    <t>28654230</t>
  </si>
  <si>
    <t xml:space="preserve">záslepka PPR D 25mm   </t>
  </si>
  <si>
    <t>28654656</t>
  </si>
  <si>
    <t xml:space="preserve">příchytka plastová PPR 25mm   </t>
  </si>
  <si>
    <t>42390143</t>
  </si>
  <si>
    <t xml:space="preserve">objímka potrubí dvoušroubová M8 25–30 3/4"   </t>
  </si>
  <si>
    <t>722174024</t>
  </si>
  <si>
    <t xml:space="preserve">Potrubí vodovodní plastové PPR svar polyfuze PN 20 D 32 x5,4 mm   </t>
  </si>
  <si>
    <t>28615155</t>
  </si>
  <si>
    <t xml:space="preserve">trubka vodovodní tlaková PPR řada PN 20 D 32mm dl 4m   </t>
  </si>
  <si>
    <t>28654006</t>
  </si>
  <si>
    <t xml:space="preserve">koleno 90° PPR pro rozvod pitné a teplé užitkové vody D 32mm   </t>
  </si>
  <si>
    <t>28654076</t>
  </si>
  <si>
    <t xml:space="preserve">T-kus jednoznačný PPR D 32mm   </t>
  </si>
  <si>
    <t>28654106</t>
  </si>
  <si>
    <t xml:space="preserve">T-kus redukovaný PPR D 32x25x32mm   </t>
  </si>
  <si>
    <t>28654146</t>
  </si>
  <si>
    <t xml:space="preserve">nátrubek PPR D 32mm   </t>
  </si>
  <si>
    <t>28654174</t>
  </si>
  <si>
    <t xml:space="preserve">redukce PPR hrdlová D 32x25mm   </t>
  </si>
  <si>
    <t>28654232</t>
  </si>
  <si>
    <t xml:space="preserve">záslepka PPR D 32mm   </t>
  </si>
  <si>
    <t>28654660</t>
  </si>
  <si>
    <t xml:space="preserve">příchytka plastová PPR 32mm   </t>
  </si>
  <si>
    <t>722174025</t>
  </si>
  <si>
    <t xml:space="preserve">Potrubí vodovodní plastové PPR svar polyfuze PN 20 D 40 x 6,7 mm   </t>
  </si>
  <si>
    <t>28615158</t>
  </si>
  <si>
    <t xml:space="preserve">trubka vodovodní tlaková PPR řada PN 20 D 40mm dl 4m   </t>
  </si>
  <si>
    <t>28654008</t>
  </si>
  <si>
    <t xml:space="preserve">koleno 90° PPR pro rozvod pitné a teplé užitkové vody D 40mm   </t>
  </si>
  <si>
    <t>28654078</t>
  </si>
  <si>
    <t xml:space="preserve">T-kus jednoznačný PPR D 40mm   </t>
  </si>
  <si>
    <t>28654112</t>
  </si>
  <si>
    <t xml:space="preserve">T-kus redukovaný PPR D 40x32x40mm   </t>
  </si>
  <si>
    <t>28654148</t>
  </si>
  <si>
    <t xml:space="preserve">nátrubek PPR D 40mm   </t>
  </si>
  <si>
    <t>28654203</t>
  </si>
  <si>
    <t xml:space="preserve">redukce PPR vnitřní/vnější PPR D 40x32mm   </t>
  </si>
  <si>
    <t>28654233</t>
  </si>
  <si>
    <t xml:space="preserve">záslepka PPR D 40mm   </t>
  </si>
  <si>
    <t>28654663</t>
  </si>
  <si>
    <t xml:space="preserve">příchytka plastová PPR 40mm s páskem   </t>
  </si>
  <si>
    <t>722174073</t>
  </si>
  <si>
    <t xml:space="preserve">Potrubí vodovodní plastové kompenzační smyčka PPR svar polyfuze PN 20 D 25 x 4,2 mm   </t>
  </si>
  <si>
    <t>28654277</t>
  </si>
  <si>
    <t xml:space="preserve">kompenzační smyčka PPR PN20 D 25mm   </t>
  </si>
  <si>
    <t>31142011</t>
  </si>
  <si>
    <t xml:space="preserve">vrut samořezný do dřeva D 8x100/54mm zápustná hlava Zn   </t>
  </si>
  <si>
    <t>722174074</t>
  </si>
  <si>
    <t xml:space="preserve">Potrubí vodovodní plastové kompenzační smyčka PPR svar polyfuze PN 20 D 32 x 5,4 mm   </t>
  </si>
  <si>
    <t>28654278</t>
  </si>
  <si>
    <t xml:space="preserve">kompenzační smyčka PPR PN20 D 32mm   </t>
  </si>
  <si>
    <t>722174075</t>
  </si>
  <si>
    <t xml:space="preserve">Potrubí vodovodní plastové kompenzační smyčka PPR svar polyfuze PN 20 D 40 x 6,7 mm   </t>
  </si>
  <si>
    <t>28654279</t>
  </si>
  <si>
    <t xml:space="preserve">kompenzační smyčka PPR PN20 D 40mm   </t>
  </si>
  <si>
    <t>722181123</t>
  </si>
  <si>
    <t xml:space="preserve">Ochrana vodovodního potrubí zvuk tlumícími objímkami do DN 25 mm   </t>
  </si>
  <si>
    <t>24742255</t>
  </si>
  <si>
    <t xml:space="preserve">lepidlo pro lepení veloduší kůže, pryže či textilií   </t>
  </si>
  <si>
    <t>28654692</t>
  </si>
  <si>
    <t xml:space="preserve">objímka kovová s vrutem D 20-25mm   </t>
  </si>
  <si>
    <t>722181126</t>
  </si>
  <si>
    <t xml:space="preserve">Ochrana vodovodního potrubí zvuk tlumícími objímkami do DN 50 mm   </t>
  </si>
  <si>
    <t>28654696</t>
  </si>
  <si>
    <t xml:space="preserve">objímka kovová s vrutem D 50-63mm   </t>
  </si>
  <si>
    <t>722181211</t>
  </si>
  <si>
    <t xml:space="preserve">Ochrana vodovodního potrubí přilepenými termoizolačními trubicemi z PE tl do 6 mm DN do 22 mm   </t>
  </si>
  <si>
    <t>24750001</t>
  </si>
  <si>
    <t xml:space="preserve">lepidlo chloroprenové kaučukové pro nesavé materiály   </t>
  </si>
  <si>
    <t>28377100</t>
  </si>
  <si>
    <t xml:space="preserve">pouzdro izolační potrubní z pěnového polyetylenu 18/6mm   </t>
  </si>
  <si>
    <t>722181212</t>
  </si>
  <si>
    <t xml:space="preserve">Ochrana vodovodního potrubí přilepenými termoizolačními trubicemi z PE tl do 6 mm DN do 32 mm   </t>
  </si>
  <si>
    <t>28377109</t>
  </si>
  <si>
    <t xml:space="preserve">pouzdro izolační potrubní z pěnového polyetylenu 28/6mm   </t>
  </si>
  <si>
    <t>722181213</t>
  </si>
  <si>
    <t xml:space="preserve">Ochrana vodovodního potrubí přilepenými termoizolačními trubicemi z PE tl do 6 mm DN přes 32 mm   </t>
  </si>
  <si>
    <t>28377113</t>
  </si>
  <si>
    <t xml:space="preserve">pouzdro izolační potrubní z pěnového polyetylenu 35/6mm   </t>
  </si>
  <si>
    <t>722181231</t>
  </si>
  <si>
    <t xml:space="preserve">Ochrana vodovodního potrubí přilepenými termoizolačními trubicemi z PE tl do 13 mm DN do 22 mm   </t>
  </si>
  <si>
    <t>28377105</t>
  </si>
  <si>
    <t xml:space="preserve">pouzdro izolační potrubní z pěnového polyetylenu 18/13mm   </t>
  </si>
  <si>
    <t>722181232</t>
  </si>
  <si>
    <t xml:space="preserve">Ochrana vodovodního potrubí přilepenými termoizolačními trubicemi z PE tl do 13 mm DN do 45 mm   </t>
  </si>
  <si>
    <t>28377058</t>
  </si>
  <si>
    <t xml:space="preserve">pouzdro izolační potrubní z pěnového polyetylenu 40/13mm   </t>
  </si>
  <si>
    <t>722181251</t>
  </si>
  <si>
    <t xml:space="preserve">Ochrana vodovodního potrubí přilepenými termoizolačními trubicemi z PE tl do 25 mm DN do 22 mm   </t>
  </si>
  <si>
    <t>28377046</t>
  </si>
  <si>
    <t xml:space="preserve">pouzdro izolační potrubní z pěnového polyetylenu 22/25mm   </t>
  </si>
  <si>
    <t>722181252</t>
  </si>
  <si>
    <t xml:space="preserve">Ochrana vodovodního potrubí přilepenými termoizolačními trubicemi z PE tl do 25 mm DN do 45 mm   </t>
  </si>
  <si>
    <t>28377060</t>
  </si>
  <si>
    <t xml:space="preserve">pouzdro izolační potrubní z pěnového polyetylenu 40/25mm   </t>
  </si>
  <si>
    <t>722182011</t>
  </si>
  <si>
    <t xml:space="preserve">Podpůrný žlab pro potrubí D 20   </t>
  </si>
  <si>
    <t>54889001</t>
  </si>
  <si>
    <t xml:space="preserve">žlab podpůrný D 20x2m Pz   </t>
  </si>
  <si>
    <t>722182012</t>
  </si>
  <si>
    <t xml:space="preserve">Podpůrný žlab pro potrubí D 25   </t>
  </si>
  <si>
    <t>54889002</t>
  </si>
  <si>
    <t xml:space="preserve">žlab podpůrný D 25x2m Pz   </t>
  </si>
  <si>
    <t>722182013</t>
  </si>
  <si>
    <t xml:space="preserve">Podpůrný žlab pro potrubí D 32   </t>
  </si>
  <si>
    <t>54889003</t>
  </si>
  <si>
    <t xml:space="preserve">žlab podpůrný D 32x2m Pz   </t>
  </si>
  <si>
    <t>722182014</t>
  </si>
  <si>
    <t xml:space="preserve">Podpůrný žlab pro potrubí D 40   </t>
  </si>
  <si>
    <t>54889004</t>
  </si>
  <si>
    <t xml:space="preserve">žlab podpůrný D 40x2m Pz   </t>
  </si>
  <si>
    <t>722190401</t>
  </si>
  <si>
    <t xml:space="preserve">Vyvedení a upevnění výpustku do DN 25   </t>
  </si>
  <si>
    <t>722220152</t>
  </si>
  <si>
    <t xml:space="preserve">Nástěnka závitová plastová PPR PN 20 DN 20 x G 1/2   </t>
  </si>
  <si>
    <t>28654321</t>
  </si>
  <si>
    <t xml:space="preserve">koleno nástěnné PPR D 20x1/2"   </t>
  </si>
  <si>
    <t>58541233</t>
  </si>
  <si>
    <t xml:space="preserve">pojivo sádrové normálně tuhnoucí pro instalace   </t>
  </si>
  <si>
    <t>722220161</t>
  </si>
  <si>
    <t xml:space="preserve">Nástěnný komplet plastový PPR PN 20 DN 20 x G 1/2   </t>
  </si>
  <si>
    <t>28654001</t>
  </si>
  <si>
    <t xml:space="preserve">komplet univerzální nástěnný PPR D 20x1/2"   </t>
  </si>
  <si>
    <t>31148115</t>
  </si>
  <si>
    <t xml:space="preserve">vrut mosazný hlava půlkulatá drážka rovná 4x25mm   </t>
  </si>
  <si>
    <t>722220231</t>
  </si>
  <si>
    <t xml:space="preserve">Přechodka dGK PPR PN 20 D 20 x G 1/2 s kovovým vnitřním závitem   </t>
  </si>
  <si>
    <t>28654305</t>
  </si>
  <si>
    <t xml:space="preserve">přechodka PPR s vnitřním kovovým závitem D 20x1/2"   </t>
  </si>
  <si>
    <t>722220232</t>
  </si>
  <si>
    <t xml:space="preserve">Přechodka dGK PPR PN 20 D 25 x G 3/4 s kovovým vnitřním závitem   </t>
  </si>
  <si>
    <t>28654307</t>
  </si>
  <si>
    <t xml:space="preserve">přechodka PPR s vnitřním kovovým závitem D 25x3/4"   </t>
  </si>
  <si>
    <t>722220233</t>
  </si>
  <si>
    <t xml:space="preserve">Přechodka dGK PPR PN 20 D 32 x G 1 s kovovým vnitřním závitem   </t>
  </si>
  <si>
    <t>28654308</t>
  </si>
  <si>
    <t xml:space="preserve">přechodka PPR s vnitřním kovovým závitem D 32x1"   </t>
  </si>
  <si>
    <t>722224115</t>
  </si>
  <si>
    <t xml:space="preserve">Kohout plnicí nebo vypouštěcí G 1/2 PN 10 s jedním závitem   </t>
  </si>
  <si>
    <t>55117614</t>
  </si>
  <si>
    <t xml:space="preserve">spona hadicová šneková 12-20mm   </t>
  </si>
  <si>
    <t>55124389</t>
  </si>
  <si>
    <t xml:space="preserve">kohout vypouštěcí kulový s hadicovou vývodkou a zátkou PN 10 T 110°C 1/2"   </t>
  </si>
  <si>
    <t>722231074</t>
  </si>
  <si>
    <t xml:space="preserve">Ventil zpětný mosazný G 1 PN 10 do 110°C se dvěma závity   </t>
  </si>
  <si>
    <t>55121199</t>
  </si>
  <si>
    <t xml:space="preserve">závitový zpětný ventil 1"   </t>
  </si>
  <si>
    <t>722232122</t>
  </si>
  <si>
    <t xml:space="preserve">Kohout kulový přímý G 1/2 PN 42 do 185°C plnoprůtokový vnitřní závit   </t>
  </si>
  <si>
    <t>55114144</t>
  </si>
  <si>
    <t xml:space="preserve">kohout kulový PN 42 T 185°C plnoprůtokový nikl páčka 1/2" červený   </t>
  </si>
  <si>
    <t>722232123</t>
  </si>
  <si>
    <t xml:space="preserve">Kohout kulový přímý G 3/4 PN 42 do 185°C plnoprůtokový vnitřní závit   </t>
  </si>
  <si>
    <t>55114146</t>
  </si>
  <si>
    <t xml:space="preserve">kohout kulový PN 42 T 185°C plnoprůtokový nikl páčka 3/4" červený   </t>
  </si>
  <si>
    <t>722232124</t>
  </si>
  <si>
    <t xml:space="preserve">Kohout kulový přímý G 1 PN 42 do 185°C plnoprůtokový vnitřní závit   </t>
  </si>
  <si>
    <t>55114148</t>
  </si>
  <si>
    <t xml:space="preserve">kohout kulový PN 35 T 185°C plnoprůtokový nikl páčka 1" červený   </t>
  </si>
  <si>
    <t>722239101</t>
  </si>
  <si>
    <t xml:space="preserve">Montáž armatur vodovodních se dvěma závity G 1/2   </t>
  </si>
  <si>
    <t>42210770R01</t>
  </si>
  <si>
    <t xml:space="preserve">ventil s regulační přímý DN 15 termostatický (MTCV)   </t>
  </si>
  <si>
    <t>722239104</t>
  </si>
  <si>
    <t xml:space="preserve">Montáž armatur vodovodních se dvěma závity G 1   </t>
  </si>
  <si>
    <t>40564113</t>
  </si>
  <si>
    <t xml:space="preserve">ventil elektromagnetický na neagresivní kapaliny a plyny bez napětí uzavřený PN 16 T 130°C G 1"   </t>
  </si>
  <si>
    <t>61140719</t>
  </si>
  <si>
    <t xml:space="preserve">časový spínač 0-90min   </t>
  </si>
  <si>
    <t>722239104R01</t>
  </si>
  <si>
    <t xml:space="preserve">Montáž armatur vodovodních se třemi závity G 3/4   </t>
  </si>
  <si>
    <t>55145541R01</t>
  </si>
  <si>
    <t xml:space="preserve">ventil termostatický DN20, průtok 47l/min, vestavěné zpětné klapky, Presto29007   </t>
  </si>
  <si>
    <t>722250133R01</t>
  </si>
  <si>
    <t xml:space="preserve">Hydrantový systém s tvarově stálou hadicí D 25 x 30 m celoplechový, Q 1,1 l/s   </t>
  </si>
  <si>
    <t>722290226</t>
  </si>
  <si>
    <t xml:space="preserve">Zkouška těsnosti vodovodního potrubí závitového do DN 50   </t>
  </si>
  <si>
    <t>13814193</t>
  </si>
  <si>
    <t xml:space="preserve">plech hladký Pz jakost DX51+Z275 tl 1mm tabule   </t>
  </si>
  <si>
    <t>21711010</t>
  </si>
  <si>
    <t xml:space="preserve">kyslík stlačený technický   </t>
  </si>
  <si>
    <t>21711220</t>
  </si>
  <si>
    <t xml:space="preserve">acetylén čistý   </t>
  </si>
  <si>
    <t>27241017</t>
  </si>
  <si>
    <t xml:space="preserve">deska těsnící vláknitopryžová tl 3mm   </t>
  </si>
  <si>
    <t>30925286</t>
  </si>
  <si>
    <t xml:space="preserve">šroub metrický celozávit DIN 933 8.8 BZ M16x80mm   </t>
  </si>
  <si>
    <t>31111008</t>
  </si>
  <si>
    <t xml:space="preserve">matice přesná šestihranná Pz DIN 934-8 M16   </t>
  </si>
  <si>
    <t>31120008</t>
  </si>
  <si>
    <t xml:space="preserve">podložka DIN 125-A ZB D 16mm   </t>
  </si>
  <si>
    <t>31220513</t>
  </si>
  <si>
    <t xml:space="preserve">drát holý pro svařování plamenem lesklý D 2mm   </t>
  </si>
  <si>
    <t>31946406</t>
  </si>
  <si>
    <t xml:space="preserve">příruba přivařovací s krkem 11 416 pro PN16 DN 40   </t>
  </si>
  <si>
    <t>55251721</t>
  </si>
  <si>
    <t xml:space="preserve">příruba slepá šedá litina s epoxidovou ochranou vrstvou DN 50   </t>
  </si>
  <si>
    <t>722290234</t>
  </si>
  <si>
    <t xml:space="preserve">Proplach a dezinfekce vodovodního potrubí do DN 80   </t>
  </si>
  <si>
    <t>24593120</t>
  </si>
  <si>
    <t xml:space="preserve">dezinfekční přípravek univerzální  na bázi chloru   </t>
  </si>
  <si>
    <t>998722103</t>
  </si>
  <si>
    <t xml:space="preserve">Přesun hmot tonážní pro vnitřní vodovod v objektech v do 24 m   </t>
  </si>
  <si>
    <t>998722181</t>
  </si>
  <si>
    <t xml:space="preserve">Příplatek k přesunu hmot tonážní 722 prováděný bez použití mechanizace   </t>
  </si>
  <si>
    <t>724</t>
  </si>
  <si>
    <t xml:space="preserve">Zdravotechnika - strojní vybavení   </t>
  </si>
  <si>
    <t>724149102</t>
  </si>
  <si>
    <t xml:space="preserve">Montáž čerpadla vodovodního ponorného o výkonu do 108 l/min bez potrubí a příslušenství   </t>
  </si>
  <si>
    <t xml:space="preserve">čerpadlo do vrtů 1 1/4" set TWI 5 - SE 306 EM P+P   </t>
  </si>
  <si>
    <t>724234109</t>
  </si>
  <si>
    <t xml:space="preserve">Domovní vodárna nádoba tlaková objemu 33 l s pryžovým vakem vertikálním   </t>
  </si>
  <si>
    <t>28353200</t>
  </si>
  <si>
    <t xml:space="preserve">vlákno těsnící na závitové spoje   </t>
  </si>
  <si>
    <t>30925278</t>
  </si>
  <si>
    <t xml:space="preserve">šroub metrický celozávit DIN 933 8.8 BZ M12x150mm   </t>
  </si>
  <si>
    <t>42690108</t>
  </si>
  <si>
    <t xml:space="preserve">nádoba tlaková vertikální s pryžovým vakem 10bar objem 33L   </t>
  </si>
  <si>
    <t>48466001</t>
  </si>
  <si>
    <t xml:space="preserve">souprava upevňovací s páskou k expanzním nádobám  8 - 35L   </t>
  </si>
  <si>
    <t>55127270</t>
  </si>
  <si>
    <t xml:space="preserve">přípojka závitová přímá niklovaná DN 25   </t>
  </si>
  <si>
    <t>56281004</t>
  </si>
  <si>
    <t xml:space="preserve">hmoždinky univerzální 12x60   </t>
  </si>
  <si>
    <t>998724103</t>
  </si>
  <si>
    <t xml:space="preserve">Přesun hmot tonážní pro strojní vybavení v objektech v do 24 m   </t>
  </si>
  <si>
    <t>998724181</t>
  </si>
  <si>
    <t xml:space="preserve">Příplatek k přesunu hmot tonážní 724 prováděný bez použití mechanizace   </t>
  </si>
  <si>
    <t>725119123</t>
  </si>
  <si>
    <t xml:space="preserve">Montáž klozetových mís závěsných na nosné stěny   </t>
  </si>
  <si>
    <t>23153001</t>
  </si>
  <si>
    <t xml:space="preserve">tmel silikonový sanitární bílý   </t>
  </si>
  <si>
    <t>55166624</t>
  </si>
  <si>
    <t xml:space="preserve">koleno odpadní PP 90° pryžová manžeta pro závěsné WC DN 110   </t>
  </si>
  <si>
    <t>55167394</t>
  </si>
  <si>
    <t xml:space="preserve">sedátko klozetové duroplastové bílé antibakteriální   </t>
  </si>
  <si>
    <t>55281001</t>
  </si>
  <si>
    <t xml:space="preserve">souprava pro tlumení hluku pro závěsné WC a bidet   </t>
  </si>
  <si>
    <t>64286150</t>
  </si>
  <si>
    <t xml:space="preserve">šrouby ke klozetu   </t>
  </si>
  <si>
    <t xml:space="preserve">klozet keramický závěsný hluboké splachování dětský   </t>
  </si>
  <si>
    <t>64236041</t>
  </si>
  <si>
    <t xml:space="preserve">klozet keramický bílý závěsný hluboké splachování   </t>
  </si>
  <si>
    <t>64236051</t>
  </si>
  <si>
    <t xml:space="preserve">klozet keramický bílý závěsný hluboké splachování pro handicapované   </t>
  </si>
  <si>
    <t>551673810R01</t>
  </si>
  <si>
    <t xml:space="preserve">sedátko klozetové s poklopem duroplastové dětské   </t>
  </si>
  <si>
    <t>55167381</t>
  </si>
  <si>
    <t xml:space="preserve">sedátko klozetové duroplastové bílé s poklopem   </t>
  </si>
  <si>
    <t>551673810R02</t>
  </si>
  <si>
    <t xml:space="preserve">sedátko klozetové s poklopem duroplastové pro handicapované   </t>
  </si>
  <si>
    <t>725219102</t>
  </si>
  <si>
    <t xml:space="preserve">Montáž umyvadla připevněného na šrouby do zdiva   </t>
  </si>
  <si>
    <t>28329010</t>
  </si>
  <si>
    <t xml:space="preserve">páska těsnící teflonová 0,2x19mm - 15m   </t>
  </si>
  <si>
    <t>28615734</t>
  </si>
  <si>
    <t xml:space="preserve">manžeta těsnící gumová pro kanalizační tvarovky E 50/40 pro vysoké teploty   </t>
  </si>
  <si>
    <t>55117164</t>
  </si>
  <si>
    <t xml:space="preserve">prodloužení se závit nátrubkem a čepem 1/2"x20mm   </t>
  </si>
  <si>
    <t>55141001</t>
  </si>
  <si>
    <t xml:space="preserve">kohout kulový rohový mosazný R 1/2"x3/8"   </t>
  </si>
  <si>
    <t>55160241</t>
  </si>
  <si>
    <t xml:space="preserve">ventil odpadní umyvadlový bez přepadu DN 32 s řetízkem   </t>
  </si>
  <si>
    <t>55161322</t>
  </si>
  <si>
    <t xml:space="preserve">uzávěrka zápachová umyvadlová s krycí růžicí odtoku DN 40   </t>
  </si>
  <si>
    <t>64286106</t>
  </si>
  <si>
    <t xml:space="preserve">šrouby k umyvadlům s bílou krytkou   </t>
  </si>
  <si>
    <t>64211030</t>
  </si>
  <si>
    <t xml:space="preserve">umyvadlo keramické závěsné bílé š 500mm   </t>
  </si>
  <si>
    <t>64211045</t>
  </si>
  <si>
    <t xml:space="preserve">umyvadlo keramické závěsné bílé š 550mm   </t>
  </si>
  <si>
    <t>64211023</t>
  </si>
  <si>
    <t xml:space="preserve">umyvadlo keramické závěsné bezbariérové bílé 640x550mm   </t>
  </si>
  <si>
    <t>64211034</t>
  </si>
  <si>
    <t xml:space="preserve">kryt sifonu (polosloup) umyvadla keramický bílý   </t>
  </si>
  <si>
    <t>725244505</t>
  </si>
  <si>
    <t xml:space="preserve">Zástěna sprchová rohová rámová se skleněnou výplní tl. 4 a 5 mm dveře posuvné jednodílné vstup z čela na vaničku 1000x800 mm   </t>
  </si>
  <si>
    <t>24551003</t>
  </si>
  <si>
    <t xml:space="preserve">tmel silikonový sanitární transparentní   </t>
  </si>
  <si>
    <t>55495003</t>
  </si>
  <si>
    <t xml:space="preserve">zástěna sprchová rámová dvoudílná skleněná tl 4 a 5mm s jedním posuvným dílem do niky/čelní na vaničku š 1000mm   </t>
  </si>
  <si>
    <t>55495034</t>
  </si>
  <si>
    <t xml:space="preserve">zástěna sprchového koutu boční rámová skleněná tl 4mm pevná boční na vaničku š 800mm   </t>
  </si>
  <si>
    <t>725291511</t>
  </si>
  <si>
    <t xml:space="preserve">Doplňky zařízení koupelen a záchodů plastové dávkovač tekutého mýdla na 350 ml   </t>
  </si>
  <si>
    <t>55431098</t>
  </si>
  <si>
    <t xml:space="preserve">dávkovač tekutého mýdla bílý 0,8L   </t>
  </si>
  <si>
    <t xml:space="preserve">Doplňky zařízení koupelen a záchodů nerezové zásobník toaletních papírů   </t>
  </si>
  <si>
    <t xml:space="preserve">Doplňky zařízení koupelen a záchodů nerezové zásobník papírových ručníků   </t>
  </si>
  <si>
    <t>725291641</t>
  </si>
  <si>
    <t xml:space="preserve">Doplňky zařízení koupelen a záchodů nerezové madlo sprchové 750 x 450 mm   </t>
  </si>
  <si>
    <t>55147070</t>
  </si>
  <si>
    <t xml:space="preserve">madlo sprchové nerezové pravé/levé 750x450mm   </t>
  </si>
  <si>
    <t>725291711</t>
  </si>
  <si>
    <t xml:space="preserve">Doplňky zařízení koupelen a záchodů smaltované madlo krakorcové dl 550 mm   </t>
  </si>
  <si>
    <t>55147062</t>
  </si>
  <si>
    <t xml:space="preserve">madlo invalidní krakorcové smaltované bílé 550mm   </t>
  </si>
  <si>
    <t>725291712</t>
  </si>
  <si>
    <t xml:space="preserve">Doplňky zařízení koupelen a záchodů smaltované madlo krakorcové dl 834 mm   </t>
  </si>
  <si>
    <t>55147063</t>
  </si>
  <si>
    <t xml:space="preserve">madlo invalidní krakorcové smaltované bílé 834mm   </t>
  </si>
  <si>
    <t xml:space="preserve">Doplňky zařízení koupelen a záchodů smaltované madlo krakorcové sklopné dl 834 mm   </t>
  </si>
  <si>
    <t>725319111R01</t>
  </si>
  <si>
    <t xml:space="preserve">Montáž dřezu nebo připojení výpustek DN 50 ostatních typů   </t>
  </si>
  <si>
    <t>725319111</t>
  </si>
  <si>
    <t xml:space="preserve">Montáž dřezu nebo připojení výpustek DN 40 ostatních typů   </t>
  </si>
  <si>
    <t>28615735</t>
  </si>
  <si>
    <t xml:space="preserve">manžeta těsnící gumová pro kanalizační tvarovky F 50/50 pro vysoké teploty   </t>
  </si>
  <si>
    <t>55160240</t>
  </si>
  <si>
    <t xml:space="preserve">ventil odpadní dřezový bez přepadu DN 40 se zátkou   </t>
  </si>
  <si>
    <t>55161116</t>
  </si>
  <si>
    <t xml:space="preserve">uzávěrka zápachová dřezová s kulovým kloubem DN 50   </t>
  </si>
  <si>
    <t>551458210</t>
  </si>
  <si>
    <t xml:space="preserve">fontánka pitná závěsná s automaticky ovládaným výtokem, zaoblené rohy, dětská   </t>
  </si>
  <si>
    <t>562414130</t>
  </si>
  <si>
    <t xml:space="preserve">příslušenství sítko - vložka s menšími otvory   </t>
  </si>
  <si>
    <t>725339111</t>
  </si>
  <si>
    <t xml:space="preserve">Montáž výlevky   </t>
  </si>
  <si>
    <t>28615681</t>
  </si>
  <si>
    <t xml:space="preserve">koleno kanalizační PP úhel 30° DN 110 pro vysoké teploty   </t>
  </si>
  <si>
    <t>642711010</t>
  </si>
  <si>
    <t xml:space="preserve">výlevka keramická závěsná bílá   </t>
  </si>
  <si>
    <t>725813111</t>
  </si>
  <si>
    <t xml:space="preserve">Ventil rohový bez připojovací trubičky nebo flexi hadičky G 1/2   </t>
  </si>
  <si>
    <t>55117162</t>
  </si>
  <si>
    <t xml:space="preserve">prodloužení se závit nátrubkem a čepem 1/2"x15mm   </t>
  </si>
  <si>
    <t>55192881</t>
  </si>
  <si>
    <t xml:space="preserve">růžice plochá z PH 3/4"   </t>
  </si>
  <si>
    <t>55190001</t>
  </si>
  <si>
    <t xml:space="preserve">flexi hadice ohebná sanitární D 9x13mm FF 3/8" 500mm   </t>
  </si>
  <si>
    <t>725813112</t>
  </si>
  <si>
    <t xml:space="preserve">Ventil rohový pračkový G 3/4   </t>
  </si>
  <si>
    <t>55111982</t>
  </si>
  <si>
    <t xml:space="preserve">ventil rohový pračkový 3/4"   </t>
  </si>
  <si>
    <t>725829101</t>
  </si>
  <si>
    <t xml:space="preserve">Montáž baterie nástěnné dřezové pákové a klasické   </t>
  </si>
  <si>
    <t>55143976</t>
  </si>
  <si>
    <t xml:space="preserve">baterie dřezová páková nástěnná s kulatým ústím 300mm   </t>
  </si>
  <si>
    <t>725829111</t>
  </si>
  <si>
    <t xml:space="preserve">Montáž baterie stojánkové dřezové G 1/2   </t>
  </si>
  <si>
    <t>55143181</t>
  </si>
  <si>
    <t xml:space="preserve">baterie dřezová páková stojánková do 1 otvoru s otáčivým ústím dl ramínka 265mm   </t>
  </si>
  <si>
    <t>725829131</t>
  </si>
  <si>
    <t xml:space="preserve">Montáž baterie umyvadlové stojánkové G 1/2" ostatní typ   </t>
  </si>
  <si>
    <t>55144004</t>
  </si>
  <si>
    <t xml:space="preserve">baterie umyvadlová stojánková páková s ovládáním odpadu   </t>
  </si>
  <si>
    <t>725829131.1</t>
  </si>
  <si>
    <t>55144006</t>
  </si>
  <si>
    <t xml:space="preserve">baterie umyvadlová stojánková páková nízkotlaká otáčivé ústí   </t>
  </si>
  <si>
    <t>725849411</t>
  </si>
  <si>
    <t xml:space="preserve">Montáž baterie sprchové nástěnné s nastavitelnou výškou sprchy   </t>
  </si>
  <si>
    <t>31142015</t>
  </si>
  <si>
    <t xml:space="preserve">vrut ocelový hlava půlkulová drážka křížová 4x40mm   </t>
  </si>
  <si>
    <t xml:space="preserve">baterie sprchová nástěnná termostatická 150mm chrom   </t>
  </si>
  <si>
    <t>551455390</t>
  </si>
  <si>
    <t xml:space="preserve">baterie sprchová zapuštěná s přepinačem   </t>
  </si>
  <si>
    <t>551455450</t>
  </si>
  <si>
    <t xml:space="preserve">souprava sprchová komplet   </t>
  </si>
  <si>
    <t>725851315</t>
  </si>
  <si>
    <t xml:space="preserve">Ventil odpadní dřezový s přepadem G 6/4   </t>
  </si>
  <si>
    <t>24638010</t>
  </si>
  <si>
    <t xml:space="preserve">tmel sklenářský   </t>
  </si>
  <si>
    <t>55160245</t>
  </si>
  <si>
    <t xml:space="preserve">ventil odpadní dřezový s přepadem 6/4"   </t>
  </si>
  <si>
    <t>725861102</t>
  </si>
  <si>
    <t xml:space="preserve">Zápachová uzávěrka pro umyvadla DN 40   </t>
  </si>
  <si>
    <t>28615732</t>
  </si>
  <si>
    <t xml:space="preserve">manžeta těsnící gumová pro kanalizační tvarovky C 40/40 pro vysoké teploty   </t>
  </si>
  <si>
    <t>725861312</t>
  </si>
  <si>
    <t xml:space="preserve">Zápachová uzávěrka pro umyvadlo DN 40 podomítková   </t>
  </si>
  <si>
    <t>24743001</t>
  </si>
  <si>
    <t xml:space="preserve">lepidlo na novodur   </t>
  </si>
  <si>
    <t>27322509</t>
  </si>
  <si>
    <t xml:space="preserve">těsnění přírubové pryžové DN 80   </t>
  </si>
  <si>
    <t>28615066</t>
  </si>
  <si>
    <t xml:space="preserve">trubka kanalizační HTGL bez hrdla DN 40x5000mm   </t>
  </si>
  <si>
    <t>55161315</t>
  </si>
  <si>
    <t xml:space="preserve">uzávěrka zápachová umyvadlová podomítková DN 40/50   </t>
  </si>
  <si>
    <t>725862113</t>
  </si>
  <si>
    <t xml:space="preserve">Zápachová uzávěrka pro dřezy s přípojkou pro pračku nebo myčku DN 40/50   </t>
  </si>
  <si>
    <t>55117620</t>
  </si>
  <si>
    <t xml:space="preserve">spona hadicová šneková 25-40mm   </t>
  </si>
  <si>
    <t>55161117</t>
  </si>
  <si>
    <t xml:space="preserve">uzávěrka zápachová dřezová s přípojkou pro myčku a pračku DN 40   </t>
  </si>
  <si>
    <t>998725103</t>
  </si>
  <si>
    <t xml:space="preserve">Přesun hmot tonážní pro zařizovací předměty v objektech v do 24 m   </t>
  </si>
  <si>
    <t>998725181</t>
  </si>
  <si>
    <t xml:space="preserve">Příplatek k přesunu hmot tonážní 725 prováděný bez použití mechanizace   </t>
  </si>
  <si>
    <t>726</t>
  </si>
  <si>
    <t xml:space="preserve">Zdravotechnika - předstěnové instalace   </t>
  </si>
  <si>
    <t>726131001</t>
  </si>
  <si>
    <t xml:space="preserve">Instalační předstěna - umyvadlo do v 1120 mm se stojánkovou baterií do lehkých stěn s kovovou kcí   </t>
  </si>
  <si>
    <t>55281731</t>
  </si>
  <si>
    <t xml:space="preserve">montážní prvek pro umyvadlo se stojánkovou armaturou do lehkých stěn s kovovou konstrukcí stavební v 1120mm   </t>
  </si>
  <si>
    <t>726131002</t>
  </si>
  <si>
    <t xml:space="preserve">Instalační předstěna - umyvadlo do v 1120 mm pro tělesně postižené do lehkých stěn s kovovou kcí   </t>
  </si>
  <si>
    <t>55281739</t>
  </si>
  <si>
    <t xml:space="preserve">montážní prvek pro umyvadlo pro tělesně postižené v 820-980mm   </t>
  </si>
  <si>
    <t>726131041</t>
  </si>
  <si>
    <t xml:space="preserve">Instalační předstěna - klozet závěsný v 1120 mm s ovládáním zepředu do lehkých stěn s kovovou kcí   </t>
  </si>
  <si>
    <t>55281706</t>
  </si>
  <si>
    <t xml:space="preserve">montážní prvek pro závěsné WC do lehkých stěn s kovovou konstrukcí ovládání zepředu stavební v 1120mm   </t>
  </si>
  <si>
    <t>55281794</t>
  </si>
  <si>
    <t xml:space="preserve">tlačítko pro ovládání WC zepředu plast dvě množství vody 246x164mm   </t>
  </si>
  <si>
    <t>726131043</t>
  </si>
  <si>
    <t xml:space="preserve">Instalační předstěna - klozet závěsný v 1120 mm s ovládáním zepředu pro postižené do stěn s kov kcí   </t>
  </si>
  <si>
    <t>55281708</t>
  </si>
  <si>
    <t xml:space="preserve">montážní prvek pro závěsné WC do lehkých stěn s kovovou konstrukcí pro tělesně postižené stavební v 1120mm   </t>
  </si>
  <si>
    <t>55281796</t>
  </si>
  <si>
    <t xml:space="preserve">deska krycí pro splachovací nádržky bílá 246x164mm   </t>
  </si>
  <si>
    <t>55281800</t>
  </si>
  <si>
    <t xml:space="preserve">tlačítko pro ovládání WC zepředu dvě vody bílé 246x164mm   </t>
  </si>
  <si>
    <t>726191001</t>
  </si>
  <si>
    <t xml:space="preserve">Zvukoizolační souprava pro klozet a bidet   </t>
  </si>
  <si>
    <t>726191002</t>
  </si>
  <si>
    <t xml:space="preserve">Souprava pro předstěnovou montáž   </t>
  </si>
  <si>
    <t>55281002</t>
  </si>
  <si>
    <t xml:space="preserve">souprava stavební pro předstěnovou montáž prvků kotvení 130-200mm   </t>
  </si>
  <si>
    <t>998726113</t>
  </si>
  <si>
    <t xml:space="preserve">Přesun hmot tonážní pro instalační prefabrikáty v objektech v do 24 m   </t>
  </si>
  <si>
    <t>998726181</t>
  </si>
  <si>
    <t xml:space="preserve">Příplatek k přesunu hmot tonážní 726 prováděný bez použití mechanizace   </t>
  </si>
  <si>
    <t>727</t>
  </si>
  <si>
    <t xml:space="preserve">Zdravotechnika - požární ochrana   </t>
  </si>
  <si>
    <t>727121105</t>
  </si>
  <si>
    <t xml:space="preserve">Protipožární manžeta D 75 mm z jedné strany dělící konstrukce požární odolnost EI 90   </t>
  </si>
  <si>
    <t>59081250</t>
  </si>
  <si>
    <t xml:space="preserve">manžeta požárně ochranná pro průchod PVC,PP,PE potrubí stěnami a stropy š 32mm D 75mm EI90   </t>
  </si>
  <si>
    <t>727121107</t>
  </si>
  <si>
    <t xml:space="preserve">Protipožární manžeta D 110 mm z jedné strany dělící konstrukce požární odolnost EI 90   </t>
  </si>
  <si>
    <t>59081251</t>
  </si>
  <si>
    <t xml:space="preserve">manžeta požárně ochranná pro průchod PVC,PP,PE potrubí stěnami a stropy š 32mm D 110mm EI90   </t>
  </si>
  <si>
    <t>727121108</t>
  </si>
  <si>
    <t xml:space="preserve">Protipožární manžeta D 125 mm z jedné strany dělící konstrukce požární odolnost EI 90   </t>
  </si>
  <si>
    <t>59081254</t>
  </si>
  <si>
    <t xml:space="preserve">manžeta požárně ochranná pro průchod PVC,PP,PE potrubí stěnami a stropy š 32mm D 125mm EI90   </t>
  </si>
  <si>
    <t>741</t>
  </si>
  <si>
    <t xml:space="preserve">Elektroinstalace - silnoproud   </t>
  </si>
  <si>
    <t>741330205</t>
  </si>
  <si>
    <t xml:space="preserve">Montáž součástí stykačů se zapojením-skříňka   </t>
  </si>
  <si>
    <t>548230100R01</t>
  </si>
  <si>
    <t xml:space="preserve">sonda na měření hladiny vody, spínač   </t>
  </si>
  <si>
    <t>744</t>
  </si>
  <si>
    <t xml:space="preserve">Elektromontáže - montáž vodičů měděných   </t>
  </si>
  <si>
    <t>744411120R01</t>
  </si>
  <si>
    <t xml:space="preserve">Montáž bubnu s kabelem 50m   </t>
  </si>
  <si>
    <t>341095170R01</t>
  </si>
  <si>
    <t xml:space="preserve">Prodlužovací kabel na bubnu 50m   </t>
  </si>
  <si>
    <t>744422110</t>
  </si>
  <si>
    <t xml:space="preserve">Montáž kabel Cu sk.1 do 1kV do 0,40kg trubka nebo lišta zatažená   </t>
  </si>
  <si>
    <t>34111094</t>
  </si>
  <si>
    <t xml:space="preserve">kabel silový s Cu jádrem 1kV 5x2,5mm2 (CYKY)   </t>
  </si>
  <si>
    <t>767995111</t>
  </si>
  <si>
    <t xml:space="preserve">Montáž atypických zámečnických konstrukcí hmotnosti do 5 kg   </t>
  </si>
  <si>
    <t>31210011</t>
  </si>
  <si>
    <t xml:space="preserve">elektroda E-R 117 4x350mm   </t>
  </si>
  <si>
    <t>31411004</t>
  </si>
  <si>
    <t xml:space="preserve">hřeb vstřelovací do betonu 3,8x68mm   </t>
  </si>
  <si>
    <t>54632280</t>
  </si>
  <si>
    <t xml:space="preserve">nábojka ráže 9mm stupeň 5Ms   </t>
  </si>
  <si>
    <t>tis kus</t>
  </si>
  <si>
    <t>48455984R01</t>
  </si>
  <si>
    <t xml:space="preserve">konzole stěnová nebo závěsná C-nosník, konzoly, spojovací materiál-sestavy   </t>
  </si>
  <si>
    <t>pár</t>
  </si>
  <si>
    <t>783301313</t>
  </si>
  <si>
    <t xml:space="preserve">Odmaštění zámečnických konstrukcí ředidlovým odmašťovačem   </t>
  </si>
  <si>
    <t>783301401</t>
  </si>
  <si>
    <t xml:space="preserve">Ometení zámečnických konstrukcí   </t>
  </si>
  <si>
    <t>783314101</t>
  </si>
  <si>
    <t xml:space="preserve">Základní jednonásobný syntetický nátěr zámečnických konstrukcí   </t>
  </si>
  <si>
    <t>24629000</t>
  </si>
  <si>
    <t xml:space="preserve">hmota nátěrová syntetická základní na kovy   </t>
  </si>
  <si>
    <t>24642030</t>
  </si>
  <si>
    <t xml:space="preserve">ředidlo syntetických a olejových nátěrových hmot   </t>
  </si>
  <si>
    <t>783315101</t>
  </si>
  <si>
    <t xml:space="preserve">Mezinátěr jednonásobný syntetický standardní zámečnických konstrukcí   </t>
  </si>
  <si>
    <t>24621670</t>
  </si>
  <si>
    <t xml:space="preserve">hmota nátěrová syntetická vrchní (email) odstín bílý   </t>
  </si>
  <si>
    <t>783317101</t>
  </si>
  <si>
    <t xml:space="preserve">Krycí jednonásobný syntetický standardní nátěr zámečnických konstrukcí   </t>
  </si>
  <si>
    <t>HZS</t>
  </si>
  <si>
    <t xml:space="preserve">Hodinové zúčtovací sazby   </t>
  </si>
  <si>
    <t>HZS4211</t>
  </si>
  <si>
    <t xml:space="preserve">Hodinová zúčtovací sazba revizní technik   </t>
  </si>
  <si>
    <t>hod</t>
  </si>
  <si>
    <t>Část:   ZTI - pavilon A - zemní práce</t>
  </si>
  <si>
    <t>115101241</t>
  </si>
  <si>
    <t xml:space="preserve">Čerpání vody na dopravní výšku do 50 m průměrný přítok do 500 l/min   </t>
  </si>
  <si>
    <t>27233114</t>
  </si>
  <si>
    <t xml:space="preserve">hadice pro průmyslovou vodu přetlak 0,63MPa D 20/28mm   </t>
  </si>
  <si>
    <t>119003131</t>
  </si>
  <si>
    <t xml:space="preserve">Výstražná páska pro zabezpečení výkopu zřízení   </t>
  </si>
  <si>
    <t>60514112</t>
  </si>
  <si>
    <t xml:space="preserve">řezivo jehličnaté lať surová dl 4m   </t>
  </si>
  <si>
    <t>73558001</t>
  </si>
  <si>
    <t xml:space="preserve">páska výstražná vstup zakázán   </t>
  </si>
  <si>
    <t>119003132</t>
  </si>
  <si>
    <t xml:space="preserve">Výstražná páska pro zabezpečení výkopu odstranění   </t>
  </si>
  <si>
    <t>132212211</t>
  </si>
  <si>
    <t xml:space="preserve">Hloubení rýh š do 2000 mm v soudržných horninách třídy těžitelnosti I, skupiny 3 ručně   </t>
  </si>
  <si>
    <t>151101102</t>
  </si>
  <si>
    <t xml:space="preserve">Zřízení příložného pažení a rozepření stěn rýh hl do 4 m   </t>
  </si>
  <si>
    <t>15920310</t>
  </si>
  <si>
    <t xml:space="preserve">pažnice ocelová UNION dl 4 m   </t>
  </si>
  <si>
    <t>151101112</t>
  </si>
  <si>
    <t xml:space="preserve">Odstranění příložného pažení a rozepření stěn rýh hl do 4 m   </t>
  </si>
  <si>
    <t>162211311</t>
  </si>
  <si>
    <t xml:space="preserve">Vodorovné přemístění výkopku z horniny třídy těžitelnosti I, skupiny 1 až 3 stavebním kolečkem do 10 m   </t>
  </si>
  <si>
    <t>162211319</t>
  </si>
  <si>
    <t xml:space="preserve">Příplatek k vodorovnému přemístění výkopku z horniny třídy těžitelnosti I, skupiny 1 až 3 stavebním kolečkem ZKD 10 m   </t>
  </si>
  <si>
    <t>162351103</t>
  </si>
  <si>
    <t xml:space="preserve">Vodorovné přemístění do 500 m výkopku/sypaniny z horniny třídy těžitelnosti I, skupiny 1 až 3   </t>
  </si>
  <si>
    <t xml:space="preserve">zemina na meziskládku a zpětný zásyp   </t>
  </si>
  <si>
    <t xml:space="preserve">36,96*2   </t>
  </si>
  <si>
    <t xml:space="preserve">80,62-36,96   </t>
  </si>
  <si>
    <t xml:space="preserve">43,66*5 "Přepočtené koeficientem množství   </t>
  </si>
  <si>
    <t>167151101</t>
  </si>
  <si>
    <t xml:space="preserve">Nakládání výkopku z hornin třídy těžitelnosti I, skupiny 1 až 3 do 100 m3   </t>
  </si>
  <si>
    <t xml:space="preserve">Uložení sypaniny na skládky   </t>
  </si>
  <si>
    <t>174101101</t>
  </si>
  <si>
    <t xml:space="preserve">Zásyp jam, šachet rýh nebo kolem objektů sypaninou se zhutněním   </t>
  </si>
  <si>
    <t>175111101</t>
  </si>
  <si>
    <t xml:space="preserve">Obsypání potrubí ručně sypaninou bez prohození sítem, uloženou do 3 m   </t>
  </si>
  <si>
    <t>58331200</t>
  </si>
  <si>
    <t xml:space="preserve">štěrkopísek netříděný zásypový   </t>
  </si>
  <si>
    <t xml:space="preserve">7,39*2 "Přepočtené koeficientem množství   </t>
  </si>
  <si>
    <t>HZS1292</t>
  </si>
  <si>
    <t xml:space="preserve">Hodinová zúčtovací sazba stavební dělník   </t>
  </si>
  <si>
    <t>HZS1431</t>
  </si>
  <si>
    <t xml:space="preserve">Hodinová zúčtovací sazba dělník inženýrských sítí   </t>
  </si>
  <si>
    <t>HZS2112</t>
  </si>
  <si>
    <t xml:space="preserve">Hodinová zúčtovací sazba tesař odborný   </t>
  </si>
  <si>
    <t>HZS2132</t>
  </si>
  <si>
    <t xml:space="preserve">Hodinová zúčtovací sazba zámečník odborný   </t>
  </si>
  <si>
    <t>Část:   UT</t>
  </si>
  <si>
    <t xml:space="preserve">Otopná tělesa   </t>
  </si>
  <si>
    <t>1.1</t>
  </si>
  <si>
    <t xml:space="preserve">Deskové ocelové otopné těleso se spodním pravým připojením 10VK/6040  výška: 600mm, délka: 400mm, hloubka: 47mm   </t>
  </si>
  <si>
    <t>1.2</t>
  </si>
  <si>
    <t xml:space="preserve">Deskové ocelové otopné těleso se spodním pravým připojením 21VK/6040  výška: 600mm, délka: 400mm, hloubka: 66mm   </t>
  </si>
  <si>
    <t>1.3</t>
  </si>
  <si>
    <t xml:space="preserve">Deskové ocelové otopné těleso se spodním pravým připojením 21VK/6050  výška: 600mm, délka: 500mm, hloubka: 66mm   </t>
  </si>
  <si>
    <t>1.4</t>
  </si>
  <si>
    <t xml:space="preserve">Deskové ocelové otopné těleso se spodním pravým připojením 21VK/6060  výška: 600mm, délka: 600mm, hloubka: 66mm   </t>
  </si>
  <si>
    <t>1.5</t>
  </si>
  <si>
    <t xml:space="preserve">Deskové ocelové otopné těleso se spodním pravým připojením 21VK/6080  výška: 600mm, délka: 800mm, hloubka: 66mm   </t>
  </si>
  <si>
    <t>1.6</t>
  </si>
  <si>
    <t xml:space="preserve">Deskové ocelové otopné těleso se spodním pravým připojením 21VK/6090  výška: 600mm, délka: 900mm, hloubka: 66mm   </t>
  </si>
  <si>
    <t>1.7</t>
  </si>
  <si>
    <t xml:space="preserve">Deskové ocelové otopné těleso se spodním pravým připojením 21VK/6100  výška: 600mm, délka: 1000mm, hloubka: 66mm   </t>
  </si>
  <si>
    <t>1.8</t>
  </si>
  <si>
    <t xml:space="preserve">Deskové ocelové otopné těleso se spodním pravým připojením 21VK/6110  výška: 600mm, délka: 1100mm, hloubka: 66mm   </t>
  </si>
  <si>
    <t>1.9</t>
  </si>
  <si>
    <t xml:space="preserve">Deskové ocelové otopné těleso se spodním pravým připojením 21VK/6160  výška: 600mm, délka: 1600mm, hloubka: 66mm   </t>
  </si>
  <si>
    <t>1.10</t>
  </si>
  <si>
    <t xml:space="preserve">Deskové ocelové otopné těleso se spodním pravým připojením 22VK/3230  výška: 300mm, délka: 2300mm, hloubka: 100mm   </t>
  </si>
  <si>
    <t>1.11</t>
  </si>
  <si>
    <t xml:space="preserve">Deskové ocelové otopné těleso se spodním pravým připojením 22VK/5080  výška: 500mm, délka: 800mm, hloubka: 100mm   </t>
  </si>
  <si>
    <t>1.12</t>
  </si>
  <si>
    <t xml:space="preserve">Deskové ocelové otopné těleso se spodním pravým připojením 22VK/6080  výška: 600mm, délka: 800mm, hloubka: 100mm   </t>
  </si>
  <si>
    <t>1.13</t>
  </si>
  <si>
    <t xml:space="preserve">Deskové ocelové otopné těleso se spodním pravým připojením 22VK/6100  výška: 600mm, délka: 1000mm, hloubka: 100mm   </t>
  </si>
  <si>
    <t>1.14</t>
  </si>
  <si>
    <t xml:space="preserve">Deskové ocelové otopné těleso se spodním pravým připojením 22VK/6140  výška: 600mm, délka: 1400mm, hloubka: 100mm   </t>
  </si>
  <si>
    <t>1.15</t>
  </si>
  <si>
    <t xml:space="preserve">Deskové ocelové otopné těleso se spodním pravým připojením 22VK/9040  výška: 900mm, délka: 400mm, hloubka: 100mm   </t>
  </si>
  <si>
    <t>1.16</t>
  </si>
  <si>
    <t xml:space="preserve">Otopné trubkové těleso se spodním připojením. Otopná tělesa jsou dodávaná se sadou pro upevnění na stěnu včetně odvzdušňovací a zaslepovací zátky. výška: 1500mm, délka: 450mm, hloubka: 30mm   </t>
  </si>
  <si>
    <t xml:space="preserve">Příslušenství otopných těles   </t>
  </si>
  <si>
    <t>2.1</t>
  </si>
  <si>
    <t xml:space="preserve">Termostatická hlavice   </t>
  </si>
  <si>
    <t>2.2</t>
  </si>
  <si>
    <t xml:space="preserve">Termoelektrická hlavice pro ventily OT, 24 V, (on/off), 50 Hz   </t>
  </si>
  <si>
    <t>2.3</t>
  </si>
  <si>
    <t xml:space="preserve">Radiátorové šroubení tvaru H přímé je vhodné pro každý radiátor se spodním přívodem se vzdáleností přívodu a vývodu 50 mm. Šroubení umožňuje uzavřít okruh a vypustit topné těleso při jeho demontáži. Jako příslušenství se dodává kohout pro vypouštění a nap   </t>
  </si>
  <si>
    <t>2.4</t>
  </si>
  <si>
    <t xml:space="preserve">Rohový regulační ventil DN15, vč.montáže   </t>
  </si>
  <si>
    <t>2.5</t>
  </si>
  <si>
    <t xml:space="preserve">Rohové regulační šroubení DN15, vč.montáže   </t>
  </si>
  <si>
    <t xml:space="preserve">Regulační vyvažovací ventily   </t>
  </si>
  <si>
    <t>3.1</t>
  </si>
  <si>
    <t xml:space="preserve">Ruční závitový vyvažovací ventil DN 15 s vnitřním závitem, s měřícími koncovkami, vč. montáže   </t>
  </si>
  <si>
    <t xml:space="preserve">Kulové kohouty a uzavírací klapky   </t>
  </si>
  <si>
    <t>4.1</t>
  </si>
  <si>
    <t xml:space="preserve">Závitový kulový kohout DN 15, PN 6, včetně montáže   </t>
  </si>
  <si>
    <t xml:space="preserve">Filtry   </t>
  </si>
  <si>
    <t>5.1</t>
  </si>
  <si>
    <t xml:space="preserve">Filtr závitový DN 15, PN 6, vč. montáže   </t>
  </si>
  <si>
    <t xml:space="preserve">Zpětné klapky a ventily   </t>
  </si>
  <si>
    <t>6.1</t>
  </si>
  <si>
    <t xml:space="preserve">Zpětný ventil, DN 15, PN 16, vč. montáže   </t>
  </si>
  <si>
    <t xml:space="preserve">Vypouštění a odvzdušnění   </t>
  </si>
  <si>
    <t>7.1</t>
  </si>
  <si>
    <t xml:space="preserve">Kulový vypouštěcí kohout, PN 6, DN 20 s hadicovou vývodkou a zátkou, vč. montáže   </t>
  </si>
  <si>
    <t>7.2</t>
  </si>
  <si>
    <t xml:space="preserve">Odvzdušňovací nádoba PN 6, DN 25, vč. montáže   </t>
  </si>
  <si>
    <t>7.3</t>
  </si>
  <si>
    <t xml:space="preserve">Odvzdušňovací ventil, PN 6, DN 15, vč. montáže   </t>
  </si>
  <si>
    <t xml:space="preserve">Teploměry   </t>
  </si>
  <si>
    <t>8.1</t>
  </si>
  <si>
    <t xml:space="preserve">Teploměr 0 - 120°C axiální, vč. návarku, jímky a montáže   </t>
  </si>
  <si>
    <t xml:space="preserve">Potrubí   </t>
  </si>
  <si>
    <t>9.1</t>
  </si>
  <si>
    <t xml:space="preserve">Potrubí z trubek závitových ocelových bezešvých, nízkotlakých DN 15(21,4x2,65)   </t>
  </si>
  <si>
    <t>9.2</t>
  </si>
  <si>
    <t xml:space="preserve">Měděné potrubí 15x1   </t>
  </si>
  <si>
    <t>9.3</t>
  </si>
  <si>
    <t xml:space="preserve">Měděné potrubí 18x1   </t>
  </si>
  <si>
    <t>9.4</t>
  </si>
  <si>
    <t xml:space="preserve">Měděné potrubí 22x1   </t>
  </si>
  <si>
    <t>9.5</t>
  </si>
  <si>
    <t xml:space="preserve">Měděné potrubí 28x1,5   </t>
  </si>
  <si>
    <t>9.6</t>
  </si>
  <si>
    <t xml:space="preserve">Měděné potrubí 35x1,5   </t>
  </si>
  <si>
    <t>9.7</t>
  </si>
  <si>
    <t xml:space="preserve">Měděné potrubí 42x1,5   </t>
  </si>
  <si>
    <t xml:space="preserve">Požární ucpávky   </t>
  </si>
  <si>
    <t>10.1</t>
  </si>
  <si>
    <t xml:space="preserve">Protipožární tmel   </t>
  </si>
  <si>
    <t>kpl.</t>
  </si>
  <si>
    <t xml:space="preserve">Nátěry   </t>
  </si>
  <si>
    <t>11.1</t>
  </si>
  <si>
    <t xml:space="preserve">Nátěr pro armatury, doplňkové konstrukce, uložení   </t>
  </si>
  <si>
    <t>11.2</t>
  </si>
  <si>
    <t xml:space="preserve">základní nátěr potrubí do DN 50 mm včetně   </t>
  </si>
  <si>
    <t xml:space="preserve">Izolace   </t>
  </si>
  <si>
    <t>12.1</t>
  </si>
  <si>
    <t xml:space="preserve">Izolace potrubí vytápění z minerální vlny; tep. vodivost 0,033 W / m.K,  max. teplota 102°C Izolace ko = 0,033 W/(mK) pro měděné potrubí 15x1, tl. 30 mm   </t>
  </si>
  <si>
    <t>12.2</t>
  </si>
  <si>
    <t xml:space="preserve">Izolace potrubí vytápění z minerální vlny; tep. vodivost 0,033 W / m.K,  max. teplota 102°C Izolace ko = 0,033 W/(mK) pro měděné potrubí 18x1, tl. 30 mm   </t>
  </si>
  <si>
    <t>12.3</t>
  </si>
  <si>
    <t xml:space="preserve">Izolace potrubí vytápění z minerální vlny; tep. vodivost 0,033 W / m.K,  max. teplota 102°C Izolace ko = 0,033 W/(mK) pro měděné potrubí 22x1, tl. 30 mm   </t>
  </si>
  <si>
    <t>12.4</t>
  </si>
  <si>
    <t xml:space="preserve">Izolace potrubí vytápění z minerální vlny; tep. vodivost 0,033 W / m.K,  max. teplota 102°C Izolace ko = 0,033 W/(mK) pro měděné potrubí 28x1,5, tl. 30 mm   </t>
  </si>
  <si>
    <t>12.5</t>
  </si>
  <si>
    <t xml:space="preserve">Izolace potrubí vytápění z minerální vlny; tep. vodivost 0,033 W / m.K,  max. teplota 102°C Izolace ko = 0,033 W/(mK) pro měděné potrubí 35x1,5, tl. 30 mm   </t>
  </si>
  <si>
    <t>12.6</t>
  </si>
  <si>
    <t xml:space="preserve">Izolace potrubí vytápění z minerální vlny; tep. vodivost 0,033 W / m.K,  max. teplota 102°C Izolace ko = 0,033 W/(mK) pro měděné potrubí 42x1,5, tl. 30 mm   </t>
  </si>
  <si>
    <t>12.7</t>
  </si>
  <si>
    <t xml:space="preserve">Izolace potrubí vytápění z minerální vlny; tep. vodivost 0,033 W / m.K,  max. teplota 102°C Izolace ko = 0,033 W/(mK) pro ocelové potrubí DN15; tl.30 mm   </t>
  </si>
  <si>
    <t xml:space="preserve">Společné položky   </t>
  </si>
  <si>
    <t>13.3</t>
  </si>
  <si>
    <t xml:space="preserve">Doprava materiálu   </t>
  </si>
  <si>
    <t>13.5</t>
  </si>
  <si>
    <t xml:space="preserve">Pomocné ocelové konstrukce   </t>
  </si>
  <si>
    <t>13.6</t>
  </si>
  <si>
    <t xml:space="preserve">Zavěšení potrubí, kotvící systém např. Hilti, množství dle DN   </t>
  </si>
  <si>
    <t>13.7</t>
  </si>
  <si>
    <t xml:space="preserve">Provedení komplexních zkoušek (včetně tlakové a topné zkoušky)   </t>
  </si>
  <si>
    <t>13.8</t>
  </si>
  <si>
    <t xml:space="preserve">Jemné zaregulování systému   </t>
  </si>
  <si>
    <t>13.9</t>
  </si>
  <si>
    <t xml:space="preserve">Vyvážení dle vyhl. 193/2007 sb.včetně protokolu   </t>
  </si>
  <si>
    <t>13.10</t>
  </si>
  <si>
    <t xml:space="preserve">Dvojnásobný proplach systému a náplň upravenou vodou   </t>
  </si>
  <si>
    <t>13.11</t>
  </si>
  <si>
    <t xml:space="preserve">Štítky a popisy potrubí a zařízení   </t>
  </si>
  <si>
    <t>13.12</t>
  </si>
  <si>
    <t xml:space="preserve">Zaškolení obsluhy   </t>
  </si>
  <si>
    <t>13.13</t>
  </si>
  <si>
    <t xml:space="preserve">Kotevní materiál   </t>
  </si>
  <si>
    <t>13.14</t>
  </si>
  <si>
    <t xml:space="preserve">Montážní materiál   </t>
  </si>
  <si>
    <t>Část:   VZT</t>
  </si>
  <si>
    <t>D1</t>
  </si>
  <si>
    <t xml:space="preserve">Vzduchotechnika   </t>
  </si>
  <si>
    <t>D2</t>
  </si>
  <si>
    <t xml:space="preserve">Zař.č.1 - Větrání tříd a přípraven   </t>
  </si>
  <si>
    <t xml:space="preserve">Kompaktní vzduchotechnická rekuperační jednotka ve stojanovém provedení, se stěnovými panely o tloušťce 40mm, vyrobené z Alu-Zinc plechu s odolností C4 proti korozi. Panely jsou uvnitř vyplněné zvukovou a tepelnou izolací z nehořlavé minerální vlny s odol   </t>
  </si>
  <si>
    <t>1.1.1</t>
  </si>
  <si>
    <t xml:space="preserve">Směšovací uzel, 0-10V, 24V   </t>
  </si>
  <si>
    <t>1.1.2</t>
  </si>
  <si>
    <t xml:space="preserve">Klapka uzavírací, třída 3C, se servem 24V   </t>
  </si>
  <si>
    <t>1.1.3</t>
  </si>
  <si>
    <t xml:space="preserve">Spona rychloupínací   </t>
  </si>
  <si>
    <t>1.1.4</t>
  </si>
  <si>
    <t xml:space="preserve">Hlásič kouře včetně patice a adaptéru pro VZT potrubí   </t>
  </si>
  <si>
    <t>1.1.5</t>
  </si>
  <si>
    <t xml:space="preserve">Sada pro VAV   </t>
  </si>
  <si>
    <t xml:space="preserve">Tlumič hluku pro kruhové potrubí o250/900   </t>
  </si>
  <si>
    <t xml:space="preserve">Protidešťová žaluzie z pozink plechu 500x500, barva dle fasády RAL 1018 (žlutá)   </t>
  </si>
  <si>
    <t xml:space="preserve">Výfuková hlavice z pozink plechu o250   </t>
  </si>
  <si>
    <t xml:space="preserve">Regulátor variabilního průtoku vzduchu VAV o225, MP-Bus   </t>
  </si>
  <si>
    <t>1.5.1</t>
  </si>
  <si>
    <t xml:space="preserve">Tlumič hluku pro kruhové potrubí o225/600 atyp   </t>
  </si>
  <si>
    <t>1.5.2</t>
  </si>
  <si>
    <t xml:space="preserve">Regulátor teploty, IP20, Modbus/Exoline/BACnet   </t>
  </si>
  <si>
    <t>1.5.3</t>
  </si>
  <si>
    <t xml:space="preserve">Čidlo CO2 s displejem na stěnu, 0-10V   </t>
  </si>
  <si>
    <t>1.5.4</t>
  </si>
  <si>
    <t xml:space="preserve">Prokabelování   </t>
  </si>
  <si>
    <t xml:space="preserve">Dýza s dlouhým dosahem o200, ručně nastavitelný směr proudu vzduchu   </t>
  </si>
  <si>
    <t xml:space="preserve">Vyúsť s vířivým výtokem vzduchu 600x600/48 s vodorovným připojením o250 s regulační klapkou - odvodní   </t>
  </si>
  <si>
    <t xml:space="preserve">Ohebná Al laminátová hadice o250 á10bm/bal   </t>
  </si>
  <si>
    <t xml:space="preserve">Stěnová Al mřížka SM12,5-800x300   </t>
  </si>
  <si>
    <t xml:space="preserve">Kruhové potrubí SPIRO z pozink plechu: - o250/60% tvarovek   </t>
  </si>
  <si>
    <t>bm</t>
  </si>
  <si>
    <t>1.10.1</t>
  </si>
  <si>
    <t xml:space="preserve">Kruhové potrubí SPIRO z pozink plechu:  - o225/20% tvarovek   </t>
  </si>
  <si>
    <t>1.10.2</t>
  </si>
  <si>
    <t xml:space="preserve">Kruhové potrubí SPIRO z pozink plechu:  - o200/30% tvarovek   </t>
  </si>
  <si>
    <t xml:space="preserve">Čtyřhranné potrubí sk.I z pozink. plechu   </t>
  </si>
  <si>
    <t xml:space="preserve">Akustická izolace vzduchotechnického potrubí z minerální vlny tl. 60mm s Al polepem   </t>
  </si>
  <si>
    <t xml:space="preserve">Protipožární izolace vzduchotechnického potrubí z minerální vlny  tl. 40mm s Al polepem   </t>
  </si>
  <si>
    <t>D3</t>
  </si>
  <si>
    <t xml:space="preserve">Zař.č.2 - Větrání soc. zařízení   </t>
  </si>
  <si>
    <t xml:space="preserve">Střešní ventilátor s připojením na kruhové potrubí  o250mm, včetně montážního podstavce a zpětné klapky. Technické parametry jsou popsány v dokumentu D.1.02.4.6.6 - Tabulka zařízení.   </t>
  </si>
  <si>
    <t xml:space="preserve">Střešní ventilátor s připojením na kruhové potrubí  o200mm, včetně montážního podstavce a zpětné klapky. Technické parametry jsou popsány v dokumentu D.1.02.4.6.6 - Tabulka zařízení.   </t>
  </si>
  <si>
    <t xml:space="preserve">Střešní ventilátor s připojením na kruhové potrubí  o160mm, včetně montážního podstavce a zpětné klapky. Technické parametry jsou popsány v dokumentu D.1.02.4.6.6 - Tabulka zařízení.   </t>
  </si>
  <si>
    <t xml:space="preserve">Talířový ventil odvodní o160mm   </t>
  </si>
  <si>
    <t xml:space="preserve">Talířový ventil odvodní o100mm   </t>
  </si>
  <si>
    <t>2.6</t>
  </si>
  <si>
    <t xml:space="preserve">Protipožární větrací mřížka EI45 600x304   </t>
  </si>
  <si>
    <t>2.7</t>
  </si>
  <si>
    <t xml:space="preserve">Protipožární větrací mřížka EI45 300x106   </t>
  </si>
  <si>
    <t>2.8</t>
  </si>
  <si>
    <t xml:space="preserve">Stěnová Al mřížka SM12,5-600x300   </t>
  </si>
  <si>
    <t>2.9</t>
  </si>
  <si>
    <t xml:space="preserve">Stěnová Al mřížka SM12,5-600x200   </t>
  </si>
  <si>
    <t>2.10</t>
  </si>
  <si>
    <t xml:space="preserve">Stěnová Al mřížka SM12,5-300x100   </t>
  </si>
  <si>
    <t>2.11</t>
  </si>
  <si>
    <t xml:space="preserve">Ohebná Al laminátová hadice o160 á10bm/bal   </t>
  </si>
  <si>
    <t>2.12</t>
  </si>
  <si>
    <t xml:space="preserve">Ohebná Al laminátová hadice o100 á10bm/bal   </t>
  </si>
  <si>
    <t>2.13</t>
  </si>
  <si>
    <t xml:space="preserve">Kruhové potrubí SPIRO z pozink plechu: - o250/100% tvarovek   </t>
  </si>
  <si>
    <t>2.13.1</t>
  </si>
  <si>
    <t xml:space="preserve">Kruhové potrubí SPIRO z pozink plechu:  - o200/20% tvarovek   </t>
  </si>
  <si>
    <t>2.13.2</t>
  </si>
  <si>
    <t xml:space="preserve">Kruhové potrubí SPIRO z pozink plechu:  - o160/30% tvarovek   </t>
  </si>
  <si>
    <t>2.13.3</t>
  </si>
  <si>
    <t xml:space="preserve">Kruhové potrubí SPIRO z pozink plechu:  - o100/30% tvarovek   </t>
  </si>
  <si>
    <t>D4</t>
  </si>
  <si>
    <t xml:space="preserve">Ostatní   </t>
  </si>
  <si>
    <t>Pol78</t>
  </si>
  <si>
    <t xml:space="preserve">Montáž VZT   </t>
  </si>
  <si>
    <t>Pol66</t>
  </si>
  <si>
    <t xml:space="preserve">Zkoušky a protokoly   </t>
  </si>
  <si>
    <t>Pol67</t>
  </si>
  <si>
    <t xml:space="preserve">Naprogramování zařízení a uvedení do provozu   </t>
  </si>
  <si>
    <t>Pol68</t>
  </si>
  <si>
    <t>Pol69</t>
  </si>
  <si>
    <t xml:space="preserve">Měření průtočných množství   </t>
  </si>
  <si>
    <t>Pol79</t>
  </si>
  <si>
    <t xml:space="preserve">Doprava   </t>
  </si>
  <si>
    <t>D6</t>
  </si>
  <si>
    <t xml:space="preserve">Měření hluku   </t>
  </si>
  <si>
    <t>Pol77</t>
  </si>
  <si>
    <t xml:space="preserve">Měření hluku od vzduchotechniky   </t>
  </si>
  <si>
    <t>Část:   Slaboproud</t>
  </si>
  <si>
    <t xml:space="preserve">Telekomunikační a datové rozvody   </t>
  </si>
  <si>
    <t>Pol1</t>
  </si>
  <si>
    <t xml:space="preserve">Zásuvka 1xRJ-45  nestíněná - Cat.5e, včetně rámečku, design dle standardu silnoproud   </t>
  </si>
  <si>
    <t>Pol2</t>
  </si>
  <si>
    <t xml:space="preserve">Dvojzásuvka 2xRJ-45  nestíněná - Cat.5e, včetně rámečku, design dle standardu silnoproud   </t>
  </si>
  <si>
    <t>Pol3</t>
  </si>
  <si>
    <t xml:space="preserve">IP dveřní komunikátor s klávesnicí ve verzi pro VoIP sítě, spínač na ovládání elektrického zámku   </t>
  </si>
  <si>
    <t>Pol4</t>
  </si>
  <si>
    <t xml:space="preserve">VoIP telefonní přístroj s displejem (PoE)   </t>
  </si>
  <si>
    <t>Pol5</t>
  </si>
  <si>
    <t xml:space="preserve">Instalační krabice KO68   </t>
  </si>
  <si>
    <t>Pol6</t>
  </si>
  <si>
    <t xml:space="preserve">Kabel UTP 4x2x0,5 Cat.5e, b2ca s1 d0   </t>
  </si>
  <si>
    <t>Pol7</t>
  </si>
  <si>
    <t xml:space="preserve">Instalace kabelu UTP4x2x0,5 Cat.5e   </t>
  </si>
  <si>
    <t xml:space="preserve">Elektrická zabezpečovací signalizace   </t>
  </si>
  <si>
    <t>Pol8</t>
  </si>
  <si>
    <t xml:space="preserve">Expander (koncentrátor), tamper kontakt, plastový box na povrch   </t>
  </si>
  <si>
    <t>Pol9</t>
  </si>
  <si>
    <t xml:space="preserve">Prostorový duální PIR+MW detektor   </t>
  </si>
  <si>
    <t>Pol10</t>
  </si>
  <si>
    <t xml:space="preserve">Bezdotyková LED klávesnice  pro ovládání a programování systému   </t>
  </si>
  <si>
    <t>Pol11</t>
  </si>
  <si>
    <t xml:space="preserve">Vnitřní akustická a optická signalizace   </t>
  </si>
  <si>
    <t>Pol12</t>
  </si>
  <si>
    <t xml:space="preserve">Požární hlásič opticko kouřový   </t>
  </si>
  <si>
    <t>Pol13</t>
  </si>
  <si>
    <t xml:space="preserve">Dveřní a okenní magnetický kontakt (dodávka v rámci oken a dveří)   </t>
  </si>
  <si>
    <t>Pol14</t>
  </si>
  <si>
    <t xml:space="preserve">Propojovací krabice s tamper kontaktem a krabicí KO68   </t>
  </si>
  <si>
    <t>Pol15</t>
  </si>
  <si>
    <t xml:space="preserve">Systémový napájecí zdroj 14V/5A s akumulátorem   </t>
  </si>
  <si>
    <t>Pol16</t>
  </si>
  <si>
    <t xml:space="preserve">Kabel J-H(St)-H 4x2x0,6mm s pláštěm LSOH   </t>
  </si>
  <si>
    <t>Pol17</t>
  </si>
  <si>
    <t xml:space="preserve">Kabel S/FUTP4x2x0,5  Cat.6, b2ca s1 d0 včetně instalace   </t>
  </si>
  <si>
    <t xml:space="preserve">Společní televizní anténa   </t>
  </si>
  <si>
    <t>Pol18</t>
  </si>
  <si>
    <t xml:space="preserve">Koaxiální kabel 75 ohmů, v dig. kvalitě   </t>
  </si>
  <si>
    <t>Pol19</t>
  </si>
  <si>
    <t xml:space="preserve">Účastnická zásuvka TV+R+SAT včetně přístrojové krabice a rámečku   </t>
  </si>
  <si>
    <t xml:space="preserve">Společné kabelové trasy   </t>
  </si>
  <si>
    <t>Pol20</t>
  </si>
  <si>
    <t xml:space="preserve">Trubka instalační ohebná průměr 30 bezhalogenová včetně upevňovacího materiálu pro vysokou mechanickou zátěž, instalace do podlahy   </t>
  </si>
  <si>
    <t>Pol21</t>
  </si>
  <si>
    <t xml:space="preserve">Elektroinstalační trubka ohebná pro vnitřní kabelové rozvody, průměr 30mm, mech. odolnost 320N/5cm, teplotně stálý materiál, pro vnitřní instalaci do stěn pod omítku nebo na povrchu stěn upevněna příchytkami   </t>
  </si>
  <si>
    <t>Pol22</t>
  </si>
  <si>
    <t xml:space="preserve">Elektroinstalační trubka pevná pro vnitřní kabelové rozvody, průměr 50mm, mech. odolnost 320N/5cm, teplotně stálý materiál, pro vertikální SLB trasy mezi podlažími   </t>
  </si>
  <si>
    <t>Pol23</t>
  </si>
  <si>
    <t xml:space="preserve">Kabelový prostup v podlaze, stropu do průměru 100 mm pro vertikální trasy SLB systémů   </t>
  </si>
  <si>
    <t>Pol24</t>
  </si>
  <si>
    <t xml:space="preserve">Kabelová příchytka nylonová pro hlavní horizontální trasy v mezistropním prostoru, včetně upevňovacího a vázacího materíálu (hmoždinky, šrouby, vázací pásky.   </t>
  </si>
  <si>
    <t>Pol25</t>
  </si>
  <si>
    <t xml:space="preserve">Kabelový žlab drátěný 150x50 mm včetně upevňovacího materiálu  pro hlavní horizontální trasy SLB v chodbách a spojovacích mostech nad SDK podhledy.   </t>
  </si>
  <si>
    <t>D5</t>
  </si>
  <si>
    <t xml:space="preserve">Požárně bezpečnostní zařízení pro omezení šíření požáru   </t>
  </si>
  <si>
    <t>Pol26</t>
  </si>
  <si>
    <t xml:space="preserve">Certifikovaný systém požárních ucpávek splňující podmínky vyhlášky č.246/2001Sb.   </t>
  </si>
  <si>
    <t>Část:   Silnoproud</t>
  </si>
  <si>
    <t>001</t>
  </si>
  <si>
    <t xml:space="preserve">SVÍTIDLO 1 - nástěnné přisazené kruhové LED svítidlo 32W přisazené kruhové svítidlo, těleso z ocelového profilu, opálový difzor PMMA, 410mm x 115 mm (pr. x v), 32W LED, 4000K, 2880lm, Ra&gt;80, IP44, třída ochrany II, životnost&gt;30000hod., vyzařovací úhel 120   </t>
  </si>
  <si>
    <t>002</t>
  </si>
  <si>
    <t xml:space="preserve">SVÍTIDLO 2 - stopní LED vestavěné svítidlo downlight 25W vestavné kruhové svítidlo LED, těleso z hliníkového profilu, opálový difuzor, 230 x 100 (pr. x v), montážní otvor 200mm (pr.), 25W LED, 4000K, 2350lm, Ra&gt;80, IP44, životnost&gt;30000hod., vyzařovací úh   </t>
  </si>
  <si>
    <t>003</t>
  </si>
  <si>
    <t xml:space="preserve">SVÍTIDLO 3 - stropní LED panel vestavěný 40W vestavné svítidlo, těleso z hliníkového profilu, mikroprismatický optický kryt pro nízké oslnění UGR&lt;19, 595 x 595 x 10 mm (š x h x v), 40W LED, 4000K, 3800lm, Ra&gt;80, IP20, třída ochrany II, životnost&gt;40000hod.   </t>
  </si>
  <si>
    <t>004</t>
  </si>
  <si>
    <t xml:space="preserve">SVÍTIDLO 4 - stropní LED panel vestavěný 40W vestavné svítidlo, těleso z hliníkového profilu, mikroprismatický optický kryt, 595 x 595 x 10 mm (š x h x v), 40W LED, 4000K, 4230lm, Ra&gt;80, IP20, třída ochrany II, životnost&gt;40000hod., vyzařovací úhel 120°, n   </t>
  </si>
  <si>
    <t>005</t>
  </si>
  <si>
    <t xml:space="preserve">SVÍTIDLO 4.1 - stropní LED panel přisazený na strop 40W vestavné svítidlo, těleso z hliníkového profilu, mikroprismatický optický kryt, 595 x 595 x 10 mm (š x h x v), 40W LED, 4000K, 4230lm, Ra&gt;80, IP20, třída ochrany II, životnost&gt;40000hod., vyzařovací ú   </t>
  </si>
  <si>
    <t>006</t>
  </si>
  <si>
    <t xml:space="preserve">SVÍTIDLO 5 - stopní LED vestavěné svítidlo downlight 21W vestavné kruhové svítidlo LED, těleso z hliníkového profilu, opálový difuzor, 225 x 25 (pr. x v), montážní otvor 210mm (pr.), 21W LED, 4000K, 1600lm, Ra&gt;80, IP20, životnost&gt;50000hod., vyzařovací úhe   </t>
  </si>
  <si>
    <t>007</t>
  </si>
  <si>
    <t xml:space="preserve">SVÍTIDLO 6 - stropní přisazené, zavěšené LED svítidlo 45W přisazené/zavěšené svítidlo, těleso ze světlešedého plastu, opálový difusor z optického polykarbonátu, 1238 x 63 x 75 (š x h x v), 45W LED, 5000lm,  4000K, Ra&gt;80, IP66, třída ochrany I, životnost&gt;5   </t>
  </si>
  <si>
    <t>008</t>
  </si>
  <si>
    <t xml:space="preserve">N1 - nouzové svítidlo nástěnné, stropní LED nouzové svítidlo LED jednostranné přisazené na stěnu nebo strop, vestavné do zdi nebo do stropu, těleso bílý polykarbonát v barvě RAL 9003, optika transparentní polykarbonátové čočky, optická část vyrobena z met   </t>
  </si>
  <si>
    <t>009</t>
  </si>
  <si>
    <t xml:space="preserve">N2 - nouzové svítidlo stropní oboustranné LED nouzové LED svítidlo oboustranné přisazené na strop, vestavné do stropu, těleso polykarbonát v bílé barvě RAL 9003, vybaveno plastovou signalizační prosvětlenou tabulkou z opálového polykarbonátu a zajišťuje v   </t>
  </si>
  <si>
    <t>010</t>
  </si>
  <si>
    <t xml:space="preserve">SVÍTIDLO NA - stropní vestavěné nouzové LED svítidlo 24W nouzové svítidlo LED stropní vestavěné, svítí při výpadku napájení, 24W, 180 lm v nouzovém režimu, těleso z polykarbonátu bílé barvy RAL 9003, optický kryt z vysoce průhledného PMMA, 90 x 40 (pr. X   </t>
  </si>
  <si>
    <t>011</t>
  </si>
  <si>
    <t xml:space="preserve">SVÍTIDLO NB - stropní vestavěné nouzové LED svítidlo 24W nouzové svítidlo LED stropní vestavěné, svítí při výpadku napájení, 24W, 180 lm v nouzovém režimu, těleso z polykarbonátu bílé barvy RAL 9003, optický kryt z vysoce průhledného PMMA, 90 x 40 (pr. X   </t>
  </si>
  <si>
    <t>012</t>
  </si>
  <si>
    <t xml:space="preserve">SVÍTIDLO NA.1 - stropní přisazené nouzové LED svítidlo 24W nouzové svítidlo LED stropní přisazené, svítí při výpadku napájení, 24W, 250 lm v nouzovém režimu, těleso z polykarbonátu bílé barvy RAL 9003,transparentní polykarbonátové čočky, 213 x 83 x 20 (š   </t>
  </si>
  <si>
    <t>013</t>
  </si>
  <si>
    <t xml:space="preserve">SVÍTIDLO NB.1 - stropní přisazené nouzové LED svítidlo 36W nouzové svítidlo LED stropní přisazené, svítí při výpadku napájení, 36W, 450 lm v nouzovém režimu, těleso z polykarbonátu bílé barvy RAL 9003,transparentní polykarbonátové čočky, 213 x 83 x 20 (š   </t>
  </si>
  <si>
    <t>014</t>
  </si>
  <si>
    <t xml:space="preserve">Reflektorové LED svítidlo 20W s infrapasivním čidlem pohybu PIR nástěnné LED svítidlo reflektor 20W s infrapasivním čidlem pohybu PIR, hliníková slitina práškově lakovaná, difuzor sklo, LED 20W neutrální bílá 4000K, 1500lm, 230V, zvýšené krytí IP54, d=180   </t>
  </si>
  <si>
    <t>015</t>
  </si>
  <si>
    <t xml:space="preserve">ROZVADĚČ RPA1 Oceloplechový-plastový, zapuštěný, IP 30/20, zaměnitelné dveře levé/pravé provedení, zámek cylindrická vložka, přívody horem, vývody horem, rozměry: 590x915x250mm, jmenovitý proud 40A, zkratová odolnost rozvaděče Ik"= max. 6kA, kompletní dod   </t>
  </si>
  <si>
    <t>016</t>
  </si>
  <si>
    <t xml:space="preserve">ROZVADĚČ RPA2 Oceloplechový-plastový, zapuštěný, IP 30/20, zaměnitelné dveře levé/pravé provedení, zámek cylindrická vložka, přívody horem, vývody horem, rozměry: 590x1055x250mm, jmenovitý proud 80A, zkratová odolnost rozvaděče Ik"= max. 10kA, kompletní d   </t>
  </si>
  <si>
    <t>017</t>
  </si>
  <si>
    <t xml:space="preserve">JEDNOPÓLOVÝ VYPÍNAČ Jednopólový vypínač 10A/230V, řazení 1, pod omítku do instalační krabice, kompletní vč. krytu a rámečku ( při umístění více přístrojů vedle sebe budou použity svislé/vodorovné vícerámečky dle počtu přístrojů )   </t>
  </si>
  <si>
    <t>018</t>
  </si>
  <si>
    <t xml:space="preserve">TLAČÍTKOVÝ OVLADAČ ZAPÍNACÍ S ORIENTAČNÍ DOUTNAVKOU Tlačítkový ovladač zapínací 10A/230V s orientační doutnavkou 230V, řazení 1/0, pod omítku do instalační krabice, kompletní vč. krytu a rámečku ( při umístění více přístrojů vedle sebe budou použity svisl   </t>
  </si>
  <si>
    <t>019</t>
  </si>
  <si>
    <t xml:space="preserve">SÉRIOVÝ VYPÍNAČ Sériový vypínač 10A/230V, řazení 5, pod omítku do instalační krabice, kompletní vč. krytu a rámečku ( při umístění více přístrojů vedle sebe budou použity svislé/vodorovné vícerámečky dle počtu přístrojů )   </t>
  </si>
  <si>
    <t>020</t>
  </si>
  <si>
    <t xml:space="preserve">SÉRIOVÝ PŘEPÍNAČ Sériový přepínač 10A/230V, řazení 6, pod omítku do instalační krabice, kompletní vč. krytu a rámečku ( při umístění více přístrojů vedle sebe budou použity svislé/vodorovné vícerámečky dle počtu přístrojů )   </t>
  </si>
  <si>
    <t>021</t>
  </si>
  <si>
    <t xml:space="preserve">SÉRIOVÝ PŘEPÍNAČ, IP44 Sériový přepínač 10A/230V, řazení 6, pod omítku do instalační krabice, kompletní vč. krytu a rámečku ( při umístění více přístrojů vedle sebe budou použity svislé/vodorovné vícerámečky dle počtu přístrojů ), krytí IP44   </t>
  </si>
  <si>
    <t>022</t>
  </si>
  <si>
    <t xml:space="preserve">DVOJITÝ SÉRIOVÝ PŘEPÍNAČ Dvojitý sériový přepínač 10A/230V, řazení 6+6, pod omítku do instalační krabice, kompletní vč. krytu a rámečku ( při umístění více přístrojů vedle sebe budou použity svislé/vodorovné vícerámečky dle počtu přístrojů )   </t>
  </si>
  <si>
    <t>023</t>
  </si>
  <si>
    <t xml:space="preserve">KŘÍŽOVÝ PŘEPÍNAČ Křížový přepínač 10A/230V, řazení 7, pod omítku do instalační krabice, kompletní vč. krytu a rámečku ( při umístění více přístrojů vedle sebe budou použity svislé/vodorovné vícerámečky dle počtu přístrojů )   </t>
  </si>
  <si>
    <t>024</t>
  </si>
  <si>
    <t xml:space="preserve">INFRAPASIVNÍ ČIDLO POHYBU STROPNÍ Stropní infrapasivní čidlo pohybu pro spínání osvětlení, 230V, třívodičové zapojení, indukční spínaná zátěž 600VA, detekční úhel 360°, nastavitelný čas sepnutí 5s - 10 min., detekční vzdálenost 6m, montážní výška méně jak   </t>
  </si>
  <si>
    <t>025</t>
  </si>
  <si>
    <t xml:space="preserve">JEDNOFÁZOVÁ ZÁSUVKA Jednofázová zásuvka 16A/230V s ochranným kolíkem a ochrannými clonkami pod omítku do instalační krabice, kompletní vč. krytu a rámečku ( při umístění více přístrojů vedle sebe budou použity svislé/vodorovné vícerámečky dle počtu přístr   </t>
  </si>
  <si>
    <t>026</t>
  </si>
  <si>
    <t xml:space="preserve">JEDNOFÁZOVÁ ZÁSUVKA, IP44 Jednofázová zásuvka 16A/230V s ochranným kolíkem, ochrannými clonkami a víčkem pod omítku do instalační krabice, kompletní vč. krytu a rámečku ( při umístění více přístrojů vedle sebe budou použity svislé/vodorovné vícerámečky dl   </t>
  </si>
  <si>
    <t>027</t>
  </si>
  <si>
    <t xml:space="preserve">DVĚ JEDNOFÁZOVÉ ZÁSUVKY VE VODOROVNÉM DVOURÁMEČKU Dvě jednofázové zásuvky 16A/230V s ochranným kolíkem a ochrannými clonkami, pod omítku do dvounásobné instalační krabice, kompletní vč. krytů a vodorovného dvourámečku   </t>
  </si>
  <si>
    <t>028</t>
  </si>
  <si>
    <t xml:space="preserve">DVĚ JEDNOFÁZOVÉ ZÁSUVKY VE VODOROVNÉM DVOURÁMEČKU PRO PC Dvě jednofázové zásuvky 16A/230V s ochranným kolíkem a ochrannými clonkami pro PC, pod omítku do dvounásobné instalační krabice, kompletní vč. krytů a vodorovného dvourámečku, vybaveny popisovým pol   </t>
  </si>
  <si>
    <t>029</t>
  </si>
  <si>
    <t xml:space="preserve">DVĚ JEDNOFÁZOVÉ ZÁSUVKY VE VODOROVNÉM DVOURÁMEČKU PRO PC S PŘEPĚŤOVOU OCHRANOU Dvě jednofázové zásuvky 16A/230V s ochranným kolíkem a ochrannými clonkami pro PC, z toho jedna vybavena vestavěným 3. st. přepěťové ochrany se světelnou signalizací, pod omítk   </t>
  </si>
  <si>
    <t>030</t>
  </si>
  <si>
    <t xml:space="preserve">TŘÍFÁZOVÁ ZÁSUVKA 16A Zásuvka průmyslová třífázová 3P+N+PE 400V/32A, IP55, pod omítku s víčkem, kompletní   </t>
  </si>
  <si>
    <t>031</t>
  </si>
  <si>
    <t xml:space="preserve">1-CYKY-J 5x25mm2 Celoplastový vícežilový kabel, měděné jádro, PVC izolace žil a pláště, barva izolace jednotlivých žil hnědá, šedá, černá, modrá, zelenožlutá   </t>
  </si>
  <si>
    <t>032</t>
  </si>
  <si>
    <t xml:space="preserve">1-CYKY-J 5x6mm2 Celoplastový vícežilový kabel, měděné jádro, PVC izolace žil a pláště, barva izolace jednotlivých žil hnědá, šedá, černá, modrá, zelenožlutá   </t>
  </si>
  <si>
    <t>033</t>
  </si>
  <si>
    <t xml:space="preserve">1-CYKY-J 5x4mm2 Celoplastový vícežilový kabel, měděné jádro, PVC izolace žil a pláště, barva izolace jednotlivých žil hnědá, šedá, černá, modrá, zelenožlutá   </t>
  </si>
  <si>
    <t>034</t>
  </si>
  <si>
    <t xml:space="preserve">1-CYKY-J 5x2,5mm2 Celoplastový vícežilový kabel, měděné jádro, PVC izolace žil a pláště, barva izolace jednotlivých žil hnědá, šedá, černá, modrá, zelenožlutá   </t>
  </si>
  <si>
    <t>035</t>
  </si>
  <si>
    <t xml:space="preserve">1-CYKY-J 5x1,5mm2 Celoplastový vícežilový kabel, měděné jádro, PVC izolace žil a pláště, barva izolace jednotlivých žil hnědá, šedá, černá, modrá, zelenožlutá   </t>
  </si>
  <si>
    <t>036</t>
  </si>
  <si>
    <t xml:space="preserve">1-CYKY-J 3x2,5mm2 Celoplastový vícežilový kabel, měděné jádro, PVC izolace žil a pláště, barva izolace jednotlivých žil černá, modrá, zelenožlutá   </t>
  </si>
  <si>
    <t>037</t>
  </si>
  <si>
    <t xml:space="preserve">1-CYKY-J 3x1,5mm2 Celoplastový vícežilový kabel, měděné jádro, PVC izolace žil a pláště, barva izolace jednotlivých žil černá, modrá, zelenožlutá   </t>
  </si>
  <si>
    <t>038</t>
  </si>
  <si>
    <t xml:space="preserve">1-CYKY-O 3x1,5mm2 Celoplastový vícežilový kabel, měděné jádro, PVC izolace žil a pláště, barva izolace jednotlivých žil černá, hnědá, šedá   </t>
  </si>
  <si>
    <t>039</t>
  </si>
  <si>
    <t xml:space="preserve">1-CXKH-V-O 3x1,5mm2, P60-R, B2ca s1 d0 HFFR vícežilový kabel s funkční integritou kabelové trasy, měděné jádro, přídavná izolace ze skloslídových pásek, izolace žil zesítěná bezhalogenová izolace, HFFR výplň a plášť HFFR, barva izolace jednotlivých žil če   </t>
  </si>
  <si>
    <t>040</t>
  </si>
  <si>
    <t xml:space="preserve">1-CXKH-V-J 3x1,5mm2, P60-R, B2ca s1 d0 HFFR vícežilový kabel s funkční integritou kabelové trasy, měděné jádro, přídavná izolace ze skloslídových pásek, izolace žil zesítěná bezhalogenová izolace, HFFR výplň a plášť HFFR, barva izolace jednotlivých žil če   </t>
  </si>
  <si>
    <t>041</t>
  </si>
  <si>
    <t xml:space="preserve">H07V-K 1x4mm2 Celoplastový jednožilový kabel, měděné jádro z jemných drátků, PVC izolace, barva izolace zelenožlutá   </t>
  </si>
  <si>
    <t>042</t>
  </si>
  <si>
    <t xml:space="preserve">H07V-K 1x6mm2 Celoplastový jednožilový kabel, měděné jádro z jemných drátků, PVC izolace, barva izolace zelenožlutá   </t>
  </si>
  <si>
    <t>043</t>
  </si>
  <si>
    <t xml:space="preserve">H07V-K 1x25mm2 Celoplastový jednožilový kabel, měděné jádro z jemných drátků, PVC izolace, barva izolace zelenožlutá   </t>
  </si>
  <si>
    <t>044</t>
  </si>
  <si>
    <t xml:space="preserve">UKONČENÍ KABELŮ Ukončení kabelů ( kabelová oka, návlečky, izolace, atd. ) - komplet   </t>
  </si>
  <si>
    <t>045</t>
  </si>
  <si>
    <t xml:space="preserve">ZNAČENÍ KABELŮ Kabelové štítky pro označení kabelů, nesmazatelný popis s označením kabelu, číslem kabelu dle kabelové tabulky, typu a průřezu kabelu, odkud - kam a číslo okruhu, možnost čištění vč. veškerého příslušenství pro označení a montáž kabelového   </t>
  </si>
  <si>
    <t>046</t>
  </si>
  <si>
    <t xml:space="preserve">KABELOVÉ ŽLABY DRÁTĚNÉ 200/50 Kabelové žlaby drátěné, pozinkované vč. příslušenství pro montáž ( nosný a upevňovací materiál, kovové hmoždinky, oblouky, T-kusy, křížení, spojky, příchytky, ochranné kryty, přepážky, kabelové příchytky s podélnými opěrkami,   </t>
  </si>
  <si>
    <t>047</t>
  </si>
  <si>
    <t xml:space="preserve">KABELOVÉ ŽLABY DRÁTĚNÉ 100/50 Kabelové žlaby drátěné, pozinkované vč. příslušenství pro montáž ( nosný a upevňovací materiál, kovové hmoždinky, oblouky, T-kusy, křížení, spojky, příchytky, ochranné kryty, přepážky, kabelové příchytky s podélnými opěrkami,   </t>
  </si>
  <si>
    <t>048</t>
  </si>
  <si>
    <t xml:space="preserve">KABELOVÉ ŽLABY DRÁTĚNÉ 50/50 Kabelové žlaby drátěné, pozinkované vč. příslušenství pro montáž ( nosný a upevňovací materiál, kovové hmoždinky, oblouky, T-kusy, křížení, spojky, příchytky, ochranné kryty, přepážky, kabelové příchytky s podélnými opěrkami,   </t>
  </si>
  <si>
    <t>049</t>
  </si>
  <si>
    <t xml:space="preserve">PŘÍSTROJOVÉ KRABICE Elektroinstalační krabice pod omítku Ć73x42, 66mm, do dutých příček, univerzální, spojovatelné do souvislé řady, vč. veškerého příslušenství pro montáž   </t>
  </si>
  <si>
    <t>050</t>
  </si>
  <si>
    <t xml:space="preserve">ROZVODNÉ KRABICE POD OMÍTKU Elektroinstalační krabice pod omítku Ć73x42mm, do dutých příček, univerzální, vč. bezšroubových svorek 2-5 x 2,5mm2 a veškerého příslušenství pro montáž ( víčko, trnů, atd. )   </t>
  </si>
  <si>
    <t>051</t>
  </si>
  <si>
    <t xml:space="preserve">ROZVODNÉ KRABICE VELKÉ POD OMÍTKU Elektroinstalační krabice pod omítku Ć103x50mm, univerzální, vč. bezšroubových svorek 2-5 x 2,5mm2 a veškerého příslušenství pro montáž ( víčko, trnů, atd. )   </t>
  </si>
  <si>
    <t>052</t>
  </si>
  <si>
    <t xml:space="preserve">ROZVODNÉ KRABICE NA POVRCH Elektroinstalační krabice na povrch 85x85x40mm, univerzální, vč. bezšroubových svorek 2-5 x 2,5mm2 a veškerého příslušenství pro montáž ( kovové hmoždinky, spojovací materiál, vázací pásky, atd. ), krytí IP54   </t>
  </si>
  <si>
    <t>053</t>
  </si>
  <si>
    <t xml:space="preserve">ROZVODNÉ KRABICE NA POVRCH VELKÉ Elektroinstalační krabice na povrch 105x105x40mm, univerzální, vč. bezšroubových svorek 2-5 x 2,5mm2 a veškerého příslušenství pro montáž ( kovové hmoždinky, spojovací materiál, vázací pásky, atd. ), krytí IP54   </t>
  </si>
  <si>
    <t>054</t>
  </si>
  <si>
    <t xml:space="preserve">OHEBNÉ TRUBKY PRŮMĚR 25 Ohebná trubka PVC průměru 25mm, bezhalogenové, samozhášivé, střední mechanická odolnost 750N/5cm, vč. příslušenství pro montáž ( spojky, příchytky, ohyby, kovové hmoždinky, upevňovací materiál, atd. )   </t>
  </si>
  <si>
    <t>055</t>
  </si>
  <si>
    <t xml:space="preserve">PLASTOVÁ VKLÁDACÍ LIŠTA 40/20 Plastová vkládací lišta hranatá, rozměry 40x20mm, pro montáž na stěnu nebo strop, dvojitý zámek víka vč. veškerého příslušenství pro montáž ( kryty ohybové, spojovací, koncové, odbočné, rohy, průchodkové, kovové hmoždinky, up   </t>
  </si>
  <si>
    <t>056</t>
  </si>
  <si>
    <t xml:space="preserve">PLASTOVÁ VKLÁDACÍ LIŠTA 20/20 Plastová vkládací lišta hranatá, rozměry 20x20mm, pro montáž na stěnu nebo strop, dvojitý zámek víka vč. veškerého příslušenství pro montáž ( kryty ohybové, spojovací, koncové, odbočné, rohy, průchodkové, kovové hmoždinky, up   </t>
  </si>
  <si>
    <t>057</t>
  </si>
  <si>
    <t xml:space="preserve">SVORKY K OCHRANNÉMU POSPOJOVÁNÍ Svorka k ochrannému pospojování kompletní vč. veškerého příslušenství   </t>
  </si>
  <si>
    <t>058</t>
  </si>
  <si>
    <t xml:space="preserve">KABELOVÉ PŘÍCHYTKY Plastové kabelové příchytky pro kabelové svazky průměru max. 50mm s uchycením šroubem do betonu, vč. příslušenství pro montáž ( vázací pásky dle průměru kabelových svazků, kovové hmoždinky, upevňovací materiál, atd. )   </t>
  </si>
  <si>
    <t>059</t>
  </si>
  <si>
    <t xml:space="preserve">VÁZACÍ PÁSKY Plastová vázací páska pro vázání a uchycení kabelů, černá, délka 300mm, šířka 7,6mm, zatižitelnost 55kg   </t>
  </si>
  <si>
    <t>060</t>
  </si>
  <si>
    <t xml:space="preserve">OHEBNÁ DVOUPLÁŠŤOVÁ KORUGOVANÁ CHRÁNIČKA PRŮMĚRU 40 Ohebná dvouplášťová kurugovaná chránička, vnější průměr 40mm, zaveden zatahovací drát nebo provázek, IP67, zatížení větší než 450N/20cm, -45 - +60°C   </t>
  </si>
  <si>
    <t>061</t>
  </si>
  <si>
    <t xml:space="preserve">ZEMNÍCÍ PÁSEK Zemnící pásek FeZn 30x4mm, pozinkovaný, vč. svorek pro spojení dvou pásků, ochrany spojů proti korozi   </t>
  </si>
  <si>
    <t>062</t>
  </si>
  <si>
    <t xml:space="preserve">ZEMNÍCÍ DRÁT Zemnící drát FeZn průměru 10mm, pozinkovaný, potažený PVC   </t>
  </si>
  <si>
    <t>063</t>
  </si>
  <si>
    <t xml:space="preserve">DRÁT AlMgSi Drát AlMgSi průměru 8mm vč. podpěr svodového drátu na střeše pro daný typ střešní krytiny, kompletní vč. příslušenství pro montáž   </t>
  </si>
  <si>
    <t>064</t>
  </si>
  <si>
    <t xml:space="preserve">OCHRANNÁ TRUBKA Ochranná trubka svodu u země před mechanickým poškozením, délka 1,7m, nerez   </t>
  </si>
  <si>
    <t>065</t>
  </si>
  <si>
    <t xml:space="preserve">DRŽÁK OCHRANNÉ TRUBKY Držák ochranné trubky pro připevnění k objektu, nerez, délka a provedení dle stavby, kompletní   </t>
  </si>
  <si>
    <t>066</t>
  </si>
  <si>
    <t xml:space="preserve">PODPĚRA SVODOVÉHO DRÁTU Podpěra svodového drátu do zdi, nerez, délka a provedení dle stavby, kompletní vč. příslušenství pro montáž   </t>
  </si>
  <si>
    <t>067</t>
  </si>
  <si>
    <t xml:space="preserve">PODPĚRA SVODOVÉHO DRÁTU Podpěra svodového drátu na střeše, nerez, délka a provedení dle konkrétní střešní krytiny, kompletní vč. příslušenství pro montáž   </t>
  </si>
  <si>
    <t>068</t>
  </si>
  <si>
    <t xml:space="preserve">JÍMACÍ TYČ Jímací tyč s rovným koncem AlMgSi, délka 1m vč. držáků a příslušenství pro montáž a připojení, kompletní   </t>
  </si>
  <si>
    <t>069</t>
  </si>
  <si>
    <t xml:space="preserve">SPOJOVACÍ SVORKA Nerez Spojovací svorka pro spojení dvou vodičů, nerez   </t>
  </si>
  <si>
    <t>070</t>
  </si>
  <si>
    <t xml:space="preserve">UNIVERZÁLNÍ SVORKA Nerez Univerzální svorka SU, SP, SK, SO, nerez   </t>
  </si>
  <si>
    <t>071</t>
  </si>
  <si>
    <t xml:space="preserve">ZKUŠEBNÍ SVORKA SZ Zkušební svorka pro spojení nadzemních částí hromosvodu s uzemněním, nerez   </t>
  </si>
  <si>
    <t>072</t>
  </si>
  <si>
    <t xml:space="preserve">SPOJOVACÍ SVORKA SR Spojovací svorka pro spojení pásek/vodič, pásek/pásek, pozinkovaná   </t>
  </si>
  <si>
    <t>073</t>
  </si>
  <si>
    <t xml:space="preserve">OCHRANA PROTI KOROZI Ochrana podzemních částí a spojů uzemnění proti korozi   </t>
  </si>
  <si>
    <t>074</t>
  </si>
  <si>
    <t xml:space="preserve">DROBNÝ NESPECIFIKOVANÝ MATERIÁL Sádra šedá, šrouby univerzální, podložky, matice, hřebíky, vruty, hmoždinky, příchytky, atd - komplet   </t>
  </si>
  <si>
    <t>075</t>
  </si>
  <si>
    <t xml:space="preserve">OCELOVÁ KONSTRUKCE Ocelová konstrukce všeobecně ( závitové tyče, příčníky, výložníky, atd. )   </t>
  </si>
  <si>
    <t>076</t>
  </si>
  <si>
    <t xml:space="preserve">POŽÁRNÍ UCPÁVKY Požární ucpávky kabelových tras při průchodu dělícími stěnami požárních úseků, provedení a materiál dle specifikace požární zprávy   </t>
  </si>
  <si>
    <t>077</t>
  </si>
  <si>
    <t xml:space="preserve">OSTATNÍ Uvedení do provozu, odzkoušení, naprogramování, předání uživateli, poučení obsluhy, instruktážní návody, odstranění vad a nedodělků, atd.   </t>
  </si>
  <si>
    <t>hod.</t>
  </si>
  <si>
    <t>078</t>
  </si>
  <si>
    <t xml:space="preserve">STAVEBNÍ PŘÍPOMOCE Strojní sekání drážek pro kabelové trasy ve zděných konstrukcích, na betonových nosných prvcích ručně dle statického posouzení objektu, rozměry max. 100x40mm, prostupy stěnami a stropy, atd. - komplet   </t>
  </si>
  <si>
    <t>079</t>
  </si>
  <si>
    <t xml:space="preserve">LIKVIDACE Odvoz, třídění a ekologická likvidace obalových materiálů - komplet   </t>
  </si>
  <si>
    <t>080</t>
  </si>
  <si>
    <t xml:space="preserve">CENTRAL TEST NOUZOVÉHO OSVĚTLENÍ Připojení nových svítidel nouzového osvětlení na stávající bezdrátový systém central test v objektu školky realizovaný v rámci SO03 - Hospodářský pavilon - nastavení svítidel, doprogramování ústředny pro nová svítidla, nas   </t>
  </si>
  <si>
    <t>081</t>
  </si>
  <si>
    <t xml:space="preserve">ZKOUŠKY A REVIZE Revize rozvaděčů, revize elektroinstalace, revize hromosvodu a uzemnění, protokoly o shodě, certifikáty, atd.   </t>
  </si>
  <si>
    <t>085</t>
  </si>
  <si>
    <t xml:space="preserve">MONTÁŽ Montáž všech prvků na přístrojů   </t>
  </si>
  <si>
    <t>Část:   MaR</t>
  </si>
  <si>
    <t xml:space="preserve">ROZVADĚČE -   </t>
  </si>
  <si>
    <t>1-1</t>
  </si>
  <si>
    <t xml:space="preserve">Rozváděč RMARA Nástěnný oceloplechový, IP 54, sestava 1 pole Rozměry (šxvxh): 600×1000×300 Přívody a vývody do rozvaděče horem. Kabelové průchodky dle dimenzí jednotlivých vývodů Ovládací prvky - přepínače, tlačítkové ovladače, signálky Přístrojová náplň   </t>
  </si>
  <si>
    <t xml:space="preserve">ČIDLA A POHONY   </t>
  </si>
  <si>
    <t>2-1</t>
  </si>
  <si>
    <t xml:space="preserve">Venkovní teplotní čidlo Pt 1000, IP54, -40/+60°C,   </t>
  </si>
  <si>
    <t>2-2</t>
  </si>
  <si>
    <t xml:space="preserve">Přepínač 1-0-A se signálkou na rozvaděči   </t>
  </si>
  <si>
    <t>2-3</t>
  </si>
  <si>
    <t xml:space="preserve">Ovládací tlačítko se signálnou na rozvaděči   </t>
  </si>
  <si>
    <t>2-4</t>
  </si>
  <si>
    <t xml:space="preserve">Servisní vypínač jednofázový na omítku , 16A s možnotí uzamčení ve vypnuté poloze, IP54, pomocný kontakt   </t>
  </si>
  <si>
    <t>2-5</t>
  </si>
  <si>
    <t xml:space="preserve">Regulátor radiátorového topení 1xSSR, komunikativní, displej 60 x 60 mm, otoč. knoflík s tlačítkem, měření teploty, nastav. hodnot, hodiny, týdenní program, přepínání a indikace stavů, 1 x DO triak 24 V st pro term. ventil topení, kom. Modbus / RS485   </t>
  </si>
  <si>
    <t>2-6</t>
  </si>
  <si>
    <t xml:space="preserve">Termoelektrická hlavice low current 24VAC, NC, M30x1,5 Převedeno do souhrnu   </t>
  </si>
  <si>
    <t xml:space="preserve">KABELY ,KABELOVÉ TRASY   </t>
  </si>
  <si>
    <t>3-1</t>
  </si>
  <si>
    <t xml:space="preserve">Kabel JYTY J-Y(St)Y 1x2x0,8   </t>
  </si>
  <si>
    <t>3-2</t>
  </si>
  <si>
    <t xml:space="preserve">Kabel JYTY J-Y(St)Y 2x2x0,8   </t>
  </si>
  <si>
    <t>3-3</t>
  </si>
  <si>
    <t xml:space="preserve">Kabel Ethernet cat 5E   </t>
  </si>
  <si>
    <t>3-4</t>
  </si>
  <si>
    <t xml:space="preserve">Kabel 1-CYKY-J 3x1,5mm2   </t>
  </si>
  <si>
    <t>3-5</t>
  </si>
  <si>
    <t xml:space="preserve">Kabel 1-CYKY-O 3x1,5mm2   </t>
  </si>
  <si>
    <t>3-6</t>
  </si>
  <si>
    <t xml:space="preserve">Kabel 1-CYKY-O 3x2,5mm2   </t>
  </si>
  <si>
    <t>3-7</t>
  </si>
  <si>
    <t xml:space="preserve">Kabel CY6mm2   </t>
  </si>
  <si>
    <t>3-8</t>
  </si>
  <si>
    <t xml:space="preserve">Oceloplechový žlab 60/50mm, galvanizovaný, včetně víka a příslušenství pro montáž ( konzole pro  montáž na stěnu, spojky, nosníky,šrouby, úchyty, závěsy a výložníky po 1,5m, atd. )   </t>
  </si>
  <si>
    <t>3-9</t>
  </si>
  <si>
    <t xml:space="preserve">Instalační trubka PVC, prům 16-32mm, pevná, vč. příchytek a montážního příslušenství   </t>
  </si>
  <si>
    <t>3-10</t>
  </si>
  <si>
    <t xml:space="preserve">Instalační trubka PVC, prům 16-32mm, ohebná, vč. příchytek a montážního příslušenství   </t>
  </si>
  <si>
    <t>3-11</t>
  </si>
  <si>
    <t xml:space="preserve">Požární ucpávky komplet   </t>
  </si>
  <si>
    <t>3-12</t>
  </si>
  <si>
    <t xml:space="preserve">Ocelové nosné konstrukce Převedeno do souhrnu   </t>
  </si>
  <si>
    <t xml:space="preserve">OSTATNÍ MATERIÁL A MONTÁŽNÍ PRÁCE   </t>
  </si>
  <si>
    <t>4-1</t>
  </si>
  <si>
    <t xml:space="preserve">Instalační a přístrojové krabice, drobný montážní materiál   </t>
  </si>
  <si>
    <t>4-2</t>
  </si>
  <si>
    <t xml:space="preserve">Montáž, kompletace, oživení   </t>
  </si>
  <si>
    <t>4-3</t>
  </si>
  <si>
    <t xml:space="preserve">Stavební přípomocné práce, stavební připravenost   </t>
  </si>
  <si>
    <t>4-4</t>
  </si>
  <si>
    <t xml:space="preserve">Drobný nespecifikovaný a montážní materiál Převedeno do souhrnu   </t>
  </si>
  <si>
    <t xml:space="preserve">INŽENÝRSKÁ ČINNOST   </t>
  </si>
  <si>
    <t>5-4</t>
  </si>
  <si>
    <t xml:space="preserve">Provozní zkoušky   </t>
  </si>
  <si>
    <t>5-5</t>
  </si>
  <si>
    <t xml:space="preserve">Výchozí revize elektro   </t>
  </si>
  <si>
    <t>5-6</t>
  </si>
  <si>
    <t xml:space="preserve">Software pro DDC a PLC regulátory   </t>
  </si>
  <si>
    <t>5-7</t>
  </si>
  <si>
    <t xml:space="preserve">Oživení systému   </t>
  </si>
  <si>
    <t>5-8</t>
  </si>
  <si>
    <t xml:space="preserve">Zaučení obsluhy Převedeno do souhrnu   </t>
  </si>
  <si>
    <t>Část:   Gastro</t>
  </si>
  <si>
    <t xml:space="preserve">Pavilon A - 1.NP   </t>
  </si>
  <si>
    <t>Q</t>
  </si>
  <si>
    <t xml:space="preserve">Výdejní kuchyňka A.   </t>
  </si>
  <si>
    <t>Q1</t>
  </si>
  <si>
    <t xml:space="preserve">Mycí stůl, 1x vevařený lisovaný dřez o rozměru 400x400x250mm, 1x plná police, prolomená pracovní deska, 1x otvor vlevo pro stojánkovou vodovodní baterii, částečná kapotáž dřezu z čela, vpravo ve spodním prostoru stolu místo pro umístění podstolové myčky,   </t>
  </si>
  <si>
    <t>Q2</t>
  </si>
  <si>
    <t xml:space="preserve">Vodovodní stojánková baterie, pákové ovládání   </t>
  </si>
  <si>
    <t>Q3</t>
  </si>
  <si>
    <t xml:space="preserve">Podstolová profesionální myčka, dvouplášťové provedení, čelní zakládání, velikost koše 400x400mm, pracovní výkon 20 košu za hod, mycí cykly 180" , spotřeba vody 2,75 lt , objem mycí vany 10 litrů, magnetický spínač dvířek, zásuvná výška 320 mm, součástí m   </t>
  </si>
  <si>
    <t>Q4</t>
  </si>
  <si>
    <t xml:space="preserve">Vyhřívaná výdejní vodní lázeň, dělená, pojízdná, kapacita 3x GN 1/1-200, nerezové provedení, pojízdná - 4x kolečko, každé o pr. 100 mm z toho 2x bržděná, každá vana disponuje samostatným topným tělesem, samostatným termostatem pro regulaci teploty až do +   </t>
  </si>
  <si>
    <t>Q5</t>
  </si>
  <si>
    <t xml:space="preserve">Pracovní stůl, 2x částečná police vpravo, vpravo úkos pracovní desky, prostor pro podstolovou chladničku vlevo , 6x noha, výškově nastavitelné nožíčky, zadní lem, nerezové provedení - viz projektová dokumentace -  DOMĚREK 2700x700x900   </t>
  </si>
  <si>
    <t>Q6</t>
  </si>
  <si>
    <t xml:space="preserve">Nástěnná police dvoupatrová, celonerezové provedení, vč. konzol pro zavěšení police na zeď 1000x350   </t>
  </si>
  <si>
    <t>Q7</t>
  </si>
  <si>
    <t xml:space="preserve">Vypuštěno   </t>
  </si>
  <si>
    <t>Q8</t>
  </si>
  <si>
    <t>Q9</t>
  </si>
  <si>
    <t xml:space="preserve">Keramické umyvadlo, vč. vodovodní baterie - dodávka stavby   </t>
  </si>
  <si>
    <t>Q10</t>
  </si>
  <si>
    <t xml:space="preserve">Odpadkový koš 50l, celonerezové provedení, pojízdné provedení - 4x kolečko, vč. víka 435x610   </t>
  </si>
  <si>
    <t>Q11</t>
  </si>
  <si>
    <t xml:space="preserve">Profesionální chladnička, čistý objem 130 lt, nerezové opláštění, 1x plné dveře, ventilované cirkulační chlazení, digitální termostat, automatické odtávání, integrovaný zámek dveří, teplotní rozsah -2°C až +8°C, chladnička určena k uskladnění odpadků 600x   </t>
  </si>
  <si>
    <t>Q12</t>
  </si>
  <si>
    <t xml:space="preserve">Servírovací vozík, 2x plná police,  obě police s prolisem, svařovaná, tuhá konstrukce zajišťující dostatečnou stabilitu a nosnost vozíku, pojízdný - 4x kolečko, každé o průměru 100mm, dvě kolečka opatřeny aretační brzdou, nerezové provedení 700x500x850   </t>
  </si>
  <si>
    <t>Q13</t>
  </si>
  <si>
    <t xml:space="preserve">Změkčovač vody pro myčku nádobí, konvektomat, provedení automatické s objemovým řízením - ne časovým !!!, teplota vody max. 43°C, objem pryskyřice 10 lt, nastavení regenerace v rozsahu 0 až 99 m3  230V   </t>
  </si>
  <si>
    <t xml:space="preserve">Pavilon A - 2.NP   </t>
  </si>
  <si>
    <t>R</t>
  </si>
  <si>
    <t xml:space="preserve">Výdejní kuchyňka B.   </t>
  </si>
  <si>
    <t>R1</t>
  </si>
  <si>
    <t xml:space="preserve">Pracovní stůl, 2x plná police, vpravo pod pracovní deskou umístěna podstolová chladnička,  výškově nastavitelné nožíčky, zadní lem, nerezové provedení, DOMĚREK 2000x700x900   </t>
  </si>
  <si>
    <t>R2</t>
  </si>
  <si>
    <t>R3</t>
  </si>
  <si>
    <t>R4</t>
  </si>
  <si>
    <t>R5</t>
  </si>
  <si>
    <t xml:space="preserve">Mycí stůl, 1x vevařený lisovaný dřez o rozměru 400x400x250 mm, 1x vevařené lisované umyvadlo o rozměru 250x250x160mm, pravý přesah desky, v pravé přesahu desky úkos pracovní desky, 2x otvor pro stojánkovou baterii, vpravo mezi dřezy prostor pro podstolovo   </t>
  </si>
  <si>
    <t>R6</t>
  </si>
  <si>
    <t>R7</t>
  </si>
  <si>
    <t>R8</t>
  </si>
  <si>
    <t xml:space="preserve">Nástěnná police dvoupatrová, celonerezové provedení, vč. konzol pro zavěšení police na zeď 2000x350   </t>
  </si>
  <si>
    <t>R9</t>
  </si>
  <si>
    <t>Objekt:   Hospodářský pavilon</t>
  </si>
  <si>
    <t>131251100</t>
  </si>
  <si>
    <t xml:space="preserve">Hloubení jam nezapažených v hornině třídy těžitelnosti I, skupiny 3 objem do 20 m3 strojně   </t>
  </si>
  <si>
    <t>132251101</t>
  </si>
  <si>
    <t xml:space="preserve">Hloubení rýh nezapažených  š do 800 mm v hornině třídy těžitelnosti I, skupiny 3 objem do 20 m3 strojně   </t>
  </si>
  <si>
    <t>273351121</t>
  </si>
  <si>
    <t xml:space="preserve">Zřízení bednění základových desek   </t>
  </si>
  <si>
    <t>53390011</t>
  </si>
  <si>
    <t xml:space="preserve">bednění rámové základových desek   </t>
  </si>
  <si>
    <t>53390180</t>
  </si>
  <si>
    <t xml:space="preserve">materiál spotřební bednění základové desky   </t>
  </si>
  <si>
    <t>273351122</t>
  </si>
  <si>
    <t xml:space="preserve">Odstranění bednění základových desek   </t>
  </si>
  <si>
    <t>273361821</t>
  </si>
  <si>
    <t xml:space="preserve">Výztuž základových desek betonářskou ocelí 10 505 (R)   </t>
  </si>
  <si>
    <t>279321347</t>
  </si>
  <si>
    <t xml:space="preserve">Základová zeď ze ŽB bez zvýšených nároků na prostředí tř. C 25/30 bez výztuže   </t>
  </si>
  <si>
    <t>58932933</t>
  </si>
  <si>
    <t xml:space="preserve">beton C 25/30 X0 kamenivo frakce 0/22   </t>
  </si>
  <si>
    <t>317168011</t>
  </si>
  <si>
    <t xml:space="preserve">Překlad keramický plochý š 115 mm dl 1000 mm   </t>
  </si>
  <si>
    <t>59640000</t>
  </si>
  <si>
    <t xml:space="preserve">překlad keramický plochý š 115mm dl 1m   </t>
  </si>
  <si>
    <t>317168012</t>
  </si>
  <si>
    <t xml:space="preserve">Překlad keramický plochý š 115 mm dl 1250 mm   </t>
  </si>
  <si>
    <t>59640001</t>
  </si>
  <si>
    <t xml:space="preserve">překlad keramický plochý š 115mm dl 1,25m   </t>
  </si>
  <si>
    <t>317168054</t>
  </si>
  <si>
    <t xml:space="preserve">Překlad keramický vysoký v 238 mm dl 1750 mm   </t>
  </si>
  <si>
    <t>59640024</t>
  </si>
  <si>
    <t xml:space="preserve">překlad keramický nosný š 70mm dl 1,75m   </t>
  </si>
  <si>
    <t xml:space="preserve">Montáž stropních panelů z betonu předpjatého bez závěsných háků hmotnosti do 3 t budova v do 18 m   </t>
  </si>
  <si>
    <t>411354311</t>
  </si>
  <si>
    <t xml:space="preserve">Zřízení podpěrné konstrukce stropů výšky do 4 m tl do 15 cm   </t>
  </si>
  <si>
    <t>53390228</t>
  </si>
  <si>
    <t xml:space="preserve">konstrukce podpěrná stropů v podepření do 4m strop tl 5-15cm   </t>
  </si>
  <si>
    <t>411354312</t>
  </si>
  <si>
    <t xml:space="preserve">Odstranění podpěrné konstrukce stropů výšky do 4 m tl do 15 cm   </t>
  </si>
  <si>
    <t>631319173</t>
  </si>
  <si>
    <t xml:space="preserve">Příplatek k mazanině tl do 120 mm za stržení povrchu spodní vrstvy před vložením výztuže   </t>
  </si>
  <si>
    <t xml:space="preserve">Schodišťový nosný a zvukově-izolační prvek mezi podestou a ramenem 2 x 4 x D6 (ref.vyr. Halfen HTF) - 18/O   </t>
  </si>
  <si>
    <t>953731113</t>
  </si>
  <si>
    <t xml:space="preserve">Odvětrání svislé troubami plastovými DN do 110 mm ve stropních prostupech včetně obetonování - 13/O   </t>
  </si>
  <si>
    <t>953731311</t>
  </si>
  <si>
    <t xml:space="preserve">Odvětrání svislé - montáž větrací hlavice plastové DN do 160 mm   </t>
  </si>
  <si>
    <t>286110R</t>
  </si>
  <si>
    <t xml:space="preserve">odvětrávací hlavice plastová pro potrubí PPR DN 100 - 14/O   </t>
  </si>
  <si>
    <t xml:space="preserve">D+M hasicí přístroj práškový 6kg 34A 183B včetně kovového držáku a pomocného materiálu - 20/O   </t>
  </si>
  <si>
    <t xml:space="preserve">D+M zápustná krabice do zdi s rámečkem pro 1 modul tabla komunikátoru 125x235x46 mm - 21/O   </t>
  </si>
  <si>
    <t>971033341</t>
  </si>
  <si>
    <t xml:space="preserve">Vybourání otvorů ve zdivu cihelném pl do 0,09 m2 na MVC nebo MV tl do 300 mm   </t>
  </si>
  <si>
    <t>971033461</t>
  </si>
  <si>
    <t xml:space="preserve">Vybourání otvorů ve zdivu cihelném pl do 0,25 m2 na MVC nebo MV tl do 600 mm   </t>
  </si>
  <si>
    <t>971033541</t>
  </si>
  <si>
    <t xml:space="preserve">Vybourání otvorů ve zdivu cihelném pl do 1 m2 na MVC nebo MV tl do 300 mm   </t>
  </si>
  <si>
    <t>971042351</t>
  </si>
  <si>
    <t xml:space="preserve">Vybourání otvorů v betonových příčkách a zdech pl do 0,09 m2 tl do 450 mm   </t>
  </si>
  <si>
    <t>971042551</t>
  </si>
  <si>
    <t xml:space="preserve">Vybourání otvorů v betonových příčkách a zdech pl do 1 m2   </t>
  </si>
  <si>
    <t>972054491</t>
  </si>
  <si>
    <t xml:space="preserve">Vybourání otvorů v ŽB stropech nebo klenbách pl do 1 m2 tl přes 80 mm   </t>
  </si>
  <si>
    <t>974032154</t>
  </si>
  <si>
    <t xml:space="preserve">Vysekání rýh ve stěnách nebo příčkách z dutých cihel nebo tvárnic hl do 100 mm š do 150 mm   </t>
  </si>
  <si>
    <t>974032157</t>
  </si>
  <si>
    <t xml:space="preserve">Vysekání rýh ve stěnách nebo příčkách z dutých cihel nebo tvárnic hl do 100 mm š do 300 mm   </t>
  </si>
  <si>
    <t>974032167</t>
  </si>
  <si>
    <t xml:space="preserve">Vysekání rýh ve stěnách nebo příčkách z dutých cihel nebo tvárnic hl do 150 mm š do 300 mm   </t>
  </si>
  <si>
    <t>974032169</t>
  </si>
  <si>
    <t xml:space="preserve">Příplatek k vysekání rýh ve stěnách z dutých cihel nebo tvárnic hl do 150 mm ZKD 100 mm š rýhy   </t>
  </si>
  <si>
    <t>974042553</t>
  </si>
  <si>
    <t xml:space="preserve">Vysekání rýh v dlažbě betonové nebo jiné monolitické hl do 100 mm š do 100 mm   </t>
  </si>
  <si>
    <t>977151126</t>
  </si>
  <si>
    <t xml:space="preserve">Jádrové vrty diamantovými korunkami do D 225 mm do stavebních materiálů   </t>
  </si>
  <si>
    <t>41113263</t>
  </si>
  <si>
    <t xml:space="preserve">korunky diamantové jádrové vrtací 225/430   </t>
  </si>
  <si>
    <t>977151131</t>
  </si>
  <si>
    <t xml:space="preserve">Jádrové vrty diamantovými korunkami do D 400 mm do stavebních materiálů   </t>
  </si>
  <si>
    <t>41113267</t>
  </si>
  <si>
    <t xml:space="preserve">korunky diamantové jádrové vrtací 400/500   </t>
  </si>
  <si>
    <t>977151216</t>
  </si>
  <si>
    <t xml:space="preserve">Jádrové vrty dovrchní diamantovými korunkami do D 80 mm do stavebních materiálů   </t>
  </si>
  <si>
    <t>41113253</t>
  </si>
  <si>
    <t xml:space="preserve">korunky diamantové jádrové vrtací 82/430   </t>
  </si>
  <si>
    <t>977151219</t>
  </si>
  <si>
    <t xml:space="preserve">Jádrové vrty dovrchní diamantovými korunkami do D 110 mm do stavebních materiálů   </t>
  </si>
  <si>
    <t>41113256</t>
  </si>
  <si>
    <t xml:space="preserve">korunky diamantové jádrové vrtací 112/430   </t>
  </si>
  <si>
    <t>977151221</t>
  </si>
  <si>
    <t xml:space="preserve">Jádrové vrty dovrchní diamantovými korunkami do D 120 mm do stavebních materiálů   </t>
  </si>
  <si>
    <t>41113257</t>
  </si>
  <si>
    <t xml:space="preserve">korunky diamantové jádrové vrtací 122/430   </t>
  </si>
  <si>
    <t>977151223</t>
  </si>
  <si>
    <t xml:space="preserve">Jádrové vrty dovrchní diamantovými korunkami do D 150 mm do stavebních materiálů   </t>
  </si>
  <si>
    <t>9771512R1</t>
  </si>
  <si>
    <t xml:space="preserve">Jádrové vrty dovrchní diamantovými korunkami do D 800 mm do stavebních materiálů   </t>
  </si>
  <si>
    <t xml:space="preserve">34,198*14 "Přepočtené koeficientem množství   </t>
  </si>
  <si>
    <t xml:space="preserve">pás asfaltový natavitelný modifikovaný SBS tl 5mm s vložkou pro střední radonový index   </t>
  </si>
  <si>
    <t>712363405</t>
  </si>
  <si>
    <t xml:space="preserve">Provedení povlak krytiny mechanicky kotvenou do betonu TI tl do 100 mm krajní pole, budova v do 18 m   </t>
  </si>
  <si>
    <t>283220R1</t>
  </si>
  <si>
    <t xml:space="preserve">fólie hydroizolační střešní mPVC mechanicky kotvená tl 1,8mm šedá   </t>
  </si>
  <si>
    <t xml:space="preserve">D+M podkladní izolační profil z PUR pěny a PIR izolace pod vstupní dveře a prosklené stěny - 19/O   </t>
  </si>
  <si>
    <t>62853004</t>
  </si>
  <si>
    <t xml:space="preserve">pás asfaltový natavitelný modifikovaný SBS tl 4,0mm s vložkou ze skleněné tkaniny a spalitelnou PE fólií nebo jemnozrnný minerálním posypem na horním povrchu   </t>
  </si>
  <si>
    <t xml:space="preserve">D+M zalamovací sprchové dveře pro montáž do výklenku 950x1900 mm, bezpečnostní sklo matné - 3/O   </t>
  </si>
  <si>
    <t xml:space="preserve">Doplňky zařízení koupelen a záchodů nerezové zásobník toaletních papírů - 6/O   </t>
  </si>
  <si>
    <t xml:space="preserve">Doplňky zařízení koupelen a záchodů nerezové zásobník papírových ručníků obdélníkový - 5/O   </t>
  </si>
  <si>
    <t xml:space="preserve">Doplňky zařízení koupelen a záchodů zrcadlo v rámu závěsné 300x500 mm - 2/O   </t>
  </si>
  <si>
    <t xml:space="preserve">Doplňky zařízení koupelen a záchodů nerezové koš odpadkový objem 3L, nášlapný otevírací mechanismus, vyjímatelný plastový košík s uchem uvnitř - 4/O   </t>
  </si>
  <si>
    <t xml:space="preserve">Doplňky zařízení koupelen a záchodů nerezové WC štětka - 7/O   </t>
  </si>
  <si>
    <t xml:space="preserve">Doplňky zařízení koupelen a záchodů nerezové háček na oděvy - 8/O   </t>
  </si>
  <si>
    <t>ECP.354222R1</t>
  </si>
  <si>
    <t xml:space="preserve">panel minerální 600/600 polozapuštěný rastr - C2   </t>
  </si>
  <si>
    <t>764111641</t>
  </si>
  <si>
    <t xml:space="preserve">Krytina střechy rovné drážkováním ze svitků z Pz plechu s povrchovou úpravou do rš 670 mm sklonu do 30°   </t>
  </si>
  <si>
    <t>55350281</t>
  </si>
  <si>
    <t xml:space="preserve">krytina střešní falcovaná Pz plech s barevnou dvouvrstvou polyesterovou úpravou a lakovou vrstvou polymerových zrn š 670mm   </t>
  </si>
  <si>
    <t>55351036</t>
  </si>
  <si>
    <t xml:space="preserve">příponka úhlová pevná pro falcované krytiny, nerez   </t>
  </si>
  <si>
    <t>55351038</t>
  </si>
  <si>
    <t xml:space="preserve">příponka úhlová posuvná pro falcované krytiny, nerez   </t>
  </si>
  <si>
    <t>59244043</t>
  </si>
  <si>
    <t xml:space="preserve">hřebík Pz 45mm   </t>
  </si>
  <si>
    <t>764214611</t>
  </si>
  <si>
    <t xml:space="preserve">Oplechování horních ploch a atik bez rohů z Pz s povrch úpravou poplastováním mechanicky kotvené rš přes 800mm   </t>
  </si>
  <si>
    <t>55350013</t>
  </si>
  <si>
    <t xml:space="preserve">nýt jednostranný s ocelový trnem 4x9,4mm lakovaný   </t>
  </si>
  <si>
    <t>55350014</t>
  </si>
  <si>
    <t xml:space="preserve">krytka hřebíku 20x4mm žárově Pz plech   </t>
  </si>
  <si>
    <t>55350263</t>
  </si>
  <si>
    <t xml:space="preserve">tabule plechová tvrdá tl 0,6mm s povrchovou úpravou   </t>
  </si>
  <si>
    <t>59040006</t>
  </si>
  <si>
    <t xml:space="preserve">hmoždinka natloukací s rovným lemem 8x80mm   </t>
  </si>
  <si>
    <t>7642166R1</t>
  </si>
  <si>
    <t xml:space="preserve">Oplechování rovných parapetů mechanicky kotvené z Pz s povrchovou úpravou poplastováním rš 285 mm   </t>
  </si>
  <si>
    <t xml:space="preserve">D+M kulatý chrlič is integrovanou PVC manžetou DN 100, dl. 600 mm včetně vyjimatelné ochranné mřížky - 6/K   </t>
  </si>
  <si>
    <t xml:space="preserve">D+M těsnící manžeta, tvarovka pro prostup hydroizolací z PVC fólie DN 110 - 7/K   </t>
  </si>
  <si>
    <t xml:space="preserve">D+M prostup pro kabely DN 50, integrovaná manžeta výška nad izolací 30 cm, hloubka pod izolací 20 cm - 8/K   </t>
  </si>
  <si>
    <t xml:space="preserve">okno dřevěné EUROOKNO z profilu IV78 otevíravé/sklopné izolační trojkřídlové 1500x1500 mm, trojsklo Ug menší 0,70W/m2K, zvuk. neprůzvučnost Rw=32dB,- O01   </t>
  </si>
  <si>
    <t xml:space="preserve">okno dřevěné EUROOKNO z profilu IV78 otevíravé/sklopné izolační trojkřídlové 2250x1500 mm, trojsklo Ug menší 0,70W/m2K, zvuk. neprůzvučnost Rw=32dB,- O04   </t>
  </si>
  <si>
    <t xml:space="preserve">okno dřevěné EUROOKNO z profilu IV78 otevíravé/sklopné dvoukřílové 1500x750 mm izolační trojsklo Ug menší 0,70W/m2K, zvuk. neprůzvučnost Rw=32dB,- O05   </t>
  </si>
  <si>
    <t xml:space="preserve">okno dřevěné EUROOKNO z profilu IV78 otevíravé/sklopné trojkřílové 2250x750 mm izolační trojsklo Ug menší 0,70W/m2K, zvuk. neprůzvučnost Rw=32dB,- O06   </t>
  </si>
  <si>
    <t xml:space="preserve">okno dřevěné EUROOKNO z profilu IV78 otevíravé/sklopné dvojkřílové 750x1500 mm izolační trojsklo Ug menší 0,70W/m2K, zvuk. neprůzvučnost Rw=32dB,- O07   </t>
  </si>
  <si>
    <t xml:space="preserve">okno dřevěné EUROOKNO z profilu IV78 otevíravé/sklopné izolační trojkřídlové 2250x1500 mm, trojsklo Ug menší 0,70W/m2K, zvuk. neprůzvučnost Rw=32dB,- O08   </t>
  </si>
  <si>
    <t xml:space="preserve">okno dřevěné EUROOKNO z profilu IV78 otevíravé/sklopné trojkřílové 750x2100 mm izolační trojsklo Ug menší 0,70W/m2K, zvuk. neprůzvučnost Rw=32dB,- O03   </t>
  </si>
  <si>
    <t>766621622</t>
  </si>
  <si>
    <t xml:space="preserve">Montáž dřevěných oken plochy do 1 m2 zdvojených otevíravých do zdiva   </t>
  </si>
  <si>
    <t xml:space="preserve">okno dřevěné EUROOKNO z profilu IV78 otevíravé/sklopné jednokřílové 750x750 mm izolační trojsklo Ug menší 0,70W/m2K, zvuk. neprůzvučnost Rw=32dB,- O02   </t>
  </si>
  <si>
    <t>76662R10O</t>
  </si>
  <si>
    <t xml:space="preserve">D+M síť plastová proti hmyzu v kovovém rámu pro upevnění do okna 750x750 (k oknu č. 02) - 10/O   </t>
  </si>
  <si>
    <t>76662R11O</t>
  </si>
  <si>
    <t xml:space="preserve">D+M síť plastová proti hmyzu v kovovém rámu pro upevnění do okna 1500x1500 (k oknu č. 01) - 11/O   </t>
  </si>
  <si>
    <t>76662R12O</t>
  </si>
  <si>
    <t xml:space="preserve">D+M síť plastová proti hmyzu v kovovém rámu pro upevnění do okna 2250x1500 (k oknu č. 08) - 12/O   </t>
  </si>
  <si>
    <t>766660001</t>
  </si>
  <si>
    <t xml:space="preserve">Montáž dveřních křídel otvíravých jednokřídlových š do 0,8 m do ocelové zárubně   </t>
  </si>
  <si>
    <t xml:space="preserve">dveře vnitřní hladké vysokotlaký laminát HPL plné 1křídlé 800x1970mm otočné - 7   </t>
  </si>
  <si>
    <t xml:space="preserve">dveře vnitřní hladké vysokotlaký laminát HPL plné 1křídlé 700x1970mm otočné - 8   </t>
  </si>
  <si>
    <t>766660002</t>
  </si>
  <si>
    <t xml:space="preserve">Montáž dveřních křídel otvíravých jednokřídlových š přes 0,8 m do ocelové zárubně   </t>
  </si>
  <si>
    <t xml:space="preserve">dveře vnitřní prosklené vysokotlaký laminát HPL plné 1křídlé 900x1970mm, prosklení bezpečnostní sklo - 3   </t>
  </si>
  <si>
    <t>766660011</t>
  </si>
  <si>
    <t xml:space="preserve">Montáž dveřních křídel otvíravých dvoukřídlových š do 1,45 m do ocelové zárubně   </t>
  </si>
  <si>
    <t>61161R02</t>
  </si>
  <si>
    <t xml:space="preserve">dveře 1250x1970 mm s proskleným nadsvětlíkem 1250x430 mm, materiál vysokotlaký materiál HPL, prosklené bezpečnostním sklem, dvoukřídlové otočné - 2   </t>
  </si>
  <si>
    <t xml:space="preserve">Montáž dveřních křídel otvíravých jednokřídlových š do 0,8 m požárních do ocelové zárubně   </t>
  </si>
  <si>
    <t xml:space="preserve">dveře vnitřní hladké vysokotlaký laminát HPL plné 1křídlé 800x1970mm, PO EI15DP3-C3 - 4   </t>
  </si>
  <si>
    <t>61162R09</t>
  </si>
  <si>
    <t xml:space="preserve">dveře vnitřní hladké vysokotlaký laminát HPL plné 1křídlé 800x1970mm, PO EI15DP3-C3, bezpečnostní dveře - 9   </t>
  </si>
  <si>
    <t>61162R13</t>
  </si>
  <si>
    <t xml:space="preserve">dveře vnitřní hladké vysokotlaký laminát HPL plné 1křídlé 800x1970mm, PO EW15DP3-C3, akustická odolnost 32dB - 13   </t>
  </si>
  <si>
    <t>61162R06</t>
  </si>
  <si>
    <t xml:space="preserve">dveře vnitřní hladké vysokotlaký laminát HPL plné 1křídlé 700x1970mm, PO EI15DP3-C3 - 6   </t>
  </si>
  <si>
    <t>766660022</t>
  </si>
  <si>
    <t xml:space="preserve">Montáž dveřních křídel otvíravých jednokřídlových š přes 0,8 m požárních do ocelové zárubně   </t>
  </si>
  <si>
    <t xml:space="preserve">dveře vnitřní hladké vysokotlaký laminát HPL plné 1křídlé 900x1970mm, PO EI15DP3-C3 - 5   </t>
  </si>
  <si>
    <t>61162R10</t>
  </si>
  <si>
    <t xml:space="preserve">dveře vnitřní hladké vysokotlaký laminát HPL plné 1křídlé 900x1970mm, PO EI15DP3-C3, dveře bezpečnostní, akustická odolnost 32dB - 10   </t>
  </si>
  <si>
    <t xml:space="preserve">dveře vnitřní prosklené vysokotlaký laminát HPL plné 1křídlé 900x1970mm, PO EW15DP3-C3 - 11   </t>
  </si>
  <si>
    <t>766660031</t>
  </si>
  <si>
    <t xml:space="preserve">Montáž dveřních křídel otvíravých dvoukřídlových požárních do ocelové zárubně   </t>
  </si>
  <si>
    <t xml:space="preserve">dveře 1250x1970 mm s proskleným nadsvětlíkem 1250x430 mm, materiál vysokotlaký materiál HPL, PO EW15DP3-C3, dvoukřídlové otočné - 12   </t>
  </si>
  <si>
    <t xml:space="preserve">SD+M systém generální klíče - vložka a zámek FAB 300/FAB 300 HD + 2x klíč   </t>
  </si>
  <si>
    <t>766811R5T</t>
  </si>
  <si>
    <t xml:space="preserve">D+M kuchyňská linka rohová 2275+2075x600 mm v. 900 mm, horní skříňky š. 370 mm v. 600 mm - 5/T   </t>
  </si>
  <si>
    <t>766821R4T</t>
  </si>
  <si>
    <t xml:space="preserve">D+M šatní skříňky půlené do zaměstnanecké šatny 400x500x1900 mm s klasickými šatními zámky, materiál laminová dřevotříska s povrchem melanin, s ABS plastovými hranami - 4/T   </t>
  </si>
  <si>
    <t>767100R1Z</t>
  </si>
  <si>
    <t xml:space="preserve">D+M ocelové zábradlí včetně dřevěného madla a povrchové úpravy světle šedou barvou RAL 7035 - 1/Z   </t>
  </si>
  <si>
    <t xml:space="preserve">příloha D.1.03.1.34   </t>
  </si>
  <si>
    <t>767100R2Z</t>
  </si>
  <si>
    <t xml:space="preserve">D+M ocelový žárově pozinkovaný přístřešek agregátu chlazení 1212x712x1324 mm - 2/Z   </t>
  </si>
  <si>
    <t xml:space="preserve">celková hm. 132,70kg   </t>
  </si>
  <si>
    <t>767100R3Z</t>
  </si>
  <si>
    <t xml:space="preserve">D+M schody skládací typové do poklopu 700x1400 mm, v. 3,50+0,3 m se zatepleným střešním poklopem, požární odolnost EI30, horní poklop žárově pozinkován, uzamykatelný - 3/Z   </t>
  </si>
  <si>
    <t xml:space="preserve">Montáž vstupních kovových nebo plastových rohoží čistících zón - 1/O   </t>
  </si>
  <si>
    <t xml:space="preserve">rohož vstupní rozdělená na dvě části- první část hrubé nečistoty z Al profilů s gumovým páskem a druhé části na jemné nečistoty z Al profilů a textilní rohože Shatwell   </t>
  </si>
  <si>
    <t xml:space="preserve">D+M vnější vstupní dveře dvojkřídlové prosklené s pevným nadsvětlíkem 1390x2400 mm, otočné, aktivní křídlo pravé, nadsvětlík prosklený - D1   </t>
  </si>
  <si>
    <t xml:space="preserve">D+M vnější vstupní dveře dvojkřídlové prosklené s pevným nadsvětlíkem 1390x2400 mm, otočné, aktivní křídlo levé, nadsvětlík prosklený - D2   </t>
  </si>
  <si>
    <t xml:space="preserve">D+M vnější vstupní dveře dvojkřídlové s pevným nadsvětlíkem 1390x2400 mm, otočné, aktivní křídlo pravé plné, nadsvětlík prosklený - D3   </t>
  </si>
  <si>
    <t>76764RD04</t>
  </si>
  <si>
    <t xml:space="preserve">D+M vnější vstupní dveře jednokřídlovés pevným nadsvětlíkem 1040x2400 mm, otočné, křídlo levé plné, nadsvětlík prosklený - D4   </t>
  </si>
  <si>
    <t>76764RD05</t>
  </si>
  <si>
    <t xml:space="preserve">D+M vnější vstupní dveře jednokřídlovés pevným nadsvětlíkem 1040x2400 mm, otočné, křídlo levé v horní části prosklené, nadsvětlík prosklený - D5   </t>
  </si>
  <si>
    <t xml:space="preserve">D+M dvířka z ocelového plechu komaxit v ocelovém rámu 300x300 mm - 19/Oa   </t>
  </si>
  <si>
    <t xml:space="preserve">prosklená stříška nad vstupem na kovové konstrukci 1500x1200 mm - 9/O   </t>
  </si>
  <si>
    <t>771474113</t>
  </si>
  <si>
    <t xml:space="preserve">Montáž soklů z dlaždic keramických rovných flexibilní lepidlo v do 120 mm   </t>
  </si>
  <si>
    <t xml:space="preserve">sokl keramický v. 100 mm   </t>
  </si>
  <si>
    <t>771474133</t>
  </si>
  <si>
    <t xml:space="preserve">Montáž soklů z dlaždic keramických schodišťových stupňovitých flexibilní lepidlo v do 120 mm   </t>
  </si>
  <si>
    <t>597614R1.1</t>
  </si>
  <si>
    <t>597614R3</t>
  </si>
  <si>
    <t xml:space="preserve">dlažba keramická slinutá protiskluzná R11 do interiéru i exteriéru pro vysoké mechanické namáhání přes 9 do 12 ks/m2   </t>
  </si>
  <si>
    <t>597614R4</t>
  </si>
  <si>
    <t xml:space="preserve">dlažba keramická slinutá protiskluzná R12 do interiéru i exteriéru pro vysoké mechanické namáhání přes 9 do 12 ks/m2   </t>
  </si>
  <si>
    <t xml:space="preserve">profil přechodový Al š. 50mm   </t>
  </si>
  <si>
    <t xml:space="preserve">D+M  žaluzie hliníková vnitřní vodorovná se zesílenýni profily, barva bílá, manuální ovládání, šířka lamely 25 mm  - 17/O   </t>
  </si>
  <si>
    <t xml:space="preserve">D+M osobní výtah nosnost 630kg, bezpřevodový, počet stanic 2, bez strojovny pod stropem, 2 kusy panelových dveří, kabina 1100x1400x2100 mm - V1   </t>
  </si>
  <si>
    <t>871161211</t>
  </si>
  <si>
    <t xml:space="preserve">Montáž potrubí z PE100 SDR 11 otevřený výkop svařovaných elektrotvarovkou D 32 x 3,0 mm   </t>
  </si>
  <si>
    <t>28613109</t>
  </si>
  <si>
    <t xml:space="preserve">potrubí vodovodní PE100 PN 16 SDR11 6m 100m 25x2,3mm   </t>
  </si>
  <si>
    <t>721174062</t>
  </si>
  <si>
    <t xml:space="preserve">Potrubí kanalizační z PP větrací DN 75   </t>
  </si>
  <si>
    <t>28615048</t>
  </si>
  <si>
    <t xml:space="preserve">trubka kanalizační HTEM s hrdlem DN 75x2000mm   </t>
  </si>
  <si>
    <t>28615602</t>
  </si>
  <si>
    <t xml:space="preserve">čistící tvarovka odpadní PP DN 75 pro vysoké teploty   </t>
  </si>
  <si>
    <t xml:space="preserve">Potrubí kanalizační z PP svodné vysoce odhlučněné třívrstvé DN 50+75   </t>
  </si>
  <si>
    <t>721211422</t>
  </si>
  <si>
    <t xml:space="preserve">Vpusť podlahová se svislým odtokem DN 50/75/110 mřížka nerez 138x138   </t>
  </si>
  <si>
    <t>28615055</t>
  </si>
  <si>
    <t xml:space="preserve">trubka kanalizační PP s hrdlem pro vysoké teploty DN 75x500mm   </t>
  </si>
  <si>
    <t>55161756</t>
  </si>
  <si>
    <t xml:space="preserve">uzávěrka zápachová podlahová svislý odtok DN 50/75/110 mřížka nerez 138x138mm   </t>
  </si>
  <si>
    <t>721211912</t>
  </si>
  <si>
    <t xml:space="preserve">Montáž vpustí podlahových DN 50/75   </t>
  </si>
  <si>
    <t>HLE.HL300</t>
  </si>
  <si>
    <t xml:space="preserve">Podlahová vpust DN50 s ležatým odtokem, s pevnou izolační přírubou, ZU standard vodní, s přítokovou trubkou DN40/50, plast 123x123mm/nerez 115x115mm, HL300   </t>
  </si>
  <si>
    <t>721211913</t>
  </si>
  <si>
    <t xml:space="preserve">Montáž vpustí podlahových DN 110   </t>
  </si>
  <si>
    <t>28615056</t>
  </si>
  <si>
    <t xml:space="preserve">trubka kanalizační PP s hrdlem pro vysoké teploty DN 110x500mm   </t>
  </si>
  <si>
    <t>HLE.HL310N</t>
  </si>
  <si>
    <t xml:space="preserve">Podlahová vpust DN50/75/110 se svislým odtokem, sifon Primus, 310NPr   </t>
  </si>
  <si>
    <t>HLE.HL3100Npr</t>
  </si>
  <si>
    <t xml:space="preserve">Podlahová vpust DN50/75/110 se svislým odtokem, sifon Primus, 3100NPr   </t>
  </si>
  <si>
    <t>55161770</t>
  </si>
  <si>
    <t xml:space="preserve">vpusť podlahová nerezový rošt DN 100, 400x800, včetně sifonu   </t>
  </si>
  <si>
    <t>55161814R01</t>
  </si>
  <si>
    <t xml:space="preserve">izolační příruba DN 100   </t>
  </si>
  <si>
    <t>721226512.HLE</t>
  </si>
  <si>
    <t xml:space="preserve">Zápachová uzávěrka HL 440 podomítková pro pračku a myčku DN 50   </t>
  </si>
  <si>
    <t>HLE.HL440</t>
  </si>
  <si>
    <t xml:space="preserve">Odtoková souprava pro pračky DN40/50 se suchým uzávěrem proti pronikání zápachu   </t>
  </si>
  <si>
    <t>721226512R01</t>
  </si>
  <si>
    <t xml:space="preserve">Zápachová uzávěrka podomítková pro odvod kondenzátu HL138   </t>
  </si>
  <si>
    <t>721273152</t>
  </si>
  <si>
    <t xml:space="preserve">Hlavice ventilační polypropylen PP DN 75   </t>
  </si>
  <si>
    <t>56231221</t>
  </si>
  <si>
    <t xml:space="preserve">souprava ventilační střešní PP DN 75   s manžetou PVC-P   </t>
  </si>
  <si>
    <t>722140109</t>
  </si>
  <si>
    <t xml:space="preserve">Potrubí vodovodní ocelové z ušlechtilé oceli spojované lisováním DN 80   </t>
  </si>
  <si>
    <t>42390151</t>
  </si>
  <si>
    <t xml:space="preserve">objímka potrubí dvoušroubová M8/M10 81 - 86   </t>
  </si>
  <si>
    <t>55261308</t>
  </si>
  <si>
    <t xml:space="preserve">trubka z ušlechtilé oceli (nerez) lisovací spoj dl 6m DN 80   </t>
  </si>
  <si>
    <t>55261341</t>
  </si>
  <si>
    <t xml:space="preserve">koleno 90° z ušlechtilé oceli (nerez) lisovací spoj pro rozvod pitné vody DN 80   </t>
  </si>
  <si>
    <t>55261351</t>
  </si>
  <si>
    <t xml:space="preserve">tvarovka T z ušlechtilé oceli (nerez) lisovací spoj pro rozvod pitné vody DN 80   </t>
  </si>
  <si>
    <t>722174026</t>
  </si>
  <si>
    <t xml:space="preserve">Potrubí vodovodní plastové PPR svar polyfuze PN 20 D 50 x 8,4 mm   </t>
  </si>
  <si>
    <t>28615161</t>
  </si>
  <si>
    <t xml:space="preserve">trubka vodovodní tlaková PPR řada PN 20 D 50mm dl 4m   </t>
  </si>
  <si>
    <t>28654010</t>
  </si>
  <si>
    <t xml:space="preserve">koleno 90° PPR pro rozvod pitné a teplé užitkové vody D 50mm   </t>
  </si>
  <si>
    <t>28654080</t>
  </si>
  <si>
    <t xml:space="preserve">T-kus jednoznačný PPR D 50mm   </t>
  </si>
  <si>
    <t>28654116</t>
  </si>
  <si>
    <t xml:space="preserve">T-kus redukovaný PPR D 50x40x50mm   </t>
  </si>
  <si>
    <t>28654150</t>
  </si>
  <si>
    <t xml:space="preserve">nátrubek PPR D 50mm   </t>
  </si>
  <si>
    <t>28654207</t>
  </si>
  <si>
    <t xml:space="preserve">redukce PPR vnitřní/vnější PPR D 50x40mm   </t>
  </si>
  <si>
    <t>28654235</t>
  </si>
  <si>
    <t xml:space="preserve">záslepka PPR D 50mm   </t>
  </si>
  <si>
    <t>28654667</t>
  </si>
  <si>
    <t xml:space="preserve">příchytka plastová PPR 50mm   </t>
  </si>
  <si>
    <t>42390146</t>
  </si>
  <si>
    <t xml:space="preserve">objímka potrubí dvoušroubová M8 48–53 6/4"   </t>
  </si>
  <si>
    <t>722174027</t>
  </si>
  <si>
    <t xml:space="preserve">Potrubí vodovodní plastové PPR svar polyfuze PN 20 D 63 x 10,5 mm   </t>
  </si>
  <si>
    <t>28615164</t>
  </si>
  <si>
    <t xml:space="preserve">trubka vodovodní tlaková PPR řada PN 20 D 63mm dl 4m   </t>
  </si>
  <si>
    <t>28654012</t>
  </si>
  <si>
    <t xml:space="preserve">koleno 90° PPR pro rozvod pitné a teplé užitkové vody D 63mm   </t>
  </si>
  <si>
    <t>28654082</t>
  </si>
  <si>
    <t xml:space="preserve">T-kus jednoznačný PPR D 63mm   </t>
  </si>
  <si>
    <t>28654122</t>
  </si>
  <si>
    <t xml:space="preserve">T-kus redukovaný PPR D 63x50x63mm   </t>
  </si>
  <si>
    <t>28654152</t>
  </si>
  <si>
    <t xml:space="preserve">nátrubek PPR D 63mm   </t>
  </si>
  <si>
    <t>28654213</t>
  </si>
  <si>
    <t xml:space="preserve">redukce PPR vnitřní/vnější PPR D 63x50mm   </t>
  </si>
  <si>
    <t>28654234</t>
  </si>
  <si>
    <t xml:space="preserve">záslepka PPR D 63mm   </t>
  </si>
  <si>
    <t>28654669</t>
  </si>
  <si>
    <t xml:space="preserve">příchytka plastová PPR 63mm   </t>
  </si>
  <si>
    <t>42390150</t>
  </si>
  <si>
    <t xml:space="preserve">objímka potrubí dvoušroubová M8/M10 78-78 2 1/2"   </t>
  </si>
  <si>
    <t>722181233</t>
  </si>
  <si>
    <t xml:space="preserve">Ochrana vodovodního potrubí přilepenými termoizolačními trubicemi z PE tl do 13 mm DN do 63 mm   </t>
  </si>
  <si>
    <t>28377123</t>
  </si>
  <si>
    <t xml:space="preserve">pouzdro izolační potrubní z pěnového polyetylenu 54/13mm   </t>
  </si>
  <si>
    <t>722181235</t>
  </si>
  <si>
    <t xml:space="preserve">Ochrana vodovodního potrubí přilepenými termoizolačními trubicemi z PE tl do 13 mm DN přes 89 mm   </t>
  </si>
  <si>
    <t>28377078</t>
  </si>
  <si>
    <t xml:space="preserve">pouzdro izolační potrubní z pěnového polyetylenu 110/13mm   </t>
  </si>
  <si>
    <t>722181253</t>
  </si>
  <si>
    <t xml:space="preserve">Ochrana vodovodního potrubí přilepenými termoizolačními trubicemi z PE tl do 25 mm DN do 63 mm   </t>
  </si>
  <si>
    <t>28377065</t>
  </si>
  <si>
    <t xml:space="preserve">pouzdro izolační potrubní z pěnového polyetylenu 54/25mm   </t>
  </si>
  <si>
    <t>722182015</t>
  </si>
  <si>
    <t xml:space="preserve">Podpůrný žlab pro potrubí D 50   </t>
  </si>
  <si>
    <t>54889005</t>
  </si>
  <si>
    <t xml:space="preserve">žlab podpůrný D 50x2m Pz   </t>
  </si>
  <si>
    <t>722182016</t>
  </si>
  <si>
    <t xml:space="preserve">Podpůrný žlab pro potrubí D 63   </t>
  </si>
  <si>
    <t>54889006</t>
  </si>
  <si>
    <t xml:space="preserve">žlab podpůrný D 63x2m Pz   </t>
  </si>
  <si>
    <t>722219104</t>
  </si>
  <si>
    <t xml:space="preserve">Montáž armatur vodovodních přírubových DN 80 ostatní typ   </t>
  </si>
  <si>
    <t>31946409</t>
  </si>
  <si>
    <t xml:space="preserve">příruba přivařovací s krkem 11 416 pro PN16 DN 80   </t>
  </si>
  <si>
    <t>42245320R01</t>
  </si>
  <si>
    <t xml:space="preserve">ventil redukční šedá litina DN80 PN 16 s manometrem D15P   </t>
  </si>
  <si>
    <t>42221212</t>
  </si>
  <si>
    <t xml:space="preserve">šoupě přírubové vodovodní krátká stavební dl DN 80 PN 10-16   </t>
  </si>
  <si>
    <t>722220153</t>
  </si>
  <si>
    <t xml:space="preserve">Nástěnka závitová plastová PPR PN 20 DN 25 x G 3/4   </t>
  </si>
  <si>
    <t>28654322</t>
  </si>
  <si>
    <t xml:space="preserve">koleno nástěnné PPR D 25x3/4"   </t>
  </si>
  <si>
    <t>722220234</t>
  </si>
  <si>
    <t xml:space="preserve">Přechodka dGK PPR PN 20 D 40 x G 5/4 s kovovým vnitřním závitem   </t>
  </si>
  <si>
    <t>28654309</t>
  </si>
  <si>
    <t xml:space="preserve">přechodka PPR s vnitřním kovovým závitem D 40x5/4"   </t>
  </si>
  <si>
    <t>722220235</t>
  </si>
  <si>
    <t xml:space="preserve">Přechodka dGK PPR PN 20 D 50 x G 6/4 s kovovým vnitřním závitem   </t>
  </si>
  <si>
    <t>28654310</t>
  </si>
  <si>
    <t xml:space="preserve">přechodka PPR s vnitřním kovovým závitem D 50x6/4"   </t>
  </si>
  <si>
    <t>722220236</t>
  </si>
  <si>
    <t xml:space="preserve">Přechodka dGK PPR PN 20 D 63 x G 2 s kovovým vnitřním závitem   </t>
  </si>
  <si>
    <t>28654311</t>
  </si>
  <si>
    <t xml:space="preserve">přechodka PPR s vnitřním kovovým závitem D 63x2"   </t>
  </si>
  <si>
    <t>722224152R01</t>
  </si>
  <si>
    <t xml:space="preserve">Kulový kohout zahradní nezámrzný  3/4"   </t>
  </si>
  <si>
    <t>722231076</t>
  </si>
  <si>
    <t xml:space="preserve">Ventil zpětný mosazný G 6/4 PN 10 do 110°C se dvěma závity   </t>
  </si>
  <si>
    <t>55121201</t>
  </si>
  <si>
    <t xml:space="preserve">závitový zpětný ventil 1"1/2   </t>
  </si>
  <si>
    <t>722232125</t>
  </si>
  <si>
    <t xml:space="preserve">Kohout kulový přímý G 5/4 PN 42 do 185°C plnoprůtokový vnitřní závit   </t>
  </si>
  <si>
    <t>55114150</t>
  </si>
  <si>
    <t xml:space="preserve">kohout kulový PN 35 T 185°C plnoprůtokový nikl páčka 1"1/4 červený   </t>
  </si>
  <si>
    <t>722232126</t>
  </si>
  <si>
    <t xml:space="preserve">Kohout kulový přímý G 6/4 PN 42 do 185°C plnoprůtokový vnitřní závit   </t>
  </si>
  <si>
    <t>55114152</t>
  </si>
  <si>
    <t xml:space="preserve">kohout kulový PN 35 T 185°C plnoprůtokový nikl páčka 1"1/2 červený   </t>
  </si>
  <si>
    <t>722232127</t>
  </si>
  <si>
    <t xml:space="preserve">Kohout kulový přímý G 2 PN 42 do 185°C plnoprůtokový vnitřní závit   </t>
  </si>
  <si>
    <t>55114154</t>
  </si>
  <si>
    <t xml:space="preserve">kohout kulový PN 35 T 185°C plnoprůtokový nikl páčka 2" červený   </t>
  </si>
  <si>
    <t>722239103</t>
  </si>
  <si>
    <t>42211433</t>
  </si>
  <si>
    <t xml:space="preserve">ventil s regulační kuželkou přímý DN 25   </t>
  </si>
  <si>
    <t xml:space="preserve">Montáž armatur vodovodních se třemi závity G 1/2-3/4   </t>
  </si>
  <si>
    <t xml:space="preserve">ventil termostatický DN15, vestavěné zpětné klapky, Presto29007   </t>
  </si>
  <si>
    <t>725229102</t>
  </si>
  <si>
    <t xml:space="preserve">Montáž vany se zápachovou uzávěrkou ocelové   </t>
  </si>
  <si>
    <t>28615061</t>
  </si>
  <si>
    <t xml:space="preserve">trubka kanalizační PP s hrdlem pro vysoké teploty DN 50x1000mm   </t>
  </si>
  <si>
    <t>28615617</t>
  </si>
  <si>
    <t xml:space="preserve">koleno kanalizační PP úhel 87° DN 50 pro vysoké teploty   </t>
  </si>
  <si>
    <t>55161006</t>
  </si>
  <si>
    <t xml:space="preserve">souprava odpadní 6/4" pro koupací a sprchové vany   </t>
  </si>
  <si>
    <t>55161600</t>
  </si>
  <si>
    <t xml:space="preserve">uzávěrka zápachová vanová samočisticí s kulovým kloubem na odtoku DN 40/50   </t>
  </si>
  <si>
    <t>55220504</t>
  </si>
  <si>
    <t xml:space="preserve">vana plechová smaltovaná bílá 1700x700mm   </t>
  </si>
  <si>
    <t xml:space="preserve">Montáž dřezu ostatních typů   </t>
  </si>
  <si>
    <t>725839101</t>
  </si>
  <si>
    <t xml:space="preserve">Montáž baterie vanové nástěnné G 1/2 ostatní typ   </t>
  </si>
  <si>
    <t>55144923</t>
  </si>
  <si>
    <t xml:space="preserve">baterie vanová páková s automatickým přepínačem a sprchou rozteč 150mm   </t>
  </si>
  <si>
    <t>725864311</t>
  </si>
  <si>
    <t xml:space="preserve">Zápachová uzávěrka van DN 40/50 s kulovým kloubem na odtoku   </t>
  </si>
  <si>
    <t>Část:   ZTI - zemní práce</t>
  </si>
  <si>
    <t xml:space="preserve">130,0-36,96   </t>
  </si>
  <si>
    <t xml:space="preserve">93,04*5 "Přepočtené koeficientem množství   </t>
  </si>
  <si>
    <t xml:space="preserve">54,06*2 "Přepočtené koeficientem množství   </t>
  </si>
  <si>
    <t xml:space="preserve">Deskové ocelové otopné těleso se spodním pravým připojením 10VK/6060  výška: 600mm, délka: 600mm, hloubka: 47mm   </t>
  </si>
  <si>
    <t xml:space="preserve">Deskové ocelové otopné těleso se spodním pravým připojením 21VK/9040  výška: 900mm, délka: 400mm, hloubka: 66mm   </t>
  </si>
  <si>
    <t xml:space="preserve">Deskové ocelové otopné těleso se spodním pravým připojením 22VK/5100  výška: 500mm, délka: 1000mm, hloubka: 100mm   </t>
  </si>
  <si>
    <t xml:space="preserve">Deskové ocelové otopné těleso se spodním pravým připojením 22VK/6110  výška: 600mm, délka: 1100mm, hloubka: 100mm   </t>
  </si>
  <si>
    <t xml:space="preserve">Závitový kulový kohout DN 20, PN 6, včetně montáže   </t>
  </si>
  <si>
    <t xml:space="preserve">Filtr závitový DN 20, PN 6, vč. montáže   </t>
  </si>
  <si>
    <t xml:space="preserve">Potrubí z trubek závitových ocelových bezešvých, nízkotlakých DN 20(26,9x2,65)   </t>
  </si>
  <si>
    <t>9.8</t>
  </si>
  <si>
    <t xml:space="preserve">Měděné potrubí 54x2   </t>
  </si>
  <si>
    <t xml:space="preserve">Veškeré pomocné ocelové konstrukce, závěsy a uložení potrubí budou opatřeny nátěrem základním a dvojnásobným nátěrem prostým. Věškeré potrubí bude izolované a bude pod izolací opatřeno nátěrem základním... Nátěr pro armatury, doplňkové konstrukce, uložení   </t>
  </si>
  <si>
    <t xml:space="preserve">Veškeré pomocné ocelové konstrukce, závěsy a uložení potrubí budou opatřeny nátěrem základním a dvojnásobným nátěrem prostým. Věškeré potrubí bude izolované a bude pod izolací opatřeno nátěrem základním. Armatu... základní nátěr potrubí do DN 50 mm včetně   </t>
  </si>
  <si>
    <t xml:space="preserve">Izolace potrubí vytápění z minerální vlny; tep. vodivost 0,033 W / m.K,  max. teplota 102°C Izolace ko = 0,033 W/(mK) pro měděné potrubí 54x2, tl. 30 mm   </t>
  </si>
  <si>
    <t>12.8</t>
  </si>
  <si>
    <t xml:space="preserve">Izolace potrubí vytápění z minerální vlny; tep. vodivost 0,033 W / m.K,  max. teplota 102°C Izolace ko = 0,033 W/(mK) pro ocelové potrubí DN20; tl.30 mm   </t>
  </si>
  <si>
    <t xml:space="preserve">Zař.č.1 - Větrání a chlazení kuchyně a zázemí   </t>
  </si>
  <si>
    <t xml:space="preserve">Sestavná vzduchotechnická rekuperační jednotka ve vnitřním provedení, se stěnovými panely o tloušťce 60mm, vyrobené z Alu-Zinc plechu s odolností C4 proti korozi. Panely jsou uvnitř vyplněné zvukovou a tepelnou izolací z nehořlavé minerální vlny s odolnos   </t>
  </si>
  <si>
    <t xml:space="preserve">Kondenzační jednotka v nízkohlukovém provedení s antivibračními izolátory chvění, chlazená vzduchem, pro venkovní instalace. Inverterový kompresor  - plynulá regulace chladícího výkonu 0-10V. Axiální ventilátor s plynulou regulací otáček s EC motorem. Sam   </t>
  </si>
  <si>
    <t>1.2.1</t>
  </si>
  <si>
    <t xml:space="preserve">Trasa propojovacího CU potrubí 28/16 mm; dodávka zahrnuje potrubí, tvarovky, antivibrační prvky – vlnovce, Ag pájku, příchytky, kotvící materiál, parotěsná tepelná izolace s UV ochranou (Al polep) 13 mm; komunikační kabel   </t>
  </si>
  <si>
    <t xml:space="preserve">Buňka tlumiče 500x200/1000   </t>
  </si>
  <si>
    <t xml:space="preserve">Protidešťová žaluzie z pozink plechu 800x1500, barva dle fasády RAL 6018 (světle zelená)   </t>
  </si>
  <si>
    <t xml:space="preserve">Výfuková hlavice z pozink plechu o630   </t>
  </si>
  <si>
    <t xml:space="preserve">Vzduchotechnický gastro strop - otevřený větrací stropní systém, včetně osvětlovacích LED těles s přívodem vzduchu, technické parametry viz dokumenty D.1.03.4.6.9 - Technická zpráva vzduchotechnického stropu a D.1.03.4.6.6 - Vzduchotechnický strop.   </t>
  </si>
  <si>
    <t xml:space="preserve">Požární klapka 800x315 s teplotním a mechanickým ovládáním   </t>
  </si>
  <si>
    <t xml:space="preserve">Požární klapka 630x500 s teplotním a mechanickým ovládáním   </t>
  </si>
  <si>
    <t xml:space="preserve">Požární klapka 250x250 s teplotním a mechanickým ovládáním   </t>
  </si>
  <si>
    <t xml:space="preserve">Regulační klapka 800x315 ruční   </t>
  </si>
  <si>
    <t xml:space="preserve">Regulační klapka 630x500 ruční   </t>
  </si>
  <si>
    <t xml:space="preserve">Regulační klapka 250x250 ruční   </t>
  </si>
  <si>
    <t xml:space="preserve">Regulační klapka o200 ruční   </t>
  </si>
  <si>
    <t xml:space="preserve">Regulační klapka o160 ruční   </t>
  </si>
  <si>
    <t xml:space="preserve">Regulační klapka o100 ruční   </t>
  </si>
  <si>
    <t>1.17</t>
  </si>
  <si>
    <t xml:space="preserve">Talířový ventil přívodní o160mm   </t>
  </si>
  <si>
    <t>1.18</t>
  </si>
  <si>
    <t xml:space="preserve">Talířový ventil přívodní o100mm   </t>
  </si>
  <si>
    <t>1.19</t>
  </si>
  <si>
    <t xml:space="preserve">Ohebná Al laminátová hadice tepelně izolovaná o160 á10bm/bal   </t>
  </si>
  <si>
    <t>1.20</t>
  </si>
  <si>
    <t>1.21</t>
  </si>
  <si>
    <t xml:space="preserve">Ohebná Al laminátová hadice tepelně izolovaná o100 á10bm/bal   </t>
  </si>
  <si>
    <t>1.22</t>
  </si>
  <si>
    <t>1.23</t>
  </si>
  <si>
    <t xml:space="preserve">Kruhové potrubí SPIRO z pozink plechu: - o200/20% tvarovek   </t>
  </si>
  <si>
    <t>1.23.1</t>
  </si>
  <si>
    <t>1.23.2</t>
  </si>
  <si>
    <t>1.24</t>
  </si>
  <si>
    <t>1.25</t>
  </si>
  <si>
    <t>1.26</t>
  </si>
  <si>
    <t xml:space="preserve">Tepelná izolace vzduchotechnického potrubí z minerální vlny  tl. 40mm s Al polepem   </t>
  </si>
  <si>
    <t xml:space="preserve">Střešní ventilátor s připojením na kruhové potrubí  o160mm, včetně montážního podstavce a zpětné klapky. Technické parametry jsou popsány v dokumentu D.1.03.4.6.7 - Tabulka zařízení.   </t>
  </si>
  <si>
    <t xml:space="preserve">Stěnová Al mřížka SM12,5-400x200   </t>
  </si>
  <si>
    <t xml:space="preserve">Kruhové potrubí SPIRO z pozink plechu: - o160/30% tvarovek   </t>
  </si>
  <si>
    <t>2.9.1</t>
  </si>
  <si>
    <t xml:space="preserve">Kruhové potrubí SPIRO z pozink plechu: - o125/30% tvarovek   </t>
  </si>
  <si>
    <t>2.9.2</t>
  </si>
  <si>
    <t xml:space="preserve">Zař.č.3 - Větrání rozvodny elektro   </t>
  </si>
  <si>
    <t xml:space="preserve">Diagonální ventilátor do kruhového potrubí  o200mm. Technické parametry jsou popsány v dokumentu D.1.03.4.6.7 - Tabulka zařízení.   </t>
  </si>
  <si>
    <t>3.2</t>
  </si>
  <si>
    <t xml:space="preserve">Střešní ventilátor s připojením na kruhové potrubí  o200mm, včetně montážního podstavce a zpětné klapky. Technické parametry jsou popsány v dokumentu D.1.03.4.6.7 - Tabulka zařízení.   </t>
  </si>
  <si>
    <t>3.3</t>
  </si>
  <si>
    <t xml:space="preserve">Filtrační kazeta do kruhového potrubí o200mm s kapsovým filtrem M5   </t>
  </si>
  <si>
    <t>3.4</t>
  </si>
  <si>
    <t xml:space="preserve">Zpětná klapka do kruhového potrubí o200mm   </t>
  </si>
  <si>
    <t>3.5</t>
  </si>
  <si>
    <t xml:space="preserve">Tlumič hluku pro kruhové potrubí o200/900   </t>
  </si>
  <si>
    <t>3.6</t>
  </si>
  <si>
    <t xml:space="preserve">Protidešťová žaluzie z pozink plechu 300x300, barva dle fasády RAL 6018 (světle zelená)   </t>
  </si>
  <si>
    <t>3.7</t>
  </si>
  <si>
    <t xml:space="preserve">Přívodní vyústka do kruhového potrubí 525x85   </t>
  </si>
  <si>
    <t>3.8</t>
  </si>
  <si>
    <t xml:space="preserve">Odvodní vyústka do kruhového potrubí 525x85   </t>
  </si>
  <si>
    <t>3.9</t>
  </si>
  <si>
    <t xml:space="preserve">Kruhové potrubí SPIRO z pozink plechu: - o200/30% tvarovek   </t>
  </si>
  <si>
    <t>3.10</t>
  </si>
  <si>
    <t xml:space="preserve">Zař.č.4 - Větrání výměníkové stanice   </t>
  </si>
  <si>
    <t xml:space="preserve">Axiální ventilátor nástěnný o200mm. Technické parametry jsou popsány v dokumentu D.1.03.4.6.7 - Tabulka zařízení.   </t>
  </si>
  <si>
    <t>4.2</t>
  </si>
  <si>
    <t xml:space="preserve">Žaluziová klapka samotížná s připojením na kruhové potrubí o200mm, barva dle fasády RAL 6018 (světle zelená)   </t>
  </si>
  <si>
    <t>4.3</t>
  </si>
  <si>
    <t xml:space="preserve">Žaluziová klapka samotížná s připojením na čtyřhranné potrubí 400x200   </t>
  </si>
  <si>
    <t>4.4</t>
  </si>
  <si>
    <t xml:space="preserve">Protidešťová žaluzie z pozink plechu 400x200, barva dle fasády RAL 6018 (světle zelená)   </t>
  </si>
  <si>
    <t>4.5</t>
  </si>
  <si>
    <t xml:space="preserve">Kruhové potrubí SPIRO z pozink plechu: - o200/0% tvarovek   </t>
  </si>
  <si>
    <t>4.6</t>
  </si>
  <si>
    <t>Pol65</t>
  </si>
  <si>
    <t xml:space="preserve">Montáž VZT a CHL   </t>
  </si>
  <si>
    <t>Pol70</t>
  </si>
  <si>
    <t>D8</t>
  </si>
  <si>
    <t>Pol74</t>
  </si>
  <si>
    <t xml:space="preserve">Měření hluku od vzduchotechniky a chlazení   </t>
  </si>
  <si>
    <t>Pol30</t>
  </si>
  <si>
    <t xml:space="preserve">Stojanový rozvaděč, výška 42U, šířka 600mm, hloubka 600mm,prosklené dveře se zámkem, ventilační jednotka, rozvodný napájecí panel 8x230V, včetně montážního příslušenství   </t>
  </si>
  <si>
    <t>Pol31</t>
  </si>
  <si>
    <t xml:space="preserve">19" patchpanel kompaktní, 24xRJ-45 nestíněný Cat.5e, výška 1U   </t>
  </si>
  <si>
    <t>Pol32</t>
  </si>
  <si>
    <t xml:space="preserve">19" vyvazovací kovový panel, 5x velké kovové oko, výška 1U   </t>
  </si>
  <si>
    <t>Pol33</t>
  </si>
  <si>
    <t xml:space="preserve">19" patchpanel kompaktní, 25xRJ-11 nestíněný Cat.3, výška 1U   </t>
  </si>
  <si>
    <t>Pol34</t>
  </si>
  <si>
    <t xml:space="preserve">IP telefonie - 19" provedení/ stand alone+ CPU + Switch + VoIP karta 32 hovorových kanálů. 2 licence slotů (podrobná specifikace v TZ)   </t>
  </si>
  <si>
    <t>Pol35</t>
  </si>
  <si>
    <t xml:space="preserve">Instalace systému   </t>
  </si>
  <si>
    <t>Pol36</t>
  </si>
  <si>
    <t xml:space="preserve">Kabel J-H(St)H 10x2x0,8, b2ca s1 d0   </t>
  </si>
  <si>
    <t>Pol37</t>
  </si>
  <si>
    <t xml:space="preserve">Instalace kabelu J-H(St)H 10x2x0,8, b2ca s1 d0   </t>
  </si>
  <si>
    <t>Pol38</t>
  </si>
  <si>
    <t xml:space="preserve">Propojovací patch kabely Cat 5e UTP, 0,5m   </t>
  </si>
  <si>
    <t>Pol39</t>
  </si>
  <si>
    <t xml:space="preserve">Certifikační zkoušky, instalace tras, rozváděče, přípomocné práce   </t>
  </si>
  <si>
    <t>Pol40</t>
  </si>
  <si>
    <t xml:space="preserve">Systém EZS, minimální počet 192 zón dvojitě vyvážených, včetně napájecího zdroje, akumulátorů v kovovém krytu (12V/38Ah), telefonní komunikátor pro možnost připojení na PCO   </t>
  </si>
  <si>
    <t>Pol41</t>
  </si>
  <si>
    <t xml:space="preserve">Požární hlásič opticko teplotní   </t>
  </si>
  <si>
    <t>Pol42</t>
  </si>
  <si>
    <t xml:space="preserve">Oživení systému, programování ústředny, návazností, zkoušky atd., zaškolení obsluhy   </t>
  </si>
  <si>
    <t>Pol43</t>
  </si>
  <si>
    <t xml:space="preserve">Hlavní stanice STA , oceloplechový nástěnný rozváděč 700x500x220mm, Komaxit, uzávěr s vložkovým zámkem vystrojený zesilovačem, anténním rozbočovačem 12x12,6 dB, anténním odbočovačem pro napojení 9 koncových zásuvek   </t>
  </si>
  <si>
    <t>Pol44</t>
  </si>
  <si>
    <t xml:space="preserve">Rozvodnice plastová na omítku s přístrojovou lištou 430x250x155mm   </t>
  </si>
  <si>
    <t>Pol45</t>
  </si>
  <si>
    <t xml:space="preserve">Anténní stožár trubkový, průměr 76 mm, délka 3 metry   </t>
  </si>
  <si>
    <t>Pol46</t>
  </si>
  <si>
    <t xml:space="preserve">Vertikální anténa   </t>
  </si>
  <si>
    <t>Pol47</t>
  </si>
  <si>
    <t xml:space="preserve">Anténa FM vertikální / horizontální polarizace   </t>
  </si>
  <si>
    <t>Pol48</t>
  </si>
  <si>
    <t xml:space="preserve">Svodič bleskových proudů pro koaxiální vedení F konektory   </t>
  </si>
  <si>
    <t>Pol49</t>
  </si>
  <si>
    <t xml:space="preserve">Koaxiální kabel 75 ohmů, v dig. kvalitě venkovní, odolný UV záření   </t>
  </si>
  <si>
    <t>Pol50</t>
  </si>
  <si>
    <t xml:space="preserve">SVÍTIDLO 7 - stropní přisazené, zavěšené LED svítidlo 60W přisazené/zavěšené svítidlo, těleso ze světlešedého plastu, opálový difusor z optického polykarbonátu, 1609 x 63 x 75 (š x h x v), 60W LED, 6500lm,  4000K, Ra&gt;80, IP66, třída ochrany I, životnost&gt;5   </t>
  </si>
  <si>
    <t xml:space="preserve">N1 IP66 - nouzové svítidlo nástěnné, stropní LED, IP66 nouzové svítidlo LED jednostranné přisazené na stěnu nebo strop, vestavné do zdi nebo do stropu, těleso bílý polykarbonát v barvě RAL 9003, optika transparentní polykarbonátové čočky, optická část vyr   </t>
  </si>
  <si>
    <t xml:space="preserve">HLAVNÍ ROZVADĚČ HR Oceloplechový, skříňový, volně stojící, IP 55/20, zaměnitelné dveře levé/pravé provedení, zámek cylindrická vložka, přívod spodem a vývody horem, spodem, rozměry: 800+600x2200x400mm, jmenovitý proud 400A, zkratová odolnost rozvaděče Ik"   </t>
  </si>
  <si>
    <t xml:space="preserve">ROZVADĚČ RK Oceloplechový-plastový, zapuštěný, IP 54/20, zaměnitelné dveře levé/pravé provedení, zámek cylindrická vložka, přívody horem, vývody horem, rozměry: 845x1645x270mm, jmenovitý proud 160A, zkratová odolnost rozvaděče Ik"= max. 10kA, kompletní do   </t>
  </si>
  <si>
    <t xml:space="preserve">ROZVADĚČ RPH1 Oceloplechový nástěnný, IP 30/20, zaměnitelné dveře levé/pravé provedení, zámek cylindrická vložka, přívody horem, vývody horem, rozměry: 590x1070x135mm, jmenovitý proud 63A, zkratová odolnost rozvaděče Ik"= max. 6kA, kompletní dodávka sesta   </t>
  </si>
  <si>
    <t xml:space="preserve">ROZVADĚČ RPH2 Oceloplechový, zapuštěný, IP 30/20, zaměnitelné dveře levé/pravé provedení, zámek cylindrická vložka, přívody horem, vývody horem, rozměry: 590x770x135mm, jmenovitý proud 40A, zkratová odolnost rozvaděče Ik"= max. 6kA, kompletní dodávka sest   </t>
  </si>
  <si>
    <t xml:space="preserve">ROZVADĚČ RB Plastový, zapuštěný, IP 40/20, zaměnitelné plné plastové dveře levé/pravé provedení, přívod horem, vývody horem, rozměry: 282x482x70mm, 2 řady, 24 DIN modulů, jmenovitý proud 25A, zkratová odolnost rozvaděče Ik"= max. 6kA, kompletní dodávka se   </t>
  </si>
  <si>
    <t xml:space="preserve">JEDNOPÓLOVÝ VYPÍNAČ, IP44 Jednopólový vypínač 10A/230V, řazení 1, pod omítku do instalační krabice, kompletní vč. krytu a rámečku ( při místění více přístrojů vedle sebe budou použity svislé/vodorovné vícerámečky dle počtu přístrojů ), krytí IP44   </t>
  </si>
  <si>
    <t xml:space="preserve">BEZPEČNOSTNÍ VYPÍNACÍ TLAČÍTKO Bezpečnostní vypínací tlačítko v plastové skříni na povrch 120x120x50mm, ovládač nouzového zastavení krytý sklem průměru 22mm, po rozbití trvale sepnutý, odblokování pouze po výměně krycího skla, barva červená, osazen 1x spí   </t>
  </si>
  <si>
    <t xml:space="preserve">BEZPEČNOSTNÍ VYPÍNACÍ TLAČÍTKO Hřibovité vypínací tlačítko v plastové skříni na povrch 68x68x91mm, ovládač nouzového zastavení s hřibovitým knoflíkem průměru 40mm, odblokování po zamáčknutí pootočením, barva červená, osazen 1x spínacím a 1x rozpínacím kon   </t>
  </si>
  <si>
    <t xml:space="preserve">TŘÍFÁZOVÝ VYPÍNAČ 25A Spínač stiskací 400V v plastové skříni pod omítku se signalizační doutnavkou, jmenovitý proud 25A, součástí spínače svorky PE a N, barva bílá, IP55, vč. kompletního příslušenství pro montáž ( upevňovací materiál, atd. )   </t>
  </si>
  <si>
    <t xml:space="preserve">TŘÍFÁZOVÝ VYPÍNAČ 40A Trojpólový otočný spínač 400V v plastové skříni na povrch, jmenovitý proud 40A pro AC-23A, součástí spínače svorky PE a N, IP65, vč. kompletního příslušenství pro montáž ( upevňovací materiál, kabelové průchodky, atd. )   </t>
  </si>
  <si>
    <t xml:space="preserve">PŘÍPOJNICE POTENCIÁLOVÉHO VYROVNÁNÍ Přípojnice potenciálového vyrovnání pro vyrovnání potenciálů dle ČSN, na povrch, připojení 7x plný nebo laněný vodič 2,5-25mm2, 2x plný nebo laněný vodič 25-95mm2, 1x plochý vodič 30x3,5mm, svorkovnice 10x10mm z niklova   </t>
  </si>
  <si>
    <t xml:space="preserve">1-CYKY-J 5x70mm2 Celoplastový vícežilový kabel, měděné jádro, PVC izolace žil a pláště, barva izolace jednotlivých žil hnědá, šedá, černá, modrá, zelenožlutá   </t>
  </si>
  <si>
    <t xml:space="preserve">1-CYKY-J 5x16mm2 Celoplastový vícežilový kabel, měděné jádro, PVC izolace žil a pláště, barva izolace jednotlivých žil hnědá, šedá, černá, modrá, zelenožlutá   </t>
  </si>
  <si>
    <t xml:space="preserve">1-CYKY-J 5x10mm2 Celoplastový vícežilový kabel, měděné jádro, PVC izolace žil a pláště, barva izolace jednotlivých žil hnědá, šedá, černá, modrá, zelenožlutá   </t>
  </si>
  <si>
    <t xml:space="preserve">H07V-K 1x10mm2 Celoplastový jednožilový kabel, měděné jádro z jemných drátků, PVC izolace, barva izolace zelenožlutá   </t>
  </si>
  <si>
    <t xml:space="preserve">1-YY 50mm2 Celoplastový jednožilový kabel, měděné jádro z jemných drátků, PVC izolace, barva izolace zelenožlutá   </t>
  </si>
  <si>
    <t xml:space="preserve">1-YY 70mm2 Celoplastový jednožilový kabel, měděné jádro z jemných drátků, PVC izolace, barva izolace zelenožlutá   </t>
  </si>
  <si>
    <t xml:space="preserve">JYTY 7x1,0mm2 Celoplastový vícežilový ovládací a signalizační kabel stíněný, měděné jádro, PVC izolace žil a pláště   </t>
  </si>
  <si>
    <t xml:space="preserve">H07RN-F 5x10mm2 Gumový vícežilový připojovací a ovládací kabel, měděné jádro z jemných drátků, gumová izolace jednotlivých žil, barva izolace jednotlivých žil hnědá, šedá, černá, modrá, zelenožlutá   </t>
  </si>
  <si>
    <t xml:space="preserve">H07RN-F 5x6mm2 Gumový vícežilový připojovací a ovládací kabel, měděné jádro z jemných drátků, gumová izolace jednotlivých žil, barva izolace jednotlivých žil hnědá, šedá, černá, modrá, zelenožlutá   </t>
  </si>
  <si>
    <t xml:space="preserve">H07RN-F 5x4mm2 Gumový vícežilový připojovací a ovládací kabel, měděné jádro z jemných drátků, gumová izolace jednotlivých žil, barva izolace jednotlivých žil hnědá, šedá, černá, modrá, zelenožlutá   </t>
  </si>
  <si>
    <t xml:space="preserve">H07RN-F 5x2,5mm2 Gumový vícežilový připojovací a ovládací kabel, měděné jádro z jemných drátků, gumová izolace jednotlivých žil, barva izolace jednotlivých žil hnědá, šedá, černá, modrá, zelenožlutá   </t>
  </si>
  <si>
    <t xml:space="preserve">H07RN-F 5x1,5mm2 Gumový vícežilový připojovací a ovládací kabel, měděné jádro z jemných drátků, gumová izolace jednotlivých žil, barva izolace jednotlivých žil hnědá, šedá, černá, modrá, zelenožlutá   </t>
  </si>
  <si>
    <t xml:space="preserve">KABELOVÉ ŽLABY DRÁTĚNÉ 500/50 Kabelové žlaby drátěné, pozinkované vč. příslušenství pro montáž ( nosný a upevňovací materiál, kovové hmoždinky, oblouky, T-kusy, křížení, spojky, příchytky, ochranné kryty, přepážky, kabelové příchytky s podélnými opěrkami,   </t>
  </si>
  <si>
    <t xml:space="preserve">KABELOVÉ ŽLABY DRÁTĚNÉ 300/50 Kabelové žlaby drátěné, pozinkované vč. příslušenství pro montáž ( nosný a upevňovací materiál, kovové hmoždinky, oblouky, T-kusy, křížení, spojky, příchytky, ochranné kryty, přepážky, kabelové příchytky s podélnými opěrkami,   </t>
  </si>
  <si>
    <t xml:space="preserve">ROZVODNÉ KRABICE VELKÉ POD OMÍTKU PRO POSPOJENÍ Elektroinstalační krabice osazena pod omítku 114x114x57mm, rozvodná, vč. šroubových svorek 4 x 25mm2 a veškerého příslušenství pro montáž ( spojovací materiál, upevňovací materiál, atd. ), např. OBO T60   </t>
  </si>
  <si>
    <t xml:space="preserve">ROZVODNÉ KRABICE NA POVRCH VELKÉ PRO POSPOJENÍ Elektroinstalační krabice na povrch 105x105x40mm, univerzální, vč. šroubových svorek 4 x 25mm2 a veškerého příslušenství pro montáž ( kovové hmoždinky, spojovací materiál, vázací pásky, atd. ), krytí IP54   </t>
  </si>
  <si>
    <t xml:space="preserve">OHEBNÉ TRUBKY PRŮMĚR 32 Ohebná trubka PVC průměru 32mm, bezhalogenové, samozhášivé, střední mechanická odolnost 750N/5cm, vč. příslušenství pro montáž ( spojky, příchytky, ohyby, kovové hmoždinky, upevňovací materiál, atd. )   </t>
  </si>
  <si>
    <t xml:space="preserve">OHEBNÉ TRUBKY PRŮMĚR 50 Ohebná trubka PVC průměru 50mm, bezhalogenové, samozhášivé, střední mechanická odolnost 750N/5cm, vč. příslušenství pro montáž ( spojky, příchytky, ohyby, kovové hmoždinky, upevňovací materiál, atd. )   </t>
  </si>
  <si>
    <t xml:space="preserve">KABELOVÉ PŘÍCHYTKY POŽÁRNĚ ODOLNÉ Kovové kabelové příchytky pro jeden požární kabel do průměru 15mm s uchycením šroubem do betonu s požární odolností P60-R, vč. příslušenství pro montáž (  kovové hmoždinky, upevňovací materiál, atd. )   </t>
  </si>
  <si>
    <t>082</t>
  </si>
  <si>
    <t>083</t>
  </si>
  <si>
    <t xml:space="preserve">OHEBNÁ DVOUPLÁŠŤOVÁ KORUGOVANÁ CHRÁNIČKA PRŮMĚRU 110 Ohebná dvouplášťová kurugovaná chránička, vnější průměr 110mm, zaveden zatahovací drát nebo provázek, IP67, zatížení větší než 450N/20cm, -45 - +60°C   </t>
  </si>
  <si>
    <t>084</t>
  </si>
  <si>
    <t>086</t>
  </si>
  <si>
    <t>087</t>
  </si>
  <si>
    <t>088</t>
  </si>
  <si>
    <t>089</t>
  </si>
  <si>
    <t>090</t>
  </si>
  <si>
    <t>091</t>
  </si>
  <si>
    <t>092</t>
  </si>
  <si>
    <t>093</t>
  </si>
  <si>
    <t>094</t>
  </si>
  <si>
    <t>095</t>
  </si>
  <si>
    <t>096</t>
  </si>
  <si>
    <t>097</t>
  </si>
  <si>
    <t>098</t>
  </si>
  <si>
    <t xml:space="preserve">CENTRAL TEST NOUZOVÉHO OSVĚTLENÍ Centrála systému central test nouzového osvětlení WirelessControl, bezdrátový systém propojení svítidel, napájení ~230V, automaticky konfigurovatelná síť typu Ad-hoc, vzdálenost mezi svítidly max. 30m, max. počet svítidel   </t>
  </si>
  <si>
    <t>099</t>
  </si>
  <si>
    <t>100</t>
  </si>
  <si>
    <t>101</t>
  </si>
  <si>
    <t>102</t>
  </si>
  <si>
    <t>103</t>
  </si>
  <si>
    <t>104</t>
  </si>
  <si>
    <t>105</t>
  </si>
  <si>
    <t>109</t>
  </si>
  <si>
    <t xml:space="preserve">Rozváděč RMARB Nástěnný oceloplechový, IP 54, sestava 1 pole Rozměry (šxvxh): 600×1000×300 Přívody a vývody do rozvaděče horem. Kabelové průchodky dle dimenzí jednotlivých vývodů Ovládací prvky - přepínače, tlačítkové ovladače, signálky Přístrojová náplň   </t>
  </si>
  <si>
    <t xml:space="preserve">Kabel 1-CYKY-J 5x1,5mm2   </t>
  </si>
  <si>
    <t>3-13</t>
  </si>
  <si>
    <t xml:space="preserve">Pavilon H - 1.NP   </t>
  </si>
  <si>
    <t>A</t>
  </si>
  <si>
    <t xml:space="preserve">Sklad špinavého prádla   </t>
  </si>
  <si>
    <t>A1</t>
  </si>
  <si>
    <t xml:space="preserve">Profesionální pračka, kapacina 8 litrů, verze pro samoobslužné prádelny, barevný displej, 26 přednastavených programů, komunika přes USB, Funkce WET Cleaning možnost editovat, kompletní proces ukládán do paměti (teploty výšky hladiny), oplastění "skinplat   </t>
  </si>
  <si>
    <t>A2</t>
  </si>
  <si>
    <t xml:space="preserve">Profesionální sušička, kapacita 10 kg, verze pro samoobslužné prádelny,  Robustní hliníkové dveře s velkým průměrem, siroký filr v bukbu nikoli ve dveřích, objem bubnu 160 l, elektronické ovládání, 680x775x1040 7,2kW/400V   </t>
  </si>
  <si>
    <t>A3</t>
  </si>
  <si>
    <t xml:space="preserve">Dvoupatrová police, nerezové provedení 1900x350   </t>
  </si>
  <si>
    <t>B</t>
  </si>
  <si>
    <t xml:space="preserve">Příjem a suchý sklad   </t>
  </si>
  <si>
    <t>B1</t>
  </si>
  <si>
    <t xml:space="preserve">Skladový regál, montovaný, 4x plná police, výškově stavitelné police, provedení polic komaxit, provedení stojen komaxit 1350x500x2000   </t>
  </si>
  <si>
    <t>B2</t>
  </si>
  <si>
    <t xml:space="preserve">Váha můstková s LCD displejem, váživost: 30/60 (dílek 10/20),  rozměr vážní plochy: 360 x 460 mm, provedení: vážní plocha – nerez, konstrukce – ocel, krytí proti vodě a prachu: IP-54, certifikace: pro obchodní vážení - ES ověření, displej: LCD, napájení:   </t>
  </si>
  <si>
    <t>C</t>
  </si>
  <si>
    <t xml:space="preserve">Sklad odpadků   </t>
  </si>
  <si>
    <t>C1</t>
  </si>
  <si>
    <t xml:space="preserve">Profesionální chladnička, čistý objem 130 lt, bílá, 1x plné dveře, ventilované cirkulační chlazení, digitální termostat, automatické odtávání, integrovaný zámek dveří, teplotní rozsah     -2°C až +8°C, chladnička určena k uskladnění odpadků 600x600x845 0,   </t>
  </si>
  <si>
    <t>C2</t>
  </si>
  <si>
    <t xml:space="preserve">Podlahová vpusť, s protizápachovou uzávěrou k zalití do podlahy, vč. pochůzného podlahového vyjímatelného roštu, vývod pro připojení do kanalizace 500x500   </t>
  </si>
  <si>
    <t>C3</t>
  </si>
  <si>
    <t xml:space="preserve">Nástěnná vodovodní baterie - dodávka stavby   </t>
  </si>
  <si>
    <t>D</t>
  </si>
  <si>
    <t xml:space="preserve">Sklad inventáře   </t>
  </si>
  <si>
    <t xml:space="preserve">Skladový regál, montovaný, 4x plná police, výškově stavitelné police, provedení polic komaxit, provedení stojen komaxit 1500x500x2000   </t>
  </si>
  <si>
    <t xml:space="preserve">Skladový regál, montovaný, 4x plná police, výškově stavitelné police, provedení polic komaxit, provedení stojen komaxit 900x500x2000   </t>
  </si>
  <si>
    <t xml:space="preserve">Skladový regál, montovaný, 4x plná police, výškově stavitelné police, provedení polic komaxit, provedení stojen komaxit 1000x500x2000   </t>
  </si>
  <si>
    <t>E</t>
  </si>
  <si>
    <t xml:space="preserve">Hrubá příprava zeleniny   </t>
  </si>
  <si>
    <t>E1</t>
  </si>
  <si>
    <t xml:space="preserve">Profesionální chladnička, čistý objem 570 lt, celonerezové provedení - vně i uvnitř, vnitřní prostor vhodný pro gastronádoby GN 2/1 nebo přepravky 600x400mm, 1x plné dveře, ventilované cirkulační chlazení, digitální termostat, automatické odtávání, 4x výš   </t>
  </si>
  <si>
    <t>E2</t>
  </si>
  <si>
    <t xml:space="preserve">Pracovní stůl, 1x plná police, zadní lem, výškově nastavitelné nožíčky, nerezové provedení 1350x700x850   </t>
  </si>
  <si>
    <t>E3</t>
  </si>
  <si>
    <t xml:space="preserve">Mycí stůl, 1x vevařený lisovaný dřez o rozměru 600x500x300mm, 1x otvor pro stojánkou tlakovou sprchu, kapotáž dřezu z čela a obou boků, zadní, levý lem, výškově nastavitelné nožičky 800x700x850   </t>
  </si>
  <si>
    <t>E4</t>
  </si>
  <si>
    <t xml:space="preserve">Nástěnná vodovodní baterie - dodávka stavby 0   </t>
  </si>
  <si>
    <t>E5</t>
  </si>
  <si>
    <t xml:space="preserve">Škrabka brambor a kořenové zeleniny, nerezové opláštění, objem jedné náplně 12kg brambor, teoretická kapacita cca 200kg brambor / 1 hod. 700x850x700 0,55kW/400V   </t>
  </si>
  <si>
    <t>E6</t>
  </si>
  <si>
    <t xml:space="preserve">Lapač škrobu a slupek, ke škrabce, celonerezové provedení, plně kompatibilní se škrabkou brambor 320x320x320   </t>
  </si>
  <si>
    <t>E7</t>
  </si>
  <si>
    <t xml:space="preserve">Podlahová vpusť, s protizápachovou uzávěrou k zalití do podlahy, vč. pochůzného podlahového vyjímatelného roštu, vývod pro připojení do kanalizace 350x350   </t>
  </si>
  <si>
    <t>E8</t>
  </si>
  <si>
    <t xml:space="preserve">Plošinový vozík, 4x kolečko, každé kolečko o průměru 100mm (2x opatřeno brzdou), madlo na kratší straně, nerezové provedení 800x600x850   </t>
  </si>
  <si>
    <t>E9</t>
  </si>
  <si>
    <t xml:space="preserve">Dřevěný rošt na uskladnění brambor, vč. dřevěného obložení stěn 1800x1000x70   </t>
  </si>
  <si>
    <t>E10</t>
  </si>
  <si>
    <t xml:space="preserve">Pavilon H - 2.NP   </t>
  </si>
  <si>
    <t>Ea</t>
  </si>
  <si>
    <t xml:space="preserve">Úklidová komora   </t>
  </si>
  <si>
    <t>Ea1</t>
  </si>
  <si>
    <t xml:space="preserve">Skladový regál, montovaný, 4x plná police, výškově stavitelné police, provedení polic komaxit, provedení stojen komaxit 600x500x2000   </t>
  </si>
  <si>
    <t>Ea2</t>
  </si>
  <si>
    <t xml:space="preserve">Keramická výlevka - dodávka stavby   </t>
  </si>
  <si>
    <t>F</t>
  </si>
  <si>
    <t xml:space="preserve">Chlazené potraviny   </t>
  </si>
  <si>
    <t>F1</t>
  </si>
  <si>
    <t xml:space="preserve">Profesionální mraznička, objem 570 lt, celonerezové provedení - vně i uvnitř,  1x plné dveře, ventilované chlazení, 4x nastavitelné roštové police, digitální termostat, integrovaný zámek dveří, teplotní rozsah -10°C až -25°C, mraznička určena k uskladnění   </t>
  </si>
  <si>
    <t>F2</t>
  </si>
  <si>
    <t>F3</t>
  </si>
  <si>
    <t xml:space="preserve">Profesionální chladnička, objem 570 lt, celonerezové provedení - vně i uvnitř, vnitřní prostor vhodný pro gastronádoby GN 2/1 nebo přepravky 600x400mm, 1x plné dveře, ventilované cirkulační chlazení, digitální termostat, automatické odtávání, 4x výškově n   </t>
  </si>
  <si>
    <t>F4</t>
  </si>
  <si>
    <t xml:space="preserve">Profesionální chladnička, objem 340 lt, nerezové opláštění, 1x plné dveře, ventilované cirkulační chlazení, digitální termostat, automatické odtávání, integrovaný zámek dveří, teplotní rozsah -2°C až +8°C, chladnička určena k uskladnění vajec 600x600x1850   </t>
  </si>
  <si>
    <t>F5</t>
  </si>
  <si>
    <t xml:space="preserve">Servírovací dvoupatrový vozík, 4x kolečko, každé kolečko o průměru 100mm (2x opatřeno brzdou), madlo na kratší straně, nerezové provedení 700x400x850   </t>
  </si>
  <si>
    <t>F6</t>
  </si>
  <si>
    <t xml:space="preserve">Chlazený stavebnicový box, systém spojování zámkový - pero / drážka, účinná polyuretanová izolace zaručující nízkou spotřebu el. energie, šíře izolace min. 75mm, vč. nerezové podlahy, 1x křídlové dveře , rozměr dveří 800x1800mm, 1960x1960x2200   </t>
  </si>
  <si>
    <t>F7</t>
  </si>
  <si>
    <t xml:space="preserve">Chladící jednotka splitová, oddělená řídící jednotka, nutnost připojení na odpad, ovládání osvětlení na řídící jednotce, rozsah teplot +5°C až -5°C 960x490x470 1,09kW/230V   </t>
  </si>
  <si>
    <t>F8</t>
  </si>
  <si>
    <t xml:space="preserve">Skladový regál, 4x plná police, tuhá, pevná, svařovaná konstrukce, nostnost jedné police min. 50 kg, celonerezové provedení, výškově stavitelné nožičky 1750x500x1800   </t>
  </si>
  <si>
    <t>F9</t>
  </si>
  <si>
    <t xml:space="preserve">Skladový regál, 4x plná police, tuhá, pevná, svařovaná konstrukce, nostnost jedné police min. 50 kg, celonerezové provedení, výškově stavitelné nožičky 1750x450x1800   </t>
  </si>
  <si>
    <t>G</t>
  </si>
  <si>
    <t xml:space="preserve">Příprava masa   </t>
  </si>
  <si>
    <t>G1</t>
  </si>
  <si>
    <t xml:space="preserve">Mycí stůl, 1x vevařený lisovaný dřez o rozměru 500x500x250mm, 1x otvor pro stojánkovou vodovodní baterii, kapotáž dřezu z čela a obou boků, zadní a levý lem, výškově nastavitelné nožičky 800x700x850   </t>
  </si>
  <si>
    <t>G2</t>
  </si>
  <si>
    <t>G3</t>
  </si>
  <si>
    <t xml:space="preserve">Pracovní stůl, skřínový - opláštěné oba boky + oláštěná záda, z čela stůl přístupný formou posuvných dveří, vpravo ve spodním prostoru umístěn zásuvkový blok obsahující 3ks výsuvných zásuvek, vlevo v uzavřeném prostoru 2x plná police, zadní lem, nerezové   </t>
  </si>
  <si>
    <t>G4</t>
  </si>
  <si>
    <t xml:space="preserve">Dřevěná masodeska, stolní 600x400x100   </t>
  </si>
  <si>
    <t>G5</t>
  </si>
  <si>
    <t xml:space="preserve">Nástěnná skříňka, uzavřená, 1x plná police, opláštěné oba boky, opláštěná záda, z čela skříňka přístupná formou posuvných dveří, nerezové provedení 1650x350x600   </t>
  </si>
  <si>
    <t>G6</t>
  </si>
  <si>
    <t>G7</t>
  </si>
  <si>
    <t xml:space="preserve">Základní příslušenství k robotu na pozici H6 - sada obsahuje: 1x šlehací metlu, 1x míchač, 1x hnětací hák, 1x kotlík o objemu 24 litrů   </t>
  </si>
  <si>
    <t>G8</t>
  </si>
  <si>
    <t xml:space="preserve">Mlýnek na maso, případný, kompatibilní s robotem na pozic H6   </t>
  </si>
  <si>
    <t>H</t>
  </si>
  <si>
    <t xml:space="preserve">Příprava těsta   </t>
  </si>
  <si>
    <t>H1</t>
  </si>
  <si>
    <t xml:space="preserve">Nerezová kombinovaná výlevka, rozměr výlevky 400x400x200, rozměr umyvadla 440x280x140 500x700x850   </t>
  </si>
  <si>
    <t>H2</t>
  </si>
  <si>
    <t xml:space="preserve">Stojánková vodovodní baterie, hygienické pákové loketní ovládání "CLINIC"   </t>
  </si>
  <si>
    <t>H3</t>
  </si>
  <si>
    <t xml:space="preserve">Pracovní stůl, dřevená (buková) pracovní deska, 1x plná police, pod pracovní deskou umístěna 2x výsuvná zásuvka, výškově nastavitelné nožičky, zadní lem 1400x700x850   </t>
  </si>
  <si>
    <t>H4</t>
  </si>
  <si>
    <t xml:space="preserve">Nástěnná skříňka, uzavřená, 1x plná police, opláštěné oba boky, opláštěná záda, z čela skříňka přístupná formou posuvných dveří, nerezové provedení 800x350x600   </t>
  </si>
  <si>
    <t>H5</t>
  </si>
  <si>
    <t xml:space="preserve">Pracovní stůl, 2x plná police, dřevená (buková) pracovní deska, výškově nastavitelné nožičky, zadní lem - DOMĚREK 1500x700x850 DOĚMREK   </t>
  </si>
  <si>
    <t>H6</t>
  </si>
  <si>
    <t xml:space="preserve">Univerzální kuchyňský robot, objem nádoby 24 lt, 3x volitelné rychlosti otáček - 108 / 183 / 352 otáček / min., možnost přípojných strojků, total stop tlačítko, součástí robota odnímatelná nerezová nádoba o objemu 24 lt, vč. nástavce na míchání, hnětání a   </t>
  </si>
  <si>
    <t>H7</t>
  </si>
  <si>
    <t xml:space="preserve">Nástěnná skříňka, otevřená, 1x plná police, opláštěné oba boky, opláštěná záda, nerezové provedení 800x350x600   </t>
  </si>
  <si>
    <t>I</t>
  </si>
  <si>
    <t xml:space="preserve">Příprava zeleniny a studená kuchyně   </t>
  </si>
  <si>
    <t>I1</t>
  </si>
  <si>
    <t xml:space="preserve">Mycí stůl,1x vevařený lisovaný dřez o rozměru 500x500x250mm, 1x otvor pro stojánkovou vodovodní baterii, zadní lem, výškově nastavitelné nožičky 800x700x850   </t>
  </si>
  <si>
    <t>I2</t>
  </si>
  <si>
    <t xml:space="preserve">Stojánková, vodovodní baterie, pákové ovládání   </t>
  </si>
  <si>
    <t>I3</t>
  </si>
  <si>
    <t xml:space="preserve">Pracovní stůl, skřínový - opláštěné oba boky + oláštěná záda, z čela stůl přístupný formou posuvných dveří, 2x plná police, zadní lem, nerezové provedení 1750x700x850   </t>
  </si>
  <si>
    <t>I4</t>
  </si>
  <si>
    <t xml:space="preserve">Krouhač zeleniny, teoretický výkon cca 200 kg / 1 hod., kapacita 20 - 300 porcí, indukční motor, asynchronní motor, nerezová hřídel, magnetický bezpečnostní systém, kdy brzda motoru zastaví zařízení při otevření víka nebo při zvednutí přítlačné páky, auto   </t>
  </si>
  <si>
    <t>I5</t>
  </si>
  <si>
    <t xml:space="preserve">Sada 6 disků ke krouhači zeleniny - sada obsahuje : 1x plátkovač 2mm, 1x plátkovač 4mm, 1x strouhač 1,5mm, 1x nudlčikovač 4x4mm, 1x kostičkovač 14x14x14mm   </t>
  </si>
  <si>
    <t>I6</t>
  </si>
  <si>
    <t xml:space="preserve">Chlazený stůl dvousekcový, první sekce vybavena dvěma výsuvnými zásuvkami, druhá sekce vybavena dvěma výsuvnými zásuvkami, celkem tak 4x výsuvná zásuvka, objem 290 litrů, nerezové provedení, perforované koše zásuvek z nerezové oceli pro velikost GN 1/1, c   </t>
  </si>
  <si>
    <t>I7</t>
  </si>
  <si>
    <t xml:space="preserve">Pracovní stůl, pod pracovní deskou umístěna 2x výsuvná zásuvka, spodní prostor uzavřený - opláštěné oba boky + opláštěná záda, zepředu stůl přístupný formou posuvných dvířek, 1x spodní police - dno, zadní lem, výškově nastavitelné nožičky, přesah pracovní   </t>
  </si>
  <si>
    <t>I8</t>
  </si>
  <si>
    <t xml:space="preserve">Nástěnná skříňka, uzavřená, 1x plná police, opláštěné oba boky, opláštěná záda, z čela skříňka přístupná formou posuvných dveří, nerezové provedení 1200x350x600   </t>
  </si>
  <si>
    <t>I9</t>
  </si>
  <si>
    <t xml:space="preserve">Profesionální chladnička, objem 340 lt, nerezové opláštění, 1x plné dveře, ventilované cirkulační chlazení, digitální termostat, automatické odtávání, integrovaný zámek dveří, teplotní rozsah -2°C až +8°C, chladnička určena k uskladnění tuků a mléčných vý   </t>
  </si>
  <si>
    <t>I10</t>
  </si>
  <si>
    <t>I11</t>
  </si>
  <si>
    <t xml:space="preserve">Nářezový stroj, průměr nože 250mm, tlakový odlitek z hliníkové slitiny, šnekový převod, specální antiadhésní úprava nože, řezný stůl uložen šikmo 425x525x380 0,2kW/230V   </t>
  </si>
  <si>
    <t>J</t>
  </si>
  <si>
    <t xml:space="preserve">Varna   </t>
  </si>
  <si>
    <t>J1</t>
  </si>
  <si>
    <t xml:space="preserve">Konvektomat elektrický, bojlerový generátor páry - bojlerový způsob vývinu páry (!!!), kapacita min. 11x GN 1/1, volba z režimů : horký vzduch 30 až 300°C, pára 30 až 130°C, příčné zásuvy - délka zásuvu max. 350mm!!!,  regenerace pokrmů, nízkoteplotní vař   </t>
  </si>
  <si>
    <t>J2</t>
  </si>
  <si>
    <t xml:space="preserve">Podstavec pod konvektomat, celonerezové provedení, 2x sloupec zásuvů pro GN 1/1, plné kompatibilní s konvektomatem na poz. J1 dle konvektomatu   </t>
  </si>
  <si>
    <t>J3</t>
  </si>
  <si>
    <t xml:space="preserve">Elektrická multifunkční pánev, objem pánve 2x40 lt, kapacita vany 2x GN 1/1, rozměr dna 2x 375x580 mm, hloubka vany 220mm, užitná plocha 2x 22 dm2, pánev umožňuje vaření, intenzívní a šetrné, smažení, fritování, dušení, nízkoteplotní úpravy, grilování, re   </t>
  </si>
  <si>
    <t>J4</t>
  </si>
  <si>
    <t xml:space="preserve">Příslušenství k multifunkční pánvi - rameno pro zvedání a spouštění košů   </t>
  </si>
  <si>
    <t>J5</t>
  </si>
  <si>
    <t xml:space="preserve">Příslušenství k multifunkční pánvi - varný koš   </t>
  </si>
  <si>
    <t>J6</t>
  </si>
  <si>
    <t xml:space="preserve">Příslušenství k multifunkční pánvi - fritovací koš   </t>
  </si>
  <si>
    <t>J7</t>
  </si>
  <si>
    <t xml:space="preserve">Příslušenství k multifunkční pánvi - špachtle   </t>
  </si>
  <si>
    <t>J8</t>
  </si>
  <si>
    <t xml:space="preserve">Příslušenství k multifunkční pánvi - rošt na dno pánve   </t>
  </si>
  <si>
    <t>J9</t>
  </si>
  <si>
    <t xml:space="preserve">Příslušenství k multifunkční pánvi - síto   </t>
  </si>
  <si>
    <t>J10</t>
  </si>
  <si>
    <t xml:space="preserve">Příslušenství k multifunkční pánvi - čistící houba SCOTCHBRICK na pánve   </t>
  </si>
  <si>
    <t>J11</t>
  </si>
  <si>
    <t xml:space="preserve">Pracovní stůl s policí, 1x plná police, nerezové provedení, zadní lem 800x850x900   </t>
  </si>
  <si>
    <t>J12</t>
  </si>
  <si>
    <t xml:space="preserve">Profesionální indukční sporák, provedení sporáku 4 plotýnkové, 4x črvercová zóna, každá zóna  o výkonu 3,5kW, každá zóna o velikosti 230x230mm, vč. celonerezového podstavce - opláštěné oba boky podstavce a záda, 1x plná police, stejný vzhled jako ostatní   </t>
  </si>
  <si>
    <t>J13</t>
  </si>
  <si>
    <t xml:space="preserve">Neutrální pracovní plocha, nerezové provedení, vč. nerezového podstavce, stejný vzhled jako ostatní modulové prvky na poz. J12 a J14 800x700x900   </t>
  </si>
  <si>
    <t>J14</t>
  </si>
  <si>
    <t xml:space="preserve">Elektrický dvouplášťový kotel, nepřímý ohřev, objem 55 litrů, ovládání výkomu pomocí termostatu, nerezové provedení, nádoba kotle vyrobena z nerezo oceli AISI 316 se zesíleným dnem 20/10, stejný vzhled jako ostatní modulové prvky na poz. J12 a J13 800x700   </t>
  </si>
  <si>
    <t>J15</t>
  </si>
  <si>
    <t xml:space="preserve">Podlahová vpusť, s protizápachovou uzávěrou k zalití do podlahy, vč. pochůzného podlahového vyjímatelného roštu, vývod pro připojení do kanalizace 800x400   </t>
  </si>
  <si>
    <t>K</t>
  </si>
  <si>
    <t xml:space="preserve">Porcování a rozvoz jíel   </t>
  </si>
  <si>
    <t>K1</t>
  </si>
  <si>
    <t xml:space="preserve">Pracovní stůl s policí, 1x plná police, nerezové provedení, zadní lem 1050x500x850   </t>
  </si>
  <si>
    <t>K2</t>
  </si>
  <si>
    <t xml:space="preserve">Nástěnná police jednopatrová, celonerezové provedení, vč. konzol pro zavěšení police na zeď 1050x350   </t>
  </si>
  <si>
    <t>K3</t>
  </si>
  <si>
    <t xml:space="preserve">Nástěnné nerezové umyvadlo s kolením ovládáním, nastavení teploty pomocí směšovacího ventilu, včetně zpětných klapek pod umyvadlem 400x400x230   </t>
  </si>
  <si>
    <t>L</t>
  </si>
  <si>
    <t xml:space="preserve">Mytí provozního nádobí   </t>
  </si>
  <si>
    <t>L1</t>
  </si>
  <si>
    <t xml:space="preserve">Mycí stůl s lisovaným dřezem, 1x vevařený lisovaný dřez o rozměru 800x500x375 mm, 1x otvor pro tlakovou sprchu, prolamovaná deska, zadní a levý lem, nerezové provedení 2000x700x850   </t>
  </si>
  <si>
    <t>L2</t>
  </si>
  <si>
    <t xml:space="preserve">Sprcha s baterií ze stolu a s napouštěcím ramínkem, nerezová tlaková hadice, vyrovnávací pružina, tlaková sprcha s pákovým ovladačem 150x200x1100   </t>
  </si>
  <si>
    <t>L3</t>
  </si>
  <si>
    <t>L4</t>
  </si>
  <si>
    <t xml:space="preserve">Podlahová vpusť, s protizápachovou uzávěrou k zalití do podlahy, vč. pochůzného podlahového vyjímatelného roštu, vývod pro připojení do kanalizace 300x300   </t>
  </si>
  <si>
    <t>L5</t>
  </si>
  <si>
    <t xml:space="preserve">Skladový regál, 4x plná police, tuhá, pevná, svařovaná konstrukce, nostnost jedné police min. 50 kg, celonerezové provedení, výškově stavitelné nožičky, DOMĚREK 2000x600x1800 DOMĚREK   </t>
  </si>
  <si>
    <t>L6</t>
  </si>
  <si>
    <t>Objekt:   Komunikace a zpevněné plochy</t>
  </si>
  <si>
    <t>113106132</t>
  </si>
  <si>
    <t xml:space="preserve">Rozebrání dlažeb z betonových nebo kamenných dlaždic komunikací pro pěší strojně pl do 50 m2   </t>
  </si>
  <si>
    <t>113107164</t>
  </si>
  <si>
    <t xml:space="preserve">Odstranění podkladu z kameniva drceného tl 400 mm strojně pl přes 50 do 200 m2   </t>
  </si>
  <si>
    <t>113107182</t>
  </si>
  <si>
    <t xml:space="preserve">Odstranění podkladu živičného tl 100 mm strojně pl přes 50 do 200 m2   </t>
  </si>
  <si>
    <t>113107222</t>
  </si>
  <si>
    <t xml:space="preserve">Odstranění podkladu z kameniva drceného tl 200 mm strojně pl přes 200 m2   </t>
  </si>
  <si>
    <t>113107242</t>
  </si>
  <si>
    <t xml:space="preserve">Odstranění podkladu živičného tl 100 mm strojně pl přes 200 m2   </t>
  </si>
  <si>
    <t>113154111</t>
  </si>
  <si>
    <t xml:space="preserve">Frézování živičného krytu tl 30 mm pruh š 0,5 m pl do 500 m2 bez překážek v trase   </t>
  </si>
  <si>
    <t>95131100</t>
  </si>
  <si>
    <t xml:space="preserve">opotřebení frézovacích nožů pro živičné povrchy   </t>
  </si>
  <si>
    <t>113154112</t>
  </si>
  <si>
    <t xml:space="preserve">Frézování živičného krytu tl 40 mm pruh š 0,5 m pl do 500 m2 bez překážek v trase   </t>
  </si>
  <si>
    <t>113201112</t>
  </si>
  <si>
    <t xml:space="preserve">Vytrhání obrub silničních ležatých   </t>
  </si>
  <si>
    <t>122251104</t>
  </si>
  <si>
    <t xml:space="preserve">Odkopávky a prokopávky nezapažené v hornině třídy těžitelnosti I, skupiny 3 objem do 500 m3 strojně   </t>
  </si>
  <si>
    <t>564841111</t>
  </si>
  <si>
    <t xml:space="preserve">Podklad ze štěrkodrtě ŠD tl 120 mm 0/63   </t>
  </si>
  <si>
    <t>564851111</t>
  </si>
  <si>
    <t xml:space="preserve">Podklad ze štěrkodrtě ŠD tl 150 mm 0/32   </t>
  </si>
  <si>
    <t>564861111</t>
  </si>
  <si>
    <t xml:space="preserve">Podklad ze štěrkodrtě ŠD tl 200 mm   </t>
  </si>
  <si>
    <t>56487111R</t>
  </si>
  <si>
    <t xml:space="preserve">Podklad ze štěrkodrtě ŠD tl. 350 mm 0/63   </t>
  </si>
  <si>
    <t>564911511</t>
  </si>
  <si>
    <t xml:space="preserve">Podklad z R-materiálu tl 50 mm   </t>
  </si>
  <si>
    <t>58981152</t>
  </si>
  <si>
    <t xml:space="preserve">recyklát asfaltový frakce 0/8 R-materiál   </t>
  </si>
  <si>
    <t>565145111</t>
  </si>
  <si>
    <t xml:space="preserve">Asfaltový beton vrstva podkladní ACP 16 (obalované kamenivo OKS) tl 60 mm š do 3 m   </t>
  </si>
  <si>
    <t>58943115</t>
  </si>
  <si>
    <t xml:space="preserve">beton asfaltový podkladní ACP 16S pojivo asfalt 50/70   </t>
  </si>
  <si>
    <t>565165111</t>
  </si>
  <si>
    <t xml:space="preserve">Asfaltový beton vrstva podkladní ACP 16 (obalované kamenivo OKS) tl 80 mm š do 3 m   </t>
  </si>
  <si>
    <t>573111112</t>
  </si>
  <si>
    <t xml:space="preserve">Postřik živičný infiltrační s posypem z asfaltu množství 1 kg/m2   </t>
  </si>
  <si>
    <t>11162100</t>
  </si>
  <si>
    <t xml:space="preserve">asfalt silniční obyčejný   </t>
  </si>
  <si>
    <t>58341341</t>
  </si>
  <si>
    <t xml:space="preserve">kamenivo drcené drobné frakce 0/4   </t>
  </si>
  <si>
    <t>577123111</t>
  </si>
  <si>
    <t xml:space="preserve">Asfaltový beton vrstva obrusná ACO 8 (ABJ) tl 30 mm š do 3 m z nemodifikovaného asfaltu   </t>
  </si>
  <si>
    <t>58942436</t>
  </si>
  <si>
    <t xml:space="preserve">beton asfaltový vrstva obrusná ACO 11 pojivo asfalt 50/70   </t>
  </si>
  <si>
    <t>577134111</t>
  </si>
  <si>
    <t xml:space="preserve">Asfaltový beton vrstva obrusná ACO 11 (ABS) tř. I tl 40 mm š do 3 m z nemodifikovaného asfaltu   </t>
  </si>
  <si>
    <t>58942406</t>
  </si>
  <si>
    <t xml:space="preserve">beton asfaltový vrstva obrusná ACO 11+ pojivo asfalt 50/70   </t>
  </si>
  <si>
    <t>577144111</t>
  </si>
  <si>
    <t xml:space="preserve">Asfaltový beton vrstva obrusná ACO 11 (ABS) tř. I tl 50 mm š do 3 m z nemodifikovaného asfaltu   </t>
  </si>
  <si>
    <t>591211111</t>
  </si>
  <si>
    <t xml:space="preserve">Kladení dlažby z kostek drobných z kamene do lože z kameniva těženého tl 50 mm   </t>
  </si>
  <si>
    <t>58333625</t>
  </si>
  <si>
    <t xml:space="preserve">kamenivo těžené hrubé frakce 4/8   </t>
  </si>
  <si>
    <t>58381007</t>
  </si>
  <si>
    <t xml:space="preserve">kostka dlažební žula drobná 8/10   </t>
  </si>
  <si>
    <t>596211110</t>
  </si>
  <si>
    <t xml:space="preserve">Kladení zámkové dlažby komunikací pro pěší tl 60 mm skupiny A pl do 50 m2   </t>
  </si>
  <si>
    <t>58343810</t>
  </si>
  <si>
    <t xml:space="preserve">kamenivo drcené hrubé frakce 4/8   </t>
  </si>
  <si>
    <t>59245019</t>
  </si>
  <si>
    <t xml:space="preserve">dlažba skladebná betonová pro nevidomé 200x100x60mm přírodní   </t>
  </si>
  <si>
    <t>596211112</t>
  </si>
  <si>
    <t xml:space="preserve">Kladení zámkové dlažby komunikací pro pěší tl 60 mm skupiny A pl do 300 m2   </t>
  </si>
  <si>
    <t>5924501R</t>
  </si>
  <si>
    <t xml:space="preserve">dlažba zámková tl. 60 mm   </t>
  </si>
  <si>
    <t>596212211</t>
  </si>
  <si>
    <t xml:space="preserve">Kladení zámkové dlažby pozemních komunikací tl 80 mm skupiny A pl do 100 m2   </t>
  </si>
  <si>
    <t>5924509R</t>
  </si>
  <si>
    <t xml:space="preserve">dlažba zámková tl. 80 mm   </t>
  </si>
  <si>
    <t>596212213</t>
  </si>
  <si>
    <t xml:space="preserve">Kladení zámkové dlažby pozemních komunikací tl 80 mm skupiny A pl přes 300 m2   </t>
  </si>
  <si>
    <t>5924509R.1</t>
  </si>
  <si>
    <t>916131213</t>
  </si>
  <si>
    <t xml:space="preserve">Osazení silničního obrubníku betonového stojatého s boční opěrou do lože z betonu prostého   </t>
  </si>
  <si>
    <t>59217034</t>
  </si>
  <si>
    <t xml:space="preserve">obrubník betonový silniční 1000x150x300mm   </t>
  </si>
  <si>
    <t>916231213</t>
  </si>
  <si>
    <t xml:space="preserve">Osazení chodníkového obrubníku betonového stojatého s boční opěrou do lože z betonu prostého   </t>
  </si>
  <si>
    <t>59217016</t>
  </si>
  <si>
    <t xml:space="preserve">obrubník betonový chodníkový 1000x80x250mm   </t>
  </si>
  <si>
    <t>916241213</t>
  </si>
  <si>
    <t xml:space="preserve">Osazení obrubníku kamenného stojatého s boční opěrou do lože z betonu prostého   </t>
  </si>
  <si>
    <t>58380444</t>
  </si>
  <si>
    <t xml:space="preserve">obrubník kamenný žulový obloukový R 5-10m 250x200mm   </t>
  </si>
  <si>
    <t>997221551</t>
  </si>
  <si>
    <t xml:space="preserve">Vodorovná doprava suti ze sypkých materiálů do 1 km   </t>
  </si>
  <si>
    <t>997221559</t>
  </si>
  <si>
    <t xml:space="preserve">Příplatek ZKD 1 km u vodorovné dopravy suti ze sypkých materiálů   </t>
  </si>
  <si>
    <t>997221561</t>
  </si>
  <si>
    <t xml:space="preserve">Vodorovná doprava suti z kusových materiálů do 1 km   </t>
  </si>
  <si>
    <t>997221569</t>
  </si>
  <si>
    <t xml:space="preserve">Příplatek ZKD 1 km u vodorovné dopravy suti z kusových materiálů   </t>
  </si>
  <si>
    <t>997221611</t>
  </si>
  <si>
    <t xml:space="preserve">Nakládání suti na dopravní prostředky pro vodorovnou dopravu   </t>
  </si>
  <si>
    <t>997221615</t>
  </si>
  <si>
    <t>997221645</t>
  </si>
  <si>
    <t xml:space="preserve">Poplatek za uložení na skládce (skládkovné) odpadu asfaltového bez dehtu kód odpadu 17 03 02   </t>
  </si>
  <si>
    <t>94620004</t>
  </si>
  <si>
    <t xml:space="preserve">poplatek za uložení stavebního odpadu z asfaltových směsí bez obsahu dehtu zatříděného kódem 17 03 02   </t>
  </si>
  <si>
    <t>997221655</t>
  </si>
  <si>
    <t>998223011</t>
  </si>
  <si>
    <t xml:space="preserve">Přesun hmot pro pozemní komunikace s krytem dlážděným   </t>
  </si>
  <si>
    <t>Objekt:   Venkovní kanalizace - přípojka</t>
  </si>
  <si>
    <t>119001401</t>
  </si>
  <si>
    <t xml:space="preserve">Dočasné zajištění potrubí ocelového nebo litinového DN do 200 mm   </t>
  </si>
  <si>
    <t>15611624</t>
  </si>
  <si>
    <t xml:space="preserve">drát vázací černý D 4mm   </t>
  </si>
  <si>
    <t>31412854</t>
  </si>
  <si>
    <t xml:space="preserve">hřebík stavební hlava zápustná mřížkovaná 4x90mm   </t>
  </si>
  <si>
    <t>60512130</t>
  </si>
  <si>
    <t xml:space="preserve">hranol stavební řezivo průřezu do 224cm2 do dl 6m   </t>
  </si>
  <si>
    <t>119001405</t>
  </si>
  <si>
    <t xml:space="preserve">Dočasné zajištění potrubí z PE DN do 200 mm   </t>
  </si>
  <si>
    <t>119001421</t>
  </si>
  <si>
    <t xml:space="preserve">Dočasné zajištění kabelů a kabelových tratí ze 3 volně ložených kabelů   </t>
  </si>
  <si>
    <t>119002121</t>
  </si>
  <si>
    <t xml:space="preserve">Přechodová lávka délky do 2 m včetně zábradlí pro zabezpečení výkopu zřízení   </t>
  </si>
  <si>
    <t>31686151</t>
  </si>
  <si>
    <t xml:space="preserve">lávka ocelová přes výkopy 2000x1000mm   </t>
  </si>
  <si>
    <t>119002122</t>
  </si>
  <si>
    <t xml:space="preserve">Přechodová lávka délky do 2 m včetně zábradlí pro zabezpečení výkopu odstranění   </t>
  </si>
  <si>
    <t>119002411</t>
  </si>
  <si>
    <t xml:space="preserve">Pojezdový ocelový plech pro zabezpečení výkopu zřízení   </t>
  </si>
  <si>
    <t>13611264</t>
  </si>
  <si>
    <t xml:space="preserve">plech ocelový hladký jakost S235JR tl 30mm tabule   </t>
  </si>
  <si>
    <t>119002412</t>
  </si>
  <si>
    <t xml:space="preserve">Pojezdový ocelový plech pro zabezpečení výkopu odstranění   </t>
  </si>
  <si>
    <t>119003211</t>
  </si>
  <si>
    <t xml:space="preserve">Mobilní plotová zábrana s reflexním pásem výšky do 1,5 m pro zabezpečení výkopu zřízení   </t>
  </si>
  <si>
    <t>31391110</t>
  </si>
  <si>
    <t xml:space="preserve">plot mobilní drátěný s reflexními pruhy v 1000mm   </t>
  </si>
  <si>
    <t>31391120</t>
  </si>
  <si>
    <t xml:space="preserve">patka mobilního plotu betonová   </t>
  </si>
  <si>
    <t>31391121</t>
  </si>
  <si>
    <t xml:space="preserve">spojka mobilního plotu kovová   </t>
  </si>
  <si>
    <t>119003212</t>
  </si>
  <si>
    <t xml:space="preserve">Mobilní plotová zábrana s reflexním pásem výšky do 1,5 m pro zabezpečení výkopu odstranění   </t>
  </si>
  <si>
    <t>831263195</t>
  </si>
  <si>
    <t xml:space="preserve">Příplatek za zřízení kanalizační přípojky DN 100 až 300   </t>
  </si>
  <si>
    <t>58932937</t>
  </si>
  <si>
    <t xml:space="preserve">beton C 25/30 XF1XA1 kamenivo frakce 0/22   </t>
  </si>
  <si>
    <t>831352121</t>
  </si>
  <si>
    <t xml:space="preserve">Montáž potrubí z trub kameninových hrdlových s integrovaným těsněním výkop sklon do 20 % DN 200   </t>
  </si>
  <si>
    <t>59713001</t>
  </si>
  <si>
    <t xml:space="preserve">kluzný prostředek   </t>
  </si>
  <si>
    <t>59710704</t>
  </si>
  <si>
    <t xml:space="preserve">trouba kameninová glazovaná pouze uvnitř DN 200mm L2,50m spojovací systém C Třída 240   </t>
  </si>
  <si>
    <t>831372121</t>
  </si>
  <si>
    <t xml:space="preserve">Montáž potrubí z trub kameninových hrdlových s integrovaným těsněním výkop sklon do 20 % DN 300   </t>
  </si>
  <si>
    <t>59710707</t>
  </si>
  <si>
    <t xml:space="preserve">trouba kameninová glazovaná DN 300mm L2,50m spojovací systém C Třída 240   </t>
  </si>
  <si>
    <t>837371221</t>
  </si>
  <si>
    <t xml:space="preserve">Montáž kameninových tvarovek odbočných s integrovaným těsněním otevřený výkop DN 300   </t>
  </si>
  <si>
    <t>59711774</t>
  </si>
  <si>
    <t xml:space="preserve">odbočka kameninová glazovaná jednoduchá kolmá DN 300/200 L60cm spojovací systém C/F tř.240/160   </t>
  </si>
  <si>
    <t>850375921</t>
  </si>
  <si>
    <t xml:space="preserve">Výřez nebo výsek na potrubí DN 300 při opravách   </t>
  </si>
  <si>
    <t>894411121</t>
  </si>
  <si>
    <t xml:space="preserve">Zřízení šachet kanalizačních z betonových dílců na potrubí DN nad 200 do 300 dno beton tř. C 25/30   </t>
  </si>
  <si>
    <t>58521130</t>
  </si>
  <si>
    <t xml:space="preserve">cement portlandský CEM I 42,5MPa   </t>
  </si>
  <si>
    <t>58912400</t>
  </si>
  <si>
    <t xml:space="preserve">malta cementová MC5 kamenivo frakce 0/4   </t>
  </si>
  <si>
    <t>59224029</t>
  </si>
  <si>
    <t xml:space="preserve">dno betonové šachtové DN 300 betonový žlab i nástupnice   100 x 78,5 x 15 cm   </t>
  </si>
  <si>
    <t>59224072</t>
  </si>
  <si>
    <t xml:space="preserve">skruž betonová  DN 1000x250 přechodová, 100x25x9 cm   </t>
  </si>
  <si>
    <t>59224162</t>
  </si>
  <si>
    <t xml:space="preserve">skruž kanalizační s ocelovými stupadly 100 x 100 x 12 cm   </t>
  </si>
  <si>
    <t>59224161</t>
  </si>
  <si>
    <t xml:space="preserve">skruž kanalizační s ocelovými stupadly 100 x 50 x 12 cm   </t>
  </si>
  <si>
    <t>59224312</t>
  </si>
  <si>
    <t xml:space="preserve">kónus šachetní betonový kapsové plastové stupadlo 100x62,5x58 cm   </t>
  </si>
  <si>
    <t>59224188</t>
  </si>
  <si>
    <t xml:space="preserve">prstenec šachtový vyrovnávací betonový 625x120x120mm   </t>
  </si>
  <si>
    <t>59224176</t>
  </si>
  <si>
    <t xml:space="preserve">prstenec šachtový vyrovnávací betonový 625x120x80mm   </t>
  </si>
  <si>
    <t>894812377</t>
  </si>
  <si>
    <t xml:space="preserve">Revizní a čistící šachta z PP DN 600 poklop litinový pro třídu zatížení D400 s teleskopickým adaptérem   </t>
  </si>
  <si>
    <t>28661935</t>
  </si>
  <si>
    <t xml:space="preserve">poklop šachtový litinový  DN 600 pro třídu zatížení D400   </t>
  </si>
  <si>
    <t>28661941</t>
  </si>
  <si>
    <t xml:space="preserve">adaptér šachtový teleskopický dno DN 600 pro třídu zatížení D 400 (vč.těsnění)   </t>
  </si>
  <si>
    <t>899722113</t>
  </si>
  <si>
    <t xml:space="preserve">Krytí potrubí z plastů výstražnou fólií z PVC 34cm   </t>
  </si>
  <si>
    <t>69311306</t>
  </si>
  <si>
    <t xml:space="preserve">pás varovný síťový š 340mm   </t>
  </si>
  <si>
    <t>953961212</t>
  </si>
  <si>
    <t xml:space="preserve">Kotvy chemickou patronou M 10 hl 90 mm do betonu, ŽB nebo kamene s vyvrtáním otvoru   </t>
  </si>
  <si>
    <t>41113104</t>
  </si>
  <si>
    <t xml:space="preserve">vrták do betonu SDS-plus 12x260/200mm   </t>
  </si>
  <si>
    <t>54879002</t>
  </si>
  <si>
    <t xml:space="preserve">patrona chemická M10x90mm   </t>
  </si>
  <si>
    <t>977131210</t>
  </si>
  <si>
    <t xml:space="preserve">Vrty dovrchní příklepovými vrtáky D do 16 mm do cihelného zdiva nebo prostého betonu   </t>
  </si>
  <si>
    <t>41113106</t>
  </si>
  <si>
    <t xml:space="preserve">vrták do betonu SDS-plus 16x310/250mm   </t>
  </si>
  <si>
    <t>997002511</t>
  </si>
  <si>
    <t xml:space="preserve">Vodorovné přemístění suti a vybouraných hmot bez naložení ale se složením a urovnáním do 1 km   </t>
  </si>
  <si>
    <t>997002611</t>
  </si>
  <si>
    <t xml:space="preserve">Nakládání suti a vybouraných hmot   </t>
  </si>
  <si>
    <t>721110946</t>
  </si>
  <si>
    <t xml:space="preserve">Potrubí kameninové výměna dílu DN 300   </t>
  </si>
  <si>
    <t>59713318</t>
  </si>
  <si>
    <t xml:space="preserve">manžeta převlečná DN 300 D 335-360 š 190mm tř 160   </t>
  </si>
  <si>
    <t>721110956</t>
  </si>
  <si>
    <t xml:space="preserve">Potrubí kameninové vsazení odbočky DN 300   </t>
  </si>
  <si>
    <t>59711573</t>
  </si>
  <si>
    <t xml:space="preserve">odbočka kameninová glazovaná jednoduchá šikmá DN 300/200 polyuretanové/pryžové těsnění (spojovací systém C/F) dl 500mm třída pevnosti 160/200   </t>
  </si>
  <si>
    <t>721110966</t>
  </si>
  <si>
    <t xml:space="preserve">Potrubí kameninové propojení potrubí DN 300   </t>
  </si>
  <si>
    <t>59713345</t>
  </si>
  <si>
    <t xml:space="preserve">P kroužky třída pevnosti 240 DN 300   </t>
  </si>
  <si>
    <t>721110976</t>
  </si>
  <si>
    <t xml:space="preserve">Potrubí kameninové krácení trub DN 300   </t>
  </si>
  <si>
    <t>HZS2492</t>
  </si>
  <si>
    <t xml:space="preserve">Hodinová zúčtovací sazba pomocný dělník PSV   </t>
  </si>
  <si>
    <t>Část:   Venkovní kanalizace - přípojka - zemní práce</t>
  </si>
  <si>
    <t>113107122</t>
  </si>
  <si>
    <t xml:space="preserve">Odstranění podkladu z kameniva drceného tl 200 mm ručně   </t>
  </si>
  <si>
    <t>113107131</t>
  </si>
  <si>
    <t xml:space="preserve">Odstranění podkladu z betonu prostého tl 150 mm ručně   </t>
  </si>
  <si>
    <t>113107142</t>
  </si>
  <si>
    <t xml:space="preserve">Odstranění podkladu živičného tl 100 mm ručně   </t>
  </si>
  <si>
    <t>132251253</t>
  </si>
  <si>
    <t xml:space="preserve">Hloubení rýh nezapažených š do 2000 mm v hornině třídy těžitelnosti I, skupiny 3 objem do 100 m3 strojně   </t>
  </si>
  <si>
    <t>181111111</t>
  </si>
  <si>
    <t xml:space="preserve">Plošná úprava terénu do 500 m2 zemina tř 1 až 4 nerovnosti do 100 mm v rovinně a svahu do 1:5   </t>
  </si>
  <si>
    <t>181951112</t>
  </si>
  <si>
    <t xml:space="preserve">Úprava pláně v hornině třídy těžitelnosti I, skupiny 1 až 3 se zhutněním strojně   </t>
  </si>
  <si>
    <t>564752111</t>
  </si>
  <si>
    <t xml:space="preserve">Podklad z vibrovaného štěrku VŠ tl 150 mm   </t>
  </si>
  <si>
    <t>58343959</t>
  </si>
  <si>
    <t xml:space="preserve">kamenivo drcené hrubé frakce 32/63   </t>
  </si>
  <si>
    <t>565211111</t>
  </si>
  <si>
    <t xml:space="preserve">Podklad ze štěrku částečně zpevněného cementovou maltou ŠCM tl 150 mm   </t>
  </si>
  <si>
    <t>24551090</t>
  </si>
  <si>
    <t xml:space="preserve">nástřik ochranný čerstvého betonu proti vysychání   </t>
  </si>
  <si>
    <t>58935170</t>
  </si>
  <si>
    <t xml:space="preserve">štěrk zpevněný cementovou maltou ŠCM   </t>
  </si>
  <si>
    <t>571904111</t>
  </si>
  <si>
    <t xml:space="preserve">Posyp krytu kamenivem drceným nebo těženým do 20 kg/m2   </t>
  </si>
  <si>
    <t>573111113</t>
  </si>
  <si>
    <t xml:space="preserve">Postřik živičný infiltrační s posypem z asfaltu množství 1,5 kg/m2   </t>
  </si>
  <si>
    <t>573231108</t>
  </si>
  <si>
    <t xml:space="preserve">Postřik živičný spojovací ze silniční emulze v množství 0,50 kg/m2   </t>
  </si>
  <si>
    <t>11162540</t>
  </si>
  <si>
    <t xml:space="preserve">emulze asfaltová obalovací pro použití za studena   </t>
  </si>
  <si>
    <t>573312311</t>
  </si>
  <si>
    <t xml:space="preserve">Prolití podkladu asfaltem v množství 4 kg/m2   </t>
  </si>
  <si>
    <t>578132113</t>
  </si>
  <si>
    <t xml:space="preserve">Litý asfalt MA 8 (LAJ) tl 30 mm š do 3 m z nemodifikovaného asfaltu   </t>
  </si>
  <si>
    <t>58942100</t>
  </si>
  <si>
    <t xml:space="preserve">asfalt litý mA 8 pojivo 20/30   </t>
  </si>
  <si>
    <t>578901112</t>
  </si>
  <si>
    <t xml:space="preserve">Zdrsňovací posyp litého asfaltu v množství 6 kg/m2   </t>
  </si>
  <si>
    <t>916131113</t>
  </si>
  <si>
    <t xml:space="preserve">Osazení silničního obrubníku betonového ležatého s boční opěrou do lože z betonu prostého   </t>
  </si>
  <si>
    <t>59217021</t>
  </si>
  <si>
    <t xml:space="preserve">obrubník betonový chodníkový 1000x150x300mm   </t>
  </si>
  <si>
    <t>938908411</t>
  </si>
  <si>
    <t xml:space="preserve">Čištění vozovek splachováním vodou   </t>
  </si>
  <si>
    <t>998021021</t>
  </si>
  <si>
    <t xml:space="preserve">Přesun hmot pro haly s nosnou kcí zděnou nebo monolitickou v do 20 m   </t>
  </si>
  <si>
    <t>767991911</t>
  </si>
  <si>
    <t xml:space="preserve">Opravy zámečnických konstrukcí ostatní - samostatné svařování   </t>
  </si>
  <si>
    <t>767991912</t>
  </si>
  <si>
    <t xml:space="preserve">Opravy zámečnických konstrukcí ostatní - samostatné řezání plamenem   </t>
  </si>
  <si>
    <t>Objekt:   Venkovní kanalizace - areálový rozvod</t>
  </si>
  <si>
    <t>837352221</t>
  </si>
  <si>
    <t xml:space="preserve">Montáž kameninových tvarovek jednoosých s integrovaným těsněním otevřený výkop DN 200   </t>
  </si>
  <si>
    <t>28611530</t>
  </si>
  <si>
    <t xml:space="preserve">přechod kanalizační KG kamenina-plast DN 200   </t>
  </si>
  <si>
    <t>871315231</t>
  </si>
  <si>
    <t xml:space="preserve">Kanalizační potrubí z tvrdého PVC jednovrstvé tuhost třídy SN10 DN 160   </t>
  </si>
  <si>
    <t>28611175</t>
  </si>
  <si>
    <t xml:space="preserve">trubka kanalizační PVC DN 160x6000mm SN10   </t>
  </si>
  <si>
    <t>28611174</t>
  </si>
  <si>
    <t xml:space="preserve">trubka kanalizační PVC DN 160x3000 mm SN 10   </t>
  </si>
  <si>
    <t>871355231</t>
  </si>
  <si>
    <t xml:space="preserve">Kanalizační potrubí z tvrdého PVC jednovrstvé tuhost třídy SN10 DN 200   </t>
  </si>
  <si>
    <t>28611178</t>
  </si>
  <si>
    <t xml:space="preserve">trubka kanalizační PVC DN 200x6000mm SN10   </t>
  </si>
  <si>
    <t>28611177</t>
  </si>
  <si>
    <t xml:space="preserve">trubka kanalizační PVC DN 200x3000 mm SN 10   </t>
  </si>
  <si>
    <t>894812612</t>
  </si>
  <si>
    <t xml:space="preserve">Vyříznutí a utěsnění otvoru ve stěně šachty DN 160   </t>
  </si>
  <si>
    <t>28661842</t>
  </si>
  <si>
    <t xml:space="preserve">spojka navrtávané kanalizace DN 150 do korugovaného potrubí   </t>
  </si>
  <si>
    <t>28661854</t>
  </si>
  <si>
    <t xml:space="preserve">vrták pro spojku navrtávací D 160mm   </t>
  </si>
  <si>
    <t>721110964</t>
  </si>
  <si>
    <t xml:space="preserve">Potrubí kameninové propojení potrubí DN 200   </t>
  </si>
  <si>
    <t>59710633</t>
  </si>
  <si>
    <t xml:space="preserve">trouba kameninová glazovaná DN 200 dl 1,00m spojovací systém F   </t>
  </si>
  <si>
    <t>59713341</t>
  </si>
  <si>
    <t xml:space="preserve">P kroužky třída pevnosti 240 DN 200   </t>
  </si>
  <si>
    <t>Část:   Venkovní kanalizace - areálový rozvod - zemní práce</t>
  </si>
  <si>
    <t>131251103</t>
  </si>
  <si>
    <t xml:space="preserve">Hloubení jam nezapažených v hornině třídy těžitelnosti I, skupiny 3 objem do 100 m3 strojně   </t>
  </si>
  <si>
    <t>Objekt:   Venkovní vodovodní přípojka</t>
  </si>
  <si>
    <t>Část:   Vodoměrná šachta</t>
  </si>
  <si>
    <t>131251102</t>
  </si>
  <si>
    <t xml:space="preserve">Hloubení jam nezapažených v hornině třídy těžitelnosti I, skupiny 3 objem do 50 m3 strojně   </t>
  </si>
  <si>
    <t>131351102</t>
  </si>
  <si>
    <t xml:space="preserve">Hloubení jam nezapažených v hornině třídy těžitelnosti II, skupiny 4 objem do 50 m3 strojně   </t>
  </si>
  <si>
    <t>161151103</t>
  </si>
  <si>
    <t xml:space="preserve">Svislé přemístění výkopku z horniny třídy těžitelnosti I, skupiny 1 až 3 hl výkopu přes 4 do 8 m   </t>
  </si>
  <si>
    <t>380311641</t>
  </si>
  <si>
    <t xml:space="preserve">Kompletní konstrukce ČOV, nádrží, vodojemů nebo kanálů z betonu prostého tř. C 16/20 tl 150 mm   </t>
  </si>
  <si>
    <t>380326132</t>
  </si>
  <si>
    <t xml:space="preserve">Kompletní konstrukce ČOV, nádrží ze ŽB se zvýšenými nároky na prostředí tř. C 30/37 tl 300 mm   </t>
  </si>
  <si>
    <t>380356211</t>
  </si>
  <si>
    <t xml:space="preserve">Bednění kompletních konstrukcí ČOV, nádrží nebo vodojemů omítaných ploch rovinných zřízení   </t>
  </si>
  <si>
    <t>31412788</t>
  </si>
  <si>
    <t xml:space="preserve">hřebík stavební hlava zápustná mřížkovaná 2,8x63mm   </t>
  </si>
  <si>
    <t>380356212</t>
  </si>
  <si>
    <t xml:space="preserve">Bednění kompletních konstrukcí ČOV, nádrží nebo vodojemů omítaných ploch rovinných odstranění   </t>
  </si>
  <si>
    <t>380361006</t>
  </si>
  <si>
    <t xml:space="preserve">Výztuž kompletních konstrukcí ČOV, nádrží nebo vodojemů z betonářské oceli 10 505   </t>
  </si>
  <si>
    <t>631311114</t>
  </si>
  <si>
    <t xml:space="preserve">Mazanina tl do 80 mm z betonu prostého bez zvýšených nároků na prostředí tř. C 16/20   </t>
  </si>
  <si>
    <t>632450121</t>
  </si>
  <si>
    <t xml:space="preserve">Vyrovnávací cementový potěr tl do 20 mm ze suchých směsí provedený v pásu   </t>
  </si>
  <si>
    <t>931991111</t>
  </si>
  <si>
    <t xml:space="preserve">Zřízení těsnění dilatační spáry gumovým nebo PVC pásem ve dně   </t>
  </si>
  <si>
    <t>931991112</t>
  </si>
  <si>
    <t xml:space="preserve">Zřízení těsnění dilatační spáry gumovým nebo PVC pásem ve stěně   </t>
  </si>
  <si>
    <t>952903112</t>
  </si>
  <si>
    <t xml:space="preserve">Vyčištění objektů ČOV, nádrží, žlabů a kanálů při v do 3,5 m   </t>
  </si>
  <si>
    <t>953171022</t>
  </si>
  <si>
    <t xml:space="preserve">Osazování poklopů litinových nebo ocelových hmotnosti do 100 kg - nádrže   </t>
  </si>
  <si>
    <t>552410R1</t>
  </si>
  <si>
    <t xml:space="preserve">poklop z tvárné litiny C 250 v rámu čtvercový uzamykatelný 600x600 mm včetně soupravy s klíčem   </t>
  </si>
  <si>
    <t>977151116</t>
  </si>
  <si>
    <t xml:space="preserve">Jádrové vrty diamantovými korunkami do D 80 mm do stavebních materiálů   </t>
  </si>
  <si>
    <t>9853241R1</t>
  </si>
  <si>
    <t xml:space="preserve">Nátěr betonové konstrukce krystalizační nátěrovou hmotou   </t>
  </si>
  <si>
    <t>997013602</t>
  </si>
  <si>
    <t xml:space="preserve">Poplatek za uložení na skládce (skládkovné) stavebního odpadu železobetonového kód odpadu 17 01 01   </t>
  </si>
  <si>
    <t xml:space="preserve">pás asfaltový natavitelný modifikovaný SBS tl 4,0mm   </t>
  </si>
  <si>
    <t>998711201</t>
  </si>
  <si>
    <t xml:space="preserve">Přesun hmot procentní pro izolace proti vodě, vlhkosti a plynům v objektech v do 6 m   </t>
  </si>
  <si>
    <t>28376379</t>
  </si>
  <si>
    <t xml:space="preserve">deska z polystyrénu XPS, hrana polodrážková a hladký povrch s vyšší odolností tl 50mm   </t>
  </si>
  <si>
    <t>998713201</t>
  </si>
  <si>
    <t xml:space="preserve">Přesun hmot procentní pro izolace tepelné v objektech v do 6 m   </t>
  </si>
  <si>
    <t>7678610R1</t>
  </si>
  <si>
    <t xml:space="preserve">D+M žebřík nerez dl. 2,10m včrtně kotvení kotevního materiálu   </t>
  </si>
  <si>
    <t>998767201</t>
  </si>
  <si>
    <t xml:space="preserve">Přesun hmot procentní pro zámečnické konstrukce v objektech v do 6 m   </t>
  </si>
  <si>
    <t>Část:   Venkovní vodovod - přípojka - zemní práce</t>
  </si>
  <si>
    <t>132251252</t>
  </si>
  <si>
    <t xml:space="preserve">Hloubení rýh nezapažených š do 2000 mm v hornině třídy těžitelnosti I, skupiny 3 objem do 50 m3 strojně   </t>
  </si>
  <si>
    <t>Část:   Venkovní vodovod - přípojka</t>
  </si>
  <si>
    <t>857241131</t>
  </si>
  <si>
    <t xml:space="preserve">Montáž litinových tvarovek jednoosých hrdlových otevřený výkop s integrovaným těsněním DN 80   </t>
  </si>
  <si>
    <t>552536580R01</t>
  </si>
  <si>
    <t xml:space="preserve">příruba závitová z tvárné litiny,práškový epoxid, tl.250µm X DN 50 mm/1"   </t>
  </si>
  <si>
    <t>552536600R01</t>
  </si>
  <si>
    <t xml:space="preserve">příruba závitová z tvárné litiny,práškový epoxid, tl.250µm X DN 80 mm/21/2"   </t>
  </si>
  <si>
    <t>551287040</t>
  </si>
  <si>
    <t xml:space="preserve">kompenzátor pryžový  BRA.F8.500 DN 80   </t>
  </si>
  <si>
    <t>422657700R01</t>
  </si>
  <si>
    <t xml:space="preserve">filtr přírubový DN50x230 mm   </t>
  </si>
  <si>
    <t>552532140</t>
  </si>
  <si>
    <t xml:space="preserve">trouba přírubová litinová práškový epoxid tl.250µm FF DN 50 mm délka 150 mm   </t>
  </si>
  <si>
    <t>552532160</t>
  </si>
  <si>
    <t xml:space="preserve">trouba přírubová litinová práškový epoxid tl.250µm FF DN 50 mm délka 250 mm   </t>
  </si>
  <si>
    <t>552536080</t>
  </si>
  <si>
    <t xml:space="preserve">přechod přírubový,práškový epoxid, tl.250µm FFR-kus litinový délka 200 mm DN 80/50 mm   </t>
  </si>
  <si>
    <t>857244121</t>
  </si>
  <si>
    <t xml:space="preserve">Montáž litinových tvarovek odbočných přírubových otevřený výkop DN 80   </t>
  </si>
  <si>
    <t>55291303</t>
  </si>
  <si>
    <t xml:space="preserve">těsnění pryžové s ocelovou vložkou DN 80   </t>
  </si>
  <si>
    <t>552535080</t>
  </si>
  <si>
    <t xml:space="preserve">tvarovka přírubová litinová s přírubovou odbočkou,práškový epoxid, tl.250µm T-kus DN 80/50 mm   </t>
  </si>
  <si>
    <t>871241211</t>
  </si>
  <si>
    <t xml:space="preserve">Montáž potrubí z PE100 SDR 11 otevřený výkop svařovaných elektrotvarovkou D 90 x 8,2 mm   </t>
  </si>
  <si>
    <t>28613530</t>
  </si>
  <si>
    <t xml:space="preserve">potrubí třívrstvé PE100 RC SDR11 90x8,2 dl 12m   </t>
  </si>
  <si>
    <t>877241113</t>
  </si>
  <si>
    <t xml:space="preserve">Montáž tvarovek na vodovodním potrubí z PE trub d 90   </t>
  </si>
  <si>
    <t>55253892</t>
  </si>
  <si>
    <t xml:space="preserve">tvarovka přírubová s hrdlem z tvárné litiny,práškový epoxid tl 250µm EU-kus DN 80 L130mm   </t>
  </si>
  <si>
    <t>28615974</t>
  </si>
  <si>
    <t xml:space="preserve">elektrospojka SDR 11 PE 100 PN 16 D 90mm   </t>
  </si>
  <si>
    <t>879221111</t>
  </si>
  <si>
    <t xml:space="preserve">Montáž vodovodní přípojky potrubí PE   </t>
  </si>
  <si>
    <t>31942485</t>
  </si>
  <si>
    <t xml:space="preserve">dvojvsuvka s vnějším závitem mosaz 2"   </t>
  </si>
  <si>
    <t>31942491</t>
  </si>
  <si>
    <t xml:space="preserve">spojení bezzávitové plastového a měděného potrubí s vnějším závitem mosaz 63x2"   </t>
  </si>
  <si>
    <t>879231191</t>
  </si>
  <si>
    <t xml:space="preserve">Příplatek za práce sklon při montáži jakéhokoli vodovodního potrubí DN 40 až 550   </t>
  </si>
  <si>
    <t>891241111</t>
  </si>
  <si>
    <t xml:space="preserve">Montáž vodovodních šoupátek otevřený výkop DN 80   </t>
  </si>
  <si>
    <t xml:space="preserve">šoupátko s přírubami, voda, kat.č.: 4000E2 DN 80 mm PN 16   </t>
  </si>
  <si>
    <t>891241112</t>
  </si>
  <si>
    <t>42221303</t>
  </si>
  <si>
    <t xml:space="preserve">šoupátko pitná voda litina GGG 50 krátká stavební dl PN 10/16 DN 80x180mm   </t>
  </si>
  <si>
    <t>891245321</t>
  </si>
  <si>
    <t xml:space="preserve">Montáž zpětných klapek DN 80   </t>
  </si>
  <si>
    <t>551280530R01</t>
  </si>
  <si>
    <t xml:space="preserve">klapka zpětná přírubová DN 80   </t>
  </si>
  <si>
    <t>892241111</t>
  </si>
  <si>
    <t xml:space="preserve">Tlaková zkouška vodou potrubí do 80   </t>
  </si>
  <si>
    <t>892271111</t>
  </si>
  <si>
    <t xml:space="preserve">Tlaková zkouška vodou potrubí DN 100 nebo 125   </t>
  </si>
  <si>
    <t>892273121</t>
  </si>
  <si>
    <t xml:space="preserve">Proplach a desinfekce vodovodního potrubí DN od 80 do 125   </t>
  </si>
  <si>
    <t>892273122</t>
  </si>
  <si>
    <t xml:space="preserve">Proplach a dezinfekce vodovodního potrubí DN od 80 do 125   </t>
  </si>
  <si>
    <t>892273932</t>
  </si>
  <si>
    <t xml:space="preserve">Dezinfekce vodovodního potrubí DN od 40 do 125 při opravách   </t>
  </si>
  <si>
    <t xml:space="preserve">Ostatní konstrukce a práce-bourání   </t>
  </si>
  <si>
    <t>953941621</t>
  </si>
  <si>
    <t xml:space="preserve">Osazování konzol ve zdivu betonovém   </t>
  </si>
  <si>
    <t xml:space="preserve">konzola lištová 41/41/2,5 - 570   </t>
  </si>
  <si>
    <t>953945122</t>
  </si>
  <si>
    <t xml:space="preserve">Kotvy mechanické M 10 dl 110 mm pro střední zatížení do betonu, ŽB nebo kamene s vyvrtáním otvoru   </t>
  </si>
  <si>
    <t>54879032</t>
  </si>
  <si>
    <t xml:space="preserve">kotva průvleková pro střední zatížení se šestihrannou hlavou M10 dl 110mm   </t>
  </si>
  <si>
    <t>722110114</t>
  </si>
  <si>
    <t xml:space="preserve">Potrubí vodovodní litinové přírubové tlakové DN 80   </t>
  </si>
  <si>
    <t>30925121</t>
  </si>
  <si>
    <t xml:space="preserve">šroub metrický DIN 931 5.8 BZ M16x80mm   </t>
  </si>
  <si>
    <t>42390152</t>
  </si>
  <si>
    <t xml:space="preserve">objímka potrubí dvoušroubová M8/M10 87-92 3"   </t>
  </si>
  <si>
    <t>55253244</t>
  </si>
  <si>
    <t xml:space="preserve">trouba přírubová litinová vodovodní  PN10/16 DN 80 dl 700mm   </t>
  </si>
  <si>
    <t>55253510</t>
  </si>
  <si>
    <t xml:space="preserve">tvarovka přírubová litinová vodovodní s přírubovou odbočkou PN10/40 T-kus DN 80/80   </t>
  </si>
  <si>
    <t>55253590</t>
  </si>
  <si>
    <t xml:space="preserve">kříž přírubový litinový PN10/16 TT-kus DN 80/80   </t>
  </si>
  <si>
    <t>55253608</t>
  </si>
  <si>
    <t xml:space="preserve">přechod přírubový litinový PN10/40 FFR-kus dl 200mm DN 80/50   </t>
  </si>
  <si>
    <t>55253660</t>
  </si>
  <si>
    <t xml:space="preserve">příruba zaslepovací litinová vodovodní PN10/40 X-kus DN 80   </t>
  </si>
  <si>
    <t>55254026</t>
  </si>
  <si>
    <t xml:space="preserve">koleno 90° přírubové litinové vodovodní Q-kus PN10/40 DN 80   </t>
  </si>
  <si>
    <t>55254047</t>
  </si>
  <si>
    <t xml:space="preserve">koleno 90° s patkou přírubové litinové vodovodní N-kus PN10/40 DN 80   </t>
  </si>
  <si>
    <t>722110925</t>
  </si>
  <si>
    <t xml:space="preserve">Potrubí litinové propojení přírubového potrubí DN 100   </t>
  </si>
  <si>
    <t>722181127</t>
  </si>
  <si>
    <t xml:space="preserve">Objímka do DN 100 mm   </t>
  </si>
  <si>
    <t>28654716</t>
  </si>
  <si>
    <t xml:space="preserve">objímka kovová s matkou D 102-116mm   </t>
  </si>
  <si>
    <t>722181244</t>
  </si>
  <si>
    <t xml:space="preserve">Tepelně izolační trubice z PE tl do 20 mm DN do 92 mm   </t>
  </si>
  <si>
    <t>28377072</t>
  </si>
  <si>
    <t xml:space="preserve">pouzdro izolační potrubní z pěnového polyetylenu 76/20mm   </t>
  </si>
  <si>
    <t>722190901</t>
  </si>
  <si>
    <t xml:space="preserve">Uzavření nebo otevření vodovodního potrubí při opravách   </t>
  </si>
  <si>
    <t>722212330</t>
  </si>
  <si>
    <t xml:space="preserve">T klíč k šoupátku se zemní soupravou pro všechny rozměry   </t>
  </si>
  <si>
    <t>42291000</t>
  </si>
  <si>
    <t xml:space="preserve">klíč ke kanálovým šoupátkům T-klíč   </t>
  </si>
  <si>
    <t>722219191</t>
  </si>
  <si>
    <t xml:space="preserve">Montáž zemních souprav ostatní typ   </t>
  </si>
  <si>
    <t>42291067</t>
  </si>
  <si>
    <t xml:space="preserve">souprava zemní pro šoupátka DN 65-80mm Rd 1,25m   </t>
  </si>
  <si>
    <t>56230640</t>
  </si>
  <si>
    <t xml:space="preserve">deska podkladová uličního poklopu   </t>
  </si>
  <si>
    <t>42291452</t>
  </si>
  <si>
    <t xml:space="preserve">poklop litinový DN 80   </t>
  </si>
  <si>
    <t xml:space="preserve">Kohout závitový plnicí nebo vypouštěcí PN 10 G 1/2 s jedním závitem   </t>
  </si>
  <si>
    <t xml:space="preserve">redukce mosaz 1" x 1/2"   </t>
  </si>
  <si>
    <t>722260902</t>
  </si>
  <si>
    <t xml:space="preserve">Zpětná montáž vodoměrů přírubových do DN 50   </t>
  </si>
  <si>
    <t>30925288</t>
  </si>
  <si>
    <t xml:space="preserve">šroub metrický celozávit DIN 933 8.8 BZ M16x100mm   </t>
  </si>
  <si>
    <t xml:space="preserve">Přesun hmot tonážní tonážní pro vnitřní vodovod v objektech v do 24 m   </t>
  </si>
  <si>
    <t>740</t>
  </si>
  <si>
    <t xml:space="preserve">Elektromontáže - zkoušky a revize   </t>
  </si>
  <si>
    <t>740991100</t>
  </si>
  <si>
    <t xml:space="preserve">Celková prohlídka a revize el. rozvodu a zařízení do 100 000,- Kč   </t>
  </si>
  <si>
    <t>196411420R01</t>
  </si>
  <si>
    <t xml:space="preserve">dráty  H07V-K- (CY 10,00 mm) ZŽ   </t>
  </si>
  <si>
    <t>746</t>
  </si>
  <si>
    <t xml:space="preserve">Elektromontáže - soubory pro vodiče   </t>
  </si>
  <si>
    <t>746212110</t>
  </si>
  <si>
    <t xml:space="preserve">Ukončení vodič izolovaný do 2,5 mm2 na svorkovnici   </t>
  </si>
  <si>
    <t>354305910R01</t>
  </si>
  <si>
    <t xml:space="preserve">svorka AB ochranného pospojení vč. pásku Cu   </t>
  </si>
  <si>
    <t>423928880</t>
  </si>
  <si>
    <t xml:space="preserve">konzola lištová 41/41/2,5 - 820  otvor 13x18 mm   </t>
  </si>
  <si>
    <t>423928830</t>
  </si>
  <si>
    <t xml:space="preserve">objímka stabil D pro konzoli SFK s gumou 6"  156-162  M12x35   </t>
  </si>
  <si>
    <t xml:space="preserve">vrut závěsný M 8 x 80   </t>
  </si>
  <si>
    <t xml:space="preserve">šroub listový M 8 x 40   </t>
  </si>
  <si>
    <t>998767103</t>
  </si>
  <si>
    <t xml:space="preserve">Přesun hmot tonážní pro zámečnické konstrukce v objektech v do 24 m   </t>
  </si>
  <si>
    <t>998767181</t>
  </si>
  <si>
    <t xml:space="preserve">Příplatek k přesunu hmot tonážní 767 prováděný bez použití mechanizace   </t>
  </si>
  <si>
    <t>58-M</t>
  </si>
  <si>
    <t xml:space="preserve">Revize vyhrazených technických zařízení   </t>
  </si>
  <si>
    <t>580103001</t>
  </si>
  <si>
    <t xml:space="preserve">Kontrola stavu elektrického okruhu do 5 vývodů v prostoru bezpečném   </t>
  </si>
  <si>
    <t>okruh</t>
  </si>
  <si>
    <t>580106011</t>
  </si>
  <si>
    <t xml:space="preserve">Měření celkového nebo ochranného vodiče   </t>
  </si>
  <si>
    <t>měření</t>
  </si>
  <si>
    <t>580107015</t>
  </si>
  <si>
    <t xml:space="preserve">Demontáž a zpětná montáž zkušební svorky uzemnění   </t>
  </si>
  <si>
    <t>Objekt:   Venkovní vodovod - areálový rozvod</t>
  </si>
  <si>
    <t>119001422</t>
  </si>
  <si>
    <t xml:space="preserve">Dočasné zajištění kabelů a kabelových tratí z 6 volně ložených kabelů   </t>
  </si>
  <si>
    <t>119001423</t>
  </si>
  <si>
    <t xml:space="preserve">Dočasné zajištění kabelů a kabelových tratí z více než 6 volně ložených kabelů   </t>
  </si>
  <si>
    <t>28613524</t>
  </si>
  <si>
    <t xml:space="preserve">potrubí třívrstvé PE100 RC SDR11 32x3,0 dl 12m   </t>
  </si>
  <si>
    <t>894812357</t>
  </si>
  <si>
    <t xml:space="preserve">Revizní a čistící šachta z PP DN 600 poklop litinový pro třídu zatížení B125 s teleskopickým adaptérem   </t>
  </si>
  <si>
    <t>28661933</t>
  </si>
  <si>
    <t xml:space="preserve">poklop šachtový litinový  DN 600 pro třídu zatížení B125   </t>
  </si>
  <si>
    <t>722110912</t>
  </si>
  <si>
    <t xml:space="preserve">Potrubí litinové přetěsnění přírubového spoje do DN 80   </t>
  </si>
  <si>
    <t>722110924</t>
  </si>
  <si>
    <t xml:space="preserve">Potrubí litinové propojení přírubového potrubí do DN 80   </t>
  </si>
  <si>
    <t>722140104</t>
  </si>
  <si>
    <t xml:space="preserve">Potrubí vodovodní ocelové z ušlechtilé oceli spojované lisováním DN 25   </t>
  </si>
  <si>
    <t>42390134</t>
  </si>
  <si>
    <t xml:space="preserve">objímka potrubí jednošroubová M8 25–30 3/4"   </t>
  </si>
  <si>
    <t>55261303</t>
  </si>
  <si>
    <t xml:space="preserve">trubka z ušlechtilé oceli (nerez) lisovací spoj dl 6m DN 25   </t>
  </si>
  <si>
    <t>55261314</t>
  </si>
  <si>
    <t xml:space="preserve">nátrubek z ušlechtilé oceli (nerez) lisovací spoj pro rozvod pitné vody DN 25   </t>
  </si>
  <si>
    <t>55261324</t>
  </si>
  <si>
    <t xml:space="preserve">koleno 90° z ušlechtilé oceli (nerez) lisovací spoj pro rozvod pitné vody DN 25   </t>
  </si>
  <si>
    <t>55261334</t>
  </si>
  <si>
    <t xml:space="preserve">tvarovka T z ušlechtilé oceli (nerez) lisovací spoj pro rozvod pitné vody DN 25   </t>
  </si>
  <si>
    <t>722224152</t>
  </si>
  <si>
    <t xml:space="preserve">Kulový kohout zahradní s vnějším závitem a páčkou PN 15, T 120°C G 1/2 - 3/4"   </t>
  </si>
  <si>
    <t>55111421</t>
  </si>
  <si>
    <t xml:space="preserve">uzávěr kulový zahradní provedení páčka niklovaná mosaz vnější závit PN 15 T 120°C 1,2"-3/4"   </t>
  </si>
  <si>
    <t xml:space="preserve">Montáž čerpadla vodovodního bez potrubí a příslušenství   </t>
  </si>
  <si>
    <t>42610390</t>
  </si>
  <si>
    <t xml:space="preserve">čerpadlo ponorné kalové Hmax 10m Qmax 11l/s 230V   </t>
  </si>
  <si>
    <t>28612145</t>
  </si>
  <si>
    <t xml:space="preserve">hadice z měkčeného PVC pro vodu, kapaliny, vzduch D 19/26 mm s koncovkami   </t>
  </si>
  <si>
    <t>741136351</t>
  </si>
  <si>
    <t xml:space="preserve">Dodávka prodlužovacího kabelu na bubnu 30m   </t>
  </si>
  <si>
    <t>35822923</t>
  </si>
  <si>
    <t xml:space="preserve">kabel prodlužovací 30 m k motorovým pohonům   </t>
  </si>
  <si>
    <t>Část:   Venkovní vodovod - areálový rozvod - zemní práce</t>
  </si>
  <si>
    <t>167151111</t>
  </si>
  <si>
    <t xml:space="preserve">Nakládání výkopku z hornin třídy těžitelnosti I, skupiny 1 až 3 přes 100 m3   </t>
  </si>
  <si>
    <t>Objekt:   Silnoproud areálové rozvody</t>
  </si>
  <si>
    <t xml:space="preserve">ELEKTROMĚROVÝ ROZVADĚČ RE Oceloplechový-plastový, zapuštěný, IP 43/20, zaměnitelné dveře levé/pravé provedení, zámek cylindrická vložka, přívod spodem a vývody spodem, rozměry: 810x1605x250mm, zkratová odolnost rozvaděče Ik"= max. 10kA, osazen fakturačním   </t>
  </si>
  <si>
    <t xml:space="preserve">1-CYKY-J 3x240+120mm2 Celoplastový vícežilový kabel, měděné jádro, PVC izolace žil a pláště, barva izolace jednotlivých žil hnědá, šedá, černá, modrá, zelenožlutá   </t>
  </si>
  <si>
    <t xml:space="preserve">1-AYKY-J 3x185+95mm2 Celoplastový vícežilový kabel, měděné jádro, PVC izolace žil a pláště, barva izolace jednotlivých žil hnědá, šedá, černá, modrá, zelenožlutá   </t>
  </si>
  <si>
    <t xml:space="preserve">1-AYKY-J 3x120+70mm2 Celoplastový vícežilový kabel, měděné jádro, PVC izolace žil a pláště, barva izolace jednotlivých žil hnědá, šedá, černá, modrá, zelenožlutá   </t>
  </si>
  <si>
    <t xml:space="preserve">1-CYKY-J 3x6mm2 Celoplastový vícežilový kabel, měděné jádro, PVC izolace žil a pláště, barva izolace jednotlivých žil černá, modrá, zelenožlutá   </t>
  </si>
  <si>
    <t xml:space="preserve">1-CYKY-J 3x4mm2 Celoplastový vícežilový kabel, měděné jádro, PVC izolace žil a pláště, barva izolace jednotlivých žil černá, modrá, zelenožlutá   </t>
  </si>
  <si>
    <t xml:space="preserve">SPOJKA PRO KABEL AYKY 3x185+95mm2 Smršťovací soubor s Al lisovacími spojkami pro kabel AYKY 3x185+95, lisovací spojovače, teplem smrštitelný, přímá spojka   </t>
  </si>
  <si>
    <t xml:space="preserve">OHEBNÁ DVOUPLÁŠŤOVÁ KORUGOVANÁ CHRÁNIČKA PRŮMĚRU 50 Ohebná dvouplášťová kurugovaná chránička, vnější průměr 50mm, zaveden zatahovací drát nebo provázek, IP67, zatížení větší než 450N/20cm, -45 - +60°C   </t>
  </si>
  <si>
    <t xml:space="preserve">SPOJKA OHEBNÉ DVOUPLÁŠŤOVÉ KORUGOVANÉ CHRÁNIČKY PRŮMĚRU 110 Nasouvací spojka dvouplášťové kurugované chráničky vnějšího průměru 110mm   </t>
  </si>
  <si>
    <t xml:space="preserve">VÝKOP PRO KABELY ŠÍŘKY 40cm, HLOUBKY 60cm Výkop ve volném terénu šířky 400mm, hloubky 600mm, vč. pískového lože pro kabely, položení kabelů, zapískování, uložení zemnícího pásku, výstražné fólie, záhozu a hutnění terénu, komplet   </t>
  </si>
  <si>
    <t xml:space="preserve">VÝKOP PRO KABELY ŠÍŘKY 60cm, HLOUBKY 110cm Výkop pod komunikacemi šířky 600mm, hloubky 1100mm, vč. položení chrániček, obetonování, protažení kabelů, protažení zemnícího pásku, výstražné fólie, záhozu a hutnění terénu, komplet   </t>
  </si>
  <si>
    <t xml:space="preserve">ODKOPÁNÍ KABELU Nalezení stávajícího smotaného kabelu pod terénem z předchozí etapy výstavby, ruční odkopání, vytažení, očištění, komplet   </t>
  </si>
  <si>
    <t>Objekt:   Veřejné osvětlení</t>
  </si>
  <si>
    <t xml:space="preserve">STOŽÁROVÉ SVÍTIDLO venkovní kryté stožárové LED svítidlo 30W, IP65, hliníkový kryt s vysokou odolností proti korozi, práškově lakovaný šedou barvou, integrovaný předřadník, transparentní sklo, 517 x 220 x 117 mm, 4000K, 3400lm, vyzařovací úhel 145x85°, Ra   </t>
  </si>
  <si>
    <t xml:space="preserve">STOŽÁR VEŘEJNÉHO OSVĚTLENÍ osvětlovací stožár bezpaticový sadový, hliníkový, žárově pozinkovaný dle normy DIN EN ISO 1461, spodní část dříku nad zemí opatřena otvorem s dvířky pro montáž elektropříslušenství, ve spodní části dříku pro vetknutí otvor pro p   </t>
  </si>
  <si>
    <t xml:space="preserve">STOŽÁROVÁ SVORKOVNICE stožárová svorkovnice pro montáž do bezpaticových sadových stožárů a sloupků oplocení, připojení jednoho svítidla, smyčkovaná, soustava TN-S, svorky pro připojení vodičů do průřezu 16mm2, pro připojení max. dvou kabelů 5J, vč. pojist   </t>
  </si>
  <si>
    <t xml:space="preserve">STOŽÁROVÁ SVORKOVNICE stožárová svorkovnice pro montáž do bezpaticových sadových stožárů a sloupků oplocení, připojení jednoho svítidla, odbočná, soustava TN-S, svorky pro připojení vodičů do průřezu 16mm2, pro připojení třech kabelů 5J, vč. pojistkového   </t>
  </si>
  <si>
    <t xml:space="preserve">PŘIPOJOVACÍ SVORKA SP FeZn Připojovací svorka SP, FeZn   </t>
  </si>
  <si>
    <t>Objekt:   Sadovnické úpravy</t>
  </si>
  <si>
    <t>Část:   Sadovnické úpravy - ošetření ponechaných dřevin</t>
  </si>
  <si>
    <t xml:space="preserve">Zemní práce - ošetření - řezy ponechaných dřevin   </t>
  </si>
  <si>
    <t xml:space="preserve">Volně rostoucí živý plot: Symphoricarpos alba - pámelník bílý Forsythia intermedia - zlatice prostřední Philadelphus coronarius - pustoryl věncový Sambucus nigra - bez černý - celková plocha 12 m2 - zmazení   </t>
  </si>
  <si>
    <t>R2-položka</t>
  </si>
  <si>
    <t xml:space="preserve">Namulčování plochy drcenou kůrou ve vrstvě 100 mm vč. specifikace kůry   </t>
  </si>
  <si>
    <t>184852234</t>
  </si>
  <si>
    <t xml:space="preserve">Acer platanoides - javor mléč plocha koruny 52m2 - zdravotní řez   </t>
  </si>
  <si>
    <t xml:space="preserve">Frangula alnus - krušina olšová plocha koruny 14m2 - zdravotní řez   </t>
  </si>
  <si>
    <t>184852234.1</t>
  </si>
  <si>
    <t xml:space="preserve">Quercus robur - dub letní plocha koruny 40m2 - zdravotní řez   </t>
  </si>
  <si>
    <t>184852235</t>
  </si>
  <si>
    <t xml:space="preserve">Acer platanoides - javor mléč plocha koruny 63m2 - zdravotní řez   </t>
  </si>
  <si>
    <t>184852913</t>
  </si>
  <si>
    <t xml:space="preserve">Acer platanoides - javor mléč plocha koruny 88m2 - zdravotní řez   </t>
  </si>
  <si>
    <t>184806153</t>
  </si>
  <si>
    <t xml:space="preserve">Cornus sanquinea - svída krvaváplocha průklest   </t>
  </si>
  <si>
    <t>184806152</t>
  </si>
  <si>
    <t xml:space="preserve">Lonicera tatrica - zimolez tatarský plocha 18m2 - průklest   </t>
  </si>
  <si>
    <t>184852237</t>
  </si>
  <si>
    <t xml:space="preserve">- zdravotní řez+lokální řez směrem k překážce   </t>
  </si>
  <si>
    <t>184806152.1</t>
  </si>
  <si>
    <t xml:space="preserve">Forsythia intermedia - zlatice prostřední plocha 13m2 - průklest   </t>
  </si>
  <si>
    <t xml:space="preserve">Volně rostoucí živý plot: Philadelphus coronarius - pustoryl věnc. Symphoricarpos alba - pámelník bílý Sambucus nigra - bez černý - celková plocha 28m2 - zmlazovací řez   </t>
  </si>
  <si>
    <t>184852237.1</t>
  </si>
  <si>
    <t xml:space="preserve">Robina pseudoacacia - trnovník akát - zdravotní řez   </t>
  </si>
  <si>
    <t>Část:   Výsadba a rozvojová péče</t>
  </si>
  <si>
    <t xml:space="preserve">Zemní práce - výsadba a rozvojová péče   </t>
  </si>
  <si>
    <t>R položka</t>
  </si>
  <si>
    <t xml:space="preserve">Příprava půdy v rovině nebo svahu do 1:5, tj. chemické odplevelení totálním herbicidem, odstranění stařiny - plevelu, rozrušení půdy do hloubky 50-150 mm (rotavátorování, nakopání) plošná úprava nerovností 50-100mm plochy jednotlivě do 500 m2, vláčení – u   </t>
  </si>
  <si>
    <t>R položka.1</t>
  </si>
  <si>
    <t xml:space="preserve">Příprava půdy na svahu od 1:5 do 1:2, tj. chemické odplevelení totálním herbicidem, odstranění stařiny - plevelu, rozrušení půdy do hloubky 50-150 mm (nakopání) plošná úprava nerovností 50-100mm plochy jednotlivě do 500 m2, uhrabání   </t>
  </si>
  <si>
    <t>Pol63</t>
  </si>
  <si>
    <t xml:space="preserve">Totální herbicid, např. Roundup Bioaktiv, v množství 50 ml /l vody/ 100 m2   </t>
  </si>
  <si>
    <t>Výsadba stromů</t>
  </si>
  <si>
    <t xml:space="preserve">Výsadba stromů   </t>
  </si>
  <si>
    <t>183101221</t>
  </si>
  <si>
    <t xml:space="preserve">Hloubení jamek pro vysazování rostlin v hornině 1 až 4 s výměnou půdy na 50%, s případným naložením přebytečných výkopků na dopr. prostředek, s odvozem na vzdál. do 20km a se složením, v rov. nebo svahu do 1:5 objemu přes 0,4 do 1m3   </t>
  </si>
  <si>
    <t>R - položka</t>
  </si>
  <si>
    <t xml:space="preserve">Promísení půdy z jamky a kompostu s kondicionerem, přidání tabletového hnojiva   </t>
  </si>
  <si>
    <t>184102115</t>
  </si>
  <si>
    <t xml:space="preserve">Výsadba dřevin s balem do předem vyhloubené jamky se zalitím v rovině nebo na svahu do 1:5 při prům. balu přes 500 do 600mm   </t>
  </si>
  <si>
    <t>R - položka.1</t>
  </si>
  <si>
    <t xml:space="preserve">Řez stromů při výsadbě   </t>
  </si>
  <si>
    <t>184215133</t>
  </si>
  <si>
    <t xml:space="preserve">Ukotvení dřeviny třemi a více kůly,  při prům. kůlů do 100mm při délce kůlů přes 2 do 3m   </t>
  </si>
  <si>
    <t>15615175</t>
  </si>
  <si>
    <t xml:space="preserve">drát kruhový Pz měkký jakost 11 343 D 2,50mm   </t>
  </si>
  <si>
    <t>24771110</t>
  </si>
  <si>
    <t xml:space="preserve">páska technická textilní š 50mm   </t>
  </si>
  <si>
    <t>69311054</t>
  </si>
  <si>
    <t xml:space="preserve">tkanina jutová přírodní 211g/m2 pás š 15cm   </t>
  </si>
  <si>
    <t>184215412</t>
  </si>
  <si>
    <t xml:space="preserve">Zhotovení závlahové mísy u solit. dřevin v rov nebo svahu do 1:5, o prům. mísy do 1m   </t>
  </si>
  <si>
    <t xml:space="preserve">Ochrana kmene proti poškození teplotními vlivy nátěrem   </t>
  </si>
  <si>
    <t>184911421</t>
  </si>
  <si>
    <t xml:space="preserve">Mulčování vysazených rostlin mulč. kůrou s př. nalož. odpadu na dopr. prostředek, s odvozem na vzdál. do 20 km a se složením, při tl. mulče 100 mm v neslehnutém stavu, v rov. nebo na svahu do 1:5   </t>
  </si>
  <si>
    <t xml:space="preserve">LISTNATÉ STROMY ALEJOVÉ, obvod km. 14-16cm, bal 500-600mm   </t>
  </si>
  <si>
    <t>Pol64</t>
  </si>
  <si>
    <t xml:space="preserve">Carpinus betulus - habr obecný   </t>
  </si>
  <si>
    <t>Pol75</t>
  </si>
  <si>
    <t xml:space="preserve">Prunus padus Colorata - střemcha obecná   </t>
  </si>
  <si>
    <t>Pol76</t>
  </si>
  <si>
    <t xml:space="preserve">Tilia cordata Rancho - lípa malolistá   </t>
  </si>
  <si>
    <t>Pol81</t>
  </si>
  <si>
    <t xml:space="preserve">Qurecus robur - dub letní   </t>
  </si>
  <si>
    <t>Pol82</t>
  </si>
  <si>
    <t xml:space="preserve">Qurecus robur Fastigiata - dub letní (zavětvený až k zemi)   </t>
  </si>
  <si>
    <t xml:space="preserve">OSTATNÍ MATERIÁL   </t>
  </si>
  <si>
    <t>Pol83</t>
  </si>
  <si>
    <t xml:space="preserve">Zahradnický kompost v dávce 100 l /rostlina   </t>
  </si>
  <si>
    <t>Pol84</t>
  </si>
  <si>
    <t xml:space="preserve">Půdní kondicioner 0,5 kg/jamka (např. Terracottem)   </t>
  </si>
  <si>
    <t>Pol85</t>
  </si>
  <si>
    <t xml:space="preserve">Plné konbinované hnojivo s postupným uvolňováním 2 roky, např. Sylvamix Forte v dávce 150 g / strom   </t>
  </si>
  <si>
    <t>Pol86</t>
  </si>
  <si>
    <t xml:space="preserve">Kůl frézovaný se špicí 7/250   </t>
  </si>
  <si>
    <t>Pol87</t>
  </si>
  <si>
    <t xml:space="preserve">Příčka 6/60   </t>
  </si>
  <si>
    <t>Pol88</t>
  </si>
  <si>
    <t xml:space="preserve">Úvazek plochý š. 3 cm, 3 m/strom   </t>
  </si>
  <si>
    <t>Pol89</t>
  </si>
  <si>
    <t xml:space="preserve">Ochranný nátěr proti poškození kmenů teplotními vlivy (např. Arboflex  cca 180 g/strom, cena vč. základ. nátěru LX - 60)   </t>
  </si>
  <si>
    <t>Pol90</t>
  </si>
  <si>
    <t xml:space="preserve">Voda pro zálivku (cena vodné + stočné Praha 2019) 100 l/ks   </t>
  </si>
  <si>
    <t>Pol91</t>
  </si>
  <si>
    <t xml:space="preserve">Mulčovovací kůra drcená hrubá prosátá vrstva 100 mm   </t>
  </si>
  <si>
    <t>Výsadba větších výpě</t>
  </si>
  <si>
    <t xml:space="preserve">Výsadba větších výpěstků keřů   </t>
  </si>
  <si>
    <t>183101213</t>
  </si>
  <si>
    <t xml:space="preserve">Hloubení jamek pro vysazování rostlin v hornině 1 až 4 s výměnou půdy 50%, s případným naložením přebytečných výkopků na dopr. prostředek, s odvozem na vzdál. do 20km a se složením, v rov. nebo svahu do 1:5 objemu od 0,02 do 0,05 m3   </t>
  </si>
  <si>
    <t>R - položka.2</t>
  </si>
  <si>
    <t xml:space="preserve">Promísení půdy z jamky a kompostu s kondicionerem, přidání tabletovoho hnojiva   </t>
  </si>
  <si>
    <t>184102112</t>
  </si>
  <si>
    <t xml:space="preserve">Výsadba dřevin s balem do předem vyhloubené jamky se zalitím v rov. nebo svahu do 1:5 při prům. balu od 200 do 300mm   </t>
  </si>
  <si>
    <t>R - položka.3</t>
  </si>
  <si>
    <t xml:space="preserve">Střih keře při výsadbě   </t>
  </si>
  <si>
    <t xml:space="preserve">Listnatý keř, kont. 80-100, 100-150 cm, 7 l a více   </t>
  </si>
  <si>
    <t>Pol92</t>
  </si>
  <si>
    <t xml:space="preserve">Cornus mas - dřín obecný - kmínek 80cm a výše   </t>
  </si>
  <si>
    <t>Pol93</t>
  </si>
  <si>
    <t xml:space="preserve">Corylus avellana - líska obecná v ODRŮDÁCH 80-100 cm   </t>
  </si>
  <si>
    <t>Pol94</t>
  </si>
  <si>
    <t xml:space="preserve">Hibiscus syriacus Blue Bird - ibišek syrský - kmínek 80cm a více   </t>
  </si>
  <si>
    <t>Pol95</t>
  </si>
  <si>
    <t xml:space="preserve">Philadelphus coronarius - pustoryl věncový 80-100 cm   </t>
  </si>
  <si>
    <t>Pol96</t>
  </si>
  <si>
    <t xml:space="preserve">Physocarpus opulifolius Diablo - tavola kalinolistá 100-150   </t>
  </si>
  <si>
    <t>Pol97</t>
  </si>
  <si>
    <t xml:space="preserve">Viburnum opulus - kalina obecná 80-100   </t>
  </si>
  <si>
    <t>Pol98</t>
  </si>
  <si>
    <t xml:space="preserve">Zahradnický kompost v dávce 20 l /rostlina   </t>
  </si>
  <si>
    <t>Pol99</t>
  </si>
  <si>
    <t xml:space="preserve">Půdní kondicioner 0,1kg/jamka (např. Terracottem)   </t>
  </si>
  <si>
    <t>Pol100</t>
  </si>
  <si>
    <t xml:space="preserve">Plné konbinované hnojivo s postupným uvolňováním 2 roky, např. Sylvamix Forte v dávce 80 g / keř   </t>
  </si>
  <si>
    <t>Pol101</t>
  </si>
  <si>
    <t xml:space="preserve">Kůl frézovaný se špicí 4/150   </t>
  </si>
  <si>
    <t>Pol102</t>
  </si>
  <si>
    <t xml:space="preserve">Úvazek plochý š. 2 cm, 0,5 m / dřevina   </t>
  </si>
  <si>
    <t>Pol103</t>
  </si>
  <si>
    <t xml:space="preserve">Voda pro zálivku (cena vodné + stočné Praha 2019) 20 l/ks   </t>
  </si>
  <si>
    <t>Výsadba pokryvných d</t>
  </si>
  <si>
    <t xml:space="preserve">Výsadba pokryvných dřevin a menších výpěstků listnatých keřů   </t>
  </si>
  <si>
    <t>183111214</t>
  </si>
  <si>
    <t xml:space="preserve">Hloubení jamek pro vysazování rostlin v hornině 1 až 4 s výměnou půdy 50%, s případným naložením přebytečných výkopků na dopr. prostředek, s odvozem na vzdál. do 20km a se složením, v rov. nebo svahu 1:5 objemu od 0,01 do 0,02m3   </t>
  </si>
  <si>
    <t>R - položka.2.1</t>
  </si>
  <si>
    <t>184102111</t>
  </si>
  <si>
    <t xml:space="preserve">Výsadba dřevin s balem do předem vyhloubené jamky se zalitím v rov. nebo svahu do 1:5 při prům. balu od 100 do 200mm   </t>
  </si>
  <si>
    <t>R - položka.3.1</t>
  </si>
  <si>
    <t>D7</t>
  </si>
  <si>
    <t xml:space="preserve">Listnaté keře kont., 20-30, 40-60   </t>
  </si>
  <si>
    <t>Pol104</t>
  </si>
  <si>
    <t xml:space="preserve">Cornus alba Spaethii - svída bílá 40-60cm   </t>
  </si>
  <si>
    <t>Pol105</t>
  </si>
  <si>
    <t xml:space="preserve">Philadelphus lemoinei Erectus - pustoryl  40-60cm   </t>
  </si>
  <si>
    <t>Pol106</t>
  </si>
  <si>
    <t xml:space="preserve">Spiraea bumalda Anthony Waterer - tavolník nízký 40-60cm   </t>
  </si>
  <si>
    <t>Pol107</t>
  </si>
  <si>
    <t xml:space="preserve">Spiraea japonica Little Princess - tavolník japonský 20-30cm   </t>
  </si>
  <si>
    <t>Pol108</t>
  </si>
  <si>
    <t xml:space="preserve">Spiraea cinerea Grefsheim - tavolník popelavý 40-60cm   </t>
  </si>
  <si>
    <t>Pol109</t>
  </si>
  <si>
    <t xml:space="preserve">Zahradnický kompost v dávce 2 l/rostlina   </t>
  </si>
  <si>
    <t>Pol110</t>
  </si>
  <si>
    <t xml:space="preserve">Půdní kondicioner 0,05 kg/jamka (např. Terracottem)   </t>
  </si>
  <si>
    <t>Pol111</t>
  </si>
  <si>
    <t xml:space="preserve">Plné konbinované hnojivo s postupným uvolňováním 2 roky, např. Sylvamix Forte v dávce 40 g / keř   </t>
  </si>
  <si>
    <t>Pol112</t>
  </si>
  <si>
    <t xml:space="preserve">Voda pro zálivku (cena vodné + stočné Praha 2019) 10 l/ks   </t>
  </si>
  <si>
    <t>Výsadba trvalkových</t>
  </si>
  <si>
    <t xml:space="preserve">Výsadba trvalkových záhonů   </t>
  </si>
  <si>
    <t>183111213</t>
  </si>
  <si>
    <t xml:space="preserve">Hloubení jamek pro vysazování rostlin v hornině 1 až 4 s výměnou půdy 50%, s případným naložením přebytečných výkopků na dopr. prostředek, s odvozem na vzdál. do 20km a se složením, v rov. nebo svahu 1:5 objemu do 0,01m3   </t>
  </si>
  <si>
    <t>R - položka.2.2</t>
  </si>
  <si>
    <t>183211322</t>
  </si>
  <si>
    <t xml:space="preserve">Výsadba květin hrnkovaných přes 80 do 120mm do předem připravené půdy se zalitím   </t>
  </si>
  <si>
    <t xml:space="preserve">TRVALKY k 9 a větší   </t>
  </si>
  <si>
    <t>Pol113</t>
  </si>
  <si>
    <t xml:space="preserve">Salvia nemorosa Mainacht - šalvěj hajní   </t>
  </si>
  <si>
    <t>Pol115</t>
  </si>
  <si>
    <t xml:space="preserve">Zahradnický kompost v dávce 1 l/rostlina   </t>
  </si>
  <si>
    <t>Pol116</t>
  </si>
  <si>
    <t xml:space="preserve">Půdní kondicioner 0,025 kg/jamka (např. Terracottem)   </t>
  </si>
  <si>
    <t>Pol117</t>
  </si>
  <si>
    <t xml:space="preserve">Mulčovovací kůra drcená hrubá prosátá vrstva 50 mm   </t>
  </si>
  <si>
    <t>Pol118</t>
  </si>
  <si>
    <t xml:space="preserve">Voda pro zálivku (cena vodné + stočné Praha 2019) 5 l/ks   </t>
  </si>
  <si>
    <t>Trávník hřišťový a p</t>
  </si>
  <si>
    <t xml:space="preserve">Trávník hřišťový a parkový založený výsevem   </t>
  </si>
  <si>
    <t>181411131</t>
  </si>
  <si>
    <t xml:space="preserve">Založení parkového trávníku výsevem plochy do 1000 m2 v rovině a ve svahu do 1:5   </t>
  </si>
  <si>
    <t>181411132</t>
  </si>
  <si>
    <t xml:space="preserve">Založení parkového trávníku výsevem plochy do 1000 m2 ve svahu do 1:2   </t>
  </si>
  <si>
    <t>185802113</t>
  </si>
  <si>
    <t xml:space="preserve">Hnojení půdy nebo trávníku v rovině a svahu do 1:5 umělým hnojivem na široko   </t>
  </si>
  <si>
    <t>185802123</t>
  </si>
  <si>
    <t xml:space="preserve">Hnojení půdy nebo trávníku na svahu od 1:5 do 1:2 umělým hnojivem na široko   </t>
  </si>
  <si>
    <t>184911312</t>
  </si>
  <si>
    <t xml:space="preserve">Položení mulčovací textilie ve svahu do 1:2   </t>
  </si>
  <si>
    <t>185804312</t>
  </si>
  <si>
    <t xml:space="preserve">Zalití plochy jednotlivě přes 20 m2 (14 x 10 l /m2)   </t>
  </si>
  <si>
    <t>Pol119</t>
  </si>
  <si>
    <t xml:space="preserve">Travní směs hřišťová 25 g/m2   </t>
  </si>
  <si>
    <t>Pol120</t>
  </si>
  <si>
    <t xml:space="preserve">Travní směs parková 25 g/m2   </t>
  </si>
  <si>
    <t>Pol121</t>
  </si>
  <si>
    <t xml:space="preserve">Plné kombinované hnojivo, např. NPK   </t>
  </si>
  <si>
    <t>Pol122</t>
  </si>
  <si>
    <t xml:space="preserve">Kokosová geotextilie 700g/m2 např. Geomanet K700 EKO (x 1,2 koeficient prostřihu a překrytí )   </t>
  </si>
  <si>
    <t>Pol123</t>
  </si>
  <si>
    <t xml:space="preserve">Ocelová kotvící skoba 20 cm např. Geopin steel 20 cm, 5 ks/ m2   </t>
  </si>
  <si>
    <t>Pol124</t>
  </si>
  <si>
    <t xml:space="preserve">Voda pro zálivku (cena vodné + stočné Praha 2019) 10 l/m2 14x   </t>
  </si>
  <si>
    <t>Rozvojová péče - prv</t>
  </si>
  <si>
    <t xml:space="preserve">Rozvojová péče - první vegetační období   </t>
  </si>
  <si>
    <t>Alejové stromy</t>
  </si>
  <si>
    <t xml:space="preserve">Alejové stromy   </t>
  </si>
  <si>
    <t xml:space="preserve">Udržovací a zdravotní řez stromů (pokud bude nutné tak i výchovný řez podporující tvar stromu s průběžným kmenem)   </t>
  </si>
  <si>
    <t xml:space="preserve">Kontrola úvazků a kůlů vč. případné výměny poškozených kůlů   </t>
  </si>
  <si>
    <t xml:space="preserve">Zalití rostlin vč. ceny vody - 80l/strom   </t>
  </si>
  <si>
    <t xml:space="preserve">Odplevelení a úprava kořenové mísy   </t>
  </si>
  <si>
    <t>R-položka.5</t>
  </si>
  <si>
    <t xml:space="preserve">Doplnění mulčovací kůry vrstva 50 mm   </t>
  </si>
  <si>
    <t>Keřové skupiny nové</t>
  </si>
  <si>
    <t xml:space="preserve">Keřové skupiny nové   </t>
  </si>
  <si>
    <t>R-položka.6</t>
  </si>
  <si>
    <t xml:space="preserve">Udržovací a výchovný řez keřů   </t>
  </si>
  <si>
    <t>R-položka.7</t>
  </si>
  <si>
    <t xml:space="preserve">Zalití rostlin vč. ceny vody - 50l/m2   </t>
  </si>
  <si>
    <t>R-položka.8</t>
  </si>
  <si>
    <t xml:space="preserve">Odplevelení mulčovaných ploch   </t>
  </si>
  <si>
    <t>Keřové skupiny stáva</t>
  </si>
  <si>
    <t xml:space="preserve">Keřové skupiny stávající u předního plotu   </t>
  </si>
  <si>
    <t>R-položka.9</t>
  </si>
  <si>
    <t>Trvalky</t>
  </si>
  <si>
    <t xml:space="preserve">Trvalky   </t>
  </si>
  <si>
    <t>R-položka.10</t>
  </si>
  <si>
    <t xml:space="preserve">Odstranění odkvetlých květenství a ostranění nadzemních částí před zimou   </t>
  </si>
  <si>
    <t>R-položka.11</t>
  </si>
  <si>
    <t xml:space="preserve">Zalití rostlin vč. ceny vody - 30l/m2   </t>
  </si>
  <si>
    <t>Rozvojová péče - dru</t>
  </si>
  <si>
    <t xml:space="preserve">Rozvojová péče - druhé vegetační období   </t>
  </si>
  <si>
    <t>R-položka.8.1</t>
  </si>
  <si>
    <t>R-položka.8.2</t>
  </si>
  <si>
    <t>Rozvojová péče - tře</t>
  </si>
  <si>
    <t xml:space="preserve">Rozvojová péče - třetí vegetační období   </t>
  </si>
  <si>
    <t>Rozvojová péče - čtv</t>
  </si>
  <si>
    <t xml:space="preserve">Rozvojová péče - čtvrté vegetační období   </t>
  </si>
  <si>
    <t>R-položka.12</t>
  </si>
  <si>
    <t xml:space="preserve">Odstranění kotvení   </t>
  </si>
  <si>
    <t>R-položka.13</t>
  </si>
  <si>
    <t xml:space="preserve">Instalace a dodávka plastové děrované ochrany před poškozením báze kmene vyžínačem (např.TreeProtector - chránička)   </t>
  </si>
  <si>
    <t>Rozvojová péče - pát</t>
  </si>
  <si>
    <t xml:space="preserve">Rozvojová péče - páté vegetační období   </t>
  </si>
  <si>
    <t>Objekt:   Oplocení a terenní úpravy</t>
  </si>
  <si>
    <t>122251101</t>
  </si>
  <si>
    <t xml:space="preserve">Odkopávky a prokopávky nezapažené v hornině třídy těžitelnosti I, skupiny 3 objem do 20 m3 strojně   </t>
  </si>
  <si>
    <t>133251101</t>
  </si>
  <si>
    <t xml:space="preserve">Hloubení šachet nezapažených v hornině třídy těžitelnosti I, skupiny 3 objem do 20 m3   </t>
  </si>
  <si>
    <t>274313511</t>
  </si>
  <si>
    <t xml:space="preserve">Základové pásy z betonu tř. C 12/15   </t>
  </si>
  <si>
    <t>331231334</t>
  </si>
  <si>
    <t xml:space="preserve">Zdivo pilířů z cihel lícových plných dl 240 mm na MVC (cihla VPC mrazuvzdorná NF 240x115x71 mm)   </t>
  </si>
  <si>
    <t>58594846</t>
  </si>
  <si>
    <t xml:space="preserve">směs suchá maltová zdicí a spárovací pro lícové zdivo vápenocementová M5   </t>
  </si>
  <si>
    <t>59623031</t>
  </si>
  <si>
    <t xml:space="preserve">cihla lícová plná německý formát 240x115x71mm   </t>
  </si>
  <si>
    <t>338171113</t>
  </si>
  <si>
    <t xml:space="preserve">Osazování sloupků a vzpěr plotových ocelových v do 2,00 m se zabetonováním beton C30/37   </t>
  </si>
  <si>
    <t>55342255</t>
  </si>
  <si>
    <t xml:space="preserve">sloupek plotový průběžný Pz a lakovaný 2500/38x1,5mm   </t>
  </si>
  <si>
    <t>55342270</t>
  </si>
  <si>
    <t xml:space="preserve">vzpěra plotová 48x1,5mm lakjovaná včetně krytky s uchem 1500mm   </t>
  </si>
  <si>
    <t>3481011R1</t>
  </si>
  <si>
    <t xml:space="preserve">D+M branka 1000x2000 mm žárový pozink na ocelové sloupky   </t>
  </si>
  <si>
    <t>3481011R2</t>
  </si>
  <si>
    <t xml:space="preserve">D+M hlavní branka 1000x2000 m včetně plotových polí 1860x1450, žárový pozink   </t>
  </si>
  <si>
    <t>3481012R1</t>
  </si>
  <si>
    <t xml:space="preserve">D+M vjezdová otočná brána 4200x2000 mm s elektrickým pohonem   </t>
  </si>
  <si>
    <t>348121221</t>
  </si>
  <si>
    <t xml:space="preserve">Osazení podhrabových desek délky do 3 m na ocelové plotové sloupky   </t>
  </si>
  <si>
    <t>59231510</t>
  </si>
  <si>
    <t xml:space="preserve">držák plotového pole Pz (bílý,žlutý) 30x30mm   </t>
  </si>
  <si>
    <t>5923312R</t>
  </si>
  <si>
    <t xml:space="preserve">deska plotová betonová 2950x50x290mm   </t>
  </si>
  <si>
    <t>3481711R1</t>
  </si>
  <si>
    <t xml:space="preserve">D+M nové oplocení 1,34+2x2,07x1400 mm, žárový pozink   </t>
  </si>
  <si>
    <t>348273902</t>
  </si>
  <si>
    <t xml:space="preserve">Držák plotových polí průběžný dl 300 mm vkládaný do ložných spár plotového sloupku   </t>
  </si>
  <si>
    <t>348401120</t>
  </si>
  <si>
    <t xml:space="preserve">Montáž oplocení ze strojového pletiva s napínacími dráty výšky do 1,6 m   </t>
  </si>
  <si>
    <t>31324810</t>
  </si>
  <si>
    <t xml:space="preserve">svařované plotové pletivo v rolích 25m výšky 1,50m průměr drátu 3mm rozměr oka 38x76mm povrchová úprava Pz a komaxit   </t>
  </si>
  <si>
    <t>411321313</t>
  </si>
  <si>
    <t xml:space="preserve">Stropy deskové ze ŽB tř. C 16/20   </t>
  </si>
  <si>
    <t>58932571</t>
  </si>
  <si>
    <t xml:space="preserve">beton C 16/20 X0,XC1 kamenivo frakce 0/16   </t>
  </si>
  <si>
    <t>564801111</t>
  </si>
  <si>
    <t xml:space="preserve">Podklad ze štěrkodrtě ŠD tl 30 mm fr 0-4   </t>
  </si>
  <si>
    <t>58344155</t>
  </si>
  <si>
    <t xml:space="preserve">štěrkodrť frakce 0/22   </t>
  </si>
  <si>
    <t xml:space="preserve">Podklad ze štěrkodrtě ŠD tl 200 mm fr 0-32   </t>
  </si>
  <si>
    <t>5792313R1</t>
  </si>
  <si>
    <t xml:space="preserve">Ručně litý pryžový povrch stabilizační EPDM tl. 35mm horní vrstva probarvená ve hmotě   </t>
  </si>
  <si>
    <t>5891161R1</t>
  </si>
  <si>
    <t xml:space="preserve">Pískové hřiště   </t>
  </si>
  <si>
    <t>91623211R</t>
  </si>
  <si>
    <t xml:space="preserve">Obruba ploch pro tělovýchovu z obrubníků do betonového lože výšky 25 mm (pryžový obrubník)   </t>
  </si>
  <si>
    <t>9162391R1</t>
  </si>
  <si>
    <t xml:space="preserve">D+M herní prvek - skluzavka zabudovaná do svahu dřevo a nerez š. 1,3 m, dl. 3,10 m, v. 2,20 m   </t>
  </si>
  <si>
    <t>9162391R2</t>
  </si>
  <si>
    <t xml:space="preserve">D+M herní prvek - domeček dřevěný 1,30x1,90x2,20 m   </t>
  </si>
  <si>
    <t>9162391R3</t>
  </si>
  <si>
    <t xml:space="preserve">D+M herní prvek - pružinová houpačka 1,0x0,24x0,9 m   </t>
  </si>
  <si>
    <t>9162391R4</t>
  </si>
  <si>
    <t xml:space="preserve">D+M herní prvek - pískoviště otevřené  šestiboké 3,0x2,60 m, v. 0,30 m se zakrývacím prvkem   </t>
  </si>
  <si>
    <t>9162391R5</t>
  </si>
  <si>
    <t xml:space="preserve">D+M herní prvek - loď dřevěná s plastovou skluzavkou 7,50x2,60 m, v. 4,0 m   </t>
  </si>
  <si>
    <t>9162391R6</t>
  </si>
  <si>
    <t xml:space="preserve">D+M herní prvek - mlhoviště sprcha s květy na stonku nerez a komaxit 0,90x0,49x1,70 m   </t>
  </si>
  <si>
    <t>9162391R7</t>
  </si>
  <si>
    <t xml:space="preserve">D+M herní prvek - demontovatelná terasa - modřínové palubky ošetřené odolnou lazurou, ocelová jeklová konstrukce, podkladní betonové dlaždice   </t>
  </si>
  <si>
    <t>9360010R1</t>
  </si>
  <si>
    <t xml:space="preserve">D+M vyvýšené záhony čtvercové dřevěné 435x1300x1300 mm   </t>
  </si>
  <si>
    <t>9361042R1</t>
  </si>
  <si>
    <t xml:space="preserve">D+M odpadkový koš na tříděný odpad 3x 65l, dřevo, kovové části žárový pozink. 960x390 mm   </t>
  </si>
  <si>
    <t>9361042R2</t>
  </si>
  <si>
    <t xml:space="preserve">D+M odpadkový koš na běžný odpad kulaty, dřevo, objem 35l, průměr 330 mm, v. 900 mm   </t>
  </si>
  <si>
    <t>9361241R1</t>
  </si>
  <si>
    <t xml:space="preserve">D+M dětská lavička zabudovaná s opěrkou zad 1750x270x520 mm   </t>
  </si>
  <si>
    <t>936174311</t>
  </si>
  <si>
    <t xml:space="preserve">Montáž stojanu na kola pro 5 kol kotevními šrouby na pevný podklad   </t>
  </si>
  <si>
    <t>74910151</t>
  </si>
  <si>
    <t xml:space="preserve">stojan na kola na 5 kol jednostranný, kov 570x1750x500mm   </t>
  </si>
  <si>
    <t>997013811</t>
  </si>
  <si>
    <t xml:space="preserve">Poplatek za uložení na skládce (skládkovné) stavebního odpadu dřevěného kód odpadu 170 201   </t>
  </si>
  <si>
    <t>94620170</t>
  </si>
  <si>
    <t xml:space="preserve">poplatek za uložení stavebního odpadu dřevěného zatříděného kódem 17 02 01   </t>
  </si>
  <si>
    <t>998232110</t>
  </si>
  <si>
    <t xml:space="preserve">Přesun hmot pro oplocení zděné z cihel nebo tvárnic v do 3 m   </t>
  </si>
  <si>
    <t>62855001</t>
  </si>
  <si>
    <t xml:space="preserve">pás asfaltový natavitelný modifikovaný SBS tl 4,0mm s vložkou z polyesterové rohože a spalitelnou PE fólií nebo jemnozrnný minerálním posypem na horním povrchu   </t>
  </si>
  <si>
    <t>998764201</t>
  </si>
  <si>
    <t xml:space="preserve">Přesun hmot procentní pro konstrukce klempířské v objektech v do 6 m   </t>
  </si>
  <si>
    <t>998766201</t>
  </si>
  <si>
    <t xml:space="preserve">Přesun hmot procentní pro konstrukce truhlářské v objektech v do 6 m   </t>
  </si>
  <si>
    <t>783301303</t>
  </si>
  <si>
    <t xml:space="preserve">Bezoplachové odrezivění zámečnických konstrukcí   </t>
  </si>
  <si>
    <t>24626773</t>
  </si>
  <si>
    <t xml:space="preserve">odrezovač bezoplachový   </t>
  </si>
  <si>
    <t>783301311</t>
  </si>
  <si>
    <t xml:space="preserve">Odmaštění zámečnických konstrukcí vodou ředitelným odmašťovačem   </t>
  </si>
  <si>
    <t>24618220</t>
  </si>
  <si>
    <t xml:space="preserve">koncentrát pro přípravu nepěnivého odmašťovače   </t>
  </si>
  <si>
    <t>783306811</t>
  </si>
  <si>
    <t xml:space="preserve">Odstranění nátěru ze zámečnických konstrukcí oškrábáním   </t>
  </si>
  <si>
    <t xml:space="preserve">Krycí jednonásobný syntetický standardní nátěr zámečnických konstrukcí (nátěr dle stávajícího ve třech odstínech RAL- žlutá, zelená, oranžová.)   </t>
  </si>
  <si>
    <t>Objekt:   Retenční nádrž</t>
  </si>
  <si>
    <t>131251104</t>
  </si>
  <si>
    <t xml:space="preserve">Hloubení jam nezapažených v hornině třídy těžitelnosti I, skupiny 3 objem do 500 m3 strojně   </t>
  </si>
  <si>
    <t>131351104</t>
  </si>
  <si>
    <t xml:space="preserve">Hloubení jam nezapažených v hornině třídy těžitelnosti II, skupiny 4 objem do 500 m3 strojně   </t>
  </si>
  <si>
    <t>162351123</t>
  </si>
  <si>
    <t xml:space="preserve">Vodorovné přemístění do 500 m výkopku/sypaniny z hornin třídy těžitelnosti II, skupiny 4 a 5   </t>
  </si>
  <si>
    <t>162751137</t>
  </si>
  <si>
    <t xml:space="preserve">Vodorovné přemístění do 10000 m výkopku/sypaniny z horniny třídy těžitelnosti II, skupiny 4 a 5   </t>
  </si>
  <si>
    <t>162751139</t>
  </si>
  <si>
    <t xml:space="preserve">Příplatek k vodorovnému přemístění výkopku/sypaniny z horniny třídy těžitelnosti II, skupiny 4 a 5 ZKD 1000 m přes 10000 m   </t>
  </si>
  <si>
    <t>167151112</t>
  </si>
  <si>
    <t xml:space="preserve">Nakládání výkopku z hornin třídy těžitelnosti II, skupiny 4 a 5 přes 100 m3   </t>
  </si>
  <si>
    <t>380321662</t>
  </si>
  <si>
    <t xml:space="preserve">Kompletní konstrukce ČOV, nádrží, vodojemů, žlabů nebo kanálů ze ŽB tř. C 30/37 tl 300 mm   </t>
  </si>
  <si>
    <t>380356221</t>
  </si>
  <si>
    <t xml:space="preserve">Bednění kompletních konstrukcí ČOV, nádrží nebo vodojemů omítaných ploch zaoblených zřízení   </t>
  </si>
  <si>
    <t>380356222</t>
  </si>
  <si>
    <t xml:space="preserve">Bednění kompletních konstrukcí ČOV, nádrží nebo vodojemů omítaných ploch zaoblených odstranění   </t>
  </si>
  <si>
    <t>894411311</t>
  </si>
  <si>
    <t xml:space="preserve">Osazení železobetonových dílců pro šachty skruží rovných   </t>
  </si>
  <si>
    <t xml:space="preserve">skruž kanalizační  100 x 100 x 12 cm   </t>
  </si>
  <si>
    <t>59224160</t>
  </si>
  <si>
    <t xml:space="preserve">skruž kanalizační  100 x 25 x 12 cm   </t>
  </si>
  <si>
    <t>894412411</t>
  </si>
  <si>
    <t xml:space="preserve">Osazení železobetonových dílců pro šachty skruží přechodových   </t>
  </si>
  <si>
    <t>59224168</t>
  </si>
  <si>
    <t xml:space="preserve">skruž betonová přechodová 62,5/100x60x12 cm   </t>
  </si>
  <si>
    <t>899104112</t>
  </si>
  <si>
    <t xml:space="preserve">Osazení poklopů litinových nebo ocelových včetně rámů pro třídu zatížení D400, E600   </t>
  </si>
  <si>
    <t xml:space="preserve">poklop šachtový litinový dno DN 600 pro třídu zatížení D400 uzamykatelný včetně soupravy klíče   </t>
  </si>
  <si>
    <t>89962013R</t>
  </si>
  <si>
    <t xml:space="preserve">Obetonování plastové šachty betonem prostým tř. C 16/20 otevřený výkop   </t>
  </si>
  <si>
    <t>899640112</t>
  </si>
  <si>
    <t xml:space="preserve">Bednění pro obetonování plastových šachet kruhových otevřený výkop   </t>
  </si>
  <si>
    <t>933901111</t>
  </si>
  <si>
    <t xml:space="preserve">Provedení zkoušky vodotěsnosti nádrže do 1000 m3   </t>
  </si>
  <si>
    <t>998142251</t>
  </si>
  <si>
    <t xml:space="preserve">Přesun hmot pro nádrže, jímky, zásobníky a jámy betonové monolitické v do 25 m   </t>
  </si>
  <si>
    <t>711132101</t>
  </si>
  <si>
    <t xml:space="preserve">Provedení izolace proti zemní vlhkosti pásy na sucho svislé AIP nebo tkaninou   </t>
  </si>
  <si>
    <t>2832305R</t>
  </si>
  <si>
    <t xml:space="preserve">fólie PE separační podlahová oddělující tepelnou izolaci tl 1,5mm   </t>
  </si>
  <si>
    <t>712361701</t>
  </si>
  <si>
    <t xml:space="preserve">Provedení povlakové krytiny střech do 10° fólií položenou volně s přilepením spojů   </t>
  </si>
  <si>
    <t xml:space="preserve">fólie hydroizolační mPVC tl 1,5mm   </t>
  </si>
  <si>
    <t xml:space="preserve">geotextilie netkaná separační, ochranná, filtrační, drenážní  PES(70%)+PP(30%) 300g/m2   </t>
  </si>
  <si>
    <t>712391172</t>
  </si>
  <si>
    <t xml:space="preserve">Provedení povlakové krytiny střech do 10° ochranné textilní vrstvy   </t>
  </si>
  <si>
    <t>998712201</t>
  </si>
  <si>
    <t xml:space="preserve">Přesun hmot procentní pro krytiny povlakové v objektech v do 6 m   </t>
  </si>
  <si>
    <t xml:space="preserve">D+M žebřík nerez dl. 3,20m včrtně kotvení kotevního materiálu   </t>
  </si>
  <si>
    <t>Část:   ZTI zemní práce</t>
  </si>
  <si>
    <t xml:space="preserve">dno betonové šachtové betonové dno 100 x 78,5 x 15 cm   </t>
  </si>
  <si>
    <t>59224002</t>
  </si>
  <si>
    <t xml:space="preserve">dílec betonový pro vstupní šachty  100x100x9 cm   </t>
  </si>
  <si>
    <t>767995R01</t>
  </si>
  <si>
    <t xml:space="preserve">Montáž atypických konstrukcí hmotnosti do 20 kg   </t>
  </si>
  <si>
    <t>42221507R01</t>
  </si>
  <si>
    <t xml:space="preserve">vírový ventil těsnicí CEV 250 s bezpečnostním přepadem Mosbaek   </t>
  </si>
  <si>
    <t>Objekt:   Lapák tuku</t>
  </si>
  <si>
    <t>Část:   ZTI - lapák tuků</t>
  </si>
  <si>
    <t>386120104</t>
  </si>
  <si>
    <t xml:space="preserve">Montáž odlučovače ropných látek železobetonového průtoku 15 l/s   </t>
  </si>
  <si>
    <t>59431150R01</t>
  </si>
  <si>
    <t xml:space="preserve">odlučovač tuků, NS4, Lipmax -P-DA,tř.zatížení D400, včetně připojky pro odběr vzorků   </t>
  </si>
  <si>
    <t>59431150R02</t>
  </si>
  <si>
    <t xml:space="preserve">zařízení pro měření tukové vrstvy   </t>
  </si>
  <si>
    <t>28613595</t>
  </si>
  <si>
    <t xml:space="preserve">potrubí dvouvrstvé PE100 s 10% signalizační vrstvou SDR 11 32x3,0 dl 12m   </t>
  </si>
  <si>
    <t xml:space="preserve">Kanalizační potrubí z tvrdého PVC jednovrstvé tuhost třídy SN10 DN do 160   </t>
  </si>
  <si>
    <t xml:space="preserve">trubka kanalizační PVC DN 125x3000 mm SN 10   </t>
  </si>
  <si>
    <t xml:space="preserve">Zřízení dílců šachet kanalizačních z betonových dílců   </t>
  </si>
  <si>
    <t>59225821</t>
  </si>
  <si>
    <t xml:space="preserve">deska betonová roznášecí 10-180 celokruhová/ 1-2/dílná   </t>
  </si>
  <si>
    <t>894812201R01</t>
  </si>
  <si>
    <t xml:space="preserve">Revizní šachta pro odběr vzorků z PP DN 425/150 Lipumax-P včetně roznášecí betonové desky, prodlužovací nástavec   </t>
  </si>
  <si>
    <t>722140108</t>
  </si>
  <si>
    <t xml:space="preserve">Potrubí vodovodní ocelové z ušlechtilé oceli spojované lisováním DN 65   </t>
  </si>
  <si>
    <t>55261307</t>
  </si>
  <si>
    <t xml:space="preserve">trubka z ušlechtilé oceli (nerez) lisovací spoj dl 6m DN 65   </t>
  </si>
  <si>
    <t>55261340</t>
  </si>
  <si>
    <t xml:space="preserve">koleno 90° z ušlechtilé oceli (nerez) lisovací spoj pro rozvod pitné vody DN 65   </t>
  </si>
  <si>
    <t>55261350</t>
  </si>
  <si>
    <t xml:space="preserve">tvarovka T z ušlechtilé oceli (nerez) lisovací spoj pro rozvod pitné vody DN 65   </t>
  </si>
  <si>
    <t>44981258</t>
  </si>
  <si>
    <t xml:space="preserve">spojka požární tlaková hadicová B75 Al   </t>
  </si>
  <si>
    <t>44981515</t>
  </si>
  <si>
    <t xml:space="preserve">víčko zaslepovací B75 Al   </t>
  </si>
  <si>
    <t>741110403</t>
  </si>
  <si>
    <t xml:space="preserve">Montáž hadice ochranná kovová s nasunutím do krabic D přes 50 do 75 mm uložená volně   </t>
  </si>
  <si>
    <t>34571351</t>
  </si>
  <si>
    <t xml:space="preserve">trubka elektroinstalační ohebná dvouplášťová korugovaná D 41/50 mm, HDPE+LDPE   </t>
  </si>
  <si>
    <t>Objekt:   Opěrná zeď 1</t>
  </si>
  <si>
    <t>327323128</t>
  </si>
  <si>
    <t xml:space="preserve">Opěrné zdi a valy ze ŽB tř. C 30/37 XF1, XA2, XC2   </t>
  </si>
  <si>
    <t>327351211</t>
  </si>
  <si>
    <t xml:space="preserve">Bednění opěrných zdí a valů svislých i skloněných zřízení   </t>
  </si>
  <si>
    <t>327351221</t>
  </si>
  <si>
    <t xml:space="preserve">Bednění opěrných zdí a valů svislých i skloněných odstranění   </t>
  </si>
  <si>
    <t>327361006</t>
  </si>
  <si>
    <t xml:space="preserve">Výztuž opěrných zdí a valů D 12 mm z betonářské oceli 10 505   </t>
  </si>
  <si>
    <t>9361791R1</t>
  </si>
  <si>
    <t xml:space="preserve">D+M trubky PVC DN 100 osazené při betonování zdi   </t>
  </si>
  <si>
    <t>998152111</t>
  </si>
  <si>
    <t xml:space="preserve">Přesun hmot pro montované zdi a valy v do 12 m   </t>
  </si>
  <si>
    <t>7671611R1</t>
  </si>
  <si>
    <t xml:space="preserve">D+M ocelové zábradlí žárově pozinkováno včetně madla a povrchové úpravy   </t>
  </si>
  <si>
    <t xml:space="preserve">celk. hm. 570,61kg   </t>
  </si>
  <si>
    <t>Objekt:   Altán</t>
  </si>
  <si>
    <t>274321611</t>
  </si>
  <si>
    <t xml:space="preserve">Základové pasy ze ŽB bez zvýšených nároků na prostředí tř. C 30/37 XC2, XF1, XA2   </t>
  </si>
  <si>
    <t>274361821</t>
  </si>
  <si>
    <t xml:space="preserve">Výztuž základových pásů betonářskou ocelí 10 505 (R)   </t>
  </si>
  <si>
    <t>275313711</t>
  </si>
  <si>
    <t xml:space="preserve">Základové patky z betonu tř. C 20/25   </t>
  </si>
  <si>
    <t>275321611</t>
  </si>
  <si>
    <t xml:space="preserve">Základové patky ze ŽB bez zvýšených nároků na prostředí tř. C 30/37 XC2, XF1, XA2   </t>
  </si>
  <si>
    <t>275361821</t>
  </si>
  <si>
    <t xml:space="preserve">Výztuž základových patek betonářskou ocelí 10 505 (R)   </t>
  </si>
  <si>
    <t>311321611</t>
  </si>
  <si>
    <t xml:space="preserve">Nosná zeď ze ŽB tř. C 30/37 bez výztuže   </t>
  </si>
  <si>
    <t>311351411</t>
  </si>
  <si>
    <t xml:space="preserve">Zřízení kruhového oboustranného bednění nosných nadzákladových zdí r do 2,5 m   </t>
  </si>
  <si>
    <t>53390061</t>
  </si>
  <si>
    <t xml:space="preserve">bednění rámové stěn kruhové r 1-2,5m   </t>
  </si>
  <si>
    <t>53390186</t>
  </si>
  <si>
    <t xml:space="preserve">materiál spotřební bednění stěn kruhové   </t>
  </si>
  <si>
    <t>311351412</t>
  </si>
  <si>
    <t xml:space="preserve">Odstranění kruhového oboustranného bednění nosných nadzákladových zdí r do 2,5 m   </t>
  </si>
  <si>
    <t>330321611</t>
  </si>
  <si>
    <t xml:space="preserve">Sloupy nebo pilíře z betonu pohledového tř. C 30/37 bez výztuže XC2, XF1, XA2   </t>
  </si>
  <si>
    <t>58933322</t>
  </si>
  <si>
    <t xml:space="preserve">beton C 30/37 X0 kamenivo frakce 0/8   </t>
  </si>
  <si>
    <t>332351115</t>
  </si>
  <si>
    <t xml:space="preserve">Zřízení bednění kruhových sloupů v do 4 m D do 0,40 m   </t>
  </si>
  <si>
    <t>53390124</t>
  </si>
  <si>
    <t xml:space="preserve">bednění sloupové kruhové D 400mm do v 4m   </t>
  </si>
  <si>
    <t>53390161</t>
  </si>
  <si>
    <t xml:space="preserve">materiál spotřební bednění sloupů a pilířů   </t>
  </si>
  <si>
    <t>332351116</t>
  </si>
  <si>
    <t xml:space="preserve">Odstranění bednění kruhových sloupů v do 4 m D do 0,40 m   </t>
  </si>
  <si>
    <t>332361821</t>
  </si>
  <si>
    <t xml:space="preserve">Výztuž sloupů oblých betonářskou ocelí 10 505   </t>
  </si>
  <si>
    <t xml:space="preserve">Stropy deskové ze ŽB tř. C 30/37 XC2, XF1, XA2   </t>
  </si>
  <si>
    <t>411351021</t>
  </si>
  <si>
    <t xml:space="preserve">Zřízení bednění stropů deskových tl do 50 cm bez podpěrné kce   </t>
  </si>
  <si>
    <t>53390201</t>
  </si>
  <si>
    <t xml:space="preserve">bednění stropů deskových tl 25-50cm   </t>
  </si>
  <si>
    <t>411351022</t>
  </si>
  <si>
    <t xml:space="preserve">Odstranění bednění stropů deskových tl do 50 cm bez podpěrné kce   </t>
  </si>
  <si>
    <t>411354315</t>
  </si>
  <si>
    <t xml:space="preserve">Zřízení podpěrné konstrukce stropů výšky do 4 m tl do 35 cm   </t>
  </si>
  <si>
    <t>53390230</t>
  </si>
  <si>
    <t xml:space="preserve">konstrukce podpěrná stropů v podepření do 4m strop tl 25-35cm   </t>
  </si>
  <si>
    <t>411354316</t>
  </si>
  <si>
    <t xml:space="preserve">Odstranění podpěrné konstrukce stropů výšky do 4 m tl do 35 cm   </t>
  </si>
  <si>
    <t xml:space="preserve">Osazení chodníkového obrubníku betonového stojatého s boční opěrou do lože z betonu prostého bet. C16/20 XF1   </t>
  </si>
  <si>
    <t>59217002</t>
  </si>
  <si>
    <t xml:space="preserve">obrubník betonový zahradní šedý 1000x50x200mm   </t>
  </si>
  <si>
    <t>919726122</t>
  </si>
  <si>
    <t xml:space="preserve">Geotextilie pro ochranu, separaci a filtraci netkaná měrná hmotnost do 300 g/m2   </t>
  </si>
  <si>
    <t>69311068</t>
  </si>
  <si>
    <t xml:space="preserve">geotextilie netkaná separační, ochranná, filtrační, drenážní PP 300g/m2   </t>
  </si>
  <si>
    <t>998012021</t>
  </si>
  <si>
    <t xml:space="preserve">Přesun hmot pro budovy monolitické v do 6 m   </t>
  </si>
  <si>
    <t>712311111</t>
  </si>
  <si>
    <t xml:space="preserve">Provedení povlakové krytiny střech do 10° za studena suspenzí asfaltovou   </t>
  </si>
  <si>
    <t>712341559</t>
  </si>
  <si>
    <t xml:space="preserve">Provedení povlakové krytiny střech do 10° pásy NAIP přitavením v plné ploše   </t>
  </si>
  <si>
    <t>76236131R</t>
  </si>
  <si>
    <t xml:space="preserve">Konstrukční a vyrovnávací vrstva pod klempířské prvky (atiky) z desek dřevoštěpkových tl. 18 mm   </t>
  </si>
  <si>
    <t>762951003</t>
  </si>
  <si>
    <t xml:space="preserve">Montáž podkladního roštu terasy z plných profilů osové vzdálenosti podpěrpřes 420 do 550 mm   </t>
  </si>
  <si>
    <t>605121R1</t>
  </si>
  <si>
    <t xml:space="preserve">hranol dubový 100x100 mm   </t>
  </si>
  <si>
    <t>762952013</t>
  </si>
  <si>
    <t xml:space="preserve">Montáž teras z prken š do 135 mm z dřevin tvrdých šroubovaných broušených bez povrchové úpravy   </t>
  </si>
  <si>
    <t>31140314</t>
  </si>
  <si>
    <t xml:space="preserve">vrut pro dřevěné terasy a fasády drážka hvězdicová zápustná hlava kalený nerez 5x60mm   </t>
  </si>
  <si>
    <t>42122171</t>
  </si>
  <si>
    <t xml:space="preserve">plátno brusné smirkové zrnitost K36   </t>
  </si>
  <si>
    <t>42122174</t>
  </si>
  <si>
    <t xml:space="preserve">plátno brusné smirkové zrnitost K60   </t>
  </si>
  <si>
    <t>6119815R</t>
  </si>
  <si>
    <t xml:space="preserve">prkno terasové dubové jednostranně jemně drážkované tl. 30 mm   </t>
  </si>
  <si>
    <t xml:space="preserve">42,5*1,08 "Přepočtené koeficientem množství   </t>
  </si>
  <si>
    <t>762953002</t>
  </si>
  <si>
    <t xml:space="preserve">Nátěr dřevěných teras olejový dvojnásobný s očištěním   </t>
  </si>
  <si>
    <t>61198198</t>
  </si>
  <si>
    <t xml:space="preserve">impregnace olejová pro terasová prkna   </t>
  </si>
  <si>
    <t>61198199</t>
  </si>
  <si>
    <t xml:space="preserve">čistič dřevoplastových terasových prken   </t>
  </si>
  <si>
    <t>76296011R1</t>
  </si>
  <si>
    <t xml:space="preserve">D+M podpěra stropu z dřevěného kmene pr. 300 mm, odkorněný kmen napuštěný olejem na ocelových závrtných tyčís patkou včetně kotvení pozinkovanými L profilyvčetně 4 chemických kotev do železobetonu   </t>
  </si>
  <si>
    <t>998762201</t>
  </si>
  <si>
    <t xml:space="preserve">Přesun hmot procentní pro kce tesařské v objektech v do 6 m   </t>
  </si>
  <si>
    <t>76414140R</t>
  </si>
  <si>
    <t xml:space="preserve">Krytina střechy falcovaná z TiZn předzvětralého plechu sklonu do 30°   </t>
  </si>
  <si>
    <t>764242434</t>
  </si>
  <si>
    <t xml:space="preserve">Oplechování rovné okapové hrany z TiZn předzvětralého plechu rš 330 mm   </t>
  </si>
  <si>
    <t>19112020</t>
  </si>
  <si>
    <t xml:space="preserve">plech TiZn „břidlicově šedý“ tabule tl 0,7mm   </t>
  </si>
  <si>
    <t>31261200</t>
  </si>
  <si>
    <t xml:space="preserve">pájka v trubičkách Sn60Pb-183/188 D 2mm   </t>
  </si>
  <si>
    <t>55349015</t>
  </si>
  <si>
    <t xml:space="preserve">příponka ležatá pro šablony a profily, nerez   </t>
  </si>
  <si>
    <t>766412223</t>
  </si>
  <si>
    <t xml:space="preserve">Montáž obložení stěn plochy přes 1 m2 palubkami modřínovými š do 100 mm   </t>
  </si>
  <si>
    <t>6119115R</t>
  </si>
  <si>
    <t xml:space="preserve">palubky obkladové modřín profil klasický 20x90mm jakost A/B   </t>
  </si>
  <si>
    <t>766417211</t>
  </si>
  <si>
    <t xml:space="preserve">Montáž obložení stěn podkladového roštu   </t>
  </si>
  <si>
    <t>60514114</t>
  </si>
  <si>
    <t xml:space="preserve">řezivo jehličnaté lať impregnovaná dl 4 m (40x60 mm)   </t>
  </si>
  <si>
    <t>783218111</t>
  </si>
  <si>
    <t xml:space="preserve">Lazurovací dvojnásobný syntetický nátěr tesařských konstrukcí (tvrdá lazura)   </t>
  </si>
  <si>
    <t>24626707</t>
  </si>
  <si>
    <t xml:space="preserve">hmota nátěrová syntetická s obsahem vosků a olejů lazurovací na dřevo   </t>
  </si>
  <si>
    <t>783314201</t>
  </si>
  <si>
    <t xml:space="preserve">Základní antikorozní jednonásobný syntetický standardní nátěr zámečnických konstrukcí   </t>
  </si>
  <si>
    <t>24626715</t>
  </si>
  <si>
    <t xml:space="preserve">hmota nátěrová syntetická základní antikorozní na kovy   </t>
  </si>
  <si>
    <t>78394715R</t>
  </si>
  <si>
    <t xml:space="preserve">Krycí jednonásobný polyuretanový vodou ředitelný nátěr betonového podhledu   </t>
  </si>
  <si>
    <t>Objekt:   Slaboproudé areálové rozvody</t>
  </si>
  <si>
    <t>1.</t>
  </si>
  <si>
    <t xml:space="preserve">Metalické rozvody - propojení  Hospodářský pavilon + Jesle   </t>
  </si>
  <si>
    <t xml:space="preserve">Vytýčení trasy kabelového vedení z místa napojení v úrovni (KR345/1/1+IP Intercom)   </t>
  </si>
  <si>
    <t xml:space="preserve">Hloubení kabel. rýhy š.35 cm, hl. 70 cm,   </t>
  </si>
  <si>
    <t xml:space="preserve">Zřízení kabel. lože, cihla napříč   </t>
  </si>
  <si>
    <t xml:space="preserve">Zakrytí kabelu folii PVC 22 cm   </t>
  </si>
  <si>
    <t xml:space="preserve">Zához rýhy š. 35 cm, hl. 70 cm   </t>
  </si>
  <si>
    <t xml:space="preserve">Odvoz zeminy do 1 km   </t>
  </si>
  <si>
    <t xml:space="preserve">Provizorní úprava terénu   </t>
  </si>
  <si>
    <t xml:space="preserve">Hutnění zeminy do 20 cm   </t>
  </si>
  <si>
    <t xml:space="preserve">Označení kabelového vedení   </t>
  </si>
  <si>
    <t xml:space="preserve">Kabel TCEPKPFLE 5XN0,4   </t>
  </si>
  <si>
    <t xml:space="preserve">Kabel UTP 4x2x0,5, kat. 5e (venkovní provedení)   </t>
  </si>
  <si>
    <t xml:space="preserve">Instalace kabelu   </t>
  </si>
  <si>
    <t xml:space="preserve">Trubka HDPE 40/33   </t>
  </si>
  <si>
    <t xml:space="preserve">Rozvodná skříň MRK10 na omítku včetně zemnící svorky   </t>
  </si>
  <si>
    <t xml:space="preserve">Trubka pevná pr.30 bezhalogenová včetně upevňovacího materiálu   </t>
  </si>
  <si>
    <t xml:space="preserve">PVC lišta vkládací LV 40x40   </t>
  </si>
  <si>
    <t xml:space="preserve">Svorkovnice zářezové rozpojovací SID-C 10 párů   </t>
  </si>
  <si>
    <t xml:space="preserve">Kabelová šachta plastová 500x500x500mm pro přechodné zakončení kabelu do objektu Jeslí   </t>
  </si>
  <si>
    <t xml:space="preserve">Montážní práce, instalace kabelů, stavební přípomocné práce   </t>
  </si>
  <si>
    <t>55261310</t>
  </si>
  <si>
    <t xml:space="preserve">nátrubek z ušlechtilé oceli (nerez) lisovací spoj pro rozvod pitné vody d 88,9   </t>
  </si>
  <si>
    <t>a</t>
  </si>
  <si>
    <t>b</t>
  </si>
  <si>
    <t>c</t>
  </si>
  <si>
    <t xml:space="preserve">množství </t>
  </si>
  <si>
    <t>jednotková cena SoD</t>
  </si>
  <si>
    <t>20/II (podání nabídky)</t>
  </si>
  <si>
    <t>d</t>
  </si>
  <si>
    <t xml:space="preserve"> 22/I</t>
  </si>
  <si>
    <t>e</t>
  </si>
  <si>
    <t>f</t>
  </si>
  <si>
    <t>g</t>
  </si>
  <si>
    <t>h</t>
  </si>
  <si>
    <t>i</t>
  </si>
  <si>
    <t>j</t>
  </si>
  <si>
    <t>k</t>
  </si>
  <si>
    <t>l</t>
  </si>
  <si>
    <t>n</t>
  </si>
  <si>
    <t>index navýšení     (d/c)</t>
  </si>
  <si>
    <t>index navýšení snížený o průměr nárustu materiálu za 2018-2020   (e-m)</t>
  </si>
  <si>
    <t>smluvní cena * index upravený (b*f)</t>
  </si>
  <si>
    <t>doplatek za jednotkovou cenu uvedenou v SoD  (g-b)</t>
  </si>
  <si>
    <t>doplatek ke smluvní ceně celkem (a*h)</t>
  </si>
  <si>
    <t>průměr nárůstu materiálu 2018-2020</t>
  </si>
  <si>
    <t>poznámka</t>
  </si>
  <si>
    <t xml:space="preserve">nárůst materiálu </t>
  </si>
  <si>
    <t xml:space="preserve">cenová soustava ÚRS </t>
  </si>
  <si>
    <t>popis</t>
  </si>
  <si>
    <t>kód položky</t>
  </si>
  <si>
    <t xml:space="preserve">č. </t>
  </si>
  <si>
    <t>cihelný blok děrovaný do P10 pro zdivo tl 380mm</t>
  </si>
  <si>
    <t>okno dřevěné otevíravé/sklopné trojsklo přes plochu 1m2 v 1,5-2,5m</t>
  </si>
  <si>
    <t>okno dřevěné otevíravé/sklopné trojsklo přes plochu 1m2 do v 1,5m</t>
  </si>
  <si>
    <t>okno dřevěné otevíravé/sklopné dvojsklo přes plochu 1m2 do v 1,5m</t>
  </si>
  <si>
    <t>žaluzie Z-90 fasádní ovládaná základním motorem příslušenství plochy do 6,0m2</t>
  </si>
  <si>
    <t>žaluzie Z-90 fasádní ovládaná základním motorem příslušenství plochy do 2,0m2</t>
  </si>
  <si>
    <t>cena URS 21-I</t>
  </si>
  <si>
    <t>cena URS 22-I</t>
  </si>
  <si>
    <t>PVC vinyl heterogenní akustická tl 3,40mm, nášlapná vrstva 0,67mm, zátěž 34/42, otlak do 0,11mm,</t>
  </si>
  <si>
    <t>dlažba keramická slinutá hladká do interiéru i exteriéru pro vysoké mechanické namáhání přes 9 do 12ks/m2</t>
  </si>
  <si>
    <t>parapet dřevotřískový vnitřní povrch laminátový š 300mm</t>
  </si>
  <si>
    <t>deska kompaktní laminátová jádro bílé tl 10mm</t>
  </si>
  <si>
    <t>pro výpočet % navýšení ceny použita položka URS 284411027</t>
  </si>
  <si>
    <t>použita položka URS 55342545, kpl přepočteny na m2</t>
  </si>
  <si>
    <t>pro výpočet % navýšení ceny použita položka URS 59761434</t>
  </si>
  <si>
    <t>pro výpočet % navýšení ceny použita položka URS 60794103</t>
  </si>
  <si>
    <t>pro výpočet % navýšení ceny použita položka URS 61110013</t>
  </si>
  <si>
    <t>pro výpočet % navýšení ceny použita položka URS 61110010</t>
  </si>
  <si>
    <t>pro výpočet % navýšení ceny použita položka URS 311234081 Zdivo jednovrstvé z cihel děrovaných do P10 na maltu M5 tl 380 mm</t>
  </si>
  <si>
    <t>Zdivo jednovrstvé z cihel děrovaných do P10 na maltu M5 tl 380 mm</t>
  </si>
  <si>
    <t>panel stropní předpjatý š 1190mm v 250mm, počet lan 6 + 0</t>
  </si>
  <si>
    <t>pro výpočet % navýšení ceny použita položka URS 59346861</t>
  </si>
  <si>
    <t>potěr cementový samonivelační litý C25</t>
  </si>
  <si>
    <t>pro výpočet % navýšení ceny použita položka URS 58915121 potěr cementový samonivelační litý C25, množství přepočteno na m3</t>
  </si>
  <si>
    <t>pro výpočet % navýšení ceny použita položka URS 62836110</t>
  </si>
  <si>
    <t>těleso otopné panelové 1 deskové bez přídavné přestupní plochy v 600mm dl 400mm 242W</t>
  </si>
  <si>
    <t>trubka Cu 99,99 tyče stav polotvrdý D 15 tl stěny 1,0mm</t>
  </si>
  <si>
    <t>trubka Cu 99,99 tyče stav polotvrdý D 22 tl stěny 1,0mm</t>
  </si>
  <si>
    <t>trubka Cu 99,99 tyče stav polotvrdý D 18 tl stěny 1,0mm</t>
  </si>
  <si>
    <t>trubka Cu 99,99 stav tvrdý D 28 tl stěny 1,5mm</t>
  </si>
  <si>
    <t>trubka Cu 99,99 stav tvrdý D 35 tl stěny 1,5mm</t>
  </si>
  <si>
    <t>trubka Cu 99,99 stav tvrdý D 42 tl stěny 1,5mm</t>
  </si>
  <si>
    <t>trubka ocelová bezešvá hladká jakost 11 353 21,3x2,6mm</t>
  </si>
  <si>
    <t>pouzdro izolační potrubní z minerální vlny s Al fólií max. 250/100°C 18/30mm</t>
  </si>
  <si>
    <t>pouzdro izolační potrubní z minerální vlny s Al fólií max. 250/100°C 22/30mm</t>
  </si>
  <si>
    <t>pouzdro izolační potrubní z minerální vlny s Al fólií max. 250/100°C 28/30mm</t>
  </si>
  <si>
    <t>pouzdro izolační potrubní z minerální vlny s Al fólií max. 250/100°C 35/30mm</t>
  </si>
  <si>
    <t>pouzdro izolační potrubní z minerální vlny s Al fólií max. 250/100°C 42/30mm</t>
  </si>
  <si>
    <t>kabel silový jádro Cu izolace PVC plášť PVC 0,6/1kV (1-CYKY) 5x25mm2</t>
  </si>
  <si>
    <t>URS 2021-I</t>
  </si>
  <si>
    <t>URS 2022-I</t>
  </si>
  <si>
    <t>kabel instalační jádro Cu plné izolace PVC plášť PVC 450/750V (CYKY) 5x6mm2</t>
  </si>
  <si>
    <t>kabel instalační jádro Cu plné izolace PVC plášť PVC 450/750V (CYKY) 5x4mm2</t>
  </si>
  <si>
    <t>kabel instalační jádro Cu plné izolace PVC plášť PVC 450/750V (CYKY) 5x2,5mm2</t>
  </si>
  <si>
    <t>kabel instalační jádro Cu plné izolace PVC plášť PVC 450/750V (CYKY) 5x1,5mm2</t>
  </si>
  <si>
    <t>kabel instalační jádro Cu plné izolace PVC plášť PVC 450/750V (CYKY) 3x2,5mm2</t>
  </si>
  <si>
    <t>kabel instalační jádro Cu plné izolace PVC plášť PVC 450/750V (CYKY) 3x1,5mm2</t>
  </si>
  <si>
    <t>pás zemnící 30x4mm FeZn</t>
  </si>
  <si>
    <t>pro výpočet % navýšení ceny použita položka URS 35442062</t>
  </si>
  <si>
    <t>pás asfaltový natavitelný oxidovaný tl 4,0mm s vložkou z hliníkové fólie / hliníkové fólie s textilií, se spalitelnou PE folií nebo jemnozrnným minerálním posypem</t>
  </si>
  <si>
    <t>fólie hydroizolační střešní mPVC mechanicky kotvená tl 1,8mm šedá</t>
  </si>
  <si>
    <t>pro výpočet % navýšení ceny použita položka URS 28322011</t>
  </si>
  <si>
    <t>deska tepelně izolační minerální plochých střech dvouvrstvá lambda=0,038-0,039 tl 100mm</t>
  </si>
  <si>
    <t>pro výpočet % navýšení ceny použita položka URS 63140403</t>
  </si>
  <si>
    <t>hydrantový systém s tvarově stálou hadicí D25 30 m</t>
  </si>
  <si>
    <t>pro výpočet % navýšení ceny použita položka URS 44981684</t>
  </si>
  <si>
    <t>čerpadlo ponorné vodovodní do vrtu DN 32 Hmax 30m Qmax 1,33l/s</t>
  </si>
  <si>
    <t>pro výpočet % navýšení ceny použita položka URS 42611925</t>
  </si>
  <si>
    <t>pítko závěsné s automaticky ovládaným výtokem 350x350x240mm</t>
  </si>
  <si>
    <t>Oplechování rovných parapetů mechanicky kotvené z Pz s povrchovou úpravou rš 250 mm</t>
  </si>
  <si>
    <t>tabule plechová tvrdá tl 0,6mm s povrchovou úpravou</t>
  </si>
  <si>
    <t>Oplechování rovných parapetů mechanicky kotvené z Pz s povrchovou úpravou rš 400 mm</t>
  </si>
  <si>
    <t>Oplechování rovných parapetů mechanicky kotvené z Pz s povrchovou úpravou rš 800 mm</t>
  </si>
  <si>
    <t>okno dřevěné s fixním zasklením dvojsklo do plochy 1m2</t>
  </si>
  <si>
    <t>trubka elektroinstalační ohebná dvouplášťová korugovaná (chránička) D 32/40mm, HDPE+LDPE</t>
  </si>
  <si>
    <t>trubka Cu 99,99 stav tvrdý D 54 tl stěny 2,0mm</t>
  </si>
  <si>
    <t>dlažba zámková tvaru I 200x165x60mm přírodní</t>
  </si>
  <si>
    <t>dlažba zámková profilová 230x140x80mm přírodní</t>
  </si>
  <si>
    <t>SO01</t>
  </si>
  <si>
    <t>SO02.1</t>
  </si>
  <si>
    <t>SO02.2.1</t>
  </si>
  <si>
    <t>SO02.23</t>
  </si>
  <si>
    <t>SO02.2</t>
  </si>
  <si>
    <t>SO02.4</t>
  </si>
  <si>
    <t>SO02.5</t>
  </si>
  <si>
    <t>SO02.6</t>
  </si>
  <si>
    <t>SO02.7</t>
  </si>
  <si>
    <t>SO02.8</t>
  </si>
  <si>
    <t>SO03.1</t>
  </si>
  <si>
    <t>SO03.2</t>
  </si>
  <si>
    <t>SO03.3</t>
  </si>
  <si>
    <t>SO03.4</t>
  </si>
  <si>
    <t>SO03.5</t>
  </si>
  <si>
    <t>SO03.6</t>
  </si>
  <si>
    <t>SO03.7</t>
  </si>
  <si>
    <t>SO03.8</t>
  </si>
  <si>
    <t>SO03.2.1</t>
  </si>
  <si>
    <t>SO04</t>
  </si>
  <si>
    <t>SO05</t>
  </si>
  <si>
    <t>SO06</t>
  </si>
  <si>
    <t>SO05.1</t>
  </si>
  <si>
    <t>SO06.1</t>
  </si>
  <si>
    <t>SO07.1</t>
  </si>
  <si>
    <t>SO07.2</t>
  </si>
  <si>
    <t>SO07.3</t>
  </si>
  <si>
    <t>SO08</t>
  </si>
  <si>
    <t>SO08.1</t>
  </si>
  <si>
    <t>SO011</t>
  </si>
  <si>
    <t>SO013</t>
  </si>
  <si>
    <t>SO014.1</t>
  </si>
  <si>
    <t>SO014.2</t>
  </si>
  <si>
    <t>SO015</t>
  </si>
  <si>
    <t>SO016</t>
  </si>
  <si>
    <t>SO018</t>
  </si>
  <si>
    <t>SO017.1</t>
  </si>
  <si>
    <t>SO017.2</t>
  </si>
  <si>
    <t>SO019</t>
  </si>
  <si>
    <t>SO020</t>
  </si>
  <si>
    <t>SO016.2</t>
  </si>
  <si>
    <t>SO016.3</t>
  </si>
  <si>
    <t>profil ocelový svařovaný jakost S235 průřez obdelníkový 40x20x2mm</t>
  </si>
  <si>
    <t>palubky obkladové modřín profil klasický 21x121mm jakost A/B</t>
  </si>
  <si>
    <t>plech TiZn „břidlicově šedý“ svitek š 670m tl 0,7mm</t>
  </si>
  <si>
    <t>hranol stavební řezivo průřezu do 120cm2 do dl 6m</t>
  </si>
  <si>
    <t>Krycí dvojnásobný polyuretanový vodou ředitelný nátěr betonové podlahy</t>
  </si>
  <si>
    <t>použita položka materiál URS 58124994 z položky URS 783817121</t>
  </si>
  <si>
    <t>hmota nátěrová syntetická krycí (email) na fasádní povrchy</t>
  </si>
  <si>
    <t>profil přechodový Al vrtaný 30mm stříbro</t>
  </si>
  <si>
    <t>pro výpočet % navýšení ceny použita položka URS 55343120</t>
  </si>
  <si>
    <t>lišta soklová PVC 9,7x58mm</t>
  </si>
  <si>
    <t>stříška vchodová rovná, kotvená pomocí konzol s integrovaným okapem, hliníkový rám, výplň akrylové sklo 1600x900mm</t>
  </si>
  <si>
    <t>pro výpočet % navýšení ceny použita položka URS 28315017</t>
  </si>
  <si>
    <t>dveře dvoukřídlé dřevotřískové protipožární EI (EW) 30 D3 povrch laminátový plné 1250x1970-2100mm</t>
  </si>
  <si>
    <t>pro výpočet % navýšení ceny použita položka URS 61162126</t>
  </si>
  <si>
    <t>dveře jednokřídlé dřevotřískové protipožární EI (EW) 30 D3 povrch laminátový plné 900x1970-2100mm</t>
  </si>
  <si>
    <t>pro výpočet % navýšení ceny použita položka URS 61165314</t>
  </si>
  <si>
    <t>dveře jednokřídlé dřevotřískové protipožární EI (EW) 30 D3 povrch laminátový plné 800x1970-2100mm</t>
  </si>
  <si>
    <t>pro výpočet % navýšení ceny použita položka URS 61162098</t>
  </si>
  <si>
    <t>dveře jednokřídlé dřevotřískové povrch laminátový plné 900x1970-2100mm</t>
  </si>
  <si>
    <t>pro výpočet % navýšení ceny použita položka URS 61162087</t>
  </si>
  <si>
    <t>pro výpočet % navýšení ceny použita položka URS 61162086</t>
  </si>
  <si>
    <t>dveře jednokřídlé dřevotřískové povrch laminátový plné 700x1970-2100mm</t>
  </si>
  <si>
    <t>pro výpočet % navýšení ceny použita položka URS 61162085</t>
  </si>
  <si>
    <t>zárubeň jednokřídlá obložková s laminátovým povrchem tl stěny 60-150mm rozměru 600-1100/1970, 2100mm</t>
  </si>
  <si>
    <t>pro výpočet % navýšení ceny použita položka URS 61182307</t>
  </si>
  <si>
    <t>podhled kazetový bez děrování polozapuštěná hrana tl 10mm 600x600mm</t>
  </si>
  <si>
    <t>pro výpočet % navýšení ceny použita položka URS 590030571</t>
  </si>
  <si>
    <t>těleso otopné panelové 2 deskové VK 2 přídavné přestupní plochy v 300mm dl 2300mm 2222W</t>
  </si>
  <si>
    <t>těleso otopné panelové 1 deskové bez přídavné přestupní plochy v 600mm dl 600mm 362W</t>
  </si>
  <si>
    <t>těleso otopné panelové 1 deskové VK 1 přídavná přestupní plocha v 900mm dl 400mm 558W</t>
  </si>
  <si>
    <t>těleso trubkové přímotopné 1500x450mm 400W</t>
  </si>
  <si>
    <t>těleso otopné panelové 2 deskové VK 1 přídavná přestupní plocha v 600mm dl 400mm 515W</t>
  </si>
  <si>
    <t>těleso otopné panelové 2 deskové VK 1 přídavná přestupní plocha v 600mm dl 500mm 644W</t>
  </si>
  <si>
    <t>těleso otopné panelové 2 deskové VK 1 přídavná přestupní plocha v 600mm dl 600mm 773W</t>
  </si>
  <si>
    <t>těleso otopné panelové 2 deskové VK 1 přídavná přestupní plocha v 600mm dl 800mm 1030W</t>
  </si>
  <si>
    <t>těleso otopné panelové 2 deskové VK 1 přídavná přestupní plocha v 600mm dl 900mm 1159W</t>
  </si>
  <si>
    <t>těleso otopné panelové 2 deskové VK 1 přídavná přestupní plocha v 600mm dl 1000mm 1288W</t>
  </si>
  <si>
    <t>těleso otopné panelové 2 deskové VK 1 přídavná přestupní plocha v 600mm dl 1600mm 2061W</t>
  </si>
  <si>
    <t>těleso otopné panelové 2 deskové VK 2 přídavné přestupní plochy v 500mm dl 1000mm 1452W</t>
  </si>
  <si>
    <t>těleso otopné panelové 2 deskové VK 2 přídavné přestupní plochy v 600mm dl 800mm 1343W</t>
  </si>
  <si>
    <t>těleso otopné panelové 2 deskové VK 2 přídavné přestupní plochy v 600mm dl 1000mm 1679W</t>
  </si>
  <si>
    <t>těleso otopné panelové 2 deskové VK 2 přídavné přestupní plochy v 600mm dl 1100mm 1847W</t>
  </si>
  <si>
    <t xml:space="preserve"> těleso otopné panelové 2 deskové VK 2 přídavné přestupní plochy v 500mm dl 800mm 1162W</t>
  </si>
  <si>
    <t>těleso otopné panelové 2 deskové VK 2 přídavné přestupní plochy v 600mm dl 1400mm 2351W</t>
  </si>
  <si>
    <t>těleso otopné panelové 2 deskové VK 2 přídavné přestupní plochy v 900mm dl 400mm 925W</t>
  </si>
  <si>
    <t>hlava termostatická kapalinová pro radiátorové tělesa s integrovaným ventilem</t>
  </si>
  <si>
    <t>hlavice termostatická pro automatickou regulaci 24V</t>
  </si>
  <si>
    <t>šroubení topenářské přímé mosaz 2"</t>
  </si>
  <si>
    <t>teploměr axiální 0-120°C zadní napojení 1/2" s jímkou D 80/dl 50mm</t>
  </si>
  <si>
    <t>chrlič atikový DN 110 s manžetou pro hydroizolaci z PVC-P</t>
  </si>
  <si>
    <t>pro výpočet % navýšení ceny použita položka URS  28342470</t>
  </si>
  <si>
    <t>manžeta těsnící pro prostupy hydroizolací z PVC uzavřená kruhová vnitřní průměr 90-114</t>
  </si>
  <si>
    <t>pro výpočet % navýšení ceny použita položka URS  28342013</t>
  </si>
  <si>
    <t>manžeta těsnící pro prostupy hydroizolací z PVC uzavřená kruhová vnitřní průměr 40-70</t>
  </si>
  <si>
    <t>pro výpočet % navýšení ceny použita položka URS 28342011</t>
  </si>
  <si>
    <t>příčka interiérová plná závěsná mobilní, 37dB, šířka modulu 0,6 - 1,25m, výška 3-4m, tl 100mm</t>
  </si>
  <si>
    <t>přístroj hasicí ruční práškový PG 6 LE</t>
  </si>
  <si>
    <t>pro výpočet % navýšení ceny použita položka URS 44932114</t>
  </si>
  <si>
    <t>stříška vchodová oblouková, kotvená pomocí konzol, hliníkový rám, výplň dutinkový polykarbonát, 2500x900mm</t>
  </si>
  <si>
    <t>odečteno v ZL 002</t>
  </si>
  <si>
    <t>žebřík výstupový jednoduchý přímý z nerezové oceli dl 2m</t>
  </si>
  <si>
    <t>pro výpočet % navýšení ceny použita položka URS  44983026</t>
  </si>
  <si>
    <t>deska plotová betonová 2900x50x290mm</t>
  </si>
  <si>
    <t>branka plotová jednokřídlá Pz 1000x2030mm</t>
  </si>
  <si>
    <t>brána plotová dvoukřídlá Pz 4000x2030mm</t>
  </si>
  <si>
    <t>houpačka pružinová pes PE v 1,2m sedák 0,6m</t>
  </si>
  <si>
    <t>úhelník ocelový rovnostranný jakost S235JR (11 375) 60x60x3mm</t>
  </si>
  <si>
    <t>terasový profil dřevěný tl 19mm sibiřský modřín</t>
  </si>
  <si>
    <t>kotvicí bod do prefabrikovaných dutinových panelů dl 500mm</t>
  </si>
  <si>
    <t>stěrka cementová samonivelační vyrovnávací pod povlakové krytiny a dlažby</t>
  </si>
  <si>
    <t>dle URS 58581289 x 2</t>
  </si>
  <si>
    <t>dle URS 58581289 x 3,5</t>
  </si>
  <si>
    <t>dle URS 55167393</t>
  </si>
  <si>
    <t>dle URS 55167381</t>
  </si>
  <si>
    <t>použita položka URS 311234081 Zdivo jednovrstvé z cihel děrovaných do P10 na maltu M5 tl 380 mm</t>
  </si>
  <si>
    <t>obdobná položka URS 59346861</t>
  </si>
  <si>
    <t>kotva pro uchycení fasádních panelů s upevňovacím šroubem t = 11,0  M6x13mm</t>
  </si>
  <si>
    <t>držák upevnění TI odvětrávané fasády dl 200mm</t>
  </si>
  <si>
    <t>T-profil Al pro hliníkové nosné fasádní konstrukce 80x52mm</t>
  </si>
  <si>
    <t>L-profil Al pro hliníkové nosné fasádní konstrukce 50x42mm</t>
  </si>
  <si>
    <t>profil Al pro skryté upevnění desek na nosné fasádní konstrukci 60x20mm</t>
  </si>
  <si>
    <t>nýt barevný otevřený 5x12mm hlava 14mm svěrná tl 6-8mm</t>
  </si>
  <si>
    <t>úhelník stěnový Al tl 3mm pro hliníkové nosné fasádní konstrukce 150x200mm</t>
  </si>
  <si>
    <t>úhelník stěnový Al tl 3mm pro hliníkové nosné fasádní konstrukce 80x200mm</t>
  </si>
  <si>
    <t>podložka PP pro stěnové Al úhelníky š 80mm nosné fasádní konstrukce pro přerušení tepelného mostu</t>
  </si>
  <si>
    <t>podložka PP pro stěnové Al úhelníky š 150mm nosné fasádní konstrukce pro přerušení tepelného mostu</t>
  </si>
  <si>
    <t>patka Al standardní pro skryté upevnění desek na nosné fasádní konstrukci 60x50x20mm</t>
  </si>
  <si>
    <t>patka Al stavitelná pro skryté upevnění desek na nosné fasádní konstrukci 60x50x20mm</t>
  </si>
  <si>
    <t>deska cementovláknitá fasádní probarvená tl 8mm</t>
  </si>
  <si>
    <t>pro výpočet navýšení ceny materiálu použity materiálové položky z položky  URS 622273271 Montáž odvětrávané fasády stěn na hliníkový obousměrný rošt izolace tl. 180 mm</t>
  </si>
  <si>
    <t>pro výpočet navýšení ceny materiálu  použita materiálová položka  URS 59155104</t>
  </si>
  <si>
    <t>pro výpočet navýšení ceny materiálu použita položka URS 58915121 potěr cementový samonivelační litý C25, množství přepočteno na m3</t>
  </si>
  <si>
    <t>pro výpočet navýšení ceny materiálu použita položka URS 44932114</t>
  </si>
  <si>
    <t>obdobná položka URS 62836110</t>
  </si>
  <si>
    <t>pás asfaltový natavitelný modifikovaný SBS tl 5,0mm s vložkou z polyesterové rohože a spalitelnou PE fólií nebo jemnozrnným minerálním posypem na horním povrchu</t>
  </si>
  <si>
    <t>obdobná položka URS 62855002</t>
  </si>
  <si>
    <t>pro výpočet % navýšení ceny použita položka URS 62855002</t>
  </si>
  <si>
    <t>obdobná položka URS  URS 28322011</t>
  </si>
  <si>
    <t>deska EPS 100 pro konstrukce s běžným zatížením lambda=0,037 tl 90mm</t>
  </si>
  <si>
    <t>obdobná položka URS 28372310</t>
  </si>
  <si>
    <t>pro výpočet % navýšení ceny použita položka URS 28372310</t>
  </si>
  <si>
    <t>obdobná položka URS 63140403</t>
  </si>
  <si>
    <t>pás asfaltový natavitelný modifikovaný SBS tl 4,0mm s vložkou ze skleněné tkaniny a spalitelnou PE fólií nebo jemnozrnným minerálním posypem na horním povrchu</t>
  </si>
  <si>
    <t>obdobná položka  URS 62853004</t>
  </si>
  <si>
    <t xml:space="preserve">pro výpočet % navýšení ceny použita položka URS 62853004 </t>
  </si>
  <si>
    <t>pro výpočet navýšení ceny materiálu použita materiálova položky z položky  URS 763411215  Dělící přepážky k pisoárům, kompaktní desky tl 10 mm, 16kpl přepočteno na m2 (16*0,6*1,2*1,08)</t>
  </si>
  <si>
    <t>obdobná položka URS 590030571</t>
  </si>
  <si>
    <t>pro výpočet navýšení ceny materiálu použita materiálova položky z položky  URS 764216603</t>
  </si>
  <si>
    <t>pro výpočet navýšení ceny materiálu použita materiálova položky z položky  URS 764216605</t>
  </si>
  <si>
    <t>pro výpočet navýšení ceny materiálu použita položka URS 59054803, přepočteno na m2 (2*7*3,05)</t>
  </si>
  <si>
    <t>položka URS 61110013</t>
  </si>
  <si>
    <t>položka URS 61110010</t>
  </si>
  <si>
    <t>položka URS 61162085</t>
  </si>
  <si>
    <t>položka URS 61162086</t>
  </si>
  <si>
    <t>položka URS 61162087</t>
  </si>
  <si>
    <t>položka URS 61162098</t>
  </si>
  <si>
    <t>položka URS 61165314</t>
  </si>
  <si>
    <t>položka URS 61162126</t>
  </si>
  <si>
    <t>položka URS 61182307</t>
  </si>
  <si>
    <t>položka URS 60794103</t>
  </si>
  <si>
    <t>rohož vstupní provedení hliník nebo mosaz/gumové vlnovky/</t>
  </si>
  <si>
    <t>položka URS 69752030</t>
  </si>
  <si>
    <t>pro výpočet % navýšení ceny použita položka URS 69752030</t>
  </si>
  <si>
    <t>rohož textilní provedení PA, hustý povrch, jemné dočištění</t>
  </si>
  <si>
    <t>položka URS 69752110</t>
  </si>
  <si>
    <t>pro výpočet % navýšení ceny použita položka URS 69752110</t>
  </si>
  <si>
    <t>pro výpočet navýšení ceny materiálu použita položka URS  70921335 (celkem 13kusů)</t>
  </si>
  <si>
    <t>položka URS 28315017</t>
  </si>
  <si>
    <t>pro výpočet navýšení ceny materiálu použita položka URS 28319026</t>
  </si>
  <si>
    <t>položka URS 59761434</t>
  </si>
  <si>
    <t>ZIKMUND DAVELO</t>
  </si>
  <si>
    <t>pro výpočet navýšení ceny materiálu použita materiálova položky z položky  URS 764216609</t>
  </si>
  <si>
    <t>pro výpočet navýšení ceny materiálu použita obdobná položka URS  28342470</t>
  </si>
  <si>
    <t>pro výpočet navýšení ceny materiálu použita obdobná položka URSS  28342470</t>
  </si>
  <si>
    <t>pro výpočet navýšení ceny použita položka URS 484452927</t>
  </si>
  <si>
    <t>pro výpočet navýšení ceny použita položka URS 48457366</t>
  </si>
  <si>
    <t>pro výpočet navýšení ceny použita položka URS 48457367</t>
  </si>
  <si>
    <t>pro výpočet  navýšení ceny použita položka URS 48457368</t>
  </si>
  <si>
    <t>pro výpočet navýšení ceny použita položka URS  48457370</t>
  </si>
  <si>
    <t>pro výpočet navýšení ceny použita položka URS 48457371</t>
  </si>
  <si>
    <t>pro výpočet navýšení ceny použita položka URS 48457372</t>
  </si>
  <si>
    <t>pro výpočet navýšení ceny použita položka URS 48457376</t>
  </si>
  <si>
    <t>pro výpočet navýšení ceny použita položka URS 48457436</t>
  </si>
  <si>
    <t>pro výpočet navýšení ceny použita položka URS48457399</t>
  </si>
  <si>
    <t>pro výpočet navýšení ceny použita položka URS 48457383</t>
  </si>
  <si>
    <t>pro výpočet navýšení ceny použita položka URS 48457385</t>
  </si>
  <si>
    <t>pro výpočet navýšení ceny použita položka URS 48457388</t>
  </si>
  <si>
    <t>pro výpočet navýšení ceny použita položka URS  48457439</t>
  </si>
  <si>
    <t>pro výpočet navýšení ceny použita položka URS  48457258</t>
  </si>
  <si>
    <t>pro výpočet navýšení ceny použita položka URS  55128134</t>
  </si>
  <si>
    <t>pro výpočet navýšení ceny použita položka URS  55128570</t>
  </si>
  <si>
    <t>pro výpočet navýšení ceny použita položka URS  31942770</t>
  </si>
  <si>
    <t>pro výpočet navýšení ceny použita položka URS 55128018</t>
  </si>
  <si>
    <t>pro výpočet navýšení ceny použita položka URS 14011009</t>
  </si>
  <si>
    <t>pro výpočet navýšení ceny použita položka URS 19632350</t>
  </si>
  <si>
    <t>pro výpočet navýšení ceny použita položka URS 19632365</t>
  </si>
  <si>
    <t>pro výpočet navýšení ceny použita položka URS 19632375</t>
  </si>
  <si>
    <t>pro výpočet navýšení ceny použita položka URS 19632696</t>
  </si>
  <si>
    <t>pro výpočet navýšení ceny použita položka URS 19632716</t>
  </si>
  <si>
    <t>pro výpočet navýšení ceny použita položka URS 19632736</t>
  </si>
  <si>
    <t>pro výpočet navýšení ceny použita položka URS 63154013</t>
  </si>
  <si>
    <t>pro výpočet navýšení ceny použita položka URS 63154531</t>
  </si>
  <si>
    <t>pro výpočet navýšení ceny použita položka URS 63154532</t>
  </si>
  <si>
    <t>pro výpočet navýšení ceny použita položka URS 63154533</t>
  </si>
  <si>
    <t>pro výpočet  navýšení ceny použita položka URS 48457219</t>
  </si>
  <si>
    <t>pro výpočet  navýšení ceny použita položka URS 48457366</t>
  </si>
  <si>
    <t>pro výpočet  navýšení ceny použita položka URS 48457367</t>
  </si>
  <si>
    <t>pro výpočet  navýšení ceny použita položka URS 48457371</t>
  </si>
  <si>
    <t>pro výpočet  navýšení ceny použita položka URS 48457372</t>
  </si>
  <si>
    <t>pro výpočet  navýšení ceny použita položka URS 48457436</t>
  </si>
  <si>
    <t>pro výpočet  navýšení ceny použita položka URS 48457401</t>
  </si>
  <si>
    <t>pro výpočet  navýšení ceny použita položka URS 48457383</t>
  </si>
  <si>
    <t>pro výpočet  navýšení ceny použita položka URS 48457386</t>
  </si>
  <si>
    <t>pro výpočet  navýšení ceny použita položka URS  48457258</t>
  </si>
  <si>
    <t>pro výpočet  navýšení ceny použita položka URS  55128134</t>
  </si>
  <si>
    <t>pro výpočet  navýšení ceny použita položka URS  55128570</t>
  </si>
  <si>
    <t>pro výpočet  navýšení ceny použita položka URS  31942770</t>
  </si>
  <si>
    <t>pro výpočet  navýšení ceny použita položka URS 55128018</t>
  </si>
  <si>
    <t>pro výpočet  navýšení ceny použita položka URS 19632350</t>
  </si>
  <si>
    <t>pro výpočet  navýšení ceny použita položka URS 19632365</t>
  </si>
  <si>
    <t>pro výpočet  navýšení ceny použita položka URS 19632375</t>
  </si>
  <si>
    <t>pro výpočet  navýšení ceny použita položka URS 19632696</t>
  </si>
  <si>
    <t>pro výpočet  navýšení ceny použita položka URS 19632716</t>
  </si>
  <si>
    <t>pro výpočet  navýšení ceny použita položka URS 19632762</t>
  </si>
  <si>
    <t>pro výpočet  navýšení ceny použita položka URS 63154013</t>
  </si>
  <si>
    <t>pro výpočet  navýšení ceny použita položka URS 63154531</t>
  </si>
  <si>
    <t>pro výpočet  navýšení ceny použita položka URS 63154532</t>
  </si>
  <si>
    <t>pro výpočet  navýšení ceny použita položka URS 63154533</t>
  </si>
  <si>
    <t>trubka ocelová bezešvá hladká jakost 11 353 26,9x2,6mm</t>
  </si>
  <si>
    <t>pro výpočet navýšení ceny použita položka URS 14011011</t>
  </si>
  <si>
    <t>pro výpočet  navýšení ceny použita položka URS 34113134</t>
  </si>
  <si>
    <t>pro výpočet  navýšení ceny použita položka URS 34111100</t>
  </si>
  <si>
    <t>pro výpočet  navýšení ceny použita položka URS 34111090</t>
  </si>
  <si>
    <t>pro výpočet  navýšení ceny použita položka URS 34111036</t>
  </si>
  <si>
    <t>pro výpočet  navýšení ceny použita položka URS 34111030</t>
  </si>
  <si>
    <t>pro výpočet  navýšení ceny použita položka URS 34111098</t>
  </si>
  <si>
    <t>pro výpočet  navýšení ceny použita položka URS 34111094</t>
  </si>
  <si>
    <t>položka URS 35442062</t>
  </si>
  <si>
    <t>použito % navýšení dtto položka  URS 35442062</t>
  </si>
  <si>
    <t>kabel silový jádro Cu izolace PVC plášť PVC 0,6/1kV (1-CYKY) 5x70mm2</t>
  </si>
  <si>
    <t>pro výpočet  navýšení ceny použita položka URS 34113137</t>
  </si>
  <si>
    <t>kabel instalační jádro Cu plné izolace PVC plášť PVC 450/750V (CYKY) 5x16mm2</t>
  </si>
  <si>
    <t>pro výpočet  navýšení ceny použita položka URS 34113035</t>
  </si>
  <si>
    <t>kabel instalační jádro Cu plné izolace PVC plášť PVC 450/750V (CYKY) 5x10mm2</t>
  </si>
  <si>
    <t>pro výpočet  navýšení ceny použita položka URS 34113034</t>
  </si>
  <si>
    <t>vodič propojovací flexibilní jádro Cu lanované izolace PVC 450/750V (H07V-K) 1x10mm2</t>
  </si>
  <si>
    <t>vodič propojovací flexibilní jádro Cu lanované izolace PVC 450/750V (H07V-K) 1x25mm2</t>
  </si>
  <si>
    <t>pro výpočet  navýšení ceny použita položka URS 34141030</t>
  </si>
  <si>
    <t>vodič propojovací flexibilní jádro Cu lanované izolace PVC 450/750V (H07V-K) 1x6mm2</t>
  </si>
  <si>
    <t>pro výpočet  navýšení ceny použita položka URS34141027</t>
  </si>
  <si>
    <t>pro výpočet  navýšení ceny použita položka URS 34141028</t>
  </si>
  <si>
    <t>vodič propojovací flexibilní jádro Cu lanované izolace PVC 450/750V (H07V-K) 1x4mm2</t>
  </si>
  <si>
    <t>pro výpočet  navýšení ceny použita položka URS 34141026</t>
  </si>
  <si>
    <t>vodič silový jádro Cu izolace PVC plášť PVC 0,6/1kV (1-YY) 1x50mm2</t>
  </si>
  <si>
    <t>pro výpočet  navýšení ceny použita položka URS 3411197</t>
  </si>
  <si>
    <t>pro výpočet % navýšení ceny použita převažující materiálová položka URS 14550122</t>
  </si>
  <si>
    <t>pás asfaltový natavitelný modifikovaný SBS tl 4,0mm s vložkou z polyesterové rohože a spalitelnou PE fólií nebo jemnozrnným minerálním posypem na horním povrchu</t>
  </si>
  <si>
    <t>položka URS 62855001</t>
  </si>
  <si>
    <t>pro výpočet % navýšení ceny použit materiál pol. URS 62855001</t>
  </si>
  <si>
    <t>pro výpočet navýšení ceny použit materiál pol. URS 60512125</t>
  </si>
  <si>
    <t>pro výpočet navýšení ceny použit materiál pol. 19112405 z  položka URS 764141411</t>
  </si>
  <si>
    <t>pro výpočet navýšení ceny použita položka URS 61191157</t>
  </si>
  <si>
    <t>pro výpočet navýšení ceny použit materiál pol. 246675300 z  položka URS 783947161</t>
  </si>
  <si>
    <t>pšoupě nožové s nestoupavým vřetenem oboustranně těsnicí DN 250</t>
  </si>
  <si>
    <t>pro výpočet % navýšení ceny použita položka URS 42221508</t>
  </si>
  <si>
    <t>položka URS 42221508</t>
  </si>
  <si>
    <t>pro výpočet navýšení ceny použita položka URS 55342332</t>
  </si>
  <si>
    <t xml:space="preserve">pro výpočet navýšení ceny použita položka URS 59233120 </t>
  </si>
  <si>
    <t>pro výpočet navýšení ceny použita položka URS  44983026</t>
  </si>
  <si>
    <t>pro výpočet navýšení ceny použita položka URS 74920009</t>
  </si>
  <si>
    <t xml:space="preserve">pro výpočet navýšení ceny použita materiál položka URS  130011065 dle specifikace prvku </t>
  </si>
  <si>
    <t xml:space="preserve">pro výpočet navýšení ceny použita materiálová položka URS 61198121 dle specifikace prvku </t>
  </si>
  <si>
    <t>öbdobná položka URS 59245090</t>
  </si>
  <si>
    <t>pro výpočet % navýšení ceny použita položka  URS 59245090</t>
  </si>
  <si>
    <t>pro výpočet % navýšení ceny použita položka URS59245015</t>
  </si>
  <si>
    <t>obdobná položka URS 59245015</t>
  </si>
  <si>
    <t>pro výpočet navýšení ceny materiálu uvažováno fixní okno plochy do 1m2 URS položka 61110000</t>
  </si>
  <si>
    <t>žebřík výstupový jednoduchý přímý z eloxovaného hliníku dl 4m</t>
  </si>
  <si>
    <t>pro výpočet navýšení ceny materiálu použita obdobná položka URS 44983021</t>
  </si>
  <si>
    <t>tyč ocelová plochá jakost S235JR (11 375) 50x6mm</t>
  </si>
  <si>
    <t>pro výpočet navýšení ceny použita převažující materiálová položka URS 13010220</t>
  </si>
  <si>
    <t>pro výpočet navýšení ceny použita převažující materiálová položka URS 13010412</t>
  </si>
  <si>
    <t>úhelník ocelový nerovnostranný jakost S235JR (11 375) 60x40x5mm</t>
  </si>
  <si>
    <t>pro výpočet navýšení ceny použita převažující materiálová položka URS 13010508</t>
  </si>
  <si>
    <t>profil ocelový svařovaný jakost S235 průřez čtvercový 40x40x3mm</t>
  </si>
  <si>
    <t>sokl-dlažba keramická slinutá hladká do interiéru i exteriéru 300x80mm</t>
  </si>
  <si>
    <t>položka URS 59761416</t>
  </si>
  <si>
    <t>pro výpočet % navýšení ceny použita položka URS 59761416</t>
  </si>
  <si>
    <t xml:space="preserve"> položka URS 284411027</t>
  </si>
  <si>
    <t>pro výpočet navýšení ceny použita položka URS 28411001</t>
  </si>
  <si>
    <t>položka URS 55343120</t>
  </si>
  <si>
    <t>položka URS 284411027</t>
  </si>
  <si>
    <t>zrcadlo nemontované čiré tl 4mm max rozměr 3210x2250mm</t>
  </si>
  <si>
    <t>použita položka materiál URS 63465124</t>
  </si>
  <si>
    <t>žaluzie horizontální interiérové</t>
  </si>
  <si>
    <t>použita obdobná položka URS 55346200</t>
  </si>
  <si>
    <t>REKAPITULACE OBJEKTŮ STAVBY - 1 ČÁST</t>
  </si>
  <si>
    <t>položka URS 8211321</t>
  </si>
  <si>
    <t>trubka elektroinstalační ohebná z PVC (EN) 2350</t>
  </si>
  <si>
    <t>pro výpočet  navýšení ceny použita položka URS 34571157</t>
  </si>
  <si>
    <t>pro výpočet  navýšení ceny použita položka URS 34571076</t>
  </si>
  <si>
    <t>trubka elektroinstalační ohebná z PH, D 35,9/42,2mm</t>
  </si>
  <si>
    <t>žlab kabelový pozinkovaný 2m/ks 50X125</t>
  </si>
  <si>
    <t>pro výpočet  navýšení ceny použita položka URS 34575492</t>
  </si>
  <si>
    <t>žlab kabelový pozinkovaný 2m/ks 50X62</t>
  </si>
  <si>
    <t>pro výpočet  navýšení ceny použita položka URS 34575491</t>
  </si>
  <si>
    <t>pro výpočet % navýšení ceny použita položka URS 34575491</t>
  </si>
  <si>
    <t>položka URS 34575491</t>
  </si>
  <si>
    <t>příchytka kabelová 11-18mm</t>
  </si>
  <si>
    <t>položka URS 35432540</t>
  </si>
  <si>
    <t>pro výpočet % navýšení ceny použita položka URS 35432540</t>
  </si>
  <si>
    <t>trubka elektroinstalační tuhá z PVC D 45,9/50 mm, délka 3m</t>
  </si>
  <si>
    <t>položka URS 34557096</t>
  </si>
  <si>
    <t>pro výpočet  navýšení ceny použita položka URS 34571350</t>
  </si>
  <si>
    <t>trubka elektroinstalační ohebná dvouplášťová korugovaná (chránička) D 94/110mm, HDPE+LDPE</t>
  </si>
  <si>
    <t>pro výpočet  navýšení ceny použita položka URS 34571355</t>
  </si>
  <si>
    <t>trubka elektroinstalační tuhá z PVC D 28,6/32 mm, délka 3m</t>
  </si>
  <si>
    <t>trubka elektroinstalační ohebná z PVC (ČSN) 2336</t>
  </si>
  <si>
    <t>pro výpočet  navýšení ceny použita položka  URS 34575491</t>
  </si>
  <si>
    <t>pro výpočet  navýšení ceny použita položka  URS 34571094</t>
  </si>
  <si>
    <t>pro výpočet  navýšení ceny použita položka URS 34557096</t>
  </si>
  <si>
    <t>pro výpočet  navýšení ceny použita položka URS 35432540</t>
  </si>
  <si>
    <t>schody skládací protipožární,mech. z Al profilů, El 30, pro výšku max. 320cm, 13 schodnic 130x70cm</t>
  </si>
  <si>
    <t>pro výpočet navýšení ceny použita materiálová položka URS 55347584</t>
  </si>
  <si>
    <t>pro výpočet navýšení ceny použita materiálová položka URS 70921335 (celkem 7 kusů)</t>
  </si>
  <si>
    <t>URS 21-II</t>
  </si>
  <si>
    <t>URS 22-I</t>
  </si>
  <si>
    <t>pro výpočet  navýšení ceny použita položka URS URS 34111030</t>
  </si>
  <si>
    <t>kabel instalační jádro Cu plné izolace PVC plášť PVC 450/750V (CYKY) 3x4mm2</t>
  </si>
  <si>
    <t>pro výpočet  navýšení ceny použita položka URS 34111042</t>
  </si>
  <si>
    <t>kabel instalační jádro Cu plné izolace PVC plášť PVC 450/750V (CYKY) 3x6mm2</t>
  </si>
  <si>
    <t>pro výpočet  navýšení ceny použita položka URS 34111048</t>
  </si>
  <si>
    <t>kabel silový jádro Al izolace PVC plášť PVC 0,6/1kV (1-AYKY) 3x120+70mm2</t>
  </si>
  <si>
    <t>pro výpočet  navýšení ceny použita položka URS 34113223</t>
  </si>
  <si>
    <t>kabel silový jádro Al izolace PVC plášť PVC 0,6/1kV (1-AYKY) 3x185+95mm2</t>
  </si>
  <si>
    <t>pro výpočet  navýšení ceny použita položka URS 34113235</t>
  </si>
  <si>
    <t>kabel silový jádro Cu izolace PVC plášť PVC 0,6/1kV (1-CYKY) 3x240+120mm2</t>
  </si>
  <si>
    <t>pro výpočet  navýšení ceny použita položka URS 34111673</t>
  </si>
  <si>
    <t xml:space="preserve">herní prvek - skluzavka zabudovaná do svahu dřevo a nerez š. 1,3 m, dl. 3,10 m, v. 2,20 m   </t>
  </si>
  <si>
    <t xml:space="preserve">herní prvek - domeček dřevěný 1,30x1,90x2,20 m   </t>
  </si>
  <si>
    <t xml:space="preserve">herní prvek - pískoviště otevřené  šestiboké 3,0x2,60 m, v. 0,30 m se zakrývacím prvkem   </t>
  </si>
  <si>
    <t xml:space="preserve">herní prvek - loď dřevěná s plastovou skluzavkou 7,50x2,60 m, v. 4,0 m   </t>
  </si>
  <si>
    <t xml:space="preserve">herní prvek - mlhoviště sprcha s květy na stonku nerez a komaxit 0,90x0,49x1,70 m   </t>
  </si>
  <si>
    <t>tvarovka přírubová litinová s hladkým koncem,práškový epoxid tl 250µm F-kus DN 50</t>
  </si>
  <si>
    <t>tvarovka přírubová litinová s hladkým koncem,práškový epoxid tl 250µm F-kus DN 80</t>
  </si>
  <si>
    <t>kompenzátor pryžový přírubový, voda, topení, klimatizace PN16 do 100°C DN 80</t>
  </si>
  <si>
    <t>filtr s vypouštěcí přírubou DN 50x230mm</t>
  </si>
  <si>
    <t>trouba přírubová litinová vodovodní  PN10/40 DN 50 dl 150mm</t>
  </si>
  <si>
    <t>položka URS 55253214</t>
  </si>
  <si>
    <t>položka URS 55128704</t>
  </si>
  <si>
    <t>položka URS 55253489</t>
  </si>
  <si>
    <t>položka URS 55253487</t>
  </si>
  <si>
    <t>trouba přírubová litinová vodovodní  PN10/40 DN 50 dl 250mm</t>
  </si>
  <si>
    <t>položka URS 55253216</t>
  </si>
  <si>
    <t>položka URS 55253608</t>
  </si>
  <si>
    <t>přechod přírubový litinový PN10/40 FFR-kus dl 200mm DN 80/50</t>
  </si>
  <si>
    <t>pro výpočet % navýšení ceny použita položka URS 55253487</t>
  </si>
  <si>
    <t>pro výpočet % navýšení ceny použita položka URS 55253489</t>
  </si>
  <si>
    <t>pro výpočet % navýšení ceny použita položka URS 55128704</t>
  </si>
  <si>
    <t>pro výpočet % navýšení ceny použita položka URS 55253214</t>
  </si>
  <si>
    <t>pro výpočet % navýšení ceny použita položka URS 55253216</t>
  </si>
  <si>
    <t>pro výpočet % navýšení ceny použita položka URS 55253608</t>
  </si>
  <si>
    <t>položka URS 590030571</t>
  </si>
  <si>
    <t>obdobná položka URS 61162086</t>
  </si>
  <si>
    <t>obdobná položka URS 61162085</t>
  </si>
  <si>
    <t>dveře jednokřídlé dřevotřískové povrch laminátový částečně prosklené 900x1970-2100mm</t>
  </si>
  <si>
    <t>obdobná položka URS 61162093</t>
  </si>
  <si>
    <t>dveře dvoukřídlé dřevotřískové povrch laminátový částečně prosklené 1250x1970-2100mm</t>
  </si>
  <si>
    <t>obdobná položka URS 61162120</t>
  </si>
  <si>
    <t>obdobná položka URS 61162098</t>
  </si>
  <si>
    <t>obdobná položka URS 61162097</t>
  </si>
  <si>
    <t>zárubeň jednokřídlá ocelová pro dodatečnou montáž tl stěny 110-150mm rozměru 800/1970, 2100mm</t>
  </si>
  <si>
    <t>materiálová položka URS 55331437</t>
  </si>
  <si>
    <t>zárubeň jednokřídlá ocelová pro dodatečnou montáž tl stěny 110-150mm rozměru 700/1970, 2100mm</t>
  </si>
  <si>
    <t>materiálová položka URS 55331436</t>
  </si>
  <si>
    <t>zárubeň jednokřídlá ocelová pro dodatečnou montáž tl stěny 110-150mm rozměru 900/1970, 2100mm</t>
  </si>
  <si>
    <t>materiálová položka URS 55331438</t>
  </si>
  <si>
    <t>zárubeň dvoukřídlá ocelová pro dodatečnou montáž tl stěny 110-150mm rozměru 1250/1970, 2100mm</t>
  </si>
  <si>
    <t>materiálová položka URS 55331716</t>
  </si>
  <si>
    <t>pro výpočet % navýšení ceny použita položka URS 61162120, od smluvní ceny kpl dveře+ocelová zárubeň odečtena smluvní cena ocelové zárubně</t>
  </si>
  <si>
    <t>pro výpočet % navýšení ceny použita položka URS 61162093, od smluvní ceny kpl dveře+ocelová zárubeň odečtena smluvní cena ocelové zárubně</t>
  </si>
  <si>
    <t>pro výpočet % navýšení ceny použita položka URS  61162085, od smluvní ceny kpl dveře+ocelová zárubeň odečtena smluvní cena ocelové zárubně</t>
  </si>
  <si>
    <t>pro výpočet % navýšení ceny použita položka URS  61162086, od smluvní ceny kpl dveře+ocelová zárubeň odečtena smluvní cena ocelové zárubně</t>
  </si>
  <si>
    <t>pro výpočet % navýšení ceny použita položka URS  61162098, od smluvní ceny kpl dveře+ocelová zárubeň odečtena smluvní cena ocelové zárubně</t>
  </si>
  <si>
    <t>pro výpočet % navýšení ceny použita položka URS  61162097, od smluvní ceny kpl dveře+ocelová zárubeň odečtena smluvní cena ocelové zárubně</t>
  </si>
  <si>
    <t>pro výpočet % navýšení ceny použita položka URS 61165314, od smluvní ceny kpl dveře+ocelová zárubeň odečtena smluvní cena ocelové zárubně</t>
  </si>
  <si>
    <t>pro výpočet % navýšení ceny použita položka URS 61162126, od smluvní ceny kpl dveře+ocelová zárubeň odečtena smluvní cena ocelové zárubně</t>
  </si>
  <si>
    <t>položka URS 62836110</t>
  </si>
  <si>
    <t xml:space="preserve"> položka URS 62836110</t>
  </si>
  <si>
    <t>pro výpočet % navýšení ceny použit materiál pol.URS 61191157</t>
  </si>
  <si>
    <t>rozvaděče staveništní jednotarifní vystrojené, 230/400V, 50Hz, 40A</t>
  </si>
  <si>
    <t>pro výpočet  % navýšení ceny použita položka URS 35718100</t>
  </si>
  <si>
    <t>obdobná položka URS 34111673</t>
  </si>
  <si>
    <t xml:space="preserve"> položka URS 42611925</t>
  </si>
  <si>
    <t>položka URS 44981684</t>
  </si>
  <si>
    <t>dvířka vanová bílá 300x300mm</t>
  </si>
  <si>
    <t>pro výpočet navýšení ceny materiálu použita položka URS  56245721</t>
  </si>
  <si>
    <t>ventil talířový pro přívod a odvod vzduchu plastový D 150mm</t>
  </si>
  <si>
    <t>pro výpočet  navýšení ceny použita položka URS 42972203</t>
  </si>
  <si>
    <t>ventil talířový pro přívod a odvod vzduchu plastový D 100mm</t>
  </si>
  <si>
    <t>mřížka stěnová otevřená jednořadá kovová úhel lamel 0° 600x300mm</t>
  </si>
  <si>
    <t>pro výpočet  navýšení ceny použita položka URS 42972315</t>
  </si>
  <si>
    <t>mřížka stěnová otevřená jednořadá kovová úhel lamel 0° 600x200mm</t>
  </si>
  <si>
    <t>pro výpočet  navýšení ceny použita položka URS 42972314</t>
  </si>
  <si>
    <t>mřížka stěnová otevřená jednořadá kovová úhel lamel 0° 300x100mm</t>
  </si>
  <si>
    <t>pro výpočet  navýšení ceny použita položka URS 42972302</t>
  </si>
  <si>
    <t>mřížka stěnová otevřená jednořadá kovová úhel lamel 0° 800x300mm</t>
  </si>
  <si>
    <t>mřížka stěnová otevřená jednořadá kovová úhel lamel 0° 400x200mm</t>
  </si>
  <si>
    <t>ventilátor radiální střešní dvouotáčkový pro odvod/přívod úsporný ocelový IP44 výkon 90-110W připojení D 200mm</t>
  </si>
  <si>
    <t>pro výpočet  navýšení ceny použita položka URS 42914583</t>
  </si>
  <si>
    <t>ventilátor radiální střešní dvouotáčkový pro odvod/přívod úsporný ocelový IP44 výkon 45-50W  připojení D 160mm</t>
  </si>
  <si>
    <t>pro výpočet  navýšení ceny použita položka URS 42914582</t>
  </si>
  <si>
    <t>ventilátor radiální střešní dvouotáčkový pro odvod/přívod úsporný ocelový IP44 výkon 130-150W připojení D 250mm</t>
  </si>
  <si>
    <t>pro výpočet  navýšení ceny použita položka URS 42914584</t>
  </si>
  <si>
    <t>plech ocelový hladký jakost 11321.21 tl 0,6mm tabule</t>
  </si>
  <si>
    <t>položka URS 13756520</t>
  </si>
  <si>
    <t>pro výpočet % navýšení ceny použita položka URS 13756520</t>
  </si>
  <si>
    <t>pro výpočet % navýšení ceny použita položka URS 42914584</t>
  </si>
  <si>
    <t>deska speciální akustická a tepelně izolační z čedičových vláken tl 60mm</t>
  </si>
  <si>
    <t>položka URS 63231221</t>
  </si>
  <si>
    <t>pro výpočet % navýšení ceny použita položka URS 63231221</t>
  </si>
  <si>
    <t>pro výpočet % navýšení ceny použita položka URS 42914583</t>
  </si>
  <si>
    <t>pro výpočet % navýšení ceny použita položka URS 42914582</t>
  </si>
  <si>
    <t>klapka zpětná samočinná přírubová PN16 T 100°C DN 80</t>
  </si>
  <si>
    <t>pro výpočet % navýšení ceny použita položka URS 55128053</t>
  </si>
  <si>
    <t>položka URS 55128053</t>
  </si>
  <si>
    <t>CN ALSTECH</t>
  </si>
  <si>
    <t>CN Hřiště hrou s.r.o.</t>
  </si>
  <si>
    <t>pro výpočet % navýšení ceny použita položka URS HLE.HL310N</t>
  </si>
  <si>
    <t>obdobná položka URS HLE.HL310N</t>
  </si>
  <si>
    <t>pro výpočet % navýšení ceny použit cenový rozdíl položek URS 55161816 a 55161814</t>
  </si>
  <si>
    <t>uzávěrka zápachová sklepní bez izolační příruby DN 100</t>
  </si>
  <si>
    <t>uzávěrka zápachová sklepní vodorovný odtok s izolační přírubou DN 75/110</t>
  </si>
  <si>
    <t xml:space="preserve">cenový rozdíl příruby </t>
  </si>
  <si>
    <t>pro výpočet % navýšení ceny použita položka URS HLE.HL62B2</t>
  </si>
  <si>
    <t>HLE.HL62B2</t>
  </si>
  <si>
    <t xml:space="preserve">Střešní vtok DN125 se svislým odtokem v provedení pro pochůzné střechy, s izolační svorkou 148x148mm/137x137mm   </t>
  </si>
  <si>
    <t>obdobná položka URS HLE.HL62B2</t>
  </si>
  <si>
    <t>ventil redukční šedá litina (T 79 157 616) PN16 T 70°C s manometrem DN 50</t>
  </si>
  <si>
    <t>pro výpočet % navýšení ceny použita položka URS 42245320</t>
  </si>
  <si>
    <t>dle URS 64236021</t>
  </si>
  <si>
    <t>položka URS 42611925</t>
  </si>
  <si>
    <t>DLE URS 64271101</t>
  </si>
  <si>
    <t>pro výpočet navýšení ceny materiálu použita položka URS  58581289 (m2 přepočteny na spotřebované množství směsi)</t>
  </si>
  <si>
    <t>položka URS 69751061</t>
  </si>
  <si>
    <t>koberec zátěžový vpichovaný role š 2m, vlákno 100% PA, hm 400g/m2, zátěž 33, útlum 21dB, hořlavost</t>
  </si>
  <si>
    <t>pro výpočet % navýšení ceny použita položka URS 69751061</t>
  </si>
  <si>
    <t>dodavatel McLED průměrné navýšení ceníkových cen od 12/2022 do 04/2022 ve výši 25%</t>
  </si>
  <si>
    <t>obdobná položka URS 35718100</t>
  </si>
  <si>
    <t>CN GASTROART</t>
  </si>
  <si>
    <t>pro výpočet % navýšení ceny použita položka URS 64271101</t>
  </si>
  <si>
    <t>výlevka keramická bílá</t>
  </si>
  <si>
    <t>položka URS 64271101</t>
  </si>
  <si>
    <t>URS 55144102</t>
  </si>
  <si>
    <t>položka  ZL 005
pro výpočet % navýšení ceny použita položka URS 62855002</t>
  </si>
  <si>
    <t>položka ZL 005
pro výpočet % navýšení ceny použita položka URS 62836110</t>
  </si>
  <si>
    <t>přípočet v ZL 007</t>
  </si>
  <si>
    <t>odečet v ZL 007</t>
  </si>
  <si>
    <t>pro výpočet navýšení ceny použit materiál pol. URS 60726244</t>
  </si>
  <si>
    <t>deska dřevoštěpková OSB 3 ostrá hrana nebroušená tl 18mm</t>
  </si>
  <si>
    <t>prkno terasové jednostranně jemně drážkované tl 21mm</t>
  </si>
  <si>
    <t>materiál pol. URS 611981154</t>
  </si>
  <si>
    <t>doplatek ke smluvní ceně celkem bez DPH</t>
  </si>
  <si>
    <t xml:space="preserve">množství celkem </t>
  </si>
  <si>
    <t>množství
realizováno do 01/2022</t>
  </si>
  <si>
    <t>množství
realizováno v 02/2022</t>
  </si>
  <si>
    <t>množství
50% realizováno 02/2022</t>
  </si>
  <si>
    <t>množství zbývá</t>
  </si>
  <si>
    <t>upraveno</t>
  </si>
  <si>
    <t xml:space="preserve">do 02/2022 nerealizováno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</si>
</sst>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#,##0.000;\-#,##0.000"/>
    <numFmt numFmtId="165" formatCode="#,##0.0000"/>
    <numFmt numFmtId="166" formatCode="0.000%"/>
    <numFmt numFmtId="167" formatCode="#,##0.000"/>
    <numFmt numFmtId="168" formatCode="#,##0.00_ ;\-#,##0.00\ "/>
    <numFmt numFmtId="169" formatCode="#,##0.00\ &quot;Kč&quot;"/>
  </numFmts>
  <fonts count="40" x14ac:knownFonts="1">
    <font>
      <sz val="11"/>
      <color theme="1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9"/>
      <name val="Arial CE"/>
      <family val="2"/>
      <charset val="238"/>
    </font>
    <font>
      <b/>
      <sz val="9"/>
      <name val="MS Sans Serif"/>
      <charset val="238"/>
    </font>
    <font>
      <b/>
      <sz val="8"/>
      <name val="Arial CE"/>
      <family val="2"/>
      <charset val="238"/>
    </font>
    <font>
      <b/>
      <sz val="8"/>
      <name val="MS Sans Serif"/>
      <charset val="238"/>
    </font>
    <font>
      <sz val="8"/>
      <name val="Arial CE"/>
      <family val="2"/>
      <charset val="238"/>
    </font>
    <font>
      <sz val="9"/>
      <name val="Arial CE"/>
      <family val="2"/>
      <charset val="238"/>
    </font>
    <font>
      <sz val="7"/>
      <name val="MS Sans Serif"/>
      <charset val="238"/>
    </font>
    <font>
      <b/>
      <sz val="11"/>
      <color indexed="18"/>
      <name val="Arial CE"/>
      <family val="2"/>
      <charset val="238"/>
    </font>
    <font>
      <b/>
      <sz val="10"/>
      <color indexed="18"/>
      <name val="Arial CE"/>
      <family val="2"/>
      <charset val="238"/>
    </font>
    <font>
      <sz val="8"/>
      <color indexed="20"/>
      <name val="Arial CE"/>
      <family val="2"/>
      <charset val="238"/>
    </font>
    <font>
      <sz val="8"/>
      <color indexed="63"/>
      <name val="Arial CE"/>
      <family val="2"/>
      <charset val="238"/>
    </font>
    <font>
      <sz val="8"/>
      <color indexed="61"/>
      <name val="Arial CE"/>
      <family val="2"/>
      <charset val="238"/>
    </font>
    <font>
      <sz val="7"/>
      <color indexed="48"/>
      <name val="Arial CE"/>
      <family val="2"/>
      <charset val="238"/>
    </font>
    <font>
      <i/>
      <sz val="8"/>
      <color indexed="12"/>
      <name val="Arial CE"/>
      <family val="2"/>
      <charset val="238"/>
    </font>
    <font>
      <b/>
      <sz val="10"/>
      <color indexed="12"/>
      <name val="Arial CE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i/>
      <sz val="8"/>
      <color rgb="FF0000FF"/>
      <name val="Arial CE"/>
      <family val="2"/>
      <charset val="238"/>
    </font>
    <font>
      <sz val="8"/>
      <name val="Arial CE"/>
      <family val="2"/>
    </font>
    <font>
      <sz val="10"/>
      <color theme="1"/>
      <name val="Calibri"/>
      <family val="2"/>
      <charset val="238"/>
      <scheme val="minor"/>
    </font>
    <font>
      <b/>
      <sz val="10"/>
      <name val="Arial CE"/>
      <family val="2"/>
      <charset val="238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color rgb="FFFF0000"/>
      <name val="Arial CE"/>
      <family val="2"/>
      <charset val="238"/>
    </font>
    <font>
      <i/>
      <sz val="8"/>
      <color indexed="12"/>
      <name val="Arial CE"/>
      <family val="2"/>
      <charset val="238"/>
    </font>
    <font>
      <i/>
      <sz val="8"/>
      <color rgb="FF0000FF"/>
      <name val="Arial CE"/>
      <family val="2"/>
      <charset val="238"/>
    </font>
    <font>
      <sz val="7"/>
      <color indexed="48"/>
      <name val="Arial CE"/>
      <family val="2"/>
      <charset val="238"/>
    </font>
    <font>
      <sz val="7"/>
      <color rgb="FFFF0000"/>
      <name val="Arial CE"/>
      <family val="2"/>
      <charset val="238"/>
    </font>
    <font>
      <i/>
      <sz val="8"/>
      <color rgb="FF0000FF"/>
      <name val="Arial CE"/>
    </font>
    <font>
      <b/>
      <sz val="16"/>
      <color theme="1"/>
      <name val="Calibri"/>
      <family val="2"/>
      <charset val="238"/>
      <scheme val="minor"/>
    </font>
    <font>
      <i/>
      <sz val="8"/>
      <name val="Arial CE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8"/>
      <color rgb="FFFF0000"/>
      <name val="Arial CE"/>
      <family val="2"/>
      <charset val="238"/>
    </font>
    <font>
      <i/>
      <sz val="8"/>
      <color rgb="FFFF0000"/>
      <name val="Arial CE"/>
      <family val="2"/>
      <charset val="238"/>
    </font>
    <font>
      <b/>
      <sz val="10"/>
      <color rgb="FFFF0000"/>
      <name val="Arial CE"/>
      <family val="2"/>
      <charset val="238"/>
    </font>
    <font>
      <sz val="11"/>
      <color rgb="FFFF0000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24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9" fontId="17" fillId="0" borderId="0" applyFont="0" applyFill="0" applyBorder="0" applyAlignment="0" applyProtection="0"/>
    <xf numFmtId="0" fontId="21" fillId="0" borderId="0"/>
  </cellStyleXfs>
  <cellXfs count="206">
    <xf numFmtId="0" fontId="0" fillId="0" borderId="0" xfId="0"/>
    <xf numFmtId="39" fontId="14" fillId="0" borderId="0" xfId="0" applyNumberFormat="1" applyFont="1" applyFill="1" applyAlignment="1" applyProtection="1">
      <alignment horizontal="right"/>
      <protection locked="0"/>
    </xf>
    <xf numFmtId="37" fontId="15" fillId="0" borderId="1" xfId="0" applyNumberFormat="1" applyFont="1" applyFill="1" applyBorder="1" applyAlignment="1" applyProtection="1">
      <alignment horizontal="right"/>
      <protection locked="0"/>
    </xf>
    <xf numFmtId="0" fontId="15" fillId="0" borderId="1" xfId="0" applyFont="1" applyFill="1" applyBorder="1" applyAlignment="1" applyProtection="1">
      <alignment horizontal="left"/>
      <protection locked="0"/>
    </xf>
    <xf numFmtId="0" fontId="15" fillId="0" borderId="1" xfId="0" applyFont="1" applyFill="1" applyBorder="1" applyAlignment="1" applyProtection="1">
      <alignment horizontal="left" wrapText="1"/>
      <protection locked="0"/>
    </xf>
    <xf numFmtId="164" fontId="15" fillId="0" borderId="1" xfId="0" applyNumberFormat="1" applyFont="1" applyFill="1" applyBorder="1" applyAlignment="1" applyProtection="1">
      <alignment horizontal="right"/>
      <protection locked="0"/>
    </xf>
    <xf numFmtId="39" fontId="15" fillId="0" borderId="1" xfId="0" applyNumberFormat="1" applyFont="1" applyFill="1" applyBorder="1" applyAlignment="1" applyProtection="1">
      <alignment horizontal="right"/>
      <protection locked="0"/>
    </xf>
    <xf numFmtId="0" fontId="0" fillId="0" borderId="0" xfId="0" applyFill="1" applyAlignment="1" applyProtection="1">
      <alignment horizontal="left" vertical="top"/>
      <protection locked="0"/>
    </xf>
    <xf numFmtId="37" fontId="6" fillId="0" borderId="10" xfId="0" applyNumberFormat="1" applyFont="1" applyFill="1" applyBorder="1" applyAlignment="1" applyProtection="1">
      <alignment horizontal="right"/>
      <protection locked="0"/>
    </xf>
    <xf numFmtId="0" fontId="6" fillId="0" borderId="11" xfId="0" applyFont="1" applyFill="1" applyBorder="1" applyAlignment="1" applyProtection="1">
      <alignment horizontal="left"/>
      <protection locked="0"/>
    </xf>
    <xf numFmtId="0" fontId="6" fillId="0" borderId="11" xfId="0" applyFont="1" applyFill="1" applyBorder="1" applyAlignment="1" applyProtection="1">
      <alignment horizontal="left" wrapText="1"/>
      <protection locked="0"/>
    </xf>
    <xf numFmtId="164" fontId="6" fillId="0" borderId="11" xfId="0" applyNumberFormat="1" applyFont="1" applyFill="1" applyBorder="1" applyAlignment="1" applyProtection="1">
      <alignment horizontal="right"/>
      <protection locked="0"/>
    </xf>
    <xf numFmtId="39" fontId="6" fillId="0" borderId="11" xfId="0" applyNumberFormat="1" applyFont="1" applyFill="1" applyBorder="1" applyAlignment="1" applyProtection="1">
      <alignment horizontal="right"/>
      <protection locked="0"/>
    </xf>
    <xf numFmtId="39" fontId="6" fillId="0" borderId="12" xfId="0" applyNumberFormat="1" applyFont="1" applyFill="1" applyBorder="1" applyAlignment="1" applyProtection="1">
      <alignment horizontal="right"/>
      <protection locked="0"/>
    </xf>
    <xf numFmtId="39" fontId="6" fillId="0" borderId="0" xfId="0" applyNumberFormat="1" applyFont="1" applyFill="1" applyBorder="1" applyAlignment="1" applyProtection="1">
      <alignment horizontal="right"/>
      <protection locked="0"/>
    </xf>
    <xf numFmtId="166" fontId="20" fillId="0" borderId="15" xfId="1" applyNumberFormat="1" applyFont="1" applyFill="1" applyBorder="1" applyAlignment="1">
      <alignment vertical="center"/>
    </xf>
    <xf numFmtId="167" fontId="20" fillId="0" borderId="15" xfId="2" applyNumberFormat="1" applyFont="1" applyFill="1" applyBorder="1" applyAlignment="1">
      <alignment vertical="center"/>
    </xf>
    <xf numFmtId="166" fontId="20" fillId="0" borderId="15" xfId="1" applyNumberFormat="1" applyFont="1" applyFill="1" applyBorder="1" applyAlignment="1">
      <alignment vertical="center" wrapText="1"/>
    </xf>
    <xf numFmtId="0" fontId="0" fillId="0" borderId="21" xfId="0" applyBorder="1"/>
    <xf numFmtId="0" fontId="32" fillId="0" borderId="0" xfId="0" applyFont="1"/>
    <xf numFmtId="4" fontId="0" fillId="0" borderId="0" xfId="0" applyNumberFormat="1"/>
    <xf numFmtId="168" fontId="0" fillId="0" borderId="0" xfId="0" applyNumberFormat="1" applyFill="1" applyAlignment="1" applyProtection="1">
      <alignment horizontal="left" vertical="top"/>
      <protection locked="0"/>
    </xf>
    <xf numFmtId="0" fontId="33" fillId="0" borderId="1" xfId="0" applyFont="1" applyFill="1" applyBorder="1" applyAlignment="1" applyProtection="1">
      <alignment horizontal="left"/>
      <protection locked="0"/>
    </xf>
    <xf numFmtId="0" fontId="1" fillId="0" borderId="0" xfId="0" applyFont="1" applyFill="1" applyAlignment="1" applyProtection="1">
      <alignment horizontal="center" vertical="center"/>
      <protection locked="0"/>
    </xf>
    <xf numFmtId="0" fontId="2" fillId="0" borderId="0" xfId="0" applyFont="1" applyFill="1" applyAlignment="1" applyProtection="1">
      <alignment horizontal="left"/>
      <protection locked="0"/>
    </xf>
    <xf numFmtId="0" fontId="3" fillId="0" borderId="0" xfId="0" applyFont="1" applyFill="1" applyAlignment="1" applyProtection="1">
      <alignment horizontal="left" vertical="top"/>
      <protection locked="0"/>
    </xf>
    <xf numFmtId="0" fontId="3" fillId="0" borderId="0" xfId="0" applyFont="1" applyFill="1" applyAlignment="1" applyProtection="1">
      <alignment horizontal="center" vertical="center"/>
      <protection locked="0"/>
    </xf>
    <xf numFmtId="37" fontId="4" fillId="0" borderId="0" xfId="0" applyNumberFormat="1" applyFont="1" applyFill="1" applyAlignment="1" applyProtection="1">
      <alignment horizontal="right" vertical="top"/>
      <protection locked="0"/>
    </xf>
    <xf numFmtId="0" fontId="5" fillId="0" borderId="0" xfId="0" applyFont="1" applyFill="1" applyAlignment="1" applyProtection="1">
      <alignment horizontal="left" vertical="top"/>
      <protection locked="0"/>
    </xf>
    <xf numFmtId="0" fontId="5" fillId="0" borderId="0" xfId="0" applyFont="1" applyFill="1" applyAlignment="1" applyProtection="1">
      <alignment horizontal="left" vertical="top" wrapText="1"/>
      <protection locked="0"/>
    </xf>
    <xf numFmtId="164" fontId="5" fillId="0" borderId="0" xfId="0" applyNumberFormat="1" applyFont="1" applyFill="1" applyAlignment="1" applyProtection="1">
      <alignment horizontal="right" vertical="top"/>
      <protection locked="0"/>
    </xf>
    <xf numFmtId="39" fontId="5" fillId="0" borderId="0" xfId="0" applyNumberFormat="1" applyFont="1" applyFill="1" applyAlignment="1" applyProtection="1">
      <alignment horizontal="right" vertical="top"/>
      <protection locked="0"/>
    </xf>
    <xf numFmtId="0" fontId="7" fillId="0" borderId="0" xfId="0" applyFont="1" applyFill="1" applyAlignment="1" applyProtection="1">
      <alignment horizontal="left"/>
      <protection locked="0"/>
    </xf>
    <xf numFmtId="0" fontId="3" fillId="0" borderId="0" xfId="0" applyFont="1" applyFill="1" applyAlignment="1" applyProtection="1">
      <alignment horizontal="left" vertical="top" wrapText="1"/>
      <protection locked="0"/>
    </xf>
    <xf numFmtId="164" fontId="3" fillId="0" borderId="0" xfId="0" applyNumberFormat="1" applyFont="1" applyFill="1" applyAlignment="1" applyProtection="1">
      <alignment horizontal="right" vertical="top"/>
      <protection locked="0"/>
    </xf>
    <xf numFmtId="39" fontId="3" fillId="0" borderId="0" xfId="0" applyNumberFormat="1" applyFont="1" applyFill="1" applyAlignment="1" applyProtection="1">
      <alignment horizontal="right" vertical="top"/>
      <protection locked="0"/>
    </xf>
    <xf numFmtId="0" fontId="24" fillId="0" borderId="0" xfId="0" applyFont="1" applyFill="1" applyAlignment="1" applyProtection="1">
      <alignment horizontal="left"/>
      <protection locked="0"/>
    </xf>
    <xf numFmtId="0" fontId="25" fillId="0" borderId="0" xfId="0" applyFont="1" applyFill="1" applyAlignment="1" applyProtection="1">
      <alignment horizontal="left" vertical="top"/>
      <protection locked="0"/>
    </xf>
    <xf numFmtId="0" fontId="22" fillId="0" borderId="0" xfId="0" applyFont="1" applyFill="1" applyAlignment="1" applyProtection="1">
      <alignment horizontal="left" vertical="top"/>
      <protection locked="0"/>
    </xf>
    <xf numFmtId="0" fontId="25" fillId="0" borderId="0" xfId="0" applyFont="1" applyFill="1" applyAlignment="1" applyProtection="1">
      <alignment horizontal="left" vertical="top" wrapText="1"/>
      <protection locked="0"/>
    </xf>
    <xf numFmtId="164" fontId="25" fillId="0" borderId="0" xfId="0" applyNumberFormat="1" applyFont="1" applyFill="1" applyAlignment="1" applyProtection="1">
      <alignment horizontal="right" vertical="top"/>
      <protection locked="0"/>
    </xf>
    <xf numFmtId="164" fontId="25" fillId="0" borderId="16" xfId="0" applyNumberFormat="1" applyFont="1" applyFill="1" applyBorder="1" applyAlignment="1" applyProtection="1">
      <alignment horizontal="right" vertical="top"/>
      <protection locked="0"/>
    </xf>
    <xf numFmtId="39" fontId="25" fillId="0" borderId="17" xfId="0" applyNumberFormat="1" applyFont="1" applyFill="1" applyBorder="1" applyAlignment="1" applyProtection="1">
      <alignment horizontal="right" vertical="top"/>
      <protection locked="0"/>
    </xf>
    <xf numFmtId="0" fontId="22" fillId="0" borderId="17" xfId="0" applyFont="1" applyFill="1" applyBorder="1" applyAlignment="1" applyProtection="1">
      <alignment horizontal="left" vertical="top"/>
      <protection locked="0"/>
    </xf>
    <xf numFmtId="0" fontId="22" fillId="0" borderId="18" xfId="0" applyFont="1" applyFill="1" applyBorder="1" applyAlignment="1" applyProtection="1">
      <alignment horizontal="left" vertical="top"/>
      <protection locked="0"/>
    </xf>
    <xf numFmtId="165" fontId="18" fillId="0" borderId="13" xfId="0" applyNumberFormat="1" applyFont="1" applyFill="1" applyBorder="1" applyAlignment="1">
      <alignment horizontal="center"/>
    </xf>
    <xf numFmtId="0" fontId="23" fillId="0" borderId="1" xfId="0" applyFont="1" applyFill="1" applyBorder="1" applyAlignment="1" applyProtection="1">
      <alignment horizontal="center" vertical="center" wrapText="1"/>
      <protection locked="0"/>
    </xf>
    <xf numFmtId="165" fontId="18" fillId="0" borderId="14" xfId="0" applyNumberFormat="1" applyFont="1" applyFill="1" applyBorder="1" applyAlignment="1">
      <alignment horizontal="center" vertical="center"/>
    </xf>
    <xf numFmtId="0" fontId="18" fillId="0" borderId="14" xfId="0" applyFont="1" applyFill="1" applyBorder="1" applyAlignment="1">
      <alignment horizontal="center" vertical="center" wrapText="1"/>
    </xf>
    <xf numFmtId="0" fontId="19" fillId="0" borderId="14" xfId="0" applyFont="1" applyFill="1" applyBorder="1" applyAlignment="1">
      <alignment horizontal="center" vertical="center" wrapText="1"/>
    </xf>
    <xf numFmtId="0" fontId="19" fillId="0" borderId="14" xfId="0" applyFont="1" applyFill="1" applyBorder="1" applyAlignment="1">
      <alignment horizontal="center" vertical="center"/>
    </xf>
    <xf numFmtId="0" fontId="18" fillId="0" borderId="14" xfId="0" applyFont="1" applyFill="1" applyBorder="1" applyAlignment="1">
      <alignment horizontal="center" vertical="center"/>
    </xf>
    <xf numFmtId="4" fontId="26" fillId="0" borderId="19" xfId="2" applyNumberFormat="1" applyFont="1" applyFill="1" applyBorder="1" applyAlignment="1">
      <alignment vertical="center"/>
    </xf>
    <xf numFmtId="37" fontId="9" fillId="0" borderId="0" xfId="0" applyNumberFormat="1" applyFont="1" applyFill="1" applyAlignment="1" applyProtection="1">
      <alignment horizontal="right"/>
      <protection locked="0"/>
    </xf>
    <xf numFmtId="0" fontId="9" fillId="0" borderId="0" xfId="0" applyFont="1" applyFill="1" applyAlignment="1" applyProtection="1">
      <alignment horizontal="left"/>
      <protection locked="0"/>
    </xf>
    <xf numFmtId="0" fontId="9" fillId="0" borderId="0" xfId="0" applyFont="1" applyFill="1" applyAlignment="1" applyProtection="1">
      <alignment horizontal="left" wrapText="1"/>
      <protection locked="0"/>
    </xf>
    <xf numFmtId="164" fontId="9" fillId="0" borderId="0" xfId="0" applyNumberFormat="1" applyFont="1" applyFill="1" applyAlignment="1" applyProtection="1">
      <alignment horizontal="right"/>
      <protection locked="0"/>
    </xf>
    <xf numFmtId="39" fontId="9" fillId="0" borderId="0" xfId="0" applyNumberFormat="1" applyFont="1" applyFill="1" applyAlignment="1" applyProtection="1">
      <alignment horizontal="right"/>
      <protection locked="0"/>
    </xf>
    <xf numFmtId="37" fontId="10" fillId="0" borderId="0" xfId="0" applyNumberFormat="1" applyFont="1" applyFill="1" applyAlignment="1" applyProtection="1">
      <alignment horizontal="right"/>
      <protection locked="0"/>
    </xf>
    <xf numFmtId="0" fontId="10" fillId="0" borderId="0" xfId="0" applyFont="1" applyFill="1" applyAlignment="1" applyProtection="1">
      <alignment horizontal="left"/>
      <protection locked="0"/>
    </xf>
    <xf numFmtId="0" fontId="10" fillId="0" borderId="0" xfId="0" applyFont="1" applyFill="1" applyAlignment="1" applyProtection="1">
      <alignment horizontal="left" wrapText="1"/>
      <protection locked="0"/>
    </xf>
    <xf numFmtId="164" fontId="10" fillId="0" borderId="0" xfId="0" applyNumberFormat="1" applyFont="1" applyFill="1" applyAlignment="1" applyProtection="1">
      <alignment horizontal="right"/>
      <protection locked="0"/>
    </xf>
    <xf numFmtId="39" fontId="10" fillId="0" borderId="0" xfId="0" applyNumberFormat="1" applyFont="1" applyFill="1" applyAlignment="1" applyProtection="1">
      <alignment horizontal="right"/>
      <protection locked="0"/>
    </xf>
    <xf numFmtId="37" fontId="14" fillId="0" borderId="0" xfId="0" applyNumberFormat="1" applyFont="1" applyFill="1" applyAlignment="1" applyProtection="1">
      <alignment horizontal="right"/>
      <protection locked="0"/>
    </xf>
    <xf numFmtId="0" fontId="14" fillId="0" borderId="0" xfId="0" applyFont="1" applyFill="1" applyAlignment="1" applyProtection="1">
      <alignment horizontal="left"/>
      <protection locked="0"/>
    </xf>
    <xf numFmtId="0" fontId="14" fillId="0" borderId="0" xfId="0" applyFont="1" applyFill="1" applyAlignment="1" applyProtection="1">
      <alignment horizontal="left" wrapText="1"/>
      <protection locked="0"/>
    </xf>
    <xf numFmtId="164" fontId="14" fillId="0" borderId="0" xfId="0" applyNumberFormat="1" applyFont="1" applyFill="1" applyAlignment="1" applyProtection="1">
      <alignment horizontal="right"/>
      <protection locked="0"/>
    </xf>
    <xf numFmtId="37" fontId="6" fillId="0" borderId="2" xfId="0" applyNumberFormat="1" applyFont="1" applyFill="1" applyBorder="1" applyAlignment="1" applyProtection="1">
      <alignment horizontal="right"/>
      <protection locked="0"/>
    </xf>
    <xf numFmtId="0" fontId="6" fillId="0" borderId="3" xfId="0" applyFont="1" applyFill="1" applyBorder="1" applyAlignment="1" applyProtection="1">
      <alignment horizontal="left"/>
      <protection locked="0"/>
    </xf>
    <xf numFmtId="0" fontId="6" fillId="0" borderId="3" xfId="0" applyFont="1" applyFill="1" applyBorder="1" applyAlignment="1" applyProtection="1">
      <alignment horizontal="left" wrapText="1"/>
      <protection locked="0"/>
    </xf>
    <xf numFmtId="164" fontId="6" fillId="0" borderId="3" xfId="0" applyNumberFormat="1" applyFont="1" applyFill="1" applyBorder="1" applyAlignment="1" applyProtection="1">
      <alignment horizontal="right"/>
      <protection locked="0"/>
    </xf>
    <xf numFmtId="39" fontId="6" fillId="0" borderId="3" xfId="0" applyNumberFormat="1" applyFont="1" applyFill="1" applyBorder="1" applyAlignment="1" applyProtection="1">
      <alignment horizontal="right"/>
      <protection locked="0"/>
    </xf>
    <xf numFmtId="39" fontId="6" fillId="0" borderId="4" xfId="0" applyNumberFormat="1" applyFont="1" applyFill="1" applyBorder="1" applyAlignment="1" applyProtection="1">
      <alignment horizontal="right"/>
      <protection locked="0"/>
    </xf>
    <xf numFmtId="37" fontId="6" fillId="0" borderId="7" xfId="0" applyNumberFormat="1" applyFont="1" applyFill="1" applyBorder="1" applyAlignment="1" applyProtection="1">
      <alignment horizontal="right"/>
      <protection locked="0"/>
    </xf>
    <xf numFmtId="0" fontId="6" fillId="0" borderId="8" xfId="0" applyFont="1" applyFill="1" applyBorder="1" applyAlignment="1" applyProtection="1">
      <alignment horizontal="left"/>
      <protection locked="0"/>
    </xf>
    <xf numFmtId="0" fontId="6" fillId="0" borderId="8" xfId="0" applyFont="1" applyFill="1" applyBorder="1" applyAlignment="1" applyProtection="1">
      <alignment horizontal="left" wrapText="1"/>
      <protection locked="0"/>
    </xf>
    <xf numFmtId="164" fontId="6" fillId="0" borderId="8" xfId="0" applyNumberFormat="1" applyFont="1" applyFill="1" applyBorder="1" applyAlignment="1" applyProtection="1">
      <alignment horizontal="right"/>
      <protection locked="0"/>
    </xf>
    <xf numFmtId="39" fontId="6" fillId="0" borderId="8" xfId="0" applyNumberFormat="1" applyFont="1" applyFill="1" applyBorder="1" applyAlignment="1" applyProtection="1">
      <alignment horizontal="right"/>
      <protection locked="0"/>
    </xf>
    <xf numFmtId="39" fontId="6" fillId="0" borderId="9" xfId="0" applyNumberFormat="1" applyFont="1" applyFill="1" applyBorder="1" applyAlignment="1" applyProtection="1">
      <alignment horizontal="right"/>
      <protection locked="0"/>
    </xf>
    <xf numFmtId="39" fontId="0" fillId="0" borderId="0" xfId="0" applyNumberFormat="1" applyFill="1" applyAlignment="1" applyProtection="1">
      <alignment horizontal="right" vertical="top"/>
      <protection locked="0"/>
    </xf>
    <xf numFmtId="37" fontId="14" fillId="0" borderId="0" xfId="0" applyNumberFormat="1" applyFont="1" applyFill="1" applyAlignment="1" applyProtection="1">
      <alignment horizontal="right" vertical="center"/>
      <protection locked="0"/>
    </xf>
    <xf numFmtId="0" fontId="14" fillId="0" borderId="0" xfId="0" applyFont="1" applyFill="1" applyAlignment="1" applyProtection="1">
      <alignment horizontal="left" vertical="center"/>
      <protection locked="0"/>
    </xf>
    <xf numFmtId="0" fontId="14" fillId="0" borderId="0" xfId="0" applyFont="1" applyFill="1" applyAlignment="1" applyProtection="1">
      <alignment horizontal="left" vertical="center" wrapText="1"/>
      <protection locked="0"/>
    </xf>
    <xf numFmtId="164" fontId="14" fillId="0" borderId="0" xfId="0" applyNumberFormat="1" applyFont="1" applyFill="1" applyAlignment="1" applyProtection="1">
      <alignment horizontal="right" vertical="center"/>
      <protection locked="0"/>
    </xf>
    <xf numFmtId="39" fontId="14" fillId="0" borderId="0" xfId="0" applyNumberFormat="1" applyFont="1" applyFill="1" applyAlignment="1" applyProtection="1">
      <alignment horizontal="right" vertical="center"/>
      <protection locked="0"/>
    </xf>
    <xf numFmtId="0" fontId="0" fillId="0" borderId="0" xfId="0" applyFill="1" applyAlignment="1" applyProtection="1">
      <alignment horizontal="left" vertical="center"/>
      <protection locked="0"/>
    </xf>
    <xf numFmtId="168" fontId="0" fillId="0" borderId="0" xfId="0" applyNumberFormat="1" applyFill="1" applyAlignment="1" applyProtection="1">
      <alignment horizontal="left" vertical="center"/>
      <protection locked="0"/>
    </xf>
    <xf numFmtId="37" fontId="6" fillId="0" borderId="5" xfId="0" applyNumberFormat="1" applyFont="1" applyFill="1" applyBorder="1" applyAlignment="1" applyProtection="1">
      <alignment horizontal="right"/>
      <protection locked="0"/>
    </xf>
    <xf numFmtId="0" fontId="6" fillId="0" borderId="1" xfId="0" applyFont="1" applyFill="1" applyBorder="1" applyAlignment="1" applyProtection="1">
      <alignment horizontal="left"/>
      <protection locked="0"/>
    </xf>
    <xf numFmtId="0" fontId="6" fillId="0" borderId="1" xfId="0" applyFont="1" applyFill="1" applyBorder="1" applyAlignment="1" applyProtection="1">
      <alignment horizontal="left" wrapText="1"/>
      <protection locked="0"/>
    </xf>
    <xf numFmtId="164" fontId="6" fillId="0" borderId="1" xfId="0" applyNumberFormat="1" applyFont="1" applyFill="1" applyBorder="1" applyAlignment="1" applyProtection="1">
      <alignment horizontal="right"/>
      <protection locked="0"/>
    </xf>
    <xf numFmtId="39" fontId="6" fillId="0" borderId="1" xfId="0" applyNumberFormat="1" applyFont="1" applyFill="1" applyBorder="1" applyAlignment="1" applyProtection="1">
      <alignment horizontal="right"/>
      <protection locked="0"/>
    </xf>
    <xf numFmtId="39" fontId="6" fillId="0" borderId="6" xfId="0" applyNumberFormat="1" applyFont="1" applyFill="1" applyBorder="1" applyAlignment="1" applyProtection="1">
      <alignment horizontal="right"/>
      <protection locked="0"/>
    </xf>
    <xf numFmtId="39" fontId="12" fillId="0" borderId="0" xfId="0" applyNumberFormat="1" applyFont="1" applyFill="1" applyAlignment="1" applyProtection="1">
      <alignment horizontal="right"/>
      <protection locked="0"/>
    </xf>
    <xf numFmtId="39" fontId="13" fillId="0" borderId="0" xfId="0" applyNumberFormat="1" applyFont="1" applyFill="1" applyAlignment="1" applyProtection="1">
      <alignment horizontal="right"/>
      <protection locked="0"/>
    </xf>
    <xf numFmtId="37" fontId="11" fillId="0" borderId="10" xfId="0" applyNumberFormat="1" applyFont="1" applyFill="1" applyBorder="1" applyAlignment="1" applyProtection="1">
      <alignment horizontal="right"/>
      <protection locked="0"/>
    </xf>
    <xf numFmtId="0" fontId="11" fillId="0" borderId="11" xfId="0" applyFont="1" applyFill="1" applyBorder="1" applyAlignment="1" applyProtection="1">
      <alignment horizontal="left"/>
      <protection locked="0"/>
    </xf>
    <xf numFmtId="0" fontId="11" fillId="0" borderId="11" xfId="0" applyFont="1" applyFill="1" applyBorder="1" applyAlignment="1" applyProtection="1">
      <alignment horizontal="left" wrapText="1"/>
      <protection locked="0"/>
    </xf>
    <xf numFmtId="164" fontId="11" fillId="0" borderId="11" xfId="0" applyNumberFormat="1" applyFont="1" applyFill="1" applyBorder="1" applyAlignment="1" applyProtection="1">
      <alignment horizontal="right"/>
      <protection locked="0"/>
    </xf>
    <xf numFmtId="39" fontId="11" fillId="0" borderId="11" xfId="0" applyNumberFormat="1" applyFont="1" applyFill="1" applyBorder="1" applyAlignment="1" applyProtection="1">
      <alignment horizontal="right"/>
      <protection locked="0"/>
    </xf>
    <xf numFmtId="39" fontId="11" fillId="0" borderId="12" xfId="0" applyNumberFormat="1" applyFont="1" applyFill="1" applyBorder="1" applyAlignment="1" applyProtection="1">
      <alignment horizontal="right"/>
      <protection locked="0"/>
    </xf>
    <xf numFmtId="167" fontId="0" fillId="0" borderId="0" xfId="0" applyNumberFormat="1" applyFill="1" applyAlignment="1" applyProtection="1">
      <alignment horizontal="left" vertical="top"/>
      <protection locked="0"/>
    </xf>
    <xf numFmtId="37" fontId="12" fillId="0" borderId="0" xfId="0" applyNumberFormat="1" applyFont="1" applyFill="1" applyAlignment="1" applyProtection="1">
      <alignment horizontal="right"/>
      <protection locked="0"/>
    </xf>
    <xf numFmtId="0" fontId="12" fillId="0" borderId="0" xfId="0" applyFont="1" applyFill="1" applyAlignment="1" applyProtection="1">
      <alignment horizontal="left"/>
      <protection locked="0"/>
    </xf>
    <xf numFmtId="0" fontId="12" fillId="0" borderId="0" xfId="0" applyFont="1" applyFill="1" applyAlignment="1" applyProtection="1">
      <alignment horizontal="left" wrapText="1"/>
      <protection locked="0"/>
    </xf>
    <xf numFmtId="164" fontId="12" fillId="0" borderId="0" xfId="0" applyNumberFormat="1" applyFont="1" applyFill="1" applyAlignment="1" applyProtection="1">
      <alignment horizontal="right"/>
      <protection locked="0"/>
    </xf>
    <xf numFmtId="37" fontId="27" fillId="0" borderId="1" xfId="0" applyNumberFormat="1" applyFont="1" applyFill="1" applyBorder="1" applyAlignment="1" applyProtection="1">
      <alignment horizontal="right"/>
      <protection locked="0"/>
    </xf>
    <xf numFmtId="0" fontId="27" fillId="0" borderId="1" xfId="0" applyFont="1" applyFill="1" applyBorder="1" applyAlignment="1" applyProtection="1">
      <alignment horizontal="left" wrapText="1"/>
      <protection locked="0"/>
    </xf>
    <xf numFmtId="164" fontId="27" fillId="0" borderId="1" xfId="0" applyNumberFormat="1" applyFont="1" applyFill="1" applyBorder="1" applyAlignment="1" applyProtection="1">
      <alignment horizontal="right"/>
      <protection locked="0"/>
    </xf>
    <xf numFmtId="39" fontId="27" fillId="0" borderId="1" xfId="0" applyNumberFormat="1" applyFont="1" applyFill="1" applyBorder="1" applyAlignment="1" applyProtection="1">
      <alignment horizontal="right"/>
      <protection locked="0"/>
    </xf>
    <xf numFmtId="39" fontId="29" fillId="0" borderId="0" xfId="0" applyNumberFormat="1" applyFont="1" applyFill="1" applyAlignment="1" applyProtection="1">
      <alignment horizontal="right"/>
      <protection locked="0"/>
    </xf>
    <xf numFmtId="166" fontId="28" fillId="0" borderId="15" xfId="1" applyNumberFormat="1" applyFont="1" applyFill="1" applyBorder="1" applyAlignment="1">
      <alignment vertical="center"/>
    </xf>
    <xf numFmtId="167" fontId="28" fillId="0" borderId="15" xfId="2" applyNumberFormat="1" applyFont="1" applyFill="1" applyBorder="1" applyAlignment="1">
      <alignment vertical="center"/>
    </xf>
    <xf numFmtId="166" fontId="31" fillId="0" borderId="15" xfId="1" applyNumberFormat="1" applyFont="1" applyFill="1" applyBorder="1" applyAlignment="1">
      <alignment vertical="center" wrapText="1"/>
    </xf>
    <xf numFmtId="0" fontId="30" fillId="0" borderId="0" xfId="0" applyFont="1" applyFill="1" applyAlignment="1" applyProtection="1">
      <alignment horizontal="left"/>
      <protection locked="0"/>
    </xf>
    <xf numFmtId="37" fontId="2" fillId="0" borderId="0" xfId="0" applyNumberFormat="1" applyFont="1" applyFill="1" applyAlignment="1" applyProtection="1">
      <alignment horizontal="right"/>
      <protection locked="0"/>
    </xf>
    <xf numFmtId="0" fontId="2" fillId="0" borderId="0" xfId="0" applyFont="1" applyFill="1" applyAlignment="1" applyProtection="1">
      <alignment horizontal="left" wrapText="1"/>
      <protection locked="0"/>
    </xf>
    <xf numFmtId="164" fontId="2" fillId="0" borderId="0" xfId="0" applyNumberFormat="1" applyFont="1" applyFill="1" applyAlignment="1" applyProtection="1">
      <alignment horizontal="right"/>
      <protection locked="0"/>
    </xf>
    <xf numFmtId="39" fontId="2" fillId="0" borderId="0" xfId="0" applyNumberFormat="1" applyFont="1" applyFill="1" applyAlignment="1" applyProtection="1">
      <alignment horizontal="right"/>
      <protection locked="0"/>
    </xf>
    <xf numFmtId="37" fontId="0" fillId="0" borderId="0" xfId="0" applyNumberFormat="1" applyFill="1" applyAlignment="1" applyProtection="1">
      <alignment horizontal="right" vertical="top"/>
      <protection locked="0"/>
    </xf>
    <xf numFmtId="0" fontId="0" fillId="0" borderId="0" xfId="0" applyFill="1" applyAlignment="1" applyProtection="1">
      <alignment horizontal="left" vertical="top" wrapText="1"/>
      <protection locked="0"/>
    </xf>
    <xf numFmtId="164" fontId="0" fillId="0" borderId="0" xfId="0" applyNumberFormat="1" applyFill="1" applyAlignment="1" applyProtection="1">
      <alignment horizontal="right" vertical="top"/>
      <protection locked="0"/>
    </xf>
    <xf numFmtId="0" fontId="34" fillId="0" borderId="0" xfId="0" applyFont="1" applyAlignment="1">
      <alignment horizontal="right"/>
    </xf>
    <xf numFmtId="169" fontId="35" fillId="0" borderId="19" xfId="0" applyNumberFormat="1" applyFont="1" applyBorder="1"/>
    <xf numFmtId="169" fontId="0" fillId="0" borderId="21" xfId="0" applyNumberFormat="1" applyFill="1" applyBorder="1"/>
    <xf numFmtId="167" fontId="20" fillId="0" borderId="20" xfId="2" applyNumberFormat="1" applyFont="1" applyFill="1" applyBorder="1" applyAlignment="1">
      <alignment vertical="center"/>
    </xf>
    <xf numFmtId="37" fontId="15" fillId="0" borderId="0" xfId="0" applyNumberFormat="1" applyFont="1" applyFill="1" applyBorder="1" applyAlignment="1" applyProtection="1">
      <alignment horizontal="right"/>
      <protection locked="0"/>
    </xf>
    <xf numFmtId="0" fontId="15" fillId="0" borderId="0" xfId="0" applyFont="1" applyFill="1" applyBorder="1" applyAlignment="1" applyProtection="1">
      <alignment horizontal="left"/>
      <protection locked="0"/>
    </xf>
    <xf numFmtId="0" fontId="15" fillId="0" borderId="0" xfId="0" applyFont="1" applyFill="1" applyBorder="1" applyAlignment="1" applyProtection="1">
      <alignment horizontal="left" wrapText="1"/>
      <protection locked="0"/>
    </xf>
    <xf numFmtId="164" fontId="15" fillId="0" borderId="0" xfId="0" applyNumberFormat="1" applyFont="1" applyFill="1" applyBorder="1" applyAlignment="1" applyProtection="1">
      <alignment horizontal="right"/>
      <protection locked="0"/>
    </xf>
    <xf numFmtId="39" fontId="15" fillId="0" borderId="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Fill="1" applyBorder="1" applyAlignment="1" applyProtection="1">
      <alignment horizontal="center" vertical="center" wrapText="1"/>
      <protection locked="0"/>
    </xf>
    <xf numFmtId="0" fontId="19" fillId="0" borderId="0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/>
    </xf>
    <xf numFmtId="0" fontId="22" fillId="0" borderId="18" xfId="0" applyFont="1" applyFill="1" applyBorder="1" applyAlignment="1" applyProtection="1">
      <alignment horizontal="left" vertical="top" wrapText="1"/>
      <protection locked="0"/>
    </xf>
    <xf numFmtId="165" fontId="18" fillId="0" borderId="13" xfId="0" applyNumberFormat="1" applyFont="1" applyFill="1" applyBorder="1" applyAlignment="1">
      <alignment horizontal="center" wrapText="1"/>
    </xf>
    <xf numFmtId="0" fontId="4" fillId="0" borderId="1" xfId="0" applyFont="1" applyFill="1" applyBorder="1" applyAlignment="1" applyProtection="1">
      <alignment horizontal="center" vertical="center" wrapText="1"/>
      <protection locked="0"/>
    </xf>
    <xf numFmtId="0" fontId="8" fillId="0" borderId="1" xfId="0" applyFont="1" applyFill="1" applyBorder="1" applyAlignment="1" applyProtection="1">
      <alignment horizontal="center" vertical="center" wrapText="1"/>
      <protection locked="0"/>
    </xf>
    <xf numFmtId="37" fontId="16" fillId="0" borderId="0" xfId="0" applyNumberFormat="1" applyFont="1" applyFill="1" applyAlignment="1" applyProtection="1">
      <alignment horizontal="right"/>
      <protection locked="0"/>
    </xf>
    <xf numFmtId="0" fontId="16" fillId="0" borderId="0" xfId="0" applyFont="1" applyFill="1" applyAlignment="1" applyProtection="1">
      <alignment horizontal="left"/>
      <protection locked="0"/>
    </xf>
    <xf numFmtId="0" fontId="16" fillId="0" borderId="0" xfId="0" applyFont="1" applyFill="1" applyAlignment="1" applyProtection="1">
      <alignment horizontal="left" wrapText="1"/>
      <protection locked="0"/>
    </xf>
    <xf numFmtId="164" fontId="16" fillId="0" borderId="0" xfId="0" applyNumberFormat="1" applyFont="1" applyFill="1" applyAlignment="1" applyProtection="1">
      <alignment horizontal="right"/>
      <protection locked="0"/>
    </xf>
    <xf numFmtId="39" fontId="16" fillId="0" borderId="0" xfId="0" applyNumberFormat="1" applyFont="1" applyFill="1" applyAlignment="1" applyProtection="1">
      <alignment horizontal="right"/>
      <protection locked="0"/>
    </xf>
    <xf numFmtId="167" fontId="26" fillId="0" borderId="19" xfId="2" applyNumberFormat="1" applyFont="1" applyFill="1" applyBorder="1" applyAlignment="1">
      <alignment vertical="center"/>
    </xf>
    <xf numFmtId="37" fontId="13" fillId="0" borderId="0" xfId="0" applyNumberFormat="1" applyFont="1" applyFill="1" applyAlignment="1" applyProtection="1">
      <alignment horizontal="right"/>
      <protection locked="0"/>
    </xf>
    <xf numFmtId="0" fontId="13" fillId="0" borderId="0" xfId="0" applyFont="1" applyFill="1" applyAlignment="1" applyProtection="1">
      <alignment horizontal="left"/>
      <protection locked="0"/>
    </xf>
    <xf numFmtId="0" fontId="13" fillId="0" borderId="0" xfId="0" applyFont="1" applyFill="1" applyAlignment="1" applyProtection="1">
      <alignment horizontal="left" wrapText="1"/>
      <protection locked="0"/>
    </xf>
    <xf numFmtId="164" fontId="13" fillId="0" borderId="0" xfId="0" applyNumberFormat="1" applyFont="1" applyFill="1" applyAlignment="1" applyProtection="1">
      <alignment horizontal="right"/>
      <protection locked="0"/>
    </xf>
    <xf numFmtId="37" fontId="10" fillId="0" borderId="0" xfId="0" applyNumberFormat="1" applyFont="1" applyFill="1" applyBorder="1" applyAlignment="1" applyProtection="1">
      <alignment horizontal="right"/>
      <protection locked="0"/>
    </xf>
    <xf numFmtId="0" fontId="10" fillId="0" borderId="0" xfId="0" applyFont="1" applyFill="1" applyBorder="1" applyAlignment="1" applyProtection="1">
      <alignment horizontal="left"/>
      <protection locked="0"/>
    </xf>
    <xf numFmtId="0" fontId="10" fillId="0" borderId="0" xfId="0" applyFont="1" applyFill="1" applyBorder="1" applyAlignment="1" applyProtection="1">
      <alignment horizontal="left" wrapText="1"/>
      <protection locked="0"/>
    </xf>
    <xf numFmtId="164" fontId="10" fillId="0" borderId="0" xfId="0" applyNumberFormat="1" applyFont="1" applyFill="1" applyBorder="1" applyAlignment="1" applyProtection="1">
      <alignment horizontal="right"/>
      <protection locked="0"/>
    </xf>
    <xf numFmtId="39" fontId="10" fillId="0" borderId="0" xfId="0" applyNumberFormat="1" applyFont="1" applyFill="1" applyBorder="1" applyAlignment="1" applyProtection="1">
      <alignment horizontal="right"/>
      <protection locked="0"/>
    </xf>
    <xf numFmtId="37" fontId="14" fillId="0" borderId="0" xfId="0" applyNumberFormat="1" applyFont="1" applyFill="1" applyBorder="1" applyAlignment="1" applyProtection="1">
      <alignment horizontal="right"/>
      <protection locked="0"/>
    </xf>
    <xf numFmtId="0" fontId="14" fillId="0" borderId="0" xfId="0" applyFont="1" applyFill="1" applyBorder="1" applyAlignment="1" applyProtection="1">
      <alignment horizontal="left"/>
      <protection locked="0"/>
    </xf>
    <xf numFmtId="0" fontId="14" fillId="0" borderId="0" xfId="0" applyFont="1" applyFill="1" applyBorder="1" applyAlignment="1" applyProtection="1">
      <alignment horizontal="left" wrapText="1"/>
      <protection locked="0"/>
    </xf>
    <xf numFmtId="164" fontId="14" fillId="0" borderId="0" xfId="0" applyNumberFormat="1" applyFont="1" applyFill="1" applyBorder="1" applyAlignment="1" applyProtection="1">
      <alignment horizontal="right"/>
      <protection locked="0"/>
    </xf>
    <xf numFmtId="39" fontId="14" fillId="0" borderId="0" xfId="0" applyNumberFormat="1" applyFont="1" applyFill="1" applyBorder="1" applyAlignment="1" applyProtection="1">
      <alignment horizontal="right"/>
      <protection locked="0"/>
    </xf>
    <xf numFmtId="37" fontId="11" fillId="0" borderId="2" xfId="0" applyNumberFormat="1" applyFont="1" applyFill="1" applyBorder="1" applyAlignment="1" applyProtection="1">
      <alignment horizontal="right"/>
      <protection locked="0"/>
    </xf>
    <xf numFmtId="0" fontId="11" fillId="0" borderId="3" xfId="0" applyFont="1" applyFill="1" applyBorder="1" applyAlignment="1" applyProtection="1">
      <alignment horizontal="left"/>
      <protection locked="0"/>
    </xf>
    <xf numFmtId="0" fontId="11" fillId="0" borderId="3" xfId="0" applyFont="1" applyFill="1" applyBorder="1" applyAlignment="1" applyProtection="1">
      <alignment horizontal="left" wrapText="1"/>
      <protection locked="0"/>
    </xf>
    <xf numFmtId="164" fontId="11" fillId="0" borderId="3" xfId="0" applyNumberFormat="1" applyFont="1" applyFill="1" applyBorder="1" applyAlignment="1" applyProtection="1">
      <alignment horizontal="right"/>
      <protection locked="0"/>
    </xf>
    <xf numFmtId="39" fontId="11" fillId="0" borderId="3" xfId="0" applyNumberFormat="1" applyFont="1" applyFill="1" applyBorder="1" applyAlignment="1" applyProtection="1">
      <alignment horizontal="right"/>
      <protection locked="0"/>
    </xf>
    <xf numFmtId="39" fontId="11" fillId="0" borderId="4" xfId="0" applyNumberFormat="1" applyFont="1" applyFill="1" applyBorder="1" applyAlignment="1" applyProtection="1">
      <alignment horizontal="right"/>
      <protection locked="0"/>
    </xf>
    <xf numFmtId="37" fontId="11" fillId="0" borderId="7" xfId="0" applyNumberFormat="1" applyFont="1" applyFill="1" applyBorder="1" applyAlignment="1" applyProtection="1">
      <alignment horizontal="right"/>
      <protection locked="0"/>
    </xf>
    <xf numFmtId="0" fontId="11" fillId="0" borderId="8" xfId="0" applyFont="1" applyFill="1" applyBorder="1" applyAlignment="1" applyProtection="1">
      <alignment horizontal="left"/>
      <protection locked="0"/>
    </xf>
    <xf numFmtId="0" fontId="11" fillId="0" borderId="8" xfId="0" applyFont="1" applyFill="1" applyBorder="1" applyAlignment="1" applyProtection="1">
      <alignment horizontal="left" wrapText="1"/>
      <protection locked="0"/>
    </xf>
    <xf numFmtId="164" fontId="11" fillId="0" borderId="8" xfId="0" applyNumberFormat="1" applyFont="1" applyFill="1" applyBorder="1" applyAlignment="1" applyProtection="1">
      <alignment horizontal="right"/>
      <protection locked="0"/>
    </xf>
    <xf numFmtId="39" fontId="11" fillId="0" borderId="8" xfId="0" applyNumberFormat="1" applyFont="1" applyFill="1" applyBorder="1" applyAlignment="1" applyProtection="1">
      <alignment horizontal="right"/>
      <protection locked="0"/>
    </xf>
    <xf numFmtId="39" fontId="11" fillId="0" borderId="9" xfId="0" applyNumberFormat="1" applyFont="1" applyFill="1" applyBorder="1" applyAlignment="1" applyProtection="1">
      <alignment horizontal="right"/>
      <protection locked="0"/>
    </xf>
    <xf numFmtId="0" fontId="0" fillId="0" borderId="0" xfId="0" applyFill="1" applyAlignment="1" applyProtection="1">
      <alignment horizontal="left" vertical="top"/>
      <protection locked="0"/>
    </xf>
    <xf numFmtId="0" fontId="0" fillId="0" borderId="0" xfId="0" applyFill="1" applyAlignment="1" applyProtection="1">
      <alignment horizontal="left" vertical="top"/>
      <protection locked="0"/>
    </xf>
    <xf numFmtId="0" fontId="0" fillId="0" borderId="0" xfId="0" applyFill="1" applyAlignment="1" applyProtection="1">
      <alignment horizontal="left" vertical="top"/>
      <protection locked="0"/>
    </xf>
    <xf numFmtId="167" fontId="20" fillId="0" borderId="15" xfId="2" applyNumberFormat="1" applyFont="1" applyBorder="1" applyAlignment="1">
      <alignment vertical="center"/>
    </xf>
    <xf numFmtId="0" fontId="0" fillId="0" borderId="0" xfId="0" applyFill="1" applyAlignment="1" applyProtection="1">
      <alignment horizontal="left" vertical="top"/>
      <protection locked="0"/>
    </xf>
    <xf numFmtId="164" fontId="30" fillId="0" borderId="0" xfId="0" applyNumberFormat="1" applyFont="1" applyFill="1" applyAlignment="1" applyProtection="1">
      <alignment horizontal="right"/>
      <protection locked="0"/>
    </xf>
    <xf numFmtId="164" fontId="36" fillId="0" borderId="8" xfId="0" applyNumberFormat="1" applyFont="1" applyFill="1" applyBorder="1" applyAlignment="1" applyProtection="1">
      <alignment horizontal="right"/>
      <protection locked="0"/>
    </xf>
    <xf numFmtId="164" fontId="36" fillId="0" borderId="11" xfId="0" applyNumberFormat="1" applyFont="1" applyFill="1" applyBorder="1" applyAlignment="1" applyProtection="1">
      <alignment horizontal="right"/>
      <protection locked="0"/>
    </xf>
    <xf numFmtId="4" fontId="26" fillId="0" borderId="0" xfId="2" applyNumberFormat="1" applyFont="1" applyFill="1" applyBorder="1" applyAlignment="1">
      <alignment vertical="center"/>
    </xf>
    <xf numFmtId="164" fontId="36" fillId="0" borderId="0" xfId="0" applyNumberFormat="1" applyFont="1" applyFill="1" applyAlignment="1" applyProtection="1">
      <alignment horizontal="right"/>
      <protection locked="0"/>
    </xf>
    <xf numFmtId="164" fontId="37" fillId="0" borderId="1" xfId="0" applyNumberFormat="1" applyFont="1" applyFill="1" applyBorder="1" applyAlignment="1" applyProtection="1">
      <alignment horizontal="right"/>
      <protection locked="0"/>
    </xf>
    <xf numFmtId="164" fontId="38" fillId="0" borderId="0" xfId="0" applyNumberFormat="1" applyFont="1" applyFill="1" applyAlignment="1" applyProtection="1">
      <alignment horizontal="right"/>
      <protection locked="0"/>
    </xf>
    <xf numFmtId="164" fontId="36" fillId="0" borderId="3" xfId="0" applyNumberFormat="1" applyFont="1" applyFill="1" applyBorder="1" applyAlignment="1" applyProtection="1">
      <alignment horizontal="right"/>
      <protection locked="0"/>
    </xf>
    <xf numFmtId="0" fontId="0" fillId="0" borderId="0" xfId="0" applyFill="1" applyAlignment="1" applyProtection="1">
      <alignment horizontal="left" vertical="top"/>
      <protection locked="0"/>
    </xf>
    <xf numFmtId="0" fontId="3" fillId="0" borderId="0" xfId="0" applyFont="1" applyFill="1" applyAlignment="1" applyProtection="1">
      <alignment horizontal="left" vertical="top"/>
      <protection locked="0"/>
    </xf>
    <xf numFmtId="169" fontId="39" fillId="0" borderId="23" xfId="0" applyNumberFormat="1" applyFont="1" applyFill="1" applyBorder="1"/>
    <xf numFmtId="169" fontId="0" fillId="0" borderId="0" xfId="0" applyNumberFormat="1"/>
    <xf numFmtId="169" fontId="39" fillId="0" borderId="21" xfId="0" applyNumberFormat="1" applyFont="1" applyFill="1" applyBorder="1"/>
    <xf numFmtId="165" fontId="18" fillId="0" borderId="13" xfId="0" applyNumberFormat="1" applyFont="1" applyBorder="1" applyAlignment="1">
      <alignment horizontal="center"/>
    </xf>
    <xf numFmtId="165" fontId="18" fillId="0" borderId="14" xfId="0" applyNumberFormat="1" applyFont="1" applyBorder="1" applyAlignment="1">
      <alignment horizontal="center" vertical="center" wrapText="1"/>
    </xf>
    <xf numFmtId="0" fontId="39" fillId="0" borderId="0" xfId="0" applyFont="1"/>
    <xf numFmtId="39" fontId="25" fillId="0" borderId="16" xfId="0" applyNumberFormat="1" applyFont="1" applyFill="1" applyBorder="1" applyAlignment="1" applyProtection="1">
      <alignment horizontal="center" vertical="top"/>
      <protection locked="0"/>
    </xf>
    <xf numFmtId="39" fontId="25" fillId="0" borderId="17" xfId="0" applyNumberFormat="1" applyFont="1" applyFill="1" applyBorder="1" applyAlignment="1" applyProtection="1">
      <alignment horizontal="center" vertical="top"/>
      <protection locked="0"/>
    </xf>
    <xf numFmtId="39" fontId="25" fillId="0" borderId="18" xfId="0" applyNumberFormat="1" applyFont="1" applyFill="1" applyBorder="1" applyAlignment="1" applyProtection="1">
      <alignment horizontal="center" vertical="top"/>
      <protection locked="0"/>
    </xf>
    <xf numFmtId="0" fontId="18" fillId="0" borderId="16" xfId="0" applyFont="1" applyFill="1" applyBorder="1" applyAlignment="1" applyProtection="1">
      <alignment horizontal="center" vertical="top"/>
      <protection locked="0"/>
    </xf>
    <xf numFmtId="0" fontId="18" fillId="0" borderId="17" xfId="0" applyFont="1" applyFill="1" applyBorder="1" applyAlignment="1" applyProtection="1">
      <alignment horizontal="center" vertical="top"/>
      <protection locked="0"/>
    </xf>
    <xf numFmtId="0" fontId="18" fillId="0" borderId="18" xfId="0" applyFont="1" applyFill="1" applyBorder="1" applyAlignment="1" applyProtection="1">
      <alignment horizontal="center" vertical="top"/>
      <protection locked="0"/>
    </xf>
    <xf numFmtId="39" fontId="3" fillId="0" borderId="0" xfId="0" applyNumberFormat="1" applyFont="1" applyFill="1" applyAlignment="1" applyProtection="1">
      <alignment horizontal="right" vertical="top"/>
      <protection locked="0"/>
    </xf>
    <xf numFmtId="39" fontId="7" fillId="0" borderId="0" xfId="0" applyNumberFormat="1" applyFont="1" applyFill="1" applyAlignment="1" applyProtection="1">
      <alignment horizontal="right" vertical="top"/>
      <protection locked="0"/>
    </xf>
    <xf numFmtId="0" fontId="1" fillId="0" borderId="0" xfId="0" applyFont="1" applyFill="1" applyAlignment="1" applyProtection="1">
      <alignment horizontal="center" vertical="center"/>
      <protection locked="0"/>
    </xf>
    <xf numFmtId="0" fontId="0" fillId="0" borderId="0" xfId="0" applyFill="1" applyAlignment="1" applyProtection="1">
      <alignment horizontal="left" vertical="top"/>
      <protection locked="0"/>
    </xf>
    <xf numFmtId="0" fontId="3" fillId="0" borderId="0" xfId="0" applyFont="1" applyFill="1" applyAlignment="1" applyProtection="1">
      <alignment horizontal="left" vertical="top"/>
      <protection locked="0"/>
    </xf>
    <xf numFmtId="0" fontId="2" fillId="0" borderId="0" xfId="0" applyFont="1" applyFill="1" applyAlignment="1" applyProtection="1">
      <alignment horizontal="left"/>
      <protection locked="0"/>
    </xf>
    <xf numFmtId="39" fontId="5" fillId="0" borderId="0" xfId="0" applyNumberFormat="1" applyFont="1" applyFill="1" applyAlignment="1" applyProtection="1">
      <alignment horizontal="right" vertical="top"/>
      <protection locked="0"/>
    </xf>
    <xf numFmtId="39" fontId="6" fillId="0" borderId="0" xfId="0" applyNumberFormat="1" applyFont="1" applyFill="1" applyAlignment="1" applyProtection="1">
      <alignment horizontal="right" vertical="top"/>
      <protection locked="0"/>
    </xf>
    <xf numFmtId="39" fontId="3" fillId="0" borderId="22" xfId="0" applyNumberFormat="1" applyFont="1" applyFill="1" applyBorder="1" applyAlignment="1" applyProtection="1">
      <alignment horizontal="right" vertical="top"/>
      <protection locked="0"/>
    </xf>
  </cellXfs>
  <cellStyles count="3">
    <cellStyle name="Normální" xfId="0" builtinId="0"/>
    <cellStyle name="Normální 6" xfId="2"/>
    <cellStyle name="Procenta" xfId="1" builtinId="5"/>
  </cellStyles>
  <dxfs count="1812"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  <dxf>
      <font>
        <b val="0"/>
        <i val="0"/>
        <color rgb="FFC0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4"/>
  <sheetViews>
    <sheetView tabSelected="1" view="pageBreakPreview" zoomScaleNormal="100" zoomScaleSheetLayoutView="100" workbookViewId="0">
      <selection activeCell="D2" sqref="D2"/>
    </sheetView>
  </sheetViews>
  <sheetFormatPr defaultRowHeight="14.5" x14ac:dyDescent="0.35"/>
  <cols>
    <col min="1" max="1" width="10.81640625" customWidth="1"/>
    <col min="2" max="2" width="44.54296875" customWidth="1"/>
    <col min="3" max="3" width="55" customWidth="1"/>
    <col min="4" max="4" width="20.26953125" customWidth="1"/>
    <col min="5" max="5" width="24.453125" bestFit="1" customWidth="1"/>
    <col min="6" max="6" width="15.7265625" customWidth="1"/>
    <col min="7" max="7" width="15.1796875" customWidth="1"/>
    <col min="12" max="12" width="22.54296875" customWidth="1"/>
  </cols>
  <sheetData>
    <row r="1" spans="1:12" ht="23.25" customHeight="1" thickBot="1" x14ac:dyDescent="0.55000000000000004">
      <c r="B1" s="19" t="s">
        <v>4955</v>
      </c>
    </row>
    <row r="2" spans="1:12" ht="19" thickBot="1" x14ac:dyDescent="0.5">
      <c r="C2" s="122" t="s">
        <v>5121</v>
      </c>
      <c r="D2" s="123">
        <f>SUBTOTAL(9,D3:D44)</f>
        <v>8626220.4176463485</v>
      </c>
      <c r="F2" s="20"/>
      <c r="G2" s="186"/>
      <c r="L2" s="20"/>
    </row>
    <row r="3" spans="1:12" x14ac:dyDescent="0.35">
      <c r="A3" s="18" t="s">
        <v>4657</v>
      </c>
      <c r="B3" s="18" t="str">
        <f>'SO01'!A3</f>
        <v>Objekt:   Příprava území</v>
      </c>
      <c r="C3" s="18"/>
      <c r="D3" s="185">
        <f>'SO01'!AB13</f>
        <v>0</v>
      </c>
      <c r="E3" s="190" t="s">
        <v>5127</v>
      </c>
      <c r="G3" s="186"/>
    </row>
    <row r="4" spans="1:12" x14ac:dyDescent="0.35">
      <c r="A4" s="18" t="s">
        <v>4658</v>
      </c>
      <c r="B4" s="18" t="str">
        <f>'SO02.1'!A3</f>
        <v>Objekt:   Pavilon A</v>
      </c>
      <c r="C4" s="18" t="str">
        <f>'SO02.1'!A4</f>
        <v>Část:   ASŘ</v>
      </c>
      <c r="D4" s="187">
        <f>'SO02.1'!AB12</f>
        <v>2701778.9755056915</v>
      </c>
      <c r="E4" s="190" t="s">
        <v>5127</v>
      </c>
      <c r="G4" s="186"/>
    </row>
    <row r="5" spans="1:12" x14ac:dyDescent="0.35">
      <c r="A5" s="18" t="s">
        <v>4661</v>
      </c>
      <c r="B5" s="18" t="str">
        <f>'SO02.2'!A3</f>
        <v>Objekt:   Pavilon A</v>
      </c>
      <c r="C5" s="18" t="str">
        <f>'SO02.2'!A4</f>
        <v>Část:   ZTI</v>
      </c>
      <c r="D5" s="124">
        <f>'SO02.2'!X13</f>
        <v>176920.0257154601</v>
      </c>
      <c r="E5" t="s">
        <v>5128</v>
      </c>
      <c r="G5" s="186"/>
    </row>
    <row r="6" spans="1:12" x14ac:dyDescent="0.35">
      <c r="A6" s="18" t="s">
        <v>4659</v>
      </c>
      <c r="B6" s="18" t="str">
        <f>'SO02.2.1'!A3</f>
        <v>Objekt:   Pavilon A</v>
      </c>
      <c r="C6" s="18" t="str">
        <f>'SO02.2.1'!A4</f>
        <v>Část:   ZTI - pavilon A - zemní práce</v>
      </c>
      <c r="D6" s="187">
        <f>'SO02.2.1'!AB13</f>
        <v>315.12710679649814</v>
      </c>
      <c r="E6" s="190" t="s">
        <v>5127</v>
      </c>
      <c r="G6" s="186"/>
    </row>
    <row r="7" spans="1:12" x14ac:dyDescent="0.35">
      <c r="A7" s="18" t="s">
        <v>4660</v>
      </c>
      <c r="B7" s="18" t="str">
        <f>'SO02.3'!A3</f>
        <v>Objekt:   Pavilon A</v>
      </c>
      <c r="C7" s="18" t="str">
        <f>'SO02.3'!A4</f>
        <v>Část:   UT</v>
      </c>
      <c r="D7" s="124">
        <f>'SO02.3'!X13</f>
        <v>139671.4265568585</v>
      </c>
      <c r="E7" t="s">
        <v>5128</v>
      </c>
      <c r="G7" s="186"/>
    </row>
    <row r="8" spans="1:12" x14ac:dyDescent="0.35">
      <c r="A8" s="18" t="s">
        <v>4662</v>
      </c>
      <c r="B8" s="18" t="str">
        <f>'SO02.4'!A3</f>
        <v>Objekt:   Pavilon A</v>
      </c>
      <c r="C8" s="18" t="str">
        <f>'SO02.4'!A4</f>
        <v>Část:   VZT</v>
      </c>
      <c r="D8" s="124">
        <f>'SO02.4'!X13</f>
        <v>48260.332510222943</v>
      </c>
      <c r="E8" t="s">
        <v>5128</v>
      </c>
      <c r="G8" s="186"/>
    </row>
    <row r="9" spans="1:12" x14ac:dyDescent="0.35">
      <c r="A9" s="18" t="s">
        <v>4663</v>
      </c>
      <c r="B9" s="18" t="str">
        <f>'SO02.5'!A3</f>
        <v>Objekt:   Pavilon A</v>
      </c>
      <c r="C9" s="18" t="str">
        <f>'SO02.5'!A4</f>
        <v>Část:   Slaboproud</v>
      </c>
      <c r="D9" s="124">
        <f>'SO02.5'!X12</f>
        <v>35178.976641408051</v>
      </c>
      <c r="E9" t="s">
        <v>5128</v>
      </c>
      <c r="G9" s="186"/>
    </row>
    <row r="10" spans="1:12" x14ac:dyDescent="0.35">
      <c r="A10" s="18" t="s">
        <v>4664</v>
      </c>
      <c r="B10" s="18" t="str">
        <f>'SO02.6'!A3</f>
        <v>Objekt:   Pavilon A</v>
      </c>
      <c r="C10" s="18" t="str">
        <f>'SO02.6'!A4</f>
        <v>Část:   Silnoproud</v>
      </c>
      <c r="D10" s="124">
        <f>'SO02.6'!X13</f>
        <v>147771.33372421871</v>
      </c>
      <c r="E10" t="s">
        <v>5128</v>
      </c>
      <c r="G10" s="186"/>
    </row>
    <row r="11" spans="1:12" x14ac:dyDescent="0.35">
      <c r="A11" s="18" t="s">
        <v>4665</v>
      </c>
      <c r="B11" s="18" t="str">
        <f>'SO02.7'!A3</f>
        <v>Objekt:   Pavilon A</v>
      </c>
      <c r="C11" s="18" t="str">
        <f>'SO02.7'!A4</f>
        <v>Část:   MaR</v>
      </c>
      <c r="D11" s="124">
        <f>'SO02.7'!X11</f>
        <v>4310.8600001785253</v>
      </c>
      <c r="E11" t="s">
        <v>5128</v>
      </c>
      <c r="G11" s="186"/>
    </row>
    <row r="12" spans="1:12" x14ac:dyDescent="0.35">
      <c r="A12" s="18" t="s">
        <v>4666</v>
      </c>
      <c r="B12" s="18" t="str">
        <f>'SO02.8'!A3</f>
        <v>Objekt:   Pavilon A</v>
      </c>
      <c r="C12" s="18" t="str">
        <f>'SO02.8'!A4</f>
        <v>Část:   Gastro</v>
      </c>
      <c r="D12" s="124">
        <f>'SO02.8'!X11</f>
        <v>83645.955390672258</v>
      </c>
      <c r="E12" t="s">
        <v>5128</v>
      </c>
      <c r="G12" s="186"/>
    </row>
    <row r="13" spans="1:12" x14ac:dyDescent="0.35">
      <c r="A13" s="18" t="s">
        <v>4667</v>
      </c>
      <c r="B13" s="18" t="str">
        <f>'SO03.1'!A3</f>
        <v>Objekt:   Hospodářský pavilon</v>
      </c>
      <c r="C13" s="18" t="str">
        <f>'SO03.1'!A4</f>
        <v>Část:   ASŘ</v>
      </c>
      <c r="D13" s="187">
        <f>'SO03.1'!AB13</f>
        <v>2033296.1449746809</v>
      </c>
      <c r="E13" s="190" t="s">
        <v>5127</v>
      </c>
      <c r="G13" s="186"/>
    </row>
    <row r="14" spans="1:12" x14ac:dyDescent="0.35">
      <c r="A14" s="18" t="s">
        <v>4668</v>
      </c>
      <c r="B14" s="18" t="str">
        <f>'SO03.2'!A3</f>
        <v>Objekt:   Hospodářský pavilon</v>
      </c>
      <c r="C14" s="18" t="str">
        <f>'SO03.2'!A4</f>
        <v>Část:   ZTI</v>
      </c>
      <c r="D14" s="124">
        <f>'SO03.2'!X12</f>
        <v>175345.93196067846</v>
      </c>
      <c r="E14" t="s">
        <v>5128</v>
      </c>
      <c r="G14" s="186"/>
    </row>
    <row r="15" spans="1:12" x14ac:dyDescent="0.35">
      <c r="A15" s="18" t="s">
        <v>4675</v>
      </c>
      <c r="B15" s="18" t="str">
        <f>'SO03.2.1'!A3</f>
        <v>Objekt:   Hospodářský pavilon</v>
      </c>
      <c r="C15" s="18" t="str">
        <f>'SO03.2.1'!A4</f>
        <v>Část:   ZTI - zemní práce</v>
      </c>
      <c r="D15" s="187">
        <f>'SO03.2.1'!AB13</f>
        <v>35628.620035622924</v>
      </c>
      <c r="E15" s="190" t="s">
        <v>5127</v>
      </c>
      <c r="G15" s="186"/>
    </row>
    <row r="16" spans="1:12" x14ac:dyDescent="0.35">
      <c r="A16" s="18" t="s">
        <v>4669</v>
      </c>
      <c r="B16" s="18" t="str">
        <f>'SO03.3'!A3</f>
        <v>Objekt:   Hospodářský pavilon</v>
      </c>
      <c r="C16" s="18" t="str">
        <f>'SO03.3'!A4</f>
        <v>Část:   UT</v>
      </c>
      <c r="D16" s="124">
        <f>'SO03.3'!X13</f>
        <v>246381.5743570459</v>
      </c>
      <c r="E16" t="s">
        <v>5128</v>
      </c>
      <c r="G16" s="186"/>
    </row>
    <row r="17" spans="1:7" x14ac:dyDescent="0.35">
      <c r="A17" s="18" t="s">
        <v>4670</v>
      </c>
      <c r="B17" s="18" t="str">
        <f>'SO03.4'!A3</f>
        <v>Objekt:   Hospodářský pavilon</v>
      </c>
      <c r="C17" s="18" t="str">
        <f>'SO03.4'!A4</f>
        <v>Část:   VZT</v>
      </c>
      <c r="D17" s="124">
        <f>'SO03.4'!X13</f>
        <v>122438.48434291869</v>
      </c>
      <c r="E17" t="s">
        <v>5128</v>
      </c>
      <c r="G17" s="186"/>
    </row>
    <row r="18" spans="1:7" x14ac:dyDescent="0.35">
      <c r="A18" s="18" t="s">
        <v>4671</v>
      </c>
      <c r="B18" s="18" t="str">
        <f>'SO03.5'!A3</f>
        <v>Objekt:   Hospodářský pavilon</v>
      </c>
      <c r="C18" s="18" t="str">
        <f>'SO03.5'!A4</f>
        <v>Část:   Slaboproud</v>
      </c>
      <c r="D18" s="124">
        <f>'SO03.5'!X13</f>
        <v>31026.155470032092</v>
      </c>
      <c r="E18" t="s">
        <v>5128</v>
      </c>
      <c r="G18" s="186"/>
    </row>
    <row r="19" spans="1:7" x14ac:dyDescent="0.35">
      <c r="A19" s="18" t="s">
        <v>4672</v>
      </c>
      <c r="B19" s="18" t="str">
        <f>'SO03.6'!A3</f>
        <v>Objekt:   Hospodářský pavilon</v>
      </c>
      <c r="C19" s="18" t="str">
        <f>'SO03.6'!A4</f>
        <v>Část:   Silnoproud</v>
      </c>
      <c r="D19" s="124">
        <f>'SO03.6'!X13</f>
        <v>151988.17861746671</v>
      </c>
      <c r="E19" t="s">
        <v>5128</v>
      </c>
      <c r="G19" s="186"/>
    </row>
    <row r="20" spans="1:7" x14ac:dyDescent="0.35">
      <c r="A20" s="18" t="s">
        <v>4673</v>
      </c>
      <c r="B20" s="18" t="str">
        <f>'SO03.7'!A3</f>
        <v>Objekt:   Hospodářský pavilon</v>
      </c>
      <c r="C20" s="18" t="str">
        <f>'SO03.7'!A4</f>
        <v>Část:   MaR</v>
      </c>
      <c r="D20" s="124">
        <f>'SO03.7'!X12</f>
        <v>8753.2331581249655</v>
      </c>
      <c r="E20" t="s">
        <v>5128</v>
      </c>
      <c r="G20" s="186"/>
    </row>
    <row r="21" spans="1:7" x14ac:dyDescent="0.35">
      <c r="A21" s="18" t="s">
        <v>4674</v>
      </c>
      <c r="B21" s="18" t="str">
        <f>'SO03.8'!A3</f>
        <v>Objekt:   Hospodářský pavilon</v>
      </c>
      <c r="C21" s="18" t="str">
        <f>'SO03.8'!A4</f>
        <v>Část:   Gastro</v>
      </c>
      <c r="D21" s="124">
        <f>'SO03.8'!X13</f>
        <v>510480.49595578766</v>
      </c>
      <c r="E21" t="s">
        <v>5128</v>
      </c>
      <c r="G21" s="186"/>
    </row>
    <row r="22" spans="1:7" x14ac:dyDescent="0.35">
      <c r="A22" s="18" t="s">
        <v>4676</v>
      </c>
      <c r="B22" s="18" t="str">
        <f>'SO04'!A3</f>
        <v>Objekt:   Komunikace a zpevněné plochy</v>
      </c>
      <c r="C22" s="18"/>
      <c r="D22" s="124">
        <f>'SO04'!X12</f>
        <v>790797.61754229805</v>
      </c>
      <c r="E22" t="s">
        <v>5128</v>
      </c>
      <c r="G22" s="186"/>
    </row>
    <row r="23" spans="1:7" x14ac:dyDescent="0.35">
      <c r="A23" s="18" t="s">
        <v>4677</v>
      </c>
      <c r="B23" s="18" t="str">
        <f>'SO5'!A3</f>
        <v>Objekt:   Venkovní kanalizace - přípojka</v>
      </c>
      <c r="C23" s="18"/>
      <c r="D23" s="124">
        <f>'SO5'!X13</f>
        <v>19053.562054782986</v>
      </c>
      <c r="E23" t="s">
        <v>5128</v>
      </c>
      <c r="G23" s="186"/>
    </row>
    <row r="24" spans="1:7" x14ac:dyDescent="0.35">
      <c r="A24" s="18" t="s">
        <v>4679</v>
      </c>
      <c r="B24" s="18" t="str">
        <f>'SO05.1'!A3</f>
        <v>Objekt:   Venkovní kanalizace - přípojka</v>
      </c>
      <c r="C24" s="18" t="str">
        <f>'SO05.1'!A4</f>
        <v>Část:   Venkovní kanalizace - přípojka - zemní práce</v>
      </c>
      <c r="D24" s="124">
        <f>'SO05.1'!X11</f>
        <v>25060.809043982114</v>
      </c>
      <c r="E24" t="s">
        <v>5128</v>
      </c>
      <c r="G24" s="186"/>
    </row>
    <row r="25" spans="1:7" x14ac:dyDescent="0.35">
      <c r="A25" s="18" t="s">
        <v>4678</v>
      </c>
      <c r="B25" s="18" t="str">
        <f>'SO06'!A3</f>
        <v>Objekt:   Venkovní kanalizace - areálový rozvod</v>
      </c>
      <c r="C25" s="18"/>
      <c r="D25" s="124">
        <f>'SO06'!X13</f>
        <v>177504.19889706792</v>
      </c>
      <c r="E25" t="s">
        <v>5128</v>
      </c>
      <c r="G25" s="186"/>
    </row>
    <row r="26" spans="1:7" x14ac:dyDescent="0.35">
      <c r="A26" s="18" t="s">
        <v>4680</v>
      </c>
      <c r="B26" s="18" t="str">
        <f>'SO06.1'!A3</f>
        <v>Objekt:   Venkovní kanalizace - areálový rozvod</v>
      </c>
      <c r="C26" s="18" t="str">
        <f>'SO06.1'!A4</f>
        <v>Část:   Venkovní kanalizace - areálový rozvod - zemní práce</v>
      </c>
      <c r="D26" s="124">
        <f>'SO06.1'!X13</f>
        <v>246459.77801165788</v>
      </c>
      <c r="E26" t="s">
        <v>5128</v>
      </c>
      <c r="G26" s="186"/>
    </row>
    <row r="27" spans="1:7" x14ac:dyDescent="0.35">
      <c r="A27" s="18" t="s">
        <v>4681</v>
      </c>
      <c r="B27" s="18" t="str">
        <f>'SO07.1'!A3</f>
        <v>Objekt:   Venkovní vodovodní přípojka</v>
      </c>
      <c r="C27" s="18" t="str">
        <f>'SO07.1'!A4</f>
        <v>Část:   Vodoměrná šachta</v>
      </c>
      <c r="D27" s="187">
        <f>'SO07.1'!AB13</f>
        <v>1362.9325683797324</v>
      </c>
      <c r="E27" s="190" t="s">
        <v>5127</v>
      </c>
      <c r="G27" s="186"/>
    </row>
    <row r="28" spans="1:7" x14ac:dyDescent="0.35">
      <c r="A28" s="18" t="s">
        <v>4682</v>
      </c>
      <c r="B28" s="18" t="str">
        <f>'SO07.2'!A3</f>
        <v>Objekt:   Venkovní vodovodní přípojka</v>
      </c>
      <c r="C28" s="18" t="str">
        <f>'SO07.2'!A4</f>
        <v>Část:   Venkovní vodovod - přípojka - zemní práce</v>
      </c>
      <c r="D28" s="124">
        <f>'SO07.2'!X13</f>
        <v>26280.652047132975</v>
      </c>
      <c r="E28" t="s">
        <v>5128</v>
      </c>
      <c r="G28" s="186"/>
    </row>
    <row r="29" spans="1:7" x14ac:dyDescent="0.35">
      <c r="A29" s="18" t="s">
        <v>4683</v>
      </c>
      <c r="B29" s="18" t="str">
        <f>'SO07.3'!A3</f>
        <v>Objekt:   Venkovní vodovodní přípojka</v>
      </c>
      <c r="C29" s="18" t="str">
        <f>'SO07.3'!A4</f>
        <v>Část:   Venkovní vodovod - přípojka</v>
      </c>
      <c r="D29" s="124">
        <f>'SO07.3'!X12</f>
        <v>31658.692014886008</v>
      </c>
      <c r="E29" t="s">
        <v>5128</v>
      </c>
      <c r="G29" s="186"/>
    </row>
    <row r="30" spans="1:7" x14ac:dyDescent="0.35">
      <c r="A30" s="18" t="s">
        <v>4684</v>
      </c>
      <c r="B30" s="18" t="str">
        <f>'SO08'!A3</f>
        <v>Objekt:   Venkovní vodovod - areálový rozvod</v>
      </c>
      <c r="C30" s="18" t="str">
        <f>'SO08'!A3</f>
        <v>Objekt:   Venkovní vodovod - areálový rozvod</v>
      </c>
      <c r="D30" s="124">
        <f>'SO08'!X13</f>
        <v>34382.796681640248</v>
      </c>
      <c r="E30" t="s">
        <v>5128</v>
      </c>
      <c r="G30" s="186"/>
    </row>
    <row r="31" spans="1:7" x14ac:dyDescent="0.35">
      <c r="A31" s="18" t="s">
        <v>4685</v>
      </c>
      <c r="B31" s="18" t="str">
        <f>'SO08.1'!A3</f>
        <v>Objekt:   Venkovní vodovod - areálový rozvod</v>
      </c>
      <c r="C31" s="18" t="str">
        <f>'SO08.1'!A4</f>
        <v>Část:   Venkovní vodovod - areálový rozvod - zemní práce</v>
      </c>
      <c r="D31" s="124">
        <f>'SO08.1'!X13</f>
        <v>65351.175319527909</v>
      </c>
      <c r="E31" t="s">
        <v>5128</v>
      </c>
      <c r="G31" s="186"/>
    </row>
    <row r="32" spans="1:7" x14ac:dyDescent="0.35">
      <c r="A32" s="18" t="s">
        <v>4686</v>
      </c>
      <c r="B32" s="18" t="str">
        <f>'SO011'!A3</f>
        <v>Objekt:   Silnoproud areálové rozvody</v>
      </c>
      <c r="C32" s="18"/>
      <c r="D32" s="124">
        <f>'SO011'!X12</f>
        <v>82570.0836207502</v>
      </c>
      <c r="E32" t="s">
        <v>5128</v>
      </c>
      <c r="G32" s="186"/>
    </row>
    <row r="33" spans="1:7" x14ac:dyDescent="0.35">
      <c r="A33" s="18" t="s">
        <v>4687</v>
      </c>
      <c r="B33" s="18" t="str">
        <f>'SO013'!A3</f>
        <v>Objekt:   Veřejné osvětlení</v>
      </c>
      <c r="C33" s="18"/>
      <c r="D33" s="124">
        <f>'SO013'!X11</f>
        <v>29969.287918105652</v>
      </c>
      <c r="E33" t="s">
        <v>5128</v>
      </c>
      <c r="G33" s="186"/>
    </row>
    <row r="34" spans="1:7" x14ac:dyDescent="0.35">
      <c r="A34" s="18" t="s">
        <v>4688</v>
      </c>
      <c r="B34" s="18" t="str">
        <f>'SO014.1'!A3</f>
        <v>Objekt:   Sadovnické úpravy</v>
      </c>
      <c r="C34" s="18" t="str">
        <f>'SO014.1'!A4</f>
        <v>Část:   Sadovnické úpravy - ošetření ponechaných dřevin</v>
      </c>
      <c r="D34" s="124">
        <f>'SO014.1'!X12</f>
        <v>0</v>
      </c>
      <c r="E34" t="s">
        <v>5128</v>
      </c>
      <c r="G34" s="186"/>
    </row>
    <row r="35" spans="1:7" x14ac:dyDescent="0.35">
      <c r="A35" s="18" t="s">
        <v>4689</v>
      </c>
      <c r="B35" s="18" t="str">
        <f>'SO014.2'!A3</f>
        <v>Objekt:   Sadovnické úpravy</v>
      </c>
      <c r="C35" s="18" t="str">
        <f>'SO014.2'!A4</f>
        <v>Část:   Výsadba a rozvojová péče</v>
      </c>
      <c r="D35" s="124">
        <f>'SO014.2'!X13</f>
        <v>1919.4555319824833</v>
      </c>
      <c r="E35" t="s">
        <v>5128</v>
      </c>
      <c r="G35" s="186"/>
    </row>
    <row r="36" spans="1:7" x14ac:dyDescent="0.35">
      <c r="A36" s="18" t="s">
        <v>4690</v>
      </c>
      <c r="B36" s="18" t="str">
        <f>'SO015'!A3</f>
        <v>Objekt:   Oplocení a terenní úpravy</v>
      </c>
      <c r="C36" s="18"/>
      <c r="D36" s="124">
        <f>'SO015'!X12</f>
        <v>315578.28792501229</v>
      </c>
      <c r="E36" t="s">
        <v>5128</v>
      </c>
      <c r="G36" s="186"/>
    </row>
    <row r="37" spans="1:7" x14ac:dyDescent="0.35">
      <c r="A37" s="18" t="s">
        <v>4691</v>
      </c>
      <c r="B37" s="18" t="str">
        <f>'SO016'!A3</f>
        <v>Objekt:   Retenční nádrž</v>
      </c>
      <c r="C37" s="18"/>
      <c r="D37" s="187">
        <f>'SO016'!AB12</f>
        <v>1363.2886127237732</v>
      </c>
      <c r="E37" s="190" t="s">
        <v>5127</v>
      </c>
      <c r="G37" s="186"/>
    </row>
    <row r="38" spans="1:7" x14ac:dyDescent="0.35">
      <c r="A38" s="18" t="s">
        <v>4697</v>
      </c>
      <c r="B38" s="18" t="str">
        <f>'SO016.2'!A3</f>
        <v>Objekt:   Retenční nádrž</v>
      </c>
      <c r="C38" s="18" t="str">
        <f>'SO016.2'!A4</f>
        <v>Část:   ZTI zemní práce</v>
      </c>
      <c r="D38" s="124">
        <f>'SO016.2'!X12</f>
        <v>469.40394745088554</v>
      </c>
      <c r="E38" t="s">
        <v>5128</v>
      </c>
      <c r="G38" s="186"/>
    </row>
    <row r="39" spans="1:7" x14ac:dyDescent="0.35">
      <c r="A39" s="18" t="s">
        <v>4698</v>
      </c>
      <c r="B39" s="18" t="str">
        <f>'SO016.3'!A3</f>
        <v>Objekt:   Retenční nádrž</v>
      </c>
      <c r="C39" s="18" t="str">
        <f>'SO016.3'!A4</f>
        <v>Část:   ZTI</v>
      </c>
      <c r="D39" s="124">
        <f>'SO016.3'!X12</f>
        <v>26516.6521063904</v>
      </c>
      <c r="E39" t="s">
        <v>5128</v>
      </c>
      <c r="G39" s="186"/>
    </row>
    <row r="40" spans="1:7" x14ac:dyDescent="0.35">
      <c r="A40" s="18" t="s">
        <v>4693</v>
      </c>
      <c r="B40" s="18" t="str">
        <f>'SO017.1'!A3</f>
        <v>Objekt:   Lapák tuku</v>
      </c>
      <c r="C40" s="18" t="str">
        <f>'SO017.1'!A4</f>
        <v>Část:   ZTI - zemní práce</v>
      </c>
      <c r="D40" s="124">
        <f>'SO017.1'!X13</f>
        <v>8531.3588799320751</v>
      </c>
      <c r="E40" t="s">
        <v>5128</v>
      </c>
      <c r="G40" s="186"/>
    </row>
    <row r="41" spans="1:7" x14ac:dyDescent="0.35">
      <c r="A41" s="18" t="s">
        <v>4694</v>
      </c>
      <c r="B41" s="18" t="str">
        <f>'SO017.2'!A3</f>
        <v>Objekt:   Lapák tuku</v>
      </c>
      <c r="C41" s="18" t="str">
        <f>'SO017.2'!A4</f>
        <v>Část:   ZTI - lapák tuků</v>
      </c>
      <c r="D41" s="124">
        <f>'SO017.2'!X12</f>
        <v>9326.6127775638051</v>
      </c>
      <c r="E41" t="s">
        <v>5128</v>
      </c>
      <c r="G41" s="186"/>
    </row>
    <row r="42" spans="1:7" x14ac:dyDescent="0.35">
      <c r="A42" s="18" t="s">
        <v>4692</v>
      </c>
      <c r="B42" s="18" t="str">
        <f>'SO018'!A3</f>
        <v>Objekt:   Opěrná zeď 1</v>
      </c>
      <c r="C42" s="18"/>
      <c r="D42" s="187">
        <f>'SO018'!AB13</f>
        <v>14081.765346498109</v>
      </c>
      <c r="E42" s="190" t="s">
        <v>5127</v>
      </c>
      <c r="G42" s="186"/>
    </row>
    <row r="43" spans="1:7" x14ac:dyDescent="0.35">
      <c r="A43" s="18" t="s">
        <v>4695</v>
      </c>
      <c r="B43" s="18" t="str">
        <f>'SO019'!A3</f>
        <v>Objekt:   Altán</v>
      </c>
      <c r="C43" s="18"/>
      <c r="D43" s="187">
        <f>'SO019'!AB12</f>
        <v>64790.174774715553</v>
      </c>
      <c r="E43" s="190" t="s">
        <v>5127</v>
      </c>
      <c r="G43" s="186"/>
    </row>
    <row r="44" spans="1:7" x14ac:dyDescent="0.35">
      <c r="A44" s="18" t="s">
        <v>4696</v>
      </c>
      <c r="B44" s="18" t="str">
        <f>'SO020'!A3</f>
        <v>Objekt:   Slaboproudé areálové rozvody</v>
      </c>
      <c r="C44" s="18"/>
      <c r="D44" s="124">
        <f>'SO020'!X12</f>
        <v>0</v>
      </c>
      <c r="E44" t="s">
        <v>5128</v>
      </c>
      <c r="G44" s="186"/>
    </row>
  </sheetData>
  <pageMargins left="0.7" right="0.7" top="0.78740157499999996" bottom="0.78740157499999996" header="0.3" footer="0.3"/>
  <pageSetup paperSize="9" scale="56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52"/>
  <sheetViews>
    <sheetView workbookViewId="0">
      <selection activeCell="X11" sqref="X11"/>
    </sheetView>
  </sheetViews>
  <sheetFormatPr defaultColWidth="9" defaultRowHeight="14.5" x14ac:dyDescent="0.35"/>
  <cols>
    <col min="1" max="1" width="3.7265625" style="119" customWidth="1"/>
    <col min="2" max="2" width="13.26953125" style="7" customWidth="1"/>
    <col min="3" max="3" width="45.1796875" style="120" customWidth="1"/>
    <col min="4" max="4" width="3.81640625" style="120" customWidth="1"/>
    <col min="5" max="5" width="7.1796875" style="121" hidden="1" customWidth="1"/>
    <col min="6" max="6" width="9.26953125" style="121" customWidth="1"/>
    <col min="7" max="7" width="9.54296875" style="79" customWidth="1"/>
    <col min="8" max="8" width="10.54296875" style="79" customWidth="1"/>
    <col min="9" max="9" width="15.453125" style="79" hidden="1" customWidth="1"/>
    <col min="10" max="10" width="15.54296875" style="79" hidden="1" customWidth="1"/>
    <col min="11" max="11" width="14.54296875" style="79" hidden="1" customWidth="1"/>
    <col min="12" max="13" width="14" style="79" hidden="1" customWidth="1"/>
    <col min="14" max="14" width="14.54296875" style="79" hidden="1" customWidth="1"/>
    <col min="15" max="15" width="14.26953125" style="79" hidden="1" customWidth="1"/>
    <col min="16" max="16" width="16" style="79" hidden="1" customWidth="1"/>
    <col min="17" max="17" width="0" style="7" hidden="1" customWidth="1"/>
    <col min="18" max="18" width="9.54296875" style="79" customWidth="1"/>
    <col min="19" max="19" width="14.1796875" style="79" hidden="1" customWidth="1"/>
    <col min="20" max="24" width="15.26953125" style="7" customWidth="1"/>
    <col min="25" max="25" width="12.54296875" style="7" customWidth="1"/>
    <col min="26" max="26" width="11.81640625" style="7" customWidth="1"/>
    <col min="27" max="27" width="14.1796875" style="7" customWidth="1"/>
    <col min="28" max="28" width="15.26953125" style="7" customWidth="1"/>
    <col min="29" max="29" width="23.7265625" style="7" customWidth="1"/>
    <col min="30" max="257" width="9" style="7"/>
    <col min="258" max="258" width="3.7265625" style="7" customWidth="1"/>
    <col min="259" max="259" width="13.26953125" style="7" customWidth="1"/>
    <col min="260" max="260" width="45.1796875" style="7" customWidth="1"/>
    <col min="261" max="261" width="3.81640625" style="7" customWidth="1"/>
    <col min="262" max="262" width="7.1796875" style="7" customWidth="1"/>
    <col min="263" max="263" width="9.26953125" style="7" customWidth="1"/>
    <col min="264" max="264" width="10.54296875" style="7" customWidth="1"/>
    <col min="265" max="265" width="15.453125" style="7" customWidth="1"/>
    <col min="266" max="266" width="15.54296875" style="7" customWidth="1"/>
    <col min="267" max="267" width="14.54296875" style="7" customWidth="1"/>
    <col min="268" max="269" width="14" style="7" customWidth="1"/>
    <col min="270" max="270" width="14.54296875" style="7" customWidth="1"/>
    <col min="271" max="271" width="14.26953125" style="7" customWidth="1"/>
    <col min="272" max="272" width="16" style="7" customWidth="1"/>
    <col min="273" max="513" width="9" style="7"/>
    <col min="514" max="514" width="3.7265625" style="7" customWidth="1"/>
    <col min="515" max="515" width="13.26953125" style="7" customWidth="1"/>
    <col min="516" max="516" width="45.1796875" style="7" customWidth="1"/>
    <col min="517" max="517" width="3.81640625" style="7" customWidth="1"/>
    <col min="518" max="518" width="7.1796875" style="7" customWidth="1"/>
    <col min="519" max="519" width="9.26953125" style="7" customWidth="1"/>
    <col min="520" max="520" width="10.54296875" style="7" customWidth="1"/>
    <col min="521" max="521" width="15.453125" style="7" customWidth="1"/>
    <col min="522" max="522" width="15.54296875" style="7" customWidth="1"/>
    <col min="523" max="523" width="14.54296875" style="7" customWidth="1"/>
    <col min="524" max="525" width="14" style="7" customWidth="1"/>
    <col min="526" max="526" width="14.54296875" style="7" customWidth="1"/>
    <col min="527" max="527" width="14.26953125" style="7" customWidth="1"/>
    <col min="528" max="528" width="16" style="7" customWidth="1"/>
    <col min="529" max="769" width="9" style="7"/>
    <col min="770" max="770" width="3.7265625" style="7" customWidth="1"/>
    <col min="771" max="771" width="13.26953125" style="7" customWidth="1"/>
    <col min="772" max="772" width="45.1796875" style="7" customWidth="1"/>
    <col min="773" max="773" width="3.81640625" style="7" customWidth="1"/>
    <col min="774" max="774" width="7.1796875" style="7" customWidth="1"/>
    <col min="775" max="775" width="9.26953125" style="7" customWidth="1"/>
    <col min="776" max="776" width="10.54296875" style="7" customWidth="1"/>
    <col min="777" max="777" width="15.453125" style="7" customWidth="1"/>
    <col min="778" max="778" width="15.54296875" style="7" customWidth="1"/>
    <col min="779" max="779" width="14.54296875" style="7" customWidth="1"/>
    <col min="780" max="781" width="14" style="7" customWidth="1"/>
    <col min="782" max="782" width="14.54296875" style="7" customWidth="1"/>
    <col min="783" max="783" width="14.26953125" style="7" customWidth="1"/>
    <col min="784" max="784" width="16" style="7" customWidth="1"/>
    <col min="785" max="1025" width="9" style="7"/>
    <col min="1026" max="1026" width="3.7265625" style="7" customWidth="1"/>
    <col min="1027" max="1027" width="13.26953125" style="7" customWidth="1"/>
    <col min="1028" max="1028" width="45.1796875" style="7" customWidth="1"/>
    <col min="1029" max="1029" width="3.81640625" style="7" customWidth="1"/>
    <col min="1030" max="1030" width="7.1796875" style="7" customWidth="1"/>
    <col min="1031" max="1031" width="9.26953125" style="7" customWidth="1"/>
    <col min="1032" max="1032" width="10.54296875" style="7" customWidth="1"/>
    <col min="1033" max="1033" width="15.453125" style="7" customWidth="1"/>
    <col min="1034" max="1034" width="15.54296875" style="7" customWidth="1"/>
    <col min="1035" max="1035" width="14.54296875" style="7" customWidth="1"/>
    <col min="1036" max="1037" width="14" style="7" customWidth="1"/>
    <col min="1038" max="1038" width="14.54296875" style="7" customWidth="1"/>
    <col min="1039" max="1039" width="14.26953125" style="7" customWidth="1"/>
    <col min="1040" max="1040" width="16" style="7" customWidth="1"/>
    <col min="1041" max="1281" width="9" style="7"/>
    <col min="1282" max="1282" width="3.7265625" style="7" customWidth="1"/>
    <col min="1283" max="1283" width="13.26953125" style="7" customWidth="1"/>
    <col min="1284" max="1284" width="45.1796875" style="7" customWidth="1"/>
    <col min="1285" max="1285" width="3.81640625" style="7" customWidth="1"/>
    <col min="1286" max="1286" width="7.1796875" style="7" customWidth="1"/>
    <col min="1287" max="1287" width="9.26953125" style="7" customWidth="1"/>
    <col min="1288" max="1288" width="10.54296875" style="7" customWidth="1"/>
    <col min="1289" max="1289" width="15.453125" style="7" customWidth="1"/>
    <col min="1290" max="1290" width="15.54296875" style="7" customWidth="1"/>
    <col min="1291" max="1291" width="14.54296875" style="7" customWidth="1"/>
    <col min="1292" max="1293" width="14" style="7" customWidth="1"/>
    <col min="1294" max="1294" width="14.54296875" style="7" customWidth="1"/>
    <col min="1295" max="1295" width="14.26953125" style="7" customWidth="1"/>
    <col min="1296" max="1296" width="16" style="7" customWidth="1"/>
    <col min="1297" max="1537" width="9" style="7"/>
    <col min="1538" max="1538" width="3.7265625" style="7" customWidth="1"/>
    <col min="1539" max="1539" width="13.26953125" style="7" customWidth="1"/>
    <col min="1540" max="1540" width="45.1796875" style="7" customWidth="1"/>
    <col min="1541" max="1541" width="3.81640625" style="7" customWidth="1"/>
    <col min="1542" max="1542" width="7.1796875" style="7" customWidth="1"/>
    <col min="1543" max="1543" width="9.26953125" style="7" customWidth="1"/>
    <col min="1544" max="1544" width="10.54296875" style="7" customWidth="1"/>
    <col min="1545" max="1545" width="15.453125" style="7" customWidth="1"/>
    <col min="1546" max="1546" width="15.54296875" style="7" customWidth="1"/>
    <col min="1547" max="1547" width="14.54296875" style="7" customWidth="1"/>
    <col min="1548" max="1549" width="14" style="7" customWidth="1"/>
    <col min="1550" max="1550" width="14.54296875" style="7" customWidth="1"/>
    <col min="1551" max="1551" width="14.26953125" style="7" customWidth="1"/>
    <col min="1552" max="1552" width="16" style="7" customWidth="1"/>
    <col min="1553" max="1793" width="9" style="7"/>
    <col min="1794" max="1794" width="3.7265625" style="7" customWidth="1"/>
    <col min="1795" max="1795" width="13.26953125" style="7" customWidth="1"/>
    <col min="1796" max="1796" width="45.1796875" style="7" customWidth="1"/>
    <col min="1797" max="1797" width="3.81640625" style="7" customWidth="1"/>
    <col min="1798" max="1798" width="7.1796875" style="7" customWidth="1"/>
    <col min="1799" max="1799" width="9.26953125" style="7" customWidth="1"/>
    <col min="1800" max="1800" width="10.54296875" style="7" customWidth="1"/>
    <col min="1801" max="1801" width="15.453125" style="7" customWidth="1"/>
    <col min="1802" max="1802" width="15.54296875" style="7" customWidth="1"/>
    <col min="1803" max="1803" width="14.54296875" style="7" customWidth="1"/>
    <col min="1804" max="1805" width="14" style="7" customWidth="1"/>
    <col min="1806" max="1806" width="14.54296875" style="7" customWidth="1"/>
    <col min="1807" max="1807" width="14.26953125" style="7" customWidth="1"/>
    <col min="1808" max="1808" width="16" style="7" customWidth="1"/>
    <col min="1809" max="2049" width="9" style="7"/>
    <col min="2050" max="2050" width="3.7265625" style="7" customWidth="1"/>
    <col min="2051" max="2051" width="13.26953125" style="7" customWidth="1"/>
    <col min="2052" max="2052" width="45.1796875" style="7" customWidth="1"/>
    <col min="2053" max="2053" width="3.81640625" style="7" customWidth="1"/>
    <col min="2054" max="2054" width="7.1796875" style="7" customWidth="1"/>
    <col min="2055" max="2055" width="9.26953125" style="7" customWidth="1"/>
    <col min="2056" max="2056" width="10.54296875" style="7" customWidth="1"/>
    <col min="2057" max="2057" width="15.453125" style="7" customWidth="1"/>
    <col min="2058" max="2058" width="15.54296875" style="7" customWidth="1"/>
    <col min="2059" max="2059" width="14.54296875" style="7" customWidth="1"/>
    <col min="2060" max="2061" width="14" style="7" customWidth="1"/>
    <col min="2062" max="2062" width="14.54296875" style="7" customWidth="1"/>
    <col min="2063" max="2063" width="14.26953125" style="7" customWidth="1"/>
    <col min="2064" max="2064" width="16" style="7" customWidth="1"/>
    <col min="2065" max="2305" width="9" style="7"/>
    <col min="2306" max="2306" width="3.7265625" style="7" customWidth="1"/>
    <col min="2307" max="2307" width="13.26953125" style="7" customWidth="1"/>
    <col min="2308" max="2308" width="45.1796875" style="7" customWidth="1"/>
    <col min="2309" max="2309" width="3.81640625" style="7" customWidth="1"/>
    <col min="2310" max="2310" width="7.1796875" style="7" customWidth="1"/>
    <col min="2311" max="2311" width="9.26953125" style="7" customWidth="1"/>
    <col min="2312" max="2312" width="10.54296875" style="7" customWidth="1"/>
    <col min="2313" max="2313" width="15.453125" style="7" customWidth="1"/>
    <col min="2314" max="2314" width="15.54296875" style="7" customWidth="1"/>
    <col min="2315" max="2315" width="14.54296875" style="7" customWidth="1"/>
    <col min="2316" max="2317" width="14" style="7" customWidth="1"/>
    <col min="2318" max="2318" width="14.54296875" style="7" customWidth="1"/>
    <col min="2319" max="2319" width="14.26953125" style="7" customWidth="1"/>
    <col min="2320" max="2320" width="16" style="7" customWidth="1"/>
    <col min="2321" max="2561" width="9" style="7"/>
    <col min="2562" max="2562" width="3.7265625" style="7" customWidth="1"/>
    <col min="2563" max="2563" width="13.26953125" style="7" customWidth="1"/>
    <col min="2564" max="2564" width="45.1796875" style="7" customWidth="1"/>
    <col min="2565" max="2565" width="3.81640625" style="7" customWidth="1"/>
    <col min="2566" max="2566" width="7.1796875" style="7" customWidth="1"/>
    <col min="2567" max="2567" width="9.26953125" style="7" customWidth="1"/>
    <col min="2568" max="2568" width="10.54296875" style="7" customWidth="1"/>
    <col min="2569" max="2569" width="15.453125" style="7" customWidth="1"/>
    <col min="2570" max="2570" width="15.54296875" style="7" customWidth="1"/>
    <col min="2571" max="2571" width="14.54296875" style="7" customWidth="1"/>
    <col min="2572" max="2573" width="14" style="7" customWidth="1"/>
    <col min="2574" max="2574" width="14.54296875" style="7" customWidth="1"/>
    <col min="2575" max="2575" width="14.26953125" style="7" customWidth="1"/>
    <col min="2576" max="2576" width="16" style="7" customWidth="1"/>
    <col min="2577" max="2817" width="9" style="7"/>
    <col min="2818" max="2818" width="3.7265625" style="7" customWidth="1"/>
    <col min="2819" max="2819" width="13.26953125" style="7" customWidth="1"/>
    <col min="2820" max="2820" width="45.1796875" style="7" customWidth="1"/>
    <col min="2821" max="2821" width="3.81640625" style="7" customWidth="1"/>
    <col min="2822" max="2822" width="7.1796875" style="7" customWidth="1"/>
    <col min="2823" max="2823" width="9.26953125" style="7" customWidth="1"/>
    <col min="2824" max="2824" width="10.54296875" style="7" customWidth="1"/>
    <col min="2825" max="2825" width="15.453125" style="7" customWidth="1"/>
    <col min="2826" max="2826" width="15.54296875" style="7" customWidth="1"/>
    <col min="2827" max="2827" width="14.54296875" style="7" customWidth="1"/>
    <col min="2828" max="2829" width="14" style="7" customWidth="1"/>
    <col min="2830" max="2830" width="14.54296875" style="7" customWidth="1"/>
    <col min="2831" max="2831" width="14.26953125" style="7" customWidth="1"/>
    <col min="2832" max="2832" width="16" style="7" customWidth="1"/>
    <col min="2833" max="3073" width="9" style="7"/>
    <col min="3074" max="3074" width="3.7265625" style="7" customWidth="1"/>
    <col min="3075" max="3075" width="13.26953125" style="7" customWidth="1"/>
    <col min="3076" max="3076" width="45.1796875" style="7" customWidth="1"/>
    <col min="3077" max="3077" width="3.81640625" style="7" customWidth="1"/>
    <col min="3078" max="3078" width="7.1796875" style="7" customWidth="1"/>
    <col min="3079" max="3079" width="9.26953125" style="7" customWidth="1"/>
    <col min="3080" max="3080" width="10.54296875" style="7" customWidth="1"/>
    <col min="3081" max="3081" width="15.453125" style="7" customWidth="1"/>
    <col min="3082" max="3082" width="15.54296875" style="7" customWidth="1"/>
    <col min="3083" max="3083" width="14.54296875" style="7" customWidth="1"/>
    <col min="3084" max="3085" width="14" style="7" customWidth="1"/>
    <col min="3086" max="3086" width="14.54296875" style="7" customWidth="1"/>
    <col min="3087" max="3087" width="14.26953125" style="7" customWidth="1"/>
    <col min="3088" max="3088" width="16" style="7" customWidth="1"/>
    <col min="3089" max="3329" width="9" style="7"/>
    <col min="3330" max="3330" width="3.7265625" style="7" customWidth="1"/>
    <col min="3331" max="3331" width="13.26953125" style="7" customWidth="1"/>
    <col min="3332" max="3332" width="45.1796875" style="7" customWidth="1"/>
    <col min="3333" max="3333" width="3.81640625" style="7" customWidth="1"/>
    <col min="3334" max="3334" width="7.1796875" style="7" customWidth="1"/>
    <col min="3335" max="3335" width="9.26953125" style="7" customWidth="1"/>
    <col min="3336" max="3336" width="10.54296875" style="7" customWidth="1"/>
    <col min="3337" max="3337" width="15.453125" style="7" customWidth="1"/>
    <col min="3338" max="3338" width="15.54296875" style="7" customWidth="1"/>
    <col min="3339" max="3339" width="14.54296875" style="7" customWidth="1"/>
    <col min="3340" max="3341" width="14" style="7" customWidth="1"/>
    <col min="3342" max="3342" width="14.54296875" style="7" customWidth="1"/>
    <col min="3343" max="3343" width="14.26953125" style="7" customWidth="1"/>
    <col min="3344" max="3344" width="16" style="7" customWidth="1"/>
    <col min="3345" max="3585" width="9" style="7"/>
    <col min="3586" max="3586" width="3.7265625" style="7" customWidth="1"/>
    <col min="3587" max="3587" width="13.26953125" style="7" customWidth="1"/>
    <col min="3588" max="3588" width="45.1796875" style="7" customWidth="1"/>
    <col min="3589" max="3589" width="3.81640625" style="7" customWidth="1"/>
    <col min="3590" max="3590" width="7.1796875" style="7" customWidth="1"/>
    <col min="3591" max="3591" width="9.26953125" style="7" customWidth="1"/>
    <col min="3592" max="3592" width="10.54296875" style="7" customWidth="1"/>
    <col min="3593" max="3593" width="15.453125" style="7" customWidth="1"/>
    <col min="3594" max="3594" width="15.54296875" style="7" customWidth="1"/>
    <col min="3595" max="3595" width="14.54296875" style="7" customWidth="1"/>
    <col min="3596" max="3597" width="14" style="7" customWidth="1"/>
    <col min="3598" max="3598" width="14.54296875" style="7" customWidth="1"/>
    <col min="3599" max="3599" width="14.26953125" style="7" customWidth="1"/>
    <col min="3600" max="3600" width="16" style="7" customWidth="1"/>
    <col min="3601" max="3841" width="9" style="7"/>
    <col min="3842" max="3842" width="3.7265625" style="7" customWidth="1"/>
    <col min="3843" max="3843" width="13.26953125" style="7" customWidth="1"/>
    <col min="3844" max="3844" width="45.1796875" style="7" customWidth="1"/>
    <col min="3845" max="3845" width="3.81640625" style="7" customWidth="1"/>
    <col min="3846" max="3846" width="7.1796875" style="7" customWidth="1"/>
    <col min="3847" max="3847" width="9.26953125" style="7" customWidth="1"/>
    <col min="3848" max="3848" width="10.54296875" style="7" customWidth="1"/>
    <col min="3849" max="3849" width="15.453125" style="7" customWidth="1"/>
    <col min="3850" max="3850" width="15.54296875" style="7" customWidth="1"/>
    <col min="3851" max="3851" width="14.54296875" style="7" customWidth="1"/>
    <col min="3852" max="3853" width="14" style="7" customWidth="1"/>
    <col min="3854" max="3854" width="14.54296875" style="7" customWidth="1"/>
    <col min="3855" max="3855" width="14.26953125" style="7" customWidth="1"/>
    <col min="3856" max="3856" width="16" style="7" customWidth="1"/>
    <col min="3857" max="4097" width="9" style="7"/>
    <col min="4098" max="4098" width="3.7265625" style="7" customWidth="1"/>
    <col min="4099" max="4099" width="13.26953125" style="7" customWidth="1"/>
    <col min="4100" max="4100" width="45.1796875" style="7" customWidth="1"/>
    <col min="4101" max="4101" width="3.81640625" style="7" customWidth="1"/>
    <col min="4102" max="4102" width="7.1796875" style="7" customWidth="1"/>
    <col min="4103" max="4103" width="9.26953125" style="7" customWidth="1"/>
    <col min="4104" max="4104" width="10.54296875" style="7" customWidth="1"/>
    <col min="4105" max="4105" width="15.453125" style="7" customWidth="1"/>
    <col min="4106" max="4106" width="15.54296875" style="7" customWidth="1"/>
    <col min="4107" max="4107" width="14.54296875" style="7" customWidth="1"/>
    <col min="4108" max="4109" width="14" style="7" customWidth="1"/>
    <col min="4110" max="4110" width="14.54296875" style="7" customWidth="1"/>
    <col min="4111" max="4111" width="14.26953125" style="7" customWidth="1"/>
    <col min="4112" max="4112" width="16" style="7" customWidth="1"/>
    <col min="4113" max="4353" width="9" style="7"/>
    <col min="4354" max="4354" width="3.7265625" style="7" customWidth="1"/>
    <col min="4355" max="4355" width="13.26953125" style="7" customWidth="1"/>
    <col min="4356" max="4356" width="45.1796875" style="7" customWidth="1"/>
    <col min="4357" max="4357" width="3.81640625" style="7" customWidth="1"/>
    <col min="4358" max="4358" width="7.1796875" style="7" customWidth="1"/>
    <col min="4359" max="4359" width="9.26953125" style="7" customWidth="1"/>
    <col min="4360" max="4360" width="10.54296875" style="7" customWidth="1"/>
    <col min="4361" max="4361" width="15.453125" style="7" customWidth="1"/>
    <col min="4362" max="4362" width="15.54296875" style="7" customWidth="1"/>
    <col min="4363" max="4363" width="14.54296875" style="7" customWidth="1"/>
    <col min="4364" max="4365" width="14" style="7" customWidth="1"/>
    <col min="4366" max="4366" width="14.54296875" style="7" customWidth="1"/>
    <col min="4367" max="4367" width="14.26953125" style="7" customWidth="1"/>
    <col min="4368" max="4368" width="16" style="7" customWidth="1"/>
    <col min="4369" max="4609" width="9" style="7"/>
    <col min="4610" max="4610" width="3.7265625" style="7" customWidth="1"/>
    <col min="4611" max="4611" width="13.26953125" style="7" customWidth="1"/>
    <col min="4612" max="4612" width="45.1796875" style="7" customWidth="1"/>
    <col min="4613" max="4613" width="3.81640625" style="7" customWidth="1"/>
    <col min="4614" max="4614" width="7.1796875" style="7" customWidth="1"/>
    <col min="4615" max="4615" width="9.26953125" style="7" customWidth="1"/>
    <col min="4616" max="4616" width="10.54296875" style="7" customWidth="1"/>
    <col min="4617" max="4617" width="15.453125" style="7" customWidth="1"/>
    <col min="4618" max="4618" width="15.54296875" style="7" customWidth="1"/>
    <col min="4619" max="4619" width="14.54296875" style="7" customWidth="1"/>
    <col min="4620" max="4621" width="14" style="7" customWidth="1"/>
    <col min="4622" max="4622" width="14.54296875" style="7" customWidth="1"/>
    <col min="4623" max="4623" width="14.26953125" style="7" customWidth="1"/>
    <col min="4624" max="4624" width="16" style="7" customWidth="1"/>
    <col min="4625" max="4865" width="9" style="7"/>
    <col min="4866" max="4866" width="3.7265625" style="7" customWidth="1"/>
    <col min="4867" max="4867" width="13.26953125" style="7" customWidth="1"/>
    <col min="4868" max="4868" width="45.1796875" style="7" customWidth="1"/>
    <col min="4869" max="4869" width="3.81640625" style="7" customWidth="1"/>
    <col min="4870" max="4870" width="7.1796875" style="7" customWidth="1"/>
    <col min="4871" max="4871" width="9.26953125" style="7" customWidth="1"/>
    <col min="4872" max="4872" width="10.54296875" style="7" customWidth="1"/>
    <col min="4873" max="4873" width="15.453125" style="7" customWidth="1"/>
    <col min="4874" max="4874" width="15.54296875" style="7" customWidth="1"/>
    <col min="4875" max="4875" width="14.54296875" style="7" customWidth="1"/>
    <col min="4876" max="4877" width="14" style="7" customWidth="1"/>
    <col min="4878" max="4878" width="14.54296875" style="7" customWidth="1"/>
    <col min="4879" max="4879" width="14.26953125" style="7" customWidth="1"/>
    <col min="4880" max="4880" width="16" style="7" customWidth="1"/>
    <col min="4881" max="5121" width="9" style="7"/>
    <col min="5122" max="5122" width="3.7265625" style="7" customWidth="1"/>
    <col min="5123" max="5123" width="13.26953125" style="7" customWidth="1"/>
    <col min="5124" max="5124" width="45.1796875" style="7" customWidth="1"/>
    <col min="5125" max="5125" width="3.81640625" style="7" customWidth="1"/>
    <col min="5126" max="5126" width="7.1796875" style="7" customWidth="1"/>
    <col min="5127" max="5127" width="9.26953125" style="7" customWidth="1"/>
    <col min="5128" max="5128" width="10.54296875" style="7" customWidth="1"/>
    <col min="5129" max="5129" width="15.453125" style="7" customWidth="1"/>
    <col min="5130" max="5130" width="15.54296875" style="7" customWidth="1"/>
    <col min="5131" max="5131" width="14.54296875" style="7" customWidth="1"/>
    <col min="5132" max="5133" width="14" style="7" customWidth="1"/>
    <col min="5134" max="5134" width="14.54296875" style="7" customWidth="1"/>
    <col min="5135" max="5135" width="14.26953125" style="7" customWidth="1"/>
    <col min="5136" max="5136" width="16" style="7" customWidth="1"/>
    <col min="5137" max="5377" width="9" style="7"/>
    <col min="5378" max="5378" width="3.7265625" style="7" customWidth="1"/>
    <col min="5379" max="5379" width="13.26953125" style="7" customWidth="1"/>
    <col min="5380" max="5380" width="45.1796875" style="7" customWidth="1"/>
    <col min="5381" max="5381" width="3.81640625" style="7" customWidth="1"/>
    <col min="5382" max="5382" width="7.1796875" style="7" customWidth="1"/>
    <col min="5383" max="5383" width="9.26953125" style="7" customWidth="1"/>
    <col min="5384" max="5384" width="10.54296875" style="7" customWidth="1"/>
    <col min="5385" max="5385" width="15.453125" style="7" customWidth="1"/>
    <col min="5386" max="5386" width="15.54296875" style="7" customWidth="1"/>
    <col min="5387" max="5387" width="14.54296875" style="7" customWidth="1"/>
    <col min="5388" max="5389" width="14" style="7" customWidth="1"/>
    <col min="5390" max="5390" width="14.54296875" style="7" customWidth="1"/>
    <col min="5391" max="5391" width="14.26953125" style="7" customWidth="1"/>
    <col min="5392" max="5392" width="16" style="7" customWidth="1"/>
    <col min="5393" max="5633" width="9" style="7"/>
    <col min="5634" max="5634" width="3.7265625" style="7" customWidth="1"/>
    <col min="5635" max="5635" width="13.26953125" style="7" customWidth="1"/>
    <col min="5636" max="5636" width="45.1796875" style="7" customWidth="1"/>
    <col min="5637" max="5637" width="3.81640625" style="7" customWidth="1"/>
    <col min="5638" max="5638" width="7.1796875" style="7" customWidth="1"/>
    <col min="5639" max="5639" width="9.26953125" style="7" customWidth="1"/>
    <col min="5640" max="5640" width="10.54296875" style="7" customWidth="1"/>
    <col min="5641" max="5641" width="15.453125" style="7" customWidth="1"/>
    <col min="5642" max="5642" width="15.54296875" style="7" customWidth="1"/>
    <col min="5643" max="5643" width="14.54296875" style="7" customWidth="1"/>
    <col min="5644" max="5645" width="14" style="7" customWidth="1"/>
    <col min="5646" max="5646" width="14.54296875" style="7" customWidth="1"/>
    <col min="5647" max="5647" width="14.26953125" style="7" customWidth="1"/>
    <col min="5648" max="5648" width="16" style="7" customWidth="1"/>
    <col min="5649" max="5889" width="9" style="7"/>
    <col min="5890" max="5890" width="3.7265625" style="7" customWidth="1"/>
    <col min="5891" max="5891" width="13.26953125" style="7" customWidth="1"/>
    <col min="5892" max="5892" width="45.1796875" style="7" customWidth="1"/>
    <col min="5893" max="5893" width="3.81640625" style="7" customWidth="1"/>
    <col min="5894" max="5894" width="7.1796875" style="7" customWidth="1"/>
    <col min="5895" max="5895" width="9.26953125" style="7" customWidth="1"/>
    <col min="5896" max="5896" width="10.54296875" style="7" customWidth="1"/>
    <col min="5897" max="5897" width="15.453125" style="7" customWidth="1"/>
    <col min="5898" max="5898" width="15.54296875" style="7" customWidth="1"/>
    <col min="5899" max="5899" width="14.54296875" style="7" customWidth="1"/>
    <col min="5900" max="5901" width="14" style="7" customWidth="1"/>
    <col min="5902" max="5902" width="14.54296875" style="7" customWidth="1"/>
    <col min="5903" max="5903" width="14.26953125" style="7" customWidth="1"/>
    <col min="5904" max="5904" width="16" style="7" customWidth="1"/>
    <col min="5905" max="6145" width="9" style="7"/>
    <col min="6146" max="6146" width="3.7265625" style="7" customWidth="1"/>
    <col min="6147" max="6147" width="13.26953125" style="7" customWidth="1"/>
    <col min="6148" max="6148" width="45.1796875" style="7" customWidth="1"/>
    <col min="6149" max="6149" width="3.81640625" style="7" customWidth="1"/>
    <col min="6150" max="6150" width="7.1796875" style="7" customWidth="1"/>
    <col min="6151" max="6151" width="9.26953125" style="7" customWidth="1"/>
    <col min="6152" max="6152" width="10.54296875" style="7" customWidth="1"/>
    <col min="6153" max="6153" width="15.453125" style="7" customWidth="1"/>
    <col min="6154" max="6154" width="15.54296875" style="7" customWidth="1"/>
    <col min="6155" max="6155" width="14.54296875" style="7" customWidth="1"/>
    <col min="6156" max="6157" width="14" style="7" customWidth="1"/>
    <col min="6158" max="6158" width="14.54296875" style="7" customWidth="1"/>
    <col min="6159" max="6159" width="14.26953125" style="7" customWidth="1"/>
    <col min="6160" max="6160" width="16" style="7" customWidth="1"/>
    <col min="6161" max="6401" width="9" style="7"/>
    <col min="6402" max="6402" width="3.7265625" style="7" customWidth="1"/>
    <col min="6403" max="6403" width="13.26953125" style="7" customWidth="1"/>
    <col min="6404" max="6404" width="45.1796875" style="7" customWidth="1"/>
    <col min="6405" max="6405" width="3.81640625" style="7" customWidth="1"/>
    <col min="6406" max="6406" width="7.1796875" style="7" customWidth="1"/>
    <col min="6407" max="6407" width="9.26953125" style="7" customWidth="1"/>
    <col min="6408" max="6408" width="10.54296875" style="7" customWidth="1"/>
    <col min="6409" max="6409" width="15.453125" style="7" customWidth="1"/>
    <col min="6410" max="6410" width="15.54296875" style="7" customWidth="1"/>
    <col min="6411" max="6411" width="14.54296875" style="7" customWidth="1"/>
    <col min="6412" max="6413" width="14" style="7" customWidth="1"/>
    <col min="6414" max="6414" width="14.54296875" style="7" customWidth="1"/>
    <col min="6415" max="6415" width="14.26953125" style="7" customWidth="1"/>
    <col min="6416" max="6416" width="16" style="7" customWidth="1"/>
    <col min="6417" max="6657" width="9" style="7"/>
    <col min="6658" max="6658" width="3.7265625" style="7" customWidth="1"/>
    <col min="6659" max="6659" width="13.26953125" style="7" customWidth="1"/>
    <col min="6660" max="6660" width="45.1796875" style="7" customWidth="1"/>
    <col min="6661" max="6661" width="3.81640625" style="7" customWidth="1"/>
    <col min="6662" max="6662" width="7.1796875" style="7" customWidth="1"/>
    <col min="6663" max="6663" width="9.26953125" style="7" customWidth="1"/>
    <col min="6664" max="6664" width="10.54296875" style="7" customWidth="1"/>
    <col min="6665" max="6665" width="15.453125" style="7" customWidth="1"/>
    <col min="6666" max="6666" width="15.54296875" style="7" customWidth="1"/>
    <col min="6667" max="6667" width="14.54296875" style="7" customWidth="1"/>
    <col min="6668" max="6669" width="14" style="7" customWidth="1"/>
    <col min="6670" max="6670" width="14.54296875" style="7" customWidth="1"/>
    <col min="6671" max="6671" width="14.26953125" style="7" customWidth="1"/>
    <col min="6672" max="6672" width="16" style="7" customWidth="1"/>
    <col min="6673" max="6913" width="9" style="7"/>
    <col min="6914" max="6914" width="3.7265625" style="7" customWidth="1"/>
    <col min="6915" max="6915" width="13.26953125" style="7" customWidth="1"/>
    <col min="6916" max="6916" width="45.1796875" style="7" customWidth="1"/>
    <col min="6917" max="6917" width="3.81640625" style="7" customWidth="1"/>
    <col min="6918" max="6918" width="7.1796875" style="7" customWidth="1"/>
    <col min="6919" max="6919" width="9.26953125" style="7" customWidth="1"/>
    <col min="6920" max="6920" width="10.54296875" style="7" customWidth="1"/>
    <col min="6921" max="6921" width="15.453125" style="7" customWidth="1"/>
    <col min="6922" max="6922" width="15.54296875" style="7" customWidth="1"/>
    <col min="6923" max="6923" width="14.54296875" style="7" customWidth="1"/>
    <col min="6924" max="6925" width="14" style="7" customWidth="1"/>
    <col min="6926" max="6926" width="14.54296875" style="7" customWidth="1"/>
    <col min="6927" max="6927" width="14.26953125" style="7" customWidth="1"/>
    <col min="6928" max="6928" width="16" style="7" customWidth="1"/>
    <col min="6929" max="7169" width="9" style="7"/>
    <col min="7170" max="7170" width="3.7265625" style="7" customWidth="1"/>
    <col min="7171" max="7171" width="13.26953125" style="7" customWidth="1"/>
    <col min="7172" max="7172" width="45.1796875" style="7" customWidth="1"/>
    <col min="7173" max="7173" width="3.81640625" style="7" customWidth="1"/>
    <col min="7174" max="7174" width="7.1796875" style="7" customWidth="1"/>
    <col min="7175" max="7175" width="9.26953125" style="7" customWidth="1"/>
    <col min="7176" max="7176" width="10.54296875" style="7" customWidth="1"/>
    <col min="7177" max="7177" width="15.453125" style="7" customWidth="1"/>
    <col min="7178" max="7178" width="15.54296875" style="7" customWidth="1"/>
    <col min="7179" max="7179" width="14.54296875" style="7" customWidth="1"/>
    <col min="7180" max="7181" width="14" style="7" customWidth="1"/>
    <col min="7182" max="7182" width="14.54296875" style="7" customWidth="1"/>
    <col min="7183" max="7183" width="14.26953125" style="7" customWidth="1"/>
    <col min="7184" max="7184" width="16" style="7" customWidth="1"/>
    <col min="7185" max="7425" width="9" style="7"/>
    <col min="7426" max="7426" width="3.7265625" style="7" customWidth="1"/>
    <col min="7427" max="7427" width="13.26953125" style="7" customWidth="1"/>
    <col min="7428" max="7428" width="45.1796875" style="7" customWidth="1"/>
    <col min="7429" max="7429" width="3.81640625" style="7" customWidth="1"/>
    <col min="7430" max="7430" width="7.1796875" style="7" customWidth="1"/>
    <col min="7431" max="7431" width="9.26953125" style="7" customWidth="1"/>
    <col min="7432" max="7432" width="10.54296875" style="7" customWidth="1"/>
    <col min="7433" max="7433" width="15.453125" style="7" customWidth="1"/>
    <col min="7434" max="7434" width="15.54296875" style="7" customWidth="1"/>
    <col min="7435" max="7435" width="14.54296875" style="7" customWidth="1"/>
    <col min="7436" max="7437" width="14" style="7" customWidth="1"/>
    <col min="7438" max="7438" width="14.54296875" style="7" customWidth="1"/>
    <col min="7439" max="7439" width="14.26953125" style="7" customWidth="1"/>
    <col min="7440" max="7440" width="16" style="7" customWidth="1"/>
    <col min="7441" max="7681" width="9" style="7"/>
    <col min="7682" max="7682" width="3.7265625" style="7" customWidth="1"/>
    <col min="7683" max="7683" width="13.26953125" style="7" customWidth="1"/>
    <col min="7684" max="7684" width="45.1796875" style="7" customWidth="1"/>
    <col min="7685" max="7685" width="3.81640625" style="7" customWidth="1"/>
    <col min="7686" max="7686" width="7.1796875" style="7" customWidth="1"/>
    <col min="7687" max="7687" width="9.26953125" style="7" customWidth="1"/>
    <col min="7688" max="7688" width="10.54296875" style="7" customWidth="1"/>
    <col min="7689" max="7689" width="15.453125" style="7" customWidth="1"/>
    <col min="7690" max="7690" width="15.54296875" style="7" customWidth="1"/>
    <col min="7691" max="7691" width="14.54296875" style="7" customWidth="1"/>
    <col min="7692" max="7693" width="14" style="7" customWidth="1"/>
    <col min="7694" max="7694" width="14.54296875" style="7" customWidth="1"/>
    <col min="7695" max="7695" width="14.26953125" style="7" customWidth="1"/>
    <col min="7696" max="7696" width="16" style="7" customWidth="1"/>
    <col min="7697" max="7937" width="9" style="7"/>
    <col min="7938" max="7938" width="3.7265625" style="7" customWidth="1"/>
    <col min="7939" max="7939" width="13.26953125" style="7" customWidth="1"/>
    <col min="7940" max="7940" width="45.1796875" style="7" customWidth="1"/>
    <col min="7941" max="7941" width="3.81640625" style="7" customWidth="1"/>
    <col min="7942" max="7942" width="7.1796875" style="7" customWidth="1"/>
    <col min="7943" max="7943" width="9.26953125" style="7" customWidth="1"/>
    <col min="7944" max="7944" width="10.54296875" style="7" customWidth="1"/>
    <col min="7945" max="7945" width="15.453125" style="7" customWidth="1"/>
    <col min="7946" max="7946" width="15.54296875" style="7" customWidth="1"/>
    <col min="7947" max="7947" width="14.54296875" style="7" customWidth="1"/>
    <col min="7948" max="7949" width="14" style="7" customWidth="1"/>
    <col min="7950" max="7950" width="14.54296875" style="7" customWidth="1"/>
    <col min="7951" max="7951" width="14.26953125" style="7" customWidth="1"/>
    <col min="7952" max="7952" width="16" style="7" customWidth="1"/>
    <col min="7953" max="8193" width="9" style="7"/>
    <col min="8194" max="8194" width="3.7265625" style="7" customWidth="1"/>
    <col min="8195" max="8195" width="13.26953125" style="7" customWidth="1"/>
    <col min="8196" max="8196" width="45.1796875" style="7" customWidth="1"/>
    <col min="8197" max="8197" width="3.81640625" style="7" customWidth="1"/>
    <col min="8198" max="8198" width="7.1796875" style="7" customWidth="1"/>
    <col min="8199" max="8199" width="9.26953125" style="7" customWidth="1"/>
    <col min="8200" max="8200" width="10.54296875" style="7" customWidth="1"/>
    <col min="8201" max="8201" width="15.453125" style="7" customWidth="1"/>
    <col min="8202" max="8202" width="15.54296875" style="7" customWidth="1"/>
    <col min="8203" max="8203" width="14.54296875" style="7" customWidth="1"/>
    <col min="8204" max="8205" width="14" style="7" customWidth="1"/>
    <col min="8206" max="8206" width="14.54296875" style="7" customWidth="1"/>
    <col min="8207" max="8207" width="14.26953125" style="7" customWidth="1"/>
    <col min="8208" max="8208" width="16" style="7" customWidth="1"/>
    <col min="8209" max="8449" width="9" style="7"/>
    <col min="8450" max="8450" width="3.7265625" style="7" customWidth="1"/>
    <col min="8451" max="8451" width="13.26953125" style="7" customWidth="1"/>
    <col min="8452" max="8452" width="45.1796875" style="7" customWidth="1"/>
    <col min="8453" max="8453" width="3.81640625" style="7" customWidth="1"/>
    <col min="8454" max="8454" width="7.1796875" style="7" customWidth="1"/>
    <col min="8455" max="8455" width="9.26953125" style="7" customWidth="1"/>
    <col min="8456" max="8456" width="10.54296875" style="7" customWidth="1"/>
    <col min="8457" max="8457" width="15.453125" style="7" customWidth="1"/>
    <col min="8458" max="8458" width="15.54296875" style="7" customWidth="1"/>
    <col min="8459" max="8459" width="14.54296875" style="7" customWidth="1"/>
    <col min="8460" max="8461" width="14" style="7" customWidth="1"/>
    <col min="8462" max="8462" width="14.54296875" style="7" customWidth="1"/>
    <col min="8463" max="8463" width="14.26953125" style="7" customWidth="1"/>
    <col min="8464" max="8464" width="16" style="7" customWidth="1"/>
    <col min="8465" max="8705" width="9" style="7"/>
    <col min="8706" max="8706" width="3.7265625" style="7" customWidth="1"/>
    <col min="8707" max="8707" width="13.26953125" style="7" customWidth="1"/>
    <col min="8708" max="8708" width="45.1796875" style="7" customWidth="1"/>
    <col min="8709" max="8709" width="3.81640625" style="7" customWidth="1"/>
    <col min="8710" max="8710" width="7.1796875" style="7" customWidth="1"/>
    <col min="8711" max="8711" width="9.26953125" style="7" customWidth="1"/>
    <col min="8712" max="8712" width="10.54296875" style="7" customWidth="1"/>
    <col min="8713" max="8713" width="15.453125" style="7" customWidth="1"/>
    <col min="8714" max="8714" width="15.54296875" style="7" customWidth="1"/>
    <col min="8715" max="8715" width="14.54296875" style="7" customWidth="1"/>
    <col min="8716" max="8717" width="14" style="7" customWidth="1"/>
    <col min="8718" max="8718" width="14.54296875" style="7" customWidth="1"/>
    <col min="8719" max="8719" width="14.26953125" style="7" customWidth="1"/>
    <col min="8720" max="8720" width="16" style="7" customWidth="1"/>
    <col min="8721" max="8961" width="9" style="7"/>
    <col min="8962" max="8962" width="3.7265625" style="7" customWidth="1"/>
    <col min="8963" max="8963" width="13.26953125" style="7" customWidth="1"/>
    <col min="8964" max="8964" width="45.1796875" style="7" customWidth="1"/>
    <col min="8965" max="8965" width="3.81640625" style="7" customWidth="1"/>
    <col min="8966" max="8966" width="7.1796875" style="7" customWidth="1"/>
    <col min="8967" max="8967" width="9.26953125" style="7" customWidth="1"/>
    <col min="8968" max="8968" width="10.54296875" style="7" customWidth="1"/>
    <col min="8969" max="8969" width="15.453125" style="7" customWidth="1"/>
    <col min="8970" max="8970" width="15.54296875" style="7" customWidth="1"/>
    <col min="8971" max="8971" width="14.54296875" style="7" customWidth="1"/>
    <col min="8972" max="8973" width="14" style="7" customWidth="1"/>
    <col min="8974" max="8974" width="14.54296875" style="7" customWidth="1"/>
    <col min="8975" max="8975" width="14.26953125" style="7" customWidth="1"/>
    <col min="8976" max="8976" width="16" style="7" customWidth="1"/>
    <col min="8977" max="9217" width="9" style="7"/>
    <col min="9218" max="9218" width="3.7265625" style="7" customWidth="1"/>
    <col min="9219" max="9219" width="13.26953125" style="7" customWidth="1"/>
    <col min="9220" max="9220" width="45.1796875" style="7" customWidth="1"/>
    <col min="9221" max="9221" width="3.81640625" style="7" customWidth="1"/>
    <col min="9222" max="9222" width="7.1796875" style="7" customWidth="1"/>
    <col min="9223" max="9223" width="9.26953125" style="7" customWidth="1"/>
    <col min="9224" max="9224" width="10.54296875" style="7" customWidth="1"/>
    <col min="9225" max="9225" width="15.453125" style="7" customWidth="1"/>
    <col min="9226" max="9226" width="15.54296875" style="7" customWidth="1"/>
    <col min="9227" max="9227" width="14.54296875" style="7" customWidth="1"/>
    <col min="9228" max="9229" width="14" style="7" customWidth="1"/>
    <col min="9230" max="9230" width="14.54296875" style="7" customWidth="1"/>
    <col min="9231" max="9231" width="14.26953125" style="7" customWidth="1"/>
    <col min="9232" max="9232" width="16" style="7" customWidth="1"/>
    <col min="9233" max="9473" width="9" style="7"/>
    <col min="9474" max="9474" width="3.7265625" style="7" customWidth="1"/>
    <col min="9475" max="9475" width="13.26953125" style="7" customWidth="1"/>
    <col min="9476" max="9476" width="45.1796875" style="7" customWidth="1"/>
    <col min="9477" max="9477" width="3.81640625" style="7" customWidth="1"/>
    <col min="9478" max="9478" width="7.1796875" style="7" customWidth="1"/>
    <col min="9479" max="9479" width="9.26953125" style="7" customWidth="1"/>
    <col min="9480" max="9480" width="10.54296875" style="7" customWidth="1"/>
    <col min="9481" max="9481" width="15.453125" style="7" customWidth="1"/>
    <col min="9482" max="9482" width="15.54296875" style="7" customWidth="1"/>
    <col min="9483" max="9483" width="14.54296875" style="7" customWidth="1"/>
    <col min="9484" max="9485" width="14" style="7" customWidth="1"/>
    <col min="9486" max="9486" width="14.54296875" style="7" customWidth="1"/>
    <col min="9487" max="9487" width="14.26953125" style="7" customWidth="1"/>
    <col min="9488" max="9488" width="16" style="7" customWidth="1"/>
    <col min="9489" max="9729" width="9" style="7"/>
    <col min="9730" max="9730" width="3.7265625" style="7" customWidth="1"/>
    <col min="9731" max="9731" width="13.26953125" style="7" customWidth="1"/>
    <col min="9732" max="9732" width="45.1796875" style="7" customWidth="1"/>
    <col min="9733" max="9733" width="3.81640625" style="7" customWidth="1"/>
    <col min="9734" max="9734" width="7.1796875" style="7" customWidth="1"/>
    <col min="9735" max="9735" width="9.26953125" style="7" customWidth="1"/>
    <col min="9736" max="9736" width="10.54296875" style="7" customWidth="1"/>
    <col min="9737" max="9737" width="15.453125" style="7" customWidth="1"/>
    <col min="9738" max="9738" width="15.54296875" style="7" customWidth="1"/>
    <col min="9739" max="9739" width="14.54296875" style="7" customWidth="1"/>
    <col min="9740" max="9741" width="14" style="7" customWidth="1"/>
    <col min="9742" max="9742" width="14.54296875" style="7" customWidth="1"/>
    <col min="9743" max="9743" width="14.26953125" style="7" customWidth="1"/>
    <col min="9744" max="9744" width="16" style="7" customWidth="1"/>
    <col min="9745" max="9985" width="9" style="7"/>
    <col min="9986" max="9986" width="3.7265625" style="7" customWidth="1"/>
    <col min="9987" max="9987" width="13.26953125" style="7" customWidth="1"/>
    <col min="9988" max="9988" width="45.1796875" style="7" customWidth="1"/>
    <col min="9989" max="9989" width="3.81640625" style="7" customWidth="1"/>
    <col min="9990" max="9990" width="7.1796875" style="7" customWidth="1"/>
    <col min="9991" max="9991" width="9.26953125" style="7" customWidth="1"/>
    <col min="9992" max="9992" width="10.54296875" style="7" customWidth="1"/>
    <col min="9993" max="9993" width="15.453125" style="7" customWidth="1"/>
    <col min="9994" max="9994" width="15.54296875" style="7" customWidth="1"/>
    <col min="9995" max="9995" width="14.54296875" style="7" customWidth="1"/>
    <col min="9996" max="9997" width="14" style="7" customWidth="1"/>
    <col min="9998" max="9998" width="14.54296875" style="7" customWidth="1"/>
    <col min="9999" max="9999" width="14.26953125" style="7" customWidth="1"/>
    <col min="10000" max="10000" width="16" style="7" customWidth="1"/>
    <col min="10001" max="10241" width="9" style="7"/>
    <col min="10242" max="10242" width="3.7265625" style="7" customWidth="1"/>
    <col min="10243" max="10243" width="13.26953125" style="7" customWidth="1"/>
    <col min="10244" max="10244" width="45.1796875" style="7" customWidth="1"/>
    <col min="10245" max="10245" width="3.81640625" style="7" customWidth="1"/>
    <col min="10246" max="10246" width="7.1796875" style="7" customWidth="1"/>
    <col min="10247" max="10247" width="9.26953125" style="7" customWidth="1"/>
    <col min="10248" max="10248" width="10.54296875" style="7" customWidth="1"/>
    <col min="10249" max="10249" width="15.453125" style="7" customWidth="1"/>
    <col min="10250" max="10250" width="15.54296875" style="7" customWidth="1"/>
    <col min="10251" max="10251" width="14.54296875" style="7" customWidth="1"/>
    <col min="10252" max="10253" width="14" style="7" customWidth="1"/>
    <col min="10254" max="10254" width="14.54296875" style="7" customWidth="1"/>
    <col min="10255" max="10255" width="14.26953125" style="7" customWidth="1"/>
    <col min="10256" max="10256" width="16" style="7" customWidth="1"/>
    <col min="10257" max="10497" width="9" style="7"/>
    <col min="10498" max="10498" width="3.7265625" style="7" customWidth="1"/>
    <col min="10499" max="10499" width="13.26953125" style="7" customWidth="1"/>
    <col min="10500" max="10500" width="45.1796875" style="7" customWidth="1"/>
    <col min="10501" max="10501" width="3.81640625" style="7" customWidth="1"/>
    <col min="10502" max="10502" width="7.1796875" style="7" customWidth="1"/>
    <col min="10503" max="10503" width="9.26953125" style="7" customWidth="1"/>
    <col min="10504" max="10504" width="10.54296875" style="7" customWidth="1"/>
    <col min="10505" max="10505" width="15.453125" style="7" customWidth="1"/>
    <col min="10506" max="10506" width="15.54296875" style="7" customWidth="1"/>
    <col min="10507" max="10507" width="14.54296875" style="7" customWidth="1"/>
    <col min="10508" max="10509" width="14" style="7" customWidth="1"/>
    <col min="10510" max="10510" width="14.54296875" style="7" customWidth="1"/>
    <col min="10511" max="10511" width="14.26953125" style="7" customWidth="1"/>
    <col min="10512" max="10512" width="16" style="7" customWidth="1"/>
    <col min="10513" max="10753" width="9" style="7"/>
    <col min="10754" max="10754" width="3.7265625" style="7" customWidth="1"/>
    <col min="10755" max="10755" width="13.26953125" style="7" customWidth="1"/>
    <col min="10756" max="10756" width="45.1796875" style="7" customWidth="1"/>
    <col min="10757" max="10757" width="3.81640625" style="7" customWidth="1"/>
    <col min="10758" max="10758" width="7.1796875" style="7" customWidth="1"/>
    <col min="10759" max="10759" width="9.26953125" style="7" customWidth="1"/>
    <col min="10760" max="10760" width="10.54296875" style="7" customWidth="1"/>
    <col min="10761" max="10761" width="15.453125" style="7" customWidth="1"/>
    <col min="10762" max="10762" width="15.54296875" style="7" customWidth="1"/>
    <col min="10763" max="10763" width="14.54296875" style="7" customWidth="1"/>
    <col min="10764" max="10765" width="14" style="7" customWidth="1"/>
    <col min="10766" max="10766" width="14.54296875" style="7" customWidth="1"/>
    <col min="10767" max="10767" width="14.26953125" style="7" customWidth="1"/>
    <col min="10768" max="10768" width="16" style="7" customWidth="1"/>
    <col min="10769" max="11009" width="9" style="7"/>
    <col min="11010" max="11010" width="3.7265625" style="7" customWidth="1"/>
    <col min="11011" max="11011" width="13.26953125" style="7" customWidth="1"/>
    <col min="11012" max="11012" width="45.1796875" style="7" customWidth="1"/>
    <col min="11013" max="11013" width="3.81640625" style="7" customWidth="1"/>
    <col min="11014" max="11014" width="7.1796875" style="7" customWidth="1"/>
    <col min="11015" max="11015" width="9.26953125" style="7" customWidth="1"/>
    <col min="11016" max="11016" width="10.54296875" style="7" customWidth="1"/>
    <col min="11017" max="11017" width="15.453125" style="7" customWidth="1"/>
    <col min="11018" max="11018" width="15.54296875" style="7" customWidth="1"/>
    <col min="11019" max="11019" width="14.54296875" style="7" customWidth="1"/>
    <col min="11020" max="11021" width="14" style="7" customWidth="1"/>
    <col min="11022" max="11022" width="14.54296875" style="7" customWidth="1"/>
    <col min="11023" max="11023" width="14.26953125" style="7" customWidth="1"/>
    <col min="11024" max="11024" width="16" style="7" customWidth="1"/>
    <col min="11025" max="11265" width="9" style="7"/>
    <col min="11266" max="11266" width="3.7265625" style="7" customWidth="1"/>
    <col min="11267" max="11267" width="13.26953125" style="7" customWidth="1"/>
    <col min="11268" max="11268" width="45.1796875" style="7" customWidth="1"/>
    <col min="11269" max="11269" width="3.81640625" style="7" customWidth="1"/>
    <col min="11270" max="11270" width="7.1796875" style="7" customWidth="1"/>
    <col min="11271" max="11271" width="9.26953125" style="7" customWidth="1"/>
    <col min="11272" max="11272" width="10.54296875" style="7" customWidth="1"/>
    <col min="11273" max="11273" width="15.453125" style="7" customWidth="1"/>
    <col min="11274" max="11274" width="15.54296875" style="7" customWidth="1"/>
    <col min="11275" max="11275" width="14.54296875" style="7" customWidth="1"/>
    <col min="11276" max="11277" width="14" style="7" customWidth="1"/>
    <col min="11278" max="11278" width="14.54296875" style="7" customWidth="1"/>
    <col min="11279" max="11279" width="14.26953125" style="7" customWidth="1"/>
    <col min="11280" max="11280" width="16" style="7" customWidth="1"/>
    <col min="11281" max="11521" width="9" style="7"/>
    <col min="11522" max="11522" width="3.7265625" style="7" customWidth="1"/>
    <col min="11523" max="11523" width="13.26953125" style="7" customWidth="1"/>
    <col min="11524" max="11524" width="45.1796875" style="7" customWidth="1"/>
    <col min="11525" max="11525" width="3.81640625" style="7" customWidth="1"/>
    <col min="11526" max="11526" width="7.1796875" style="7" customWidth="1"/>
    <col min="11527" max="11527" width="9.26953125" style="7" customWidth="1"/>
    <col min="11528" max="11528" width="10.54296875" style="7" customWidth="1"/>
    <col min="11529" max="11529" width="15.453125" style="7" customWidth="1"/>
    <col min="11530" max="11530" width="15.54296875" style="7" customWidth="1"/>
    <col min="11531" max="11531" width="14.54296875" style="7" customWidth="1"/>
    <col min="11532" max="11533" width="14" style="7" customWidth="1"/>
    <col min="11534" max="11534" width="14.54296875" style="7" customWidth="1"/>
    <col min="11535" max="11535" width="14.26953125" style="7" customWidth="1"/>
    <col min="11536" max="11536" width="16" style="7" customWidth="1"/>
    <col min="11537" max="11777" width="9" style="7"/>
    <col min="11778" max="11778" width="3.7265625" style="7" customWidth="1"/>
    <col min="11779" max="11779" width="13.26953125" style="7" customWidth="1"/>
    <col min="11780" max="11780" width="45.1796875" style="7" customWidth="1"/>
    <col min="11781" max="11781" width="3.81640625" style="7" customWidth="1"/>
    <col min="11782" max="11782" width="7.1796875" style="7" customWidth="1"/>
    <col min="11783" max="11783" width="9.26953125" style="7" customWidth="1"/>
    <col min="11784" max="11784" width="10.54296875" style="7" customWidth="1"/>
    <col min="11785" max="11785" width="15.453125" style="7" customWidth="1"/>
    <col min="11786" max="11786" width="15.54296875" style="7" customWidth="1"/>
    <col min="11787" max="11787" width="14.54296875" style="7" customWidth="1"/>
    <col min="11788" max="11789" width="14" style="7" customWidth="1"/>
    <col min="11790" max="11790" width="14.54296875" style="7" customWidth="1"/>
    <col min="11791" max="11791" width="14.26953125" style="7" customWidth="1"/>
    <col min="11792" max="11792" width="16" style="7" customWidth="1"/>
    <col min="11793" max="12033" width="9" style="7"/>
    <col min="12034" max="12034" width="3.7265625" style="7" customWidth="1"/>
    <col min="12035" max="12035" width="13.26953125" style="7" customWidth="1"/>
    <col min="12036" max="12036" width="45.1796875" style="7" customWidth="1"/>
    <col min="12037" max="12037" width="3.81640625" style="7" customWidth="1"/>
    <col min="12038" max="12038" width="7.1796875" style="7" customWidth="1"/>
    <col min="12039" max="12039" width="9.26953125" style="7" customWidth="1"/>
    <col min="12040" max="12040" width="10.54296875" style="7" customWidth="1"/>
    <col min="12041" max="12041" width="15.453125" style="7" customWidth="1"/>
    <col min="12042" max="12042" width="15.54296875" style="7" customWidth="1"/>
    <col min="12043" max="12043" width="14.54296875" style="7" customWidth="1"/>
    <col min="12044" max="12045" width="14" style="7" customWidth="1"/>
    <col min="12046" max="12046" width="14.54296875" style="7" customWidth="1"/>
    <col min="12047" max="12047" width="14.26953125" style="7" customWidth="1"/>
    <col min="12048" max="12048" width="16" style="7" customWidth="1"/>
    <col min="12049" max="12289" width="9" style="7"/>
    <col min="12290" max="12290" width="3.7265625" style="7" customWidth="1"/>
    <col min="12291" max="12291" width="13.26953125" style="7" customWidth="1"/>
    <col min="12292" max="12292" width="45.1796875" style="7" customWidth="1"/>
    <col min="12293" max="12293" width="3.81640625" style="7" customWidth="1"/>
    <col min="12294" max="12294" width="7.1796875" style="7" customWidth="1"/>
    <col min="12295" max="12295" width="9.26953125" style="7" customWidth="1"/>
    <col min="12296" max="12296" width="10.54296875" style="7" customWidth="1"/>
    <col min="12297" max="12297" width="15.453125" style="7" customWidth="1"/>
    <col min="12298" max="12298" width="15.54296875" style="7" customWidth="1"/>
    <col min="12299" max="12299" width="14.54296875" style="7" customWidth="1"/>
    <col min="12300" max="12301" width="14" style="7" customWidth="1"/>
    <col min="12302" max="12302" width="14.54296875" style="7" customWidth="1"/>
    <col min="12303" max="12303" width="14.26953125" style="7" customWidth="1"/>
    <col min="12304" max="12304" width="16" style="7" customWidth="1"/>
    <col min="12305" max="12545" width="9" style="7"/>
    <col min="12546" max="12546" width="3.7265625" style="7" customWidth="1"/>
    <col min="12547" max="12547" width="13.26953125" style="7" customWidth="1"/>
    <col min="12548" max="12548" width="45.1796875" style="7" customWidth="1"/>
    <col min="12549" max="12549" width="3.81640625" style="7" customWidth="1"/>
    <col min="12550" max="12550" width="7.1796875" style="7" customWidth="1"/>
    <col min="12551" max="12551" width="9.26953125" style="7" customWidth="1"/>
    <col min="12552" max="12552" width="10.54296875" style="7" customWidth="1"/>
    <col min="12553" max="12553" width="15.453125" style="7" customWidth="1"/>
    <col min="12554" max="12554" width="15.54296875" style="7" customWidth="1"/>
    <col min="12555" max="12555" width="14.54296875" style="7" customWidth="1"/>
    <col min="12556" max="12557" width="14" style="7" customWidth="1"/>
    <col min="12558" max="12558" width="14.54296875" style="7" customWidth="1"/>
    <col min="12559" max="12559" width="14.26953125" style="7" customWidth="1"/>
    <col min="12560" max="12560" width="16" style="7" customWidth="1"/>
    <col min="12561" max="12801" width="9" style="7"/>
    <col min="12802" max="12802" width="3.7265625" style="7" customWidth="1"/>
    <col min="12803" max="12803" width="13.26953125" style="7" customWidth="1"/>
    <col min="12804" max="12804" width="45.1796875" style="7" customWidth="1"/>
    <col min="12805" max="12805" width="3.81640625" style="7" customWidth="1"/>
    <col min="12806" max="12806" width="7.1796875" style="7" customWidth="1"/>
    <col min="12807" max="12807" width="9.26953125" style="7" customWidth="1"/>
    <col min="12808" max="12808" width="10.54296875" style="7" customWidth="1"/>
    <col min="12809" max="12809" width="15.453125" style="7" customWidth="1"/>
    <col min="12810" max="12810" width="15.54296875" style="7" customWidth="1"/>
    <col min="12811" max="12811" width="14.54296875" style="7" customWidth="1"/>
    <col min="12812" max="12813" width="14" style="7" customWidth="1"/>
    <col min="12814" max="12814" width="14.54296875" style="7" customWidth="1"/>
    <col min="12815" max="12815" width="14.26953125" style="7" customWidth="1"/>
    <col min="12816" max="12816" width="16" style="7" customWidth="1"/>
    <col min="12817" max="13057" width="9" style="7"/>
    <col min="13058" max="13058" width="3.7265625" style="7" customWidth="1"/>
    <col min="13059" max="13059" width="13.26953125" style="7" customWidth="1"/>
    <col min="13060" max="13060" width="45.1796875" style="7" customWidth="1"/>
    <col min="13061" max="13061" width="3.81640625" style="7" customWidth="1"/>
    <col min="13062" max="13062" width="7.1796875" style="7" customWidth="1"/>
    <col min="13063" max="13063" width="9.26953125" style="7" customWidth="1"/>
    <col min="13064" max="13064" width="10.54296875" style="7" customWidth="1"/>
    <col min="13065" max="13065" width="15.453125" style="7" customWidth="1"/>
    <col min="13066" max="13066" width="15.54296875" style="7" customWidth="1"/>
    <col min="13067" max="13067" width="14.54296875" style="7" customWidth="1"/>
    <col min="13068" max="13069" width="14" style="7" customWidth="1"/>
    <col min="13070" max="13070" width="14.54296875" style="7" customWidth="1"/>
    <col min="13071" max="13071" width="14.26953125" style="7" customWidth="1"/>
    <col min="13072" max="13072" width="16" style="7" customWidth="1"/>
    <col min="13073" max="13313" width="9" style="7"/>
    <col min="13314" max="13314" width="3.7265625" style="7" customWidth="1"/>
    <col min="13315" max="13315" width="13.26953125" style="7" customWidth="1"/>
    <col min="13316" max="13316" width="45.1796875" style="7" customWidth="1"/>
    <col min="13317" max="13317" width="3.81640625" style="7" customWidth="1"/>
    <col min="13318" max="13318" width="7.1796875" style="7" customWidth="1"/>
    <col min="13319" max="13319" width="9.26953125" style="7" customWidth="1"/>
    <col min="13320" max="13320" width="10.54296875" style="7" customWidth="1"/>
    <col min="13321" max="13321" width="15.453125" style="7" customWidth="1"/>
    <col min="13322" max="13322" width="15.54296875" style="7" customWidth="1"/>
    <col min="13323" max="13323" width="14.54296875" style="7" customWidth="1"/>
    <col min="13324" max="13325" width="14" style="7" customWidth="1"/>
    <col min="13326" max="13326" width="14.54296875" style="7" customWidth="1"/>
    <col min="13327" max="13327" width="14.26953125" style="7" customWidth="1"/>
    <col min="13328" max="13328" width="16" style="7" customWidth="1"/>
    <col min="13329" max="13569" width="9" style="7"/>
    <col min="13570" max="13570" width="3.7265625" style="7" customWidth="1"/>
    <col min="13571" max="13571" width="13.26953125" style="7" customWidth="1"/>
    <col min="13572" max="13572" width="45.1796875" style="7" customWidth="1"/>
    <col min="13573" max="13573" width="3.81640625" style="7" customWidth="1"/>
    <col min="13574" max="13574" width="7.1796875" style="7" customWidth="1"/>
    <col min="13575" max="13575" width="9.26953125" style="7" customWidth="1"/>
    <col min="13576" max="13576" width="10.54296875" style="7" customWidth="1"/>
    <col min="13577" max="13577" width="15.453125" style="7" customWidth="1"/>
    <col min="13578" max="13578" width="15.54296875" style="7" customWidth="1"/>
    <col min="13579" max="13579" width="14.54296875" style="7" customWidth="1"/>
    <col min="13580" max="13581" width="14" style="7" customWidth="1"/>
    <col min="13582" max="13582" width="14.54296875" style="7" customWidth="1"/>
    <col min="13583" max="13583" width="14.26953125" style="7" customWidth="1"/>
    <col min="13584" max="13584" width="16" style="7" customWidth="1"/>
    <col min="13585" max="13825" width="9" style="7"/>
    <col min="13826" max="13826" width="3.7265625" style="7" customWidth="1"/>
    <col min="13827" max="13827" width="13.26953125" style="7" customWidth="1"/>
    <col min="13828" max="13828" width="45.1796875" style="7" customWidth="1"/>
    <col min="13829" max="13829" width="3.81640625" style="7" customWidth="1"/>
    <col min="13830" max="13830" width="7.1796875" style="7" customWidth="1"/>
    <col min="13831" max="13831" width="9.26953125" style="7" customWidth="1"/>
    <col min="13832" max="13832" width="10.54296875" style="7" customWidth="1"/>
    <col min="13833" max="13833" width="15.453125" style="7" customWidth="1"/>
    <col min="13834" max="13834" width="15.54296875" style="7" customWidth="1"/>
    <col min="13835" max="13835" width="14.54296875" style="7" customWidth="1"/>
    <col min="13836" max="13837" width="14" style="7" customWidth="1"/>
    <col min="13838" max="13838" width="14.54296875" style="7" customWidth="1"/>
    <col min="13839" max="13839" width="14.26953125" style="7" customWidth="1"/>
    <col min="13840" max="13840" width="16" style="7" customWidth="1"/>
    <col min="13841" max="14081" width="9" style="7"/>
    <col min="14082" max="14082" width="3.7265625" style="7" customWidth="1"/>
    <col min="14083" max="14083" width="13.26953125" style="7" customWidth="1"/>
    <col min="14084" max="14084" width="45.1796875" style="7" customWidth="1"/>
    <col min="14085" max="14085" width="3.81640625" style="7" customWidth="1"/>
    <col min="14086" max="14086" width="7.1796875" style="7" customWidth="1"/>
    <col min="14087" max="14087" width="9.26953125" style="7" customWidth="1"/>
    <col min="14088" max="14088" width="10.54296875" style="7" customWidth="1"/>
    <col min="14089" max="14089" width="15.453125" style="7" customWidth="1"/>
    <col min="14090" max="14090" width="15.54296875" style="7" customWidth="1"/>
    <col min="14091" max="14091" width="14.54296875" style="7" customWidth="1"/>
    <col min="14092" max="14093" width="14" style="7" customWidth="1"/>
    <col min="14094" max="14094" width="14.54296875" style="7" customWidth="1"/>
    <col min="14095" max="14095" width="14.26953125" style="7" customWidth="1"/>
    <col min="14096" max="14096" width="16" style="7" customWidth="1"/>
    <col min="14097" max="14337" width="9" style="7"/>
    <col min="14338" max="14338" width="3.7265625" style="7" customWidth="1"/>
    <col min="14339" max="14339" width="13.26953125" style="7" customWidth="1"/>
    <col min="14340" max="14340" width="45.1796875" style="7" customWidth="1"/>
    <col min="14341" max="14341" width="3.81640625" style="7" customWidth="1"/>
    <col min="14342" max="14342" width="7.1796875" style="7" customWidth="1"/>
    <col min="14343" max="14343" width="9.26953125" style="7" customWidth="1"/>
    <col min="14344" max="14344" width="10.54296875" style="7" customWidth="1"/>
    <col min="14345" max="14345" width="15.453125" style="7" customWidth="1"/>
    <col min="14346" max="14346" width="15.54296875" style="7" customWidth="1"/>
    <col min="14347" max="14347" width="14.54296875" style="7" customWidth="1"/>
    <col min="14348" max="14349" width="14" style="7" customWidth="1"/>
    <col min="14350" max="14350" width="14.54296875" style="7" customWidth="1"/>
    <col min="14351" max="14351" width="14.26953125" style="7" customWidth="1"/>
    <col min="14352" max="14352" width="16" style="7" customWidth="1"/>
    <col min="14353" max="14593" width="9" style="7"/>
    <col min="14594" max="14594" width="3.7265625" style="7" customWidth="1"/>
    <col min="14595" max="14595" width="13.26953125" style="7" customWidth="1"/>
    <col min="14596" max="14596" width="45.1796875" style="7" customWidth="1"/>
    <col min="14597" max="14597" width="3.81640625" style="7" customWidth="1"/>
    <col min="14598" max="14598" width="7.1796875" style="7" customWidth="1"/>
    <col min="14599" max="14599" width="9.26953125" style="7" customWidth="1"/>
    <col min="14600" max="14600" width="10.54296875" style="7" customWidth="1"/>
    <col min="14601" max="14601" width="15.453125" style="7" customWidth="1"/>
    <col min="14602" max="14602" width="15.54296875" style="7" customWidth="1"/>
    <col min="14603" max="14603" width="14.54296875" style="7" customWidth="1"/>
    <col min="14604" max="14605" width="14" style="7" customWidth="1"/>
    <col min="14606" max="14606" width="14.54296875" style="7" customWidth="1"/>
    <col min="14607" max="14607" width="14.26953125" style="7" customWidth="1"/>
    <col min="14608" max="14608" width="16" style="7" customWidth="1"/>
    <col min="14609" max="14849" width="9" style="7"/>
    <col min="14850" max="14850" width="3.7265625" style="7" customWidth="1"/>
    <col min="14851" max="14851" width="13.26953125" style="7" customWidth="1"/>
    <col min="14852" max="14852" width="45.1796875" style="7" customWidth="1"/>
    <col min="14853" max="14853" width="3.81640625" style="7" customWidth="1"/>
    <col min="14854" max="14854" width="7.1796875" style="7" customWidth="1"/>
    <col min="14855" max="14855" width="9.26953125" style="7" customWidth="1"/>
    <col min="14856" max="14856" width="10.54296875" style="7" customWidth="1"/>
    <col min="14857" max="14857" width="15.453125" style="7" customWidth="1"/>
    <col min="14858" max="14858" width="15.54296875" style="7" customWidth="1"/>
    <col min="14859" max="14859" width="14.54296875" style="7" customWidth="1"/>
    <col min="14860" max="14861" width="14" style="7" customWidth="1"/>
    <col min="14862" max="14862" width="14.54296875" style="7" customWidth="1"/>
    <col min="14863" max="14863" width="14.26953125" style="7" customWidth="1"/>
    <col min="14864" max="14864" width="16" style="7" customWidth="1"/>
    <col min="14865" max="15105" width="9" style="7"/>
    <col min="15106" max="15106" width="3.7265625" style="7" customWidth="1"/>
    <col min="15107" max="15107" width="13.26953125" style="7" customWidth="1"/>
    <col min="15108" max="15108" width="45.1796875" style="7" customWidth="1"/>
    <col min="15109" max="15109" width="3.81640625" style="7" customWidth="1"/>
    <col min="15110" max="15110" width="7.1796875" style="7" customWidth="1"/>
    <col min="15111" max="15111" width="9.26953125" style="7" customWidth="1"/>
    <col min="15112" max="15112" width="10.54296875" style="7" customWidth="1"/>
    <col min="15113" max="15113" width="15.453125" style="7" customWidth="1"/>
    <col min="15114" max="15114" width="15.54296875" style="7" customWidth="1"/>
    <col min="15115" max="15115" width="14.54296875" style="7" customWidth="1"/>
    <col min="15116" max="15117" width="14" style="7" customWidth="1"/>
    <col min="15118" max="15118" width="14.54296875" style="7" customWidth="1"/>
    <col min="15119" max="15119" width="14.26953125" style="7" customWidth="1"/>
    <col min="15120" max="15120" width="16" style="7" customWidth="1"/>
    <col min="15121" max="15361" width="9" style="7"/>
    <col min="15362" max="15362" width="3.7265625" style="7" customWidth="1"/>
    <col min="15363" max="15363" width="13.26953125" style="7" customWidth="1"/>
    <col min="15364" max="15364" width="45.1796875" style="7" customWidth="1"/>
    <col min="15365" max="15365" width="3.81640625" style="7" customWidth="1"/>
    <col min="15366" max="15366" width="7.1796875" style="7" customWidth="1"/>
    <col min="15367" max="15367" width="9.26953125" style="7" customWidth="1"/>
    <col min="15368" max="15368" width="10.54296875" style="7" customWidth="1"/>
    <col min="15369" max="15369" width="15.453125" style="7" customWidth="1"/>
    <col min="15370" max="15370" width="15.54296875" style="7" customWidth="1"/>
    <col min="15371" max="15371" width="14.54296875" style="7" customWidth="1"/>
    <col min="15372" max="15373" width="14" style="7" customWidth="1"/>
    <col min="15374" max="15374" width="14.54296875" style="7" customWidth="1"/>
    <col min="15375" max="15375" width="14.26953125" style="7" customWidth="1"/>
    <col min="15376" max="15376" width="16" style="7" customWidth="1"/>
    <col min="15377" max="15617" width="9" style="7"/>
    <col min="15618" max="15618" width="3.7265625" style="7" customWidth="1"/>
    <col min="15619" max="15619" width="13.26953125" style="7" customWidth="1"/>
    <col min="15620" max="15620" width="45.1796875" style="7" customWidth="1"/>
    <col min="15621" max="15621" width="3.81640625" style="7" customWidth="1"/>
    <col min="15622" max="15622" width="7.1796875" style="7" customWidth="1"/>
    <col min="15623" max="15623" width="9.26953125" style="7" customWidth="1"/>
    <col min="15624" max="15624" width="10.54296875" style="7" customWidth="1"/>
    <col min="15625" max="15625" width="15.453125" style="7" customWidth="1"/>
    <col min="15626" max="15626" width="15.54296875" style="7" customWidth="1"/>
    <col min="15627" max="15627" width="14.54296875" style="7" customWidth="1"/>
    <col min="15628" max="15629" width="14" style="7" customWidth="1"/>
    <col min="15630" max="15630" width="14.54296875" style="7" customWidth="1"/>
    <col min="15631" max="15631" width="14.26953125" style="7" customWidth="1"/>
    <col min="15632" max="15632" width="16" style="7" customWidth="1"/>
    <col min="15633" max="15873" width="9" style="7"/>
    <col min="15874" max="15874" width="3.7265625" style="7" customWidth="1"/>
    <col min="15875" max="15875" width="13.26953125" style="7" customWidth="1"/>
    <col min="15876" max="15876" width="45.1796875" style="7" customWidth="1"/>
    <col min="15877" max="15877" width="3.81640625" style="7" customWidth="1"/>
    <col min="15878" max="15878" width="7.1796875" style="7" customWidth="1"/>
    <col min="15879" max="15879" width="9.26953125" style="7" customWidth="1"/>
    <col min="15880" max="15880" width="10.54296875" style="7" customWidth="1"/>
    <col min="15881" max="15881" width="15.453125" style="7" customWidth="1"/>
    <col min="15882" max="15882" width="15.54296875" style="7" customWidth="1"/>
    <col min="15883" max="15883" width="14.54296875" style="7" customWidth="1"/>
    <col min="15884" max="15885" width="14" style="7" customWidth="1"/>
    <col min="15886" max="15886" width="14.54296875" style="7" customWidth="1"/>
    <col min="15887" max="15887" width="14.26953125" style="7" customWidth="1"/>
    <col min="15888" max="15888" width="16" style="7" customWidth="1"/>
    <col min="15889" max="16129" width="9" style="7"/>
    <col min="16130" max="16130" width="3.7265625" style="7" customWidth="1"/>
    <col min="16131" max="16131" width="13.26953125" style="7" customWidth="1"/>
    <col min="16132" max="16132" width="45.1796875" style="7" customWidth="1"/>
    <col min="16133" max="16133" width="3.81640625" style="7" customWidth="1"/>
    <col min="16134" max="16134" width="7.1796875" style="7" customWidth="1"/>
    <col min="16135" max="16135" width="9.26953125" style="7" customWidth="1"/>
    <col min="16136" max="16136" width="10.54296875" style="7" customWidth="1"/>
    <col min="16137" max="16137" width="15.453125" style="7" customWidth="1"/>
    <col min="16138" max="16138" width="15.54296875" style="7" customWidth="1"/>
    <col min="16139" max="16139" width="14.54296875" style="7" customWidth="1"/>
    <col min="16140" max="16141" width="14" style="7" customWidth="1"/>
    <col min="16142" max="16142" width="14.54296875" style="7" customWidth="1"/>
    <col min="16143" max="16143" width="14.26953125" style="7" customWidth="1"/>
    <col min="16144" max="16144" width="16" style="7" customWidth="1"/>
    <col min="16145" max="16384" width="9" style="7"/>
  </cols>
  <sheetData>
    <row r="1" spans="1:29" ht="18" x14ac:dyDescent="0.35">
      <c r="A1" s="199" t="s">
        <v>0</v>
      </c>
      <c r="B1" s="199"/>
      <c r="C1" s="200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R1" s="23"/>
      <c r="S1" s="23"/>
    </row>
    <row r="2" spans="1:29" x14ac:dyDescent="0.25">
      <c r="A2" s="24" t="s">
        <v>1</v>
      </c>
      <c r="B2" s="25"/>
      <c r="C2" s="7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R2" s="25"/>
      <c r="S2" s="25"/>
    </row>
    <row r="3" spans="1:29" x14ac:dyDescent="0.25">
      <c r="A3" s="24" t="s">
        <v>154</v>
      </c>
      <c r="B3" s="25"/>
      <c r="C3" s="7"/>
      <c r="D3" s="25"/>
      <c r="E3" s="25"/>
      <c r="F3" s="25"/>
      <c r="G3" s="25"/>
      <c r="H3" s="25"/>
      <c r="I3" s="25"/>
      <c r="J3" s="201"/>
      <c r="K3" s="202"/>
      <c r="L3" s="26"/>
      <c r="M3" s="25"/>
      <c r="N3" s="25"/>
      <c r="O3" s="25"/>
      <c r="P3" s="25"/>
      <c r="R3" s="25"/>
      <c r="S3" s="25"/>
    </row>
    <row r="4" spans="1:29" x14ac:dyDescent="0.25">
      <c r="A4" s="24" t="s">
        <v>2515</v>
      </c>
      <c r="B4" s="25"/>
      <c r="C4" s="7"/>
      <c r="D4" s="25"/>
      <c r="E4" s="25"/>
      <c r="F4" s="25"/>
      <c r="G4" s="25"/>
      <c r="H4" s="25"/>
      <c r="I4" s="25"/>
      <c r="J4" s="201"/>
      <c r="K4" s="202"/>
      <c r="L4" s="26"/>
      <c r="M4" s="25"/>
      <c r="N4" s="25"/>
      <c r="O4" s="25"/>
      <c r="P4" s="25"/>
      <c r="R4" s="25"/>
      <c r="S4" s="25"/>
    </row>
    <row r="5" spans="1:29" x14ac:dyDescent="0.35">
      <c r="A5" s="27"/>
      <c r="B5" s="28"/>
      <c r="C5" s="7"/>
      <c r="D5" s="29"/>
      <c r="E5" s="30"/>
      <c r="F5" s="30"/>
      <c r="G5" s="31"/>
      <c r="H5" s="31"/>
      <c r="I5" s="31"/>
      <c r="J5" s="203"/>
      <c r="K5" s="204"/>
      <c r="L5" s="31"/>
      <c r="M5" s="31"/>
      <c r="N5" s="31"/>
      <c r="O5" s="31"/>
      <c r="P5" s="31"/>
      <c r="R5" s="31"/>
      <c r="S5" s="31"/>
    </row>
    <row r="6" spans="1:29" x14ac:dyDescent="0.25">
      <c r="A6" s="32" t="s">
        <v>4</v>
      </c>
      <c r="B6" s="25"/>
      <c r="C6" s="7"/>
      <c r="D6" s="33"/>
      <c r="E6" s="34"/>
      <c r="F6" s="34"/>
      <c r="G6" s="35"/>
      <c r="H6" s="35"/>
      <c r="I6" s="35"/>
      <c r="J6" s="197"/>
      <c r="K6" s="198"/>
      <c r="L6" s="35"/>
      <c r="M6" s="35"/>
      <c r="N6" s="35"/>
      <c r="O6" s="35"/>
      <c r="P6" s="35"/>
      <c r="R6" s="35"/>
      <c r="S6" s="35"/>
    </row>
    <row r="7" spans="1:29" x14ac:dyDescent="0.25">
      <c r="A7" s="32" t="s">
        <v>5</v>
      </c>
      <c r="B7" s="25"/>
      <c r="C7" s="7"/>
      <c r="D7" s="33"/>
      <c r="E7" s="34"/>
      <c r="F7" s="34"/>
      <c r="G7" s="35"/>
      <c r="H7" s="35"/>
      <c r="I7" s="35"/>
      <c r="J7" s="197"/>
      <c r="K7" s="198"/>
      <c r="L7" s="35"/>
      <c r="M7" s="35"/>
      <c r="N7" s="32"/>
      <c r="O7" s="35"/>
      <c r="P7" s="35"/>
      <c r="R7" s="35"/>
      <c r="S7" s="35"/>
    </row>
    <row r="8" spans="1:29" x14ac:dyDescent="0.25">
      <c r="A8" s="32" t="s">
        <v>7</v>
      </c>
      <c r="B8" s="25"/>
      <c r="C8" s="7"/>
      <c r="D8" s="33"/>
      <c r="E8" s="34"/>
      <c r="F8" s="34"/>
      <c r="G8" s="35"/>
      <c r="H8" s="35"/>
      <c r="I8" s="35"/>
      <c r="J8" s="197"/>
      <c r="K8" s="198"/>
      <c r="L8" s="35"/>
      <c r="M8" s="35"/>
      <c r="N8" s="32"/>
      <c r="O8" s="35"/>
      <c r="P8" s="35"/>
      <c r="R8" s="35"/>
      <c r="S8" s="35"/>
    </row>
    <row r="9" spans="1:29" x14ac:dyDescent="0.35">
      <c r="A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R9" s="7"/>
      <c r="S9" s="7"/>
    </row>
    <row r="10" spans="1:29" s="38" customFormat="1" ht="65.5" thickBot="1" x14ac:dyDescent="0.4">
      <c r="A10" s="46" t="s">
        <v>4588</v>
      </c>
      <c r="B10" s="46" t="s">
        <v>4587</v>
      </c>
      <c r="C10" s="46" t="s">
        <v>4586</v>
      </c>
      <c r="D10" s="46" t="s">
        <v>8</v>
      </c>
      <c r="E10" s="46" t="s">
        <v>9</v>
      </c>
      <c r="F10" s="47" t="s">
        <v>4563</v>
      </c>
      <c r="G10" s="48" t="s">
        <v>4564</v>
      </c>
      <c r="H10" s="49" t="s">
        <v>4565</v>
      </c>
      <c r="I10" s="46" t="s">
        <v>10</v>
      </c>
      <c r="J10" s="46" t="s">
        <v>11</v>
      </c>
      <c r="K10" s="46" t="s">
        <v>12</v>
      </c>
      <c r="L10" s="46" t="s">
        <v>13</v>
      </c>
      <c r="M10" s="46" t="s">
        <v>14</v>
      </c>
      <c r="N10" s="46" t="s">
        <v>15</v>
      </c>
      <c r="O10" s="46" t="s">
        <v>16</v>
      </c>
      <c r="P10" s="46" t="s">
        <v>17</v>
      </c>
      <c r="R10" s="50" t="s">
        <v>4567</v>
      </c>
      <c r="S10" s="46" t="s">
        <v>11</v>
      </c>
      <c r="T10" s="49" t="s">
        <v>4577</v>
      </c>
      <c r="U10" s="49" t="s">
        <v>4578</v>
      </c>
      <c r="V10" s="49" t="s">
        <v>4579</v>
      </c>
      <c r="W10" s="49" t="s">
        <v>4580</v>
      </c>
      <c r="X10" s="49" t="s">
        <v>4581</v>
      </c>
      <c r="Y10" s="49">
        <v>2018</v>
      </c>
      <c r="Z10" s="49">
        <v>2019</v>
      </c>
      <c r="AA10" s="49">
        <v>2020</v>
      </c>
      <c r="AB10" s="49" t="s">
        <v>4582</v>
      </c>
      <c r="AC10" s="51" t="s">
        <v>4583</v>
      </c>
    </row>
    <row r="11" spans="1:29" ht="15" thickBot="1" x14ac:dyDescent="0.4">
      <c r="A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R11" s="7"/>
      <c r="S11" s="136" t="s">
        <v>11</v>
      </c>
      <c r="X11" s="52">
        <f>SUBTOTAL(9,X12:X122)</f>
        <v>4310.8600001785253</v>
      </c>
    </row>
    <row r="12" spans="1:29" x14ac:dyDescent="0.35">
      <c r="A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R12" s="7"/>
      <c r="S12" s="7"/>
    </row>
    <row r="13" spans="1:29" x14ac:dyDescent="0.3">
      <c r="A13" s="53"/>
      <c r="B13" s="54" t="s">
        <v>18</v>
      </c>
      <c r="C13" s="55" t="s">
        <v>2516</v>
      </c>
      <c r="D13" s="55"/>
      <c r="E13" s="56"/>
      <c r="F13" s="56"/>
      <c r="G13" s="57"/>
      <c r="H13" s="57"/>
      <c r="I13" s="57">
        <v>60413.75</v>
      </c>
      <c r="J13" s="57">
        <v>60413.75</v>
      </c>
      <c r="K13" s="57">
        <v>0</v>
      </c>
      <c r="L13" s="57">
        <v>0</v>
      </c>
      <c r="M13" s="57">
        <v>0</v>
      </c>
      <c r="N13" s="57">
        <v>0</v>
      </c>
      <c r="O13" s="57">
        <v>0</v>
      </c>
      <c r="P13" s="57">
        <v>0</v>
      </c>
      <c r="R13" s="57"/>
      <c r="S13" s="57">
        <v>60413.75</v>
      </c>
    </row>
    <row r="14" spans="1:29" ht="50" x14ac:dyDescent="0.2">
      <c r="A14" s="2"/>
      <c r="B14" s="3" t="s">
        <v>2517</v>
      </c>
      <c r="C14" s="4" t="s">
        <v>2518</v>
      </c>
      <c r="D14" s="4" t="s">
        <v>44</v>
      </c>
      <c r="E14" s="5">
        <v>0</v>
      </c>
      <c r="F14" s="5">
        <v>1</v>
      </c>
      <c r="G14" s="6">
        <v>60413.75</v>
      </c>
      <c r="H14" s="6"/>
      <c r="I14" s="6"/>
      <c r="J14" s="6"/>
      <c r="K14" s="6"/>
      <c r="L14" s="6"/>
      <c r="M14" s="6"/>
      <c r="N14" s="6"/>
      <c r="O14" s="6"/>
      <c r="P14" s="6"/>
      <c r="R14" s="6"/>
      <c r="S14" s="6">
        <v>60413.75</v>
      </c>
      <c r="T14" s="15"/>
      <c r="U14" s="15"/>
      <c r="V14" s="16"/>
      <c r="W14" s="16"/>
      <c r="X14" s="16"/>
      <c r="Y14" s="15"/>
      <c r="Z14" s="15"/>
      <c r="AA14" s="15"/>
      <c r="AB14" s="15"/>
      <c r="AC14" s="17"/>
    </row>
    <row r="15" spans="1:29" x14ac:dyDescent="0.3">
      <c r="A15" s="53"/>
      <c r="B15" s="54" t="s">
        <v>19</v>
      </c>
      <c r="C15" s="55" t="s">
        <v>2519</v>
      </c>
      <c r="D15" s="55"/>
      <c r="E15" s="56"/>
      <c r="F15" s="56"/>
      <c r="G15" s="57"/>
      <c r="H15" s="57"/>
      <c r="I15" s="57"/>
      <c r="J15" s="57"/>
      <c r="K15" s="57"/>
      <c r="L15" s="57"/>
      <c r="M15" s="57"/>
      <c r="N15" s="57"/>
      <c r="O15" s="57"/>
      <c r="P15" s="57"/>
      <c r="R15" s="57"/>
      <c r="S15" s="57">
        <v>31479.16</v>
      </c>
    </row>
    <row r="16" spans="1:29" x14ac:dyDescent="0.2">
      <c r="A16" s="2"/>
      <c r="B16" s="3" t="s">
        <v>2520</v>
      </c>
      <c r="C16" s="4" t="s">
        <v>2521</v>
      </c>
      <c r="D16" s="4" t="s">
        <v>44</v>
      </c>
      <c r="E16" s="5">
        <v>0</v>
      </c>
      <c r="F16" s="5">
        <v>1</v>
      </c>
      <c r="G16" s="6">
        <v>298.67</v>
      </c>
      <c r="H16" s="6"/>
      <c r="I16" s="6"/>
      <c r="J16" s="6"/>
      <c r="K16" s="6"/>
      <c r="L16" s="6"/>
      <c r="M16" s="6"/>
      <c r="N16" s="6"/>
      <c r="O16" s="6"/>
      <c r="P16" s="6"/>
      <c r="R16" s="6"/>
      <c r="S16" s="6">
        <v>298.67</v>
      </c>
      <c r="T16" s="15"/>
      <c r="U16" s="15"/>
      <c r="V16" s="16"/>
      <c r="W16" s="16"/>
      <c r="X16" s="16"/>
      <c r="Y16" s="15"/>
      <c r="Z16" s="15"/>
      <c r="AA16" s="15"/>
      <c r="AB16" s="15"/>
      <c r="AC16" s="17"/>
    </row>
    <row r="17" spans="1:30" x14ac:dyDescent="0.2">
      <c r="A17" s="2"/>
      <c r="B17" s="3" t="s">
        <v>2522</v>
      </c>
      <c r="C17" s="4" t="s">
        <v>2523</v>
      </c>
      <c r="D17" s="4" t="s">
        <v>44</v>
      </c>
      <c r="E17" s="5">
        <v>0</v>
      </c>
      <c r="F17" s="5">
        <v>4</v>
      </c>
      <c r="G17" s="6">
        <v>1171.9100000000001</v>
      </c>
      <c r="H17" s="6"/>
      <c r="I17" s="6"/>
      <c r="J17" s="6"/>
      <c r="K17" s="6"/>
      <c r="L17" s="6"/>
      <c r="M17" s="6"/>
      <c r="N17" s="6"/>
      <c r="O17" s="6"/>
      <c r="P17" s="6"/>
      <c r="R17" s="6"/>
      <c r="S17" s="6">
        <v>4687.6400000000003</v>
      </c>
      <c r="T17" s="15"/>
      <c r="U17" s="15"/>
      <c r="V17" s="16"/>
      <c r="W17" s="16"/>
      <c r="X17" s="16"/>
      <c r="Y17" s="15"/>
      <c r="Z17" s="15"/>
      <c r="AA17" s="15"/>
      <c r="AB17" s="15"/>
      <c r="AC17" s="17"/>
    </row>
    <row r="18" spans="1:30" x14ac:dyDescent="0.2">
      <c r="A18" s="2"/>
      <c r="B18" s="3" t="s">
        <v>2524</v>
      </c>
      <c r="C18" s="4" t="s">
        <v>2525</v>
      </c>
      <c r="D18" s="4" t="s">
        <v>44</v>
      </c>
      <c r="E18" s="5">
        <v>0</v>
      </c>
      <c r="F18" s="5">
        <v>1</v>
      </c>
      <c r="G18" s="6">
        <v>879.81</v>
      </c>
      <c r="H18" s="6"/>
      <c r="I18" s="6"/>
      <c r="J18" s="6"/>
      <c r="K18" s="6"/>
      <c r="L18" s="6"/>
      <c r="M18" s="6"/>
      <c r="N18" s="6"/>
      <c r="O18" s="6"/>
      <c r="P18" s="6"/>
      <c r="R18" s="6"/>
      <c r="S18" s="6">
        <v>879.81</v>
      </c>
      <c r="T18" s="15"/>
      <c r="U18" s="15"/>
      <c r="V18" s="16"/>
      <c r="W18" s="16"/>
      <c r="X18" s="16"/>
      <c r="Y18" s="15"/>
      <c r="Z18" s="15"/>
      <c r="AA18" s="15"/>
      <c r="AB18" s="15"/>
      <c r="AC18" s="17"/>
    </row>
    <row r="19" spans="1:30" ht="20" x14ac:dyDescent="0.2">
      <c r="A19" s="2"/>
      <c r="B19" s="3" t="s">
        <v>2526</v>
      </c>
      <c r="C19" s="4" t="s">
        <v>2527</v>
      </c>
      <c r="D19" s="4" t="s">
        <v>44</v>
      </c>
      <c r="E19" s="5">
        <v>0</v>
      </c>
      <c r="F19" s="5">
        <v>4</v>
      </c>
      <c r="G19" s="6">
        <v>879.81</v>
      </c>
      <c r="H19" s="6"/>
      <c r="I19" s="6"/>
      <c r="J19" s="6"/>
      <c r="K19" s="6"/>
      <c r="L19" s="6"/>
      <c r="M19" s="6"/>
      <c r="N19" s="6"/>
      <c r="O19" s="6"/>
      <c r="P19" s="6"/>
      <c r="R19" s="6"/>
      <c r="S19" s="6">
        <v>3519.24</v>
      </c>
      <c r="T19" s="15"/>
      <c r="U19" s="15"/>
      <c r="V19" s="16"/>
      <c r="W19" s="16"/>
      <c r="X19" s="16"/>
      <c r="Y19" s="15"/>
      <c r="Z19" s="15"/>
      <c r="AA19" s="15"/>
      <c r="AB19" s="15"/>
      <c r="AC19" s="17"/>
    </row>
    <row r="20" spans="1:30" ht="40" x14ac:dyDescent="0.2">
      <c r="A20" s="2"/>
      <c r="B20" s="3" t="s">
        <v>2528</v>
      </c>
      <c r="C20" s="4" t="s">
        <v>2529</v>
      </c>
      <c r="D20" s="4" t="s">
        <v>44</v>
      </c>
      <c r="E20" s="5">
        <v>0</v>
      </c>
      <c r="F20" s="5">
        <v>4</v>
      </c>
      <c r="G20" s="6">
        <v>3137.41</v>
      </c>
      <c r="H20" s="6"/>
      <c r="I20" s="6"/>
      <c r="J20" s="6"/>
      <c r="K20" s="6"/>
      <c r="L20" s="6"/>
      <c r="M20" s="6"/>
      <c r="N20" s="6"/>
      <c r="O20" s="6"/>
      <c r="P20" s="6"/>
      <c r="R20" s="6"/>
      <c r="S20" s="6">
        <v>12549.64</v>
      </c>
      <c r="T20" s="15"/>
      <c r="U20" s="15"/>
      <c r="V20" s="16"/>
      <c r="W20" s="16"/>
      <c r="X20" s="16"/>
      <c r="Y20" s="15"/>
      <c r="Z20" s="15"/>
      <c r="AA20" s="15"/>
      <c r="AB20" s="15"/>
      <c r="AC20" s="17"/>
    </row>
    <row r="21" spans="1:30" ht="20" x14ac:dyDescent="0.2">
      <c r="A21" s="2"/>
      <c r="B21" s="3" t="s">
        <v>2530</v>
      </c>
      <c r="C21" s="4" t="s">
        <v>2531</v>
      </c>
      <c r="D21" s="4" t="s">
        <v>44</v>
      </c>
      <c r="E21" s="5">
        <v>0</v>
      </c>
      <c r="F21" s="5">
        <v>8</v>
      </c>
      <c r="G21" s="6">
        <v>1193.02</v>
      </c>
      <c r="H21" s="6"/>
      <c r="I21" s="6"/>
      <c r="J21" s="6"/>
      <c r="K21" s="6"/>
      <c r="L21" s="6"/>
      <c r="M21" s="6"/>
      <c r="N21" s="6"/>
      <c r="O21" s="6"/>
      <c r="P21" s="6"/>
      <c r="R21" s="6"/>
      <c r="S21" s="6">
        <v>9544.16</v>
      </c>
      <c r="T21" s="15"/>
      <c r="U21" s="15"/>
      <c r="V21" s="16"/>
      <c r="W21" s="16"/>
      <c r="X21" s="16"/>
      <c r="Y21" s="15"/>
      <c r="Z21" s="15"/>
      <c r="AA21" s="15"/>
      <c r="AB21" s="15"/>
      <c r="AC21" s="17"/>
    </row>
    <row r="22" spans="1:30" x14ac:dyDescent="0.3">
      <c r="A22" s="53"/>
      <c r="B22" s="54" t="s">
        <v>20</v>
      </c>
      <c r="C22" s="55" t="s">
        <v>2532</v>
      </c>
      <c r="D22" s="55"/>
      <c r="E22" s="56"/>
      <c r="F22" s="56"/>
      <c r="G22" s="57"/>
      <c r="H22" s="57"/>
      <c r="I22" s="57"/>
      <c r="J22" s="57"/>
      <c r="K22" s="57"/>
      <c r="L22" s="57"/>
      <c r="M22" s="57"/>
      <c r="N22" s="57"/>
      <c r="O22" s="57"/>
      <c r="P22" s="57"/>
      <c r="R22" s="57"/>
      <c r="S22" s="57">
        <v>18314.22</v>
      </c>
    </row>
    <row r="23" spans="1:30" x14ac:dyDescent="0.2">
      <c r="A23" s="2"/>
      <c r="B23" s="3" t="s">
        <v>2533</v>
      </c>
      <c r="C23" s="4" t="s">
        <v>2534</v>
      </c>
      <c r="D23" s="4" t="s">
        <v>95</v>
      </c>
      <c r="E23" s="5">
        <v>0</v>
      </c>
      <c r="F23" s="5">
        <v>245</v>
      </c>
      <c r="G23" s="6">
        <v>5.77</v>
      </c>
      <c r="H23" s="6"/>
      <c r="I23" s="6"/>
      <c r="J23" s="6"/>
      <c r="K23" s="6"/>
      <c r="L23" s="6"/>
      <c r="M23" s="6"/>
      <c r="N23" s="6"/>
      <c r="O23" s="6"/>
      <c r="P23" s="6"/>
      <c r="R23" s="6"/>
      <c r="S23" s="6">
        <v>1413.65</v>
      </c>
      <c r="T23" s="15"/>
      <c r="U23" s="15"/>
      <c r="V23" s="16"/>
      <c r="W23" s="16"/>
      <c r="X23" s="16"/>
      <c r="Y23" s="15"/>
      <c r="Z23" s="15"/>
      <c r="AA23" s="15"/>
      <c r="AB23" s="15"/>
      <c r="AC23" s="17"/>
    </row>
    <row r="24" spans="1:30" x14ac:dyDescent="0.2">
      <c r="A24" s="2"/>
      <c r="B24" s="3" t="s">
        <v>2535</v>
      </c>
      <c r="C24" s="4" t="s">
        <v>2536</v>
      </c>
      <c r="D24" s="4" t="s">
        <v>95</v>
      </c>
      <c r="E24" s="5">
        <v>0</v>
      </c>
      <c r="F24" s="5">
        <v>90</v>
      </c>
      <c r="G24" s="6">
        <v>8.1999999999999993</v>
      </c>
      <c r="H24" s="6"/>
      <c r="I24" s="6"/>
      <c r="J24" s="6"/>
      <c r="K24" s="6"/>
      <c r="L24" s="6"/>
      <c r="M24" s="6"/>
      <c r="N24" s="6"/>
      <c r="O24" s="6"/>
      <c r="P24" s="6"/>
      <c r="R24" s="6"/>
      <c r="S24" s="6">
        <v>738</v>
      </c>
      <c r="T24" s="15"/>
      <c r="U24" s="15"/>
      <c r="V24" s="16"/>
      <c r="W24" s="16"/>
      <c r="X24" s="16"/>
      <c r="Y24" s="15"/>
      <c r="Z24" s="15"/>
      <c r="AA24" s="15"/>
      <c r="AB24" s="15"/>
      <c r="AC24" s="17"/>
    </row>
    <row r="25" spans="1:30" x14ac:dyDescent="0.2">
      <c r="A25" s="2"/>
      <c r="B25" s="3" t="s">
        <v>2537</v>
      </c>
      <c r="C25" s="4" t="s">
        <v>2538</v>
      </c>
      <c r="D25" s="4" t="s">
        <v>95</v>
      </c>
      <c r="E25" s="5">
        <v>0</v>
      </c>
      <c r="F25" s="5">
        <v>40</v>
      </c>
      <c r="G25" s="6">
        <v>6.77</v>
      </c>
      <c r="H25" s="6"/>
      <c r="I25" s="6"/>
      <c r="J25" s="6"/>
      <c r="K25" s="6"/>
      <c r="L25" s="6"/>
      <c r="M25" s="6"/>
      <c r="N25" s="6"/>
      <c r="O25" s="6"/>
      <c r="P25" s="6"/>
      <c r="R25" s="6"/>
      <c r="S25" s="6">
        <v>270.8</v>
      </c>
      <c r="T25" s="15"/>
      <c r="U25" s="15"/>
      <c r="V25" s="16"/>
      <c r="W25" s="16"/>
      <c r="X25" s="16"/>
      <c r="Y25" s="15"/>
      <c r="Z25" s="15"/>
      <c r="AA25" s="15"/>
      <c r="AB25" s="15"/>
      <c r="AC25" s="17"/>
    </row>
    <row r="26" spans="1:30" x14ac:dyDescent="0.2">
      <c r="A26" s="2"/>
      <c r="B26" s="3" t="s">
        <v>2539</v>
      </c>
      <c r="C26" s="4" t="s">
        <v>2540</v>
      </c>
      <c r="D26" s="4" t="s">
        <v>95</v>
      </c>
      <c r="E26" s="5">
        <v>0</v>
      </c>
      <c r="F26" s="5">
        <v>133</v>
      </c>
      <c r="G26" s="6">
        <v>10.38</v>
      </c>
      <c r="H26" s="6"/>
      <c r="I26" s="6"/>
      <c r="J26" s="6"/>
      <c r="K26" s="6"/>
      <c r="L26" s="6"/>
      <c r="M26" s="6"/>
      <c r="N26" s="6"/>
      <c r="O26" s="6"/>
      <c r="P26" s="6"/>
      <c r="R26" s="6"/>
      <c r="S26" s="6">
        <v>1380.54</v>
      </c>
      <c r="T26" s="15"/>
      <c r="U26" s="15"/>
      <c r="V26" s="16"/>
      <c r="W26" s="16"/>
      <c r="X26" s="16"/>
      <c r="Y26" s="15"/>
      <c r="Z26" s="15"/>
      <c r="AA26" s="15"/>
      <c r="AB26" s="15"/>
      <c r="AC26" s="17"/>
    </row>
    <row r="27" spans="1:30" s="85" customFormat="1" ht="20" x14ac:dyDescent="0.35">
      <c r="A27" s="80"/>
      <c r="B27" s="81">
        <v>34111030</v>
      </c>
      <c r="C27" s="82" t="s">
        <v>4635</v>
      </c>
      <c r="D27" s="82" t="s">
        <v>95</v>
      </c>
      <c r="E27" s="83">
        <v>1.295E-2</v>
      </c>
      <c r="F27" s="83">
        <v>133</v>
      </c>
      <c r="G27" s="84">
        <v>13.9</v>
      </c>
      <c r="H27" s="84">
        <v>13.9</v>
      </c>
      <c r="I27" s="84">
        <v>101.893380365</v>
      </c>
      <c r="J27" s="84">
        <v>101.893380365</v>
      </c>
      <c r="K27" s="84"/>
      <c r="L27" s="84"/>
      <c r="M27" s="84"/>
      <c r="N27" s="84"/>
      <c r="O27" s="84"/>
      <c r="P27" s="84"/>
      <c r="R27" s="84">
        <v>18.2</v>
      </c>
      <c r="S27" s="84">
        <v>117.72364296000001</v>
      </c>
      <c r="T27" s="15">
        <f t="shared" ref="T27" si="0">R27/H27</f>
        <v>1.3093525179856114</v>
      </c>
      <c r="U27" s="15">
        <f t="shared" ref="U27" si="1">T27-AB27</f>
        <v>1.2837005064467781</v>
      </c>
      <c r="V27" s="16">
        <f t="shared" ref="V27" si="2">G27*U27</f>
        <v>17.843437039610215</v>
      </c>
      <c r="W27" s="16">
        <f t="shared" ref="W27" si="3">V27-G27</f>
        <v>3.943437039610215</v>
      </c>
      <c r="X27" s="16">
        <f t="shared" ref="X27" si="4">F27*W27</f>
        <v>524.4771262681586</v>
      </c>
      <c r="Y27" s="15">
        <f t="shared" ref="Y27:Y38" si="5">104.584835545197%-100%</f>
        <v>4.5848355451969969E-2</v>
      </c>
      <c r="Z27" s="15">
        <f t="shared" ref="Z27:Z38" si="6">101.199262415129%-100%</f>
        <v>1.1992624151289988E-2</v>
      </c>
      <c r="AA27" s="15">
        <f t="shared" ref="AA27:AA38" si="7">101.911505501324%-100%</f>
        <v>1.9115055013239957E-2</v>
      </c>
      <c r="AB27" s="15">
        <f t="shared" ref="AB27:AB36" si="8">AVERAGE(Y27:AA27)</f>
        <v>2.5652011538833303E-2</v>
      </c>
      <c r="AC27" s="17" t="s">
        <v>4893</v>
      </c>
      <c r="AD27" s="86"/>
    </row>
    <row r="28" spans="1:30" x14ac:dyDescent="0.2">
      <c r="A28" s="2"/>
      <c r="B28" s="3" t="s">
        <v>2541</v>
      </c>
      <c r="C28" s="4" t="s">
        <v>2542</v>
      </c>
      <c r="D28" s="4" t="s">
        <v>95</v>
      </c>
      <c r="E28" s="5">
        <v>0</v>
      </c>
      <c r="F28" s="5">
        <v>80</v>
      </c>
      <c r="G28" s="6">
        <v>10.38</v>
      </c>
      <c r="H28" s="6"/>
      <c r="I28" s="6"/>
      <c r="J28" s="6"/>
      <c r="K28" s="6"/>
      <c r="L28" s="6"/>
      <c r="M28" s="6"/>
      <c r="N28" s="6"/>
      <c r="O28" s="6"/>
      <c r="P28" s="6"/>
      <c r="R28" s="6"/>
      <c r="S28" s="6">
        <v>830.4</v>
      </c>
      <c r="T28" s="15"/>
      <c r="U28" s="15"/>
      <c r="V28" s="16"/>
      <c r="W28" s="16"/>
      <c r="X28" s="16"/>
      <c r="Y28" s="15"/>
      <c r="Z28" s="15"/>
      <c r="AA28" s="15"/>
      <c r="AB28" s="15"/>
      <c r="AC28" s="17"/>
    </row>
    <row r="29" spans="1:30" s="85" customFormat="1" ht="20" x14ac:dyDescent="0.35">
      <c r="A29" s="80"/>
      <c r="B29" s="81">
        <v>34111030</v>
      </c>
      <c r="C29" s="82" t="s">
        <v>4635</v>
      </c>
      <c r="D29" s="82" t="s">
        <v>95</v>
      </c>
      <c r="E29" s="83">
        <v>1.295E-2</v>
      </c>
      <c r="F29" s="83">
        <v>80</v>
      </c>
      <c r="G29" s="84">
        <v>13.9</v>
      </c>
      <c r="H29" s="84">
        <v>13.9</v>
      </c>
      <c r="I29" s="84">
        <v>101.893380365</v>
      </c>
      <c r="J29" s="84">
        <v>101.893380365</v>
      </c>
      <c r="K29" s="84"/>
      <c r="L29" s="84"/>
      <c r="M29" s="84"/>
      <c r="N29" s="84"/>
      <c r="O29" s="84"/>
      <c r="P29" s="84"/>
      <c r="R29" s="84">
        <v>18.2</v>
      </c>
      <c r="S29" s="84">
        <v>117.72364296000001</v>
      </c>
      <c r="T29" s="15">
        <f t="shared" ref="T29" si="9">R29/H29</f>
        <v>1.3093525179856114</v>
      </c>
      <c r="U29" s="15">
        <f t="shared" ref="U29" si="10">T29-AB29</f>
        <v>1.2837005064467781</v>
      </c>
      <c r="V29" s="16">
        <f t="shared" ref="V29" si="11">G29*U29</f>
        <v>17.843437039610215</v>
      </c>
      <c r="W29" s="16">
        <f t="shared" ref="W29" si="12">V29-G29</f>
        <v>3.943437039610215</v>
      </c>
      <c r="X29" s="16">
        <f t="shared" ref="X29" si="13">F29*W29</f>
        <v>315.47496316881723</v>
      </c>
      <c r="Y29" s="15">
        <f t="shared" si="5"/>
        <v>4.5848355451969969E-2</v>
      </c>
      <c r="Z29" s="15">
        <f t="shared" si="6"/>
        <v>1.1992624151289988E-2</v>
      </c>
      <c r="AA29" s="15">
        <f t="shared" si="7"/>
        <v>1.9115055013239957E-2</v>
      </c>
      <c r="AB29" s="15">
        <f t="shared" ref="AB29" si="14">AVERAGE(Y29:AA29)</f>
        <v>2.5652011538833303E-2</v>
      </c>
      <c r="AC29" s="17" t="s">
        <v>4893</v>
      </c>
      <c r="AD29" s="86"/>
    </row>
    <row r="30" spans="1:30" x14ac:dyDescent="0.2">
      <c r="A30" s="2"/>
      <c r="B30" s="3" t="s">
        <v>2543</v>
      </c>
      <c r="C30" s="4" t="s">
        <v>2544</v>
      </c>
      <c r="D30" s="4" t="s">
        <v>95</v>
      </c>
      <c r="E30" s="5">
        <v>0</v>
      </c>
      <c r="F30" s="5">
        <v>25</v>
      </c>
      <c r="G30" s="6">
        <v>16.920000000000002</v>
      </c>
      <c r="H30" s="6"/>
      <c r="I30" s="6"/>
      <c r="J30" s="6"/>
      <c r="K30" s="6"/>
      <c r="L30" s="6"/>
      <c r="M30" s="6"/>
      <c r="N30" s="6"/>
      <c r="O30" s="6"/>
      <c r="P30" s="6"/>
      <c r="R30" s="6"/>
      <c r="S30" s="6">
        <v>423</v>
      </c>
      <c r="T30" s="15"/>
      <c r="U30" s="15"/>
      <c r="V30" s="16"/>
      <c r="W30" s="16"/>
      <c r="X30" s="16"/>
      <c r="Y30" s="15"/>
      <c r="Z30" s="15"/>
      <c r="AA30" s="15"/>
      <c r="AB30" s="15"/>
      <c r="AC30" s="17"/>
    </row>
    <row r="31" spans="1:30" s="85" customFormat="1" ht="20" x14ac:dyDescent="0.35">
      <c r="A31" s="80"/>
      <c r="B31" s="81">
        <v>34111036</v>
      </c>
      <c r="C31" s="82" t="s">
        <v>4634</v>
      </c>
      <c r="D31" s="82" t="s">
        <v>95</v>
      </c>
      <c r="E31" s="83">
        <v>1.295E-2</v>
      </c>
      <c r="F31" s="83">
        <v>25</v>
      </c>
      <c r="G31" s="84">
        <v>22.4</v>
      </c>
      <c r="H31" s="84">
        <v>22.4</v>
      </c>
      <c r="I31" s="84">
        <v>101.893380365</v>
      </c>
      <c r="J31" s="84">
        <v>101.893380365</v>
      </c>
      <c r="K31" s="84"/>
      <c r="L31" s="84"/>
      <c r="M31" s="84"/>
      <c r="N31" s="84"/>
      <c r="O31" s="84"/>
      <c r="P31" s="84"/>
      <c r="R31" s="84">
        <v>29.8</v>
      </c>
      <c r="S31" s="84">
        <v>117.72364296000001</v>
      </c>
      <c r="T31" s="15">
        <f t="shared" ref="T31" si="15">R31/H31</f>
        <v>1.330357142857143</v>
      </c>
      <c r="U31" s="15">
        <f t="shared" ref="U31" si="16">T31-AB31</f>
        <v>1.3047051313183098</v>
      </c>
      <c r="V31" s="16">
        <f t="shared" ref="V31" si="17">G31*U31</f>
        <v>29.225394941530137</v>
      </c>
      <c r="W31" s="16">
        <f t="shared" ref="W31" si="18">V31-G31</f>
        <v>6.8253949415301385</v>
      </c>
      <c r="X31" s="16">
        <f t="shared" ref="X31" si="19">F31*W31</f>
        <v>170.63487353825346</v>
      </c>
      <c r="Y31" s="15">
        <f t="shared" si="5"/>
        <v>4.5848355451969969E-2</v>
      </c>
      <c r="Z31" s="15">
        <f t="shared" si="6"/>
        <v>1.1992624151289988E-2</v>
      </c>
      <c r="AA31" s="15">
        <f t="shared" si="7"/>
        <v>1.9115055013239957E-2</v>
      </c>
      <c r="AB31" s="15">
        <f t="shared" si="8"/>
        <v>2.5652011538833303E-2</v>
      </c>
      <c r="AC31" s="17" t="s">
        <v>4892</v>
      </c>
      <c r="AD31" s="86"/>
    </row>
    <row r="32" spans="1:30" x14ac:dyDescent="0.2">
      <c r="A32" s="2"/>
      <c r="B32" s="3" t="s">
        <v>2545</v>
      </c>
      <c r="C32" s="4" t="s">
        <v>2546</v>
      </c>
      <c r="D32" s="4" t="s">
        <v>95</v>
      </c>
      <c r="E32" s="5">
        <v>0</v>
      </c>
      <c r="F32" s="5">
        <v>40</v>
      </c>
      <c r="G32" s="6">
        <v>12.92</v>
      </c>
      <c r="H32" s="6"/>
      <c r="I32" s="6"/>
      <c r="J32" s="6"/>
      <c r="K32" s="6"/>
      <c r="L32" s="6"/>
      <c r="M32" s="6"/>
      <c r="N32" s="6"/>
      <c r="O32" s="6"/>
      <c r="P32" s="6"/>
      <c r="R32" s="6"/>
      <c r="S32" s="6">
        <v>516.79999999999995</v>
      </c>
      <c r="T32" s="15"/>
      <c r="U32" s="15"/>
      <c r="V32" s="16"/>
      <c r="W32" s="16"/>
      <c r="X32" s="16"/>
      <c r="Y32" s="15"/>
      <c r="Z32" s="15"/>
      <c r="AA32" s="15"/>
      <c r="AB32" s="15"/>
      <c r="AC32" s="17"/>
    </row>
    <row r="33" spans="1:31" ht="30" x14ac:dyDescent="0.2">
      <c r="A33" s="2"/>
      <c r="B33" s="3" t="s">
        <v>2547</v>
      </c>
      <c r="C33" s="4" t="s">
        <v>2548</v>
      </c>
      <c r="D33" s="4" t="s">
        <v>95</v>
      </c>
      <c r="E33" s="5">
        <v>0</v>
      </c>
      <c r="F33" s="5">
        <v>30</v>
      </c>
      <c r="G33" s="6">
        <v>221.36</v>
      </c>
      <c r="H33" s="6"/>
      <c r="I33" s="6"/>
      <c r="J33" s="6"/>
      <c r="K33" s="6"/>
      <c r="L33" s="6"/>
      <c r="M33" s="6"/>
      <c r="N33" s="6"/>
      <c r="O33" s="6"/>
      <c r="P33" s="6"/>
      <c r="R33" s="6"/>
      <c r="S33" s="6">
        <v>6640.8</v>
      </c>
      <c r="T33" s="15"/>
      <c r="U33" s="15"/>
      <c r="V33" s="16"/>
      <c r="W33" s="16"/>
      <c r="X33" s="16"/>
      <c r="Y33" s="15"/>
      <c r="Z33" s="15"/>
      <c r="AA33" s="15"/>
      <c r="AB33" s="15"/>
      <c r="AC33" s="17"/>
    </row>
    <row r="34" spans="1:31" s="85" customFormat="1" ht="20" x14ac:dyDescent="0.35">
      <c r="A34" s="80"/>
      <c r="B34" s="81">
        <v>34575491</v>
      </c>
      <c r="C34" s="82" t="s">
        <v>4963</v>
      </c>
      <c r="D34" s="82" t="s">
        <v>95</v>
      </c>
      <c r="E34" s="83">
        <v>1.295E-2</v>
      </c>
      <c r="F34" s="83">
        <v>30</v>
      </c>
      <c r="G34" s="84">
        <v>161</v>
      </c>
      <c r="H34" s="84">
        <v>161</v>
      </c>
      <c r="I34" s="84">
        <v>101.893380365</v>
      </c>
      <c r="J34" s="84">
        <v>101.893380365</v>
      </c>
      <c r="K34" s="84"/>
      <c r="L34" s="84"/>
      <c r="M34" s="84"/>
      <c r="N34" s="84"/>
      <c r="O34" s="84"/>
      <c r="P34" s="84"/>
      <c r="R34" s="84">
        <v>259</v>
      </c>
      <c r="S34" s="84">
        <v>117.72364296000001</v>
      </c>
      <c r="T34" s="15">
        <f t="shared" ref="T34" si="20">R34/H34</f>
        <v>1.6086956521739131</v>
      </c>
      <c r="U34" s="15">
        <f t="shared" ref="U34" si="21">T34-AB34</f>
        <v>1.5830436406350799</v>
      </c>
      <c r="V34" s="16">
        <f t="shared" ref="V34" si="22">G34*U34</f>
        <v>254.87002614224787</v>
      </c>
      <c r="W34" s="16">
        <f t="shared" ref="W34" si="23">V34-G34</f>
        <v>93.870026142247866</v>
      </c>
      <c r="X34" s="16">
        <f t="shared" ref="X34" si="24">F34*W34</f>
        <v>2816.1007842674362</v>
      </c>
      <c r="Y34" s="15">
        <f t="shared" si="5"/>
        <v>4.5848355451969969E-2</v>
      </c>
      <c r="Z34" s="15">
        <f t="shared" si="6"/>
        <v>1.1992624151289988E-2</v>
      </c>
      <c r="AA34" s="15">
        <f t="shared" si="7"/>
        <v>1.9115055013239957E-2</v>
      </c>
      <c r="AB34" s="15">
        <f t="shared" si="8"/>
        <v>2.5652011538833303E-2</v>
      </c>
      <c r="AC34" s="17" t="s">
        <v>4977</v>
      </c>
      <c r="AD34" s="86"/>
      <c r="AE34" s="101"/>
    </row>
    <row r="35" spans="1:31" ht="24" customHeight="1" x14ac:dyDescent="0.2">
      <c r="A35" s="2"/>
      <c r="B35" s="3" t="s">
        <v>2549</v>
      </c>
      <c r="C35" s="4" t="s">
        <v>2550</v>
      </c>
      <c r="D35" s="4" t="s">
        <v>95</v>
      </c>
      <c r="E35" s="5">
        <v>0</v>
      </c>
      <c r="F35" s="5">
        <v>30</v>
      </c>
      <c r="G35" s="6">
        <v>25.81</v>
      </c>
      <c r="H35" s="6"/>
      <c r="I35" s="6"/>
      <c r="J35" s="6"/>
      <c r="K35" s="6"/>
      <c r="L35" s="6"/>
      <c r="M35" s="6"/>
      <c r="N35" s="6"/>
      <c r="O35" s="6"/>
      <c r="P35" s="6"/>
      <c r="R35" s="6"/>
      <c r="S35" s="6">
        <v>774.3</v>
      </c>
      <c r="T35" s="15"/>
      <c r="U35" s="15"/>
      <c r="V35" s="16"/>
      <c r="W35" s="16"/>
      <c r="X35" s="16"/>
      <c r="Y35" s="15"/>
      <c r="Z35" s="15"/>
      <c r="AA35" s="15"/>
      <c r="AB35" s="15"/>
      <c r="AC35" s="17"/>
    </row>
    <row r="36" spans="1:31" s="85" customFormat="1" ht="20" x14ac:dyDescent="0.35">
      <c r="A36" s="80"/>
      <c r="B36" s="81">
        <v>34571094</v>
      </c>
      <c r="C36" s="82" t="s">
        <v>4975</v>
      </c>
      <c r="D36" s="82" t="s">
        <v>95</v>
      </c>
      <c r="E36" s="83">
        <v>1.295E-2</v>
      </c>
      <c r="F36" s="83">
        <v>30</v>
      </c>
      <c r="G36" s="84">
        <v>20.8</v>
      </c>
      <c r="H36" s="84">
        <v>20.8</v>
      </c>
      <c r="I36" s="84">
        <v>101.893380365</v>
      </c>
      <c r="J36" s="84">
        <v>101.893380365</v>
      </c>
      <c r="K36" s="84"/>
      <c r="L36" s="84"/>
      <c r="M36" s="84"/>
      <c r="N36" s="84"/>
      <c r="O36" s="84"/>
      <c r="P36" s="84"/>
      <c r="R36" s="84">
        <v>29.8</v>
      </c>
      <c r="S36" s="84">
        <v>117.72364296000001</v>
      </c>
      <c r="T36" s="15">
        <f t="shared" ref="T36" si="25">R36/H36</f>
        <v>1.4326923076923077</v>
      </c>
      <c r="U36" s="15">
        <f t="shared" ref="U36" si="26">T36-AB36</f>
        <v>1.4070402961534745</v>
      </c>
      <c r="V36" s="16">
        <f t="shared" ref="V36" si="27">G36*U36</f>
        <v>29.266438159992269</v>
      </c>
      <c r="W36" s="16">
        <f t="shared" ref="W36" si="28">V36-G36</f>
        <v>8.4664381599922685</v>
      </c>
      <c r="X36" s="16">
        <f t="shared" ref="X36" si="29">F36*W36</f>
        <v>253.99314479976806</v>
      </c>
      <c r="Y36" s="15">
        <f t="shared" si="5"/>
        <v>4.5848355451969969E-2</v>
      </c>
      <c r="Z36" s="15">
        <f t="shared" si="6"/>
        <v>1.1992624151289988E-2</v>
      </c>
      <c r="AA36" s="15">
        <f t="shared" si="7"/>
        <v>1.9115055013239957E-2</v>
      </c>
      <c r="AB36" s="15">
        <f t="shared" si="8"/>
        <v>2.5652011538833303E-2</v>
      </c>
      <c r="AC36" s="17" t="s">
        <v>4978</v>
      </c>
      <c r="AD36" s="86"/>
      <c r="AE36" s="101"/>
    </row>
    <row r="37" spans="1:31" ht="20" x14ac:dyDescent="0.2">
      <c r="A37" s="2"/>
      <c r="B37" s="3" t="s">
        <v>2551</v>
      </c>
      <c r="C37" s="4" t="s">
        <v>2552</v>
      </c>
      <c r="D37" s="4" t="s">
        <v>95</v>
      </c>
      <c r="E37" s="5">
        <v>0</v>
      </c>
      <c r="F37" s="5">
        <v>45</v>
      </c>
      <c r="G37" s="6">
        <v>14.08</v>
      </c>
      <c r="H37" s="6"/>
      <c r="I37" s="6"/>
      <c r="J37" s="6"/>
      <c r="K37" s="6"/>
      <c r="L37" s="6"/>
      <c r="M37" s="6"/>
      <c r="N37" s="6"/>
      <c r="O37" s="6"/>
      <c r="P37" s="6"/>
      <c r="R37" s="6"/>
      <c r="S37" s="6">
        <v>633.6</v>
      </c>
      <c r="T37" s="15"/>
      <c r="U37" s="15"/>
      <c r="V37" s="16"/>
      <c r="W37" s="16"/>
      <c r="X37" s="16"/>
      <c r="Y37" s="15"/>
      <c r="Z37" s="15"/>
      <c r="AA37" s="15"/>
      <c r="AB37" s="15"/>
      <c r="AC37" s="17"/>
    </row>
    <row r="38" spans="1:31" s="85" customFormat="1" ht="20" x14ac:dyDescent="0.35">
      <c r="A38" s="80"/>
      <c r="B38" s="81">
        <v>34571065</v>
      </c>
      <c r="C38" s="82" t="s">
        <v>4976</v>
      </c>
      <c r="D38" s="82" t="s">
        <v>95</v>
      </c>
      <c r="E38" s="83">
        <v>1.295E-2</v>
      </c>
      <c r="F38" s="83">
        <v>45</v>
      </c>
      <c r="G38" s="84">
        <v>26.7</v>
      </c>
      <c r="H38" s="84">
        <v>26.7</v>
      </c>
      <c r="I38" s="84">
        <v>101.893380365</v>
      </c>
      <c r="J38" s="84">
        <v>101.893380365</v>
      </c>
      <c r="K38" s="84"/>
      <c r="L38" s="84"/>
      <c r="M38" s="84"/>
      <c r="N38" s="84"/>
      <c r="O38" s="84"/>
      <c r="P38" s="84"/>
      <c r="R38" s="84">
        <v>32.5</v>
      </c>
      <c r="S38" s="84">
        <v>117.72364296000001</v>
      </c>
      <c r="T38" s="15">
        <f t="shared" ref="T38" si="30">R38/H38</f>
        <v>1.2172284644194757</v>
      </c>
      <c r="U38" s="15">
        <f t="shared" ref="U38" si="31">T38-AB38</f>
        <v>1.1915764528806425</v>
      </c>
      <c r="V38" s="16">
        <f t="shared" ref="V38" si="32">G38*U38</f>
        <v>31.815091291913156</v>
      </c>
      <c r="W38" s="16">
        <f t="shared" ref="W38" si="33">V38-G38</f>
        <v>5.1150912919131564</v>
      </c>
      <c r="X38" s="16">
        <f t="shared" ref="X38" si="34">F38*W38</f>
        <v>230.17910813609203</v>
      </c>
      <c r="Y38" s="15">
        <f t="shared" si="5"/>
        <v>4.5848355451969969E-2</v>
      </c>
      <c r="Z38" s="15">
        <f t="shared" si="6"/>
        <v>1.1992624151289988E-2</v>
      </c>
      <c r="AA38" s="15">
        <f t="shared" si="7"/>
        <v>1.9115055013239957E-2</v>
      </c>
      <c r="AB38" s="15">
        <f t="shared" ref="AB38" si="35">AVERAGE(Y38:AA38)</f>
        <v>2.5652011538833303E-2</v>
      </c>
      <c r="AC38" s="17" t="s">
        <v>4978</v>
      </c>
      <c r="AD38" s="86"/>
      <c r="AE38" s="101"/>
    </row>
    <row r="39" spans="1:31" x14ac:dyDescent="0.2">
      <c r="A39" s="2"/>
      <c r="B39" s="3" t="s">
        <v>2553</v>
      </c>
      <c r="C39" s="4" t="s">
        <v>2554</v>
      </c>
      <c r="D39" s="4" t="s">
        <v>44</v>
      </c>
      <c r="E39" s="5">
        <v>0</v>
      </c>
      <c r="F39" s="5">
        <v>1</v>
      </c>
      <c r="G39" s="6">
        <v>2932.71</v>
      </c>
      <c r="H39" s="6"/>
      <c r="I39" s="6"/>
      <c r="J39" s="6"/>
      <c r="K39" s="6"/>
      <c r="L39" s="6"/>
      <c r="M39" s="6"/>
      <c r="N39" s="6"/>
      <c r="O39" s="6"/>
      <c r="P39" s="6"/>
      <c r="R39" s="6"/>
      <c r="S39" s="6">
        <v>2932.71</v>
      </c>
      <c r="T39" s="15"/>
      <c r="U39" s="15"/>
      <c r="V39" s="16"/>
      <c r="W39" s="16"/>
      <c r="X39" s="16"/>
      <c r="Y39" s="15"/>
      <c r="Z39" s="15"/>
      <c r="AA39" s="15"/>
      <c r="AB39" s="15"/>
      <c r="AC39" s="17"/>
    </row>
    <row r="40" spans="1:31" x14ac:dyDescent="0.2">
      <c r="A40" s="2"/>
      <c r="B40" s="3" t="s">
        <v>2555</v>
      </c>
      <c r="C40" s="4" t="s">
        <v>2556</v>
      </c>
      <c r="D40" s="4" t="s">
        <v>44</v>
      </c>
      <c r="E40" s="5">
        <v>0</v>
      </c>
      <c r="F40" s="5">
        <v>1</v>
      </c>
      <c r="G40" s="6">
        <v>1759.62</v>
      </c>
      <c r="H40" s="6"/>
      <c r="I40" s="6"/>
      <c r="J40" s="6"/>
      <c r="K40" s="6"/>
      <c r="L40" s="6"/>
      <c r="M40" s="6"/>
      <c r="N40" s="6"/>
      <c r="O40" s="6"/>
      <c r="P40" s="6"/>
      <c r="R40" s="6"/>
      <c r="S40" s="6">
        <v>1759.62</v>
      </c>
      <c r="T40" s="15"/>
      <c r="U40" s="15"/>
      <c r="V40" s="16"/>
      <c r="W40" s="16"/>
      <c r="X40" s="16"/>
      <c r="Y40" s="15"/>
      <c r="Z40" s="15"/>
      <c r="AA40" s="15"/>
      <c r="AB40" s="15"/>
      <c r="AC40" s="17"/>
    </row>
    <row r="41" spans="1:31" x14ac:dyDescent="0.3">
      <c r="A41" s="53"/>
      <c r="B41" s="54" t="s">
        <v>21</v>
      </c>
      <c r="C41" s="55" t="s">
        <v>2557</v>
      </c>
      <c r="D41" s="55"/>
      <c r="E41" s="56"/>
      <c r="F41" s="56"/>
      <c r="G41" s="57"/>
      <c r="H41" s="57"/>
      <c r="I41" s="57"/>
      <c r="J41" s="57"/>
      <c r="K41" s="57"/>
      <c r="L41" s="57"/>
      <c r="M41" s="57"/>
      <c r="N41" s="57"/>
      <c r="O41" s="57"/>
      <c r="P41" s="57"/>
      <c r="R41" s="57"/>
      <c r="S41" s="57">
        <v>16531.080000000002</v>
      </c>
    </row>
    <row r="42" spans="1:31" ht="15" thickBot="1" x14ac:dyDescent="0.25">
      <c r="A42" s="2"/>
      <c r="B42" s="3" t="s">
        <v>2558</v>
      </c>
      <c r="C42" s="4" t="s">
        <v>2559</v>
      </c>
      <c r="D42" s="4" t="s">
        <v>44</v>
      </c>
      <c r="E42" s="5">
        <v>0</v>
      </c>
      <c r="F42" s="5">
        <v>1</v>
      </c>
      <c r="G42" s="6">
        <v>7146.42</v>
      </c>
      <c r="H42" s="6"/>
      <c r="I42" s="6"/>
      <c r="J42" s="6"/>
      <c r="K42" s="6"/>
      <c r="L42" s="6"/>
      <c r="M42" s="6"/>
      <c r="N42" s="6"/>
      <c r="O42" s="6"/>
      <c r="P42" s="6"/>
      <c r="R42" s="6"/>
      <c r="S42" s="6">
        <v>7146.42</v>
      </c>
      <c r="T42" s="15"/>
      <c r="U42" s="15"/>
      <c r="V42" s="16"/>
      <c r="W42" s="16"/>
      <c r="X42" s="16"/>
      <c r="Y42" s="15"/>
      <c r="Z42" s="15"/>
      <c r="AA42" s="15"/>
      <c r="AB42" s="15"/>
      <c r="AC42" s="17"/>
    </row>
    <row r="43" spans="1:31" x14ac:dyDescent="0.2">
      <c r="A43" s="67"/>
      <c r="B43" s="68" t="s">
        <v>2560</v>
      </c>
      <c r="C43" s="69" t="s">
        <v>2561</v>
      </c>
      <c r="D43" s="69" t="s">
        <v>44</v>
      </c>
      <c r="E43" s="70">
        <v>0</v>
      </c>
      <c r="F43" s="70">
        <v>1</v>
      </c>
      <c r="G43" s="71">
        <v>32445.45</v>
      </c>
      <c r="H43" s="71"/>
      <c r="I43" s="71"/>
      <c r="J43" s="71"/>
      <c r="K43" s="71"/>
      <c r="L43" s="71"/>
      <c r="M43" s="71"/>
      <c r="N43" s="71"/>
      <c r="O43" s="71"/>
      <c r="P43" s="72"/>
      <c r="R43" s="71"/>
      <c r="S43" s="71">
        <v>0</v>
      </c>
      <c r="T43" s="15"/>
      <c r="U43" s="15"/>
      <c r="V43" s="16"/>
      <c r="W43" s="16"/>
      <c r="X43" s="16"/>
      <c r="Y43" s="15"/>
      <c r="Z43" s="15"/>
      <c r="AA43" s="15"/>
      <c r="AB43" s="15"/>
      <c r="AC43" s="17"/>
    </row>
    <row r="44" spans="1:31" ht="15" thickBot="1" x14ac:dyDescent="0.25">
      <c r="A44" s="73"/>
      <c r="B44" s="74" t="s">
        <v>2562</v>
      </c>
      <c r="C44" s="75" t="s">
        <v>2563</v>
      </c>
      <c r="D44" s="75" t="s">
        <v>44</v>
      </c>
      <c r="E44" s="76">
        <v>0</v>
      </c>
      <c r="F44" s="76">
        <v>1</v>
      </c>
      <c r="G44" s="77">
        <v>2932.71</v>
      </c>
      <c r="H44" s="77"/>
      <c r="I44" s="77"/>
      <c r="J44" s="77"/>
      <c r="K44" s="77"/>
      <c r="L44" s="77"/>
      <c r="M44" s="77"/>
      <c r="N44" s="77"/>
      <c r="O44" s="77"/>
      <c r="P44" s="78"/>
      <c r="R44" s="77"/>
      <c r="S44" s="77">
        <v>0</v>
      </c>
      <c r="T44" s="15"/>
      <c r="U44" s="15"/>
      <c r="V44" s="16"/>
      <c r="W44" s="16"/>
      <c r="X44" s="16"/>
      <c r="Y44" s="15"/>
      <c r="Z44" s="15"/>
      <c r="AA44" s="15"/>
      <c r="AB44" s="15"/>
      <c r="AC44" s="17"/>
    </row>
    <row r="45" spans="1:31" ht="20" x14ac:dyDescent="0.2">
      <c r="A45" s="2"/>
      <c r="B45" s="3" t="s">
        <v>2564</v>
      </c>
      <c r="C45" s="4" t="s">
        <v>2565</v>
      </c>
      <c r="D45" s="4" t="s">
        <v>44</v>
      </c>
      <c r="E45" s="5">
        <v>0</v>
      </c>
      <c r="F45" s="5">
        <v>1</v>
      </c>
      <c r="G45" s="6">
        <v>9384.66</v>
      </c>
      <c r="H45" s="6"/>
      <c r="I45" s="6"/>
      <c r="J45" s="6"/>
      <c r="K45" s="6"/>
      <c r="L45" s="6"/>
      <c r="M45" s="6"/>
      <c r="N45" s="6"/>
      <c r="O45" s="6"/>
      <c r="P45" s="6"/>
      <c r="R45" s="6"/>
      <c r="S45" s="6">
        <v>9384.66</v>
      </c>
      <c r="T45" s="15"/>
      <c r="U45" s="15"/>
      <c r="V45" s="16"/>
      <c r="W45" s="16"/>
      <c r="X45" s="16"/>
      <c r="Y45" s="15"/>
      <c r="Z45" s="15"/>
      <c r="AA45" s="15"/>
      <c r="AB45" s="15"/>
      <c r="AC45" s="17"/>
    </row>
    <row r="46" spans="1:31" ht="15" thickBot="1" x14ac:dyDescent="0.35">
      <c r="A46" s="53"/>
      <c r="B46" s="54" t="s">
        <v>22</v>
      </c>
      <c r="C46" s="55" t="s">
        <v>2566</v>
      </c>
      <c r="D46" s="55"/>
      <c r="E46" s="56"/>
      <c r="F46" s="56"/>
      <c r="G46" s="57"/>
      <c r="H46" s="57"/>
      <c r="I46" s="57"/>
      <c r="J46" s="57"/>
      <c r="K46" s="57"/>
      <c r="L46" s="57"/>
      <c r="M46" s="57"/>
      <c r="N46" s="57"/>
      <c r="O46" s="57"/>
      <c r="P46" s="57"/>
      <c r="R46" s="57"/>
      <c r="S46" s="57">
        <v>0</v>
      </c>
    </row>
    <row r="47" spans="1:31" x14ac:dyDescent="0.2">
      <c r="A47" s="67"/>
      <c r="B47" s="68" t="s">
        <v>2567</v>
      </c>
      <c r="C47" s="69" t="s">
        <v>2568</v>
      </c>
      <c r="D47" s="69" t="s">
        <v>44</v>
      </c>
      <c r="E47" s="70">
        <v>0</v>
      </c>
      <c r="F47" s="70">
        <v>1</v>
      </c>
      <c r="G47" s="71">
        <v>5750.4</v>
      </c>
      <c r="H47" s="71"/>
      <c r="I47" s="71"/>
      <c r="J47" s="71"/>
      <c r="K47" s="71"/>
      <c r="L47" s="71"/>
      <c r="M47" s="71"/>
      <c r="N47" s="71"/>
      <c r="O47" s="71"/>
      <c r="P47" s="72"/>
      <c r="R47" s="71"/>
      <c r="S47" s="71">
        <v>0</v>
      </c>
      <c r="T47" s="15"/>
      <c r="U47" s="15"/>
      <c r="V47" s="16"/>
      <c r="W47" s="16"/>
      <c r="X47" s="16"/>
      <c r="Y47" s="15"/>
      <c r="Z47" s="15"/>
      <c r="AA47" s="15"/>
      <c r="AB47" s="15"/>
      <c r="AC47" s="17"/>
    </row>
    <row r="48" spans="1:31" x14ac:dyDescent="0.2">
      <c r="A48" s="87"/>
      <c r="B48" s="88" t="s">
        <v>2569</v>
      </c>
      <c r="C48" s="89" t="s">
        <v>2570</v>
      </c>
      <c r="D48" s="89" t="s">
        <v>44</v>
      </c>
      <c r="E48" s="90">
        <v>0</v>
      </c>
      <c r="F48" s="90">
        <v>1</v>
      </c>
      <c r="G48" s="91">
        <v>5520.39</v>
      </c>
      <c r="H48" s="91"/>
      <c r="I48" s="91"/>
      <c r="J48" s="91"/>
      <c r="K48" s="91"/>
      <c r="L48" s="91"/>
      <c r="M48" s="91"/>
      <c r="N48" s="91"/>
      <c r="O48" s="91"/>
      <c r="P48" s="92"/>
      <c r="R48" s="91"/>
      <c r="S48" s="91">
        <v>0</v>
      </c>
      <c r="T48" s="15"/>
      <c r="U48" s="15"/>
      <c r="V48" s="16"/>
      <c r="W48" s="16"/>
      <c r="X48" s="16"/>
      <c r="Y48" s="15"/>
      <c r="Z48" s="15"/>
      <c r="AA48" s="15"/>
      <c r="AB48" s="15"/>
      <c r="AC48" s="17"/>
    </row>
    <row r="49" spans="1:29" x14ac:dyDescent="0.2">
      <c r="A49" s="87"/>
      <c r="B49" s="88" t="s">
        <v>2571</v>
      </c>
      <c r="C49" s="89" t="s">
        <v>2572</v>
      </c>
      <c r="D49" s="89" t="s">
        <v>44</v>
      </c>
      <c r="E49" s="90">
        <v>0</v>
      </c>
      <c r="F49" s="90">
        <v>1</v>
      </c>
      <c r="G49" s="91">
        <v>17251.21</v>
      </c>
      <c r="H49" s="91"/>
      <c r="I49" s="91"/>
      <c r="J49" s="91"/>
      <c r="K49" s="91"/>
      <c r="L49" s="91"/>
      <c r="M49" s="91"/>
      <c r="N49" s="91"/>
      <c r="O49" s="91"/>
      <c r="P49" s="92"/>
      <c r="R49" s="91"/>
      <c r="S49" s="91">
        <v>0</v>
      </c>
      <c r="T49" s="15"/>
      <c r="U49" s="15"/>
      <c r="V49" s="16"/>
      <c r="W49" s="16"/>
      <c r="X49" s="16"/>
      <c r="Y49" s="15"/>
      <c r="Z49" s="15"/>
      <c r="AA49" s="15"/>
      <c r="AB49" s="15"/>
      <c r="AC49" s="17"/>
    </row>
    <row r="50" spans="1:29" x14ac:dyDescent="0.2">
      <c r="A50" s="87"/>
      <c r="B50" s="88" t="s">
        <v>2573</v>
      </c>
      <c r="C50" s="89" t="s">
        <v>2574</v>
      </c>
      <c r="D50" s="89" t="s">
        <v>44</v>
      </c>
      <c r="E50" s="90">
        <v>0</v>
      </c>
      <c r="F50" s="90">
        <v>1</v>
      </c>
      <c r="G50" s="91">
        <v>11500.81</v>
      </c>
      <c r="H50" s="91"/>
      <c r="I50" s="91"/>
      <c r="J50" s="91"/>
      <c r="K50" s="91"/>
      <c r="L50" s="91"/>
      <c r="M50" s="91"/>
      <c r="N50" s="91"/>
      <c r="O50" s="91"/>
      <c r="P50" s="92"/>
      <c r="R50" s="91"/>
      <c r="S50" s="91">
        <v>0</v>
      </c>
      <c r="T50" s="15"/>
      <c r="U50" s="15"/>
      <c r="V50" s="16"/>
      <c r="W50" s="16"/>
      <c r="X50" s="16"/>
      <c r="Y50" s="15"/>
      <c r="Z50" s="15"/>
      <c r="AA50" s="15"/>
      <c r="AB50" s="15"/>
      <c r="AC50" s="17"/>
    </row>
    <row r="51" spans="1:29" ht="15" thickBot="1" x14ac:dyDescent="0.25">
      <c r="A51" s="73"/>
      <c r="B51" s="74" t="s">
        <v>2575</v>
      </c>
      <c r="C51" s="75" t="s">
        <v>2576</v>
      </c>
      <c r="D51" s="75" t="s">
        <v>44</v>
      </c>
      <c r="E51" s="76">
        <v>0</v>
      </c>
      <c r="F51" s="76">
        <v>1</v>
      </c>
      <c r="G51" s="77">
        <v>3680.26</v>
      </c>
      <c r="H51" s="77"/>
      <c r="I51" s="77"/>
      <c r="J51" s="77"/>
      <c r="K51" s="77"/>
      <c r="L51" s="77"/>
      <c r="M51" s="77"/>
      <c r="N51" s="77"/>
      <c r="O51" s="77"/>
      <c r="P51" s="78"/>
      <c r="R51" s="77"/>
      <c r="S51" s="77">
        <v>0</v>
      </c>
      <c r="T51" s="15"/>
      <c r="U51" s="15"/>
      <c r="V51" s="16"/>
      <c r="W51" s="16"/>
      <c r="X51" s="16"/>
      <c r="Y51" s="15"/>
      <c r="Z51" s="15"/>
      <c r="AA51" s="15"/>
      <c r="AB51" s="15"/>
      <c r="AC51" s="17"/>
    </row>
    <row r="52" spans="1:29" x14ac:dyDescent="0.25">
      <c r="A52" s="115"/>
      <c r="B52" s="24"/>
      <c r="C52" s="116"/>
      <c r="D52" s="116"/>
      <c r="E52" s="117"/>
      <c r="F52" s="117"/>
      <c r="G52" s="118"/>
      <c r="H52" s="118"/>
      <c r="I52" s="118">
        <v>205819.44</v>
      </c>
      <c r="J52" s="118">
        <v>126738.21</v>
      </c>
      <c r="K52" s="118">
        <v>0</v>
      </c>
      <c r="L52" s="118">
        <v>0</v>
      </c>
      <c r="M52" s="118">
        <v>0</v>
      </c>
      <c r="N52" s="118">
        <v>0</v>
      </c>
      <c r="O52" s="118">
        <v>0</v>
      </c>
      <c r="P52" s="118">
        <v>0</v>
      </c>
      <c r="R52" s="118"/>
      <c r="S52" s="118">
        <v>126738.21</v>
      </c>
    </row>
  </sheetData>
  <mergeCells count="7">
    <mergeCell ref="J8:K8"/>
    <mergeCell ref="A1:P1"/>
    <mergeCell ref="J3:K3"/>
    <mergeCell ref="J4:K4"/>
    <mergeCell ref="J5:K5"/>
    <mergeCell ref="J6:K6"/>
    <mergeCell ref="J7:K7"/>
  </mergeCells>
  <conditionalFormatting sqref="W10:X10">
    <cfRule type="cellIs" dxfId="1109" priority="16" operator="lessThan">
      <formula>0</formula>
    </cfRule>
  </conditionalFormatting>
  <conditionalFormatting sqref="X11">
    <cfRule type="cellIs" dxfId="1108" priority="14" operator="lessThan">
      <formula>0</formula>
    </cfRule>
  </conditionalFormatting>
  <conditionalFormatting sqref="W14:X14">
    <cfRule type="cellIs" dxfId="1107" priority="13" operator="lessThan">
      <formula>0</formula>
    </cfRule>
  </conditionalFormatting>
  <conditionalFormatting sqref="W16:X21">
    <cfRule type="cellIs" dxfId="1106" priority="12" operator="lessThan">
      <formula>0</formula>
    </cfRule>
  </conditionalFormatting>
  <conditionalFormatting sqref="W23:X26 W28:X28 W30:X30 W32:X32">
    <cfRule type="cellIs" dxfId="1105" priority="11" operator="lessThan">
      <formula>0</formula>
    </cfRule>
  </conditionalFormatting>
  <conditionalFormatting sqref="W33:X33 W35:X35 W37:X37 W39:X40">
    <cfRule type="cellIs" dxfId="1104" priority="10" operator="lessThan">
      <formula>0</formula>
    </cfRule>
  </conditionalFormatting>
  <conditionalFormatting sqref="W42:X45">
    <cfRule type="cellIs" dxfId="1103" priority="9" operator="lessThan">
      <formula>0</formula>
    </cfRule>
  </conditionalFormatting>
  <conditionalFormatting sqref="W47:X51">
    <cfRule type="cellIs" dxfId="1102" priority="8" operator="lessThan">
      <formula>0</formula>
    </cfRule>
  </conditionalFormatting>
  <conditionalFormatting sqref="W27:X27">
    <cfRule type="cellIs" dxfId="1101" priority="7" operator="lessThan">
      <formula>0</formula>
    </cfRule>
  </conditionalFormatting>
  <conditionalFormatting sqref="W29:X29">
    <cfRule type="cellIs" dxfId="1100" priority="6" operator="lessThan">
      <formula>0</formula>
    </cfRule>
  </conditionalFormatting>
  <conditionalFormatting sqref="W31:X31">
    <cfRule type="cellIs" dxfId="1099" priority="5" operator="lessThan">
      <formula>0</formula>
    </cfRule>
  </conditionalFormatting>
  <conditionalFormatting sqref="W34:X34">
    <cfRule type="cellIs" dxfId="1098" priority="3" operator="lessThan">
      <formula>0</formula>
    </cfRule>
  </conditionalFormatting>
  <conditionalFormatting sqref="W36:X36">
    <cfRule type="cellIs" dxfId="1097" priority="2" operator="lessThan">
      <formula>0</formula>
    </cfRule>
  </conditionalFormatting>
  <conditionalFormatting sqref="W38:X38">
    <cfRule type="cellIs" dxfId="1096" priority="1" operator="lessThan">
      <formula>0</formula>
    </cfRule>
  </conditionalFormatting>
  <pageMargins left="0.7" right="0.7" top="0.78740157499999996" bottom="0.78740157499999996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56"/>
  <sheetViews>
    <sheetView topLeftCell="A49" zoomScaleNormal="100" workbookViewId="0">
      <selection activeCell="T12" sqref="T12"/>
    </sheetView>
  </sheetViews>
  <sheetFormatPr defaultColWidth="9" defaultRowHeight="14.5" x14ac:dyDescent="0.35"/>
  <cols>
    <col min="1" max="1" width="3.7265625" style="119" customWidth="1"/>
    <col min="2" max="2" width="13.26953125" style="7" customWidth="1"/>
    <col min="3" max="3" width="45.1796875" style="120" customWidth="1"/>
    <col min="4" max="4" width="3.81640625" style="120" customWidth="1"/>
    <col min="5" max="5" width="7.1796875" style="121" hidden="1" customWidth="1"/>
    <col min="6" max="6" width="9.26953125" style="121" customWidth="1"/>
    <col min="7" max="7" width="9.54296875" style="79" customWidth="1"/>
    <col min="8" max="8" width="10.54296875" style="79" customWidth="1"/>
    <col min="9" max="9" width="15.453125" style="79" hidden="1" customWidth="1"/>
    <col min="10" max="10" width="15.54296875" style="79" hidden="1" customWidth="1"/>
    <col min="11" max="11" width="14.54296875" style="79" hidden="1" customWidth="1"/>
    <col min="12" max="13" width="14" style="79" hidden="1" customWidth="1"/>
    <col min="14" max="14" width="14.54296875" style="79" hidden="1" customWidth="1"/>
    <col min="15" max="15" width="14.26953125" style="79" hidden="1" customWidth="1"/>
    <col min="16" max="16" width="16" style="79" hidden="1" customWidth="1"/>
    <col min="17" max="17" width="0" style="7" hidden="1" customWidth="1"/>
    <col min="18" max="18" width="9.54296875" style="79" customWidth="1"/>
    <col min="19" max="19" width="14.1796875" style="79" hidden="1" customWidth="1"/>
    <col min="20" max="20" width="12.54296875" style="7" customWidth="1"/>
    <col min="21" max="21" width="16.81640625" style="7" customWidth="1"/>
    <col min="22" max="22" width="16.453125" style="7" customWidth="1"/>
    <col min="23" max="23" width="14.453125" style="7" customWidth="1"/>
    <col min="24" max="28" width="12.54296875" style="7" customWidth="1"/>
    <col min="29" max="29" width="24.81640625" style="7" customWidth="1"/>
    <col min="30" max="30" width="13.7265625" style="7" customWidth="1"/>
    <col min="31" max="257" width="9" style="7"/>
    <col min="258" max="258" width="3.7265625" style="7" customWidth="1"/>
    <col min="259" max="259" width="13.26953125" style="7" customWidth="1"/>
    <col min="260" max="260" width="45.1796875" style="7" customWidth="1"/>
    <col min="261" max="261" width="3.81640625" style="7" customWidth="1"/>
    <col min="262" max="262" width="7.1796875" style="7" customWidth="1"/>
    <col min="263" max="263" width="9.26953125" style="7" customWidth="1"/>
    <col min="264" max="264" width="10.54296875" style="7" customWidth="1"/>
    <col min="265" max="265" width="15.453125" style="7" customWidth="1"/>
    <col min="266" max="266" width="15.54296875" style="7" customWidth="1"/>
    <col min="267" max="267" width="14.54296875" style="7" customWidth="1"/>
    <col min="268" max="269" width="14" style="7" customWidth="1"/>
    <col min="270" max="270" width="14.54296875" style="7" customWidth="1"/>
    <col min="271" max="271" width="14.26953125" style="7" customWidth="1"/>
    <col min="272" max="272" width="16" style="7" customWidth="1"/>
    <col min="273" max="513" width="9" style="7"/>
    <col min="514" max="514" width="3.7265625" style="7" customWidth="1"/>
    <col min="515" max="515" width="13.26953125" style="7" customWidth="1"/>
    <col min="516" max="516" width="45.1796875" style="7" customWidth="1"/>
    <col min="517" max="517" width="3.81640625" style="7" customWidth="1"/>
    <col min="518" max="518" width="7.1796875" style="7" customWidth="1"/>
    <col min="519" max="519" width="9.26953125" style="7" customWidth="1"/>
    <col min="520" max="520" width="10.54296875" style="7" customWidth="1"/>
    <col min="521" max="521" width="15.453125" style="7" customWidth="1"/>
    <col min="522" max="522" width="15.54296875" style="7" customWidth="1"/>
    <col min="523" max="523" width="14.54296875" style="7" customWidth="1"/>
    <col min="524" max="525" width="14" style="7" customWidth="1"/>
    <col min="526" max="526" width="14.54296875" style="7" customWidth="1"/>
    <col min="527" max="527" width="14.26953125" style="7" customWidth="1"/>
    <col min="528" max="528" width="16" style="7" customWidth="1"/>
    <col min="529" max="769" width="9" style="7"/>
    <col min="770" max="770" width="3.7265625" style="7" customWidth="1"/>
    <col min="771" max="771" width="13.26953125" style="7" customWidth="1"/>
    <col min="772" max="772" width="45.1796875" style="7" customWidth="1"/>
    <col min="773" max="773" width="3.81640625" style="7" customWidth="1"/>
    <col min="774" max="774" width="7.1796875" style="7" customWidth="1"/>
    <col min="775" max="775" width="9.26953125" style="7" customWidth="1"/>
    <col min="776" max="776" width="10.54296875" style="7" customWidth="1"/>
    <col min="777" max="777" width="15.453125" style="7" customWidth="1"/>
    <col min="778" max="778" width="15.54296875" style="7" customWidth="1"/>
    <col min="779" max="779" width="14.54296875" style="7" customWidth="1"/>
    <col min="780" max="781" width="14" style="7" customWidth="1"/>
    <col min="782" max="782" width="14.54296875" style="7" customWidth="1"/>
    <col min="783" max="783" width="14.26953125" style="7" customWidth="1"/>
    <col min="784" max="784" width="16" style="7" customWidth="1"/>
    <col min="785" max="1025" width="9" style="7"/>
    <col min="1026" max="1026" width="3.7265625" style="7" customWidth="1"/>
    <col min="1027" max="1027" width="13.26953125" style="7" customWidth="1"/>
    <col min="1028" max="1028" width="45.1796875" style="7" customWidth="1"/>
    <col min="1029" max="1029" width="3.81640625" style="7" customWidth="1"/>
    <col min="1030" max="1030" width="7.1796875" style="7" customWidth="1"/>
    <col min="1031" max="1031" width="9.26953125" style="7" customWidth="1"/>
    <col min="1032" max="1032" width="10.54296875" style="7" customWidth="1"/>
    <col min="1033" max="1033" width="15.453125" style="7" customWidth="1"/>
    <col min="1034" max="1034" width="15.54296875" style="7" customWidth="1"/>
    <col min="1035" max="1035" width="14.54296875" style="7" customWidth="1"/>
    <col min="1036" max="1037" width="14" style="7" customWidth="1"/>
    <col min="1038" max="1038" width="14.54296875" style="7" customWidth="1"/>
    <col min="1039" max="1039" width="14.26953125" style="7" customWidth="1"/>
    <col min="1040" max="1040" width="16" style="7" customWidth="1"/>
    <col min="1041" max="1281" width="9" style="7"/>
    <col min="1282" max="1282" width="3.7265625" style="7" customWidth="1"/>
    <col min="1283" max="1283" width="13.26953125" style="7" customWidth="1"/>
    <col min="1284" max="1284" width="45.1796875" style="7" customWidth="1"/>
    <col min="1285" max="1285" width="3.81640625" style="7" customWidth="1"/>
    <col min="1286" max="1286" width="7.1796875" style="7" customWidth="1"/>
    <col min="1287" max="1287" width="9.26953125" style="7" customWidth="1"/>
    <col min="1288" max="1288" width="10.54296875" style="7" customWidth="1"/>
    <col min="1289" max="1289" width="15.453125" style="7" customWidth="1"/>
    <col min="1290" max="1290" width="15.54296875" style="7" customWidth="1"/>
    <col min="1291" max="1291" width="14.54296875" style="7" customWidth="1"/>
    <col min="1292" max="1293" width="14" style="7" customWidth="1"/>
    <col min="1294" max="1294" width="14.54296875" style="7" customWidth="1"/>
    <col min="1295" max="1295" width="14.26953125" style="7" customWidth="1"/>
    <col min="1296" max="1296" width="16" style="7" customWidth="1"/>
    <col min="1297" max="1537" width="9" style="7"/>
    <col min="1538" max="1538" width="3.7265625" style="7" customWidth="1"/>
    <col min="1539" max="1539" width="13.26953125" style="7" customWidth="1"/>
    <col min="1540" max="1540" width="45.1796875" style="7" customWidth="1"/>
    <col min="1541" max="1541" width="3.81640625" style="7" customWidth="1"/>
    <col min="1542" max="1542" width="7.1796875" style="7" customWidth="1"/>
    <col min="1543" max="1543" width="9.26953125" style="7" customWidth="1"/>
    <col min="1544" max="1544" width="10.54296875" style="7" customWidth="1"/>
    <col min="1545" max="1545" width="15.453125" style="7" customWidth="1"/>
    <col min="1546" max="1546" width="15.54296875" style="7" customWidth="1"/>
    <col min="1547" max="1547" width="14.54296875" style="7" customWidth="1"/>
    <col min="1548" max="1549" width="14" style="7" customWidth="1"/>
    <col min="1550" max="1550" width="14.54296875" style="7" customWidth="1"/>
    <col min="1551" max="1551" width="14.26953125" style="7" customWidth="1"/>
    <col min="1552" max="1552" width="16" style="7" customWidth="1"/>
    <col min="1553" max="1793" width="9" style="7"/>
    <col min="1794" max="1794" width="3.7265625" style="7" customWidth="1"/>
    <col min="1795" max="1795" width="13.26953125" style="7" customWidth="1"/>
    <col min="1796" max="1796" width="45.1796875" style="7" customWidth="1"/>
    <col min="1797" max="1797" width="3.81640625" style="7" customWidth="1"/>
    <col min="1798" max="1798" width="7.1796875" style="7" customWidth="1"/>
    <col min="1799" max="1799" width="9.26953125" style="7" customWidth="1"/>
    <col min="1800" max="1800" width="10.54296875" style="7" customWidth="1"/>
    <col min="1801" max="1801" width="15.453125" style="7" customWidth="1"/>
    <col min="1802" max="1802" width="15.54296875" style="7" customWidth="1"/>
    <col min="1803" max="1803" width="14.54296875" style="7" customWidth="1"/>
    <col min="1804" max="1805" width="14" style="7" customWidth="1"/>
    <col min="1806" max="1806" width="14.54296875" style="7" customWidth="1"/>
    <col min="1807" max="1807" width="14.26953125" style="7" customWidth="1"/>
    <col min="1808" max="1808" width="16" style="7" customWidth="1"/>
    <col min="1809" max="2049" width="9" style="7"/>
    <col min="2050" max="2050" width="3.7265625" style="7" customWidth="1"/>
    <col min="2051" max="2051" width="13.26953125" style="7" customWidth="1"/>
    <col min="2052" max="2052" width="45.1796875" style="7" customWidth="1"/>
    <col min="2053" max="2053" width="3.81640625" style="7" customWidth="1"/>
    <col min="2054" max="2054" width="7.1796875" style="7" customWidth="1"/>
    <col min="2055" max="2055" width="9.26953125" style="7" customWidth="1"/>
    <col min="2056" max="2056" width="10.54296875" style="7" customWidth="1"/>
    <col min="2057" max="2057" width="15.453125" style="7" customWidth="1"/>
    <col min="2058" max="2058" width="15.54296875" style="7" customWidth="1"/>
    <col min="2059" max="2059" width="14.54296875" style="7" customWidth="1"/>
    <col min="2060" max="2061" width="14" style="7" customWidth="1"/>
    <col min="2062" max="2062" width="14.54296875" style="7" customWidth="1"/>
    <col min="2063" max="2063" width="14.26953125" style="7" customWidth="1"/>
    <col min="2064" max="2064" width="16" style="7" customWidth="1"/>
    <col min="2065" max="2305" width="9" style="7"/>
    <col min="2306" max="2306" width="3.7265625" style="7" customWidth="1"/>
    <col min="2307" max="2307" width="13.26953125" style="7" customWidth="1"/>
    <col min="2308" max="2308" width="45.1796875" style="7" customWidth="1"/>
    <col min="2309" max="2309" width="3.81640625" style="7" customWidth="1"/>
    <col min="2310" max="2310" width="7.1796875" style="7" customWidth="1"/>
    <col min="2311" max="2311" width="9.26953125" style="7" customWidth="1"/>
    <col min="2312" max="2312" width="10.54296875" style="7" customWidth="1"/>
    <col min="2313" max="2313" width="15.453125" style="7" customWidth="1"/>
    <col min="2314" max="2314" width="15.54296875" style="7" customWidth="1"/>
    <col min="2315" max="2315" width="14.54296875" style="7" customWidth="1"/>
    <col min="2316" max="2317" width="14" style="7" customWidth="1"/>
    <col min="2318" max="2318" width="14.54296875" style="7" customWidth="1"/>
    <col min="2319" max="2319" width="14.26953125" style="7" customWidth="1"/>
    <col min="2320" max="2320" width="16" style="7" customWidth="1"/>
    <col min="2321" max="2561" width="9" style="7"/>
    <col min="2562" max="2562" width="3.7265625" style="7" customWidth="1"/>
    <col min="2563" max="2563" width="13.26953125" style="7" customWidth="1"/>
    <col min="2564" max="2564" width="45.1796875" style="7" customWidth="1"/>
    <col min="2565" max="2565" width="3.81640625" style="7" customWidth="1"/>
    <col min="2566" max="2566" width="7.1796875" style="7" customWidth="1"/>
    <col min="2567" max="2567" width="9.26953125" style="7" customWidth="1"/>
    <col min="2568" max="2568" width="10.54296875" style="7" customWidth="1"/>
    <col min="2569" max="2569" width="15.453125" style="7" customWidth="1"/>
    <col min="2570" max="2570" width="15.54296875" style="7" customWidth="1"/>
    <col min="2571" max="2571" width="14.54296875" style="7" customWidth="1"/>
    <col min="2572" max="2573" width="14" style="7" customWidth="1"/>
    <col min="2574" max="2574" width="14.54296875" style="7" customWidth="1"/>
    <col min="2575" max="2575" width="14.26953125" style="7" customWidth="1"/>
    <col min="2576" max="2576" width="16" style="7" customWidth="1"/>
    <col min="2577" max="2817" width="9" style="7"/>
    <col min="2818" max="2818" width="3.7265625" style="7" customWidth="1"/>
    <col min="2819" max="2819" width="13.26953125" style="7" customWidth="1"/>
    <col min="2820" max="2820" width="45.1796875" style="7" customWidth="1"/>
    <col min="2821" max="2821" width="3.81640625" style="7" customWidth="1"/>
    <col min="2822" max="2822" width="7.1796875" style="7" customWidth="1"/>
    <col min="2823" max="2823" width="9.26953125" style="7" customWidth="1"/>
    <col min="2824" max="2824" width="10.54296875" style="7" customWidth="1"/>
    <col min="2825" max="2825" width="15.453125" style="7" customWidth="1"/>
    <col min="2826" max="2826" width="15.54296875" style="7" customWidth="1"/>
    <col min="2827" max="2827" width="14.54296875" style="7" customWidth="1"/>
    <col min="2828" max="2829" width="14" style="7" customWidth="1"/>
    <col min="2830" max="2830" width="14.54296875" style="7" customWidth="1"/>
    <col min="2831" max="2831" width="14.26953125" style="7" customWidth="1"/>
    <col min="2832" max="2832" width="16" style="7" customWidth="1"/>
    <col min="2833" max="3073" width="9" style="7"/>
    <col min="3074" max="3074" width="3.7265625" style="7" customWidth="1"/>
    <col min="3075" max="3075" width="13.26953125" style="7" customWidth="1"/>
    <col min="3076" max="3076" width="45.1796875" style="7" customWidth="1"/>
    <col min="3077" max="3077" width="3.81640625" style="7" customWidth="1"/>
    <col min="3078" max="3078" width="7.1796875" style="7" customWidth="1"/>
    <col min="3079" max="3079" width="9.26953125" style="7" customWidth="1"/>
    <col min="3080" max="3080" width="10.54296875" style="7" customWidth="1"/>
    <col min="3081" max="3081" width="15.453125" style="7" customWidth="1"/>
    <col min="3082" max="3082" width="15.54296875" style="7" customWidth="1"/>
    <col min="3083" max="3083" width="14.54296875" style="7" customWidth="1"/>
    <col min="3084" max="3085" width="14" style="7" customWidth="1"/>
    <col min="3086" max="3086" width="14.54296875" style="7" customWidth="1"/>
    <col min="3087" max="3087" width="14.26953125" style="7" customWidth="1"/>
    <col min="3088" max="3088" width="16" style="7" customWidth="1"/>
    <col min="3089" max="3329" width="9" style="7"/>
    <col min="3330" max="3330" width="3.7265625" style="7" customWidth="1"/>
    <col min="3331" max="3331" width="13.26953125" style="7" customWidth="1"/>
    <col min="3332" max="3332" width="45.1796875" style="7" customWidth="1"/>
    <col min="3333" max="3333" width="3.81640625" style="7" customWidth="1"/>
    <col min="3334" max="3334" width="7.1796875" style="7" customWidth="1"/>
    <col min="3335" max="3335" width="9.26953125" style="7" customWidth="1"/>
    <col min="3336" max="3336" width="10.54296875" style="7" customWidth="1"/>
    <col min="3337" max="3337" width="15.453125" style="7" customWidth="1"/>
    <col min="3338" max="3338" width="15.54296875" style="7" customWidth="1"/>
    <col min="3339" max="3339" width="14.54296875" style="7" customWidth="1"/>
    <col min="3340" max="3341" width="14" style="7" customWidth="1"/>
    <col min="3342" max="3342" width="14.54296875" style="7" customWidth="1"/>
    <col min="3343" max="3343" width="14.26953125" style="7" customWidth="1"/>
    <col min="3344" max="3344" width="16" style="7" customWidth="1"/>
    <col min="3345" max="3585" width="9" style="7"/>
    <col min="3586" max="3586" width="3.7265625" style="7" customWidth="1"/>
    <col min="3587" max="3587" width="13.26953125" style="7" customWidth="1"/>
    <col min="3588" max="3588" width="45.1796875" style="7" customWidth="1"/>
    <col min="3589" max="3589" width="3.81640625" style="7" customWidth="1"/>
    <col min="3590" max="3590" width="7.1796875" style="7" customWidth="1"/>
    <col min="3591" max="3591" width="9.26953125" style="7" customWidth="1"/>
    <col min="3592" max="3592" width="10.54296875" style="7" customWidth="1"/>
    <col min="3593" max="3593" width="15.453125" style="7" customWidth="1"/>
    <col min="3594" max="3594" width="15.54296875" style="7" customWidth="1"/>
    <col min="3595" max="3595" width="14.54296875" style="7" customWidth="1"/>
    <col min="3596" max="3597" width="14" style="7" customWidth="1"/>
    <col min="3598" max="3598" width="14.54296875" style="7" customWidth="1"/>
    <col min="3599" max="3599" width="14.26953125" style="7" customWidth="1"/>
    <col min="3600" max="3600" width="16" style="7" customWidth="1"/>
    <col min="3601" max="3841" width="9" style="7"/>
    <col min="3842" max="3842" width="3.7265625" style="7" customWidth="1"/>
    <col min="3843" max="3843" width="13.26953125" style="7" customWidth="1"/>
    <col min="3844" max="3844" width="45.1796875" style="7" customWidth="1"/>
    <col min="3845" max="3845" width="3.81640625" style="7" customWidth="1"/>
    <col min="3846" max="3846" width="7.1796875" style="7" customWidth="1"/>
    <col min="3847" max="3847" width="9.26953125" style="7" customWidth="1"/>
    <col min="3848" max="3848" width="10.54296875" style="7" customWidth="1"/>
    <col min="3849" max="3849" width="15.453125" style="7" customWidth="1"/>
    <col min="3850" max="3850" width="15.54296875" style="7" customWidth="1"/>
    <col min="3851" max="3851" width="14.54296875" style="7" customWidth="1"/>
    <col min="3852" max="3853" width="14" style="7" customWidth="1"/>
    <col min="3854" max="3854" width="14.54296875" style="7" customWidth="1"/>
    <col min="3855" max="3855" width="14.26953125" style="7" customWidth="1"/>
    <col min="3856" max="3856" width="16" style="7" customWidth="1"/>
    <col min="3857" max="4097" width="9" style="7"/>
    <col min="4098" max="4098" width="3.7265625" style="7" customWidth="1"/>
    <col min="4099" max="4099" width="13.26953125" style="7" customWidth="1"/>
    <col min="4100" max="4100" width="45.1796875" style="7" customWidth="1"/>
    <col min="4101" max="4101" width="3.81640625" style="7" customWidth="1"/>
    <col min="4102" max="4102" width="7.1796875" style="7" customWidth="1"/>
    <col min="4103" max="4103" width="9.26953125" style="7" customWidth="1"/>
    <col min="4104" max="4104" width="10.54296875" style="7" customWidth="1"/>
    <col min="4105" max="4105" width="15.453125" style="7" customWidth="1"/>
    <col min="4106" max="4106" width="15.54296875" style="7" customWidth="1"/>
    <col min="4107" max="4107" width="14.54296875" style="7" customWidth="1"/>
    <col min="4108" max="4109" width="14" style="7" customWidth="1"/>
    <col min="4110" max="4110" width="14.54296875" style="7" customWidth="1"/>
    <col min="4111" max="4111" width="14.26953125" style="7" customWidth="1"/>
    <col min="4112" max="4112" width="16" style="7" customWidth="1"/>
    <col min="4113" max="4353" width="9" style="7"/>
    <col min="4354" max="4354" width="3.7265625" style="7" customWidth="1"/>
    <col min="4355" max="4355" width="13.26953125" style="7" customWidth="1"/>
    <col min="4356" max="4356" width="45.1796875" style="7" customWidth="1"/>
    <col min="4357" max="4357" width="3.81640625" style="7" customWidth="1"/>
    <col min="4358" max="4358" width="7.1796875" style="7" customWidth="1"/>
    <col min="4359" max="4359" width="9.26953125" style="7" customWidth="1"/>
    <col min="4360" max="4360" width="10.54296875" style="7" customWidth="1"/>
    <col min="4361" max="4361" width="15.453125" style="7" customWidth="1"/>
    <col min="4362" max="4362" width="15.54296875" style="7" customWidth="1"/>
    <col min="4363" max="4363" width="14.54296875" style="7" customWidth="1"/>
    <col min="4364" max="4365" width="14" style="7" customWidth="1"/>
    <col min="4366" max="4366" width="14.54296875" style="7" customWidth="1"/>
    <col min="4367" max="4367" width="14.26953125" style="7" customWidth="1"/>
    <col min="4368" max="4368" width="16" style="7" customWidth="1"/>
    <col min="4369" max="4609" width="9" style="7"/>
    <col min="4610" max="4610" width="3.7265625" style="7" customWidth="1"/>
    <col min="4611" max="4611" width="13.26953125" style="7" customWidth="1"/>
    <col min="4612" max="4612" width="45.1796875" style="7" customWidth="1"/>
    <col min="4613" max="4613" width="3.81640625" style="7" customWidth="1"/>
    <col min="4614" max="4614" width="7.1796875" style="7" customWidth="1"/>
    <col min="4615" max="4615" width="9.26953125" style="7" customWidth="1"/>
    <col min="4616" max="4616" width="10.54296875" style="7" customWidth="1"/>
    <col min="4617" max="4617" width="15.453125" style="7" customWidth="1"/>
    <col min="4618" max="4618" width="15.54296875" style="7" customWidth="1"/>
    <col min="4619" max="4619" width="14.54296875" style="7" customWidth="1"/>
    <col min="4620" max="4621" width="14" style="7" customWidth="1"/>
    <col min="4622" max="4622" width="14.54296875" style="7" customWidth="1"/>
    <col min="4623" max="4623" width="14.26953125" style="7" customWidth="1"/>
    <col min="4624" max="4624" width="16" style="7" customWidth="1"/>
    <col min="4625" max="4865" width="9" style="7"/>
    <col min="4866" max="4866" width="3.7265625" style="7" customWidth="1"/>
    <col min="4867" max="4867" width="13.26953125" style="7" customWidth="1"/>
    <col min="4868" max="4868" width="45.1796875" style="7" customWidth="1"/>
    <col min="4869" max="4869" width="3.81640625" style="7" customWidth="1"/>
    <col min="4870" max="4870" width="7.1796875" style="7" customWidth="1"/>
    <col min="4871" max="4871" width="9.26953125" style="7" customWidth="1"/>
    <col min="4872" max="4872" width="10.54296875" style="7" customWidth="1"/>
    <col min="4873" max="4873" width="15.453125" style="7" customWidth="1"/>
    <col min="4874" max="4874" width="15.54296875" style="7" customWidth="1"/>
    <col min="4875" max="4875" width="14.54296875" style="7" customWidth="1"/>
    <col min="4876" max="4877" width="14" style="7" customWidth="1"/>
    <col min="4878" max="4878" width="14.54296875" style="7" customWidth="1"/>
    <col min="4879" max="4879" width="14.26953125" style="7" customWidth="1"/>
    <col min="4880" max="4880" width="16" style="7" customWidth="1"/>
    <col min="4881" max="5121" width="9" style="7"/>
    <col min="5122" max="5122" width="3.7265625" style="7" customWidth="1"/>
    <col min="5123" max="5123" width="13.26953125" style="7" customWidth="1"/>
    <col min="5124" max="5124" width="45.1796875" style="7" customWidth="1"/>
    <col min="5125" max="5125" width="3.81640625" style="7" customWidth="1"/>
    <col min="5126" max="5126" width="7.1796875" style="7" customWidth="1"/>
    <col min="5127" max="5127" width="9.26953125" style="7" customWidth="1"/>
    <col min="5128" max="5128" width="10.54296875" style="7" customWidth="1"/>
    <col min="5129" max="5129" width="15.453125" style="7" customWidth="1"/>
    <col min="5130" max="5130" width="15.54296875" style="7" customWidth="1"/>
    <col min="5131" max="5131" width="14.54296875" style="7" customWidth="1"/>
    <col min="5132" max="5133" width="14" style="7" customWidth="1"/>
    <col min="5134" max="5134" width="14.54296875" style="7" customWidth="1"/>
    <col min="5135" max="5135" width="14.26953125" style="7" customWidth="1"/>
    <col min="5136" max="5136" width="16" style="7" customWidth="1"/>
    <col min="5137" max="5377" width="9" style="7"/>
    <col min="5378" max="5378" width="3.7265625" style="7" customWidth="1"/>
    <col min="5379" max="5379" width="13.26953125" style="7" customWidth="1"/>
    <col min="5380" max="5380" width="45.1796875" style="7" customWidth="1"/>
    <col min="5381" max="5381" width="3.81640625" style="7" customWidth="1"/>
    <col min="5382" max="5382" width="7.1796875" style="7" customWidth="1"/>
    <col min="5383" max="5383" width="9.26953125" style="7" customWidth="1"/>
    <col min="5384" max="5384" width="10.54296875" style="7" customWidth="1"/>
    <col min="5385" max="5385" width="15.453125" style="7" customWidth="1"/>
    <col min="5386" max="5386" width="15.54296875" style="7" customWidth="1"/>
    <col min="5387" max="5387" width="14.54296875" style="7" customWidth="1"/>
    <col min="5388" max="5389" width="14" style="7" customWidth="1"/>
    <col min="5390" max="5390" width="14.54296875" style="7" customWidth="1"/>
    <col min="5391" max="5391" width="14.26953125" style="7" customWidth="1"/>
    <col min="5392" max="5392" width="16" style="7" customWidth="1"/>
    <col min="5393" max="5633" width="9" style="7"/>
    <col min="5634" max="5634" width="3.7265625" style="7" customWidth="1"/>
    <col min="5635" max="5635" width="13.26953125" style="7" customWidth="1"/>
    <col min="5636" max="5636" width="45.1796875" style="7" customWidth="1"/>
    <col min="5637" max="5637" width="3.81640625" style="7" customWidth="1"/>
    <col min="5638" max="5638" width="7.1796875" style="7" customWidth="1"/>
    <col min="5639" max="5639" width="9.26953125" style="7" customWidth="1"/>
    <col min="5640" max="5640" width="10.54296875" style="7" customWidth="1"/>
    <col min="5641" max="5641" width="15.453125" style="7" customWidth="1"/>
    <col min="5642" max="5642" width="15.54296875" style="7" customWidth="1"/>
    <col min="5643" max="5643" width="14.54296875" style="7" customWidth="1"/>
    <col min="5644" max="5645" width="14" style="7" customWidth="1"/>
    <col min="5646" max="5646" width="14.54296875" style="7" customWidth="1"/>
    <col min="5647" max="5647" width="14.26953125" style="7" customWidth="1"/>
    <col min="5648" max="5648" width="16" style="7" customWidth="1"/>
    <col min="5649" max="5889" width="9" style="7"/>
    <col min="5890" max="5890" width="3.7265625" style="7" customWidth="1"/>
    <col min="5891" max="5891" width="13.26953125" style="7" customWidth="1"/>
    <col min="5892" max="5892" width="45.1796875" style="7" customWidth="1"/>
    <col min="5893" max="5893" width="3.81640625" style="7" customWidth="1"/>
    <col min="5894" max="5894" width="7.1796875" style="7" customWidth="1"/>
    <col min="5895" max="5895" width="9.26953125" style="7" customWidth="1"/>
    <col min="5896" max="5896" width="10.54296875" style="7" customWidth="1"/>
    <col min="5897" max="5897" width="15.453125" style="7" customWidth="1"/>
    <col min="5898" max="5898" width="15.54296875" style="7" customWidth="1"/>
    <col min="5899" max="5899" width="14.54296875" style="7" customWidth="1"/>
    <col min="5900" max="5901" width="14" style="7" customWidth="1"/>
    <col min="5902" max="5902" width="14.54296875" style="7" customWidth="1"/>
    <col min="5903" max="5903" width="14.26953125" style="7" customWidth="1"/>
    <col min="5904" max="5904" width="16" style="7" customWidth="1"/>
    <col min="5905" max="6145" width="9" style="7"/>
    <col min="6146" max="6146" width="3.7265625" style="7" customWidth="1"/>
    <col min="6147" max="6147" width="13.26953125" style="7" customWidth="1"/>
    <col min="6148" max="6148" width="45.1796875" style="7" customWidth="1"/>
    <col min="6149" max="6149" width="3.81640625" style="7" customWidth="1"/>
    <col min="6150" max="6150" width="7.1796875" style="7" customWidth="1"/>
    <col min="6151" max="6151" width="9.26953125" style="7" customWidth="1"/>
    <col min="6152" max="6152" width="10.54296875" style="7" customWidth="1"/>
    <col min="6153" max="6153" width="15.453125" style="7" customWidth="1"/>
    <col min="6154" max="6154" width="15.54296875" style="7" customWidth="1"/>
    <col min="6155" max="6155" width="14.54296875" style="7" customWidth="1"/>
    <col min="6156" max="6157" width="14" style="7" customWidth="1"/>
    <col min="6158" max="6158" width="14.54296875" style="7" customWidth="1"/>
    <col min="6159" max="6159" width="14.26953125" style="7" customWidth="1"/>
    <col min="6160" max="6160" width="16" style="7" customWidth="1"/>
    <col min="6161" max="6401" width="9" style="7"/>
    <col min="6402" max="6402" width="3.7265625" style="7" customWidth="1"/>
    <col min="6403" max="6403" width="13.26953125" style="7" customWidth="1"/>
    <col min="6404" max="6404" width="45.1796875" style="7" customWidth="1"/>
    <col min="6405" max="6405" width="3.81640625" style="7" customWidth="1"/>
    <col min="6406" max="6406" width="7.1796875" style="7" customWidth="1"/>
    <col min="6407" max="6407" width="9.26953125" style="7" customWidth="1"/>
    <col min="6408" max="6408" width="10.54296875" style="7" customWidth="1"/>
    <col min="6409" max="6409" width="15.453125" style="7" customWidth="1"/>
    <col min="6410" max="6410" width="15.54296875" style="7" customWidth="1"/>
    <col min="6411" max="6411" width="14.54296875" style="7" customWidth="1"/>
    <col min="6412" max="6413" width="14" style="7" customWidth="1"/>
    <col min="6414" max="6414" width="14.54296875" style="7" customWidth="1"/>
    <col min="6415" max="6415" width="14.26953125" style="7" customWidth="1"/>
    <col min="6416" max="6416" width="16" style="7" customWidth="1"/>
    <col min="6417" max="6657" width="9" style="7"/>
    <col min="6658" max="6658" width="3.7265625" style="7" customWidth="1"/>
    <col min="6659" max="6659" width="13.26953125" style="7" customWidth="1"/>
    <col min="6660" max="6660" width="45.1796875" style="7" customWidth="1"/>
    <col min="6661" max="6661" width="3.81640625" style="7" customWidth="1"/>
    <col min="6662" max="6662" width="7.1796875" style="7" customWidth="1"/>
    <col min="6663" max="6663" width="9.26953125" style="7" customWidth="1"/>
    <col min="6664" max="6664" width="10.54296875" style="7" customWidth="1"/>
    <col min="6665" max="6665" width="15.453125" style="7" customWidth="1"/>
    <col min="6666" max="6666" width="15.54296875" style="7" customWidth="1"/>
    <col min="6667" max="6667" width="14.54296875" style="7" customWidth="1"/>
    <col min="6668" max="6669" width="14" style="7" customWidth="1"/>
    <col min="6670" max="6670" width="14.54296875" style="7" customWidth="1"/>
    <col min="6671" max="6671" width="14.26953125" style="7" customWidth="1"/>
    <col min="6672" max="6672" width="16" style="7" customWidth="1"/>
    <col min="6673" max="6913" width="9" style="7"/>
    <col min="6914" max="6914" width="3.7265625" style="7" customWidth="1"/>
    <col min="6915" max="6915" width="13.26953125" style="7" customWidth="1"/>
    <col min="6916" max="6916" width="45.1796875" style="7" customWidth="1"/>
    <col min="6917" max="6917" width="3.81640625" style="7" customWidth="1"/>
    <col min="6918" max="6918" width="7.1796875" style="7" customWidth="1"/>
    <col min="6919" max="6919" width="9.26953125" style="7" customWidth="1"/>
    <col min="6920" max="6920" width="10.54296875" style="7" customWidth="1"/>
    <col min="6921" max="6921" width="15.453125" style="7" customWidth="1"/>
    <col min="6922" max="6922" width="15.54296875" style="7" customWidth="1"/>
    <col min="6923" max="6923" width="14.54296875" style="7" customWidth="1"/>
    <col min="6924" max="6925" width="14" style="7" customWidth="1"/>
    <col min="6926" max="6926" width="14.54296875" style="7" customWidth="1"/>
    <col min="6927" max="6927" width="14.26953125" style="7" customWidth="1"/>
    <col min="6928" max="6928" width="16" style="7" customWidth="1"/>
    <col min="6929" max="7169" width="9" style="7"/>
    <col min="7170" max="7170" width="3.7265625" style="7" customWidth="1"/>
    <col min="7171" max="7171" width="13.26953125" style="7" customWidth="1"/>
    <col min="7172" max="7172" width="45.1796875" style="7" customWidth="1"/>
    <col min="7173" max="7173" width="3.81640625" style="7" customWidth="1"/>
    <col min="7174" max="7174" width="7.1796875" style="7" customWidth="1"/>
    <col min="7175" max="7175" width="9.26953125" style="7" customWidth="1"/>
    <col min="7176" max="7176" width="10.54296875" style="7" customWidth="1"/>
    <col min="7177" max="7177" width="15.453125" style="7" customWidth="1"/>
    <col min="7178" max="7178" width="15.54296875" style="7" customWidth="1"/>
    <col min="7179" max="7179" width="14.54296875" style="7" customWidth="1"/>
    <col min="7180" max="7181" width="14" style="7" customWidth="1"/>
    <col min="7182" max="7182" width="14.54296875" style="7" customWidth="1"/>
    <col min="7183" max="7183" width="14.26953125" style="7" customWidth="1"/>
    <col min="7184" max="7184" width="16" style="7" customWidth="1"/>
    <col min="7185" max="7425" width="9" style="7"/>
    <col min="7426" max="7426" width="3.7265625" style="7" customWidth="1"/>
    <col min="7427" max="7427" width="13.26953125" style="7" customWidth="1"/>
    <col min="7428" max="7428" width="45.1796875" style="7" customWidth="1"/>
    <col min="7429" max="7429" width="3.81640625" style="7" customWidth="1"/>
    <col min="7430" max="7430" width="7.1796875" style="7" customWidth="1"/>
    <col min="7431" max="7431" width="9.26953125" style="7" customWidth="1"/>
    <col min="7432" max="7432" width="10.54296875" style="7" customWidth="1"/>
    <col min="7433" max="7433" width="15.453125" style="7" customWidth="1"/>
    <col min="7434" max="7434" width="15.54296875" style="7" customWidth="1"/>
    <col min="7435" max="7435" width="14.54296875" style="7" customWidth="1"/>
    <col min="7436" max="7437" width="14" style="7" customWidth="1"/>
    <col min="7438" max="7438" width="14.54296875" style="7" customWidth="1"/>
    <col min="7439" max="7439" width="14.26953125" style="7" customWidth="1"/>
    <col min="7440" max="7440" width="16" style="7" customWidth="1"/>
    <col min="7441" max="7681" width="9" style="7"/>
    <col min="7682" max="7682" width="3.7265625" style="7" customWidth="1"/>
    <col min="7683" max="7683" width="13.26953125" style="7" customWidth="1"/>
    <col min="7684" max="7684" width="45.1796875" style="7" customWidth="1"/>
    <col min="7685" max="7685" width="3.81640625" style="7" customWidth="1"/>
    <col min="7686" max="7686" width="7.1796875" style="7" customWidth="1"/>
    <col min="7687" max="7687" width="9.26953125" style="7" customWidth="1"/>
    <col min="7688" max="7688" width="10.54296875" style="7" customWidth="1"/>
    <col min="7689" max="7689" width="15.453125" style="7" customWidth="1"/>
    <col min="7690" max="7690" width="15.54296875" style="7" customWidth="1"/>
    <col min="7691" max="7691" width="14.54296875" style="7" customWidth="1"/>
    <col min="7692" max="7693" width="14" style="7" customWidth="1"/>
    <col min="7694" max="7694" width="14.54296875" style="7" customWidth="1"/>
    <col min="7695" max="7695" width="14.26953125" style="7" customWidth="1"/>
    <col min="7696" max="7696" width="16" style="7" customWidth="1"/>
    <col min="7697" max="7937" width="9" style="7"/>
    <col min="7938" max="7938" width="3.7265625" style="7" customWidth="1"/>
    <col min="7939" max="7939" width="13.26953125" style="7" customWidth="1"/>
    <col min="7940" max="7940" width="45.1796875" style="7" customWidth="1"/>
    <col min="7941" max="7941" width="3.81640625" style="7" customWidth="1"/>
    <col min="7942" max="7942" width="7.1796875" style="7" customWidth="1"/>
    <col min="7943" max="7943" width="9.26953125" style="7" customWidth="1"/>
    <col min="7944" max="7944" width="10.54296875" style="7" customWidth="1"/>
    <col min="7945" max="7945" width="15.453125" style="7" customWidth="1"/>
    <col min="7946" max="7946" width="15.54296875" style="7" customWidth="1"/>
    <col min="7947" max="7947" width="14.54296875" style="7" customWidth="1"/>
    <col min="7948" max="7949" width="14" style="7" customWidth="1"/>
    <col min="7950" max="7950" width="14.54296875" style="7" customWidth="1"/>
    <col min="7951" max="7951" width="14.26953125" style="7" customWidth="1"/>
    <col min="7952" max="7952" width="16" style="7" customWidth="1"/>
    <col min="7953" max="8193" width="9" style="7"/>
    <col min="8194" max="8194" width="3.7265625" style="7" customWidth="1"/>
    <col min="8195" max="8195" width="13.26953125" style="7" customWidth="1"/>
    <col min="8196" max="8196" width="45.1796875" style="7" customWidth="1"/>
    <col min="8197" max="8197" width="3.81640625" style="7" customWidth="1"/>
    <col min="8198" max="8198" width="7.1796875" style="7" customWidth="1"/>
    <col min="8199" max="8199" width="9.26953125" style="7" customWidth="1"/>
    <col min="8200" max="8200" width="10.54296875" style="7" customWidth="1"/>
    <col min="8201" max="8201" width="15.453125" style="7" customWidth="1"/>
    <col min="8202" max="8202" width="15.54296875" style="7" customWidth="1"/>
    <col min="8203" max="8203" width="14.54296875" style="7" customWidth="1"/>
    <col min="8204" max="8205" width="14" style="7" customWidth="1"/>
    <col min="8206" max="8206" width="14.54296875" style="7" customWidth="1"/>
    <col min="8207" max="8207" width="14.26953125" style="7" customWidth="1"/>
    <col min="8208" max="8208" width="16" style="7" customWidth="1"/>
    <col min="8209" max="8449" width="9" style="7"/>
    <col min="8450" max="8450" width="3.7265625" style="7" customWidth="1"/>
    <col min="8451" max="8451" width="13.26953125" style="7" customWidth="1"/>
    <col min="8452" max="8452" width="45.1796875" style="7" customWidth="1"/>
    <col min="8453" max="8453" width="3.81640625" style="7" customWidth="1"/>
    <col min="8454" max="8454" width="7.1796875" style="7" customWidth="1"/>
    <col min="8455" max="8455" width="9.26953125" style="7" customWidth="1"/>
    <col min="8456" max="8456" width="10.54296875" style="7" customWidth="1"/>
    <col min="8457" max="8457" width="15.453125" style="7" customWidth="1"/>
    <col min="8458" max="8458" width="15.54296875" style="7" customWidth="1"/>
    <col min="8459" max="8459" width="14.54296875" style="7" customWidth="1"/>
    <col min="8460" max="8461" width="14" style="7" customWidth="1"/>
    <col min="8462" max="8462" width="14.54296875" style="7" customWidth="1"/>
    <col min="8463" max="8463" width="14.26953125" style="7" customWidth="1"/>
    <col min="8464" max="8464" width="16" style="7" customWidth="1"/>
    <col min="8465" max="8705" width="9" style="7"/>
    <col min="8706" max="8706" width="3.7265625" style="7" customWidth="1"/>
    <col min="8707" max="8707" width="13.26953125" style="7" customWidth="1"/>
    <col min="8708" max="8708" width="45.1796875" style="7" customWidth="1"/>
    <col min="8709" max="8709" width="3.81640625" style="7" customWidth="1"/>
    <col min="8710" max="8710" width="7.1796875" style="7" customWidth="1"/>
    <col min="8711" max="8711" width="9.26953125" style="7" customWidth="1"/>
    <col min="8712" max="8712" width="10.54296875" style="7" customWidth="1"/>
    <col min="8713" max="8713" width="15.453125" style="7" customWidth="1"/>
    <col min="8714" max="8714" width="15.54296875" style="7" customWidth="1"/>
    <col min="8715" max="8715" width="14.54296875" style="7" customWidth="1"/>
    <col min="8716" max="8717" width="14" style="7" customWidth="1"/>
    <col min="8718" max="8718" width="14.54296875" style="7" customWidth="1"/>
    <col min="8719" max="8719" width="14.26953125" style="7" customWidth="1"/>
    <col min="8720" max="8720" width="16" style="7" customWidth="1"/>
    <col min="8721" max="8961" width="9" style="7"/>
    <col min="8962" max="8962" width="3.7265625" style="7" customWidth="1"/>
    <col min="8963" max="8963" width="13.26953125" style="7" customWidth="1"/>
    <col min="8964" max="8964" width="45.1796875" style="7" customWidth="1"/>
    <col min="8965" max="8965" width="3.81640625" style="7" customWidth="1"/>
    <col min="8966" max="8966" width="7.1796875" style="7" customWidth="1"/>
    <col min="8967" max="8967" width="9.26953125" style="7" customWidth="1"/>
    <col min="8968" max="8968" width="10.54296875" style="7" customWidth="1"/>
    <col min="8969" max="8969" width="15.453125" style="7" customWidth="1"/>
    <col min="8970" max="8970" width="15.54296875" style="7" customWidth="1"/>
    <col min="8971" max="8971" width="14.54296875" style="7" customWidth="1"/>
    <col min="8972" max="8973" width="14" style="7" customWidth="1"/>
    <col min="8974" max="8974" width="14.54296875" style="7" customWidth="1"/>
    <col min="8975" max="8975" width="14.26953125" style="7" customWidth="1"/>
    <col min="8976" max="8976" width="16" style="7" customWidth="1"/>
    <col min="8977" max="9217" width="9" style="7"/>
    <col min="9218" max="9218" width="3.7265625" style="7" customWidth="1"/>
    <col min="9219" max="9219" width="13.26953125" style="7" customWidth="1"/>
    <col min="9220" max="9220" width="45.1796875" style="7" customWidth="1"/>
    <col min="9221" max="9221" width="3.81640625" style="7" customWidth="1"/>
    <col min="9222" max="9222" width="7.1796875" style="7" customWidth="1"/>
    <col min="9223" max="9223" width="9.26953125" style="7" customWidth="1"/>
    <col min="9224" max="9224" width="10.54296875" style="7" customWidth="1"/>
    <col min="9225" max="9225" width="15.453125" style="7" customWidth="1"/>
    <col min="9226" max="9226" width="15.54296875" style="7" customWidth="1"/>
    <col min="9227" max="9227" width="14.54296875" style="7" customWidth="1"/>
    <col min="9228" max="9229" width="14" style="7" customWidth="1"/>
    <col min="9230" max="9230" width="14.54296875" style="7" customWidth="1"/>
    <col min="9231" max="9231" width="14.26953125" style="7" customWidth="1"/>
    <col min="9232" max="9232" width="16" style="7" customWidth="1"/>
    <col min="9233" max="9473" width="9" style="7"/>
    <col min="9474" max="9474" width="3.7265625" style="7" customWidth="1"/>
    <col min="9475" max="9475" width="13.26953125" style="7" customWidth="1"/>
    <col min="9476" max="9476" width="45.1796875" style="7" customWidth="1"/>
    <col min="9477" max="9477" width="3.81640625" style="7" customWidth="1"/>
    <col min="9478" max="9478" width="7.1796875" style="7" customWidth="1"/>
    <col min="9479" max="9479" width="9.26953125" style="7" customWidth="1"/>
    <col min="9480" max="9480" width="10.54296875" style="7" customWidth="1"/>
    <col min="9481" max="9481" width="15.453125" style="7" customWidth="1"/>
    <col min="9482" max="9482" width="15.54296875" style="7" customWidth="1"/>
    <col min="9483" max="9483" width="14.54296875" style="7" customWidth="1"/>
    <col min="9484" max="9485" width="14" style="7" customWidth="1"/>
    <col min="9486" max="9486" width="14.54296875" style="7" customWidth="1"/>
    <col min="9487" max="9487" width="14.26953125" style="7" customWidth="1"/>
    <col min="9488" max="9488" width="16" style="7" customWidth="1"/>
    <col min="9489" max="9729" width="9" style="7"/>
    <col min="9730" max="9730" width="3.7265625" style="7" customWidth="1"/>
    <col min="9731" max="9731" width="13.26953125" style="7" customWidth="1"/>
    <col min="9732" max="9732" width="45.1796875" style="7" customWidth="1"/>
    <col min="9733" max="9733" width="3.81640625" style="7" customWidth="1"/>
    <col min="9734" max="9734" width="7.1796875" style="7" customWidth="1"/>
    <col min="9735" max="9735" width="9.26953125" style="7" customWidth="1"/>
    <col min="9736" max="9736" width="10.54296875" style="7" customWidth="1"/>
    <col min="9737" max="9737" width="15.453125" style="7" customWidth="1"/>
    <col min="9738" max="9738" width="15.54296875" style="7" customWidth="1"/>
    <col min="9739" max="9739" width="14.54296875" style="7" customWidth="1"/>
    <col min="9740" max="9741" width="14" style="7" customWidth="1"/>
    <col min="9742" max="9742" width="14.54296875" style="7" customWidth="1"/>
    <col min="9743" max="9743" width="14.26953125" style="7" customWidth="1"/>
    <col min="9744" max="9744" width="16" style="7" customWidth="1"/>
    <col min="9745" max="9985" width="9" style="7"/>
    <col min="9986" max="9986" width="3.7265625" style="7" customWidth="1"/>
    <col min="9987" max="9987" width="13.26953125" style="7" customWidth="1"/>
    <col min="9988" max="9988" width="45.1796875" style="7" customWidth="1"/>
    <col min="9989" max="9989" width="3.81640625" style="7" customWidth="1"/>
    <col min="9990" max="9990" width="7.1796875" style="7" customWidth="1"/>
    <col min="9991" max="9991" width="9.26953125" style="7" customWidth="1"/>
    <col min="9992" max="9992" width="10.54296875" style="7" customWidth="1"/>
    <col min="9993" max="9993" width="15.453125" style="7" customWidth="1"/>
    <col min="9994" max="9994" width="15.54296875" style="7" customWidth="1"/>
    <col min="9995" max="9995" width="14.54296875" style="7" customWidth="1"/>
    <col min="9996" max="9997" width="14" style="7" customWidth="1"/>
    <col min="9998" max="9998" width="14.54296875" style="7" customWidth="1"/>
    <col min="9999" max="9999" width="14.26953125" style="7" customWidth="1"/>
    <col min="10000" max="10000" width="16" style="7" customWidth="1"/>
    <col min="10001" max="10241" width="9" style="7"/>
    <col min="10242" max="10242" width="3.7265625" style="7" customWidth="1"/>
    <col min="10243" max="10243" width="13.26953125" style="7" customWidth="1"/>
    <col min="10244" max="10244" width="45.1796875" style="7" customWidth="1"/>
    <col min="10245" max="10245" width="3.81640625" style="7" customWidth="1"/>
    <col min="10246" max="10246" width="7.1796875" style="7" customWidth="1"/>
    <col min="10247" max="10247" width="9.26953125" style="7" customWidth="1"/>
    <col min="10248" max="10248" width="10.54296875" style="7" customWidth="1"/>
    <col min="10249" max="10249" width="15.453125" style="7" customWidth="1"/>
    <col min="10250" max="10250" width="15.54296875" style="7" customWidth="1"/>
    <col min="10251" max="10251" width="14.54296875" style="7" customWidth="1"/>
    <col min="10252" max="10253" width="14" style="7" customWidth="1"/>
    <col min="10254" max="10254" width="14.54296875" style="7" customWidth="1"/>
    <col min="10255" max="10255" width="14.26953125" style="7" customWidth="1"/>
    <col min="10256" max="10256" width="16" style="7" customWidth="1"/>
    <col min="10257" max="10497" width="9" style="7"/>
    <col min="10498" max="10498" width="3.7265625" style="7" customWidth="1"/>
    <col min="10499" max="10499" width="13.26953125" style="7" customWidth="1"/>
    <col min="10500" max="10500" width="45.1796875" style="7" customWidth="1"/>
    <col min="10501" max="10501" width="3.81640625" style="7" customWidth="1"/>
    <col min="10502" max="10502" width="7.1796875" style="7" customWidth="1"/>
    <col min="10503" max="10503" width="9.26953125" style="7" customWidth="1"/>
    <col min="10504" max="10504" width="10.54296875" style="7" customWidth="1"/>
    <col min="10505" max="10505" width="15.453125" style="7" customWidth="1"/>
    <col min="10506" max="10506" width="15.54296875" style="7" customWidth="1"/>
    <col min="10507" max="10507" width="14.54296875" style="7" customWidth="1"/>
    <col min="10508" max="10509" width="14" style="7" customWidth="1"/>
    <col min="10510" max="10510" width="14.54296875" style="7" customWidth="1"/>
    <col min="10511" max="10511" width="14.26953125" style="7" customWidth="1"/>
    <col min="10512" max="10512" width="16" style="7" customWidth="1"/>
    <col min="10513" max="10753" width="9" style="7"/>
    <col min="10754" max="10754" width="3.7265625" style="7" customWidth="1"/>
    <col min="10755" max="10755" width="13.26953125" style="7" customWidth="1"/>
    <col min="10756" max="10756" width="45.1796875" style="7" customWidth="1"/>
    <col min="10757" max="10757" width="3.81640625" style="7" customWidth="1"/>
    <col min="10758" max="10758" width="7.1796875" style="7" customWidth="1"/>
    <col min="10759" max="10759" width="9.26953125" style="7" customWidth="1"/>
    <col min="10760" max="10760" width="10.54296875" style="7" customWidth="1"/>
    <col min="10761" max="10761" width="15.453125" style="7" customWidth="1"/>
    <col min="10762" max="10762" width="15.54296875" style="7" customWidth="1"/>
    <col min="10763" max="10763" width="14.54296875" style="7" customWidth="1"/>
    <col min="10764" max="10765" width="14" style="7" customWidth="1"/>
    <col min="10766" max="10766" width="14.54296875" style="7" customWidth="1"/>
    <col min="10767" max="10767" width="14.26953125" style="7" customWidth="1"/>
    <col min="10768" max="10768" width="16" style="7" customWidth="1"/>
    <col min="10769" max="11009" width="9" style="7"/>
    <col min="11010" max="11010" width="3.7265625" style="7" customWidth="1"/>
    <col min="11011" max="11011" width="13.26953125" style="7" customWidth="1"/>
    <col min="11012" max="11012" width="45.1796875" style="7" customWidth="1"/>
    <col min="11013" max="11013" width="3.81640625" style="7" customWidth="1"/>
    <col min="11014" max="11014" width="7.1796875" style="7" customWidth="1"/>
    <col min="11015" max="11015" width="9.26953125" style="7" customWidth="1"/>
    <col min="11016" max="11016" width="10.54296875" style="7" customWidth="1"/>
    <col min="11017" max="11017" width="15.453125" style="7" customWidth="1"/>
    <col min="11018" max="11018" width="15.54296875" style="7" customWidth="1"/>
    <col min="11019" max="11019" width="14.54296875" style="7" customWidth="1"/>
    <col min="11020" max="11021" width="14" style="7" customWidth="1"/>
    <col min="11022" max="11022" width="14.54296875" style="7" customWidth="1"/>
    <col min="11023" max="11023" width="14.26953125" style="7" customWidth="1"/>
    <col min="11024" max="11024" width="16" style="7" customWidth="1"/>
    <col min="11025" max="11265" width="9" style="7"/>
    <col min="11266" max="11266" width="3.7265625" style="7" customWidth="1"/>
    <col min="11267" max="11267" width="13.26953125" style="7" customWidth="1"/>
    <col min="11268" max="11268" width="45.1796875" style="7" customWidth="1"/>
    <col min="11269" max="11269" width="3.81640625" style="7" customWidth="1"/>
    <col min="11270" max="11270" width="7.1796875" style="7" customWidth="1"/>
    <col min="11271" max="11271" width="9.26953125" style="7" customWidth="1"/>
    <col min="11272" max="11272" width="10.54296875" style="7" customWidth="1"/>
    <col min="11273" max="11273" width="15.453125" style="7" customWidth="1"/>
    <col min="11274" max="11274" width="15.54296875" style="7" customWidth="1"/>
    <col min="11275" max="11275" width="14.54296875" style="7" customWidth="1"/>
    <col min="11276" max="11277" width="14" style="7" customWidth="1"/>
    <col min="11278" max="11278" width="14.54296875" style="7" customWidth="1"/>
    <col min="11279" max="11279" width="14.26953125" style="7" customWidth="1"/>
    <col min="11280" max="11280" width="16" style="7" customWidth="1"/>
    <col min="11281" max="11521" width="9" style="7"/>
    <col min="11522" max="11522" width="3.7265625" style="7" customWidth="1"/>
    <col min="11523" max="11523" width="13.26953125" style="7" customWidth="1"/>
    <col min="11524" max="11524" width="45.1796875" style="7" customWidth="1"/>
    <col min="11525" max="11525" width="3.81640625" style="7" customWidth="1"/>
    <col min="11526" max="11526" width="7.1796875" style="7" customWidth="1"/>
    <col min="11527" max="11527" width="9.26953125" style="7" customWidth="1"/>
    <col min="11528" max="11528" width="10.54296875" style="7" customWidth="1"/>
    <col min="11529" max="11529" width="15.453125" style="7" customWidth="1"/>
    <col min="11530" max="11530" width="15.54296875" style="7" customWidth="1"/>
    <col min="11531" max="11531" width="14.54296875" style="7" customWidth="1"/>
    <col min="11532" max="11533" width="14" style="7" customWidth="1"/>
    <col min="11534" max="11534" width="14.54296875" style="7" customWidth="1"/>
    <col min="11535" max="11535" width="14.26953125" style="7" customWidth="1"/>
    <col min="11536" max="11536" width="16" style="7" customWidth="1"/>
    <col min="11537" max="11777" width="9" style="7"/>
    <col min="11778" max="11778" width="3.7265625" style="7" customWidth="1"/>
    <col min="11779" max="11779" width="13.26953125" style="7" customWidth="1"/>
    <col min="11780" max="11780" width="45.1796875" style="7" customWidth="1"/>
    <col min="11781" max="11781" width="3.81640625" style="7" customWidth="1"/>
    <col min="11782" max="11782" width="7.1796875" style="7" customWidth="1"/>
    <col min="11783" max="11783" width="9.26953125" style="7" customWidth="1"/>
    <col min="11784" max="11784" width="10.54296875" style="7" customWidth="1"/>
    <col min="11785" max="11785" width="15.453125" style="7" customWidth="1"/>
    <col min="11786" max="11786" width="15.54296875" style="7" customWidth="1"/>
    <col min="11787" max="11787" width="14.54296875" style="7" customWidth="1"/>
    <col min="11788" max="11789" width="14" style="7" customWidth="1"/>
    <col min="11790" max="11790" width="14.54296875" style="7" customWidth="1"/>
    <col min="11791" max="11791" width="14.26953125" style="7" customWidth="1"/>
    <col min="11792" max="11792" width="16" style="7" customWidth="1"/>
    <col min="11793" max="12033" width="9" style="7"/>
    <col min="12034" max="12034" width="3.7265625" style="7" customWidth="1"/>
    <col min="12035" max="12035" width="13.26953125" style="7" customWidth="1"/>
    <col min="12036" max="12036" width="45.1796875" style="7" customWidth="1"/>
    <col min="12037" max="12037" width="3.81640625" style="7" customWidth="1"/>
    <col min="12038" max="12038" width="7.1796875" style="7" customWidth="1"/>
    <col min="12039" max="12039" width="9.26953125" style="7" customWidth="1"/>
    <col min="12040" max="12040" width="10.54296875" style="7" customWidth="1"/>
    <col min="12041" max="12041" width="15.453125" style="7" customWidth="1"/>
    <col min="12042" max="12042" width="15.54296875" style="7" customWidth="1"/>
    <col min="12043" max="12043" width="14.54296875" style="7" customWidth="1"/>
    <col min="12044" max="12045" width="14" style="7" customWidth="1"/>
    <col min="12046" max="12046" width="14.54296875" style="7" customWidth="1"/>
    <col min="12047" max="12047" width="14.26953125" style="7" customWidth="1"/>
    <col min="12048" max="12048" width="16" style="7" customWidth="1"/>
    <col min="12049" max="12289" width="9" style="7"/>
    <col min="12290" max="12290" width="3.7265625" style="7" customWidth="1"/>
    <col min="12291" max="12291" width="13.26953125" style="7" customWidth="1"/>
    <col min="12292" max="12292" width="45.1796875" style="7" customWidth="1"/>
    <col min="12293" max="12293" width="3.81640625" style="7" customWidth="1"/>
    <col min="12294" max="12294" width="7.1796875" style="7" customWidth="1"/>
    <col min="12295" max="12295" width="9.26953125" style="7" customWidth="1"/>
    <col min="12296" max="12296" width="10.54296875" style="7" customWidth="1"/>
    <col min="12297" max="12297" width="15.453125" style="7" customWidth="1"/>
    <col min="12298" max="12298" width="15.54296875" style="7" customWidth="1"/>
    <col min="12299" max="12299" width="14.54296875" style="7" customWidth="1"/>
    <col min="12300" max="12301" width="14" style="7" customWidth="1"/>
    <col min="12302" max="12302" width="14.54296875" style="7" customWidth="1"/>
    <col min="12303" max="12303" width="14.26953125" style="7" customWidth="1"/>
    <col min="12304" max="12304" width="16" style="7" customWidth="1"/>
    <col min="12305" max="12545" width="9" style="7"/>
    <col min="12546" max="12546" width="3.7265625" style="7" customWidth="1"/>
    <col min="12547" max="12547" width="13.26953125" style="7" customWidth="1"/>
    <col min="12548" max="12548" width="45.1796875" style="7" customWidth="1"/>
    <col min="12549" max="12549" width="3.81640625" style="7" customWidth="1"/>
    <col min="12550" max="12550" width="7.1796875" style="7" customWidth="1"/>
    <col min="12551" max="12551" width="9.26953125" style="7" customWidth="1"/>
    <col min="12552" max="12552" width="10.54296875" style="7" customWidth="1"/>
    <col min="12553" max="12553" width="15.453125" style="7" customWidth="1"/>
    <col min="12554" max="12554" width="15.54296875" style="7" customWidth="1"/>
    <col min="12555" max="12555" width="14.54296875" style="7" customWidth="1"/>
    <col min="12556" max="12557" width="14" style="7" customWidth="1"/>
    <col min="12558" max="12558" width="14.54296875" style="7" customWidth="1"/>
    <col min="12559" max="12559" width="14.26953125" style="7" customWidth="1"/>
    <col min="12560" max="12560" width="16" style="7" customWidth="1"/>
    <col min="12561" max="12801" width="9" style="7"/>
    <col min="12802" max="12802" width="3.7265625" style="7" customWidth="1"/>
    <col min="12803" max="12803" width="13.26953125" style="7" customWidth="1"/>
    <col min="12804" max="12804" width="45.1796875" style="7" customWidth="1"/>
    <col min="12805" max="12805" width="3.81640625" style="7" customWidth="1"/>
    <col min="12806" max="12806" width="7.1796875" style="7" customWidth="1"/>
    <col min="12807" max="12807" width="9.26953125" style="7" customWidth="1"/>
    <col min="12808" max="12808" width="10.54296875" style="7" customWidth="1"/>
    <col min="12809" max="12809" width="15.453125" style="7" customWidth="1"/>
    <col min="12810" max="12810" width="15.54296875" style="7" customWidth="1"/>
    <col min="12811" max="12811" width="14.54296875" style="7" customWidth="1"/>
    <col min="12812" max="12813" width="14" style="7" customWidth="1"/>
    <col min="12814" max="12814" width="14.54296875" style="7" customWidth="1"/>
    <col min="12815" max="12815" width="14.26953125" style="7" customWidth="1"/>
    <col min="12816" max="12816" width="16" style="7" customWidth="1"/>
    <col min="12817" max="13057" width="9" style="7"/>
    <col min="13058" max="13058" width="3.7265625" style="7" customWidth="1"/>
    <col min="13059" max="13059" width="13.26953125" style="7" customWidth="1"/>
    <col min="13060" max="13060" width="45.1796875" style="7" customWidth="1"/>
    <col min="13061" max="13061" width="3.81640625" style="7" customWidth="1"/>
    <col min="13062" max="13062" width="7.1796875" style="7" customWidth="1"/>
    <col min="13063" max="13063" width="9.26953125" style="7" customWidth="1"/>
    <col min="13064" max="13064" width="10.54296875" style="7" customWidth="1"/>
    <col min="13065" max="13065" width="15.453125" style="7" customWidth="1"/>
    <col min="13066" max="13066" width="15.54296875" style="7" customWidth="1"/>
    <col min="13067" max="13067" width="14.54296875" style="7" customWidth="1"/>
    <col min="13068" max="13069" width="14" style="7" customWidth="1"/>
    <col min="13070" max="13070" width="14.54296875" style="7" customWidth="1"/>
    <col min="13071" max="13071" width="14.26953125" style="7" customWidth="1"/>
    <col min="13072" max="13072" width="16" style="7" customWidth="1"/>
    <col min="13073" max="13313" width="9" style="7"/>
    <col min="13314" max="13314" width="3.7265625" style="7" customWidth="1"/>
    <col min="13315" max="13315" width="13.26953125" style="7" customWidth="1"/>
    <col min="13316" max="13316" width="45.1796875" style="7" customWidth="1"/>
    <col min="13317" max="13317" width="3.81640625" style="7" customWidth="1"/>
    <col min="13318" max="13318" width="7.1796875" style="7" customWidth="1"/>
    <col min="13319" max="13319" width="9.26953125" style="7" customWidth="1"/>
    <col min="13320" max="13320" width="10.54296875" style="7" customWidth="1"/>
    <col min="13321" max="13321" width="15.453125" style="7" customWidth="1"/>
    <col min="13322" max="13322" width="15.54296875" style="7" customWidth="1"/>
    <col min="13323" max="13323" width="14.54296875" style="7" customWidth="1"/>
    <col min="13324" max="13325" width="14" style="7" customWidth="1"/>
    <col min="13326" max="13326" width="14.54296875" style="7" customWidth="1"/>
    <col min="13327" max="13327" width="14.26953125" style="7" customWidth="1"/>
    <col min="13328" max="13328" width="16" style="7" customWidth="1"/>
    <col min="13329" max="13569" width="9" style="7"/>
    <col min="13570" max="13570" width="3.7265625" style="7" customWidth="1"/>
    <col min="13571" max="13571" width="13.26953125" style="7" customWidth="1"/>
    <col min="13572" max="13572" width="45.1796875" style="7" customWidth="1"/>
    <col min="13573" max="13573" width="3.81640625" style="7" customWidth="1"/>
    <col min="13574" max="13574" width="7.1796875" style="7" customWidth="1"/>
    <col min="13575" max="13575" width="9.26953125" style="7" customWidth="1"/>
    <col min="13576" max="13576" width="10.54296875" style="7" customWidth="1"/>
    <col min="13577" max="13577" width="15.453125" style="7" customWidth="1"/>
    <col min="13578" max="13578" width="15.54296875" style="7" customWidth="1"/>
    <col min="13579" max="13579" width="14.54296875" style="7" customWidth="1"/>
    <col min="13580" max="13581" width="14" style="7" customWidth="1"/>
    <col min="13582" max="13582" width="14.54296875" style="7" customWidth="1"/>
    <col min="13583" max="13583" width="14.26953125" style="7" customWidth="1"/>
    <col min="13584" max="13584" width="16" style="7" customWidth="1"/>
    <col min="13585" max="13825" width="9" style="7"/>
    <col min="13826" max="13826" width="3.7265625" style="7" customWidth="1"/>
    <col min="13827" max="13827" width="13.26953125" style="7" customWidth="1"/>
    <col min="13828" max="13828" width="45.1796875" style="7" customWidth="1"/>
    <col min="13829" max="13829" width="3.81640625" style="7" customWidth="1"/>
    <col min="13830" max="13830" width="7.1796875" style="7" customWidth="1"/>
    <col min="13831" max="13831" width="9.26953125" style="7" customWidth="1"/>
    <col min="13832" max="13832" width="10.54296875" style="7" customWidth="1"/>
    <col min="13833" max="13833" width="15.453125" style="7" customWidth="1"/>
    <col min="13834" max="13834" width="15.54296875" style="7" customWidth="1"/>
    <col min="13835" max="13835" width="14.54296875" style="7" customWidth="1"/>
    <col min="13836" max="13837" width="14" style="7" customWidth="1"/>
    <col min="13838" max="13838" width="14.54296875" style="7" customWidth="1"/>
    <col min="13839" max="13839" width="14.26953125" style="7" customWidth="1"/>
    <col min="13840" max="13840" width="16" style="7" customWidth="1"/>
    <col min="13841" max="14081" width="9" style="7"/>
    <col min="14082" max="14082" width="3.7265625" style="7" customWidth="1"/>
    <col min="14083" max="14083" width="13.26953125" style="7" customWidth="1"/>
    <col min="14084" max="14084" width="45.1796875" style="7" customWidth="1"/>
    <col min="14085" max="14085" width="3.81640625" style="7" customWidth="1"/>
    <col min="14086" max="14086" width="7.1796875" style="7" customWidth="1"/>
    <col min="14087" max="14087" width="9.26953125" style="7" customWidth="1"/>
    <col min="14088" max="14088" width="10.54296875" style="7" customWidth="1"/>
    <col min="14089" max="14089" width="15.453125" style="7" customWidth="1"/>
    <col min="14090" max="14090" width="15.54296875" style="7" customWidth="1"/>
    <col min="14091" max="14091" width="14.54296875" style="7" customWidth="1"/>
    <col min="14092" max="14093" width="14" style="7" customWidth="1"/>
    <col min="14094" max="14094" width="14.54296875" style="7" customWidth="1"/>
    <col min="14095" max="14095" width="14.26953125" style="7" customWidth="1"/>
    <col min="14096" max="14096" width="16" style="7" customWidth="1"/>
    <col min="14097" max="14337" width="9" style="7"/>
    <col min="14338" max="14338" width="3.7265625" style="7" customWidth="1"/>
    <col min="14339" max="14339" width="13.26953125" style="7" customWidth="1"/>
    <col min="14340" max="14340" width="45.1796875" style="7" customWidth="1"/>
    <col min="14341" max="14341" width="3.81640625" style="7" customWidth="1"/>
    <col min="14342" max="14342" width="7.1796875" style="7" customWidth="1"/>
    <col min="14343" max="14343" width="9.26953125" style="7" customWidth="1"/>
    <col min="14344" max="14344" width="10.54296875" style="7" customWidth="1"/>
    <col min="14345" max="14345" width="15.453125" style="7" customWidth="1"/>
    <col min="14346" max="14346" width="15.54296875" style="7" customWidth="1"/>
    <col min="14347" max="14347" width="14.54296875" style="7" customWidth="1"/>
    <col min="14348" max="14349" width="14" style="7" customWidth="1"/>
    <col min="14350" max="14350" width="14.54296875" style="7" customWidth="1"/>
    <col min="14351" max="14351" width="14.26953125" style="7" customWidth="1"/>
    <col min="14352" max="14352" width="16" style="7" customWidth="1"/>
    <col min="14353" max="14593" width="9" style="7"/>
    <col min="14594" max="14594" width="3.7265625" style="7" customWidth="1"/>
    <col min="14595" max="14595" width="13.26953125" style="7" customWidth="1"/>
    <col min="14596" max="14596" width="45.1796875" style="7" customWidth="1"/>
    <col min="14597" max="14597" width="3.81640625" style="7" customWidth="1"/>
    <col min="14598" max="14598" width="7.1796875" style="7" customWidth="1"/>
    <col min="14599" max="14599" width="9.26953125" style="7" customWidth="1"/>
    <col min="14600" max="14600" width="10.54296875" style="7" customWidth="1"/>
    <col min="14601" max="14601" width="15.453125" style="7" customWidth="1"/>
    <col min="14602" max="14602" width="15.54296875" style="7" customWidth="1"/>
    <col min="14603" max="14603" width="14.54296875" style="7" customWidth="1"/>
    <col min="14604" max="14605" width="14" style="7" customWidth="1"/>
    <col min="14606" max="14606" width="14.54296875" style="7" customWidth="1"/>
    <col min="14607" max="14607" width="14.26953125" style="7" customWidth="1"/>
    <col min="14608" max="14608" width="16" style="7" customWidth="1"/>
    <col min="14609" max="14849" width="9" style="7"/>
    <col min="14850" max="14850" width="3.7265625" style="7" customWidth="1"/>
    <col min="14851" max="14851" width="13.26953125" style="7" customWidth="1"/>
    <col min="14852" max="14852" width="45.1796875" style="7" customWidth="1"/>
    <col min="14853" max="14853" width="3.81640625" style="7" customWidth="1"/>
    <col min="14854" max="14854" width="7.1796875" style="7" customWidth="1"/>
    <col min="14855" max="14855" width="9.26953125" style="7" customWidth="1"/>
    <col min="14856" max="14856" width="10.54296875" style="7" customWidth="1"/>
    <col min="14857" max="14857" width="15.453125" style="7" customWidth="1"/>
    <col min="14858" max="14858" width="15.54296875" style="7" customWidth="1"/>
    <col min="14859" max="14859" width="14.54296875" style="7" customWidth="1"/>
    <col min="14860" max="14861" width="14" style="7" customWidth="1"/>
    <col min="14862" max="14862" width="14.54296875" style="7" customWidth="1"/>
    <col min="14863" max="14863" width="14.26953125" style="7" customWidth="1"/>
    <col min="14864" max="14864" width="16" style="7" customWidth="1"/>
    <col min="14865" max="15105" width="9" style="7"/>
    <col min="15106" max="15106" width="3.7265625" style="7" customWidth="1"/>
    <col min="15107" max="15107" width="13.26953125" style="7" customWidth="1"/>
    <col min="15108" max="15108" width="45.1796875" style="7" customWidth="1"/>
    <col min="15109" max="15109" width="3.81640625" style="7" customWidth="1"/>
    <col min="15110" max="15110" width="7.1796875" style="7" customWidth="1"/>
    <col min="15111" max="15111" width="9.26953125" style="7" customWidth="1"/>
    <col min="15112" max="15112" width="10.54296875" style="7" customWidth="1"/>
    <col min="15113" max="15113" width="15.453125" style="7" customWidth="1"/>
    <col min="15114" max="15114" width="15.54296875" style="7" customWidth="1"/>
    <col min="15115" max="15115" width="14.54296875" style="7" customWidth="1"/>
    <col min="15116" max="15117" width="14" style="7" customWidth="1"/>
    <col min="15118" max="15118" width="14.54296875" style="7" customWidth="1"/>
    <col min="15119" max="15119" width="14.26953125" style="7" customWidth="1"/>
    <col min="15120" max="15120" width="16" style="7" customWidth="1"/>
    <col min="15121" max="15361" width="9" style="7"/>
    <col min="15362" max="15362" width="3.7265625" style="7" customWidth="1"/>
    <col min="15363" max="15363" width="13.26953125" style="7" customWidth="1"/>
    <col min="15364" max="15364" width="45.1796875" style="7" customWidth="1"/>
    <col min="15365" max="15365" width="3.81640625" style="7" customWidth="1"/>
    <col min="15366" max="15366" width="7.1796875" style="7" customWidth="1"/>
    <col min="15367" max="15367" width="9.26953125" style="7" customWidth="1"/>
    <col min="15368" max="15368" width="10.54296875" style="7" customWidth="1"/>
    <col min="15369" max="15369" width="15.453125" style="7" customWidth="1"/>
    <col min="15370" max="15370" width="15.54296875" style="7" customWidth="1"/>
    <col min="15371" max="15371" width="14.54296875" style="7" customWidth="1"/>
    <col min="15372" max="15373" width="14" style="7" customWidth="1"/>
    <col min="15374" max="15374" width="14.54296875" style="7" customWidth="1"/>
    <col min="15375" max="15375" width="14.26953125" style="7" customWidth="1"/>
    <col min="15376" max="15376" width="16" style="7" customWidth="1"/>
    <col min="15377" max="15617" width="9" style="7"/>
    <col min="15618" max="15618" width="3.7265625" style="7" customWidth="1"/>
    <col min="15619" max="15619" width="13.26953125" style="7" customWidth="1"/>
    <col min="15620" max="15620" width="45.1796875" style="7" customWidth="1"/>
    <col min="15621" max="15621" width="3.81640625" style="7" customWidth="1"/>
    <col min="15622" max="15622" width="7.1796875" style="7" customWidth="1"/>
    <col min="15623" max="15623" width="9.26953125" style="7" customWidth="1"/>
    <col min="15624" max="15624" width="10.54296875" style="7" customWidth="1"/>
    <col min="15625" max="15625" width="15.453125" style="7" customWidth="1"/>
    <col min="15626" max="15626" width="15.54296875" style="7" customWidth="1"/>
    <col min="15627" max="15627" width="14.54296875" style="7" customWidth="1"/>
    <col min="15628" max="15629" width="14" style="7" customWidth="1"/>
    <col min="15630" max="15630" width="14.54296875" style="7" customWidth="1"/>
    <col min="15631" max="15631" width="14.26953125" style="7" customWidth="1"/>
    <col min="15632" max="15632" width="16" style="7" customWidth="1"/>
    <col min="15633" max="15873" width="9" style="7"/>
    <col min="15874" max="15874" width="3.7265625" style="7" customWidth="1"/>
    <col min="15875" max="15875" width="13.26953125" style="7" customWidth="1"/>
    <col min="15876" max="15876" width="45.1796875" style="7" customWidth="1"/>
    <col min="15877" max="15877" width="3.81640625" style="7" customWidth="1"/>
    <col min="15878" max="15878" width="7.1796875" style="7" customWidth="1"/>
    <col min="15879" max="15879" width="9.26953125" style="7" customWidth="1"/>
    <col min="15880" max="15880" width="10.54296875" style="7" customWidth="1"/>
    <col min="15881" max="15881" width="15.453125" style="7" customWidth="1"/>
    <col min="15882" max="15882" width="15.54296875" style="7" customWidth="1"/>
    <col min="15883" max="15883" width="14.54296875" style="7" customWidth="1"/>
    <col min="15884" max="15885" width="14" style="7" customWidth="1"/>
    <col min="15886" max="15886" width="14.54296875" style="7" customWidth="1"/>
    <col min="15887" max="15887" width="14.26953125" style="7" customWidth="1"/>
    <col min="15888" max="15888" width="16" style="7" customWidth="1"/>
    <col min="15889" max="16129" width="9" style="7"/>
    <col min="16130" max="16130" width="3.7265625" style="7" customWidth="1"/>
    <col min="16131" max="16131" width="13.26953125" style="7" customWidth="1"/>
    <col min="16132" max="16132" width="45.1796875" style="7" customWidth="1"/>
    <col min="16133" max="16133" width="3.81640625" style="7" customWidth="1"/>
    <col min="16134" max="16134" width="7.1796875" style="7" customWidth="1"/>
    <col min="16135" max="16135" width="9.26953125" style="7" customWidth="1"/>
    <col min="16136" max="16136" width="10.54296875" style="7" customWidth="1"/>
    <col min="16137" max="16137" width="15.453125" style="7" customWidth="1"/>
    <col min="16138" max="16138" width="15.54296875" style="7" customWidth="1"/>
    <col min="16139" max="16139" width="14.54296875" style="7" customWidth="1"/>
    <col min="16140" max="16141" width="14" style="7" customWidth="1"/>
    <col min="16142" max="16142" width="14.54296875" style="7" customWidth="1"/>
    <col min="16143" max="16143" width="14.26953125" style="7" customWidth="1"/>
    <col min="16144" max="16144" width="16" style="7" customWidth="1"/>
    <col min="16145" max="16384" width="9" style="7"/>
  </cols>
  <sheetData>
    <row r="1" spans="1:29" ht="18" x14ac:dyDescent="0.35">
      <c r="A1" s="199" t="s">
        <v>0</v>
      </c>
      <c r="B1" s="199"/>
      <c r="C1" s="200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R1" s="23"/>
      <c r="S1" s="23"/>
    </row>
    <row r="2" spans="1:29" x14ac:dyDescent="0.25">
      <c r="A2" s="24" t="s">
        <v>1</v>
      </c>
      <c r="B2" s="25"/>
      <c r="C2" s="7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R2" s="25"/>
      <c r="S2" s="25"/>
    </row>
    <row r="3" spans="1:29" x14ac:dyDescent="0.25">
      <c r="A3" s="24" t="s">
        <v>154</v>
      </c>
      <c r="B3" s="25"/>
      <c r="C3" s="7"/>
      <c r="D3" s="25"/>
      <c r="E3" s="25"/>
      <c r="F3" s="25"/>
      <c r="G3" s="25"/>
      <c r="H3" s="25"/>
      <c r="I3" s="25"/>
      <c r="J3" s="201"/>
      <c r="K3" s="202"/>
      <c r="L3" s="26"/>
      <c r="M3" s="25"/>
      <c r="N3" s="25"/>
      <c r="O3" s="25"/>
      <c r="P3" s="25"/>
      <c r="R3" s="25"/>
      <c r="S3" s="25"/>
    </row>
    <row r="4" spans="1:29" x14ac:dyDescent="0.25">
      <c r="A4" s="24" t="s">
        <v>2577</v>
      </c>
      <c r="B4" s="25"/>
      <c r="C4" s="7"/>
      <c r="D4" s="25"/>
      <c r="E4" s="25"/>
      <c r="F4" s="25"/>
      <c r="G4" s="25"/>
      <c r="H4" s="25"/>
      <c r="I4" s="25"/>
      <c r="J4" s="201"/>
      <c r="K4" s="202"/>
      <c r="L4" s="26"/>
      <c r="M4" s="25"/>
      <c r="N4" s="25"/>
      <c r="O4" s="25"/>
      <c r="P4" s="25"/>
      <c r="R4" s="25"/>
      <c r="S4" s="25"/>
    </row>
    <row r="5" spans="1:29" x14ac:dyDescent="0.35">
      <c r="A5" s="27"/>
      <c r="B5" s="28"/>
      <c r="C5" s="7"/>
      <c r="D5" s="29"/>
      <c r="E5" s="30"/>
      <c r="F5" s="30"/>
      <c r="G5" s="31"/>
      <c r="H5" s="31"/>
      <c r="I5" s="31"/>
      <c r="J5" s="203"/>
      <c r="K5" s="204"/>
      <c r="L5" s="31"/>
      <c r="M5" s="31"/>
      <c r="N5" s="31"/>
      <c r="O5" s="31"/>
      <c r="P5" s="31"/>
      <c r="R5" s="31"/>
      <c r="S5" s="31"/>
    </row>
    <row r="6" spans="1:29" x14ac:dyDescent="0.25">
      <c r="A6" s="32" t="s">
        <v>4</v>
      </c>
      <c r="B6" s="25"/>
      <c r="C6" s="7"/>
      <c r="D6" s="33"/>
      <c r="E6" s="34"/>
      <c r="F6" s="34"/>
      <c r="G6" s="35"/>
      <c r="H6" s="35"/>
      <c r="I6" s="35"/>
      <c r="J6" s="197"/>
      <c r="K6" s="198"/>
      <c r="L6" s="35"/>
      <c r="M6" s="35"/>
      <c r="N6" s="35"/>
      <c r="O6" s="35"/>
      <c r="P6" s="35"/>
      <c r="R6" s="35"/>
      <c r="S6" s="35"/>
    </row>
    <row r="7" spans="1:29" x14ac:dyDescent="0.25">
      <c r="A7" s="32" t="s">
        <v>5</v>
      </c>
      <c r="B7" s="25"/>
      <c r="C7" s="7"/>
      <c r="D7" s="33"/>
      <c r="E7" s="34"/>
      <c r="F7" s="34"/>
      <c r="G7" s="35"/>
      <c r="H7" s="35"/>
      <c r="I7" s="35"/>
      <c r="J7" s="197"/>
      <c r="K7" s="198"/>
      <c r="L7" s="35"/>
      <c r="M7" s="35"/>
      <c r="N7" s="32"/>
      <c r="O7" s="35"/>
      <c r="P7" s="35"/>
      <c r="R7" s="35"/>
      <c r="S7" s="35"/>
    </row>
    <row r="8" spans="1:29" x14ac:dyDescent="0.25">
      <c r="A8" s="32" t="s">
        <v>7</v>
      </c>
      <c r="B8" s="25"/>
      <c r="C8" s="7"/>
      <c r="D8" s="33"/>
      <c r="E8" s="34"/>
      <c r="F8" s="34"/>
      <c r="G8" s="35"/>
      <c r="H8" s="35"/>
      <c r="I8" s="35"/>
      <c r="J8" s="197"/>
      <c r="K8" s="198"/>
      <c r="L8" s="35"/>
      <c r="M8" s="35"/>
      <c r="N8" s="32"/>
      <c r="O8" s="35"/>
      <c r="P8" s="35"/>
      <c r="R8" s="35"/>
      <c r="S8" s="35"/>
    </row>
    <row r="9" spans="1:29" x14ac:dyDescent="0.35">
      <c r="A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R9" s="7"/>
      <c r="S9" s="7"/>
    </row>
    <row r="10" spans="1:29" s="38" customFormat="1" ht="52.5" thickBot="1" x14ac:dyDescent="0.4">
      <c r="A10" s="46" t="s">
        <v>4588</v>
      </c>
      <c r="B10" s="46" t="s">
        <v>4587</v>
      </c>
      <c r="C10" s="46" t="s">
        <v>4586</v>
      </c>
      <c r="D10" s="46" t="s">
        <v>8</v>
      </c>
      <c r="E10" s="46" t="s">
        <v>9</v>
      </c>
      <c r="F10" s="47" t="s">
        <v>4563</v>
      </c>
      <c r="G10" s="48" t="s">
        <v>4564</v>
      </c>
      <c r="H10" s="49" t="s">
        <v>4565</v>
      </c>
      <c r="I10" s="46" t="s">
        <v>10</v>
      </c>
      <c r="J10" s="46" t="s">
        <v>11</v>
      </c>
      <c r="K10" s="46" t="s">
        <v>12</v>
      </c>
      <c r="L10" s="46" t="s">
        <v>13</v>
      </c>
      <c r="M10" s="46" t="s">
        <v>14</v>
      </c>
      <c r="N10" s="46" t="s">
        <v>15</v>
      </c>
      <c r="O10" s="46" t="s">
        <v>16</v>
      </c>
      <c r="P10" s="46" t="s">
        <v>17</v>
      </c>
      <c r="R10" s="50" t="s">
        <v>4567</v>
      </c>
      <c r="S10" s="46" t="s">
        <v>11</v>
      </c>
      <c r="T10" s="49" t="s">
        <v>4577</v>
      </c>
      <c r="U10" s="49" t="s">
        <v>4578</v>
      </c>
      <c r="V10" s="49" t="s">
        <v>4579</v>
      </c>
      <c r="W10" s="49" t="s">
        <v>4580</v>
      </c>
      <c r="X10" s="49" t="s">
        <v>4581</v>
      </c>
      <c r="Y10" s="49">
        <v>2018</v>
      </c>
      <c r="Z10" s="49">
        <v>2019</v>
      </c>
      <c r="AA10" s="49">
        <v>2020</v>
      </c>
      <c r="AB10" s="49" t="s">
        <v>4582</v>
      </c>
      <c r="AC10" s="51" t="s">
        <v>4583</v>
      </c>
    </row>
    <row r="11" spans="1:29" ht="15" thickBot="1" x14ac:dyDescent="0.4">
      <c r="A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R11" s="7"/>
      <c r="S11" s="136" t="s">
        <v>11</v>
      </c>
      <c r="X11" s="52">
        <f>SUBTOTAL(9,X12:X56)</f>
        <v>83645.955390672258</v>
      </c>
    </row>
    <row r="12" spans="1:29" x14ac:dyDescent="0.35">
      <c r="A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R12" s="7"/>
      <c r="S12" s="7"/>
    </row>
    <row r="13" spans="1:29" x14ac:dyDescent="0.3">
      <c r="A13" s="53"/>
      <c r="B13" s="54" t="s">
        <v>2204</v>
      </c>
      <c r="C13" s="55" t="s">
        <v>2578</v>
      </c>
      <c r="D13" s="55"/>
      <c r="E13" s="56"/>
      <c r="F13" s="56"/>
      <c r="G13" s="57"/>
      <c r="H13" s="57"/>
      <c r="I13" s="57">
        <v>163840.69</v>
      </c>
      <c r="J13" s="57">
        <v>0</v>
      </c>
      <c r="K13" s="57">
        <v>0</v>
      </c>
      <c r="L13" s="57">
        <v>0</v>
      </c>
      <c r="M13" s="57">
        <v>0</v>
      </c>
      <c r="N13" s="57">
        <v>0</v>
      </c>
      <c r="O13" s="57">
        <v>0</v>
      </c>
      <c r="P13" s="57">
        <v>0</v>
      </c>
      <c r="R13" s="57"/>
      <c r="S13" s="57">
        <v>0</v>
      </c>
    </row>
    <row r="14" spans="1:29" ht="15" thickBot="1" x14ac:dyDescent="0.35">
      <c r="A14" s="58"/>
      <c r="B14" s="59" t="s">
        <v>2579</v>
      </c>
      <c r="C14" s="60" t="s">
        <v>2580</v>
      </c>
      <c r="D14" s="60"/>
      <c r="E14" s="61"/>
      <c r="F14" s="61"/>
      <c r="G14" s="62"/>
      <c r="H14" s="62"/>
      <c r="I14" s="62">
        <v>163840.69</v>
      </c>
      <c r="J14" s="62">
        <v>0</v>
      </c>
      <c r="K14" s="62">
        <v>0</v>
      </c>
      <c r="L14" s="62">
        <v>0</v>
      </c>
      <c r="M14" s="62">
        <v>0</v>
      </c>
      <c r="N14" s="62">
        <v>0</v>
      </c>
      <c r="O14" s="62">
        <v>0</v>
      </c>
      <c r="P14" s="62">
        <v>0</v>
      </c>
      <c r="R14" s="62"/>
      <c r="S14" s="62">
        <v>0</v>
      </c>
    </row>
    <row r="15" spans="1:29" ht="40" x14ac:dyDescent="0.2">
      <c r="A15" s="67"/>
      <c r="B15" s="68" t="s">
        <v>2581</v>
      </c>
      <c r="C15" s="69" t="s">
        <v>2582</v>
      </c>
      <c r="D15" s="69" t="s">
        <v>44</v>
      </c>
      <c r="E15" s="70">
        <v>0</v>
      </c>
      <c r="F15" s="70">
        <v>1</v>
      </c>
      <c r="G15" s="71">
        <v>19128.62</v>
      </c>
      <c r="H15" s="71"/>
      <c r="I15" s="71"/>
      <c r="J15" s="71"/>
      <c r="K15" s="71"/>
      <c r="L15" s="71"/>
      <c r="M15" s="71"/>
      <c r="N15" s="71"/>
      <c r="O15" s="71"/>
      <c r="P15" s="72"/>
      <c r="R15" s="71"/>
      <c r="S15" s="71">
        <v>0</v>
      </c>
      <c r="T15" s="15"/>
      <c r="U15" s="15"/>
      <c r="V15" s="16"/>
      <c r="W15" s="16"/>
      <c r="X15" s="16"/>
      <c r="Y15" s="15"/>
      <c r="Z15" s="15"/>
      <c r="AA15" s="15"/>
      <c r="AB15" s="15"/>
      <c r="AC15" s="17"/>
    </row>
    <row r="16" spans="1:29" s="85" customFormat="1" ht="36" x14ac:dyDescent="0.35">
      <c r="A16" s="80"/>
      <c r="B16" s="81"/>
      <c r="C16" s="82" t="str">
        <f>C15</f>
        <v xml:space="preserve">Mycí stůl, 1x vevařený lisovaný dřez o rozměru 400x400x250mm, 1x plná police, prolomená pracovní deska, 1x otvor vlevo pro stojánkovou vodovodní baterii, částečná kapotáž dřezu z čela, vpravo ve spodním prostoru stolu místo pro umístění podstolové myčky,   </v>
      </c>
      <c r="D16" s="82"/>
      <c r="E16" s="83"/>
      <c r="F16" s="83">
        <v>1</v>
      </c>
      <c r="G16" s="84">
        <v>15900</v>
      </c>
      <c r="H16" s="84">
        <v>15900</v>
      </c>
      <c r="I16" s="84"/>
      <c r="J16" s="84"/>
      <c r="K16" s="84"/>
      <c r="L16" s="84"/>
      <c r="M16" s="84"/>
      <c r="N16" s="84"/>
      <c r="O16" s="84"/>
      <c r="P16" s="84"/>
      <c r="R16" s="84">
        <v>23532</v>
      </c>
      <c r="S16" s="84"/>
      <c r="T16" s="15">
        <f t="shared" ref="T16" si="0">R16/H16</f>
        <v>1.48</v>
      </c>
      <c r="U16" s="15">
        <f t="shared" ref="U16" si="1">T16-AB16</f>
        <v>1.4543479884611668</v>
      </c>
      <c r="V16" s="16">
        <f t="shared" ref="V16" si="2">G16*U16</f>
        <v>23124.133016532553</v>
      </c>
      <c r="W16" s="16">
        <f t="shared" ref="W16" si="3">V16-G16</f>
        <v>7224.1330165325526</v>
      </c>
      <c r="X16" s="16">
        <f t="shared" ref="X16" si="4">F16*W16</f>
        <v>7224.1330165325526</v>
      </c>
      <c r="Y16" s="15">
        <f t="shared" ref="Y16:Y36" si="5">104.584835545197%-100%</f>
        <v>4.5848355451969969E-2</v>
      </c>
      <c r="Z16" s="15">
        <f t="shared" ref="Z16:Z36" si="6">101.199262415129%-100%</f>
        <v>1.1992624151289988E-2</v>
      </c>
      <c r="AA16" s="15">
        <f t="shared" ref="AA16:AA36" si="7">101.911505501324%-100%</f>
        <v>1.9115055013239957E-2</v>
      </c>
      <c r="AB16" s="15">
        <f t="shared" ref="AB16:AB36" si="8">AVERAGE(Y16:AA16)</f>
        <v>2.5652011538833303E-2</v>
      </c>
      <c r="AC16" s="17" t="s">
        <v>5108</v>
      </c>
    </row>
    <row r="17" spans="1:31" x14ac:dyDescent="0.2">
      <c r="A17" s="87"/>
      <c r="B17" s="88" t="s">
        <v>2583</v>
      </c>
      <c r="C17" s="89" t="s">
        <v>2584</v>
      </c>
      <c r="D17" s="89" t="s">
        <v>44</v>
      </c>
      <c r="E17" s="90">
        <v>0</v>
      </c>
      <c r="F17" s="90">
        <v>1</v>
      </c>
      <c r="G17" s="91">
        <v>3533.52</v>
      </c>
      <c r="H17" s="91"/>
      <c r="I17" s="91"/>
      <c r="J17" s="91"/>
      <c r="K17" s="91"/>
      <c r="L17" s="91"/>
      <c r="M17" s="91"/>
      <c r="N17" s="91"/>
      <c r="O17" s="91"/>
      <c r="P17" s="92"/>
      <c r="R17" s="91"/>
      <c r="S17" s="91">
        <v>0</v>
      </c>
      <c r="T17" s="15"/>
      <c r="U17" s="15"/>
      <c r="V17" s="16"/>
      <c r="W17" s="16"/>
      <c r="X17" s="16"/>
      <c r="Y17" s="15"/>
      <c r="Z17" s="15"/>
      <c r="AA17" s="15"/>
      <c r="AB17" s="15"/>
      <c r="AC17" s="17"/>
      <c r="AE17" s="85"/>
    </row>
    <row r="18" spans="1:31" ht="40" x14ac:dyDescent="0.2">
      <c r="A18" s="87"/>
      <c r="B18" s="88" t="s">
        <v>2585</v>
      </c>
      <c r="C18" s="89" t="s">
        <v>2586</v>
      </c>
      <c r="D18" s="89" t="s">
        <v>44</v>
      </c>
      <c r="E18" s="90">
        <v>0</v>
      </c>
      <c r="F18" s="90">
        <v>1</v>
      </c>
      <c r="G18" s="91">
        <v>37920.94</v>
      </c>
      <c r="H18" s="91"/>
      <c r="I18" s="91"/>
      <c r="J18" s="91"/>
      <c r="K18" s="91"/>
      <c r="L18" s="91"/>
      <c r="M18" s="91"/>
      <c r="N18" s="91"/>
      <c r="O18" s="91"/>
      <c r="P18" s="92"/>
      <c r="R18" s="91"/>
      <c r="S18" s="91">
        <v>0</v>
      </c>
      <c r="T18" s="15"/>
      <c r="U18" s="15"/>
      <c r="V18" s="16"/>
      <c r="W18" s="16"/>
      <c r="X18" s="16"/>
      <c r="Y18" s="15"/>
      <c r="Z18" s="15"/>
      <c r="AA18" s="15"/>
      <c r="AB18" s="15"/>
      <c r="AC18" s="17"/>
      <c r="AE18" s="85"/>
    </row>
    <row r="19" spans="1:31" s="85" customFormat="1" ht="36" x14ac:dyDescent="0.35">
      <c r="A19" s="80"/>
      <c r="B19" s="81"/>
      <c r="C19" s="82" t="str">
        <f>C18</f>
        <v xml:space="preserve">Podstolová profesionální myčka, dvouplášťové provedení, čelní zakládání, velikost koše 400x400mm, pracovní výkon 20 košu za hod, mycí cykly 180" , spotřeba vody 2,75 lt , objem mycí vany 10 litrů, magnetický spínač dvířek, zásuvná výška 320 mm, součástí m   </v>
      </c>
      <c r="D19" s="82"/>
      <c r="E19" s="83"/>
      <c r="F19" s="83">
        <v>1</v>
      </c>
      <c r="G19" s="84">
        <v>35500</v>
      </c>
      <c r="H19" s="84">
        <v>35500</v>
      </c>
      <c r="I19" s="84"/>
      <c r="J19" s="84"/>
      <c r="K19" s="84"/>
      <c r="L19" s="84"/>
      <c r="M19" s="84"/>
      <c r="N19" s="84"/>
      <c r="O19" s="84"/>
      <c r="P19" s="84"/>
      <c r="R19" s="84">
        <v>41180</v>
      </c>
      <c r="S19" s="84"/>
      <c r="T19" s="15">
        <f t="shared" ref="T19" si="9">R19/H19</f>
        <v>1.1599999999999999</v>
      </c>
      <c r="U19" s="15">
        <f t="shared" ref="U19" si="10">T19-AB19</f>
        <v>1.1343479884611667</v>
      </c>
      <c r="V19" s="16">
        <f t="shared" ref="V19" si="11">G19*U19</f>
        <v>40269.353590371415</v>
      </c>
      <c r="W19" s="16">
        <f t="shared" ref="W19" si="12">V19-G19</f>
        <v>4769.3535903714146</v>
      </c>
      <c r="X19" s="16">
        <f t="shared" ref="X19" si="13">F19*W19</f>
        <v>4769.3535903714146</v>
      </c>
      <c r="Y19" s="15">
        <f t="shared" si="5"/>
        <v>4.5848355451969969E-2</v>
      </c>
      <c r="Z19" s="15">
        <f t="shared" si="6"/>
        <v>1.1992624151289988E-2</v>
      </c>
      <c r="AA19" s="15">
        <f t="shared" si="7"/>
        <v>1.9115055013239957E-2</v>
      </c>
      <c r="AB19" s="15">
        <f t="shared" ref="AB19" si="14">AVERAGE(Y19:AA19)</f>
        <v>2.5652011538833303E-2</v>
      </c>
      <c r="AC19" s="17" t="s">
        <v>5108</v>
      </c>
    </row>
    <row r="20" spans="1:31" ht="40" x14ac:dyDescent="0.2">
      <c r="A20" s="87"/>
      <c r="B20" s="88" t="s">
        <v>2587</v>
      </c>
      <c r="C20" s="89" t="s">
        <v>2588</v>
      </c>
      <c r="D20" s="89" t="s">
        <v>44</v>
      </c>
      <c r="E20" s="90">
        <v>0</v>
      </c>
      <c r="F20" s="90">
        <v>1</v>
      </c>
      <c r="G20" s="91">
        <v>28490.28</v>
      </c>
      <c r="H20" s="91"/>
      <c r="I20" s="91"/>
      <c r="J20" s="91"/>
      <c r="K20" s="91"/>
      <c r="L20" s="91"/>
      <c r="M20" s="91"/>
      <c r="N20" s="91"/>
      <c r="O20" s="91"/>
      <c r="P20" s="92"/>
      <c r="R20" s="91"/>
      <c r="S20" s="91">
        <v>0</v>
      </c>
      <c r="T20" s="15"/>
      <c r="U20" s="15"/>
      <c r="V20" s="16"/>
      <c r="W20" s="16"/>
      <c r="X20" s="16"/>
      <c r="Y20" s="15"/>
      <c r="Z20" s="15"/>
      <c r="AA20" s="15"/>
      <c r="AB20" s="15"/>
      <c r="AC20" s="17"/>
      <c r="AE20" s="85"/>
    </row>
    <row r="21" spans="1:31" s="85" customFormat="1" ht="36" x14ac:dyDescent="0.35">
      <c r="A21" s="80"/>
      <c r="B21" s="81"/>
      <c r="C21" s="82" t="str">
        <f>C20</f>
        <v xml:space="preserve">Vyhřívaná výdejní vodní lázeň, dělená, pojízdná, kapacita 3x GN 1/1-200, nerezové provedení, pojízdná - 4x kolečko, každé o pr. 100 mm z toho 2x bržděná, každá vana disponuje samostatným topným tělesem, samostatným termostatem pro regulaci teploty až do +   </v>
      </c>
      <c r="D21" s="82"/>
      <c r="E21" s="83"/>
      <c r="F21" s="83">
        <v>1</v>
      </c>
      <c r="G21" s="84">
        <v>25900</v>
      </c>
      <c r="H21" s="84">
        <v>25900</v>
      </c>
      <c r="I21" s="84"/>
      <c r="J21" s="84"/>
      <c r="K21" s="84"/>
      <c r="L21" s="84"/>
      <c r="M21" s="84"/>
      <c r="N21" s="84"/>
      <c r="O21" s="84"/>
      <c r="P21" s="84"/>
      <c r="R21" s="84">
        <v>38332</v>
      </c>
      <c r="S21" s="84"/>
      <c r="T21" s="15">
        <f t="shared" ref="T21" si="15">R21/H21</f>
        <v>1.48</v>
      </c>
      <c r="U21" s="15">
        <f t="shared" ref="U21" si="16">T21-AB21</f>
        <v>1.4543479884611668</v>
      </c>
      <c r="V21" s="16">
        <f t="shared" ref="V21" si="17">G21*U21</f>
        <v>37667.612901144217</v>
      </c>
      <c r="W21" s="16">
        <f t="shared" ref="W21" si="18">V21-G21</f>
        <v>11767.612901144217</v>
      </c>
      <c r="X21" s="16">
        <f t="shared" ref="X21" si="19">F21*W21</f>
        <v>11767.612901144217</v>
      </c>
      <c r="Y21" s="15">
        <f t="shared" si="5"/>
        <v>4.5848355451969969E-2</v>
      </c>
      <c r="Z21" s="15">
        <f t="shared" si="6"/>
        <v>1.1992624151289988E-2</v>
      </c>
      <c r="AA21" s="15">
        <f t="shared" si="7"/>
        <v>1.9115055013239957E-2</v>
      </c>
      <c r="AB21" s="15">
        <f t="shared" ref="AB21" si="20">AVERAGE(Y21:AA21)</f>
        <v>2.5652011538833303E-2</v>
      </c>
      <c r="AC21" s="17" t="s">
        <v>5108</v>
      </c>
    </row>
    <row r="22" spans="1:31" ht="40" x14ac:dyDescent="0.2">
      <c r="A22" s="87"/>
      <c r="B22" s="88" t="s">
        <v>2589</v>
      </c>
      <c r="C22" s="89" t="s">
        <v>2590</v>
      </c>
      <c r="D22" s="89" t="s">
        <v>44</v>
      </c>
      <c r="E22" s="90">
        <v>0</v>
      </c>
      <c r="F22" s="90">
        <v>1</v>
      </c>
      <c r="G22" s="91">
        <v>18139.55</v>
      </c>
      <c r="H22" s="91"/>
      <c r="I22" s="91"/>
      <c r="J22" s="91"/>
      <c r="K22" s="91"/>
      <c r="L22" s="91"/>
      <c r="M22" s="91"/>
      <c r="N22" s="91"/>
      <c r="O22" s="91"/>
      <c r="P22" s="92"/>
      <c r="R22" s="91"/>
      <c r="S22" s="91">
        <v>0</v>
      </c>
      <c r="T22" s="15"/>
      <c r="U22" s="15"/>
      <c r="V22" s="16"/>
      <c r="W22" s="16"/>
      <c r="X22" s="16"/>
      <c r="Y22" s="15"/>
      <c r="Z22" s="15"/>
      <c r="AA22" s="15"/>
      <c r="AB22" s="15"/>
      <c r="AC22" s="17"/>
      <c r="AE22" s="85"/>
    </row>
    <row r="23" spans="1:31" s="85" customFormat="1" ht="36" x14ac:dyDescent="0.35">
      <c r="A23" s="80"/>
      <c r="B23" s="81"/>
      <c r="C23" s="82" t="str">
        <f>C22</f>
        <v xml:space="preserve">Pracovní stůl, 2x částečná police vpravo, vpravo úkos pracovní desky, prostor pro podstolovou chladničku vlevo , 6x noha, výškově nastavitelné nožíčky, zadní lem, nerezové provedení - viz projektová dokumentace -  DOMĚREK 2700x700x900   </v>
      </c>
      <c r="D23" s="82"/>
      <c r="E23" s="83"/>
      <c r="F23" s="83">
        <v>1</v>
      </c>
      <c r="G23" s="84">
        <v>16900</v>
      </c>
      <c r="H23" s="84">
        <v>16900</v>
      </c>
      <c r="I23" s="84"/>
      <c r="J23" s="84"/>
      <c r="K23" s="84"/>
      <c r="L23" s="84"/>
      <c r="M23" s="84"/>
      <c r="N23" s="84"/>
      <c r="O23" s="84"/>
      <c r="P23" s="84"/>
      <c r="R23" s="84">
        <v>25012</v>
      </c>
      <c r="S23" s="84"/>
      <c r="T23" s="15">
        <f t="shared" ref="T23" si="21">R23/H23</f>
        <v>1.48</v>
      </c>
      <c r="U23" s="15">
        <f t="shared" ref="U23" si="22">T23-AB23</f>
        <v>1.4543479884611668</v>
      </c>
      <c r="V23" s="16">
        <f t="shared" ref="V23" si="23">G23*U23</f>
        <v>24578.481004993719</v>
      </c>
      <c r="W23" s="16">
        <f t="shared" ref="W23" si="24">V23-G23</f>
        <v>7678.4810049937187</v>
      </c>
      <c r="X23" s="16">
        <f t="shared" ref="X23" si="25">F23*W23</f>
        <v>7678.4810049937187</v>
      </c>
      <c r="Y23" s="15">
        <f t="shared" si="5"/>
        <v>4.5848355451969969E-2</v>
      </c>
      <c r="Z23" s="15">
        <f t="shared" si="6"/>
        <v>1.1992624151289988E-2</v>
      </c>
      <c r="AA23" s="15">
        <f t="shared" si="7"/>
        <v>1.9115055013239957E-2</v>
      </c>
      <c r="AB23" s="15">
        <f t="shared" ref="AB23" si="26">AVERAGE(Y23:AA23)</f>
        <v>2.5652011538833303E-2</v>
      </c>
      <c r="AC23" s="17" t="s">
        <v>5108</v>
      </c>
    </row>
    <row r="24" spans="1:31" ht="20" x14ac:dyDescent="0.2">
      <c r="A24" s="87"/>
      <c r="B24" s="88" t="s">
        <v>2591</v>
      </c>
      <c r="C24" s="89" t="s">
        <v>2592</v>
      </c>
      <c r="D24" s="89" t="s">
        <v>44</v>
      </c>
      <c r="E24" s="90">
        <v>0</v>
      </c>
      <c r="F24" s="90">
        <v>2</v>
      </c>
      <c r="G24" s="91">
        <v>6983.77</v>
      </c>
      <c r="H24" s="91"/>
      <c r="I24" s="91"/>
      <c r="J24" s="91"/>
      <c r="K24" s="91"/>
      <c r="L24" s="91"/>
      <c r="M24" s="91"/>
      <c r="N24" s="91"/>
      <c r="O24" s="91"/>
      <c r="P24" s="92"/>
      <c r="R24" s="91"/>
      <c r="S24" s="91">
        <v>0</v>
      </c>
      <c r="T24" s="15"/>
      <c r="U24" s="15"/>
      <c r="V24" s="16"/>
      <c r="W24" s="16"/>
      <c r="X24" s="16"/>
      <c r="Y24" s="15"/>
      <c r="Z24" s="15"/>
      <c r="AA24" s="15"/>
      <c r="AB24" s="15"/>
      <c r="AC24" s="17"/>
      <c r="AE24" s="85"/>
    </row>
    <row r="25" spans="1:31" s="85" customFormat="1" ht="18" x14ac:dyDescent="0.35">
      <c r="A25" s="80"/>
      <c r="B25" s="81"/>
      <c r="C25" s="82" t="str">
        <f>C24</f>
        <v xml:space="preserve">Nástěnná police dvoupatrová, celonerezové provedení, vč. konzol pro zavěšení police na zeď 1000x350   </v>
      </c>
      <c r="D25" s="82"/>
      <c r="E25" s="83"/>
      <c r="F25" s="83">
        <v>2</v>
      </c>
      <c r="G25" s="84">
        <v>5900</v>
      </c>
      <c r="H25" s="84">
        <v>5900</v>
      </c>
      <c r="I25" s="84"/>
      <c r="J25" s="84"/>
      <c r="K25" s="84"/>
      <c r="L25" s="84"/>
      <c r="M25" s="84"/>
      <c r="N25" s="84"/>
      <c r="O25" s="84"/>
      <c r="P25" s="84"/>
      <c r="R25" s="84">
        <v>8732</v>
      </c>
      <c r="S25" s="84"/>
      <c r="T25" s="15">
        <f t="shared" ref="T25" si="27">R25/H25</f>
        <v>1.48</v>
      </c>
      <c r="U25" s="15">
        <f t="shared" ref="U25" si="28">T25-AB25</f>
        <v>1.4543479884611668</v>
      </c>
      <c r="V25" s="16">
        <f t="shared" ref="V25" si="29">G25*U25</f>
        <v>8580.6531319208843</v>
      </c>
      <c r="W25" s="16">
        <f t="shared" ref="W25" si="30">V25-G25</f>
        <v>2680.6531319208843</v>
      </c>
      <c r="X25" s="16">
        <f t="shared" ref="X25" si="31">F25*W25</f>
        <v>5361.3062638417687</v>
      </c>
      <c r="Y25" s="15">
        <f t="shared" si="5"/>
        <v>4.5848355451969969E-2</v>
      </c>
      <c r="Z25" s="15">
        <f t="shared" si="6"/>
        <v>1.1992624151289988E-2</v>
      </c>
      <c r="AA25" s="15">
        <f t="shared" si="7"/>
        <v>1.9115055013239957E-2</v>
      </c>
      <c r="AB25" s="15">
        <f t="shared" si="8"/>
        <v>2.5652011538833303E-2</v>
      </c>
      <c r="AC25" s="17" t="s">
        <v>5108</v>
      </c>
    </row>
    <row r="26" spans="1:31" x14ac:dyDescent="0.2">
      <c r="A26" s="87"/>
      <c r="B26" s="88" t="s">
        <v>2593</v>
      </c>
      <c r="C26" s="89" t="s">
        <v>2594</v>
      </c>
      <c r="D26" s="89" t="s">
        <v>44</v>
      </c>
      <c r="E26" s="90">
        <v>0</v>
      </c>
      <c r="F26" s="90">
        <v>1</v>
      </c>
      <c r="G26" s="91">
        <v>0</v>
      </c>
      <c r="H26" s="91"/>
      <c r="I26" s="91"/>
      <c r="J26" s="91"/>
      <c r="K26" s="91"/>
      <c r="L26" s="91"/>
      <c r="M26" s="91"/>
      <c r="N26" s="91"/>
      <c r="O26" s="91"/>
      <c r="P26" s="92"/>
      <c r="R26" s="91"/>
      <c r="S26" s="91">
        <v>0</v>
      </c>
      <c r="T26" s="15"/>
      <c r="U26" s="15"/>
      <c r="V26" s="16"/>
      <c r="W26" s="16"/>
      <c r="X26" s="16"/>
      <c r="Y26" s="15"/>
      <c r="Z26" s="15"/>
      <c r="AA26" s="15"/>
      <c r="AB26" s="15"/>
      <c r="AC26" s="17"/>
      <c r="AE26" s="85"/>
    </row>
    <row r="27" spans="1:31" x14ac:dyDescent="0.2">
      <c r="A27" s="87"/>
      <c r="B27" s="88" t="s">
        <v>2595</v>
      </c>
      <c r="C27" s="89" t="s">
        <v>2594</v>
      </c>
      <c r="D27" s="89" t="s">
        <v>44</v>
      </c>
      <c r="E27" s="90">
        <v>0</v>
      </c>
      <c r="F27" s="90">
        <v>1</v>
      </c>
      <c r="G27" s="91">
        <v>0</v>
      </c>
      <c r="H27" s="91"/>
      <c r="I27" s="91"/>
      <c r="J27" s="91"/>
      <c r="K27" s="91"/>
      <c r="L27" s="91"/>
      <c r="M27" s="91"/>
      <c r="N27" s="91"/>
      <c r="O27" s="91"/>
      <c r="P27" s="92"/>
      <c r="R27" s="91"/>
      <c r="S27" s="91">
        <v>0</v>
      </c>
      <c r="T27" s="15"/>
      <c r="U27" s="15"/>
      <c r="V27" s="16"/>
      <c r="W27" s="16"/>
      <c r="X27" s="16"/>
      <c r="Y27" s="15"/>
      <c r="Z27" s="15"/>
      <c r="AA27" s="15"/>
      <c r="AB27" s="15"/>
      <c r="AC27" s="17"/>
      <c r="AE27" s="85"/>
    </row>
    <row r="28" spans="1:31" x14ac:dyDescent="0.2">
      <c r="A28" s="87"/>
      <c r="B28" s="88" t="s">
        <v>2596</v>
      </c>
      <c r="C28" s="89" t="s">
        <v>2597</v>
      </c>
      <c r="D28" s="89" t="s">
        <v>44</v>
      </c>
      <c r="E28" s="90">
        <v>0</v>
      </c>
      <c r="F28" s="90">
        <v>1</v>
      </c>
      <c r="G28" s="91">
        <v>5639.54</v>
      </c>
      <c r="H28" s="91"/>
      <c r="I28" s="91"/>
      <c r="J28" s="91"/>
      <c r="K28" s="91"/>
      <c r="L28" s="91"/>
      <c r="M28" s="91"/>
      <c r="N28" s="91"/>
      <c r="O28" s="91"/>
      <c r="P28" s="92"/>
      <c r="R28" s="91"/>
      <c r="S28" s="91">
        <v>0</v>
      </c>
      <c r="T28" s="15"/>
      <c r="U28" s="15"/>
      <c r="V28" s="16"/>
      <c r="W28" s="16"/>
      <c r="X28" s="16"/>
      <c r="Y28" s="15"/>
      <c r="Z28" s="15"/>
      <c r="AA28" s="15"/>
      <c r="AB28" s="15"/>
      <c r="AC28" s="17"/>
      <c r="AE28" s="85"/>
    </row>
    <row r="29" spans="1:31" ht="20" x14ac:dyDescent="0.2">
      <c r="A29" s="87"/>
      <c r="B29" s="88" t="s">
        <v>2598</v>
      </c>
      <c r="C29" s="89" t="s">
        <v>2599</v>
      </c>
      <c r="D29" s="89" t="s">
        <v>44</v>
      </c>
      <c r="E29" s="90">
        <v>0</v>
      </c>
      <c r="F29" s="90">
        <v>1</v>
      </c>
      <c r="G29" s="91">
        <v>4913.62</v>
      </c>
      <c r="H29" s="91"/>
      <c r="I29" s="91"/>
      <c r="J29" s="91"/>
      <c r="K29" s="91"/>
      <c r="L29" s="91"/>
      <c r="M29" s="91"/>
      <c r="N29" s="91"/>
      <c r="O29" s="91"/>
      <c r="P29" s="92"/>
      <c r="R29" s="91"/>
      <c r="S29" s="91">
        <v>0</v>
      </c>
      <c r="T29" s="15"/>
      <c r="U29" s="15"/>
      <c r="V29" s="16"/>
      <c r="W29" s="16"/>
      <c r="X29" s="16"/>
      <c r="Y29" s="15"/>
      <c r="Z29" s="15"/>
      <c r="AA29" s="15"/>
      <c r="AB29" s="15"/>
      <c r="AC29" s="17"/>
      <c r="AE29" s="85"/>
    </row>
    <row r="30" spans="1:31" s="85" customFormat="1" ht="18" x14ac:dyDescent="0.35">
      <c r="A30" s="80"/>
      <c r="B30" s="81"/>
      <c r="C30" s="82" t="str">
        <f>C29</f>
        <v xml:space="preserve">Odpadkový koš 50l, celonerezové provedení, pojízdné provedení - 4x kolečko, vč. víka 435x610   </v>
      </c>
      <c r="D30" s="82"/>
      <c r="E30" s="83"/>
      <c r="F30" s="83">
        <v>1</v>
      </c>
      <c r="G30" s="84">
        <v>3500</v>
      </c>
      <c r="H30" s="84">
        <v>3500</v>
      </c>
      <c r="I30" s="84"/>
      <c r="J30" s="84"/>
      <c r="K30" s="84"/>
      <c r="L30" s="84"/>
      <c r="M30" s="84"/>
      <c r="N30" s="84"/>
      <c r="O30" s="84"/>
      <c r="P30" s="84"/>
      <c r="R30" s="84">
        <v>4059.9999999999995</v>
      </c>
      <c r="S30" s="84"/>
      <c r="T30" s="15">
        <f t="shared" ref="T30" si="32">R30/H30</f>
        <v>1.1599999999999999</v>
      </c>
      <c r="U30" s="15">
        <f t="shared" ref="U30" si="33">T30-AB30</f>
        <v>1.1343479884611667</v>
      </c>
      <c r="V30" s="16">
        <f t="shared" ref="V30" si="34">G30*U30</f>
        <v>3970.2179596140836</v>
      </c>
      <c r="W30" s="16">
        <f t="shared" ref="W30" si="35">V30-G30</f>
        <v>470.21795961408361</v>
      </c>
      <c r="X30" s="16">
        <f t="shared" ref="X30" si="36">F30*W30</f>
        <v>470.21795961408361</v>
      </c>
      <c r="Y30" s="15">
        <f t="shared" si="5"/>
        <v>4.5848355451969969E-2</v>
      </c>
      <c r="Z30" s="15">
        <f t="shared" si="6"/>
        <v>1.1992624151289988E-2</v>
      </c>
      <c r="AA30" s="15">
        <f t="shared" si="7"/>
        <v>1.9115055013239957E-2</v>
      </c>
      <c r="AB30" s="15">
        <f t="shared" ref="AB30" si="37">AVERAGE(Y30:AA30)</f>
        <v>2.5652011538833303E-2</v>
      </c>
      <c r="AC30" s="17" t="s">
        <v>5108</v>
      </c>
    </row>
    <row r="31" spans="1:31" ht="40" x14ac:dyDescent="0.2">
      <c r="A31" s="87"/>
      <c r="B31" s="88" t="s">
        <v>2600</v>
      </c>
      <c r="C31" s="89" t="s">
        <v>2601</v>
      </c>
      <c r="D31" s="89" t="s">
        <v>44</v>
      </c>
      <c r="E31" s="90">
        <v>0</v>
      </c>
      <c r="F31" s="90">
        <v>1</v>
      </c>
      <c r="G31" s="91">
        <v>12619.16</v>
      </c>
      <c r="H31" s="91"/>
      <c r="I31" s="91"/>
      <c r="J31" s="91"/>
      <c r="K31" s="91"/>
      <c r="L31" s="91"/>
      <c r="M31" s="91"/>
      <c r="N31" s="91"/>
      <c r="O31" s="91"/>
      <c r="P31" s="92"/>
      <c r="R31" s="91"/>
      <c r="S31" s="91">
        <v>0</v>
      </c>
      <c r="T31" s="15"/>
      <c r="U31" s="15"/>
      <c r="V31" s="16"/>
      <c r="W31" s="16"/>
      <c r="X31" s="16"/>
      <c r="Y31" s="15"/>
      <c r="Z31" s="15"/>
      <c r="AA31" s="15"/>
      <c r="AB31" s="15"/>
      <c r="AC31" s="17"/>
      <c r="AE31" s="85"/>
    </row>
    <row r="32" spans="1:31" s="85" customFormat="1" ht="36" x14ac:dyDescent="0.35">
      <c r="A32" s="80"/>
      <c r="B32" s="81"/>
      <c r="C32" s="82" t="str">
        <f>C31</f>
        <v xml:space="preserve">Profesionální chladnička, čistý objem 130 lt, nerezové opláštění, 1x plné dveře, ventilované cirkulační chlazení, digitální termostat, automatické odtávání, integrovaný zámek dveří, teplotní rozsah -2°C až +8°C, chladnička určena k uskladnění odpadků 600x   </v>
      </c>
      <c r="D32" s="82"/>
      <c r="E32" s="83"/>
      <c r="F32" s="83">
        <v>1</v>
      </c>
      <c r="G32" s="84">
        <v>10500</v>
      </c>
      <c r="H32" s="84">
        <v>10500</v>
      </c>
      <c r="I32" s="84"/>
      <c r="J32" s="84"/>
      <c r="K32" s="84"/>
      <c r="L32" s="84"/>
      <c r="M32" s="84"/>
      <c r="N32" s="84"/>
      <c r="O32" s="84"/>
      <c r="P32" s="84"/>
      <c r="R32" s="84">
        <v>12180</v>
      </c>
      <c r="S32" s="84"/>
      <c r="T32" s="15">
        <f t="shared" ref="T32" si="38">R32/H32</f>
        <v>1.1599999999999999</v>
      </c>
      <c r="U32" s="15">
        <f t="shared" ref="U32" si="39">T32-AB32</f>
        <v>1.1343479884611667</v>
      </c>
      <c r="V32" s="16">
        <f t="shared" ref="V32" si="40">G32*U32</f>
        <v>11910.653878842249</v>
      </c>
      <c r="W32" s="16">
        <f t="shared" ref="W32" si="41">V32-G32</f>
        <v>1410.6538788422495</v>
      </c>
      <c r="X32" s="16">
        <f t="shared" ref="X32" si="42">F32*W32</f>
        <v>1410.6538788422495</v>
      </c>
      <c r="Y32" s="15">
        <f t="shared" si="5"/>
        <v>4.5848355451969969E-2</v>
      </c>
      <c r="Z32" s="15">
        <f t="shared" si="6"/>
        <v>1.1992624151289988E-2</v>
      </c>
      <c r="AA32" s="15">
        <f t="shared" si="7"/>
        <v>1.9115055013239957E-2</v>
      </c>
      <c r="AB32" s="15">
        <f t="shared" si="8"/>
        <v>2.5652011538833303E-2</v>
      </c>
      <c r="AC32" s="17" t="s">
        <v>5108</v>
      </c>
    </row>
    <row r="33" spans="1:31" ht="40" x14ac:dyDescent="0.2">
      <c r="A33" s="87"/>
      <c r="B33" s="88" t="s">
        <v>2602</v>
      </c>
      <c r="C33" s="89" t="s">
        <v>2603</v>
      </c>
      <c r="D33" s="89" t="s">
        <v>44</v>
      </c>
      <c r="E33" s="90">
        <v>0</v>
      </c>
      <c r="F33" s="90">
        <v>1</v>
      </c>
      <c r="G33" s="91">
        <v>8708.89</v>
      </c>
      <c r="H33" s="91"/>
      <c r="I33" s="91"/>
      <c r="J33" s="91"/>
      <c r="K33" s="91"/>
      <c r="L33" s="91"/>
      <c r="M33" s="91"/>
      <c r="N33" s="91"/>
      <c r="O33" s="91"/>
      <c r="P33" s="92"/>
      <c r="R33" s="91"/>
      <c r="S33" s="91">
        <v>0</v>
      </c>
      <c r="T33" s="15"/>
      <c r="U33" s="15"/>
      <c r="V33" s="16"/>
      <c r="W33" s="16"/>
      <c r="X33" s="16"/>
      <c r="Y33" s="15"/>
      <c r="Z33" s="15"/>
      <c r="AA33" s="15"/>
      <c r="AB33" s="15"/>
      <c r="AC33" s="17"/>
      <c r="AE33" s="85"/>
    </row>
    <row r="34" spans="1:31" s="85" customFormat="1" ht="36" x14ac:dyDescent="0.35">
      <c r="A34" s="80"/>
      <c r="B34" s="81"/>
      <c r="C34" s="82" t="str">
        <f>C33</f>
        <v xml:space="preserve">Servírovací vozík, 2x plná police,  obě police s prolisem, svařovaná, tuhá konstrukce zajišťující dostatečnou stabilitu a nosnost vozíku, pojízdný - 4x kolečko, každé o průměru 100mm, dvě kolečka opatřeny aretační brzdou, nerezové provedení 700x500x850   </v>
      </c>
      <c r="D34" s="82"/>
      <c r="E34" s="83"/>
      <c r="F34" s="83">
        <v>1</v>
      </c>
      <c r="G34" s="84">
        <v>6900</v>
      </c>
      <c r="H34" s="84">
        <v>6900</v>
      </c>
      <c r="I34" s="84"/>
      <c r="J34" s="84"/>
      <c r="K34" s="84"/>
      <c r="L34" s="84"/>
      <c r="M34" s="84"/>
      <c r="N34" s="84"/>
      <c r="O34" s="84"/>
      <c r="P34" s="84"/>
      <c r="R34" s="84">
        <v>10212</v>
      </c>
      <c r="S34" s="84"/>
      <c r="T34" s="15">
        <f t="shared" ref="T34" si="43">R34/H34</f>
        <v>1.48</v>
      </c>
      <c r="U34" s="15">
        <f t="shared" ref="U34" si="44">T34-AB34</f>
        <v>1.4543479884611668</v>
      </c>
      <c r="V34" s="16">
        <f t="shared" ref="V34" si="45">G34*U34</f>
        <v>10035.00112038205</v>
      </c>
      <c r="W34" s="16">
        <f t="shared" ref="W34" si="46">V34-G34</f>
        <v>3135.0011203820504</v>
      </c>
      <c r="X34" s="16">
        <f t="shared" ref="X34" si="47">F34*W34</f>
        <v>3135.0011203820504</v>
      </c>
      <c r="Y34" s="15">
        <f t="shared" si="5"/>
        <v>4.5848355451969969E-2</v>
      </c>
      <c r="Z34" s="15">
        <f t="shared" si="6"/>
        <v>1.1992624151289988E-2</v>
      </c>
      <c r="AA34" s="15">
        <f t="shared" si="7"/>
        <v>1.9115055013239957E-2</v>
      </c>
      <c r="AB34" s="15">
        <f t="shared" ref="AB34" si="48">AVERAGE(Y34:AA34)</f>
        <v>2.5652011538833303E-2</v>
      </c>
      <c r="AC34" s="17" t="s">
        <v>5108</v>
      </c>
    </row>
    <row r="35" spans="1:31" ht="40.5" thickBot="1" x14ac:dyDescent="0.25">
      <c r="A35" s="73"/>
      <c r="B35" s="74" t="s">
        <v>2604</v>
      </c>
      <c r="C35" s="75" t="s">
        <v>2605</v>
      </c>
      <c r="D35" s="75" t="s">
        <v>44</v>
      </c>
      <c r="E35" s="76">
        <v>0</v>
      </c>
      <c r="F35" s="76">
        <v>1</v>
      </c>
      <c r="G35" s="77">
        <v>10779.03</v>
      </c>
      <c r="H35" s="77"/>
      <c r="I35" s="77">
        <v>10779.03</v>
      </c>
      <c r="J35" s="77">
        <v>0</v>
      </c>
      <c r="K35" s="77">
        <v>0</v>
      </c>
      <c r="L35" s="77">
        <v>0</v>
      </c>
      <c r="M35" s="77">
        <v>0</v>
      </c>
      <c r="N35" s="77">
        <v>0</v>
      </c>
      <c r="O35" s="77">
        <v>0</v>
      </c>
      <c r="P35" s="78">
        <v>0</v>
      </c>
      <c r="R35" s="77"/>
      <c r="S35" s="77">
        <v>0</v>
      </c>
      <c r="T35" s="15"/>
      <c r="U35" s="15"/>
      <c r="V35" s="16"/>
      <c r="W35" s="16"/>
      <c r="X35" s="16"/>
      <c r="Y35" s="15"/>
      <c r="Z35" s="15"/>
      <c r="AA35" s="15"/>
      <c r="AB35" s="15"/>
      <c r="AC35" s="17"/>
      <c r="AE35" s="85"/>
    </row>
    <row r="36" spans="1:31" s="85" customFormat="1" ht="27" x14ac:dyDescent="0.35">
      <c r="A36" s="80"/>
      <c r="B36" s="81"/>
      <c r="C36" s="82" t="str">
        <f>C35</f>
        <v xml:space="preserve">Změkčovač vody pro myčku nádobí, konvektomat, provedení automatické s objemovým řízením - ne časovým !!!, teplota vody max. 43°C, objem pryskyřice 10 lt, nastavení regenerace v rozsahu 0 až 99 m3  230V   </v>
      </c>
      <c r="D36" s="82"/>
      <c r="E36" s="83"/>
      <c r="F36" s="83">
        <v>1</v>
      </c>
      <c r="G36" s="84">
        <v>9900</v>
      </c>
      <c r="H36" s="84">
        <v>9900</v>
      </c>
      <c r="I36" s="84"/>
      <c r="J36" s="84"/>
      <c r="K36" s="84"/>
      <c r="L36" s="84"/>
      <c r="M36" s="84"/>
      <c r="N36" s="84"/>
      <c r="O36" s="84"/>
      <c r="P36" s="84"/>
      <c r="R36" s="84">
        <v>11484</v>
      </c>
      <c r="S36" s="84"/>
      <c r="T36" s="15">
        <f t="shared" ref="T36" si="49">R36/H36</f>
        <v>1.1599999999999999</v>
      </c>
      <c r="U36" s="15">
        <f t="shared" ref="U36" si="50">T36-AB36</f>
        <v>1.1343479884611667</v>
      </c>
      <c r="V36" s="16">
        <f t="shared" ref="V36" si="51">G36*U36</f>
        <v>11230.045085765551</v>
      </c>
      <c r="W36" s="16">
        <f t="shared" ref="W36" si="52">V36-G36</f>
        <v>1330.0450857655505</v>
      </c>
      <c r="X36" s="16">
        <f>F36*W36</f>
        <v>1330.0450857655505</v>
      </c>
      <c r="Y36" s="15">
        <f t="shared" si="5"/>
        <v>4.5848355451969969E-2</v>
      </c>
      <c r="Z36" s="15">
        <f t="shared" si="6"/>
        <v>1.1992624151289988E-2</v>
      </c>
      <c r="AA36" s="15">
        <f t="shared" si="7"/>
        <v>1.9115055013239957E-2</v>
      </c>
      <c r="AB36" s="15">
        <f t="shared" si="8"/>
        <v>2.5652011538833303E-2</v>
      </c>
      <c r="AC36" s="17" t="s">
        <v>5108</v>
      </c>
    </row>
    <row r="37" spans="1:31" x14ac:dyDescent="0.3">
      <c r="A37" s="53"/>
      <c r="B37" s="54" t="s">
        <v>2206</v>
      </c>
      <c r="C37" s="55" t="s">
        <v>2606</v>
      </c>
      <c r="D37" s="55"/>
      <c r="E37" s="56"/>
      <c r="F37" s="56"/>
      <c r="G37" s="57"/>
      <c r="H37" s="57"/>
      <c r="I37" s="57">
        <v>146272.03</v>
      </c>
      <c r="J37" s="57">
        <v>0</v>
      </c>
      <c r="K37" s="57">
        <v>0</v>
      </c>
      <c r="L37" s="57">
        <v>0</v>
      </c>
      <c r="M37" s="57">
        <v>0</v>
      </c>
      <c r="N37" s="57">
        <v>0</v>
      </c>
      <c r="O37" s="57">
        <v>0</v>
      </c>
      <c r="P37" s="57">
        <v>0</v>
      </c>
      <c r="R37" s="57"/>
      <c r="S37" s="57">
        <v>0</v>
      </c>
      <c r="AE37" s="85"/>
    </row>
    <row r="38" spans="1:31" ht="15" thickBot="1" x14ac:dyDescent="0.35">
      <c r="A38" s="58"/>
      <c r="B38" s="59" t="s">
        <v>2607</v>
      </c>
      <c r="C38" s="60" t="s">
        <v>2608</v>
      </c>
      <c r="D38" s="60"/>
      <c r="E38" s="61"/>
      <c r="F38" s="61"/>
      <c r="G38" s="62"/>
      <c r="H38" s="62"/>
      <c r="I38" s="62">
        <v>146272.03</v>
      </c>
      <c r="J38" s="62">
        <v>0</v>
      </c>
      <c r="K38" s="62">
        <v>0</v>
      </c>
      <c r="L38" s="62">
        <v>0</v>
      </c>
      <c r="M38" s="62">
        <v>0</v>
      </c>
      <c r="N38" s="62">
        <v>0</v>
      </c>
      <c r="O38" s="62">
        <v>0</v>
      </c>
      <c r="P38" s="62">
        <v>0</v>
      </c>
      <c r="R38" s="62"/>
      <c r="S38" s="62">
        <v>0</v>
      </c>
      <c r="AE38" s="85"/>
    </row>
    <row r="39" spans="1:31" ht="30" x14ac:dyDescent="0.2">
      <c r="A39" s="67"/>
      <c r="B39" s="68" t="s">
        <v>2609</v>
      </c>
      <c r="C39" s="69" t="s">
        <v>2610</v>
      </c>
      <c r="D39" s="69" t="s">
        <v>44</v>
      </c>
      <c r="E39" s="70">
        <v>0</v>
      </c>
      <c r="F39" s="70">
        <v>1</v>
      </c>
      <c r="G39" s="71">
        <v>19128.62</v>
      </c>
      <c r="H39" s="71"/>
      <c r="I39" s="71"/>
      <c r="J39" s="71"/>
      <c r="K39" s="71"/>
      <c r="L39" s="71"/>
      <c r="M39" s="71"/>
      <c r="N39" s="71"/>
      <c r="O39" s="71"/>
      <c r="P39" s="72"/>
      <c r="R39" s="71"/>
      <c r="S39" s="71">
        <v>0</v>
      </c>
      <c r="T39" s="15"/>
      <c r="U39" s="15"/>
      <c r="V39" s="16"/>
      <c r="W39" s="16"/>
      <c r="X39" s="16"/>
      <c r="Y39" s="15"/>
      <c r="Z39" s="15"/>
      <c r="AA39" s="15"/>
      <c r="AB39" s="15"/>
      <c r="AC39" s="17"/>
      <c r="AE39" s="85"/>
    </row>
    <row r="40" spans="1:31" s="85" customFormat="1" ht="27" x14ac:dyDescent="0.35">
      <c r="A40" s="80"/>
      <c r="B40" s="81"/>
      <c r="C40" s="82" t="str">
        <f>C39</f>
        <v xml:space="preserve">Pracovní stůl, 2x plná police, vpravo pod pracovní deskou umístěna podstolová chladnička,  výškově nastavitelné nožíčky, zadní lem, nerezové provedení, DOMĚREK 2000x700x900   </v>
      </c>
      <c r="D40" s="82"/>
      <c r="E40" s="83"/>
      <c r="F40" s="83">
        <v>1</v>
      </c>
      <c r="G40" s="84">
        <v>16900</v>
      </c>
      <c r="H40" s="84">
        <v>16900</v>
      </c>
      <c r="I40" s="84"/>
      <c r="J40" s="84"/>
      <c r="K40" s="84"/>
      <c r="L40" s="84"/>
      <c r="M40" s="84"/>
      <c r="N40" s="84"/>
      <c r="O40" s="84"/>
      <c r="P40" s="84"/>
      <c r="R40" s="84">
        <v>25012</v>
      </c>
      <c r="S40" s="84"/>
      <c r="T40" s="15">
        <f t="shared" ref="T40" si="53">R40/H40</f>
        <v>1.48</v>
      </c>
      <c r="U40" s="15">
        <f t="shared" ref="U40" si="54">T40-AB40</f>
        <v>1.4543479884611668</v>
      </c>
      <c r="V40" s="16">
        <f t="shared" ref="V40" si="55">G40*U40</f>
        <v>24578.481004993719</v>
      </c>
      <c r="W40" s="16">
        <f t="shared" ref="W40" si="56">V40-G40</f>
        <v>7678.4810049937187</v>
      </c>
      <c r="X40" s="16">
        <f t="shared" ref="X40" si="57">F40*W40</f>
        <v>7678.4810049937187</v>
      </c>
      <c r="Y40" s="15">
        <f t="shared" ref="Y40:Y55" si="58">104.584835545197%-100%</f>
        <v>4.5848355451969969E-2</v>
      </c>
      <c r="Z40" s="15">
        <f t="shared" ref="Z40:Z55" si="59">101.199262415129%-100%</f>
        <v>1.1992624151289988E-2</v>
      </c>
      <c r="AA40" s="15">
        <f t="shared" ref="AA40:AA55" si="60">101.911505501324%-100%</f>
        <v>1.9115055013239957E-2</v>
      </c>
      <c r="AB40" s="15">
        <f t="shared" ref="AB40:AB53" si="61">AVERAGE(Y40:AA40)</f>
        <v>2.5652011538833303E-2</v>
      </c>
      <c r="AC40" s="17" t="s">
        <v>5108</v>
      </c>
    </row>
    <row r="41" spans="1:31" x14ac:dyDescent="0.2">
      <c r="A41" s="87"/>
      <c r="B41" s="88" t="s">
        <v>2611</v>
      </c>
      <c r="C41" s="89" t="s">
        <v>2584</v>
      </c>
      <c r="D41" s="89" t="s">
        <v>44</v>
      </c>
      <c r="E41" s="90">
        <v>0</v>
      </c>
      <c r="F41" s="90">
        <v>2</v>
      </c>
      <c r="G41" s="91">
        <v>3533.52</v>
      </c>
      <c r="H41" s="91"/>
      <c r="I41" s="91"/>
      <c r="J41" s="91"/>
      <c r="K41" s="91"/>
      <c r="L41" s="91"/>
      <c r="M41" s="91"/>
      <c r="N41" s="91"/>
      <c r="O41" s="91"/>
      <c r="P41" s="92"/>
      <c r="R41" s="91"/>
      <c r="S41" s="91">
        <v>0</v>
      </c>
      <c r="T41" s="15"/>
      <c r="U41" s="15"/>
      <c r="V41" s="16"/>
      <c r="W41" s="16"/>
      <c r="X41" s="16"/>
      <c r="Y41" s="15"/>
      <c r="Z41" s="15"/>
      <c r="AA41" s="15"/>
      <c r="AB41" s="15"/>
      <c r="AC41" s="17"/>
      <c r="AE41" s="85"/>
    </row>
    <row r="42" spans="1:31" ht="40" x14ac:dyDescent="0.2">
      <c r="A42" s="87"/>
      <c r="B42" s="88" t="s">
        <v>2612</v>
      </c>
      <c r="C42" s="89" t="s">
        <v>2601</v>
      </c>
      <c r="D42" s="89" t="s">
        <v>44</v>
      </c>
      <c r="E42" s="90">
        <v>0</v>
      </c>
      <c r="F42" s="90">
        <v>1</v>
      </c>
      <c r="G42" s="91">
        <v>12619.16</v>
      </c>
      <c r="H42" s="91"/>
      <c r="I42" s="91"/>
      <c r="J42" s="91"/>
      <c r="K42" s="91"/>
      <c r="L42" s="91"/>
      <c r="M42" s="91"/>
      <c r="N42" s="91"/>
      <c r="O42" s="91"/>
      <c r="P42" s="92"/>
      <c r="R42" s="91"/>
      <c r="S42" s="91">
        <v>0</v>
      </c>
      <c r="T42" s="15"/>
      <c r="U42" s="15"/>
      <c r="V42" s="16"/>
      <c r="W42" s="16"/>
      <c r="X42" s="16"/>
      <c r="Y42" s="15"/>
      <c r="Z42" s="15"/>
      <c r="AA42" s="15"/>
      <c r="AB42" s="15"/>
      <c r="AC42" s="17"/>
      <c r="AE42" s="85"/>
    </row>
    <row r="43" spans="1:31" s="85" customFormat="1" ht="36" x14ac:dyDescent="0.35">
      <c r="A43" s="80"/>
      <c r="B43" s="81"/>
      <c r="C43" s="82" t="str">
        <f>C42</f>
        <v xml:space="preserve">Profesionální chladnička, čistý objem 130 lt, nerezové opláštění, 1x plné dveře, ventilované cirkulační chlazení, digitální termostat, automatické odtávání, integrovaný zámek dveří, teplotní rozsah -2°C až +8°C, chladnička určena k uskladnění odpadků 600x   </v>
      </c>
      <c r="D43" s="82"/>
      <c r="E43" s="83"/>
      <c r="F43" s="83">
        <v>1</v>
      </c>
      <c r="G43" s="84">
        <v>10500</v>
      </c>
      <c r="H43" s="84">
        <v>10500</v>
      </c>
      <c r="I43" s="84"/>
      <c r="J43" s="84"/>
      <c r="K43" s="84"/>
      <c r="L43" s="84"/>
      <c r="M43" s="84"/>
      <c r="N43" s="84"/>
      <c r="O43" s="84"/>
      <c r="P43" s="84"/>
      <c r="R43" s="84">
        <v>12180</v>
      </c>
      <c r="S43" s="84"/>
      <c r="T43" s="15">
        <f t="shared" ref="T43" si="62">R43/H43</f>
        <v>1.1599999999999999</v>
      </c>
      <c r="U43" s="15">
        <f t="shared" ref="U43" si="63">T43-AB43</f>
        <v>1.1343479884611667</v>
      </c>
      <c r="V43" s="16">
        <f t="shared" ref="V43" si="64">G43*U43</f>
        <v>11910.653878842249</v>
      </c>
      <c r="W43" s="16">
        <f t="shared" ref="W43" si="65">V43-G43</f>
        <v>1410.6538788422495</v>
      </c>
      <c r="X43" s="16">
        <f t="shared" ref="X43" si="66">F43*W43</f>
        <v>1410.6538788422495</v>
      </c>
      <c r="Y43" s="15">
        <f t="shared" si="58"/>
        <v>4.5848355451969969E-2</v>
      </c>
      <c r="Z43" s="15">
        <f t="shared" si="59"/>
        <v>1.1992624151289988E-2</v>
      </c>
      <c r="AA43" s="15">
        <f t="shared" si="60"/>
        <v>1.9115055013239957E-2</v>
      </c>
      <c r="AB43" s="15">
        <f t="shared" ref="AB43" si="67">AVERAGE(Y43:AA43)</f>
        <v>2.5652011538833303E-2</v>
      </c>
      <c r="AC43" s="17" t="s">
        <v>5108</v>
      </c>
    </row>
    <row r="44" spans="1:31" ht="40" x14ac:dyDescent="0.2">
      <c r="A44" s="87"/>
      <c r="B44" s="88" t="s">
        <v>2613</v>
      </c>
      <c r="C44" s="89" t="s">
        <v>2588</v>
      </c>
      <c r="D44" s="89" t="s">
        <v>44</v>
      </c>
      <c r="E44" s="90">
        <v>0</v>
      </c>
      <c r="F44" s="90">
        <v>1</v>
      </c>
      <c r="G44" s="91">
        <v>28490.28</v>
      </c>
      <c r="H44" s="91"/>
      <c r="I44" s="91"/>
      <c r="J44" s="91"/>
      <c r="K44" s="91"/>
      <c r="L44" s="91"/>
      <c r="M44" s="91"/>
      <c r="N44" s="91"/>
      <c r="O44" s="91"/>
      <c r="P44" s="92"/>
      <c r="R44" s="91"/>
      <c r="S44" s="91">
        <v>0</v>
      </c>
      <c r="T44" s="15"/>
      <c r="U44" s="15"/>
      <c r="V44" s="16"/>
      <c r="W44" s="16"/>
      <c r="X44" s="16"/>
      <c r="Y44" s="15"/>
      <c r="Z44" s="15"/>
      <c r="AA44" s="15"/>
      <c r="AB44" s="15"/>
      <c r="AC44" s="17"/>
      <c r="AE44" s="85"/>
    </row>
    <row r="45" spans="1:31" s="85" customFormat="1" ht="36" x14ac:dyDescent="0.35">
      <c r="A45" s="80"/>
      <c r="B45" s="81"/>
      <c r="C45" s="82" t="str">
        <f>C44</f>
        <v xml:space="preserve">Vyhřívaná výdejní vodní lázeň, dělená, pojízdná, kapacita 3x GN 1/1-200, nerezové provedení, pojízdná - 4x kolečko, každé o pr. 100 mm z toho 2x bržděná, každá vana disponuje samostatným topným tělesem, samostatným termostatem pro regulaci teploty až do +   </v>
      </c>
      <c r="D45" s="82"/>
      <c r="E45" s="83"/>
      <c r="F45" s="83">
        <v>1</v>
      </c>
      <c r="G45" s="84">
        <v>25900</v>
      </c>
      <c r="H45" s="84">
        <v>25900</v>
      </c>
      <c r="I45" s="84"/>
      <c r="J45" s="84"/>
      <c r="K45" s="84"/>
      <c r="L45" s="84"/>
      <c r="M45" s="84"/>
      <c r="N45" s="84"/>
      <c r="O45" s="84"/>
      <c r="P45" s="84"/>
      <c r="R45" s="84">
        <v>38332</v>
      </c>
      <c r="S45" s="84"/>
      <c r="T45" s="15">
        <f t="shared" ref="T45" si="68">R45/H45</f>
        <v>1.48</v>
      </c>
      <c r="U45" s="15">
        <f t="shared" ref="U45" si="69">T45-AB45</f>
        <v>1.4543479884611668</v>
      </c>
      <c r="V45" s="16">
        <f t="shared" ref="V45" si="70">G45*U45</f>
        <v>37667.612901144217</v>
      </c>
      <c r="W45" s="16">
        <f t="shared" ref="W45" si="71">V45-G45</f>
        <v>11767.612901144217</v>
      </c>
      <c r="X45" s="16">
        <f t="shared" ref="X45" si="72">F45*W45</f>
        <v>11767.612901144217</v>
      </c>
      <c r="Y45" s="15">
        <f t="shared" si="58"/>
        <v>4.5848355451969969E-2</v>
      </c>
      <c r="Z45" s="15">
        <f t="shared" si="59"/>
        <v>1.1992624151289988E-2</v>
      </c>
      <c r="AA45" s="15">
        <f t="shared" si="60"/>
        <v>1.9115055013239957E-2</v>
      </c>
      <c r="AB45" s="15">
        <f t="shared" si="61"/>
        <v>2.5652011538833303E-2</v>
      </c>
      <c r="AC45" s="17" t="s">
        <v>5108</v>
      </c>
    </row>
    <row r="46" spans="1:31" ht="40" x14ac:dyDescent="0.2">
      <c r="A46" s="87"/>
      <c r="B46" s="88" t="s">
        <v>2614</v>
      </c>
      <c r="C46" s="89" t="s">
        <v>2615</v>
      </c>
      <c r="D46" s="89" t="s">
        <v>44</v>
      </c>
      <c r="E46" s="90">
        <v>0</v>
      </c>
      <c r="F46" s="90">
        <v>1</v>
      </c>
      <c r="G46" s="91">
        <v>17679.52</v>
      </c>
      <c r="H46" s="91"/>
      <c r="I46" s="91"/>
      <c r="J46" s="91"/>
      <c r="K46" s="91"/>
      <c r="L46" s="91"/>
      <c r="M46" s="91"/>
      <c r="N46" s="91"/>
      <c r="O46" s="91"/>
      <c r="P46" s="92"/>
      <c r="R46" s="91"/>
      <c r="S46" s="91">
        <v>0</v>
      </c>
      <c r="T46" s="15"/>
      <c r="U46" s="15"/>
      <c r="V46" s="16"/>
      <c r="W46" s="16"/>
      <c r="X46" s="16"/>
      <c r="Y46" s="15"/>
      <c r="Z46" s="15"/>
      <c r="AA46" s="15"/>
      <c r="AB46" s="15"/>
      <c r="AC46" s="17"/>
      <c r="AE46" s="85"/>
    </row>
    <row r="47" spans="1:31" s="85" customFormat="1" ht="36" x14ac:dyDescent="0.35">
      <c r="A47" s="80"/>
      <c r="B47" s="81"/>
      <c r="C47" s="82" t="str">
        <f>C46</f>
        <v xml:space="preserve">Mycí stůl, 1x vevařený lisovaný dřez o rozměru 400x400x250 mm, 1x vevařené lisované umyvadlo o rozměru 250x250x160mm, pravý přesah desky, v pravé přesahu desky úkos pracovní desky, 2x otvor pro stojánkovou baterii, vpravo mezi dřezy prostor pro podstolovo   </v>
      </c>
      <c r="D47" s="82"/>
      <c r="E47" s="83"/>
      <c r="F47" s="83">
        <v>1</v>
      </c>
      <c r="G47" s="84">
        <v>15900</v>
      </c>
      <c r="H47" s="84">
        <v>15900</v>
      </c>
      <c r="I47" s="84"/>
      <c r="J47" s="84"/>
      <c r="K47" s="84"/>
      <c r="L47" s="84"/>
      <c r="M47" s="84"/>
      <c r="N47" s="84"/>
      <c r="O47" s="84"/>
      <c r="P47" s="84"/>
      <c r="R47" s="84">
        <v>23532</v>
      </c>
      <c r="S47" s="84"/>
      <c r="T47" s="15">
        <f t="shared" ref="T47" si="73">R47/H47</f>
        <v>1.48</v>
      </c>
      <c r="U47" s="15">
        <f t="shared" ref="U47" si="74">T47-AB47</f>
        <v>1.4543479884611668</v>
      </c>
      <c r="V47" s="16">
        <f t="shared" ref="V47" si="75">G47*U47</f>
        <v>23124.133016532553</v>
      </c>
      <c r="W47" s="16">
        <f t="shared" ref="W47" si="76">V47-G47</f>
        <v>7224.1330165325526</v>
      </c>
      <c r="X47" s="16">
        <f t="shared" ref="X47" si="77">F47*W47</f>
        <v>7224.1330165325526</v>
      </c>
      <c r="Y47" s="15">
        <f t="shared" si="58"/>
        <v>4.5848355451969969E-2</v>
      </c>
      <c r="Z47" s="15">
        <f t="shared" si="59"/>
        <v>1.1992624151289988E-2</v>
      </c>
      <c r="AA47" s="15">
        <f t="shared" si="60"/>
        <v>1.9115055013239957E-2</v>
      </c>
      <c r="AB47" s="15">
        <f t="shared" ref="AB47" si="78">AVERAGE(Y47:AA47)</f>
        <v>2.5652011538833303E-2</v>
      </c>
      <c r="AC47" s="17" t="s">
        <v>5108</v>
      </c>
    </row>
    <row r="48" spans="1:31" ht="40" x14ac:dyDescent="0.2">
      <c r="A48" s="87"/>
      <c r="B48" s="88" t="s">
        <v>2616</v>
      </c>
      <c r="C48" s="89" t="s">
        <v>2586</v>
      </c>
      <c r="D48" s="89" t="s">
        <v>44</v>
      </c>
      <c r="E48" s="90">
        <v>0</v>
      </c>
      <c r="F48" s="90">
        <v>1</v>
      </c>
      <c r="G48" s="91">
        <v>37920.94</v>
      </c>
      <c r="H48" s="91"/>
      <c r="I48" s="91"/>
      <c r="J48" s="91"/>
      <c r="K48" s="91"/>
      <c r="L48" s="91"/>
      <c r="M48" s="91"/>
      <c r="N48" s="91"/>
      <c r="O48" s="91"/>
      <c r="P48" s="92"/>
      <c r="R48" s="91"/>
      <c r="S48" s="91">
        <v>0</v>
      </c>
      <c r="T48" s="15"/>
      <c r="U48" s="15"/>
      <c r="V48" s="16"/>
      <c r="W48" s="16"/>
      <c r="X48" s="16"/>
      <c r="Y48" s="15"/>
      <c r="Z48" s="15"/>
      <c r="AA48" s="15"/>
      <c r="AB48" s="15"/>
      <c r="AC48" s="17"/>
      <c r="AE48" s="85"/>
    </row>
    <row r="49" spans="1:31" s="85" customFormat="1" ht="36" x14ac:dyDescent="0.35">
      <c r="A49" s="80"/>
      <c r="B49" s="81"/>
      <c r="C49" s="82" t="str">
        <f>C48</f>
        <v xml:space="preserve">Podstolová profesionální myčka, dvouplášťové provedení, čelní zakládání, velikost koše 400x400mm, pracovní výkon 20 košu za hod, mycí cykly 180" , spotřeba vody 2,75 lt , objem mycí vany 10 litrů, magnetický spínač dvířek, zásuvná výška 320 mm, součástí m   </v>
      </c>
      <c r="D49" s="82"/>
      <c r="E49" s="83"/>
      <c r="F49" s="83">
        <v>1</v>
      </c>
      <c r="G49" s="84">
        <v>35500</v>
      </c>
      <c r="H49" s="84">
        <v>35500</v>
      </c>
      <c r="I49" s="84"/>
      <c r="J49" s="84"/>
      <c r="K49" s="84"/>
      <c r="L49" s="84"/>
      <c r="M49" s="84"/>
      <c r="N49" s="84"/>
      <c r="O49" s="84"/>
      <c r="P49" s="84"/>
      <c r="R49" s="84">
        <v>41180</v>
      </c>
      <c r="S49" s="84"/>
      <c r="T49" s="15">
        <f t="shared" ref="T49" si="79">R49/H49</f>
        <v>1.1599999999999999</v>
      </c>
      <c r="U49" s="15">
        <f t="shared" ref="U49" si="80">T49-AB49</f>
        <v>1.1343479884611667</v>
      </c>
      <c r="V49" s="16">
        <f t="shared" ref="V49" si="81">G49*U49</f>
        <v>40269.353590371415</v>
      </c>
      <c r="W49" s="16">
        <f t="shared" ref="W49" si="82">V49-G49</f>
        <v>4769.3535903714146</v>
      </c>
      <c r="X49" s="16">
        <f t="shared" ref="X49" si="83">F49*W49</f>
        <v>4769.3535903714146</v>
      </c>
      <c r="Y49" s="15">
        <f t="shared" si="58"/>
        <v>4.5848355451969969E-2</v>
      </c>
      <c r="Z49" s="15">
        <f t="shared" si="59"/>
        <v>1.1992624151289988E-2</v>
      </c>
      <c r="AA49" s="15">
        <f t="shared" si="60"/>
        <v>1.9115055013239957E-2</v>
      </c>
      <c r="AB49" s="15">
        <f t="shared" si="61"/>
        <v>2.5652011538833303E-2</v>
      </c>
      <c r="AC49" s="17" t="s">
        <v>5108</v>
      </c>
    </row>
    <row r="50" spans="1:31" ht="20" x14ac:dyDescent="0.2">
      <c r="A50" s="87"/>
      <c r="B50" s="88" t="s">
        <v>2617</v>
      </c>
      <c r="C50" s="89" t="s">
        <v>2599</v>
      </c>
      <c r="D50" s="89" t="s">
        <v>44</v>
      </c>
      <c r="E50" s="90">
        <v>0</v>
      </c>
      <c r="F50" s="90">
        <v>1</v>
      </c>
      <c r="G50" s="91">
        <v>4913.62</v>
      </c>
      <c r="H50" s="91"/>
      <c r="I50" s="91"/>
      <c r="J50" s="91"/>
      <c r="K50" s="91"/>
      <c r="L50" s="91"/>
      <c r="M50" s="91"/>
      <c r="N50" s="91"/>
      <c r="O50" s="91"/>
      <c r="P50" s="92"/>
      <c r="R50" s="91"/>
      <c r="S50" s="91">
        <v>0</v>
      </c>
      <c r="T50" s="15"/>
      <c r="U50" s="15"/>
      <c r="V50" s="16"/>
      <c r="W50" s="16"/>
      <c r="X50" s="16"/>
      <c r="Y50" s="15"/>
      <c r="Z50" s="15"/>
      <c r="AA50" s="15"/>
      <c r="AB50" s="15"/>
      <c r="AC50" s="17"/>
      <c r="AE50" s="85"/>
    </row>
    <row r="51" spans="1:31" s="85" customFormat="1" ht="18" x14ac:dyDescent="0.35">
      <c r="A51" s="80"/>
      <c r="B51" s="81"/>
      <c r="C51" s="82" t="str">
        <f>C50</f>
        <v xml:space="preserve">Odpadkový koš 50l, celonerezové provedení, pojízdné provedení - 4x kolečko, vč. víka 435x610   </v>
      </c>
      <c r="D51" s="82"/>
      <c r="E51" s="83"/>
      <c r="F51" s="83">
        <v>1</v>
      </c>
      <c r="G51" s="84">
        <v>3500</v>
      </c>
      <c r="H51" s="84">
        <v>3500</v>
      </c>
      <c r="I51" s="84"/>
      <c r="J51" s="84"/>
      <c r="K51" s="84"/>
      <c r="L51" s="84"/>
      <c r="M51" s="84"/>
      <c r="N51" s="84"/>
      <c r="O51" s="84"/>
      <c r="P51" s="84"/>
      <c r="R51" s="84">
        <v>4059.9999999999995</v>
      </c>
      <c r="S51" s="84"/>
      <c r="T51" s="15">
        <f t="shared" ref="T51" si="84">R51/H51</f>
        <v>1.1599999999999999</v>
      </c>
      <c r="U51" s="15">
        <f t="shared" ref="U51" si="85">T51-AB51</f>
        <v>1.1343479884611667</v>
      </c>
      <c r="V51" s="16">
        <f t="shared" ref="V51" si="86">G51*U51</f>
        <v>3970.2179596140836</v>
      </c>
      <c r="W51" s="16">
        <f t="shared" ref="W51" si="87">V51-G51</f>
        <v>470.21795961408361</v>
      </c>
      <c r="X51" s="16">
        <f t="shared" ref="X51" si="88">F51*W51</f>
        <v>470.21795961408361</v>
      </c>
      <c r="Y51" s="15">
        <f t="shared" si="58"/>
        <v>4.5848355451969969E-2</v>
      </c>
      <c r="Z51" s="15">
        <f t="shared" si="59"/>
        <v>1.1992624151289988E-2</v>
      </c>
      <c r="AA51" s="15">
        <f t="shared" si="60"/>
        <v>1.9115055013239957E-2</v>
      </c>
      <c r="AB51" s="15">
        <f t="shared" ref="AB51" si="89">AVERAGE(Y51:AA51)</f>
        <v>2.5652011538833303E-2</v>
      </c>
      <c r="AC51" s="17" t="s">
        <v>5108</v>
      </c>
    </row>
    <row r="52" spans="1:31" ht="20" x14ac:dyDescent="0.2">
      <c r="A52" s="87"/>
      <c r="B52" s="88" t="s">
        <v>2618</v>
      </c>
      <c r="C52" s="89" t="s">
        <v>2619</v>
      </c>
      <c r="D52" s="89" t="s">
        <v>44</v>
      </c>
      <c r="E52" s="90">
        <v>0</v>
      </c>
      <c r="F52" s="90">
        <v>1</v>
      </c>
      <c r="G52" s="91">
        <v>9743.9599999999991</v>
      </c>
      <c r="H52" s="91"/>
      <c r="I52" s="91"/>
      <c r="J52" s="91"/>
      <c r="K52" s="91"/>
      <c r="L52" s="91"/>
      <c r="M52" s="91"/>
      <c r="N52" s="91"/>
      <c r="O52" s="91"/>
      <c r="P52" s="92"/>
      <c r="R52" s="91"/>
      <c r="S52" s="91">
        <v>0</v>
      </c>
      <c r="T52" s="15"/>
      <c r="U52" s="15"/>
      <c r="V52" s="16"/>
      <c r="W52" s="16"/>
      <c r="X52" s="16"/>
      <c r="Y52" s="15"/>
      <c r="Z52" s="15"/>
      <c r="AA52" s="15"/>
      <c r="AB52" s="15"/>
      <c r="AC52" s="17"/>
      <c r="AE52" s="85"/>
    </row>
    <row r="53" spans="1:31" s="85" customFormat="1" ht="18" x14ac:dyDescent="0.35">
      <c r="A53" s="80"/>
      <c r="B53" s="81"/>
      <c r="C53" s="82" t="str">
        <f>C52</f>
        <v xml:space="preserve">Nástěnná police dvoupatrová, celonerezové provedení, vč. konzol pro zavěšení police na zeď 2000x350   </v>
      </c>
      <c r="D53" s="82"/>
      <c r="E53" s="83"/>
      <c r="F53" s="83">
        <v>1</v>
      </c>
      <c r="G53" s="84">
        <v>8900</v>
      </c>
      <c r="H53" s="84">
        <v>8900</v>
      </c>
      <c r="I53" s="84"/>
      <c r="J53" s="84"/>
      <c r="K53" s="84"/>
      <c r="L53" s="84"/>
      <c r="M53" s="84"/>
      <c r="N53" s="84"/>
      <c r="O53" s="84"/>
      <c r="P53" s="84"/>
      <c r="R53" s="84">
        <v>13172</v>
      </c>
      <c r="S53" s="84"/>
      <c r="T53" s="15">
        <f t="shared" ref="T53" si="90">R53/H53</f>
        <v>1.48</v>
      </c>
      <c r="U53" s="15">
        <f t="shared" ref="U53" si="91">T53-AB53</f>
        <v>1.4543479884611668</v>
      </c>
      <c r="V53" s="16">
        <f t="shared" ref="V53" si="92">G53*U53</f>
        <v>12943.697097304384</v>
      </c>
      <c r="W53" s="16">
        <f t="shared" ref="W53" si="93">V53-G53</f>
        <v>4043.6970973043844</v>
      </c>
      <c r="X53" s="16">
        <f t="shared" ref="X53" si="94">F53*W53</f>
        <v>4043.6970973043844</v>
      </c>
      <c r="Y53" s="15">
        <f t="shared" si="58"/>
        <v>4.5848355451969969E-2</v>
      </c>
      <c r="Z53" s="15">
        <f t="shared" si="59"/>
        <v>1.1992624151289988E-2</v>
      </c>
      <c r="AA53" s="15">
        <f t="shared" si="60"/>
        <v>1.9115055013239957E-2</v>
      </c>
      <c r="AB53" s="15">
        <f t="shared" si="61"/>
        <v>2.5652011538833303E-2</v>
      </c>
      <c r="AC53" s="17" t="s">
        <v>5108</v>
      </c>
    </row>
    <row r="54" spans="1:31" ht="40.5" thickBot="1" x14ac:dyDescent="0.25">
      <c r="A54" s="73"/>
      <c r="B54" s="74" t="s">
        <v>2620</v>
      </c>
      <c r="C54" s="75" t="s">
        <v>2603</v>
      </c>
      <c r="D54" s="75" t="s">
        <v>44</v>
      </c>
      <c r="E54" s="76">
        <v>0</v>
      </c>
      <c r="F54" s="76">
        <v>1</v>
      </c>
      <c r="G54" s="77">
        <v>8708.89</v>
      </c>
      <c r="H54" s="77"/>
      <c r="I54" s="77"/>
      <c r="J54" s="77"/>
      <c r="K54" s="77"/>
      <c r="L54" s="77"/>
      <c r="M54" s="77"/>
      <c r="N54" s="77"/>
      <c r="O54" s="77"/>
      <c r="P54" s="78"/>
      <c r="R54" s="77"/>
      <c r="S54" s="77">
        <v>0</v>
      </c>
      <c r="T54" s="15"/>
      <c r="U54" s="15"/>
      <c r="V54" s="16"/>
      <c r="W54" s="16"/>
      <c r="X54" s="16"/>
      <c r="Y54" s="15"/>
      <c r="Z54" s="15"/>
      <c r="AA54" s="15"/>
      <c r="AB54" s="15"/>
      <c r="AC54" s="17"/>
      <c r="AE54" s="85"/>
    </row>
    <row r="55" spans="1:31" s="85" customFormat="1" ht="36" x14ac:dyDescent="0.35">
      <c r="A55" s="80"/>
      <c r="B55" s="81"/>
      <c r="C55" s="82" t="str">
        <f>C54</f>
        <v xml:space="preserve">Servírovací vozík, 2x plná police,  obě police s prolisem, svařovaná, tuhá konstrukce zajišťující dostatečnou stabilitu a nosnost vozíku, pojízdný - 4x kolečko, každé o průměru 100mm, dvě kolečka opatřeny aretační brzdou, nerezové provedení 700x500x850   </v>
      </c>
      <c r="D55" s="82"/>
      <c r="E55" s="83"/>
      <c r="F55" s="83">
        <v>1</v>
      </c>
      <c r="G55" s="84">
        <v>6900</v>
      </c>
      <c r="H55" s="84">
        <v>6900</v>
      </c>
      <c r="I55" s="84"/>
      <c r="J55" s="84"/>
      <c r="K55" s="84"/>
      <c r="L55" s="84"/>
      <c r="M55" s="84"/>
      <c r="N55" s="84"/>
      <c r="O55" s="84"/>
      <c r="P55" s="84"/>
      <c r="R55" s="84">
        <v>10212</v>
      </c>
      <c r="S55" s="84"/>
      <c r="T55" s="15">
        <f t="shared" ref="T55" si="95">R55/H55</f>
        <v>1.48</v>
      </c>
      <c r="U55" s="15">
        <f t="shared" ref="U55" si="96">T55-AB55</f>
        <v>1.4543479884611668</v>
      </c>
      <c r="V55" s="16">
        <f t="shared" ref="V55" si="97">G55*U55</f>
        <v>10035.00112038205</v>
      </c>
      <c r="W55" s="16">
        <f t="shared" ref="W55" si="98">V55-G55</f>
        <v>3135.0011203820504</v>
      </c>
      <c r="X55" s="16">
        <f t="shared" ref="X55" si="99">F55*W55</f>
        <v>3135.0011203820504</v>
      </c>
      <c r="Y55" s="15">
        <f t="shared" si="58"/>
        <v>4.5848355451969969E-2</v>
      </c>
      <c r="Z55" s="15">
        <f t="shared" si="59"/>
        <v>1.1992624151289988E-2</v>
      </c>
      <c r="AA55" s="15">
        <f t="shared" si="60"/>
        <v>1.9115055013239957E-2</v>
      </c>
      <c r="AB55" s="15">
        <f t="shared" ref="AB55" si="100">AVERAGE(Y55:AA55)</f>
        <v>2.5652011538833303E-2</v>
      </c>
      <c r="AC55" s="17" t="s">
        <v>5108</v>
      </c>
    </row>
    <row r="56" spans="1:31" x14ac:dyDescent="0.25">
      <c r="A56" s="115"/>
      <c r="B56" s="24"/>
      <c r="C56" s="116"/>
      <c r="D56" s="116"/>
      <c r="E56" s="117"/>
      <c r="F56" s="117"/>
      <c r="G56" s="118"/>
      <c r="H56" s="118"/>
      <c r="I56" s="118">
        <v>310112.71999999997</v>
      </c>
      <c r="J56" s="118">
        <v>0</v>
      </c>
      <c r="K56" s="118">
        <v>0</v>
      </c>
      <c r="L56" s="118">
        <v>0</v>
      </c>
      <c r="M56" s="118">
        <v>0</v>
      </c>
      <c r="N56" s="118">
        <v>0</v>
      </c>
      <c r="O56" s="118">
        <v>0</v>
      </c>
      <c r="P56" s="118">
        <v>0</v>
      </c>
      <c r="R56" s="118"/>
      <c r="S56" s="118">
        <v>0</v>
      </c>
    </row>
  </sheetData>
  <mergeCells count="7">
    <mergeCell ref="J8:K8"/>
    <mergeCell ref="A1:P1"/>
    <mergeCell ref="J3:K3"/>
    <mergeCell ref="J4:K4"/>
    <mergeCell ref="J5:K5"/>
    <mergeCell ref="J6:K6"/>
    <mergeCell ref="J7:K7"/>
  </mergeCells>
  <conditionalFormatting sqref="W10:X10">
    <cfRule type="cellIs" dxfId="1095" priority="28" operator="lessThan">
      <formula>0</formula>
    </cfRule>
  </conditionalFormatting>
  <conditionalFormatting sqref="W15:X15 W17:X18 W20:X20 W22:X22 W24:X24 W26:X27">
    <cfRule type="cellIs" dxfId="1094" priority="25" operator="lessThan">
      <formula>0</formula>
    </cfRule>
  </conditionalFormatting>
  <conditionalFormatting sqref="W28:X29 W31:X31 W33:X33 W35:X35">
    <cfRule type="cellIs" dxfId="1093" priority="24" operator="lessThan">
      <formula>0</formula>
    </cfRule>
  </conditionalFormatting>
  <conditionalFormatting sqref="W39:X39 W41:X42 W44:X44 W46:X46 W48:X48 W50:X50 W52:X52">
    <cfRule type="cellIs" dxfId="1092" priority="23" operator="lessThan">
      <formula>0</formula>
    </cfRule>
  </conditionalFormatting>
  <conditionalFormatting sqref="W54:X54">
    <cfRule type="cellIs" dxfId="1091" priority="22" operator="lessThan">
      <formula>0</formula>
    </cfRule>
  </conditionalFormatting>
  <conditionalFormatting sqref="W16:X16">
    <cfRule type="cellIs" dxfId="1090" priority="21" operator="lessThan">
      <formula>0</formula>
    </cfRule>
  </conditionalFormatting>
  <conditionalFormatting sqref="W19:X19">
    <cfRule type="cellIs" dxfId="1089" priority="17" operator="lessThan">
      <formula>0</formula>
    </cfRule>
  </conditionalFormatting>
  <conditionalFormatting sqref="W21:X21">
    <cfRule type="cellIs" dxfId="1088" priority="16" operator="lessThan">
      <formula>0</formula>
    </cfRule>
  </conditionalFormatting>
  <conditionalFormatting sqref="W23:X23">
    <cfRule type="cellIs" dxfId="1087" priority="15" operator="lessThan">
      <formula>0</formula>
    </cfRule>
  </conditionalFormatting>
  <conditionalFormatting sqref="W25:X25">
    <cfRule type="cellIs" dxfId="1086" priority="14" operator="lessThan">
      <formula>0</formula>
    </cfRule>
  </conditionalFormatting>
  <conditionalFormatting sqref="W30:X30">
    <cfRule type="cellIs" dxfId="1085" priority="13" operator="lessThan">
      <formula>0</formula>
    </cfRule>
  </conditionalFormatting>
  <conditionalFormatting sqref="W32:X32">
    <cfRule type="cellIs" dxfId="1084" priority="12" operator="lessThan">
      <formula>0</formula>
    </cfRule>
  </conditionalFormatting>
  <conditionalFormatting sqref="W34:X34">
    <cfRule type="cellIs" dxfId="1083" priority="11" operator="lessThan">
      <formula>0</formula>
    </cfRule>
  </conditionalFormatting>
  <conditionalFormatting sqref="W36:X36">
    <cfRule type="cellIs" dxfId="1082" priority="10" operator="lessThan">
      <formula>0</formula>
    </cfRule>
  </conditionalFormatting>
  <conditionalFormatting sqref="W40:X40">
    <cfRule type="cellIs" dxfId="1081" priority="9" operator="lessThan">
      <formula>0</formula>
    </cfRule>
  </conditionalFormatting>
  <conditionalFormatting sqref="W43:X43">
    <cfRule type="cellIs" dxfId="1080" priority="8" operator="lessThan">
      <formula>0</formula>
    </cfRule>
  </conditionalFormatting>
  <conditionalFormatting sqref="W45:X45">
    <cfRule type="cellIs" dxfId="1079" priority="7" operator="lessThan">
      <formula>0</formula>
    </cfRule>
  </conditionalFormatting>
  <conditionalFormatting sqref="W47:X47">
    <cfRule type="cellIs" dxfId="1078" priority="6" operator="lessThan">
      <formula>0</formula>
    </cfRule>
  </conditionalFormatting>
  <conditionalFormatting sqref="W49:X49">
    <cfRule type="cellIs" dxfId="1077" priority="5" operator="lessThan">
      <formula>0</formula>
    </cfRule>
  </conditionalFormatting>
  <conditionalFormatting sqref="W51:X51">
    <cfRule type="cellIs" dxfId="1076" priority="4" operator="lessThan">
      <formula>0</formula>
    </cfRule>
  </conditionalFormatting>
  <conditionalFormatting sqref="W53:X53">
    <cfRule type="cellIs" dxfId="1075" priority="3" operator="lessThan">
      <formula>0</formula>
    </cfRule>
  </conditionalFormatting>
  <conditionalFormatting sqref="W55:X55">
    <cfRule type="cellIs" dxfId="1074" priority="2" operator="lessThan">
      <formula>0</formula>
    </cfRule>
  </conditionalFormatting>
  <conditionalFormatting sqref="X11">
    <cfRule type="cellIs" dxfId="1073" priority="1" operator="lessThan">
      <formula>0</formula>
    </cfRule>
  </conditionalFormatting>
  <pageMargins left="0.7" right="0.7" top="0.78740157499999996" bottom="0.78740157499999996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791"/>
  <sheetViews>
    <sheetView topLeftCell="A4" zoomScaleNormal="100" workbookViewId="0">
      <selection activeCell="I15" sqref="I15:J15"/>
    </sheetView>
  </sheetViews>
  <sheetFormatPr defaultColWidth="9" defaultRowHeight="14.5" x14ac:dyDescent="0.35"/>
  <cols>
    <col min="1" max="1" width="3.7265625" style="119" customWidth="1"/>
    <col min="2" max="2" width="13.26953125" style="7" customWidth="1"/>
    <col min="3" max="3" width="45.1796875" style="120" customWidth="1"/>
    <col min="4" max="4" width="3.81640625" style="120" customWidth="1"/>
    <col min="5" max="5" width="7.1796875" style="121" hidden="1" customWidth="1"/>
    <col min="6" max="10" width="9.26953125" style="121" customWidth="1"/>
    <col min="11" max="11" width="9.54296875" style="79" customWidth="1"/>
    <col min="12" max="12" width="10.54296875" style="79" customWidth="1"/>
    <col min="13" max="13" width="15.453125" style="79" hidden="1" customWidth="1"/>
    <col min="14" max="14" width="15.54296875" style="79" hidden="1" customWidth="1"/>
    <col min="15" max="15" width="14.54296875" style="79" hidden="1" customWidth="1"/>
    <col min="16" max="17" width="14" style="79" hidden="1" customWidth="1"/>
    <col min="18" max="18" width="14.54296875" style="79" hidden="1" customWidth="1"/>
    <col min="19" max="19" width="14.26953125" style="79" hidden="1" customWidth="1"/>
    <col min="20" max="20" width="16" style="79" hidden="1" customWidth="1"/>
    <col min="21" max="21" width="0" style="7" hidden="1" customWidth="1"/>
    <col min="22" max="22" width="9.54296875" style="79" customWidth="1"/>
    <col min="23" max="23" width="14.1796875" style="79" hidden="1" customWidth="1"/>
    <col min="24" max="25" width="13" style="7" customWidth="1"/>
    <col min="26" max="26" width="11" style="7" customWidth="1"/>
    <col min="27" max="27" width="10" style="7" customWidth="1"/>
    <col min="28" max="28" width="13" style="7" customWidth="1"/>
    <col min="29" max="31" width="6.453125" style="7" bestFit="1" customWidth="1"/>
    <col min="32" max="32" width="10.26953125" style="7" bestFit="1" customWidth="1"/>
    <col min="33" max="33" width="43.7265625" style="7" customWidth="1"/>
    <col min="34" max="261" width="9" style="7"/>
    <col min="262" max="262" width="3.7265625" style="7" customWidth="1"/>
    <col min="263" max="263" width="13.26953125" style="7" customWidth="1"/>
    <col min="264" max="264" width="45.1796875" style="7" customWidth="1"/>
    <col min="265" max="265" width="3.81640625" style="7" customWidth="1"/>
    <col min="266" max="266" width="7.1796875" style="7" customWidth="1"/>
    <col min="267" max="267" width="9.26953125" style="7" customWidth="1"/>
    <col min="268" max="268" width="10.54296875" style="7" customWidth="1"/>
    <col min="269" max="269" width="15.453125" style="7" customWidth="1"/>
    <col min="270" max="270" width="15.54296875" style="7" customWidth="1"/>
    <col min="271" max="271" width="14.54296875" style="7" customWidth="1"/>
    <col min="272" max="273" width="14" style="7" customWidth="1"/>
    <col min="274" max="274" width="14.54296875" style="7" customWidth="1"/>
    <col min="275" max="275" width="14.26953125" style="7" customWidth="1"/>
    <col min="276" max="276" width="16" style="7" customWidth="1"/>
    <col min="277" max="517" width="9" style="7"/>
    <col min="518" max="518" width="3.7265625" style="7" customWidth="1"/>
    <col min="519" max="519" width="13.26953125" style="7" customWidth="1"/>
    <col min="520" max="520" width="45.1796875" style="7" customWidth="1"/>
    <col min="521" max="521" width="3.81640625" style="7" customWidth="1"/>
    <col min="522" max="522" width="7.1796875" style="7" customWidth="1"/>
    <col min="523" max="523" width="9.26953125" style="7" customWidth="1"/>
    <col min="524" max="524" width="10.54296875" style="7" customWidth="1"/>
    <col min="525" max="525" width="15.453125" style="7" customWidth="1"/>
    <col min="526" max="526" width="15.54296875" style="7" customWidth="1"/>
    <col min="527" max="527" width="14.54296875" style="7" customWidth="1"/>
    <col min="528" max="529" width="14" style="7" customWidth="1"/>
    <col min="530" max="530" width="14.54296875" style="7" customWidth="1"/>
    <col min="531" max="531" width="14.26953125" style="7" customWidth="1"/>
    <col min="532" max="532" width="16" style="7" customWidth="1"/>
    <col min="533" max="773" width="9" style="7"/>
    <col min="774" max="774" width="3.7265625" style="7" customWidth="1"/>
    <col min="775" max="775" width="13.26953125" style="7" customWidth="1"/>
    <col min="776" max="776" width="45.1796875" style="7" customWidth="1"/>
    <col min="777" max="777" width="3.81640625" style="7" customWidth="1"/>
    <col min="778" max="778" width="7.1796875" style="7" customWidth="1"/>
    <col min="779" max="779" width="9.26953125" style="7" customWidth="1"/>
    <col min="780" max="780" width="10.54296875" style="7" customWidth="1"/>
    <col min="781" max="781" width="15.453125" style="7" customWidth="1"/>
    <col min="782" max="782" width="15.54296875" style="7" customWidth="1"/>
    <col min="783" max="783" width="14.54296875" style="7" customWidth="1"/>
    <col min="784" max="785" width="14" style="7" customWidth="1"/>
    <col min="786" max="786" width="14.54296875" style="7" customWidth="1"/>
    <col min="787" max="787" width="14.26953125" style="7" customWidth="1"/>
    <col min="788" max="788" width="16" style="7" customWidth="1"/>
    <col min="789" max="1029" width="9" style="7"/>
    <col min="1030" max="1030" width="3.7265625" style="7" customWidth="1"/>
    <col min="1031" max="1031" width="13.26953125" style="7" customWidth="1"/>
    <col min="1032" max="1032" width="45.1796875" style="7" customWidth="1"/>
    <col min="1033" max="1033" width="3.81640625" style="7" customWidth="1"/>
    <col min="1034" max="1034" width="7.1796875" style="7" customWidth="1"/>
    <col min="1035" max="1035" width="9.26953125" style="7" customWidth="1"/>
    <col min="1036" max="1036" width="10.54296875" style="7" customWidth="1"/>
    <col min="1037" max="1037" width="15.453125" style="7" customWidth="1"/>
    <col min="1038" max="1038" width="15.54296875" style="7" customWidth="1"/>
    <col min="1039" max="1039" width="14.54296875" style="7" customWidth="1"/>
    <col min="1040" max="1041" width="14" style="7" customWidth="1"/>
    <col min="1042" max="1042" width="14.54296875" style="7" customWidth="1"/>
    <col min="1043" max="1043" width="14.26953125" style="7" customWidth="1"/>
    <col min="1044" max="1044" width="16" style="7" customWidth="1"/>
    <col min="1045" max="1285" width="9" style="7"/>
    <col min="1286" max="1286" width="3.7265625" style="7" customWidth="1"/>
    <col min="1287" max="1287" width="13.26953125" style="7" customWidth="1"/>
    <col min="1288" max="1288" width="45.1796875" style="7" customWidth="1"/>
    <col min="1289" max="1289" width="3.81640625" style="7" customWidth="1"/>
    <col min="1290" max="1290" width="7.1796875" style="7" customWidth="1"/>
    <col min="1291" max="1291" width="9.26953125" style="7" customWidth="1"/>
    <col min="1292" max="1292" width="10.54296875" style="7" customWidth="1"/>
    <col min="1293" max="1293" width="15.453125" style="7" customWidth="1"/>
    <col min="1294" max="1294" width="15.54296875" style="7" customWidth="1"/>
    <col min="1295" max="1295" width="14.54296875" style="7" customWidth="1"/>
    <col min="1296" max="1297" width="14" style="7" customWidth="1"/>
    <col min="1298" max="1298" width="14.54296875" style="7" customWidth="1"/>
    <col min="1299" max="1299" width="14.26953125" style="7" customWidth="1"/>
    <col min="1300" max="1300" width="16" style="7" customWidth="1"/>
    <col min="1301" max="1541" width="9" style="7"/>
    <col min="1542" max="1542" width="3.7265625" style="7" customWidth="1"/>
    <col min="1543" max="1543" width="13.26953125" style="7" customWidth="1"/>
    <col min="1544" max="1544" width="45.1796875" style="7" customWidth="1"/>
    <col min="1545" max="1545" width="3.81640625" style="7" customWidth="1"/>
    <col min="1546" max="1546" width="7.1796875" style="7" customWidth="1"/>
    <col min="1547" max="1547" width="9.26953125" style="7" customWidth="1"/>
    <col min="1548" max="1548" width="10.54296875" style="7" customWidth="1"/>
    <col min="1549" max="1549" width="15.453125" style="7" customWidth="1"/>
    <col min="1550" max="1550" width="15.54296875" style="7" customWidth="1"/>
    <col min="1551" max="1551" width="14.54296875" style="7" customWidth="1"/>
    <col min="1552" max="1553" width="14" style="7" customWidth="1"/>
    <col min="1554" max="1554" width="14.54296875" style="7" customWidth="1"/>
    <col min="1555" max="1555" width="14.26953125" style="7" customWidth="1"/>
    <col min="1556" max="1556" width="16" style="7" customWidth="1"/>
    <col min="1557" max="1797" width="9" style="7"/>
    <col min="1798" max="1798" width="3.7265625" style="7" customWidth="1"/>
    <col min="1799" max="1799" width="13.26953125" style="7" customWidth="1"/>
    <col min="1800" max="1800" width="45.1796875" style="7" customWidth="1"/>
    <col min="1801" max="1801" width="3.81640625" style="7" customWidth="1"/>
    <col min="1802" max="1802" width="7.1796875" style="7" customWidth="1"/>
    <col min="1803" max="1803" width="9.26953125" style="7" customWidth="1"/>
    <col min="1804" max="1804" width="10.54296875" style="7" customWidth="1"/>
    <col min="1805" max="1805" width="15.453125" style="7" customWidth="1"/>
    <col min="1806" max="1806" width="15.54296875" style="7" customWidth="1"/>
    <col min="1807" max="1807" width="14.54296875" style="7" customWidth="1"/>
    <col min="1808" max="1809" width="14" style="7" customWidth="1"/>
    <col min="1810" max="1810" width="14.54296875" style="7" customWidth="1"/>
    <col min="1811" max="1811" width="14.26953125" style="7" customWidth="1"/>
    <col min="1812" max="1812" width="16" style="7" customWidth="1"/>
    <col min="1813" max="2053" width="9" style="7"/>
    <col min="2054" max="2054" width="3.7265625" style="7" customWidth="1"/>
    <col min="2055" max="2055" width="13.26953125" style="7" customWidth="1"/>
    <col min="2056" max="2056" width="45.1796875" style="7" customWidth="1"/>
    <col min="2057" max="2057" width="3.81640625" style="7" customWidth="1"/>
    <col min="2058" max="2058" width="7.1796875" style="7" customWidth="1"/>
    <col min="2059" max="2059" width="9.26953125" style="7" customWidth="1"/>
    <col min="2060" max="2060" width="10.54296875" style="7" customWidth="1"/>
    <col min="2061" max="2061" width="15.453125" style="7" customWidth="1"/>
    <col min="2062" max="2062" width="15.54296875" style="7" customWidth="1"/>
    <col min="2063" max="2063" width="14.54296875" style="7" customWidth="1"/>
    <col min="2064" max="2065" width="14" style="7" customWidth="1"/>
    <col min="2066" max="2066" width="14.54296875" style="7" customWidth="1"/>
    <col min="2067" max="2067" width="14.26953125" style="7" customWidth="1"/>
    <col min="2068" max="2068" width="16" style="7" customWidth="1"/>
    <col min="2069" max="2309" width="9" style="7"/>
    <col min="2310" max="2310" width="3.7265625" style="7" customWidth="1"/>
    <col min="2311" max="2311" width="13.26953125" style="7" customWidth="1"/>
    <col min="2312" max="2312" width="45.1796875" style="7" customWidth="1"/>
    <col min="2313" max="2313" width="3.81640625" style="7" customWidth="1"/>
    <col min="2314" max="2314" width="7.1796875" style="7" customWidth="1"/>
    <col min="2315" max="2315" width="9.26953125" style="7" customWidth="1"/>
    <col min="2316" max="2316" width="10.54296875" style="7" customWidth="1"/>
    <col min="2317" max="2317" width="15.453125" style="7" customWidth="1"/>
    <col min="2318" max="2318" width="15.54296875" style="7" customWidth="1"/>
    <col min="2319" max="2319" width="14.54296875" style="7" customWidth="1"/>
    <col min="2320" max="2321" width="14" style="7" customWidth="1"/>
    <col min="2322" max="2322" width="14.54296875" style="7" customWidth="1"/>
    <col min="2323" max="2323" width="14.26953125" style="7" customWidth="1"/>
    <col min="2324" max="2324" width="16" style="7" customWidth="1"/>
    <col min="2325" max="2565" width="9" style="7"/>
    <col min="2566" max="2566" width="3.7265625" style="7" customWidth="1"/>
    <col min="2567" max="2567" width="13.26953125" style="7" customWidth="1"/>
    <col min="2568" max="2568" width="45.1796875" style="7" customWidth="1"/>
    <col min="2569" max="2569" width="3.81640625" style="7" customWidth="1"/>
    <col min="2570" max="2570" width="7.1796875" style="7" customWidth="1"/>
    <col min="2571" max="2571" width="9.26953125" style="7" customWidth="1"/>
    <col min="2572" max="2572" width="10.54296875" style="7" customWidth="1"/>
    <col min="2573" max="2573" width="15.453125" style="7" customWidth="1"/>
    <col min="2574" max="2574" width="15.54296875" style="7" customWidth="1"/>
    <col min="2575" max="2575" width="14.54296875" style="7" customWidth="1"/>
    <col min="2576" max="2577" width="14" style="7" customWidth="1"/>
    <col min="2578" max="2578" width="14.54296875" style="7" customWidth="1"/>
    <col min="2579" max="2579" width="14.26953125" style="7" customWidth="1"/>
    <col min="2580" max="2580" width="16" style="7" customWidth="1"/>
    <col min="2581" max="2821" width="9" style="7"/>
    <col min="2822" max="2822" width="3.7265625" style="7" customWidth="1"/>
    <col min="2823" max="2823" width="13.26953125" style="7" customWidth="1"/>
    <col min="2824" max="2824" width="45.1796875" style="7" customWidth="1"/>
    <col min="2825" max="2825" width="3.81640625" style="7" customWidth="1"/>
    <col min="2826" max="2826" width="7.1796875" style="7" customWidth="1"/>
    <col min="2827" max="2827" width="9.26953125" style="7" customWidth="1"/>
    <col min="2828" max="2828" width="10.54296875" style="7" customWidth="1"/>
    <col min="2829" max="2829" width="15.453125" style="7" customWidth="1"/>
    <col min="2830" max="2830" width="15.54296875" style="7" customWidth="1"/>
    <col min="2831" max="2831" width="14.54296875" style="7" customWidth="1"/>
    <col min="2832" max="2833" width="14" style="7" customWidth="1"/>
    <col min="2834" max="2834" width="14.54296875" style="7" customWidth="1"/>
    <col min="2835" max="2835" width="14.26953125" style="7" customWidth="1"/>
    <col min="2836" max="2836" width="16" style="7" customWidth="1"/>
    <col min="2837" max="3077" width="9" style="7"/>
    <col min="3078" max="3078" width="3.7265625" style="7" customWidth="1"/>
    <col min="3079" max="3079" width="13.26953125" style="7" customWidth="1"/>
    <col min="3080" max="3080" width="45.1796875" style="7" customWidth="1"/>
    <col min="3081" max="3081" width="3.81640625" style="7" customWidth="1"/>
    <col min="3082" max="3082" width="7.1796875" style="7" customWidth="1"/>
    <col min="3083" max="3083" width="9.26953125" style="7" customWidth="1"/>
    <col min="3084" max="3084" width="10.54296875" style="7" customWidth="1"/>
    <col min="3085" max="3085" width="15.453125" style="7" customWidth="1"/>
    <col min="3086" max="3086" width="15.54296875" style="7" customWidth="1"/>
    <col min="3087" max="3087" width="14.54296875" style="7" customWidth="1"/>
    <col min="3088" max="3089" width="14" style="7" customWidth="1"/>
    <col min="3090" max="3090" width="14.54296875" style="7" customWidth="1"/>
    <col min="3091" max="3091" width="14.26953125" style="7" customWidth="1"/>
    <col min="3092" max="3092" width="16" style="7" customWidth="1"/>
    <col min="3093" max="3333" width="9" style="7"/>
    <col min="3334" max="3334" width="3.7265625" style="7" customWidth="1"/>
    <col min="3335" max="3335" width="13.26953125" style="7" customWidth="1"/>
    <col min="3336" max="3336" width="45.1796875" style="7" customWidth="1"/>
    <col min="3337" max="3337" width="3.81640625" style="7" customWidth="1"/>
    <col min="3338" max="3338" width="7.1796875" style="7" customWidth="1"/>
    <col min="3339" max="3339" width="9.26953125" style="7" customWidth="1"/>
    <col min="3340" max="3340" width="10.54296875" style="7" customWidth="1"/>
    <col min="3341" max="3341" width="15.453125" style="7" customWidth="1"/>
    <col min="3342" max="3342" width="15.54296875" style="7" customWidth="1"/>
    <col min="3343" max="3343" width="14.54296875" style="7" customWidth="1"/>
    <col min="3344" max="3345" width="14" style="7" customWidth="1"/>
    <col min="3346" max="3346" width="14.54296875" style="7" customWidth="1"/>
    <col min="3347" max="3347" width="14.26953125" style="7" customWidth="1"/>
    <col min="3348" max="3348" width="16" style="7" customWidth="1"/>
    <col min="3349" max="3589" width="9" style="7"/>
    <col min="3590" max="3590" width="3.7265625" style="7" customWidth="1"/>
    <col min="3591" max="3591" width="13.26953125" style="7" customWidth="1"/>
    <col min="3592" max="3592" width="45.1796875" style="7" customWidth="1"/>
    <col min="3593" max="3593" width="3.81640625" style="7" customWidth="1"/>
    <col min="3594" max="3594" width="7.1796875" style="7" customWidth="1"/>
    <col min="3595" max="3595" width="9.26953125" style="7" customWidth="1"/>
    <col min="3596" max="3596" width="10.54296875" style="7" customWidth="1"/>
    <col min="3597" max="3597" width="15.453125" style="7" customWidth="1"/>
    <col min="3598" max="3598" width="15.54296875" style="7" customWidth="1"/>
    <col min="3599" max="3599" width="14.54296875" style="7" customWidth="1"/>
    <col min="3600" max="3601" width="14" style="7" customWidth="1"/>
    <col min="3602" max="3602" width="14.54296875" style="7" customWidth="1"/>
    <col min="3603" max="3603" width="14.26953125" style="7" customWidth="1"/>
    <col min="3604" max="3604" width="16" style="7" customWidth="1"/>
    <col min="3605" max="3845" width="9" style="7"/>
    <col min="3846" max="3846" width="3.7265625" style="7" customWidth="1"/>
    <col min="3847" max="3847" width="13.26953125" style="7" customWidth="1"/>
    <col min="3848" max="3848" width="45.1796875" style="7" customWidth="1"/>
    <col min="3849" max="3849" width="3.81640625" style="7" customWidth="1"/>
    <col min="3850" max="3850" width="7.1796875" style="7" customWidth="1"/>
    <col min="3851" max="3851" width="9.26953125" style="7" customWidth="1"/>
    <col min="3852" max="3852" width="10.54296875" style="7" customWidth="1"/>
    <col min="3853" max="3853" width="15.453125" style="7" customWidth="1"/>
    <col min="3854" max="3854" width="15.54296875" style="7" customWidth="1"/>
    <col min="3855" max="3855" width="14.54296875" style="7" customWidth="1"/>
    <col min="3856" max="3857" width="14" style="7" customWidth="1"/>
    <col min="3858" max="3858" width="14.54296875" style="7" customWidth="1"/>
    <col min="3859" max="3859" width="14.26953125" style="7" customWidth="1"/>
    <col min="3860" max="3860" width="16" style="7" customWidth="1"/>
    <col min="3861" max="4101" width="9" style="7"/>
    <col min="4102" max="4102" width="3.7265625" style="7" customWidth="1"/>
    <col min="4103" max="4103" width="13.26953125" style="7" customWidth="1"/>
    <col min="4104" max="4104" width="45.1796875" style="7" customWidth="1"/>
    <col min="4105" max="4105" width="3.81640625" style="7" customWidth="1"/>
    <col min="4106" max="4106" width="7.1796875" style="7" customWidth="1"/>
    <col min="4107" max="4107" width="9.26953125" style="7" customWidth="1"/>
    <col min="4108" max="4108" width="10.54296875" style="7" customWidth="1"/>
    <col min="4109" max="4109" width="15.453125" style="7" customWidth="1"/>
    <col min="4110" max="4110" width="15.54296875" style="7" customWidth="1"/>
    <col min="4111" max="4111" width="14.54296875" style="7" customWidth="1"/>
    <col min="4112" max="4113" width="14" style="7" customWidth="1"/>
    <col min="4114" max="4114" width="14.54296875" style="7" customWidth="1"/>
    <col min="4115" max="4115" width="14.26953125" style="7" customWidth="1"/>
    <col min="4116" max="4116" width="16" style="7" customWidth="1"/>
    <col min="4117" max="4357" width="9" style="7"/>
    <col min="4358" max="4358" width="3.7265625" style="7" customWidth="1"/>
    <col min="4359" max="4359" width="13.26953125" style="7" customWidth="1"/>
    <col min="4360" max="4360" width="45.1796875" style="7" customWidth="1"/>
    <col min="4361" max="4361" width="3.81640625" style="7" customWidth="1"/>
    <col min="4362" max="4362" width="7.1796875" style="7" customWidth="1"/>
    <col min="4363" max="4363" width="9.26953125" style="7" customWidth="1"/>
    <col min="4364" max="4364" width="10.54296875" style="7" customWidth="1"/>
    <col min="4365" max="4365" width="15.453125" style="7" customWidth="1"/>
    <col min="4366" max="4366" width="15.54296875" style="7" customWidth="1"/>
    <col min="4367" max="4367" width="14.54296875" style="7" customWidth="1"/>
    <col min="4368" max="4369" width="14" style="7" customWidth="1"/>
    <col min="4370" max="4370" width="14.54296875" style="7" customWidth="1"/>
    <col min="4371" max="4371" width="14.26953125" style="7" customWidth="1"/>
    <col min="4372" max="4372" width="16" style="7" customWidth="1"/>
    <col min="4373" max="4613" width="9" style="7"/>
    <col min="4614" max="4614" width="3.7265625" style="7" customWidth="1"/>
    <col min="4615" max="4615" width="13.26953125" style="7" customWidth="1"/>
    <col min="4616" max="4616" width="45.1796875" style="7" customWidth="1"/>
    <col min="4617" max="4617" width="3.81640625" style="7" customWidth="1"/>
    <col min="4618" max="4618" width="7.1796875" style="7" customWidth="1"/>
    <col min="4619" max="4619" width="9.26953125" style="7" customWidth="1"/>
    <col min="4620" max="4620" width="10.54296875" style="7" customWidth="1"/>
    <col min="4621" max="4621" width="15.453125" style="7" customWidth="1"/>
    <col min="4622" max="4622" width="15.54296875" style="7" customWidth="1"/>
    <col min="4623" max="4623" width="14.54296875" style="7" customWidth="1"/>
    <col min="4624" max="4625" width="14" style="7" customWidth="1"/>
    <col min="4626" max="4626" width="14.54296875" style="7" customWidth="1"/>
    <col min="4627" max="4627" width="14.26953125" style="7" customWidth="1"/>
    <col min="4628" max="4628" width="16" style="7" customWidth="1"/>
    <col min="4629" max="4869" width="9" style="7"/>
    <col min="4870" max="4870" width="3.7265625" style="7" customWidth="1"/>
    <col min="4871" max="4871" width="13.26953125" style="7" customWidth="1"/>
    <col min="4872" max="4872" width="45.1796875" style="7" customWidth="1"/>
    <col min="4873" max="4873" width="3.81640625" style="7" customWidth="1"/>
    <col min="4874" max="4874" width="7.1796875" style="7" customWidth="1"/>
    <col min="4875" max="4875" width="9.26953125" style="7" customWidth="1"/>
    <col min="4876" max="4876" width="10.54296875" style="7" customWidth="1"/>
    <col min="4877" max="4877" width="15.453125" style="7" customWidth="1"/>
    <col min="4878" max="4878" width="15.54296875" style="7" customWidth="1"/>
    <col min="4879" max="4879" width="14.54296875" style="7" customWidth="1"/>
    <col min="4880" max="4881" width="14" style="7" customWidth="1"/>
    <col min="4882" max="4882" width="14.54296875" style="7" customWidth="1"/>
    <col min="4883" max="4883" width="14.26953125" style="7" customWidth="1"/>
    <col min="4884" max="4884" width="16" style="7" customWidth="1"/>
    <col min="4885" max="5125" width="9" style="7"/>
    <col min="5126" max="5126" width="3.7265625" style="7" customWidth="1"/>
    <col min="5127" max="5127" width="13.26953125" style="7" customWidth="1"/>
    <col min="5128" max="5128" width="45.1796875" style="7" customWidth="1"/>
    <col min="5129" max="5129" width="3.81640625" style="7" customWidth="1"/>
    <col min="5130" max="5130" width="7.1796875" style="7" customWidth="1"/>
    <col min="5131" max="5131" width="9.26953125" style="7" customWidth="1"/>
    <col min="5132" max="5132" width="10.54296875" style="7" customWidth="1"/>
    <col min="5133" max="5133" width="15.453125" style="7" customWidth="1"/>
    <col min="5134" max="5134" width="15.54296875" style="7" customWidth="1"/>
    <col min="5135" max="5135" width="14.54296875" style="7" customWidth="1"/>
    <col min="5136" max="5137" width="14" style="7" customWidth="1"/>
    <col min="5138" max="5138" width="14.54296875" style="7" customWidth="1"/>
    <col min="5139" max="5139" width="14.26953125" style="7" customWidth="1"/>
    <col min="5140" max="5140" width="16" style="7" customWidth="1"/>
    <col min="5141" max="5381" width="9" style="7"/>
    <col min="5382" max="5382" width="3.7265625" style="7" customWidth="1"/>
    <col min="5383" max="5383" width="13.26953125" style="7" customWidth="1"/>
    <col min="5384" max="5384" width="45.1796875" style="7" customWidth="1"/>
    <col min="5385" max="5385" width="3.81640625" style="7" customWidth="1"/>
    <col min="5386" max="5386" width="7.1796875" style="7" customWidth="1"/>
    <col min="5387" max="5387" width="9.26953125" style="7" customWidth="1"/>
    <col min="5388" max="5388" width="10.54296875" style="7" customWidth="1"/>
    <col min="5389" max="5389" width="15.453125" style="7" customWidth="1"/>
    <col min="5390" max="5390" width="15.54296875" style="7" customWidth="1"/>
    <col min="5391" max="5391" width="14.54296875" style="7" customWidth="1"/>
    <col min="5392" max="5393" width="14" style="7" customWidth="1"/>
    <col min="5394" max="5394" width="14.54296875" style="7" customWidth="1"/>
    <col min="5395" max="5395" width="14.26953125" style="7" customWidth="1"/>
    <col min="5396" max="5396" width="16" style="7" customWidth="1"/>
    <col min="5397" max="5637" width="9" style="7"/>
    <col min="5638" max="5638" width="3.7265625" style="7" customWidth="1"/>
    <col min="5639" max="5639" width="13.26953125" style="7" customWidth="1"/>
    <col min="5640" max="5640" width="45.1796875" style="7" customWidth="1"/>
    <col min="5641" max="5641" width="3.81640625" style="7" customWidth="1"/>
    <col min="5642" max="5642" width="7.1796875" style="7" customWidth="1"/>
    <col min="5643" max="5643" width="9.26953125" style="7" customWidth="1"/>
    <col min="5644" max="5644" width="10.54296875" style="7" customWidth="1"/>
    <col min="5645" max="5645" width="15.453125" style="7" customWidth="1"/>
    <col min="5646" max="5646" width="15.54296875" style="7" customWidth="1"/>
    <col min="5647" max="5647" width="14.54296875" style="7" customWidth="1"/>
    <col min="5648" max="5649" width="14" style="7" customWidth="1"/>
    <col min="5650" max="5650" width="14.54296875" style="7" customWidth="1"/>
    <col min="5651" max="5651" width="14.26953125" style="7" customWidth="1"/>
    <col min="5652" max="5652" width="16" style="7" customWidth="1"/>
    <col min="5653" max="5893" width="9" style="7"/>
    <col min="5894" max="5894" width="3.7265625" style="7" customWidth="1"/>
    <col min="5895" max="5895" width="13.26953125" style="7" customWidth="1"/>
    <col min="5896" max="5896" width="45.1796875" style="7" customWidth="1"/>
    <col min="5897" max="5897" width="3.81640625" style="7" customWidth="1"/>
    <col min="5898" max="5898" width="7.1796875" style="7" customWidth="1"/>
    <col min="5899" max="5899" width="9.26953125" style="7" customWidth="1"/>
    <col min="5900" max="5900" width="10.54296875" style="7" customWidth="1"/>
    <col min="5901" max="5901" width="15.453125" style="7" customWidth="1"/>
    <col min="5902" max="5902" width="15.54296875" style="7" customWidth="1"/>
    <col min="5903" max="5903" width="14.54296875" style="7" customWidth="1"/>
    <col min="5904" max="5905" width="14" style="7" customWidth="1"/>
    <col min="5906" max="5906" width="14.54296875" style="7" customWidth="1"/>
    <col min="5907" max="5907" width="14.26953125" style="7" customWidth="1"/>
    <col min="5908" max="5908" width="16" style="7" customWidth="1"/>
    <col min="5909" max="6149" width="9" style="7"/>
    <col min="6150" max="6150" width="3.7265625" style="7" customWidth="1"/>
    <col min="6151" max="6151" width="13.26953125" style="7" customWidth="1"/>
    <col min="6152" max="6152" width="45.1796875" style="7" customWidth="1"/>
    <col min="6153" max="6153" width="3.81640625" style="7" customWidth="1"/>
    <col min="6154" max="6154" width="7.1796875" style="7" customWidth="1"/>
    <col min="6155" max="6155" width="9.26953125" style="7" customWidth="1"/>
    <col min="6156" max="6156" width="10.54296875" style="7" customWidth="1"/>
    <col min="6157" max="6157" width="15.453125" style="7" customWidth="1"/>
    <col min="6158" max="6158" width="15.54296875" style="7" customWidth="1"/>
    <col min="6159" max="6159" width="14.54296875" style="7" customWidth="1"/>
    <col min="6160" max="6161" width="14" style="7" customWidth="1"/>
    <col min="6162" max="6162" width="14.54296875" style="7" customWidth="1"/>
    <col min="6163" max="6163" width="14.26953125" style="7" customWidth="1"/>
    <col min="6164" max="6164" width="16" style="7" customWidth="1"/>
    <col min="6165" max="6405" width="9" style="7"/>
    <col min="6406" max="6406" width="3.7265625" style="7" customWidth="1"/>
    <col min="6407" max="6407" width="13.26953125" style="7" customWidth="1"/>
    <col min="6408" max="6408" width="45.1796875" style="7" customWidth="1"/>
    <col min="6409" max="6409" width="3.81640625" style="7" customWidth="1"/>
    <col min="6410" max="6410" width="7.1796875" style="7" customWidth="1"/>
    <col min="6411" max="6411" width="9.26953125" style="7" customWidth="1"/>
    <col min="6412" max="6412" width="10.54296875" style="7" customWidth="1"/>
    <col min="6413" max="6413" width="15.453125" style="7" customWidth="1"/>
    <col min="6414" max="6414" width="15.54296875" style="7" customWidth="1"/>
    <col min="6415" max="6415" width="14.54296875" style="7" customWidth="1"/>
    <col min="6416" max="6417" width="14" style="7" customWidth="1"/>
    <col min="6418" max="6418" width="14.54296875" style="7" customWidth="1"/>
    <col min="6419" max="6419" width="14.26953125" style="7" customWidth="1"/>
    <col min="6420" max="6420" width="16" style="7" customWidth="1"/>
    <col min="6421" max="6661" width="9" style="7"/>
    <col min="6662" max="6662" width="3.7265625" style="7" customWidth="1"/>
    <col min="6663" max="6663" width="13.26953125" style="7" customWidth="1"/>
    <col min="6664" max="6664" width="45.1796875" style="7" customWidth="1"/>
    <col min="6665" max="6665" width="3.81640625" style="7" customWidth="1"/>
    <col min="6666" max="6666" width="7.1796875" style="7" customWidth="1"/>
    <col min="6667" max="6667" width="9.26953125" style="7" customWidth="1"/>
    <col min="6668" max="6668" width="10.54296875" style="7" customWidth="1"/>
    <col min="6669" max="6669" width="15.453125" style="7" customWidth="1"/>
    <col min="6670" max="6670" width="15.54296875" style="7" customWidth="1"/>
    <col min="6671" max="6671" width="14.54296875" style="7" customWidth="1"/>
    <col min="6672" max="6673" width="14" style="7" customWidth="1"/>
    <col min="6674" max="6674" width="14.54296875" style="7" customWidth="1"/>
    <col min="6675" max="6675" width="14.26953125" style="7" customWidth="1"/>
    <col min="6676" max="6676" width="16" style="7" customWidth="1"/>
    <col min="6677" max="6917" width="9" style="7"/>
    <col min="6918" max="6918" width="3.7265625" style="7" customWidth="1"/>
    <col min="6919" max="6919" width="13.26953125" style="7" customWidth="1"/>
    <col min="6920" max="6920" width="45.1796875" style="7" customWidth="1"/>
    <col min="6921" max="6921" width="3.81640625" style="7" customWidth="1"/>
    <col min="6922" max="6922" width="7.1796875" style="7" customWidth="1"/>
    <col min="6923" max="6923" width="9.26953125" style="7" customWidth="1"/>
    <col min="6924" max="6924" width="10.54296875" style="7" customWidth="1"/>
    <col min="6925" max="6925" width="15.453125" style="7" customWidth="1"/>
    <col min="6926" max="6926" width="15.54296875" style="7" customWidth="1"/>
    <col min="6927" max="6927" width="14.54296875" style="7" customWidth="1"/>
    <col min="6928" max="6929" width="14" style="7" customWidth="1"/>
    <col min="6930" max="6930" width="14.54296875" style="7" customWidth="1"/>
    <col min="6931" max="6931" width="14.26953125" style="7" customWidth="1"/>
    <col min="6932" max="6932" width="16" style="7" customWidth="1"/>
    <col min="6933" max="7173" width="9" style="7"/>
    <col min="7174" max="7174" width="3.7265625" style="7" customWidth="1"/>
    <col min="7175" max="7175" width="13.26953125" style="7" customWidth="1"/>
    <col min="7176" max="7176" width="45.1796875" style="7" customWidth="1"/>
    <col min="7177" max="7177" width="3.81640625" style="7" customWidth="1"/>
    <col min="7178" max="7178" width="7.1796875" style="7" customWidth="1"/>
    <col min="7179" max="7179" width="9.26953125" style="7" customWidth="1"/>
    <col min="7180" max="7180" width="10.54296875" style="7" customWidth="1"/>
    <col min="7181" max="7181" width="15.453125" style="7" customWidth="1"/>
    <col min="7182" max="7182" width="15.54296875" style="7" customWidth="1"/>
    <col min="7183" max="7183" width="14.54296875" style="7" customWidth="1"/>
    <col min="7184" max="7185" width="14" style="7" customWidth="1"/>
    <col min="7186" max="7186" width="14.54296875" style="7" customWidth="1"/>
    <col min="7187" max="7187" width="14.26953125" style="7" customWidth="1"/>
    <col min="7188" max="7188" width="16" style="7" customWidth="1"/>
    <col min="7189" max="7429" width="9" style="7"/>
    <col min="7430" max="7430" width="3.7265625" style="7" customWidth="1"/>
    <col min="7431" max="7431" width="13.26953125" style="7" customWidth="1"/>
    <col min="7432" max="7432" width="45.1796875" style="7" customWidth="1"/>
    <col min="7433" max="7433" width="3.81640625" style="7" customWidth="1"/>
    <col min="7434" max="7434" width="7.1796875" style="7" customWidth="1"/>
    <col min="7435" max="7435" width="9.26953125" style="7" customWidth="1"/>
    <col min="7436" max="7436" width="10.54296875" style="7" customWidth="1"/>
    <col min="7437" max="7437" width="15.453125" style="7" customWidth="1"/>
    <col min="7438" max="7438" width="15.54296875" style="7" customWidth="1"/>
    <col min="7439" max="7439" width="14.54296875" style="7" customWidth="1"/>
    <col min="7440" max="7441" width="14" style="7" customWidth="1"/>
    <col min="7442" max="7442" width="14.54296875" style="7" customWidth="1"/>
    <col min="7443" max="7443" width="14.26953125" style="7" customWidth="1"/>
    <col min="7444" max="7444" width="16" style="7" customWidth="1"/>
    <col min="7445" max="7685" width="9" style="7"/>
    <col min="7686" max="7686" width="3.7265625" style="7" customWidth="1"/>
    <col min="7687" max="7687" width="13.26953125" style="7" customWidth="1"/>
    <col min="7688" max="7688" width="45.1796875" style="7" customWidth="1"/>
    <col min="7689" max="7689" width="3.81640625" style="7" customWidth="1"/>
    <col min="7690" max="7690" width="7.1796875" style="7" customWidth="1"/>
    <col min="7691" max="7691" width="9.26953125" style="7" customWidth="1"/>
    <col min="7692" max="7692" width="10.54296875" style="7" customWidth="1"/>
    <col min="7693" max="7693" width="15.453125" style="7" customWidth="1"/>
    <col min="7694" max="7694" width="15.54296875" style="7" customWidth="1"/>
    <col min="7695" max="7695" width="14.54296875" style="7" customWidth="1"/>
    <col min="7696" max="7697" width="14" style="7" customWidth="1"/>
    <col min="7698" max="7698" width="14.54296875" style="7" customWidth="1"/>
    <col min="7699" max="7699" width="14.26953125" style="7" customWidth="1"/>
    <col min="7700" max="7700" width="16" style="7" customWidth="1"/>
    <col min="7701" max="7941" width="9" style="7"/>
    <col min="7942" max="7942" width="3.7265625" style="7" customWidth="1"/>
    <col min="7943" max="7943" width="13.26953125" style="7" customWidth="1"/>
    <col min="7944" max="7944" width="45.1796875" style="7" customWidth="1"/>
    <col min="7945" max="7945" width="3.81640625" style="7" customWidth="1"/>
    <col min="7946" max="7946" width="7.1796875" style="7" customWidth="1"/>
    <col min="7947" max="7947" width="9.26953125" style="7" customWidth="1"/>
    <col min="7948" max="7948" width="10.54296875" style="7" customWidth="1"/>
    <col min="7949" max="7949" width="15.453125" style="7" customWidth="1"/>
    <col min="7950" max="7950" width="15.54296875" style="7" customWidth="1"/>
    <col min="7951" max="7951" width="14.54296875" style="7" customWidth="1"/>
    <col min="7952" max="7953" width="14" style="7" customWidth="1"/>
    <col min="7954" max="7954" width="14.54296875" style="7" customWidth="1"/>
    <col min="7955" max="7955" width="14.26953125" style="7" customWidth="1"/>
    <col min="7956" max="7956" width="16" style="7" customWidth="1"/>
    <col min="7957" max="8197" width="9" style="7"/>
    <col min="8198" max="8198" width="3.7265625" style="7" customWidth="1"/>
    <col min="8199" max="8199" width="13.26953125" style="7" customWidth="1"/>
    <col min="8200" max="8200" width="45.1796875" style="7" customWidth="1"/>
    <col min="8201" max="8201" width="3.81640625" style="7" customWidth="1"/>
    <col min="8202" max="8202" width="7.1796875" style="7" customWidth="1"/>
    <col min="8203" max="8203" width="9.26953125" style="7" customWidth="1"/>
    <col min="8204" max="8204" width="10.54296875" style="7" customWidth="1"/>
    <col min="8205" max="8205" width="15.453125" style="7" customWidth="1"/>
    <col min="8206" max="8206" width="15.54296875" style="7" customWidth="1"/>
    <col min="8207" max="8207" width="14.54296875" style="7" customWidth="1"/>
    <col min="8208" max="8209" width="14" style="7" customWidth="1"/>
    <col min="8210" max="8210" width="14.54296875" style="7" customWidth="1"/>
    <col min="8211" max="8211" width="14.26953125" style="7" customWidth="1"/>
    <col min="8212" max="8212" width="16" style="7" customWidth="1"/>
    <col min="8213" max="8453" width="9" style="7"/>
    <col min="8454" max="8454" width="3.7265625" style="7" customWidth="1"/>
    <col min="8455" max="8455" width="13.26953125" style="7" customWidth="1"/>
    <col min="8456" max="8456" width="45.1796875" style="7" customWidth="1"/>
    <col min="8457" max="8457" width="3.81640625" style="7" customWidth="1"/>
    <col min="8458" max="8458" width="7.1796875" style="7" customWidth="1"/>
    <col min="8459" max="8459" width="9.26953125" style="7" customWidth="1"/>
    <col min="8460" max="8460" width="10.54296875" style="7" customWidth="1"/>
    <col min="8461" max="8461" width="15.453125" style="7" customWidth="1"/>
    <col min="8462" max="8462" width="15.54296875" style="7" customWidth="1"/>
    <col min="8463" max="8463" width="14.54296875" style="7" customWidth="1"/>
    <col min="8464" max="8465" width="14" style="7" customWidth="1"/>
    <col min="8466" max="8466" width="14.54296875" style="7" customWidth="1"/>
    <col min="8467" max="8467" width="14.26953125" style="7" customWidth="1"/>
    <col min="8468" max="8468" width="16" style="7" customWidth="1"/>
    <col min="8469" max="8709" width="9" style="7"/>
    <col min="8710" max="8710" width="3.7265625" style="7" customWidth="1"/>
    <col min="8711" max="8711" width="13.26953125" style="7" customWidth="1"/>
    <col min="8712" max="8712" width="45.1796875" style="7" customWidth="1"/>
    <col min="8713" max="8713" width="3.81640625" style="7" customWidth="1"/>
    <col min="8714" max="8714" width="7.1796875" style="7" customWidth="1"/>
    <col min="8715" max="8715" width="9.26953125" style="7" customWidth="1"/>
    <col min="8716" max="8716" width="10.54296875" style="7" customWidth="1"/>
    <col min="8717" max="8717" width="15.453125" style="7" customWidth="1"/>
    <col min="8718" max="8718" width="15.54296875" style="7" customWidth="1"/>
    <col min="8719" max="8719" width="14.54296875" style="7" customWidth="1"/>
    <col min="8720" max="8721" width="14" style="7" customWidth="1"/>
    <col min="8722" max="8722" width="14.54296875" style="7" customWidth="1"/>
    <col min="8723" max="8723" width="14.26953125" style="7" customWidth="1"/>
    <col min="8724" max="8724" width="16" style="7" customWidth="1"/>
    <col min="8725" max="8965" width="9" style="7"/>
    <col min="8966" max="8966" width="3.7265625" style="7" customWidth="1"/>
    <col min="8967" max="8967" width="13.26953125" style="7" customWidth="1"/>
    <col min="8968" max="8968" width="45.1796875" style="7" customWidth="1"/>
    <col min="8969" max="8969" width="3.81640625" style="7" customWidth="1"/>
    <col min="8970" max="8970" width="7.1796875" style="7" customWidth="1"/>
    <col min="8971" max="8971" width="9.26953125" style="7" customWidth="1"/>
    <col min="8972" max="8972" width="10.54296875" style="7" customWidth="1"/>
    <col min="8973" max="8973" width="15.453125" style="7" customWidth="1"/>
    <col min="8974" max="8974" width="15.54296875" style="7" customWidth="1"/>
    <col min="8975" max="8975" width="14.54296875" style="7" customWidth="1"/>
    <col min="8976" max="8977" width="14" style="7" customWidth="1"/>
    <col min="8978" max="8978" width="14.54296875" style="7" customWidth="1"/>
    <col min="8979" max="8979" width="14.26953125" style="7" customWidth="1"/>
    <col min="8980" max="8980" width="16" style="7" customWidth="1"/>
    <col min="8981" max="9221" width="9" style="7"/>
    <col min="9222" max="9222" width="3.7265625" style="7" customWidth="1"/>
    <col min="9223" max="9223" width="13.26953125" style="7" customWidth="1"/>
    <col min="9224" max="9224" width="45.1796875" style="7" customWidth="1"/>
    <col min="9225" max="9225" width="3.81640625" style="7" customWidth="1"/>
    <col min="9226" max="9226" width="7.1796875" style="7" customWidth="1"/>
    <col min="9227" max="9227" width="9.26953125" style="7" customWidth="1"/>
    <col min="9228" max="9228" width="10.54296875" style="7" customWidth="1"/>
    <col min="9229" max="9229" width="15.453125" style="7" customWidth="1"/>
    <col min="9230" max="9230" width="15.54296875" style="7" customWidth="1"/>
    <col min="9231" max="9231" width="14.54296875" style="7" customWidth="1"/>
    <col min="9232" max="9233" width="14" style="7" customWidth="1"/>
    <col min="9234" max="9234" width="14.54296875" style="7" customWidth="1"/>
    <col min="9235" max="9235" width="14.26953125" style="7" customWidth="1"/>
    <col min="9236" max="9236" width="16" style="7" customWidth="1"/>
    <col min="9237" max="9477" width="9" style="7"/>
    <col min="9478" max="9478" width="3.7265625" style="7" customWidth="1"/>
    <col min="9479" max="9479" width="13.26953125" style="7" customWidth="1"/>
    <col min="9480" max="9480" width="45.1796875" style="7" customWidth="1"/>
    <col min="9481" max="9481" width="3.81640625" style="7" customWidth="1"/>
    <col min="9482" max="9482" width="7.1796875" style="7" customWidth="1"/>
    <col min="9483" max="9483" width="9.26953125" style="7" customWidth="1"/>
    <col min="9484" max="9484" width="10.54296875" style="7" customWidth="1"/>
    <col min="9485" max="9485" width="15.453125" style="7" customWidth="1"/>
    <col min="9486" max="9486" width="15.54296875" style="7" customWidth="1"/>
    <col min="9487" max="9487" width="14.54296875" style="7" customWidth="1"/>
    <col min="9488" max="9489" width="14" style="7" customWidth="1"/>
    <col min="9490" max="9490" width="14.54296875" style="7" customWidth="1"/>
    <col min="9491" max="9491" width="14.26953125" style="7" customWidth="1"/>
    <col min="9492" max="9492" width="16" style="7" customWidth="1"/>
    <col min="9493" max="9733" width="9" style="7"/>
    <col min="9734" max="9734" width="3.7265625" style="7" customWidth="1"/>
    <col min="9735" max="9735" width="13.26953125" style="7" customWidth="1"/>
    <col min="9736" max="9736" width="45.1796875" style="7" customWidth="1"/>
    <col min="9737" max="9737" width="3.81640625" style="7" customWidth="1"/>
    <col min="9738" max="9738" width="7.1796875" style="7" customWidth="1"/>
    <col min="9739" max="9739" width="9.26953125" style="7" customWidth="1"/>
    <col min="9740" max="9740" width="10.54296875" style="7" customWidth="1"/>
    <col min="9741" max="9741" width="15.453125" style="7" customWidth="1"/>
    <col min="9742" max="9742" width="15.54296875" style="7" customWidth="1"/>
    <col min="9743" max="9743" width="14.54296875" style="7" customWidth="1"/>
    <col min="9744" max="9745" width="14" style="7" customWidth="1"/>
    <col min="9746" max="9746" width="14.54296875" style="7" customWidth="1"/>
    <col min="9747" max="9747" width="14.26953125" style="7" customWidth="1"/>
    <col min="9748" max="9748" width="16" style="7" customWidth="1"/>
    <col min="9749" max="9989" width="9" style="7"/>
    <col min="9990" max="9990" width="3.7265625" style="7" customWidth="1"/>
    <col min="9991" max="9991" width="13.26953125" style="7" customWidth="1"/>
    <col min="9992" max="9992" width="45.1796875" style="7" customWidth="1"/>
    <col min="9993" max="9993" width="3.81640625" style="7" customWidth="1"/>
    <col min="9994" max="9994" width="7.1796875" style="7" customWidth="1"/>
    <col min="9995" max="9995" width="9.26953125" style="7" customWidth="1"/>
    <col min="9996" max="9996" width="10.54296875" style="7" customWidth="1"/>
    <col min="9997" max="9997" width="15.453125" style="7" customWidth="1"/>
    <col min="9998" max="9998" width="15.54296875" style="7" customWidth="1"/>
    <col min="9999" max="9999" width="14.54296875" style="7" customWidth="1"/>
    <col min="10000" max="10001" width="14" style="7" customWidth="1"/>
    <col min="10002" max="10002" width="14.54296875" style="7" customWidth="1"/>
    <col min="10003" max="10003" width="14.26953125" style="7" customWidth="1"/>
    <col min="10004" max="10004" width="16" style="7" customWidth="1"/>
    <col min="10005" max="10245" width="9" style="7"/>
    <col min="10246" max="10246" width="3.7265625" style="7" customWidth="1"/>
    <col min="10247" max="10247" width="13.26953125" style="7" customWidth="1"/>
    <col min="10248" max="10248" width="45.1796875" style="7" customWidth="1"/>
    <col min="10249" max="10249" width="3.81640625" style="7" customWidth="1"/>
    <col min="10250" max="10250" width="7.1796875" style="7" customWidth="1"/>
    <col min="10251" max="10251" width="9.26953125" style="7" customWidth="1"/>
    <col min="10252" max="10252" width="10.54296875" style="7" customWidth="1"/>
    <col min="10253" max="10253" width="15.453125" style="7" customWidth="1"/>
    <col min="10254" max="10254" width="15.54296875" style="7" customWidth="1"/>
    <col min="10255" max="10255" width="14.54296875" style="7" customWidth="1"/>
    <col min="10256" max="10257" width="14" style="7" customWidth="1"/>
    <col min="10258" max="10258" width="14.54296875" style="7" customWidth="1"/>
    <col min="10259" max="10259" width="14.26953125" style="7" customWidth="1"/>
    <col min="10260" max="10260" width="16" style="7" customWidth="1"/>
    <col min="10261" max="10501" width="9" style="7"/>
    <col min="10502" max="10502" width="3.7265625" style="7" customWidth="1"/>
    <col min="10503" max="10503" width="13.26953125" style="7" customWidth="1"/>
    <col min="10504" max="10504" width="45.1796875" style="7" customWidth="1"/>
    <col min="10505" max="10505" width="3.81640625" style="7" customWidth="1"/>
    <col min="10506" max="10506" width="7.1796875" style="7" customWidth="1"/>
    <col min="10507" max="10507" width="9.26953125" style="7" customWidth="1"/>
    <col min="10508" max="10508" width="10.54296875" style="7" customWidth="1"/>
    <col min="10509" max="10509" width="15.453125" style="7" customWidth="1"/>
    <col min="10510" max="10510" width="15.54296875" style="7" customWidth="1"/>
    <col min="10511" max="10511" width="14.54296875" style="7" customWidth="1"/>
    <col min="10512" max="10513" width="14" style="7" customWidth="1"/>
    <col min="10514" max="10514" width="14.54296875" style="7" customWidth="1"/>
    <col min="10515" max="10515" width="14.26953125" style="7" customWidth="1"/>
    <col min="10516" max="10516" width="16" style="7" customWidth="1"/>
    <col min="10517" max="10757" width="9" style="7"/>
    <col min="10758" max="10758" width="3.7265625" style="7" customWidth="1"/>
    <col min="10759" max="10759" width="13.26953125" style="7" customWidth="1"/>
    <col min="10760" max="10760" width="45.1796875" style="7" customWidth="1"/>
    <col min="10761" max="10761" width="3.81640625" style="7" customWidth="1"/>
    <col min="10762" max="10762" width="7.1796875" style="7" customWidth="1"/>
    <col min="10763" max="10763" width="9.26953125" style="7" customWidth="1"/>
    <col min="10764" max="10764" width="10.54296875" style="7" customWidth="1"/>
    <col min="10765" max="10765" width="15.453125" style="7" customWidth="1"/>
    <col min="10766" max="10766" width="15.54296875" style="7" customWidth="1"/>
    <col min="10767" max="10767" width="14.54296875" style="7" customWidth="1"/>
    <col min="10768" max="10769" width="14" style="7" customWidth="1"/>
    <col min="10770" max="10770" width="14.54296875" style="7" customWidth="1"/>
    <col min="10771" max="10771" width="14.26953125" style="7" customWidth="1"/>
    <col min="10772" max="10772" width="16" style="7" customWidth="1"/>
    <col min="10773" max="11013" width="9" style="7"/>
    <col min="11014" max="11014" width="3.7265625" style="7" customWidth="1"/>
    <col min="11015" max="11015" width="13.26953125" style="7" customWidth="1"/>
    <col min="11016" max="11016" width="45.1796875" style="7" customWidth="1"/>
    <col min="11017" max="11017" width="3.81640625" style="7" customWidth="1"/>
    <col min="11018" max="11018" width="7.1796875" style="7" customWidth="1"/>
    <col min="11019" max="11019" width="9.26953125" style="7" customWidth="1"/>
    <col min="11020" max="11020" width="10.54296875" style="7" customWidth="1"/>
    <col min="11021" max="11021" width="15.453125" style="7" customWidth="1"/>
    <col min="11022" max="11022" width="15.54296875" style="7" customWidth="1"/>
    <col min="11023" max="11023" width="14.54296875" style="7" customWidth="1"/>
    <col min="11024" max="11025" width="14" style="7" customWidth="1"/>
    <col min="11026" max="11026" width="14.54296875" style="7" customWidth="1"/>
    <col min="11027" max="11027" width="14.26953125" style="7" customWidth="1"/>
    <col min="11028" max="11028" width="16" style="7" customWidth="1"/>
    <col min="11029" max="11269" width="9" style="7"/>
    <col min="11270" max="11270" width="3.7265625" style="7" customWidth="1"/>
    <col min="11271" max="11271" width="13.26953125" style="7" customWidth="1"/>
    <col min="11272" max="11272" width="45.1796875" style="7" customWidth="1"/>
    <col min="11273" max="11273" width="3.81640625" style="7" customWidth="1"/>
    <col min="11274" max="11274" width="7.1796875" style="7" customWidth="1"/>
    <col min="11275" max="11275" width="9.26953125" style="7" customWidth="1"/>
    <col min="11276" max="11276" width="10.54296875" style="7" customWidth="1"/>
    <col min="11277" max="11277" width="15.453125" style="7" customWidth="1"/>
    <col min="11278" max="11278" width="15.54296875" style="7" customWidth="1"/>
    <col min="11279" max="11279" width="14.54296875" style="7" customWidth="1"/>
    <col min="11280" max="11281" width="14" style="7" customWidth="1"/>
    <col min="11282" max="11282" width="14.54296875" style="7" customWidth="1"/>
    <col min="11283" max="11283" width="14.26953125" style="7" customWidth="1"/>
    <col min="11284" max="11284" width="16" style="7" customWidth="1"/>
    <col min="11285" max="11525" width="9" style="7"/>
    <col min="11526" max="11526" width="3.7265625" style="7" customWidth="1"/>
    <col min="11527" max="11527" width="13.26953125" style="7" customWidth="1"/>
    <col min="11528" max="11528" width="45.1796875" style="7" customWidth="1"/>
    <col min="11529" max="11529" width="3.81640625" style="7" customWidth="1"/>
    <col min="11530" max="11530" width="7.1796875" style="7" customWidth="1"/>
    <col min="11531" max="11531" width="9.26953125" style="7" customWidth="1"/>
    <col min="11532" max="11532" width="10.54296875" style="7" customWidth="1"/>
    <col min="11533" max="11533" width="15.453125" style="7" customWidth="1"/>
    <col min="11534" max="11534" width="15.54296875" style="7" customWidth="1"/>
    <col min="11535" max="11535" width="14.54296875" style="7" customWidth="1"/>
    <col min="11536" max="11537" width="14" style="7" customWidth="1"/>
    <col min="11538" max="11538" width="14.54296875" style="7" customWidth="1"/>
    <col min="11539" max="11539" width="14.26953125" style="7" customWidth="1"/>
    <col min="11540" max="11540" width="16" style="7" customWidth="1"/>
    <col min="11541" max="11781" width="9" style="7"/>
    <col min="11782" max="11782" width="3.7265625" style="7" customWidth="1"/>
    <col min="11783" max="11783" width="13.26953125" style="7" customWidth="1"/>
    <col min="11784" max="11784" width="45.1796875" style="7" customWidth="1"/>
    <col min="11785" max="11785" width="3.81640625" style="7" customWidth="1"/>
    <col min="11786" max="11786" width="7.1796875" style="7" customWidth="1"/>
    <col min="11787" max="11787" width="9.26953125" style="7" customWidth="1"/>
    <col min="11788" max="11788" width="10.54296875" style="7" customWidth="1"/>
    <col min="11789" max="11789" width="15.453125" style="7" customWidth="1"/>
    <col min="11790" max="11790" width="15.54296875" style="7" customWidth="1"/>
    <col min="11791" max="11791" width="14.54296875" style="7" customWidth="1"/>
    <col min="11792" max="11793" width="14" style="7" customWidth="1"/>
    <col min="11794" max="11794" width="14.54296875" style="7" customWidth="1"/>
    <col min="11795" max="11795" width="14.26953125" style="7" customWidth="1"/>
    <col min="11796" max="11796" width="16" style="7" customWidth="1"/>
    <col min="11797" max="12037" width="9" style="7"/>
    <col min="12038" max="12038" width="3.7265625" style="7" customWidth="1"/>
    <col min="12039" max="12039" width="13.26953125" style="7" customWidth="1"/>
    <col min="12040" max="12040" width="45.1796875" style="7" customWidth="1"/>
    <col min="12041" max="12041" width="3.81640625" style="7" customWidth="1"/>
    <col min="12042" max="12042" width="7.1796875" style="7" customWidth="1"/>
    <col min="12043" max="12043" width="9.26953125" style="7" customWidth="1"/>
    <col min="12044" max="12044" width="10.54296875" style="7" customWidth="1"/>
    <col min="12045" max="12045" width="15.453125" style="7" customWidth="1"/>
    <col min="12046" max="12046" width="15.54296875" style="7" customWidth="1"/>
    <col min="12047" max="12047" width="14.54296875" style="7" customWidth="1"/>
    <col min="12048" max="12049" width="14" style="7" customWidth="1"/>
    <col min="12050" max="12050" width="14.54296875" style="7" customWidth="1"/>
    <col min="12051" max="12051" width="14.26953125" style="7" customWidth="1"/>
    <col min="12052" max="12052" width="16" style="7" customWidth="1"/>
    <col min="12053" max="12293" width="9" style="7"/>
    <col min="12294" max="12294" width="3.7265625" style="7" customWidth="1"/>
    <col min="12295" max="12295" width="13.26953125" style="7" customWidth="1"/>
    <col min="12296" max="12296" width="45.1796875" style="7" customWidth="1"/>
    <col min="12297" max="12297" width="3.81640625" style="7" customWidth="1"/>
    <col min="12298" max="12298" width="7.1796875" style="7" customWidth="1"/>
    <col min="12299" max="12299" width="9.26953125" style="7" customWidth="1"/>
    <col min="12300" max="12300" width="10.54296875" style="7" customWidth="1"/>
    <col min="12301" max="12301" width="15.453125" style="7" customWidth="1"/>
    <col min="12302" max="12302" width="15.54296875" style="7" customWidth="1"/>
    <col min="12303" max="12303" width="14.54296875" style="7" customWidth="1"/>
    <col min="12304" max="12305" width="14" style="7" customWidth="1"/>
    <col min="12306" max="12306" width="14.54296875" style="7" customWidth="1"/>
    <col min="12307" max="12307" width="14.26953125" style="7" customWidth="1"/>
    <col min="12308" max="12308" width="16" style="7" customWidth="1"/>
    <col min="12309" max="12549" width="9" style="7"/>
    <col min="12550" max="12550" width="3.7265625" style="7" customWidth="1"/>
    <col min="12551" max="12551" width="13.26953125" style="7" customWidth="1"/>
    <col min="12552" max="12552" width="45.1796875" style="7" customWidth="1"/>
    <col min="12553" max="12553" width="3.81640625" style="7" customWidth="1"/>
    <col min="12554" max="12554" width="7.1796875" style="7" customWidth="1"/>
    <col min="12555" max="12555" width="9.26953125" style="7" customWidth="1"/>
    <col min="12556" max="12556" width="10.54296875" style="7" customWidth="1"/>
    <col min="12557" max="12557" width="15.453125" style="7" customWidth="1"/>
    <col min="12558" max="12558" width="15.54296875" style="7" customWidth="1"/>
    <col min="12559" max="12559" width="14.54296875" style="7" customWidth="1"/>
    <col min="12560" max="12561" width="14" style="7" customWidth="1"/>
    <col min="12562" max="12562" width="14.54296875" style="7" customWidth="1"/>
    <col min="12563" max="12563" width="14.26953125" style="7" customWidth="1"/>
    <col min="12564" max="12564" width="16" style="7" customWidth="1"/>
    <col min="12565" max="12805" width="9" style="7"/>
    <col min="12806" max="12806" width="3.7265625" style="7" customWidth="1"/>
    <col min="12807" max="12807" width="13.26953125" style="7" customWidth="1"/>
    <col min="12808" max="12808" width="45.1796875" style="7" customWidth="1"/>
    <col min="12809" max="12809" width="3.81640625" style="7" customWidth="1"/>
    <col min="12810" max="12810" width="7.1796875" style="7" customWidth="1"/>
    <col min="12811" max="12811" width="9.26953125" style="7" customWidth="1"/>
    <col min="12812" max="12812" width="10.54296875" style="7" customWidth="1"/>
    <col min="12813" max="12813" width="15.453125" style="7" customWidth="1"/>
    <col min="12814" max="12814" width="15.54296875" style="7" customWidth="1"/>
    <col min="12815" max="12815" width="14.54296875" style="7" customWidth="1"/>
    <col min="12816" max="12817" width="14" style="7" customWidth="1"/>
    <col min="12818" max="12818" width="14.54296875" style="7" customWidth="1"/>
    <col min="12819" max="12819" width="14.26953125" style="7" customWidth="1"/>
    <col min="12820" max="12820" width="16" style="7" customWidth="1"/>
    <col min="12821" max="13061" width="9" style="7"/>
    <col min="13062" max="13062" width="3.7265625" style="7" customWidth="1"/>
    <col min="13063" max="13063" width="13.26953125" style="7" customWidth="1"/>
    <col min="13064" max="13064" width="45.1796875" style="7" customWidth="1"/>
    <col min="13065" max="13065" width="3.81640625" style="7" customWidth="1"/>
    <col min="13066" max="13066" width="7.1796875" style="7" customWidth="1"/>
    <col min="13067" max="13067" width="9.26953125" style="7" customWidth="1"/>
    <col min="13068" max="13068" width="10.54296875" style="7" customWidth="1"/>
    <col min="13069" max="13069" width="15.453125" style="7" customWidth="1"/>
    <col min="13070" max="13070" width="15.54296875" style="7" customWidth="1"/>
    <col min="13071" max="13071" width="14.54296875" style="7" customWidth="1"/>
    <col min="13072" max="13073" width="14" style="7" customWidth="1"/>
    <col min="13074" max="13074" width="14.54296875" style="7" customWidth="1"/>
    <col min="13075" max="13075" width="14.26953125" style="7" customWidth="1"/>
    <col min="13076" max="13076" width="16" style="7" customWidth="1"/>
    <col min="13077" max="13317" width="9" style="7"/>
    <col min="13318" max="13318" width="3.7265625" style="7" customWidth="1"/>
    <col min="13319" max="13319" width="13.26953125" style="7" customWidth="1"/>
    <col min="13320" max="13320" width="45.1796875" style="7" customWidth="1"/>
    <col min="13321" max="13321" width="3.81640625" style="7" customWidth="1"/>
    <col min="13322" max="13322" width="7.1796875" style="7" customWidth="1"/>
    <col min="13323" max="13323" width="9.26953125" style="7" customWidth="1"/>
    <col min="13324" max="13324" width="10.54296875" style="7" customWidth="1"/>
    <col min="13325" max="13325" width="15.453125" style="7" customWidth="1"/>
    <col min="13326" max="13326" width="15.54296875" style="7" customWidth="1"/>
    <col min="13327" max="13327" width="14.54296875" style="7" customWidth="1"/>
    <col min="13328" max="13329" width="14" style="7" customWidth="1"/>
    <col min="13330" max="13330" width="14.54296875" style="7" customWidth="1"/>
    <col min="13331" max="13331" width="14.26953125" style="7" customWidth="1"/>
    <col min="13332" max="13332" width="16" style="7" customWidth="1"/>
    <col min="13333" max="13573" width="9" style="7"/>
    <col min="13574" max="13574" width="3.7265625" style="7" customWidth="1"/>
    <col min="13575" max="13575" width="13.26953125" style="7" customWidth="1"/>
    <col min="13576" max="13576" width="45.1796875" style="7" customWidth="1"/>
    <col min="13577" max="13577" width="3.81640625" style="7" customWidth="1"/>
    <col min="13578" max="13578" width="7.1796875" style="7" customWidth="1"/>
    <col min="13579" max="13579" width="9.26953125" style="7" customWidth="1"/>
    <col min="13580" max="13580" width="10.54296875" style="7" customWidth="1"/>
    <col min="13581" max="13581" width="15.453125" style="7" customWidth="1"/>
    <col min="13582" max="13582" width="15.54296875" style="7" customWidth="1"/>
    <col min="13583" max="13583" width="14.54296875" style="7" customWidth="1"/>
    <col min="13584" max="13585" width="14" style="7" customWidth="1"/>
    <col min="13586" max="13586" width="14.54296875" style="7" customWidth="1"/>
    <col min="13587" max="13587" width="14.26953125" style="7" customWidth="1"/>
    <col min="13588" max="13588" width="16" style="7" customWidth="1"/>
    <col min="13589" max="13829" width="9" style="7"/>
    <col min="13830" max="13830" width="3.7265625" style="7" customWidth="1"/>
    <col min="13831" max="13831" width="13.26953125" style="7" customWidth="1"/>
    <col min="13832" max="13832" width="45.1796875" style="7" customWidth="1"/>
    <col min="13833" max="13833" width="3.81640625" style="7" customWidth="1"/>
    <col min="13834" max="13834" width="7.1796875" style="7" customWidth="1"/>
    <col min="13835" max="13835" width="9.26953125" style="7" customWidth="1"/>
    <col min="13836" max="13836" width="10.54296875" style="7" customWidth="1"/>
    <col min="13837" max="13837" width="15.453125" style="7" customWidth="1"/>
    <col min="13838" max="13838" width="15.54296875" style="7" customWidth="1"/>
    <col min="13839" max="13839" width="14.54296875" style="7" customWidth="1"/>
    <col min="13840" max="13841" width="14" style="7" customWidth="1"/>
    <col min="13842" max="13842" width="14.54296875" style="7" customWidth="1"/>
    <col min="13843" max="13843" width="14.26953125" style="7" customWidth="1"/>
    <col min="13844" max="13844" width="16" style="7" customWidth="1"/>
    <col min="13845" max="14085" width="9" style="7"/>
    <col min="14086" max="14086" width="3.7265625" style="7" customWidth="1"/>
    <col min="14087" max="14087" width="13.26953125" style="7" customWidth="1"/>
    <col min="14088" max="14088" width="45.1796875" style="7" customWidth="1"/>
    <col min="14089" max="14089" width="3.81640625" style="7" customWidth="1"/>
    <col min="14090" max="14090" width="7.1796875" style="7" customWidth="1"/>
    <col min="14091" max="14091" width="9.26953125" style="7" customWidth="1"/>
    <col min="14092" max="14092" width="10.54296875" style="7" customWidth="1"/>
    <col min="14093" max="14093" width="15.453125" style="7" customWidth="1"/>
    <col min="14094" max="14094" width="15.54296875" style="7" customWidth="1"/>
    <col min="14095" max="14095" width="14.54296875" style="7" customWidth="1"/>
    <col min="14096" max="14097" width="14" style="7" customWidth="1"/>
    <col min="14098" max="14098" width="14.54296875" style="7" customWidth="1"/>
    <col min="14099" max="14099" width="14.26953125" style="7" customWidth="1"/>
    <col min="14100" max="14100" width="16" style="7" customWidth="1"/>
    <col min="14101" max="14341" width="9" style="7"/>
    <col min="14342" max="14342" width="3.7265625" style="7" customWidth="1"/>
    <col min="14343" max="14343" width="13.26953125" style="7" customWidth="1"/>
    <col min="14344" max="14344" width="45.1796875" style="7" customWidth="1"/>
    <col min="14345" max="14345" width="3.81640625" style="7" customWidth="1"/>
    <col min="14346" max="14346" width="7.1796875" style="7" customWidth="1"/>
    <col min="14347" max="14347" width="9.26953125" style="7" customWidth="1"/>
    <col min="14348" max="14348" width="10.54296875" style="7" customWidth="1"/>
    <col min="14349" max="14349" width="15.453125" style="7" customWidth="1"/>
    <col min="14350" max="14350" width="15.54296875" style="7" customWidth="1"/>
    <col min="14351" max="14351" width="14.54296875" style="7" customWidth="1"/>
    <col min="14352" max="14353" width="14" style="7" customWidth="1"/>
    <col min="14354" max="14354" width="14.54296875" style="7" customWidth="1"/>
    <col min="14355" max="14355" width="14.26953125" style="7" customWidth="1"/>
    <col min="14356" max="14356" width="16" style="7" customWidth="1"/>
    <col min="14357" max="14597" width="9" style="7"/>
    <col min="14598" max="14598" width="3.7265625" style="7" customWidth="1"/>
    <col min="14599" max="14599" width="13.26953125" style="7" customWidth="1"/>
    <col min="14600" max="14600" width="45.1796875" style="7" customWidth="1"/>
    <col min="14601" max="14601" width="3.81640625" style="7" customWidth="1"/>
    <col min="14602" max="14602" width="7.1796875" style="7" customWidth="1"/>
    <col min="14603" max="14603" width="9.26953125" style="7" customWidth="1"/>
    <col min="14604" max="14604" width="10.54296875" style="7" customWidth="1"/>
    <col min="14605" max="14605" width="15.453125" style="7" customWidth="1"/>
    <col min="14606" max="14606" width="15.54296875" style="7" customWidth="1"/>
    <col min="14607" max="14607" width="14.54296875" style="7" customWidth="1"/>
    <col min="14608" max="14609" width="14" style="7" customWidth="1"/>
    <col min="14610" max="14610" width="14.54296875" style="7" customWidth="1"/>
    <col min="14611" max="14611" width="14.26953125" style="7" customWidth="1"/>
    <col min="14612" max="14612" width="16" style="7" customWidth="1"/>
    <col min="14613" max="14853" width="9" style="7"/>
    <col min="14854" max="14854" width="3.7265625" style="7" customWidth="1"/>
    <col min="14855" max="14855" width="13.26953125" style="7" customWidth="1"/>
    <col min="14856" max="14856" width="45.1796875" style="7" customWidth="1"/>
    <col min="14857" max="14857" width="3.81640625" style="7" customWidth="1"/>
    <col min="14858" max="14858" width="7.1796875" style="7" customWidth="1"/>
    <col min="14859" max="14859" width="9.26953125" style="7" customWidth="1"/>
    <col min="14860" max="14860" width="10.54296875" style="7" customWidth="1"/>
    <col min="14861" max="14861" width="15.453125" style="7" customWidth="1"/>
    <col min="14862" max="14862" width="15.54296875" style="7" customWidth="1"/>
    <col min="14863" max="14863" width="14.54296875" style="7" customWidth="1"/>
    <col min="14864" max="14865" width="14" style="7" customWidth="1"/>
    <col min="14866" max="14866" width="14.54296875" style="7" customWidth="1"/>
    <col min="14867" max="14867" width="14.26953125" style="7" customWidth="1"/>
    <col min="14868" max="14868" width="16" style="7" customWidth="1"/>
    <col min="14869" max="15109" width="9" style="7"/>
    <col min="15110" max="15110" width="3.7265625" style="7" customWidth="1"/>
    <col min="15111" max="15111" width="13.26953125" style="7" customWidth="1"/>
    <col min="15112" max="15112" width="45.1796875" style="7" customWidth="1"/>
    <col min="15113" max="15113" width="3.81640625" style="7" customWidth="1"/>
    <col min="15114" max="15114" width="7.1796875" style="7" customWidth="1"/>
    <col min="15115" max="15115" width="9.26953125" style="7" customWidth="1"/>
    <col min="15116" max="15116" width="10.54296875" style="7" customWidth="1"/>
    <col min="15117" max="15117" width="15.453125" style="7" customWidth="1"/>
    <col min="15118" max="15118" width="15.54296875" style="7" customWidth="1"/>
    <col min="15119" max="15119" width="14.54296875" style="7" customWidth="1"/>
    <col min="15120" max="15121" width="14" style="7" customWidth="1"/>
    <col min="15122" max="15122" width="14.54296875" style="7" customWidth="1"/>
    <col min="15123" max="15123" width="14.26953125" style="7" customWidth="1"/>
    <col min="15124" max="15124" width="16" style="7" customWidth="1"/>
    <col min="15125" max="15365" width="9" style="7"/>
    <col min="15366" max="15366" width="3.7265625" style="7" customWidth="1"/>
    <col min="15367" max="15367" width="13.26953125" style="7" customWidth="1"/>
    <col min="15368" max="15368" width="45.1796875" style="7" customWidth="1"/>
    <col min="15369" max="15369" width="3.81640625" style="7" customWidth="1"/>
    <col min="15370" max="15370" width="7.1796875" style="7" customWidth="1"/>
    <col min="15371" max="15371" width="9.26953125" style="7" customWidth="1"/>
    <col min="15372" max="15372" width="10.54296875" style="7" customWidth="1"/>
    <col min="15373" max="15373" width="15.453125" style="7" customWidth="1"/>
    <col min="15374" max="15374" width="15.54296875" style="7" customWidth="1"/>
    <col min="15375" max="15375" width="14.54296875" style="7" customWidth="1"/>
    <col min="15376" max="15377" width="14" style="7" customWidth="1"/>
    <col min="15378" max="15378" width="14.54296875" style="7" customWidth="1"/>
    <col min="15379" max="15379" width="14.26953125" style="7" customWidth="1"/>
    <col min="15380" max="15380" width="16" style="7" customWidth="1"/>
    <col min="15381" max="15621" width="9" style="7"/>
    <col min="15622" max="15622" width="3.7265625" style="7" customWidth="1"/>
    <col min="15623" max="15623" width="13.26953125" style="7" customWidth="1"/>
    <col min="15624" max="15624" width="45.1796875" style="7" customWidth="1"/>
    <col min="15625" max="15625" width="3.81640625" style="7" customWidth="1"/>
    <col min="15626" max="15626" width="7.1796875" style="7" customWidth="1"/>
    <col min="15627" max="15627" width="9.26953125" style="7" customWidth="1"/>
    <col min="15628" max="15628" width="10.54296875" style="7" customWidth="1"/>
    <col min="15629" max="15629" width="15.453125" style="7" customWidth="1"/>
    <col min="15630" max="15630" width="15.54296875" style="7" customWidth="1"/>
    <col min="15631" max="15631" width="14.54296875" style="7" customWidth="1"/>
    <col min="15632" max="15633" width="14" style="7" customWidth="1"/>
    <col min="15634" max="15634" width="14.54296875" style="7" customWidth="1"/>
    <col min="15635" max="15635" width="14.26953125" style="7" customWidth="1"/>
    <col min="15636" max="15636" width="16" style="7" customWidth="1"/>
    <col min="15637" max="15877" width="9" style="7"/>
    <col min="15878" max="15878" width="3.7265625" style="7" customWidth="1"/>
    <col min="15879" max="15879" width="13.26953125" style="7" customWidth="1"/>
    <col min="15880" max="15880" width="45.1796875" style="7" customWidth="1"/>
    <col min="15881" max="15881" width="3.81640625" style="7" customWidth="1"/>
    <col min="15882" max="15882" width="7.1796875" style="7" customWidth="1"/>
    <col min="15883" max="15883" width="9.26953125" style="7" customWidth="1"/>
    <col min="15884" max="15884" width="10.54296875" style="7" customWidth="1"/>
    <col min="15885" max="15885" width="15.453125" style="7" customWidth="1"/>
    <col min="15886" max="15886" width="15.54296875" style="7" customWidth="1"/>
    <col min="15887" max="15887" width="14.54296875" style="7" customWidth="1"/>
    <col min="15888" max="15889" width="14" style="7" customWidth="1"/>
    <col min="15890" max="15890" width="14.54296875" style="7" customWidth="1"/>
    <col min="15891" max="15891" width="14.26953125" style="7" customWidth="1"/>
    <col min="15892" max="15892" width="16" style="7" customWidth="1"/>
    <col min="15893" max="16133" width="9" style="7"/>
    <col min="16134" max="16134" width="3.7265625" style="7" customWidth="1"/>
    <col min="16135" max="16135" width="13.26953125" style="7" customWidth="1"/>
    <col min="16136" max="16136" width="45.1796875" style="7" customWidth="1"/>
    <col min="16137" max="16137" width="3.81640625" style="7" customWidth="1"/>
    <col min="16138" max="16138" width="7.1796875" style="7" customWidth="1"/>
    <col min="16139" max="16139" width="9.26953125" style="7" customWidth="1"/>
    <col min="16140" max="16140" width="10.54296875" style="7" customWidth="1"/>
    <col min="16141" max="16141" width="15.453125" style="7" customWidth="1"/>
    <col min="16142" max="16142" width="15.54296875" style="7" customWidth="1"/>
    <col min="16143" max="16143" width="14.54296875" style="7" customWidth="1"/>
    <col min="16144" max="16145" width="14" style="7" customWidth="1"/>
    <col min="16146" max="16146" width="14.54296875" style="7" customWidth="1"/>
    <col min="16147" max="16147" width="14.26953125" style="7" customWidth="1"/>
    <col min="16148" max="16148" width="16" style="7" customWidth="1"/>
    <col min="16149" max="16384" width="9" style="7"/>
  </cols>
  <sheetData>
    <row r="1" spans="1:33" ht="18" x14ac:dyDescent="0.35">
      <c r="A1" s="199" t="s">
        <v>0</v>
      </c>
      <c r="B1" s="199"/>
      <c r="C1" s="200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V1" s="23"/>
      <c r="W1" s="23"/>
    </row>
    <row r="2" spans="1:33" x14ac:dyDescent="0.25">
      <c r="A2" s="24" t="s">
        <v>1</v>
      </c>
      <c r="B2" s="25"/>
      <c r="C2" s="7"/>
      <c r="D2" s="25"/>
      <c r="E2" s="25"/>
      <c r="F2" s="184"/>
      <c r="G2" s="184"/>
      <c r="H2" s="184"/>
      <c r="I2" s="184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V2" s="25"/>
      <c r="W2" s="25"/>
    </row>
    <row r="3" spans="1:33" x14ac:dyDescent="0.25">
      <c r="A3" s="24" t="s">
        <v>2621</v>
      </c>
      <c r="B3" s="25"/>
      <c r="C3" s="7"/>
      <c r="D3" s="25"/>
      <c r="E3" s="25"/>
      <c r="F3" s="184"/>
      <c r="G3" s="184"/>
      <c r="H3" s="184"/>
      <c r="I3" s="184"/>
      <c r="J3" s="25"/>
      <c r="K3" s="25"/>
      <c r="L3" s="25"/>
      <c r="M3" s="25"/>
      <c r="N3" s="201"/>
      <c r="O3" s="202"/>
      <c r="P3" s="26"/>
      <c r="Q3" s="25"/>
      <c r="R3" s="25"/>
      <c r="S3" s="25"/>
      <c r="T3" s="25"/>
      <c r="V3" s="25"/>
      <c r="W3" s="25"/>
    </row>
    <row r="4" spans="1:33" x14ac:dyDescent="0.25">
      <c r="A4" s="24" t="s">
        <v>155</v>
      </c>
      <c r="B4" s="25"/>
      <c r="C4" s="7"/>
      <c r="D4" s="25"/>
      <c r="E4" s="25"/>
      <c r="F4" s="184"/>
      <c r="G4" s="184"/>
      <c r="H4" s="184"/>
      <c r="I4" s="184"/>
      <c r="J4" s="25"/>
      <c r="K4" s="25"/>
      <c r="L4" s="25"/>
      <c r="M4" s="25"/>
      <c r="N4" s="201"/>
      <c r="O4" s="202"/>
      <c r="P4" s="26"/>
      <c r="Q4" s="25"/>
      <c r="R4" s="25"/>
      <c r="S4" s="25"/>
      <c r="T4" s="25"/>
      <c r="V4" s="25"/>
      <c r="W4" s="25"/>
    </row>
    <row r="5" spans="1:33" x14ac:dyDescent="0.35">
      <c r="A5" s="27"/>
      <c r="B5" s="28"/>
      <c r="C5" s="7"/>
      <c r="D5" s="29"/>
      <c r="E5" s="30"/>
      <c r="F5" s="30"/>
      <c r="G5" s="30"/>
      <c r="H5" s="30"/>
      <c r="I5" s="30"/>
      <c r="J5" s="30"/>
      <c r="K5" s="31"/>
      <c r="L5" s="31"/>
      <c r="M5" s="31"/>
      <c r="N5" s="203"/>
      <c r="O5" s="204"/>
      <c r="P5" s="31"/>
      <c r="Q5" s="31"/>
      <c r="R5" s="31"/>
      <c r="S5" s="31"/>
      <c r="T5" s="31"/>
      <c r="V5" s="31"/>
      <c r="W5" s="31"/>
    </row>
    <row r="6" spans="1:33" x14ac:dyDescent="0.25">
      <c r="A6" s="32" t="s">
        <v>4</v>
      </c>
      <c r="B6" s="25"/>
      <c r="C6" s="7"/>
      <c r="D6" s="33"/>
      <c r="E6" s="34"/>
      <c r="F6" s="34"/>
      <c r="G6" s="34"/>
      <c r="H6" s="34"/>
      <c r="I6" s="34"/>
      <c r="J6" s="34"/>
      <c r="K6" s="35"/>
      <c r="L6" s="35"/>
      <c r="M6" s="35"/>
      <c r="N6" s="197"/>
      <c r="O6" s="198"/>
      <c r="P6" s="35"/>
      <c r="Q6" s="35"/>
      <c r="R6" s="35"/>
      <c r="S6" s="35"/>
      <c r="T6" s="35"/>
      <c r="V6" s="35"/>
      <c r="W6" s="35"/>
    </row>
    <row r="7" spans="1:33" x14ac:dyDescent="0.25">
      <c r="A7" s="32" t="s">
        <v>5</v>
      </c>
      <c r="B7" s="25"/>
      <c r="C7" s="7"/>
      <c r="D7" s="33"/>
      <c r="E7" s="34"/>
      <c r="F7" s="34"/>
      <c r="G7" s="34"/>
      <c r="H7" s="34"/>
      <c r="I7" s="34"/>
      <c r="J7" s="34"/>
      <c r="K7" s="35"/>
      <c r="L7" s="35"/>
      <c r="M7" s="35"/>
      <c r="N7" s="197"/>
      <c r="O7" s="198"/>
      <c r="P7" s="35"/>
      <c r="Q7" s="35"/>
      <c r="R7" s="32"/>
      <c r="S7" s="35"/>
      <c r="T7" s="35"/>
      <c r="V7" s="35"/>
      <c r="W7" s="35"/>
    </row>
    <row r="8" spans="1:33" x14ac:dyDescent="0.25">
      <c r="A8" s="32" t="s">
        <v>7</v>
      </c>
      <c r="B8" s="25"/>
      <c r="C8" s="7"/>
      <c r="D8" s="33"/>
      <c r="E8" s="34"/>
      <c r="F8" s="34"/>
      <c r="G8" s="34"/>
      <c r="H8" s="34"/>
      <c r="I8" s="34"/>
      <c r="J8" s="34"/>
      <c r="K8" s="35"/>
      <c r="L8" s="35"/>
      <c r="M8" s="35"/>
      <c r="N8" s="197"/>
      <c r="O8" s="198"/>
      <c r="P8" s="35"/>
      <c r="Q8" s="35"/>
      <c r="R8" s="32"/>
      <c r="S8" s="35"/>
      <c r="T8" s="35"/>
      <c r="V8" s="35"/>
      <c r="W8" s="35"/>
    </row>
    <row r="9" spans="1:33" x14ac:dyDescent="0.35">
      <c r="A9" s="7"/>
      <c r="C9" s="7"/>
      <c r="D9" s="7"/>
      <c r="E9" s="7"/>
      <c r="F9" s="183"/>
      <c r="G9" s="183"/>
      <c r="H9" s="183"/>
      <c r="I9" s="183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V9" s="7"/>
      <c r="W9" s="7"/>
    </row>
    <row r="10" spans="1:33" s="38" customFormat="1" ht="13" x14ac:dyDescent="0.3">
      <c r="A10" s="36"/>
      <c r="B10" s="37"/>
      <c r="D10" s="39"/>
      <c r="E10" s="40"/>
      <c r="F10" s="41"/>
      <c r="G10" s="41"/>
      <c r="H10" s="41"/>
      <c r="I10" s="41"/>
      <c r="J10" s="41"/>
      <c r="K10" s="42"/>
      <c r="L10" s="191" t="s">
        <v>4585</v>
      </c>
      <c r="M10" s="192"/>
      <c r="N10" s="192"/>
      <c r="O10" s="192"/>
      <c r="P10" s="192"/>
      <c r="Q10" s="192"/>
      <c r="R10" s="192"/>
      <c r="S10" s="192"/>
      <c r="T10" s="192"/>
      <c r="U10" s="192"/>
      <c r="V10" s="193"/>
      <c r="W10" s="42"/>
      <c r="X10" s="43"/>
      <c r="Y10" s="43"/>
      <c r="Z10" s="43"/>
      <c r="AA10" s="43"/>
      <c r="AB10" s="43"/>
      <c r="AC10" s="194" t="s">
        <v>4584</v>
      </c>
      <c r="AD10" s="195"/>
      <c r="AE10" s="195"/>
      <c r="AF10" s="196"/>
      <c r="AG10" s="44"/>
    </row>
    <row r="11" spans="1:33" s="38" customFormat="1" ht="13" x14ac:dyDescent="0.3">
      <c r="F11" s="188"/>
      <c r="G11" s="188"/>
      <c r="H11" s="188"/>
      <c r="I11" s="188"/>
      <c r="J11" s="188" t="s">
        <v>4560</v>
      </c>
      <c r="K11" s="45" t="s">
        <v>4561</v>
      </c>
      <c r="L11" s="45" t="s">
        <v>4562</v>
      </c>
      <c r="M11" s="45"/>
      <c r="N11" s="45"/>
      <c r="O11" s="45"/>
      <c r="P11" s="45"/>
      <c r="Q11" s="45"/>
      <c r="R11" s="45"/>
      <c r="S11" s="45"/>
      <c r="T11" s="45"/>
      <c r="U11" s="45"/>
      <c r="V11" s="45" t="s">
        <v>4566</v>
      </c>
      <c r="W11" s="45"/>
      <c r="X11" s="45" t="s">
        <v>4568</v>
      </c>
      <c r="Y11" s="45" t="s">
        <v>4569</v>
      </c>
      <c r="Z11" s="45" t="s">
        <v>4570</v>
      </c>
      <c r="AA11" s="45" t="s">
        <v>4571</v>
      </c>
      <c r="AB11" s="45" t="s">
        <v>4572</v>
      </c>
      <c r="AC11" s="45" t="s">
        <v>4573</v>
      </c>
      <c r="AD11" s="45" t="s">
        <v>4574</v>
      </c>
      <c r="AE11" s="45" t="s">
        <v>4575</v>
      </c>
      <c r="AF11" s="45" t="s">
        <v>95</v>
      </c>
      <c r="AG11" s="45" t="s">
        <v>4576</v>
      </c>
    </row>
    <row r="12" spans="1:33" s="38" customFormat="1" ht="91.5" thickBot="1" x14ac:dyDescent="0.4">
      <c r="A12" s="46" t="s">
        <v>4588</v>
      </c>
      <c r="B12" s="46" t="s">
        <v>4587</v>
      </c>
      <c r="C12" s="46" t="s">
        <v>4586</v>
      </c>
      <c r="D12" s="46" t="s">
        <v>8</v>
      </c>
      <c r="E12" s="46" t="s">
        <v>9</v>
      </c>
      <c r="F12" s="189" t="s">
        <v>5122</v>
      </c>
      <c r="G12" s="189" t="s">
        <v>5123</v>
      </c>
      <c r="H12" s="189" t="s">
        <v>5124</v>
      </c>
      <c r="I12" s="189" t="s">
        <v>5125</v>
      </c>
      <c r="J12" s="189" t="s">
        <v>5126</v>
      </c>
      <c r="K12" s="48" t="s">
        <v>4564</v>
      </c>
      <c r="L12" s="49" t="s">
        <v>4565</v>
      </c>
      <c r="M12" s="46" t="s">
        <v>10</v>
      </c>
      <c r="N12" s="46" t="s">
        <v>11</v>
      </c>
      <c r="O12" s="46" t="s">
        <v>12</v>
      </c>
      <c r="P12" s="46" t="s">
        <v>13</v>
      </c>
      <c r="Q12" s="46" t="s">
        <v>14</v>
      </c>
      <c r="R12" s="46" t="s">
        <v>15</v>
      </c>
      <c r="S12" s="46" t="s">
        <v>16</v>
      </c>
      <c r="T12" s="46" t="s">
        <v>17</v>
      </c>
      <c r="V12" s="50" t="s">
        <v>4567</v>
      </c>
      <c r="W12" s="46" t="s">
        <v>11</v>
      </c>
      <c r="X12" s="49" t="s">
        <v>4577</v>
      </c>
      <c r="Y12" s="49" t="s">
        <v>4578</v>
      </c>
      <c r="Z12" s="49" t="s">
        <v>4579</v>
      </c>
      <c r="AA12" s="49" t="s">
        <v>4580</v>
      </c>
      <c r="AB12" s="49" t="s">
        <v>4581</v>
      </c>
      <c r="AC12" s="49">
        <v>2018</v>
      </c>
      <c r="AD12" s="49">
        <v>2019</v>
      </c>
      <c r="AE12" s="49">
        <v>2020</v>
      </c>
      <c r="AF12" s="49" t="s">
        <v>4582</v>
      </c>
      <c r="AG12" s="51" t="s">
        <v>4583</v>
      </c>
    </row>
    <row r="13" spans="1:33" ht="15" thickBot="1" x14ac:dyDescent="0.35">
      <c r="A13" s="53"/>
      <c r="B13" s="54" t="s">
        <v>33</v>
      </c>
      <c r="C13" s="55" t="s">
        <v>34</v>
      </c>
      <c r="D13" s="55"/>
      <c r="E13" s="56"/>
      <c r="F13" s="56"/>
      <c r="G13" s="56"/>
      <c r="H13" s="56"/>
      <c r="I13" s="56"/>
      <c r="J13" s="56"/>
      <c r="K13" s="57"/>
      <c r="L13" s="57"/>
      <c r="M13" s="57">
        <v>6950417.6600000001</v>
      </c>
      <c r="N13" s="57">
        <v>2721224.3529154002</v>
      </c>
      <c r="O13" s="57">
        <v>936686.536096</v>
      </c>
      <c r="P13" s="57">
        <v>135213.23872761999</v>
      </c>
      <c r="Q13" s="57">
        <v>2097.7079100000001</v>
      </c>
      <c r="R13" s="57">
        <v>316600.04920044797</v>
      </c>
      <c r="S13" s="57">
        <v>799988.19941285695</v>
      </c>
      <c r="T13" s="57">
        <v>318159.51021952298</v>
      </c>
      <c r="V13" s="57"/>
      <c r="W13" s="57">
        <v>3473635.0964482301</v>
      </c>
      <c r="AB13" s="52">
        <f>SUBTOTAL(9,AB14:AB790)</f>
        <v>2033296.1449746809</v>
      </c>
    </row>
    <row r="14" spans="1:33" ht="15" thickBot="1" x14ac:dyDescent="0.35">
      <c r="A14" s="58"/>
      <c r="B14" s="59" t="s">
        <v>18</v>
      </c>
      <c r="C14" s="60" t="s">
        <v>35</v>
      </c>
      <c r="D14" s="60"/>
      <c r="E14" s="61"/>
      <c r="F14" s="61"/>
      <c r="G14" s="61"/>
      <c r="H14" s="61"/>
      <c r="I14" s="61"/>
      <c r="J14" s="61"/>
      <c r="K14" s="62"/>
      <c r="L14" s="62"/>
      <c r="M14" s="62">
        <v>64765.07</v>
      </c>
      <c r="N14" s="62">
        <v>32288.1</v>
      </c>
      <c r="O14" s="62">
        <v>6370.4449181</v>
      </c>
      <c r="P14" s="62">
        <v>0</v>
      </c>
      <c r="Q14" s="62">
        <v>0</v>
      </c>
      <c r="R14" s="62">
        <v>2153.2103823177999</v>
      </c>
      <c r="S14" s="62">
        <v>7694.0543288105901</v>
      </c>
      <c r="T14" s="62">
        <v>3988.4314061239702</v>
      </c>
      <c r="V14" s="62"/>
      <c r="W14" s="62">
        <v>66066.42</v>
      </c>
    </row>
    <row r="15" spans="1:33" ht="20.5" thickBot="1" x14ac:dyDescent="0.25">
      <c r="A15" s="8">
        <v>1</v>
      </c>
      <c r="B15" s="9" t="s">
        <v>2622</v>
      </c>
      <c r="C15" s="10" t="s">
        <v>2623</v>
      </c>
      <c r="D15" s="10" t="s">
        <v>92</v>
      </c>
      <c r="E15" s="11">
        <v>0</v>
      </c>
      <c r="F15" s="11">
        <v>2.79</v>
      </c>
      <c r="G15" s="11">
        <v>2.79</v>
      </c>
      <c r="H15" s="11"/>
      <c r="I15" s="11">
        <f t="shared" ref="I15:I78" si="0">H15*0.5</f>
        <v>0</v>
      </c>
      <c r="J15" s="11">
        <f t="shared" ref="J15" si="1">F15-G15-I15</f>
        <v>0</v>
      </c>
      <c r="K15" s="12">
        <v>186.83</v>
      </c>
      <c r="L15" s="12">
        <v>498</v>
      </c>
      <c r="M15" s="12">
        <v>1389.42</v>
      </c>
      <c r="N15" s="12">
        <v>0</v>
      </c>
      <c r="O15" s="12">
        <v>379.65622500000001</v>
      </c>
      <c r="P15" s="12">
        <v>0</v>
      </c>
      <c r="Q15" s="12">
        <v>0</v>
      </c>
      <c r="R15" s="12">
        <v>128.32380405000001</v>
      </c>
      <c r="S15" s="12">
        <v>329.16257942850001</v>
      </c>
      <c r="T15" s="13">
        <v>170.63076414699</v>
      </c>
      <c r="V15" s="12">
        <v>551.30999999999995</v>
      </c>
      <c r="W15" s="12">
        <v>0</v>
      </c>
    </row>
    <row r="16" spans="1:33" ht="20.5" thickBot="1" x14ac:dyDescent="0.25">
      <c r="A16" s="8">
        <v>3</v>
      </c>
      <c r="B16" s="9" t="s">
        <v>2624</v>
      </c>
      <c r="C16" s="10" t="s">
        <v>2625</v>
      </c>
      <c r="D16" s="10" t="s">
        <v>92</v>
      </c>
      <c r="E16" s="11">
        <v>0</v>
      </c>
      <c r="F16" s="11">
        <v>6.8689999999999998</v>
      </c>
      <c r="G16" s="11">
        <v>6.8689999999999998</v>
      </c>
      <c r="H16" s="11"/>
      <c r="I16" s="11">
        <f t="shared" si="0"/>
        <v>0</v>
      </c>
      <c r="J16" s="11">
        <f t="shared" ref="J16:J79" si="2">F16-G16-I16</f>
        <v>0</v>
      </c>
      <c r="K16" s="12">
        <v>419.32</v>
      </c>
      <c r="L16" s="12">
        <v>876.89</v>
      </c>
      <c r="M16" s="12">
        <v>6023.36</v>
      </c>
      <c r="N16" s="12">
        <v>0</v>
      </c>
      <c r="O16" s="12">
        <v>1648.9027630999999</v>
      </c>
      <c r="P16" s="12">
        <v>0</v>
      </c>
      <c r="Q16" s="12">
        <v>0</v>
      </c>
      <c r="R16" s="12">
        <v>557.32913392779994</v>
      </c>
      <c r="S16" s="12">
        <v>1426.9770057102901</v>
      </c>
      <c r="T16" s="13">
        <v>739.71402620333197</v>
      </c>
      <c r="V16" s="12">
        <v>970.75</v>
      </c>
      <c r="W16" s="12">
        <v>0</v>
      </c>
    </row>
    <row r="17" spans="1:32" ht="20.5" thickBot="1" x14ac:dyDescent="0.25">
      <c r="A17" s="8">
        <v>5</v>
      </c>
      <c r="B17" s="9" t="s">
        <v>156</v>
      </c>
      <c r="C17" s="10" t="s">
        <v>157</v>
      </c>
      <c r="D17" s="10" t="s">
        <v>92</v>
      </c>
      <c r="E17" s="11">
        <v>0</v>
      </c>
      <c r="F17" s="11">
        <v>21.387</v>
      </c>
      <c r="G17" s="11">
        <v>21.387</v>
      </c>
      <c r="H17" s="11"/>
      <c r="I17" s="11">
        <f t="shared" si="0"/>
        <v>0</v>
      </c>
      <c r="J17" s="11">
        <f t="shared" si="2"/>
        <v>0</v>
      </c>
      <c r="K17" s="12">
        <v>578.02</v>
      </c>
      <c r="L17" s="12">
        <v>646.01</v>
      </c>
      <c r="M17" s="12">
        <v>13816.22</v>
      </c>
      <c r="N17" s="12">
        <v>0</v>
      </c>
      <c r="O17" s="12">
        <v>3781.7819393999998</v>
      </c>
      <c r="P17" s="12">
        <v>0</v>
      </c>
      <c r="Q17" s="12">
        <v>0</v>
      </c>
      <c r="R17" s="12">
        <v>1278.2422955172001</v>
      </c>
      <c r="S17" s="12">
        <v>3273.1490460533601</v>
      </c>
      <c r="T17" s="13">
        <v>1696.7296946838801</v>
      </c>
      <c r="V17" s="12">
        <v>715.16</v>
      </c>
      <c r="W17" s="12">
        <v>0</v>
      </c>
    </row>
    <row r="18" spans="1:32" ht="20.5" thickBot="1" x14ac:dyDescent="0.25">
      <c r="A18" s="8">
        <v>7</v>
      </c>
      <c r="B18" s="9" t="s">
        <v>158</v>
      </c>
      <c r="C18" s="10" t="s">
        <v>159</v>
      </c>
      <c r="D18" s="10" t="s">
        <v>92</v>
      </c>
      <c r="E18" s="11">
        <v>0</v>
      </c>
      <c r="F18" s="11">
        <v>31.045999999999999</v>
      </c>
      <c r="G18" s="11">
        <v>31.045999999999999</v>
      </c>
      <c r="H18" s="11"/>
      <c r="I18" s="11">
        <f t="shared" si="0"/>
        <v>0</v>
      </c>
      <c r="J18" s="11">
        <f t="shared" si="2"/>
        <v>0</v>
      </c>
      <c r="K18" s="12">
        <v>375.39</v>
      </c>
      <c r="L18" s="12">
        <v>249.58</v>
      </c>
      <c r="M18" s="12">
        <v>7748.46</v>
      </c>
      <c r="N18" s="12">
        <v>0</v>
      </c>
      <c r="O18" s="12">
        <v>402.7193982</v>
      </c>
      <c r="P18" s="12">
        <v>0</v>
      </c>
      <c r="Q18" s="12">
        <v>0</v>
      </c>
      <c r="R18" s="12">
        <v>136.11915659159999</v>
      </c>
      <c r="S18" s="12">
        <v>1835.6572084048901</v>
      </c>
      <c r="T18" s="13">
        <v>951.56500695150896</v>
      </c>
      <c r="V18" s="12">
        <v>297.85000000000002</v>
      </c>
      <c r="W18" s="12">
        <v>0</v>
      </c>
    </row>
    <row r="19" spans="1:32" ht="20.5" thickBot="1" x14ac:dyDescent="0.25">
      <c r="A19" s="8">
        <v>8</v>
      </c>
      <c r="B19" s="9" t="s">
        <v>161</v>
      </c>
      <c r="C19" s="10" t="s">
        <v>162</v>
      </c>
      <c r="D19" s="10" t="s">
        <v>92</v>
      </c>
      <c r="E19" s="11">
        <v>0</v>
      </c>
      <c r="F19" s="11">
        <v>155.22999999999999</v>
      </c>
      <c r="G19" s="11">
        <v>155.22999999999999</v>
      </c>
      <c r="H19" s="11"/>
      <c r="I19" s="11">
        <f t="shared" si="0"/>
        <v>0</v>
      </c>
      <c r="J19" s="11">
        <f t="shared" si="2"/>
        <v>0</v>
      </c>
      <c r="K19" s="12">
        <v>27.37</v>
      </c>
      <c r="L19" s="12">
        <v>18.91</v>
      </c>
      <c r="M19" s="12">
        <v>2935.4</v>
      </c>
      <c r="N19" s="12">
        <v>0</v>
      </c>
      <c r="O19" s="12">
        <v>115.72396500000001</v>
      </c>
      <c r="P19" s="12">
        <v>0</v>
      </c>
      <c r="Q19" s="12">
        <v>0</v>
      </c>
      <c r="R19" s="12">
        <v>39.114700169999999</v>
      </c>
      <c r="S19" s="12">
        <v>695.45170221290005</v>
      </c>
      <c r="T19" s="13">
        <v>360.50712563360599</v>
      </c>
      <c r="V19" s="12">
        <v>23.05</v>
      </c>
      <c r="W19" s="12">
        <v>0</v>
      </c>
    </row>
    <row r="20" spans="1:32" ht="20.5" thickBot="1" x14ac:dyDescent="0.25">
      <c r="A20" s="8">
        <v>9</v>
      </c>
      <c r="B20" s="9" t="s">
        <v>163</v>
      </c>
      <c r="C20" s="10" t="s">
        <v>164</v>
      </c>
      <c r="D20" s="10" t="s">
        <v>139</v>
      </c>
      <c r="E20" s="11">
        <v>0</v>
      </c>
      <c r="F20" s="177">
        <v>49.673999999999999</v>
      </c>
      <c r="G20" s="177">
        <v>49.673999999999999</v>
      </c>
      <c r="H20" s="177"/>
      <c r="I20" s="177">
        <f t="shared" si="0"/>
        <v>0</v>
      </c>
      <c r="J20" s="177">
        <f t="shared" si="2"/>
        <v>0</v>
      </c>
      <c r="K20" s="12">
        <v>394.13</v>
      </c>
      <c r="L20" s="12">
        <v>650</v>
      </c>
      <c r="M20" s="12">
        <v>32288.1</v>
      </c>
      <c r="N20" s="12">
        <v>32288.1</v>
      </c>
      <c r="O20" s="12">
        <v>0</v>
      </c>
      <c r="P20" s="12">
        <v>0</v>
      </c>
      <c r="Q20" s="12">
        <v>0</v>
      </c>
      <c r="R20" s="12">
        <v>0</v>
      </c>
      <c r="S20" s="12">
        <v>0</v>
      </c>
      <c r="T20" s="13">
        <v>0</v>
      </c>
      <c r="V20" s="12">
        <v>1330</v>
      </c>
      <c r="W20" s="12">
        <v>66066.42</v>
      </c>
    </row>
    <row r="21" spans="1:32" ht="18.5" thickBot="1" x14ac:dyDescent="0.25">
      <c r="A21" s="63"/>
      <c r="B21" s="64" t="s">
        <v>165</v>
      </c>
      <c r="C21" s="65" t="s">
        <v>166</v>
      </c>
      <c r="D21" s="65" t="s">
        <v>139</v>
      </c>
      <c r="E21" s="66">
        <v>1</v>
      </c>
      <c r="F21" s="175">
        <v>49.673999999999999</v>
      </c>
      <c r="G21" s="175">
        <v>49.673999999999999</v>
      </c>
      <c r="H21" s="175"/>
      <c r="I21" s="175">
        <f t="shared" si="0"/>
        <v>0</v>
      </c>
      <c r="J21" s="175">
        <f t="shared" si="2"/>
        <v>0</v>
      </c>
      <c r="K21" s="1">
        <v>650</v>
      </c>
      <c r="L21" s="1">
        <v>650</v>
      </c>
      <c r="M21" s="1">
        <v>32288.1</v>
      </c>
      <c r="N21" s="1">
        <v>32288.1</v>
      </c>
      <c r="O21" s="1"/>
      <c r="P21" s="1"/>
      <c r="Q21" s="1"/>
      <c r="R21" s="1"/>
      <c r="S21" s="1"/>
      <c r="T21" s="1"/>
      <c r="V21" s="1">
        <v>1330</v>
      </c>
      <c r="W21" s="1">
        <v>66066.42</v>
      </c>
      <c r="X21" s="15">
        <f t="shared" ref="X21" si="3">V21/L21</f>
        <v>2.046153846153846</v>
      </c>
      <c r="Y21" s="15">
        <f t="shared" ref="Y21" si="4">X21-AF21</f>
        <v>2.0205018346150125</v>
      </c>
      <c r="Z21" s="16">
        <f t="shared" ref="Z21" si="5">K21*Y21</f>
        <v>1313.3261924997582</v>
      </c>
      <c r="AA21" s="16">
        <f t="shared" ref="AA21" si="6">Z21-K21</f>
        <v>663.32619249975824</v>
      </c>
      <c r="AB21" s="16">
        <f t="shared" ref="AB21" si="7">J21*AA21</f>
        <v>0</v>
      </c>
      <c r="AC21" s="15">
        <f t="shared" ref="AC21" si="8">104.584835545197%-100%</f>
        <v>4.5848355451969969E-2</v>
      </c>
      <c r="AD21" s="15">
        <f t="shared" ref="AD21" si="9">101.199262415129%-100%</f>
        <v>1.1992624151289988E-2</v>
      </c>
      <c r="AE21" s="15">
        <f t="shared" ref="AE21" si="10">101.911505501324%-100%</f>
        <v>1.9115055013239957E-2</v>
      </c>
      <c r="AF21" s="15">
        <f t="shared" ref="AF21" si="11">AVERAGE(AC21:AE21)</f>
        <v>2.5652011538833303E-2</v>
      </c>
    </row>
    <row r="22" spans="1:32" ht="15" thickBot="1" x14ac:dyDescent="0.25">
      <c r="A22" s="8">
        <v>310</v>
      </c>
      <c r="B22" s="9" t="s">
        <v>167</v>
      </c>
      <c r="C22" s="10" t="s">
        <v>168</v>
      </c>
      <c r="D22" s="10" t="s">
        <v>92</v>
      </c>
      <c r="E22" s="11">
        <v>0</v>
      </c>
      <c r="F22" s="11">
        <v>31.045999999999999</v>
      </c>
      <c r="G22" s="11">
        <v>31.045999999999999</v>
      </c>
      <c r="H22" s="11"/>
      <c r="I22" s="11">
        <f t="shared" si="0"/>
        <v>0</v>
      </c>
      <c r="J22" s="11">
        <f t="shared" si="2"/>
        <v>0</v>
      </c>
      <c r="K22" s="12">
        <v>22.43</v>
      </c>
      <c r="L22" s="12">
        <v>18.170000000000002</v>
      </c>
      <c r="M22" s="12">
        <v>564.11</v>
      </c>
      <c r="N22" s="12">
        <v>0</v>
      </c>
      <c r="O22" s="12">
        <v>41.660627400000003</v>
      </c>
      <c r="P22" s="12">
        <v>0</v>
      </c>
      <c r="Q22" s="12">
        <v>0</v>
      </c>
      <c r="R22" s="12">
        <v>14.081292061199999</v>
      </c>
      <c r="S22" s="12">
        <v>133.65678700064399</v>
      </c>
      <c r="T22" s="13">
        <v>69.284788504658195</v>
      </c>
      <c r="V22" s="12">
        <v>20.72</v>
      </c>
      <c r="W22" s="12">
        <v>0</v>
      </c>
    </row>
    <row r="23" spans="1:32" ht="15" thickBot="1" x14ac:dyDescent="0.35">
      <c r="A23" s="58"/>
      <c r="B23" s="59" t="s">
        <v>19</v>
      </c>
      <c r="C23" s="60" t="s">
        <v>169</v>
      </c>
      <c r="D23" s="60"/>
      <c r="E23" s="61"/>
      <c r="F23" s="61"/>
      <c r="G23" s="61"/>
      <c r="H23" s="61"/>
      <c r="I23" s="61"/>
      <c r="J23" s="61"/>
      <c r="K23" s="62"/>
      <c r="L23" s="62"/>
      <c r="M23" s="62">
        <v>520825</v>
      </c>
      <c r="N23" s="62">
        <v>380491.14507913898</v>
      </c>
      <c r="O23" s="62">
        <v>51708.665612199999</v>
      </c>
      <c r="P23" s="62">
        <v>1297.663976</v>
      </c>
      <c r="Q23" s="62">
        <v>706.12256000000002</v>
      </c>
      <c r="R23" s="62">
        <v>17477.528976923601</v>
      </c>
      <c r="S23" s="62">
        <v>44691.868641131099</v>
      </c>
      <c r="T23" s="62">
        <v>17233.811802316901</v>
      </c>
      <c r="V23" s="62"/>
      <c r="W23" s="62">
        <v>469392.087256431</v>
      </c>
    </row>
    <row r="24" spans="1:32" ht="20.5" thickBot="1" x14ac:dyDescent="0.25">
      <c r="A24" s="8">
        <v>10</v>
      </c>
      <c r="B24" s="9" t="s">
        <v>170</v>
      </c>
      <c r="C24" s="10" t="s">
        <v>171</v>
      </c>
      <c r="D24" s="10" t="s">
        <v>92</v>
      </c>
      <c r="E24" s="11">
        <v>0</v>
      </c>
      <c r="F24" s="11">
        <v>164.17599999999999</v>
      </c>
      <c r="G24" s="11"/>
      <c r="H24" s="11"/>
      <c r="I24" s="11">
        <f t="shared" si="0"/>
        <v>0</v>
      </c>
      <c r="J24" s="11">
        <f t="shared" si="2"/>
        <v>164.17599999999999</v>
      </c>
      <c r="K24" s="12">
        <v>1380.1</v>
      </c>
      <c r="L24" s="12">
        <v>1031.22</v>
      </c>
      <c r="M24" s="12">
        <v>169301.57</v>
      </c>
      <c r="N24" s="12">
        <v>113123.83104</v>
      </c>
      <c r="O24" s="12">
        <v>21200.621496</v>
      </c>
      <c r="P24" s="12">
        <v>0</v>
      </c>
      <c r="Q24" s="12">
        <v>0</v>
      </c>
      <c r="R24" s="12">
        <v>7165.8100656480001</v>
      </c>
      <c r="S24" s="12">
        <v>17890.743878139401</v>
      </c>
      <c r="T24" s="13">
        <v>6898.9219375702296</v>
      </c>
      <c r="V24" s="12">
        <v>1216.46</v>
      </c>
      <c r="W24" s="12">
        <v>130027.39200000001</v>
      </c>
    </row>
    <row r="25" spans="1:32" ht="15" thickBot="1" x14ac:dyDescent="0.25">
      <c r="A25" s="63"/>
      <c r="B25" s="64" t="s">
        <v>172</v>
      </c>
      <c r="C25" s="65" t="s">
        <v>173</v>
      </c>
      <c r="D25" s="65" t="s">
        <v>139</v>
      </c>
      <c r="E25" s="66">
        <v>1.98</v>
      </c>
      <c r="F25" s="66">
        <v>325.06848000000002</v>
      </c>
      <c r="G25" s="66"/>
      <c r="H25" s="66"/>
      <c r="I25" s="66">
        <f t="shared" si="0"/>
        <v>0</v>
      </c>
      <c r="J25" s="66">
        <f t="shared" si="2"/>
        <v>325.06848000000002</v>
      </c>
      <c r="K25" s="1">
        <v>348</v>
      </c>
      <c r="L25" s="1">
        <v>348</v>
      </c>
      <c r="M25" s="1">
        <v>113123.83104</v>
      </c>
      <c r="N25" s="1">
        <v>113123.83104</v>
      </c>
      <c r="O25" s="1"/>
      <c r="P25" s="1"/>
      <c r="Q25" s="1"/>
      <c r="R25" s="1"/>
      <c r="S25" s="1"/>
      <c r="T25" s="1"/>
      <c r="V25" s="1">
        <v>400</v>
      </c>
      <c r="W25" s="1">
        <v>130027.39200000001</v>
      </c>
      <c r="X25" s="15">
        <f t="shared" ref="X25" si="12">V25/L25</f>
        <v>1.1494252873563218</v>
      </c>
      <c r="Y25" s="15">
        <f t="shared" ref="Y25" si="13">X25-AF25</f>
        <v>1.1237732758174885</v>
      </c>
      <c r="Z25" s="16">
        <f t="shared" ref="Z25" si="14">K25*Y25</f>
        <v>391.07309998448602</v>
      </c>
      <c r="AA25" s="16">
        <f t="shared" ref="AA25" si="15">Z25-K25</f>
        <v>43.073099984486021</v>
      </c>
      <c r="AB25" s="16">
        <f t="shared" ref="AB25" si="16">J25*AA25</f>
        <v>14001.707140844896</v>
      </c>
      <c r="AC25" s="15">
        <f t="shared" ref="AC25" si="17">104.584835545197%-100%</f>
        <v>4.5848355451969969E-2</v>
      </c>
      <c r="AD25" s="15">
        <f t="shared" ref="AD25" si="18">101.199262415129%-100%</f>
        <v>1.1992624151289988E-2</v>
      </c>
      <c r="AE25" s="15">
        <f t="shared" ref="AE25" si="19">101.911505501324%-100%</f>
        <v>1.9115055013239957E-2</v>
      </c>
      <c r="AF25" s="15">
        <f t="shared" ref="AF25" si="20">AVERAGE(AC25:AE25)</f>
        <v>2.5652011538833303E-2</v>
      </c>
    </row>
    <row r="26" spans="1:32" ht="15" thickBot="1" x14ac:dyDescent="0.25">
      <c r="A26" s="8">
        <v>11</v>
      </c>
      <c r="B26" s="9" t="s">
        <v>185</v>
      </c>
      <c r="C26" s="10" t="s">
        <v>186</v>
      </c>
      <c r="D26" s="10" t="s">
        <v>92</v>
      </c>
      <c r="E26" s="11">
        <v>0</v>
      </c>
      <c r="F26" s="11">
        <v>0.88200000000000001</v>
      </c>
      <c r="G26" s="11"/>
      <c r="H26" s="11">
        <v>0.88200000000000001</v>
      </c>
      <c r="I26" s="11">
        <f t="shared" si="0"/>
        <v>0.441</v>
      </c>
      <c r="J26" s="11">
        <f t="shared" si="2"/>
        <v>0.441</v>
      </c>
      <c r="K26" s="12">
        <v>5175.3599999999997</v>
      </c>
      <c r="L26" s="12">
        <v>3345.75</v>
      </c>
      <c r="M26" s="12">
        <v>2950.95</v>
      </c>
      <c r="N26" s="12">
        <v>2747.5366805459998</v>
      </c>
      <c r="O26" s="12">
        <v>80.306364599999995</v>
      </c>
      <c r="P26" s="12">
        <v>0</v>
      </c>
      <c r="Q26" s="12">
        <v>0</v>
      </c>
      <c r="R26" s="12">
        <v>27.1435512348</v>
      </c>
      <c r="S26" s="12">
        <v>64.781719705835997</v>
      </c>
      <c r="T26" s="13">
        <v>24.980740335688999</v>
      </c>
      <c r="V26" s="12">
        <v>3721.75</v>
      </c>
      <c r="W26" s="12">
        <v>3038.6715746939999</v>
      </c>
    </row>
    <row r="27" spans="1:32" x14ac:dyDescent="0.2">
      <c r="A27" s="63"/>
      <c r="B27" s="64" t="s">
        <v>187</v>
      </c>
      <c r="C27" s="65" t="s">
        <v>188</v>
      </c>
      <c r="D27" s="65" t="s">
        <v>92</v>
      </c>
      <c r="E27" s="66">
        <v>9.1499999999999998E-2</v>
      </c>
      <c r="F27" s="66">
        <v>8.0702999999999997E-2</v>
      </c>
      <c r="G27" s="66"/>
      <c r="H27" s="66">
        <v>8.0702999999999997E-2</v>
      </c>
      <c r="I27" s="66">
        <f t="shared" si="0"/>
        <v>4.0351499999999998E-2</v>
      </c>
      <c r="J27" s="66">
        <f t="shared" si="2"/>
        <v>4.0351499999999998E-2</v>
      </c>
      <c r="K27" s="1">
        <v>45.7</v>
      </c>
      <c r="L27" s="1">
        <v>45.7</v>
      </c>
      <c r="M27" s="1">
        <v>3.6881271</v>
      </c>
      <c r="N27" s="1">
        <v>3.6881271</v>
      </c>
      <c r="O27" s="1"/>
      <c r="P27" s="1"/>
      <c r="Q27" s="1"/>
      <c r="R27" s="1"/>
      <c r="S27" s="1"/>
      <c r="T27" s="1"/>
      <c r="V27" s="1">
        <v>52.8</v>
      </c>
      <c r="W27" s="1">
        <v>4.2611184</v>
      </c>
      <c r="X27" s="15">
        <f t="shared" ref="X27:X29" si="21">V27/L27</f>
        <v>1.1553610503282274</v>
      </c>
      <c r="Y27" s="15">
        <f t="shared" ref="Y27:Y29" si="22">X27-AF27</f>
        <v>1.1297090387893942</v>
      </c>
      <c r="Z27" s="16">
        <f t="shared" ref="Z27:Z29" si="23">K27*Y27</f>
        <v>51.627703072675317</v>
      </c>
      <c r="AA27" s="16">
        <f t="shared" ref="AA27:AA29" si="24">Z27-K27</f>
        <v>5.9277030726753139</v>
      </c>
      <c r="AB27" s="16">
        <f t="shared" ref="AB27:AB29" si="25">J27*AA27</f>
        <v>0.23919171053705793</v>
      </c>
      <c r="AC27" s="15">
        <f t="shared" ref="AC27:AC29" si="26">104.584835545197%-100%</f>
        <v>4.5848355451969969E-2</v>
      </c>
      <c r="AD27" s="15">
        <f t="shared" ref="AD27:AD29" si="27">101.199262415129%-100%</f>
        <v>1.1992624151289988E-2</v>
      </c>
      <c r="AE27" s="15">
        <f t="shared" ref="AE27:AE29" si="28">101.911505501324%-100%</f>
        <v>1.9115055013239957E-2</v>
      </c>
      <c r="AF27" s="15">
        <f t="shared" ref="AF27:AF29" si="29">AVERAGE(AC27:AE27)</f>
        <v>2.5652011538833303E-2</v>
      </c>
    </row>
    <row r="28" spans="1:32" x14ac:dyDescent="0.2">
      <c r="A28" s="63"/>
      <c r="B28" s="64" t="s">
        <v>189</v>
      </c>
      <c r="C28" s="65" t="s">
        <v>190</v>
      </c>
      <c r="D28" s="65" t="s">
        <v>92</v>
      </c>
      <c r="E28" s="66">
        <v>1.01</v>
      </c>
      <c r="F28" s="66">
        <v>0.89081999999999995</v>
      </c>
      <c r="G28" s="66"/>
      <c r="H28" s="66">
        <v>0.89081999999999995</v>
      </c>
      <c r="I28" s="66">
        <f t="shared" si="0"/>
        <v>0.44540999999999997</v>
      </c>
      <c r="J28" s="66">
        <f t="shared" si="2"/>
        <v>0.44540999999999997</v>
      </c>
      <c r="K28" s="1">
        <v>3080</v>
      </c>
      <c r="L28" s="1">
        <v>3080</v>
      </c>
      <c r="M28" s="1">
        <v>2743.7256000000002</v>
      </c>
      <c r="N28" s="1">
        <v>2743.7256000000002</v>
      </c>
      <c r="O28" s="1"/>
      <c r="P28" s="1"/>
      <c r="Q28" s="1"/>
      <c r="R28" s="1"/>
      <c r="S28" s="1"/>
      <c r="T28" s="1"/>
      <c r="V28" s="1">
        <v>3340</v>
      </c>
      <c r="W28" s="1">
        <v>3034.2564000000002</v>
      </c>
      <c r="X28" s="15">
        <f t="shared" si="21"/>
        <v>1.0844155844155845</v>
      </c>
      <c r="Y28" s="15">
        <f t="shared" si="22"/>
        <v>1.0587635728767513</v>
      </c>
      <c r="Z28" s="16">
        <f t="shared" si="23"/>
        <v>3260.9918044603937</v>
      </c>
      <c r="AA28" s="16">
        <f t="shared" si="24"/>
        <v>180.99180446039372</v>
      </c>
      <c r="AB28" s="16">
        <f t="shared" si="25"/>
        <v>80.615559624703963</v>
      </c>
      <c r="AC28" s="15">
        <f t="shared" si="26"/>
        <v>4.5848355451969969E-2</v>
      </c>
      <c r="AD28" s="15">
        <f t="shared" si="27"/>
        <v>1.1992624151289988E-2</v>
      </c>
      <c r="AE28" s="15">
        <f t="shared" si="28"/>
        <v>1.9115055013239957E-2</v>
      </c>
      <c r="AF28" s="15">
        <f t="shared" si="29"/>
        <v>2.5652011538833303E-2</v>
      </c>
    </row>
    <row r="29" spans="1:32" ht="18.5" thickBot="1" x14ac:dyDescent="0.25">
      <c r="A29" s="63"/>
      <c r="B29" s="64" t="s">
        <v>191</v>
      </c>
      <c r="C29" s="65" t="s">
        <v>192</v>
      </c>
      <c r="D29" s="65" t="s">
        <v>38</v>
      </c>
      <c r="E29" s="66">
        <v>5.5100000000000001E-3</v>
      </c>
      <c r="F29" s="66">
        <v>4.8598199999999999E-3</v>
      </c>
      <c r="G29" s="66"/>
      <c r="H29" s="66">
        <v>4.8598199999999999E-3</v>
      </c>
      <c r="I29" s="66">
        <f t="shared" si="0"/>
        <v>2.42991E-3</v>
      </c>
      <c r="J29" s="66">
        <f t="shared" si="2"/>
        <v>2.42991E-3</v>
      </c>
      <c r="K29" s="1">
        <v>25.3</v>
      </c>
      <c r="L29" s="1">
        <v>25.3</v>
      </c>
      <c r="M29" s="1">
        <v>0.12295344599999999</v>
      </c>
      <c r="N29" s="1">
        <v>0.12295344599999999</v>
      </c>
      <c r="O29" s="1"/>
      <c r="P29" s="1"/>
      <c r="Q29" s="1"/>
      <c r="R29" s="1"/>
      <c r="S29" s="1"/>
      <c r="T29" s="1"/>
      <c r="V29" s="1">
        <v>31.7</v>
      </c>
      <c r="W29" s="1">
        <v>0.15405629400000001</v>
      </c>
      <c r="X29" s="15">
        <f t="shared" si="21"/>
        <v>1.2529644268774702</v>
      </c>
      <c r="Y29" s="15">
        <f t="shared" si="22"/>
        <v>1.227312415338637</v>
      </c>
      <c r="Z29" s="16">
        <f t="shared" si="23"/>
        <v>31.051004108067517</v>
      </c>
      <c r="AA29" s="16">
        <f t="shared" si="24"/>
        <v>5.7510041080675158</v>
      </c>
      <c r="AB29" s="16">
        <f t="shared" si="25"/>
        <v>1.3974422392234337E-2</v>
      </c>
      <c r="AC29" s="15">
        <f t="shared" si="26"/>
        <v>4.5848355451969969E-2</v>
      </c>
      <c r="AD29" s="15">
        <f t="shared" si="27"/>
        <v>1.1992624151289988E-2</v>
      </c>
      <c r="AE29" s="15">
        <f t="shared" si="28"/>
        <v>1.9115055013239957E-2</v>
      </c>
      <c r="AF29" s="15">
        <f t="shared" si="29"/>
        <v>2.5652011538833303E-2</v>
      </c>
    </row>
    <row r="30" spans="1:32" ht="15" thickBot="1" x14ac:dyDescent="0.25">
      <c r="A30" s="8">
        <v>12</v>
      </c>
      <c r="B30" s="9" t="s">
        <v>2626</v>
      </c>
      <c r="C30" s="10" t="s">
        <v>2627</v>
      </c>
      <c r="D30" s="10" t="s">
        <v>38</v>
      </c>
      <c r="E30" s="11">
        <v>0</v>
      </c>
      <c r="F30" s="11">
        <v>1.68</v>
      </c>
      <c r="G30" s="11"/>
      <c r="H30" s="11"/>
      <c r="I30" s="11">
        <f t="shared" si="0"/>
        <v>0</v>
      </c>
      <c r="J30" s="11">
        <f t="shared" si="2"/>
        <v>1.68</v>
      </c>
      <c r="K30" s="12">
        <v>690.05</v>
      </c>
      <c r="L30" s="12">
        <v>386.96</v>
      </c>
      <c r="M30" s="12">
        <v>650.09</v>
      </c>
      <c r="N30" s="12">
        <v>388.72512</v>
      </c>
      <c r="O30" s="12">
        <v>73.397856000000004</v>
      </c>
      <c r="P30" s="12">
        <v>0</v>
      </c>
      <c r="Q30" s="12">
        <v>0</v>
      </c>
      <c r="R30" s="12">
        <v>24.808475328</v>
      </c>
      <c r="S30" s="12">
        <v>83.238565656960006</v>
      </c>
      <c r="T30" s="13">
        <v>32.097959177894403</v>
      </c>
      <c r="V30" s="12">
        <v>502.97</v>
      </c>
      <c r="W30" s="12">
        <v>529.86527999999998</v>
      </c>
    </row>
    <row r="31" spans="1:32" x14ac:dyDescent="0.2">
      <c r="A31" s="63"/>
      <c r="B31" s="64" t="s">
        <v>2628</v>
      </c>
      <c r="C31" s="65" t="s">
        <v>2629</v>
      </c>
      <c r="D31" s="65" t="s">
        <v>38</v>
      </c>
      <c r="E31" s="66">
        <v>7.6699999999999997E-3</v>
      </c>
      <c r="F31" s="66">
        <v>1.2885600000000001E-2</v>
      </c>
      <c r="G31" s="66"/>
      <c r="H31" s="66"/>
      <c r="I31" s="66">
        <f t="shared" si="0"/>
        <v>0</v>
      </c>
      <c r="J31" s="66">
        <f t="shared" si="2"/>
        <v>1.2885600000000001E-2</v>
      </c>
      <c r="K31" s="1">
        <v>15300</v>
      </c>
      <c r="L31" s="1">
        <v>15300</v>
      </c>
      <c r="M31" s="1">
        <v>197.14967999999999</v>
      </c>
      <c r="N31" s="1">
        <v>197.14967999999999</v>
      </c>
      <c r="O31" s="1"/>
      <c r="P31" s="1"/>
      <c r="Q31" s="1"/>
      <c r="R31" s="1"/>
      <c r="S31" s="1"/>
      <c r="T31" s="1"/>
      <c r="V31" s="1">
        <v>19800</v>
      </c>
      <c r="W31" s="1">
        <v>255.13488000000001</v>
      </c>
      <c r="X31" s="15">
        <f t="shared" ref="X31:X33" si="30">V31/L31</f>
        <v>1.2941176470588236</v>
      </c>
      <c r="Y31" s="15">
        <f t="shared" ref="Y31:Y33" si="31">X31-AF31</f>
        <v>1.2684656355199904</v>
      </c>
      <c r="Z31" s="16">
        <f t="shared" ref="Z31:Z33" si="32">K31*Y31</f>
        <v>19407.524223455854</v>
      </c>
      <c r="AA31" s="16">
        <f t="shared" ref="AA31:AA33" si="33">Z31-K31</f>
        <v>4107.5242234558536</v>
      </c>
      <c r="AB31" s="16">
        <f t="shared" ref="AB31:AB33" si="34">J31*AA31</f>
        <v>52.927914133762748</v>
      </c>
      <c r="AC31" s="15">
        <f t="shared" ref="AC31:AC33" si="35">104.584835545197%-100%</f>
        <v>4.5848355451969969E-2</v>
      </c>
      <c r="AD31" s="15">
        <f t="shared" ref="AD31:AD33" si="36">101.199262415129%-100%</f>
        <v>1.1992624151289988E-2</v>
      </c>
      <c r="AE31" s="15">
        <f t="shared" ref="AE31:AE33" si="37">101.911505501324%-100%</f>
        <v>1.9115055013239957E-2</v>
      </c>
      <c r="AF31" s="15">
        <f t="shared" ref="AF31:AF33" si="38">AVERAGE(AC31:AE31)</f>
        <v>2.5652011538833303E-2</v>
      </c>
    </row>
    <row r="32" spans="1:32" x14ac:dyDescent="0.2">
      <c r="A32" s="63"/>
      <c r="B32" s="64" t="s">
        <v>2630</v>
      </c>
      <c r="C32" s="65" t="s">
        <v>2631</v>
      </c>
      <c r="D32" s="65" t="s">
        <v>38</v>
      </c>
      <c r="E32" s="66">
        <v>1</v>
      </c>
      <c r="F32" s="66">
        <v>1.68</v>
      </c>
      <c r="G32" s="66"/>
      <c r="H32" s="66"/>
      <c r="I32" s="66">
        <f t="shared" si="0"/>
        <v>0</v>
      </c>
      <c r="J32" s="66">
        <f t="shared" si="2"/>
        <v>1.68</v>
      </c>
      <c r="K32" s="1">
        <v>103</v>
      </c>
      <c r="L32" s="1">
        <v>103</v>
      </c>
      <c r="M32" s="1">
        <v>173.04</v>
      </c>
      <c r="N32" s="1">
        <v>173.04</v>
      </c>
      <c r="O32" s="1"/>
      <c r="P32" s="1"/>
      <c r="Q32" s="1"/>
      <c r="R32" s="1"/>
      <c r="S32" s="1"/>
      <c r="T32" s="1"/>
      <c r="V32" s="1">
        <v>145</v>
      </c>
      <c r="W32" s="1">
        <v>243.6</v>
      </c>
      <c r="X32" s="15">
        <f t="shared" si="30"/>
        <v>1.4077669902912622</v>
      </c>
      <c r="Y32" s="15">
        <f t="shared" si="31"/>
        <v>1.3821149787524289</v>
      </c>
      <c r="Z32" s="16">
        <f t="shared" si="32"/>
        <v>142.35784281150018</v>
      </c>
      <c r="AA32" s="16">
        <f t="shared" si="33"/>
        <v>39.357842811500177</v>
      </c>
      <c r="AB32" s="16">
        <f t="shared" si="34"/>
        <v>66.121175923320294</v>
      </c>
      <c r="AC32" s="15">
        <f t="shared" si="35"/>
        <v>4.5848355451969969E-2</v>
      </c>
      <c r="AD32" s="15">
        <f t="shared" si="36"/>
        <v>1.1992624151289988E-2</v>
      </c>
      <c r="AE32" s="15">
        <f t="shared" si="37"/>
        <v>1.9115055013239957E-2</v>
      </c>
      <c r="AF32" s="15">
        <f t="shared" si="38"/>
        <v>2.5652011538833303E-2</v>
      </c>
    </row>
    <row r="33" spans="1:32" ht="15" thickBot="1" x14ac:dyDescent="0.25">
      <c r="A33" s="63"/>
      <c r="B33" s="64" t="s">
        <v>103</v>
      </c>
      <c r="C33" s="65" t="s">
        <v>104</v>
      </c>
      <c r="D33" s="65" t="s">
        <v>92</v>
      </c>
      <c r="E33" s="66">
        <v>1.6999999999999999E-3</v>
      </c>
      <c r="F33" s="66">
        <v>2.856E-3</v>
      </c>
      <c r="G33" s="66"/>
      <c r="H33" s="66"/>
      <c r="I33" s="66">
        <f t="shared" si="0"/>
        <v>0</v>
      </c>
      <c r="J33" s="66">
        <f t="shared" si="2"/>
        <v>2.856E-3</v>
      </c>
      <c r="K33" s="1">
        <v>6490</v>
      </c>
      <c r="L33" s="1">
        <v>6490</v>
      </c>
      <c r="M33" s="1">
        <v>18.535440000000001</v>
      </c>
      <c r="N33" s="1">
        <v>18.535440000000001</v>
      </c>
      <c r="O33" s="1"/>
      <c r="P33" s="1"/>
      <c r="Q33" s="1"/>
      <c r="R33" s="1"/>
      <c r="S33" s="1"/>
      <c r="T33" s="1"/>
      <c r="V33" s="1">
        <v>10900</v>
      </c>
      <c r="W33" s="1">
        <v>31.130400000000002</v>
      </c>
      <c r="X33" s="15">
        <f t="shared" si="30"/>
        <v>1.6795069337442219</v>
      </c>
      <c r="Y33" s="15">
        <f t="shared" si="31"/>
        <v>1.6538549222053887</v>
      </c>
      <c r="Z33" s="16">
        <f t="shared" si="32"/>
        <v>10733.518445112972</v>
      </c>
      <c r="AA33" s="16">
        <f t="shared" si="33"/>
        <v>4243.5184451129717</v>
      </c>
      <c r="AB33" s="16">
        <f t="shared" si="34"/>
        <v>12.119488679242647</v>
      </c>
      <c r="AC33" s="15">
        <f t="shared" si="35"/>
        <v>4.5848355451969969E-2</v>
      </c>
      <c r="AD33" s="15">
        <f t="shared" si="36"/>
        <v>1.1992624151289988E-2</v>
      </c>
      <c r="AE33" s="15">
        <f t="shared" si="37"/>
        <v>1.9115055013239957E-2</v>
      </c>
      <c r="AF33" s="15">
        <f t="shared" si="38"/>
        <v>2.5652011538833303E-2</v>
      </c>
    </row>
    <row r="34" spans="1:32" x14ac:dyDescent="0.2">
      <c r="A34" s="67">
        <v>13</v>
      </c>
      <c r="B34" s="68" t="s">
        <v>2632</v>
      </c>
      <c r="C34" s="69" t="s">
        <v>2633</v>
      </c>
      <c r="D34" s="69" t="s">
        <v>38</v>
      </c>
      <c r="E34" s="70">
        <v>0</v>
      </c>
      <c r="F34" s="70">
        <v>1.68</v>
      </c>
      <c r="G34" s="70"/>
      <c r="H34" s="70"/>
      <c r="I34" s="70">
        <f t="shared" si="0"/>
        <v>0</v>
      </c>
      <c r="J34" s="70">
        <f t="shared" si="2"/>
        <v>1.68</v>
      </c>
      <c r="K34" s="71">
        <v>207.01</v>
      </c>
      <c r="L34" s="71">
        <v>107.08</v>
      </c>
      <c r="M34" s="71">
        <v>179.89</v>
      </c>
      <c r="N34" s="71">
        <v>0</v>
      </c>
      <c r="O34" s="71">
        <v>37.907519999999998</v>
      </c>
      <c r="P34" s="71">
        <v>38.43168</v>
      </c>
      <c r="Q34" s="71">
        <v>11.3568</v>
      </c>
      <c r="R34" s="71">
        <v>12.81274176</v>
      </c>
      <c r="S34" s="71">
        <v>57.289982803199997</v>
      </c>
      <c r="T34" s="72">
        <v>22.091821438848001</v>
      </c>
      <c r="V34" s="71">
        <v>128.38</v>
      </c>
      <c r="W34" s="71">
        <v>0</v>
      </c>
    </row>
    <row r="35" spans="1:32" ht="15" thickBot="1" x14ac:dyDescent="0.25">
      <c r="A35" s="73">
        <v>14</v>
      </c>
      <c r="B35" s="74" t="s">
        <v>2634</v>
      </c>
      <c r="C35" s="75" t="s">
        <v>2635</v>
      </c>
      <c r="D35" s="75" t="s">
        <v>139</v>
      </c>
      <c r="E35" s="76">
        <v>0</v>
      </c>
      <c r="F35" s="76">
        <v>0.115</v>
      </c>
      <c r="G35" s="76"/>
      <c r="H35" s="76">
        <v>0.115</v>
      </c>
      <c r="I35" s="76">
        <f t="shared" si="0"/>
        <v>5.7500000000000002E-2</v>
      </c>
      <c r="J35" s="76">
        <f t="shared" si="2"/>
        <v>5.7500000000000002E-2</v>
      </c>
      <c r="K35" s="77">
        <v>37377.629999999997</v>
      </c>
      <c r="L35" s="77">
        <v>41346.86</v>
      </c>
      <c r="M35" s="77">
        <v>4754.8900000000003</v>
      </c>
      <c r="N35" s="77">
        <v>3542.2370150000002</v>
      </c>
      <c r="O35" s="77">
        <v>427.559259</v>
      </c>
      <c r="P35" s="77">
        <v>0</v>
      </c>
      <c r="Q35" s="77">
        <v>0</v>
      </c>
      <c r="R35" s="77">
        <v>144.51502954200001</v>
      </c>
      <c r="S35" s="77">
        <v>386.19476876393998</v>
      </c>
      <c r="T35" s="78">
        <v>148.922123112832</v>
      </c>
      <c r="V35" s="77">
        <v>61956.78</v>
      </c>
      <c r="W35" s="77">
        <v>5655.6197300000003</v>
      </c>
    </row>
    <row r="36" spans="1:32" ht="18" x14ac:dyDescent="0.2">
      <c r="A36" s="63"/>
      <c r="B36" s="64" t="s">
        <v>176</v>
      </c>
      <c r="C36" s="65" t="s">
        <v>177</v>
      </c>
      <c r="D36" s="65" t="s">
        <v>139</v>
      </c>
      <c r="E36" s="66">
        <v>0.51500000000000001</v>
      </c>
      <c r="F36" s="66">
        <v>5.9225E-2</v>
      </c>
      <c r="G36" s="66"/>
      <c r="H36" s="66">
        <v>5.9225E-2</v>
      </c>
      <c r="I36" s="66">
        <f t="shared" si="0"/>
        <v>2.96125E-2</v>
      </c>
      <c r="J36" s="66">
        <f t="shared" si="2"/>
        <v>2.96125E-2</v>
      </c>
      <c r="K36" s="1">
        <v>26600</v>
      </c>
      <c r="L36" s="1">
        <v>26600</v>
      </c>
      <c r="M36" s="1">
        <v>1575.385</v>
      </c>
      <c r="N36" s="1">
        <v>1575.385</v>
      </c>
      <c r="O36" s="1"/>
      <c r="P36" s="1"/>
      <c r="Q36" s="1"/>
      <c r="R36" s="1"/>
      <c r="S36" s="1"/>
      <c r="T36" s="1"/>
      <c r="V36" s="1">
        <v>43100</v>
      </c>
      <c r="W36" s="1">
        <v>2552.5974999999999</v>
      </c>
      <c r="X36" s="15">
        <f t="shared" ref="X36:X39" si="39">V36/L36</f>
        <v>1.6203007518796992</v>
      </c>
      <c r="Y36" s="15">
        <f t="shared" ref="Y36:Y39" si="40">X36-AF36</f>
        <v>1.594648740340866</v>
      </c>
      <c r="Z36" s="16">
        <f t="shared" ref="Z36:Z39" si="41">K36*Y36</f>
        <v>42417.656493067036</v>
      </c>
      <c r="AA36" s="16">
        <f t="shared" ref="AA36:AA39" si="42">Z36-K36</f>
        <v>15817.656493067036</v>
      </c>
      <c r="AB36" s="16">
        <f t="shared" ref="AB36:AB39" si="43">J36*AA36</f>
        <v>468.40035290094761</v>
      </c>
      <c r="AC36" s="15">
        <f t="shared" ref="AC36:AC39" si="44">104.584835545197%-100%</f>
        <v>4.5848355451969969E-2</v>
      </c>
      <c r="AD36" s="15">
        <f t="shared" ref="AD36:AD39" si="45">101.199262415129%-100%</f>
        <v>1.1992624151289988E-2</v>
      </c>
      <c r="AE36" s="15">
        <f t="shared" ref="AE36:AE39" si="46">101.911505501324%-100%</f>
        <v>1.9115055013239957E-2</v>
      </c>
      <c r="AF36" s="15">
        <f t="shared" ref="AF36:AF39" si="47">AVERAGE(AC36:AE36)</f>
        <v>2.5652011538833303E-2</v>
      </c>
    </row>
    <row r="37" spans="1:32" ht="18" x14ac:dyDescent="0.2">
      <c r="A37" s="63"/>
      <c r="B37" s="64" t="s">
        <v>178</v>
      </c>
      <c r="C37" s="65" t="s">
        <v>179</v>
      </c>
      <c r="D37" s="65" t="s">
        <v>139</v>
      </c>
      <c r="E37" s="66">
        <v>0.51500000000000001</v>
      </c>
      <c r="F37" s="66">
        <v>5.9225E-2</v>
      </c>
      <c r="G37" s="66"/>
      <c r="H37" s="66">
        <v>5.9225E-2</v>
      </c>
      <c r="I37" s="66">
        <f t="shared" si="0"/>
        <v>2.96125E-2</v>
      </c>
      <c r="J37" s="66">
        <f t="shared" si="2"/>
        <v>2.96125E-2</v>
      </c>
      <c r="K37" s="1">
        <v>25900</v>
      </c>
      <c r="L37" s="1">
        <v>25900</v>
      </c>
      <c r="M37" s="1">
        <v>1533.9275</v>
      </c>
      <c r="N37" s="1">
        <v>1533.9275</v>
      </c>
      <c r="O37" s="1"/>
      <c r="P37" s="1"/>
      <c r="Q37" s="1"/>
      <c r="R37" s="1"/>
      <c r="S37" s="1"/>
      <c r="T37" s="1"/>
      <c r="V37" s="1">
        <v>43200</v>
      </c>
      <c r="W37" s="1">
        <v>2558.52</v>
      </c>
      <c r="X37" s="15">
        <f t="shared" si="39"/>
        <v>1.667953667953668</v>
      </c>
      <c r="Y37" s="15">
        <f t="shared" si="40"/>
        <v>1.6423016564148347</v>
      </c>
      <c r="Z37" s="16">
        <f t="shared" si="41"/>
        <v>42535.612901144217</v>
      </c>
      <c r="AA37" s="16">
        <f t="shared" si="42"/>
        <v>16635.612901144217</v>
      </c>
      <c r="AB37" s="16">
        <f t="shared" si="43"/>
        <v>492.62208703513312</v>
      </c>
      <c r="AC37" s="15">
        <f t="shared" si="44"/>
        <v>4.5848355451969969E-2</v>
      </c>
      <c r="AD37" s="15">
        <f t="shared" si="45"/>
        <v>1.1992624151289988E-2</v>
      </c>
      <c r="AE37" s="15">
        <f t="shared" si="46"/>
        <v>1.9115055013239957E-2</v>
      </c>
      <c r="AF37" s="15">
        <f t="shared" si="47"/>
        <v>2.5652011538833303E-2</v>
      </c>
    </row>
    <row r="38" spans="1:32" x14ac:dyDescent="0.2">
      <c r="A38" s="63"/>
      <c r="B38" s="64" t="s">
        <v>180</v>
      </c>
      <c r="C38" s="65" t="s">
        <v>181</v>
      </c>
      <c r="D38" s="65" t="s">
        <v>98</v>
      </c>
      <c r="E38" s="66">
        <v>10.210000000000001</v>
      </c>
      <c r="F38" s="66">
        <v>1.17415</v>
      </c>
      <c r="G38" s="66"/>
      <c r="H38" s="66">
        <v>1.17415</v>
      </c>
      <c r="I38" s="66">
        <f t="shared" si="0"/>
        <v>0.58707500000000001</v>
      </c>
      <c r="J38" s="66">
        <f t="shared" si="2"/>
        <v>0.58707500000000001</v>
      </c>
      <c r="K38" s="1">
        <v>34.1</v>
      </c>
      <c r="L38" s="1">
        <v>34.1</v>
      </c>
      <c r="M38" s="1">
        <v>40.038514999999997</v>
      </c>
      <c r="N38" s="1">
        <v>40.038514999999997</v>
      </c>
      <c r="O38" s="1"/>
      <c r="P38" s="1"/>
      <c r="Q38" s="1"/>
      <c r="R38" s="1"/>
      <c r="S38" s="1"/>
      <c r="T38" s="1"/>
      <c r="V38" s="1">
        <v>56.2</v>
      </c>
      <c r="W38" s="1">
        <v>65.987229999999997</v>
      </c>
      <c r="X38" s="15">
        <f t="shared" si="39"/>
        <v>1.6480938416422288</v>
      </c>
      <c r="Y38" s="15">
        <f t="shared" si="40"/>
        <v>1.6224418301033956</v>
      </c>
      <c r="Z38" s="16">
        <f t="shared" si="41"/>
        <v>55.325266406525792</v>
      </c>
      <c r="AA38" s="16">
        <f t="shared" si="42"/>
        <v>21.22526640652579</v>
      </c>
      <c r="AB38" s="16">
        <f t="shared" si="43"/>
        <v>12.460823275611128</v>
      </c>
      <c r="AC38" s="15">
        <f t="shared" si="44"/>
        <v>4.5848355451969969E-2</v>
      </c>
      <c r="AD38" s="15">
        <f t="shared" si="45"/>
        <v>1.1992624151289988E-2</v>
      </c>
      <c r="AE38" s="15">
        <f t="shared" si="46"/>
        <v>1.9115055013239957E-2</v>
      </c>
      <c r="AF38" s="15">
        <f t="shared" si="47"/>
        <v>2.5652011538833303E-2</v>
      </c>
    </row>
    <row r="39" spans="1:32" ht="18.5" thickBot="1" x14ac:dyDescent="0.25">
      <c r="A39" s="63"/>
      <c r="B39" s="64" t="s">
        <v>182</v>
      </c>
      <c r="C39" s="65" t="s">
        <v>183</v>
      </c>
      <c r="D39" s="65" t="s">
        <v>184</v>
      </c>
      <c r="E39" s="66">
        <v>2.19</v>
      </c>
      <c r="F39" s="66">
        <v>0.25185000000000002</v>
      </c>
      <c r="G39" s="66"/>
      <c r="H39" s="66">
        <v>0.25185000000000002</v>
      </c>
      <c r="I39" s="66">
        <f t="shared" si="0"/>
        <v>0.12592500000000001</v>
      </c>
      <c r="J39" s="66">
        <f t="shared" si="2"/>
        <v>0.12592500000000001</v>
      </c>
      <c r="K39" s="1">
        <v>1560</v>
      </c>
      <c r="L39" s="1">
        <v>1560</v>
      </c>
      <c r="M39" s="1">
        <v>392.88600000000002</v>
      </c>
      <c r="N39" s="1">
        <v>392.88600000000002</v>
      </c>
      <c r="O39" s="1"/>
      <c r="P39" s="1"/>
      <c r="Q39" s="1"/>
      <c r="R39" s="1"/>
      <c r="S39" s="1"/>
      <c r="T39" s="1"/>
      <c r="V39" s="1">
        <v>1900</v>
      </c>
      <c r="W39" s="1">
        <v>478.51499999999999</v>
      </c>
      <c r="X39" s="15">
        <f t="shared" si="39"/>
        <v>1.2179487179487178</v>
      </c>
      <c r="Y39" s="15">
        <f t="shared" si="40"/>
        <v>1.1922967064098846</v>
      </c>
      <c r="Z39" s="16">
        <f t="shared" si="41"/>
        <v>1859.98286199942</v>
      </c>
      <c r="AA39" s="16">
        <f t="shared" si="42"/>
        <v>299.98286199942004</v>
      </c>
      <c r="AB39" s="16">
        <f t="shared" si="43"/>
        <v>37.775341897276974</v>
      </c>
      <c r="AC39" s="15">
        <f t="shared" si="44"/>
        <v>4.5848355451969969E-2</v>
      </c>
      <c r="AD39" s="15">
        <f t="shared" si="45"/>
        <v>1.1992624151289988E-2</v>
      </c>
      <c r="AE39" s="15">
        <f t="shared" si="46"/>
        <v>1.9115055013239957E-2</v>
      </c>
      <c r="AF39" s="15">
        <f t="shared" si="47"/>
        <v>2.5652011538833303E-2</v>
      </c>
    </row>
    <row r="40" spans="1:32" ht="15" thickBot="1" x14ac:dyDescent="0.25">
      <c r="A40" s="8">
        <v>15</v>
      </c>
      <c r="B40" s="9" t="s">
        <v>193</v>
      </c>
      <c r="C40" s="10" t="s">
        <v>194</v>
      </c>
      <c r="D40" s="10" t="s">
        <v>92</v>
      </c>
      <c r="E40" s="11">
        <v>0</v>
      </c>
      <c r="F40" s="11">
        <v>26.577999999999999</v>
      </c>
      <c r="G40" s="11"/>
      <c r="H40" s="11">
        <v>15</v>
      </c>
      <c r="I40" s="11">
        <f t="shared" si="0"/>
        <v>7.5</v>
      </c>
      <c r="J40" s="11">
        <f t="shared" si="2"/>
        <v>19.077999999999999</v>
      </c>
      <c r="K40" s="12">
        <v>3438.74</v>
      </c>
      <c r="L40" s="12">
        <v>2797.76</v>
      </c>
      <c r="M40" s="12">
        <v>74358.87</v>
      </c>
      <c r="N40" s="12">
        <v>68879.859829034001</v>
      </c>
      <c r="O40" s="12">
        <v>2148.2040591999998</v>
      </c>
      <c r="P40" s="12">
        <v>0</v>
      </c>
      <c r="Q40" s="12">
        <v>0</v>
      </c>
      <c r="R40" s="12">
        <v>726.09297200959998</v>
      </c>
      <c r="S40" s="12">
        <v>1744.8803105094701</v>
      </c>
      <c r="T40" s="13">
        <v>672.85033728067003</v>
      </c>
      <c r="V40" s="12">
        <v>3284.11</v>
      </c>
      <c r="W40" s="12">
        <v>80668.468313926001</v>
      </c>
    </row>
    <row r="41" spans="1:32" x14ac:dyDescent="0.2">
      <c r="A41" s="63"/>
      <c r="B41" s="64" t="s">
        <v>187</v>
      </c>
      <c r="C41" s="65" t="s">
        <v>188</v>
      </c>
      <c r="D41" s="65" t="s">
        <v>92</v>
      </c>
      <c r="E41" s="66">
        <v>0.1285</v>
      </c>
      <c r="F41" s="66">
        <v>3.415273</v>
      </c>
      <c r="G41" s="66"/>
      <c r="H41" s="66">
        <f>F41*0.564</f>
        <v>1.9262139719999998</v>
      </c>
      <c r="I41" s="66">
        <f t="shared" si="0"/>
        <v>0.96310698599999989</v>
      </c>
      <c r="J41" s="66">
        <f t="shared" si="2"/>
        <v>2.4521660140000003</v>
      </c>
      <c r="K41" s="1">
        <v>45.7</v>
      </c>
      <c r="L41" s="1">
        <v>45.7</v>
      </c>
      <c r="M41" s="1">
        <v>156.0779761</v>
      </c>
      <c r="N41" s="1">
        <v>156.0779761</v>
      </c>
      <c r="O41" s="1"/>
      <c r="P41" s="1"/>
      <c r="Q41" s="1"/>
      <c r="R41" s="1"/>
      <c r="S41" s="1"/>
      <c r="T41" s="1"/>
      <c r="V41" s="1">
        <v>52.8</v>
      </c>
      <c r="W41" s="1">
        <v>180.3264144</v>
      </c>
      <c r="X41" s="15">
        <f t="shared" ref="X41:X43" si="48">V41/L41</f>
        <v>1.1553610503282274</v>
      </c>
      <c r="Y41" s="15">
        <f t="shared" ref="Y41:Y43" si="49">X41-AF41</f>
        <v>1.1297090387893942</v>
      </c>
      <c r="Z41" s="16">
        <f t="shared" ref="Z41:Z43" si="50">K41*Y41</f>
        <v>51.627703072675317</v>
      </c>
      <c r="AA41" s="16">
        <f t="shared" ref="AA41:AA43" si="51">Z41-K41</f>
        <v>5.9277030726753139</v>
      </c>
      <c r="AB41" s="16">
        <f t="shared" ref="AB41:AB43" si="52">J41*AA41</f>
        <v>14.535712015897779</v>
      </c>
      <c r="AC41" s="15">
        <f t="shared" ref="AC41:AC43" si="53">104.584835545197%-100%</f>
        <v>4.5848355451969969E-2</v>
      </c>
      <c r="AD41" s="15">
        <f t="shared" ref="AD41:AD43" si="54">101.199262415129%-100%</f>
        <v>1.1992624151289988E-2</v>
      </c>
      <c r="AE41" s="15">
        <f t="shared" ref="AE41:AE43" si="55">101.911505501324%-100%</f>
        <v>1.9115055013239957E-2</v>
      </c>
      <c r="AF41" s="15">
        <f t="shared" ref="AF41:AF43" si="56">AVERAGE(AC41:AE41)</f>
        <v>2.5652011538833303E-2</v>
      </c>
    </row>
    <row r="42" spans="1:32" x14ac:dyDescent="0.2">
      <c r="A42" s="63"/>
      <c r="B42" s="64" t="s">
        <v>195</v>
      </c>
      <c r="C42" s="65" t="s">
        <v>196</v>
      </c>
      <c r="D42" s="65" t="s">
        <v>92</v>
      </c>
      <c r="E42" s="66">
        <v>1.01</v>
      </c>
      <c r="F42" s="66">
        <v>26.843779999999999</v>
      </c>
      <c r="G42" s="66"/>
      <c r="H42" s="66">
        <f t="shared" ref="H42:H43" si="57">F42*0.564</f>
        <v>15.139891919999998</v>
      </c>
      <c r="I42" s="66">
        <f t="shared" si="0"/>
        <v>7.5699459599999992</v>
      </c>
      <c r="J42" s="66">
        <f t="shared" si="2"/>
        <v>19.273834040000001</v>
      </c>
      <c r="K42" s="1">
        <v>2560</v>
      </c>
      <c r="L42" s="1">
        <v>2560</v>
      </c>
      <c r="M42" s="1">
        <v>68720.076799999995</v>
      </c>
      <c r="N42" s="1">
        <v>68720.076799999995</v>
      </c>
      <c r="O42" s="1"/>
      <c r="P42" s="1"/>
      <c r="Q42" s="1"/>
      <c r="R42" s="1"/>
      <c r="S42" s="1"/>
      <c r="T42" s="1"/>
      <c r="V42" s="1">
        <v>2940</v>
      </c>
      <c r="W42" s="1">
        <v>80483.499599999996</v>
      </c>
      <c r="X42" s="15">
        <f t="shared" si="48"/>
        <v>1.1484375</v>
      </c>
      <c r="Y42" s="15">
        <f t="shared" si="49"/>
        <v>1.1227854884611668</v>
      </c>
      <c r="Z42" s="16">
        <f t="shared" si="50"/>
        <v>2874.330850460587</v>
      </c>
      <c r="AA42" s="16">
        <f t="shared" si="51"/>
        <v>314.33085046058704</v>
      </c>
      <c r="AB42" s="16">
        <f t="shared" si="52"/>
        <v>6058.3606454294122</v>
      </c>
      <c r="AC42" s="15">
        <f t="shared" si="53"/>
        <v>4.5848355451969969E-2</v>
      </c>
      <c r="AD42" s="15">
        <f t="shared" si="54"/>
        <v>1.1992624151289988E-2</v>
      </c>
      <c r="AE42" s="15">
        <f t="shared" si="55"/>
        <v>1.9115055013239957E-2</v>
      </c>
      <c r="AF42" s="15">
        <f t="shared" si="56"/>
        <v>2.5652011538833303E-2</v>
      </c>
    </row>
    <row r="43" spans="1:32" ht="18.5" thickBot="1" x14ac:dyDescent="0.25">
      <c r="A43" s="63"/>
      <c r="B43" s="64" t="s">
        <v>191</v>
      </c>
      <c r="C43" s="65" t="s">
        <v>192</v>
      </c>
      <c r="D43" s="65" t="s">
        <v>38</v>
      </c>
      <c r="E43" s="66">
        <v>5.5100000000000001E-3</v>
      </c>
      <c r="F43" s="66">
        <v>0.14644478</v>
      </c>
      <c r="G43" s="66"/>
      <c r="H43" s="66">
        <f t="shared" si="57"/>
        <v>8.2594855919999988E-2</v>
      </c>
      <c r="I43" s="66">
        <f t="shared" si="0"/>
        <v>4.1297427959999994E-2</v>
      </c>
      <c r="J43" s="66">
        <f t="shared" si="2"/>
        <v>0.10514735204</v>
      </c>
      <c r="K43" s="1">
        <v>25.3</v>
      </c>
      <c r="L43" s="1">
        <v>25.3</v>
      </c>
      <c r="M43" s="1">
        <v>3.7050529339999998</v>
      </c>
      <c r="N43" s="1">
        <v>3.7050529339999998</v>
      </c>
      <c r="O43" s="1"/>
      <c r="P43" s="1"/>
      <c r="Q43" s="1"/>
      <c r="R43" s="1"/>
      <c r="S43" s="1"/>
      <c r="T43" s="1"/>
      <c r="V43" s="1">
        <v>31.7</v>
      </c>
      <c r="W43" s="1">
        <v>4.6422995260000004</v>
      </c>
      <c r="X43" s="15">
        <f t="shared" si="48"/>
        <v>1.2529644268774702</v>
      </c>
      <c r="Y43" s="15">
        <f t="shared" si="49"/>
        <v>1.227312415338637</v>
      </c>
      <c r="Z43" s="16">
        <f t="shared" si="50"/>
        <v>31.051004108067517</v>
      </c>
      <c r="AA43" s="16">
        <f t="shared" si="51"/>
        <v>5.7510041080675158</v>
      </c>
      <c r="AB43" s="16">
        <f t="shared" si="52"/>
        <v>0.60470285353446129</v>
      </c>
      <c r="AC43" s="15">
        <f t="shared" si="53"/>
        <v>4.5848355451969969E-2</v>
      </c>
      <c r="AD43" s="15">
        <f t="shared" si="54"/>
        <v>1.1992624151289988E-2</v>
      </c>
      <c r="AE43" s="15">
        <f t="shared" si="55"/>
        <v>1.9115055013239957E-2</v>
      </c>
      <c r="AF43" s="15">
        <f t="shared" si="56"/>
        <v>2.5652011538833303E-2</v>
      </c>
    </row>
    <row r="44" spans="1:32" ht="15" thickBot="1" x14ac:dyDescent="0.25">
      <c r="A44" s="8">
        <v>16</v>
      </c>
      <c r="B44" s="9" t="s">
        <v>197</v>
      </c>
      <c r="C44" s="10" t="s">
        <v>198</v>
      </c>
      <c r="D44" s="10" t="s">
        <v>38</v>
      </c>
      <c r="E44" s="11">
        <v>0</v>
      </c>
      <c r="F44" s="11">
        <v>89.096000000000004</v>
      </c>
      <c r="G44" s="11"/>
      <c r="H44" s="11">
        <v>40</v>
      </c>
      <c r="I44" s="11">
        <f t="shared" si="0"/>
        <v>20</v>
      </c>
      <c r="J44" s="11">
        <f t="shared" si="2"/>
        <v>69.096000000000004</v>
      </c>
      <c r="K44" s="12">
        <v>690.05</v>
      </c>
      <c r="L44" s="12">
        <v>307.91000000000003</v>
      </c>
      <c r="M44" s="12">
        <v>27433.55</v>
      </c>
      <c r="N44" s="12">
        <v>16030.775992000001</v>
      </c>
      <c r="O44" s="12">
        <v>3192.1582168</v>
      </c>
      <c r="P44" s="12">
        <v>0</v>
      </c>
      <c r="Q44" s="12">
        <v>0</v>
      </c>
      <c r="R44" s="12">
        <v>1078.9494772784001</v>
      </c>
      <c r="S44" s="12">
        <v>3631.3240971446899</v>
      </c>
      <c r="T44" s="13">
        <v>1400.28953781123</v>
      </c>
      <c r="V44" s="12">
        <v>363.76</v>
      </c>
      <c r="W44" s="12">
        <v>18620.529424</v>
      </c>
    </row>
    <row r="45" spans="1:32" x14ac:dyDescent="0.2">
      <c r="A45" s="63"/>
      <c r="B45" s="64" t="s">
        <v>199</v>
      </c>
      <c r="C45" s="65" t="s">
        <v>200</v>
      </c>
      <c r="D45" s="65" t="s">
        <v>38</v>
      </c>
      <c r="E45" s="66">
        <v>7.6699999999999997E-3</v>
      </c>
      <c r="F45" s="66">
        <v>0.68336631999999997</v>
      </c>
      <c r="G45" s="66"/>
      <c r="H45" s="66">
        <f>F45*0.449</f>
        <v>0.30683147768000002</v>
      </c>
      <c r="I45" s="66">
        <f t="shared" si="0"/>
        <v>0.15341573884000001</v>
      </c>
      <c r="J45" s="66">
        <f t="shared" si="2"/>
        <v>0.52995058115999993</v>
      </c>
      <c r="K45" s="1">
        <v>19400</v>
      </c>
      <c r="L45" s="1">
        <v>19400</v>
      </c>
      <c r="M45" s="1">
        <v>13257.306608000001</v>
      </c>
      <c r="N45" s="1">
        <v>13257.306608000001</v>
      </c>
      <c r="O45" s="1"/>
      <c r="P45" s="1"/>
      <c r="Q45" s="1"/>
      <c r="R45" s="1"/>
      <c r="S45" s="1"/>
      <c r="T45" s="1"/>
      <c r="V45" s="1">
        <v>21200</v>
      </c>
      <c r="W45" s="1">
        <v>14487.365984</v>
      </c>
      <c r="X45" s="15">
        <f t="shared" ref="X45:X47" si="58">V45/L45</f>
        <v>1.0927835051546391</v>
      </c>
      <c r="Y45" s="15">
        <f t="shared" ref="Y45:Y47" si="59">X45-AF45</f>
        <v>1.0671314936158058</v>
      </c>
      <c r="Z45" s="16">
        <f t="shared" ref="Z45:Z47" si="60">K45*Y45</f>
        <v>20702.350976146634</v>
      </c>
      <c r="AA45" s="16">
        <f t="shared" ref="AA45:AA47" si="61">Z45-K45</f>
        <v>1302.3509761466339</v>
      </c>
      <c r="AB45" s="16">
        <f t="shared" ref="AB45:AB47" si="62">J45*AA45</f>
        <v>690.18165668320182</v>
      </c>
      <c r="AC45" s="15">
        <f t="shared" ref="AC45:AC47" si="63">104.584835545197%-100%</f>
        <v>4.5848355451969969E-2</v>
      </c>
      <c r="AD45" s="15">
        <f t="shared" ref="AD45:AD47" si="64">101.199262415129%-100%</f>
        <v>1.1992624151289988E-2</v>
      </c>
      <c r="AE45" s="15">
        <f t="shared" ref="AE45:AE47" si="65">101.911505501324%-100%</f>
        <v>1.9115055013239957E-2</v>
      </c>
      <c r="AF45" s="15">
        <f t="shared" ref="AF45:AF47" si="66">AVERAGE(AC45:AE45)</f>
        <v>2.5652011538833303E-2</v>
      </c>
    </row>
    <row r="46" spans="1:32" x14ac:dyDescent="0.2">
      <c r="A46" s="63"/>
      <c r="B46" s="64" t="s">
        <v>201</v>
      </c>
      <c r="C46" s="65" t="s">
        <v>202</v>
      </c>
      <c r="D46" s="65" t="s">
        <v>38</v>
      </c>
      <c r="E46" s="66">
        <v>1</v>
      </c>
      <c r="F46" s="66">
        <v>89.096000000000004</v>
      </c>
      <c r="G46" s="66"/>
      <c r="H46" s="66">
        <f t="shared" ref="H46:H47" si="67">F46*0.449</f>
        <v>40.004104000000005</v>
      </c>
      <c r="I46" s="66">
        <f t="shared" si="0"/>
        <v>20.002052000000003</v>
      </c>
      <c r="J46" s="66">
        <f t="shared" si="2"/>
        <v>69.093947999999997</v>
      </c>
      <c r="K46" s="1">
        <v>17.5</v>
      </c>
      <c r="L46" s="1">
        <v>17.5</v>
      </c>
      <c r="M46" s="1">
        <v>1559.18</v>
      </c>
      <c r="N46" s="1">
        <v>1559.18</v>
      </c>
      <c r="O46" s="1"/>
      <c r="P46" s="1"/>
      <c r="Q46" s="1"/>
      <c r="R46" s="1"/>
      <c r="S46" s="1"/>
      <c r="T46" s="1"/>
      <c r="V46" s="1">
        <v>23.5</v>
      </c>
      <c r="W46" s="1">
        <v>2093.7559999999999</v>
      </c>
      <c r="X46" s="15">
        <f t="shared" si="58"/>
        <v>1.3428571428571427</v>
      </c>
      <c r="Y46" s="15">
        <f t="shared" si="59"/>
        <v>1.3172051313183095</v>
      </c>
      <c r="Z46" s="16">
        <f t="shared" si="60"/>
        <v>23.051089798070418</v>
      </c>
      <c r="AA46" s="16">
        <f t="shared" si="61"/>
        <v>5.5510897980704179</v>
      </c>
      <c r="AB46" s="16">
        <f t="shared" si="62"/>
        <v>383.54670985120794</v>
      </c>
      <c r="AC46" s="15">
        <f t="shared" si="63"/>
        <v>4.5848355451969969E-2</v>
      </c>
      <c r="AD46" s="15">
        <f t="shared" si="64"/>
        <v>1.1992624151289988E-2</v>
      </c>
      <c r="AE46" s="15">
        <f t="shared" si="65"/>
        <v>1.9115055013239957E-2</v>
      </c>
      <c r="AF46" s="15">
        <f t="shared" si="66"/>
        <v>2.5652011538833303E-2</v>
      </c>
    </row>
    <row r="47" spans="1:32" ht="15" thickBot="1" x14ac:dyDescent="0.25">
      <c r="A47" s="63"/>
      <c r="B47" s="64" t="s">
        <v>103</v>
      </c>
      <c r="C47" s="65" t="s">
        <v>104</v>
      </c>
      <c r="D47" s="65" t="s">
        <v>92</v>
      </c>
      <c r="E47" s="66">
        <v>2.0999999999999999E-3</v>
      </c>
      <c r="F47" s="66">
        <v>0.18710160000000001</v>
      </c>
      <c r="G47" s="66"/>
      <c r="H47" s="66">
        <f t="shared" si="67"/>
        <v>8.4008618399999999E-2</v>
      </c>
      <c r="I47" s="66">
        <f t="shared" si="0"/>
        <v>4.2004309199999999E-2</v>
      </c>
      <c r="J47" s="66">
        <f t="shared" si="2"/>
        <v>0.1450972908</v>
      </c>
      <c r="K47" s="1">
        <v>6490</v>
      </c>
      <c r="L47" s="1">
        <v>6490</v>
      </c>
      <c r="M47" s="1">
        <v>1214.2893839999999</v>
      </c>
      <c r="N47" s="1">
        <v>1214.2893839999999</v>
      </c>
      <c r="O47" s="1"/>
      <c r="P47" s="1"/>
      <c r="Q47" s="1"/>
      <c r="R47" s="1"/>
      <c r="S47" s="1"/>
      <c r="T47" s="1"/>
      <c r="V47" s="1">
        <v>10900</v>
      </c>
      <c r="W47" s="1">
        <v>2039.40744</v>
      </c>
      <c r="X47" s="15">
        <f t="shared" si="58"/>
        <v>1.6795069337442219</v>
      </c>
      <c r="Y47" s="15">
        <f t="shared" si="59"/>
        <v>1.6538549222053887</v>
      </c>
      <c r="Z47" s="16">
        <f t="shared" si="60"/>
        <v>10733.518445112972</v>
      </c>
      <c r="AA47" s="16">
        <f t="shared" si="61"/>
        <v>4243.5184451129717</v>
      </c>
      <c r="AB47" s="16">
        <f t="shared" si="62"/>
        <v>615.7230298457207</v>
      </c>
      <c r="AC47" s="15">
        <f t="shared" si="63"/>
        <v>4.5848355451969969E-2</v>
      </c>
      <c r="AD47" s="15">
        <f t="shared" si="64"/>
        <v>1.1992624151289988E-2</v>
      </c>
      <c r="AE47" s="15">
        <f t="shared" si="65"/>
        <v>1.9115055013239957E-2</v>
      </c>
      <c r="AF47" s="15">
        <f t="shared" si="66"/>
        <v>2.5652011538833303E-2</v>
      </c>
    </row>
    <row r="48" spans="1:32" x14ac:dyDescent="0.2">
      <c r="A48" s="67">
        <v>17</v>
      </c>
      <c r="B48" s="68" t="s">
        <v>203</v>
      </c>
      <c r="C48" s="69" t="s">
        <v>204</v>
      </c>
      <c r="D48" s="69" t="s">
        <v>38</v>
      </c>
      <c r="E48" s="70">
        <v>0</v>
      </c>
      <c r="F48" s="70">
        <v>89.096000000000004</v>
      </c>
      <c r="G48" s="70"/>
      <c r="H48" s="70">
        <v>40</v>
      </c>
      <c r="I48" s="70">
        <f t="shared" si="0"/>
        <v>20</v>
      </c>
      <c r="J48" s="70">
        <f t="shared" si="2"/>
        <v>69.096000000000004</v>
      </c>
      <c r="K48" s="71">
        <v>207.01</v>
      </c>
      <c r="L48" s="71">
        <v>60.4</v>
      </c>
      <c r="M48" s="71">
        <v>5381.4</v>
      </c>
      <c r="N48" s="71">
        <v>0</v>
      </c>
      <c r="O48" s="71">
        <v>1089.9024583999999</v>
      </c>
      <c r="P48" s="71">
        <v>946.28861600000005</v>
      </c>
      <c r="Q48" s="71">
        <v>602.28895999999997</v>
      </c>
      <c r="R48" s="71">
        <v>368.38703093919997</v>
      </c>
      <c r="S48" s="71">
        <v>1713.9142272433401</v>
      </c>
      <c r="T48" s="72">
        <v>660.90938096155605</v>
      </c>
      <c r="V48" s="71">
        <v>73.23</v>
      </c>
      <c r="W48" s="71">
        <v>0</v>
      </c>
    </row>
    <row r="49" spans="1:32" ht="20.5" thickBot="1" x14ac:dyDescent="0.25">
      <c r="A49" s="73">
        <v>18</v>
      </c>
      <c r="B49" s="74" t="s">
        <v>205</v>
      </c>
      <c r="C49" s="75" t="s">
        <v>206</v>
      </c>
      <c r="D49" s="75" t="s">
        <v>38</v>
      </c>
      <c r="E49" s="76">
        <v>0</v>
      </c>
      <c r="F49" s="76">
        <v>83.372</v>
      </c>
      <c r="G49" s="76"/>
      <c r="H49" s="76">
        <v>40</v>
      </c>
      <c r="I49" s="76">
        <f t="shared" si="0"/>
        <v>20</v>
      </c>
      <c r="J49" s="76">
        <f t="shared" si="2"/>
        <v>63.372</v>
      </c>
      <c r="K49" s="77">
        <v>2139.15</v>
      </c>
      <c r="L49" s="77">
        <v>1796.56</v>
      </c>
      <c r="M49" s="77">
        <v>149782.79999999999</v>
      </c>
      <c r="N49" s="77">
        <v>112620.23171874401</v>
      </c>
      <c r="O49" s="77">
        <v>15390.387828000001</v>
      </c>
      <c r="P49" s="77">
        <v>0</v>
      </c>
      <c r="Q49" s="77">
        <v>0</v>
      </c>
      <c r="R49" s="77">
        <v>5201.9510858639997</v>
      </c>
      <c r="S49" s="77">
        <v>11835.1008849425</v>
      </c>
      <c r="T49" s="78">
        <v>4563.7810079129104</v>
      </c>
      <c r="V49" s="77">
        <v>2118.96</v>
      </c>
      <c r="W49" s="77">
        <v>132385.33230537601</v>
      </c>
    </row>
    <row r="50" spans="1:32" x14ac:dyDescent="0.2">
      <c r="A50" s="63"/>
      <c r="B50" s="64" t="s">
        <v>187</v>
      </c>
      <c r="C50" s="65" t="s">
        <v>188</v>
      </c>
      <c r="D50" s="65" t="s">
        <v>92</v>
      </c>
      <c r="E50" s="66">
        <v>3.1859999999999999E-2</v>
      </c>
      <c r="F50" s="66">
        <v>2.6562319200000002</v>
      </c>
      <c r="G50" s="66"/>
      <c r="H50" s="66">
        <f>F50*0.48</f>
        <v>1.2749913215999999</v>
      </c>
      <c r="I50" s="66">
        <f t="shared" si="0"/>
        <v>0.63749566079999997</v>
      </c>
      <c r="J50" s="66">
        <f t="shared" si="2"/>
        <v>2.0187362592000002</v>
      </c>
      <c r="K50" s="1">
        <v>45.7</v>
      </c>
      <c r="L50" s="1">
        <v>45.7</v>
      </c>
      <c r="M50" s="1">
        <v>121.389798744</v>
      </c>
      <c r="N50" s="1">
        <v>121.389798744</v>
      </c>
      <c r="O50" s="1"/>
      <c r="P50" s="1"/>
      <c r="Q50" s="1"/>
      <c r="R50" s="1"/>
      <c r="S50" s="1"/>
      <c r="T50" s="1"/>
      <c r="V50" s="1">
        <v>52.8</v>
      </c>
      <c r="W50" s="1">
        <v>140.249045376</v>
      </c>
      <c r="X50" s="15">
        <f t="shared" ref="X50:X52" si="68">V50/L50</f>
        <v>1.1553610503282274</v>
      </c>
      <c r="Y50" s="15">
        <f t="shared" ref="Y50:Y52" si="69">X50-AF50</f>
        <v>1.1297090387893942</v>
      </c>
      <c r="Z50" s="16">
        <f t="shared" ref="Z50:Z52" si="70">K50*Y50</f>
        <v>51.627703072675317</v>
      </c>
      <c r="AA50" s="16">
        <f t="shared" ref="AA50:AA52" si="71">Z50-K50</f>
        <v>5.9277030726753139</v>
      </c>
      <c r="AB50" s="16">
        <f t="shared" ref="AB50:AB52" si="72">J50*AA50</f>
        <v>11.966469126580911</v>
      </c>
      <c r="AC50" s="15">
        <f t="shared" ref="AC50:AC52" si="73">104.584835545197%-100%</f>
        <v>4.5848355451969969E-2</v>
      </c>
      <c r="AD50" s="15">
        <f t="shared" ref="AD50:AD52" si="74">101.199262415129%-100%</f>
        <v>1.1992624151289988E-2</v>
      </c>
      <c r="AE50" s="15">
        <f t="shared" ref="AE50:AE52" si="75">101.911505501324%-100%</f>
        <v>1.9115055013239957E-2</v>
      </c>
      <c r="AF50" s="15">
        <f t="shared" ref="AF50:AF52" si="76">AVERAGE(AC50:AE50)</f>
        <v>2.5652011538833303E-2</v>
      </c>
    </row>
    <row r="51" spans="1:32" x14ac:dyDescent="0.2">
      <c r="A51" s="63"/>
      <c r="B51" s="64" t="s">
        <v>195</v>
      </c>
      <c r="C51" s="65" t="s">
        <v>196</v>
      </c>
      <c r="D51" s="65" t="s">
        <v>92</v>
      </c>
      <c r="E51" s="66">
        <v>0.29794999999999999</v>
      </c>
      <c r="F51" s="66">
        <v>24.8406874</v>
      </c>
      <c r="G51" s="66"/>
      <c r="H51" s="66">
        <f t="shared" ref="H51:H52" si="77">F51*0.48</f>
        <v>11.923529951999999</v>
      </c>
      <c r="I51" s="66">
        <f t="shared" si="0"/>
        <v>5.9617649759999995</v>
      </c>
      <c r="J51" s="66">
        <f t="shared" si="2"/>
        <v>18.878922424000002</v>
      </c>
      <c r="K51" s="1">
        <v>2560</v>
      </c>
      <c r="L51" s="1">
        <v>2560</v>
      </c>
      <c r="M51" s="1">
        <v>63592.159743999997</v>
      </c>
      <c r="N51" s="1">
        <v>63592.159743999997</v>
      </c>
      <c r="O51" s="1"/>
      <c r="P51" s="1"/>
      <c r="Q51" s="1"/>
      <c r="R51" s="1"/>
      <c r="S51" s="1"/>
      <c r="T51" s="1"/>
      <c r="V51" s="1">
        <v>2940</v>
      </c>
      <c r="W51" s="1">
        <v>73031.620955999999</v>
      </c>
      <c r="X51" s="15">
        <f t="shared" si="68"/>
        <v>1.1484375</v>
      </c>
      <c r="Y51" s="15">
        <f t="shared" si="69"/>
        <v>1.1227854884611668</v>
      </c>
      <c r="Z51" s="16">
        <f t="shared" si="70"/>
        <v>2874.330850460587</v>
      </c>
      <c r="AA51" s="16">
        <f t="shared" si="71"/>
        <v>314.33085046058704</v>
      </c>
      <c r="AB51" s="16">
        <f t="shared" si="72"/>
        <v>5934.2277413153679</v>
      </c>
      <c r="AC51" s="15">
        <f t="shared" si="73"/>
        <v>4.5848355451969969E-2</v>
      </c>
      <c r="AD51" s="15">
        <f t="shared" si="74"/>
        <v>1.1992624151289988E-2</v>
      </c>
      <c r="AE51" s="15">
        <f t="shared" si="75"/>
        <v>1.9115055013239957E-2</v>
      </c>
      <c r="AF51" s="15">
        <f t="shared" si="76"/>
        <v>2.5652011538833303E-2</v>
      </c>
    </row>
    <row r="52" spans="1:32" ht="15" thickBot="1" x14ac:dyDescent="0.25">
      <c r="A52" s="63"/>
      <c r="B52" s="64" t="s">
        <v>207</v>
      </c>
      <c r="C52" s="65" t="s">
        <v>208</v>
      </c>
      <c r="D52" s="65" t="s">
        <v>41</v>
      </c>
      <c r="E52" s="66">
        <v>8.08</v>
      </c>
      <c r="F52" s="66">
        <v>673.64576</v>
      </c>
      <c r="G52" s="66"/>
      <c r="H52" s="66">
        <f t="shared" si="77"/>
        <v>323.34996480000001</v>
      </c>
      <c r="I52" s="66">
        <f t="shared" si="0"/>
        <v>161.6749824</v>
      </c>
      <c r="J52" s="66">
        <f t="shared" si="2"/>
        <v>511.97077760000002</v>
      </c>
      <c r="K52" s="1">
        <v>72.599999999999994</v>
      </c>
      <c r="L52" s="1">
        <v>72.599999999999994</v>
      </c>
      <c r="M52" s="1">
        <v>48906.682176000002</v>
      </c>
      <c r="N52" s="1">
        <v>48906.682176000002</v>
      </c>
      <c r="O52" s="1"/>
      <c r="P52" s="1"/>
      <c r="Q52" s="1"/>
      <c r="R52" s="1"/>
      <c r="S52" s="1"/>
      <c r="T52" s="1"/>
      <c r="V52" s="1">
        <v>87.9</v>
      </c>
      <c r="W52" s="1">
        <v>59213.462304000001</v>
      </c>
      <c r="X52" s="15">
        <f t="shared" si="68"/>
        <v>1.2107438016528926</v>
      </c>
      <c r="Y52" s="15">
        <f t="shared" si="69"/>
        <v>1.1850917901140594</v>
      </c>
      <c r="Z52" s="16">
        <f t="shared" si="70"/>
        <v>86.037663962280703</v>
      </c>
      <c r="AA52" s="16">
        <f t="shared" si="71"/>
        <v>13.437663962280709</v>
      </c>
      <c r="AB52" s="16">
        <f t="shared" si="72"/>
        <v>6879.6912678963517</v>
      </c>
      <c r="AC52" s="15">
        <f t="shared" si="73"/>
        <v>4.5848355451969969E-2</v>
      </c>
      <c r="AD52" s="15">
        <f t="shared" si="74"/>
        <v>1.1992624151289988E-2</v>
      </c>
      <c r="AE52" s="15">
        <f t="shared" si="75"/>
        <v>1.9115055013239957E-2</v>
      </c>
      <c r="AF52" s="15">
        <f t="shared" si="76"/>
        <v>2.5652011538833303E-2</v>
      </c>
    </row>
    <row r="53" spans="1:32" ht="20.5" thickBot="1" x14ac:dyDescent="0.25">
      <c r="A53" s="8">
        <v>19</v>
      </c>
      <c r="B53" s="9" t="s">
        <v>2636</v>
      </c>
      <c r="C53" s="10" t="s">
        <v>2637</v>
      </c>
      <c r="D53" s="10" t="s">
        <v>92</v>
      </c>
      <c r="E53" s="11">
        <v>0</v>
      </c>
      <c r="F53" s="11">
        <v>1.5049999999999999</v>
      </c>
      <c r="G53" s="11"/>
      <c r="H53" s="11">
        <v>1.5049999999999999</v>
      </c>
      <c r="I53" s="11">
        <f t="shared" si="0"/>
        <v>0.75249999999999995</v>
      </c>
      <c r="J53" s="11">
        <f t="shared" si="2"/>
        <v>0.75249999999999995</v>
      </c>
      <c r="K53" s="12">
        <v>4600.32</v>
      </c>
      <c r="L53" s="12">
        <v>3066.74</v>
      </c>
      <c r="M53" s="12">
        <v>4615.4399999999996</v>
      </c>
      <c r="N53" s="12">
        <v>4202.9758795150001</v>
      </c>
      <c r="O53" s="12">
        <v>160.37596049999999</v>
      </c>
      <c r="P53" s="12">
        <v>0</v>
      </c>
      <c r="Q53" s="12">
        <v>0</v>
      </c>
      <c r="R53" s="12">
        <v>54.207074648999999</v>
      </c>
      <c r="S53" s="12">
        <v>131.36093183493</v>
      </c>
      <c r="T53" s="13">
        <v>50.654618977750197</v>
      </c>
      <c r="V53" s="12">
        <v>3485.63</v>
      </c>
      <c r="W53" s="12">
        <v>4752.3039858350003</v>
      </c>
    </row>
    <row r="54" spans="1:32" x14ac:dyDescent="0.2">
      <c r="A54" s="63"/>
      <c r="B54" s="64" t="s">
        <v>187</v>
      </c>
      <c r="C54" s="65" t="s">
        <v>188</v>
      </c>
      <c r="D54" s="65" t="s">
        <v>92</v>
      </c>
      <c r="E54" s="66">
        <v>0.108</v>
      </c>
      <c r="F54" s="66">
        <v>0.16253999999999999</v>
      </c>
      <c r="G54" s="66"/>
      <c r="H54" s="66">
        <v>0.16253999999999999</v>
      </c>
      <c r="I54" s="66">
        <f t="shared" si="0"/>
        <v>8.1269999999999995E-2</v>
      </c>
      <c r="J54" s="66">
        <f t="shared" si="2"/>
        <v>8.1269999999999995E-2</v>
      </c>
      <c r="K54" s="1">
        <v>45.7</v>
      </c>
      <c r="L54" s="1">
        <v>45.7</v>
      </c>
      <c r="M54" s="1">
        <v>7.4280780000000002</v>
      </c>
      <c r="N54" s="1">
        <v>7.4280780000000002</v>
      </c>
      <c r="O54" s="1"/>
      <c r="P54" s="1"/>
      <c r="Q54" s="1"/>
      <c r="R54" s="1"/>
      <c r="S54" s="1"/>
      <c r="T54" s="1"/>
      <c r="V54" s="1">
        <v>52.8</v>
      </c>
      <c r="W54" s="1">
        <v>8.5821120000000004</v>
      </c>
      <c r="X54" s="15">
        <f t="shared" ref="X54:X56" si="78">V54/L54</f>
        <v>1.1553610503282274</v>
      </c>
      <c r="Y54" s="15">
        <f t="shared" ref="Y54:Y56" si="79">X54-AF54</f>
        <v>1.1297090387893942</v>
      </c>
      <c r="Z54" s="16">
        <f t="shared" ref="Z54:Z56" si="80">K54*Y54</f>
        <v>51.627703072675317</v>
      </c>
      <c r="AA54" s="16">
        <f t="shared" ref="AA54:AA56" si="81">Z54-K54</f>
        <v>5.9277030726753139</v>
      </c>
      <c r="AB54" s="16">
        <f t="shared" ref="AB54:AB56" si="82">J54*AA54</f>
        <v>0.48174442871632273</v>
      </c>
      <c r="AC54" s="15">
        <f t="shared" ref="AC54:AC56" si="83">104.584835545197%-100%</f>
        <v>4.5848355451969969E-2</v>
      </c>
      <c r="AD54" s="15">
        <f t="shared" ref="AD54:AD56" si="84">101.199262415129%-100%</f>
        <v>1.1992624151289988E-2</v>
      </c>
      <c r="AE54" s="15">
        <f t="shared" ref="AE54:AE56" si="85">101.911505501324%-100%</f>
        <v>1.9115055013239957E-2</v>
      </c>
      <c r="AF54" s="15">
        <f t="shared" ref="AF54:AF56" si="86">AVERAGE(AC54:AE54)</f>
        <v>2.5652011538833303E-2</v>
      </c>
    </row>
    <row r="55" spans="1:32" x14ac:dyDescent="0.2">
      <c r="A55" s="63"/>
      <c r="B55" s="64" t="s">
        <v>2638</v>
      </c>
      <c r="C55" s="65" t="s">
        <v>2639</v>
      </c>
      <c r="D55" s="65" t="s">
        <v>92</v>
      </c>
      <c r="E55" s="66">
        <v>1.01</v>
      </c>
      <c r="F55" s="66">
        <v>1.5200499999999999</v>
      </c>
      <c r="G55" s="66"/>
      <c r="H55" s="66">
        <v>1.5200499999999999</v>
      </c>
      <c r="I55" s="66">
        <f t="shared" si="0"/>
        <v>0.76002499999999995</v>
      </c>
      <c r="J55" s="66">
        <f t="shared" si="2"/>
        <v>0.76002499999999995</v>
      </c>
      <c r="K55" s="1">
        <v>2760</v>
      </c>
      <c r="L55" s="1">
        <v>2760</v>
      </c>
      <c r="M55" s="1">
        <v>4195.3379999999997</v>
      </c>
      <c r="N55" s="1">
        <v>4195.3379999999997</v>
      </c>
      <c r="O55" s="1"/>
      <c r="P55" s="1"/>
      <c r="Q55" s="1"/>
      <c r="R55" s="1"/>
      <c r="S55" s="1"/>
      <c r="T55" s="1"/>
      <c r="V55" s="1">
        <v>3060</v>
      </c>
      <c r="W55" s="1">
        <v>4743.4589999999998</v>
      </c>
      <c r="X55" s="15">
        <f t="shared" si="78"/>
        <v>1.1086956521739131</v>
      </c>
      <c r="Y55" s="15">
        <f t="shared" si="79"/>
        <v>1.0830436406350799</v>
      </c>
      <c r="Z55" s="16">
        <f t="shared" si="80"/>
        <v>2989.2004481528202</v>
      </c>
      <c r="AA55" s="16">
        <f t="shared" si="81"/>
        <v>229.20044815282017</v>
      </c>
      <c r="AB55" s="16">
        <f t="shared" si="82"/>
        <v>174.19807060734715</v>
      </c>
      <c r="AC55" s="15">
        <f t="shared" si="83"/>
        <v>4.5848355451969969E-2</v>
      </c>
      <c r="AD55" s="15">
        <f t="shared" si="84"/>
        <v>1.1992624151289988E-2</v>
      </c>
      <c r="AE55" s="15">
        <f t="shared" si="85"/>
        <v>1.9115055013239957E-2</v>
      </c>
      <c r="AF55" s="15">
        <f t="shared" si="86"/>
        <v>2.5652011538833303E-2</v>
      </c>
    </row>
    <row r="56" spans="1:32" ht="18.5" thickBot="1" x14ac:dyDescent="0.25">
      <c r="A56" s="63"/>
      <c r="B56" s="64" t="s">
        <v>191</v>
      </c>
      <c r="C56" s="65" t="s">
        <v>192</v>
      </c>
      <c r="D56" s="65" t="s">
        <v>38</v>
      </c>
      <c r="E56" s="66">
        <v>5.5100000000000001E-3</v>
      </c>
      <c r="F56" s="66">
        <v>8.2925499999999992E-3</v>
      </c>
      <c r="G56" s="66"/>
      <c r="H56" s="66">
        <v>8.2925499999999992E-3</v>
      </c>
      <c r="I56" s="66">
        <f t="shared" si="0"/>
        <v>4.1462749999999996E-3</v>
      </c>
      <c r="J56" s="66">
        <f t="shared" si="2"/>
        <v>4.1462749999999996E-3</v>
      </c>
      <c r="K56" s="1">
        <v>25.3</v>
      </c>
      <c r="L56" s="1">
        <v>25.3</v>
      </c>
      <c r="M56" s="1">
        <v>0.20980151499999999</v>
      </c>
      <c r="N56" s="1">
        <v>0.20980151499999999</v>
      </c>
      <c r="O56" s="1"/>
      <c r="P56" s="1"/>
      <c r="Q56" s="1"/>
      <c r="R56" s="1"/>
      <c r="S56" s="1"/>
      <c r="T56" s="1"/>
      <c r="V56" s="1">
        <v>31.7</v>
      </c>
      <c r="W56" s="1">
        <v>0.262873835</v>
      </c>
      <c r="X56" s="15">
        <f t="shared" si="78"/>
        <v>1.2529644268774702</v>
      </c>
      <c r="Y56" s="15">
        <f t="shared" si="79"/>
        <v>1.227312415338637</v>
      </c>
      <c r="Z56" s="16">
        <f t="shared" si="80"/>
        <v>31.051004108067517</v>
      </c>
      <c r="AA56" s="16">
        <f t="shared" si="81"/>
        <v>5.7510041080675158</v>
      </c>
      <c r="AB56" s="16">
        <f t="shared" si="82"/>
        <v>2.3845244558177638E-2</v>
      </c>
      <c r="AC56" s="15">
        <f t="shared" si="83"/>
        <v>4.5848355451969969E-2</v>
      </c>
      <c r="AD56" s="15">
        <f t="shared" si="84"/>
        <v>1.1992624151289988E-2</v>
      </c>
      <c r="AE56" s="15">
        <f t="shared" si="85"/>
        <v>1.9115055013239957E-2</v>
      </c>
      <c r="AF56" s="15">
        <f t="shared" si="86"/>
        <v>2.5652011538833303E-2</v>
      </c>
    </row>
    <row r="57" spans="1:32" ht="15" thickBot="1" x14ac:dyDescent="0.25">
      <c r="A57" s="8">
        <v>20</v>
      </c>
      <c r="B57" s="9" t="s">
        <v>211</v>
      </c>
      <c r="C57" s="10" t="s">
        <v>212</v>
      </c>
      <c r="D57" s="10" t="s">
        <v>38</v>
      </c>
      <c r="E57" s="11">
        <v>0</v>
      </c>
      <c r="F57" s="11">
        <v>13.68</v>
      </c>
      <c r="G57" s="11"/>
      <c r="H57" s="11">
        <v>7</v>
      </c>
      <c r="I57" s="11">
        <f t="shared" si="0"/>
        <v>3.5</v>
      </c>
      <c r="J57" s="11">
        <f t="shared" si="2"/>
        <v>10.18</v>
      </c>
      <c r="K57" s="12">
        <v>690.05</v>
      </c>
      <c r="L57" s="12">
        <v>418.31</v>
      </c>
      <c r="M57" s="12">
        <v>5722.48</v>
      </c>
      <c r="N57" s="12">
        <v>2457.9950399999998</v>
      </c>
      <c r="O57" s="12">
        <v>1009.477296</v>
      </c>
      <c r="P57" s="12">
        <v>0</v>
      </c>
      <c r="Q57" s="12">
        <v>0</v>
      </c>
      <c r="R57" s="12">
        <v>341.20332604800001</v>
      </c>
      <c r="S57" s="12">
        <v>1039.6498253673601</v>
      </c>
      <c r="T57" s="13">
        <v>400.90356423815001</v>
      </c>
      <c r="V57" s="12">
        <v>507.02</v>
      </c>
      <c r="W57" s="12">
        <v>2998.0814399999999</v>
      </c>
    </row>
    <row r="58" spans="1:32" x14ac:dyDescent="0.2">
      <c r="A58" s="63"/>
      <c r="B58" s="64" t="s">
        <v>213</v>
      </c>
      <c r="C58" s="65" t="s">
        <v>214</v>
      </c>
      <c r="D58" s="65" t="s">
        <v>38</v>
      </c>
      <c r="E58" s="66">
        <v>7.6699999999999997E-3</v>
      </c>
      <c r="F58" s="66">
        <v>0.10492559999999999</v>
      </c>
      <c r="G58" s="66"/>
      <c r="H58" s="66">
        <f>F58*0.512</f>
        <v>5.3721907199999995E-2</v>
      </c>
      <c r="I58" s="66">
        <f t="shared" si="0"/>
        <v>2.6860953599999998E-2</v>
      </c>
      <c r="J58" s="66">
        <f t="shared" si="2"/>
        <v>7.8064646399999993E-2</v>
      </c>
      <c r="K58" s="1">
        <v>20000</v>
      </c>
      <c r="L58" s="1">
        <v>20000</v>
      </c>
      <c r="M58" s="1">
        <v>2098.5120000000002</v>
      </c>
      <c r="N58" s="1">
        <v>2098.5120000000002</v>
      </c>
      <c r="O58" s="1"/>
      <c r="P58" s="1"/>
      <c r="Q58" s="1"/>
      <c r="R58" s="1"/>
      <c r="S58" s="1"/>
      <c r="T58" s="1"/>
      <c r="V58" s="1">
        <v>23400</v>
      </c>
      <c r="W58" s="1">
        <v>2455.2590399999999</v>
      </c>
      <c r="X58" s="15">
        <f t="shared" ref="X58" si="87">V58/L58</f>
        <v>1.17</v>
      </c>
      <c r="Y58" s="15">
        <f t="shared" ref="Y58" si="88">X58-AF58</f>
        <v>1.1443479884611667</v>
      </c>
      <c r="Z58" s="16">
        <f t="shared" ref="Z58" si="89">K58*Y58</f>
        <v>22886.959769223333</v>
      </c>
      <c r="AA58" s="16">
        <f t="shared" ref="AA58" si="90">Z58-K58</f>
        <v>2886.9597692233328</v>
      </c>
      <c r="AB58" s="16">
        <f t="shared" ref="AB58" si="91">J58*AA58</f>
        <v>225.36949355544505</v>
      </c>
      <c r="AC58" s="15">
        <f t="shared" ref="AC58" si="92">104.584835545197%-100%</f>
        <v>4.5848355451969969E-2</v>
      </c>
      <c r="AD58" s="15">
        <f t="shared" ref="AD58" si="93">101.199262415129%-100%</f>
        <v>1.1992624151289988E-2</v>
      </c>
      <c r="AE58" s="15">
        <f t="shared" ref="AE58" si="94">101.911505501324%-100%</f>
        <v>1.9115055013239957E-2</v>
      </c>
      <c r="AF58" s="15">
        <f t="shared" ref="AF58" si="95">AVERAGE(AC58:AE58)</f>
        <v>2.5652011538833303E-2</v>
      </c>
    </row>
    <row r="59" spans="1:32" x14ac:dyDescent="0.2">
      <c r="A59" s="63"/>
      <c r="B59" s="64" t="s">
        <v>215</v>
      </c>
      <c r="C59" s="65" t="s">
        <v>216</v>
      </c>
      <c r="D59" s="65" t="s">
        <v>38</v>
      </c>
      <c r="E59" s="66">
        <v>1</v>
      </c>
      <c r="F59" s="66">
        <v>13.68</v>
      </c>
      <c r="G59" s="66"/>
      <c r="H59" s="66">
        <f t="shared" ref="H59:H60" si="96">F59*0.512</f>
        <v>7.0041599999999997</v>
      </c>
      <c r="I59" s="66">
        <f t="shared" si="0"/>
        <v>3.5020799999999999</v>
      </c>
      <c r="J59" s="66">
        <f t="shared" si="2"/>
        <v>10.17792</v>
      </c>
      <c r="K59" s="1">
        <v>12</v>
      </c>
      <c r="L59" s="1">
        <v>12</v>
      </c>
      <c r="M59" s="1">
        <v>164.16</v>
      </c>
      <c r="N59" s="1">
        <v>164.16</v>
      </c>
      <c r="O59" s="1"/>
      <c r="P59" s="1"/>
      <c r="Q59" s="1"/>
      <c r="R59" s="1"/>
      <c r="S59" s="1"/>
      <c r="T59" s="1"/>
      <c r="V59" s="1">
        <v>15.7</v>
      </c>
      <c r="W59" s="1">
        <v>214.77600000000001</v>
      </c>
      <c r="X59" s="15">
        <f t="shared" ref="X59" si="97">V59/L59</f>
        <v>1.3083333333333333</v>
      </c>
      <c r="Y59" s="15">
        <f t="shared" ref="Y59" si="98">X59-AF59</f>
        <v>1.2826813217945001</v>
      </c>
      <c r="Z59" s="16">
        <f t="shared" ref="Z59" si="99">K59*Y59</f>
        <v>15.392175861534001</v>
      </c>
      <c r="AA59" s="16">
        <f t="shared" ref="AA59" si="100">Z59-K59</f>
        <v>3.3921758615340014</v>
      </c>
      <c r="AB59" s="16">
        <f t="shared" ref="AB59" si="101">J59*AA59</f>
        <v>34.525294544624145</v>
      </c>
      <c r="AC59" s="15">
        <f t="shared" ref="AC59" si="102">104.584835545197%-100%</f>
        <v>4.5848355451969969E-2</v>
      </c>
      <c r="AD59" s="15">
        <f t="shared" ref="AD59" si="103">101.199262415129%-100%</f>
        <v>1.1992624151289988E-2</v>
      </c>
      <c r="AE59" s="15">
        <f t="shared" ref="AE59" si="104">101.911505501324%-100%</f>
        <v>1.9115055013239957E-2</v>
      </c>
      <c r="AF59" s="15">
        <f t="shared" ref="AF59" si="105">AVERAGE(AC59:AE59)</f>
        <v>2.5652011538833303E-2</v>
      </c>
    </row>
    <row r="60" spans="1:32" ht="15" thickBot="1" x14ac:dyDescent="0.25">
      <c r="A60" s="63"/>
      <c r="B60" s="64" t="s">
        <v>103</v>
      </c>
      <c r="C60" s="65" t="s">
        <v>104</v>
      </c>
      <c r="D60" s="65" t="s">
        <v>92</v>
      </c>
      <c r="E60" s="66">
        <v>2.2000000000000001E-3</v>
      </c>
      <c r="F60" s="66">
        <v>3.0096000000000001E-2</v>
      </c>
      <c r="G60" s="66"/>
      <c r="H60" s="66">
        <f t="shared" si="96"/>
        <v>1.5409152000000001E-2</v>
      </c>
      <c r="I60" s="66">
        <f t="shared" si="0"/>
        <v>7.7045760000000003E-3</v>
      </c>
      <c r="J60" s="66">
        <f t="shared" si="2"/>
        <v>2.2391424E-2</v>
      </c>
      <c r="K60" s="1">
        <v>6490</v>
      </c>
      <c r="L60" s="1">
        <v>6490</v>
      </c>
      <c r="M60" s="1">
        <v>195.32303999999999</v>
      </c>
      <c r="N60" s="1">
        <v>195.32303999999999</v>
      </c>
      <c r="O60" s="1"/>
      <c r="P60" s="1"/>
      <c r="Q60" s="1"/>
      <c r="R60" s="1"/>
      <c r="S60" s="1"/>
      <c r="T60" s="1"/>
      <c r="V60" s="1">
        <v>10900</v>
      </c>
      <c r="W60" s="1">
        <v>328.04640000000001</v>
      </c>
      <c r="X60" s="15">
        <f t="shared" ref="X60" si="106">V60/L60</f>
        <v>1.6795069337442219</v>
      </c>
      <c r="Y60" s="15">
        <f t="shared" ref="Y60" si="107">X60-AF60</f>
        <v>1.6538549222053887</v>
      </c>
      <c r="Z60" s="16">
        <f t="shared" ref="Z60" si="108">K60*Y60</f>
        <v>10733.518445112972</v>
      </c>
      <c r="AA60" s="16">
        <f t="shared" ref="AA60" si="109">Z60-K60</f>
        <v>4243.5184451129717</v>
      </c>
      <c r="AB60" s="16">
        <f t="shared" ref="AB60" si="110">J60*AA60</f>
        <v>95.018420756345279</v>
      </c>
      <c r="AC60" s="15">
        <f t="shared" ref="AC60" si="111">104.584835545197%-100%</f>
        <v>4.5848355451969969E-2</v>
      </c>
      <c r="AD60" s="15">
        <f t="shared" ref="AD60" si="112">101.199262415129%-100%</f>
        <v>1.1992624151289988E-2</v>
      </c>
      <c r="AE60" s="15">
        <f t="shared" ref="AE60" si="113">101.911505501324%-100%</f>
        <v>1.9115055013239957E-2</v>
      </c>
      <c r="AF60" s="15">
        <f t="shared" ref="AF60" si="114">AVERAGE(AC60:AE60)</f>
        <v>2.5652011538833303E-2</v>
      </c>
    </row>
    <row r="61" spans="1:32" x14ac:dyDescent="0.2">
      <c r="A61" s="67">
        <v>21</v>
      </c>
      <c r="B61" s="68" t="s">
        <v>217</v>
      </c>
      <c r="C61" s="69" t="s">
        <v>218</v>
      </c>
      <c r="D61" s="69" t="s">
        <v>38</v>
      </c>
      <c r="E61" s="70">
        <v>0</v>
      </c>
      <c r="F61" s="70">
        <v>13.68</v>
      </c>
      <c r="G61" s="70"/>
      <c r="H61" s="70">
        <v>7</v>
      </c>
      <c r="I61" s="70">
        <f t="shared" si="0"/>
        <v>3.5</v>
      </c>
      <c r="J61" s="70">
        <f t="shared" si="2"/>
        <v>10.18</v>
      </c>
      <c r="K61" s="71">
        <v>172.51</v>
      </c>
      <c r="L61" s="71">
        <v>115.71</v>
      </c>
      <c r="M61" s="71">
        <v>1582.91</v>
      </c>
      <c r="N61" s="71">
        <v>0</v>
      </c>
      <c r="O61" s="71">
        <v>357.96319199999999</v>
      </c>
      <c r="P61" s="71">
        <v>312.94367999999997</v>
      </c>
      <c r="Q61" s="71">
        <v>92.476799999999997</v>
      </c>
      <c r="R61" s="71">
        <v>120.991558896</v>
      </c>
      <c r="S61" s="71">
        <v>504.09388161072002</v>
      </c>
      <c r="T61" s="72">
        <v>194.385675750941</v>
      </c>
      <c r="V61" s="71">
        <v>138.79</v>
      </c>
      <c r="W61" s="71">
        <v>0</v>
      </c>
    </row>
    <row r="62" spans="1:32" ht="15" thickBot="1" x14ac:dyDescent="0.25">
      <c r="A62" s="73">
        <v>22</v>
      </c>
      <c r="B62" s="74" t="s">
        <v>219</v>
      </c>
      <c r="C62" s="75" t="s">
        <v>220</v>
      </c>
      <c r="D62" s="75" t="s">
        <v>139</v>
      </c>
      <c r="E62" s="76">
        <v>0</v>
      </c>
      <c r="F62" s="76">
        <v>1.863</v>
      </c>
      <c r="G62" s="76"/>
      <c r="H62" s="76">
        <v>0.9</v>
      </c>
      <c r="I62" s="76">
        <f t="shared" si="0"/>
        <v>0.45</v>
      </c>
      <c r="J62" s="76">
        <f t="shared" si="2"/>
        <v>1.413</v>
      </c>
      <c r="K62" s="77">
        <v>37377.629999999997</v>
      </c>
      <c r="L62" s="77">
        <v>39780.01</v>
      </c>
      <c r="M62" s="77">
        <v>74110.16</v>
      </c>
      <c r="N62" s="77">
        <v>56496.976764300001</v>
      </c>
      <c r="O62" s="77">
        <v>6540.4041057000004</v>
      </c>
      <c r="P62" s="77">
        <v>0</v>
      </c>
      <c r="Q62" s="77">
        <v>0</v>
      </c>
      <c r="R62" s="77">
        <v>2210.6565877265998</v>
      </c>
      <c r="S62" s="77">
        <v>5609.2955674087598</v>
      </c>
      <c r="T62" s="78">
        <v>2163.0230977481501</v>
      </c>
      <c r="V62" s="77">
        <v>60131.85</v>
      </c>
      <c r="W62" s="77">
        <v>90715.823202600004</v>
      </c>
    </row>
    <row r="63" spans="1:32" ht="18" x14ac:dyDescent="0.2">
      <c r="A63" s="63"/>
      <c r="B63" s="64" t="s">
        <v>221</v>
      </c>
      <c r="C63" s="65" t="s">
        <v>222</v>
      </c>
      <c r="D63" s="65" t="s">
        <v>139</v>
      </c>
      <c r="E63" s="66">
        <v>0.10299999999999999</v>
      </c>
      <c r="F63" s="66">
        <v>0.191889</v>
      </c>
      <c r="G63" s="66"/>
      <c r="H63" s="66">
        <f>F63*0.483</f>
        <v>9.2682387000000005E-2</v>
      </c>
      <c r="I63" s="66">
        <f t="shared" si="0"/>
        <v>4.6341193500000002E-2</v>
      </c>
      <c r="J63" s="66">
        <f t="shared" si="2"/>
        <v>0.14554780649999999</v>
      </c>
      <c r="K63" s="1">
        <v>30300</v>
      </c>
      <c r="L63" s="1">
        <v>30300</v>
      </c>
      <c r="M63" s="1">
        <v>5814.2367000000004</v>
      </c>
      <c r="N63" s="1">
        <v>5814.2367000000004</v>
      </c>
      <c r="O63" s="1"/>
      <c r="P63" s="1"/>
      <c r="Q63" s="1"/>
      <c r="R63" s="1"/>
      <c r="S63" s="1"/>
      <c r="T63" s="1"/>
      <c r="V63" s="1">
        <v>51100</v>
      </c>
      <c r="W63" s="1">
        <v>9805.5278999999991</v>
      </c>
      <c r="X63" s="15">
        <f t="shared" ref="X63" si="115">V63/L63</f>
        <v>1.6864686468646866</v>
      </c>
      <c r="Y63" s="15">
        <f t="shared" ref="Y63" si="116">X63-AF63</f>
        <v>1.6608166353258533</v>
      </c>
      <c r="Z63" s="16">
        <f t="shared" ref="Z63" si="117">K63*Y63</f>
        <v>50322.744050373352</v>
      </c>
      <c r="AA63" s="16">
        <f t="shared" ref="AA63" si="118">Z63-K63</f>
        <v>20022.744050373352</v>
      </c>
      <c r="AB63" s="16">
        <f t="shared" ref="AB63" si="119">J63*AA63</f>
        <v>2914.2664766427665</v>
      </c>
      <c r="AC63" s="15">
        <f t="shared" ref="AC63" si="120">104.584835545197%-100%</f>
        <v>4.5848355451969969E-2</v>
      </c>
      <c r="AD63" s="15">
        <f t="shared" ref="AD63" si="121">101.199262415129%-100%</f>
        <v>1.1992624151289988E-2</v>
      </c>
      <c r="AE63" s="15">
        <f t="shared" ref="AE63" si="122">101.911505501324%-100%</f>
        <v>1.9115055013239957E-2</v>
      </c>
      <c r="AF63" s="15">
        <f t="shared" ref="AF63" si="123">AVERAGE(AC63:AE63)</f>
        <v>2.5652011538833303E-2</v>
      </c>
    </row>
    <row r="64" spans="1:32" ht="18" x14ac:dyDescent="0.2">
      <c r="A64" s="63"/>
      <c r="B64" s="64" t="s">
        <v>176</v>
      </c>
      <c r="C64" s="65" t="s">
        <v>177</v>
      </c>
      <c r="D64" s="65" t="s">
        <v>139</v>
      </c>
      <c r="E64" s="66">
        <v>0.82399999999999995</v>
      </c>
      <c r="F64" s="66">
        <v>1.535112</v>
      </c>
      <c r="G64" s="66"/>
      <c r="H64" s="66">
        <f t="shared" ref="H64:H68" si="124">F64*0.483</f>
        <v>0.74145909600000004</v>
      </c>
      <c r="I64" s="66">
        <f t="shared" si="0"/>
        <v>0.37072954800000002</v>
      </c>
      <c r="J64" s="66">
        <f t="shared" si="2"/>
        <v>1.1643824519999999</v>
      </c>
      <c r="K64" s="1">
        <v>26600</v>
      </c>
      <c r="L64" s="1">
        <v>26600</v>
      </c>
      <c r="M64" s="1">
        <v>40833.979200000002</v>
      </c>
      <c r="N64" s="1">
        <v>40833.979200000002</v>
      </c>
      <c r="O64" s="1"/>
      <c r="P64" s="1"/>
      <c r="Q64" s="1"/>
      <c r="R64" s="1"/>
      <c r="S64" s="1"/>
      <c r="T64" s="1"/>
      <c r="V64" s="1">
        <v>43100</v>
      </c>
      <c r="W64" s="1">
        <v>66163.3272</v>
      </c>
      <c r="X64" s="15">
        <f t="shared" ref="X64" si="125">V64/L64</f>
        <v>1.6203007518796992</v>
      </c>
      <c r="Y64" s="15">
        <f t="shared" ref="Y64" si="126">X64-AF64</f>
        <v>1.594648740340866</v>
      </c>
      <c r="Z64" s="16">
        <f t="shared" ref="Z64" si="127">K64*Y64</f>
        <v>42417.656493067036</v>
      </c>
      <c r="AA64" s="16">
        <f t="shared" ref="AA64" si="128">Z64-K64</f>
        <v>15817.656493067036</v>
      </c>
      <c r="AB64" s="16">
        <f t="shared" ref="AB64" si="129">J64*AA64</f>
        <v>18417.801652291113</v>
      </c>
      <c r="AC64" s="15">
        <f t="shared" ref="AC64" si="130">104.584835545197%-100%</f>
        <v>4.5848355451969969E-2</v>
      </c>
      <c r="AD64" s="15">
        <f t="shared" ref="AD64" si="131">101.199262415129%-100%</f>
        <v>1.1992624151289988E-2</v>
      </c>
      <c r="AE64" s="15">
        <f t="shared" ref="AE64" si="132">101.911505501324%-100%</f>
        <v>1.9115055013239957E-2</v>
      </c>
      <c r="AF64" s="15">
        <f t="shared" ref="AF64" si="133">AVERAGE(AC64:AE64)</f>
        <v>2.5652011538833303E-2</v>
      </c>
    </row>
    <row r="65" spans="1:33" ht="18" x14ac:dyDescent="0.2">
      <c r="A65" s="63"/>
      <c r="B65" s="64" t="s">
        <v>178</v>
      </c>
      <c r="C65" s="65" t="s">
        <v>179</v>
      </c>
      <c r="D65" s="65" t="s">
        <v>139</v>
      </c>
      <c r="E65" s="66">
        <v>0.10299999999999999</v>
      </c>
      <c r="F65" s="66">
        <v>0.191889</v>
      </c>
      <c r="G65" s="66"/>
      <c r="H65" s="66">
        <f t="shared" si="124"/>
        <v>9.2682387000000005E-2</v>
      </c>
      <c r="I65" s="66">
        <f t="shared" si="0"/>
        <v>4.6341193500000002E-2</v>
      </c>
      <c r="J65" s="66">
        <f t="shared" si="2"/>
        <v>0.14554780649999999</v>
      </c>
      <c r="K65" s="1">
        <v>25900</v>
      </c>
      <c r="L65" s="1">
        <v>25900</v>
      </c>
      <c r="M65" s="1">
        <v>4969.9251000000004</v>
      </c>
      <c r="N65" s="1">
        <v>4969.9251000000004</v>
      </c>
      <c r="O65" s="1"/>
      <c r="P65" s="1"/>
      <c r="Q65" s="1"/>
      <c r="R65" s="1"/>
      <c r="S65" s="1"/>
      <c r="T65" s="1"/>
      <c r="V65" s="1">
        <v>43200</v>
      </c>
      <c r="W65" s="1">
        <v>8289.6047999999992</v>
      </c>
      <c r="X65" s="15">
        <f t="shared" ref="X65" si="134">V65/L65</f>
        <v>1.667953667953668</v>
      </c>
      <c r="Y65" s="15">
        <f t="shared" ref="Y65" si="135">X65-AF65</f>
        <v>1.6423016564148347</v>
      </c>
      <c r="Z65" s="16">
        <f t="shared" ref="Z65" si="136">K65*Y65</f>
        <v>42535.612901144217</v>
      </c>
      <c r="AA65" s="16">
        <f t="shared" ref="AA65" si="137">Z65-K65</f>
        <v>16635.612901144217</v>
      </c>
      <c r="AB65" s="16">
        <f t="shared" ref="AB65" si="138">J65*AA65</f>
        <v>2421.276967544642</v>
      </c>
      <c r="AC65" s="15">
        <f t="shared" ref="AC65" si="139">104.584835545197%-100%</f>
        <v>4.5848355451969969E-2</v>
      </c>
      <c r="AD65" s="15">
        <f t="shared" ref="AD65" si="140">101.199262415129%-100%</f>
        <v>1.1992624151289988E-2</v>
      </c>
      <c r="AE65" s="15">
        <f t="shared" ref="AE65" si="141">101.911505501324%-100%</f>
        <v>1.9115055013239957E-2</v>
      </c>
      <c r="AF65" s="15">
        <f t="shared" ref="AF65" si="142">AVERAGE(AC65:AE65)</f>
        <v>2.5652011538833303E-2</v>
      </c>
    </row>
    <row r="66" spans="1:33" x14ac:dyDescent="0.2">
      <c r="A66" s="63"/>
      <c r="B66" s="64" t="s">
        <v>180</v>
      </c>
      <c r="C66" s="65" t="s">
        <v>181</v>
      </c>
      <c r="D66" s="65" t="s">
        <v>98</v>
      </c>
      <c r="E66" s="66">
        <v>16.321000000000002</v>
      </c>
      <c r="F66" s="66">
        <v>30.406023000000001</v>
      </c>
      <c r="G66" s="66"/>
      <c r="H66" s="66">
        <f t="shared" si="124"/>
        <v>14.686109109</v>
      </c>
      <c r="I66" s="66">
        <f t="shared" si="0"/>
        <v>7.3430545545000001</v>
      </c>
      <c r="J66" s="66">
        <f t="shared" si="2"/>
        <v>23.062968445500001</v>
      </c>
      <c r="K66" s="1">
        <v>34.1</v>
      </c>
      <c r="L66" s="1">
        <v>34.1</v>
      </c>
      <c r="M66" s="1">
        <v>1036.8453843</v>
      </c>
      <c r="N66" s="1">
        <v>1036.8453843</v>
      </c>
      <c r="O66" s="1"/>
      <c r="P66" s="1"/>
      <c r="Q66" s="1"/>
      <c r="R66" s="1"/>
      <c r="S66" s="1"/>
      <c r="T66" s="1"/>
      <c r="V66" s="1">
        <v>56.2</v>
      </c>
      <c r="W66" s="1">
        <v>1708.8184925999999</v>
      </c>
      <c r="X66" s="15">
        <f t="shared" ref="X66" si="143">V66/L66</f>
        <v>1.6480938416422288</v>
      </c>
      <c r="Y66" s="15">
        <f t="shared" ref="Y66" si="144">X66-AF66</f>
        <v>1.6224418301033956</v>
      </c>
      <c r="Z66" s="16">
        <f t="shared" ref="Z66" si="145">K66*Y66</f>
        <v>55.325266406525792</v>
      </c>
      <c r="AA66" s="16">
        <f t="shared" ref="AA66" si="146">Z66-K66</f>
        <v>21.22526640652579</v>
      </c>
      <c r="AB66" s="16">
        <f t="shared" ref="AB66" si="147">J66*AA66</f>
        <v>489.51764938103548</v>
      </c>
      <c r="AC66" s="15">
        <f t="shared" ref="AC66" si="148">104.584835545197%-100%</f>
        <v>4.5848355451969969E-2</v>
      </c>
      <c r="AD66" s="15">
        <f t="shared" ref="AD66" si="149">101.199262415129%-100%</f>
        <v>1.1992624151289988E-2</v>
      </c>
      <c r="AE66" s="15">
        <f t="shared" ref="AE66" si="150">101.911505501324%-100%</f>
        <v>1.9115055013239957E-2</v>
      </c>
      <c r="AF66" s="15">
        <f t="shared" ref="AF66" si="151">AVERAGE(AC66:AE66)</f>
        <v>2.5652011538833303E-2</v>
      </c>
    </row>
    <row r="67" spans="1:33" ht="18" x14ac:dyDescent="0.2">
      <c r="A67" s="63"/>
      <c r="B67" s="64" t="s">
        <v>182</v>
      </c>
      <c r="C67" s="65" t="s">
        <v>183</v>
      </c>
      <c r="D67" s="65" t="s">
        <v>184</v>
      </c>
      <c r="E67" s="66">
        <v>1.2909999999999999</v>
      </c>
      <c r="F67" s="66">
        <v>2.4051330000000002</v>
      </c>
      <c r="G67" s="66"/>
      <c r="H67" s="66">
        <f t="shared" si="124"/>
        <v>1.1616792390000001</v>
      </c>
      <c r="I67" s="66">
        <f t="shared" si="0"/>
        <v>0.58083961950000007</v>
      </c>
      <c r="J67" s="66">
        <f t="shared" si="2"/>
        <v>1.8242933805000001</v>
      </c>
      <c r="K67" s="1">
        <v>1560</v>
      </c>
      <c r="L67" s="1">
        <v>1560</v>
      </c>
      <c r="M67" s="1">
        <v>3752.0074800000002</v>
      </c>
      <c r="N67" s="1">
        <v>3752.0074800000002</v>
      </c>
      <c r="O67" s="1"/>
      <c r="P67" s="1"/>
      <c r="Q67" s="1"/>
      <c r="R67" s="1"/>
      <c r="S67" s="1"/>
      <c r="T67" s="1"/>
      <c r="V67" s="1">
        <v>1900</v>
      </c>
      <c r="W67" s="1">
        <v>4569.7527</v>
      </c>
      <c r="X67" s="15">
        <f t="shared" ref="X67" si="152">V67/L67</f>
        <v>1.2179487179487178</v>
      </c>
      <c r="Y67" s="15">
        <f t="shared" ref="Y67" si="153">X67-AF67</f>
        <v>1.1922967064098846</v>
      </c>
      <c r="Z67" s="16">
        <f t="shared" ref="Z67" si="154">K67*Y67</f>
        <v>1859.98286199942</v>
      </c>
      <c r="AA67" s="16">
        <f t="shared" ref="AA67" si="155">Z67-K67</f>
        <v>299.98286199942004</v>
      </c>
      <c r="AB67" s="16">
        <f t="shared" ref="AB67" si="156">J67*AA67</f>
        <v>547.25674940898705</v>
      </c>
      <c r="AC67" s="15">
        <f t="shared" ref="AC67" si="157">104.584835545197%-100%</f>
        <v>4.5848355451969969E-2</v>
      </c>
      <c r="AD67" s="15">
        <f t="shared" ref="AD67" si="158">101.199262415129%-100%</f>
        <v>1.1992624151289988E-2</v>
      </c>
      <c r="AE67" s="15">
        <f t="shared" ref="AE67" si="159">101.911505501324%-100%</f>
        <v>1.9115055013239957E-2</v>
      </c>
      <c r="AF67" s="15">
        <f t="shared" ref="AF67" si="160">AVERAGE(AC67:AE67)</f>
        <v>2.5652011538833303E-2</v>
      </c>
    </row>
    <row r="68" spans="1:33" x14ac:dyDescent="0.2">
      <c r="A68" s="63"/>
      <c r="B68" s="64" t="s">
        <v>223</v>
      </c>
      <c r="C68" s="65" t="s">
        <v>224</v>
      </c>
      <c r="D68" s="65" t="s">
        <v>98</v>
      </c>
      <c r="E68" s="66">
        <v>1.05</v>
      </c>
      <c r="F68" s="66">
        <v>1.9561500000000001</v>
      </c>
      <c r="G68" s="66"/>
      <c r="H68" s="66">
        <f t="shared" si="124"/>
        <v>0.94482045000000003</v>
      </c>
      <c r="I68" s="66">
        <f t="shared" si="0"/>
        <v>0.47241022500000002</v>
      </c>
      <c r="J68" s="66">
        <f t="shared" si="2"/>
        <v>1.4837397750000001</v>
      </c>
      <c r="K68" s="1">
        <v>46</v>
      </c>
      <c r="L68" s="1">
        <v>46</v>
      </c>
      <c r="M68" s="1">
        <v>89.982900000000001</v>
      </c>
      <c r="N68" s="1">
        <v>89.982900000000001</v>
      </c>
      <c r="O68" s="1"/>
      <c r="P68" s="1"/>
      <c r="Q68" s="1"/>
      <c r="R68" s="1"/>
      <c r="S68" s="1"/>
      <c r="T68" s="1"/>
      <c r="V68" s="1">
        <v>91.4</v>
      </c>
      <c r="W68" s="1">
        <v>178.79211000000001</v>
      </c>
      <c r="X68" s="15">
        <f t="shared" ref="X68" si="161">V68/L68</f>
        <v>1.9869565217391305</v>
      </c>
      <c r="Y68" s="15">
        <f t="shared" ref="Y68" si="162">X68-AF68</f>
        <v>1.9613045102002973</v>
      </c>
      <c r="Z68" s="16">
        <f t="shared" ref="Z68" si="163">K68*Y68</f>
        <v>90.22000746921367</v>
      </c>
      <c r="AA68" s="16">
        <f t="shared" ref="AA68" si="164">Z68-K68</f>
        <v>44.22000746921367</v>
      </c>
      <c r="AB68" s="16">
        <f t="shared" ref="AB68" si="165">J68*AA68</f>
        <v>65.610983932869416</v>
      </c>
      <c r="AC68" s="15">
        <f t="shared" ref="AC68" si="166">104.584835545197%-100%</f>
        <v>4.5848355451969969E-2</v>
      </c>
      <c r="AD68" s="15">
        <f t="shared" ref="AD68" si="167">101.199262415129%-100%</f>
        <v>1.1992624151289988E-2</v>
      </c>
      <c r="AE68" s="15">
        <f t="shared" ref="AE68" si="168">101.911505501324%-100%</f>
        <v>1.9115055013239957E-2</v>
      </c>
      <c r="AF68" s="15">
        <f t="shared" ref="AF68" si="169">AVERAGE(AC68:AE68)</f>
        <v>2.5652011538833303E-2</v>
      </c>
    </row>
    <row r="69" spans="1:33" ht="15" thickBot="1" x14ac:dyDescent="0.35">
      <c r="A69" s="58"/>
      <c r="B69" s="59" t="s">
        <v>20</v>
      </c>
      <c r="C69" s="60" t="s">
        <v>225</v>
      </c>
      <c r="D69" s="60"/>
      <c r="E69" s="61"/>
      <c r="F69" s="61"/>
      <c r="G69" s="61"/>
      <c r="H69" s="61"/>
      <c r="I69" s="61"/>
      <c r="J69" s="61"/>
      <c r="L69" s="62"/>
      <c r="M69" s="62">
        <v>1400225.32</v>
      </c>
      <c r="N69" s="62">
        <v>610118.59298794705</v>
      </c>
      <c r="O69" s="62">
        <v>100325.69345409999</v>
      </c>
      <c r="P69" s="62">
        <v>0</v>
      </c>
      <c r="Q69" s="62">
        <v>0</v>
      </c>
      <c r="R69" s="62">
        <v>33910.084387485796</v>
      </c>
      <c r="S69" s="62">
        <v>77336.869922779399</v>
      </c>
      <c r="T69" s="62">
        <v>29822.182471977001</v>
      </c>
      <c r="V69" s="62"/>
      <c r="W69" s="62">
        <v>861965.47946828802</v>
      </c>
    </row>
    <row r="70" spans="1:33" ht="20.5" thickBot="1" x14ac:dyDescent="0.25">
      <c r="A70" s="8">
        <v>23</v>
      </c>
      <c r="B70" s="9" t="s">
        <v>230</v>
      </c>
      <c r="C70" s="10" t="s">
        <v>231</v>
      </c>
      <c r="D70" s="10" t="s">
        <v>38</v>
      </c>
      <c r="E70" s="11">
        <v>0</v>
      </c>
      <c r="F70" s="11">
        <v>49.784999999999997</v>
      </c>
      <c r="G70" s="11"/>
      <c r="H70" s="11"/>
      <c r="I70" s="11">
        <f t="shared" si="0"/>
        <v>0</v>
      </c>
      <c r="J70" s="11">
        <f t="shared" si="2"/>
        <v>49.784999999999997</v>
      </c>
      <c r="K70" s="12">
        <v>1242.0899999999999</v>
      </c>
      <c r="L70" s="12">
        <v>1032.54</v>
      </c>
      <c r="M70" s="12">
        <v>51405</v>
      </c>
      <c r="N70" s="12">
        <v>37842.18946152</v>
      </c>
      <c r="O70" s="12">
        <v>5663.4619439999997</v>
      </c>
      <c r="P70" s="12">
        <v>0</v>
      </c>
      <c r="Q70" s="12">
        <v>0</v>
      </c>
      <c r="R70" s="12">
        <v>1914.2501370719999</v>
      </c>
      <c r="S70" s="12">
        <v>4319.2958862110399</v>
      </c>
      <c r="T70" s="13">
        <v>1665.5811154196299</v>
      </c>
      <c r="V70" s="12">
        <v>1224.51</v>
      </c>
      <c r="W70" s="12">
        <v>44765.690638079999</v>
      </c>
    </row>
    <row r="71" spans="1:33" x14ac:dyDescent="0.2">
      <c r="A71" s="63"/>
      <c r="B71" s="64" t="s">
        <v>187</v>
      </c>
      <c r="C71" s="65" t="s">
        <v>188</v>
      </c>
      <c r="D71" s="65" t="s">
        <v>92</v>
      </c>
      <c r="E71" s="66">
        <v>1.2959999999999999E-2</v>
      </c>
      <c r="F71" s="66">
        <v>0.64521360000000005</v>
      </c>
      <c r="G71" s="66"/>
      <c r="H71" s="66"/>
      <c r="I71" s="66">
        <f t="shared" si="0"/>
        <v>0</v>
      </c>
      <c r="J71" s="66">
        <f t="shared" si="2"/>
        <v>0.64521360000000005</v>
      </c>
      <c r="K71" s="1">
        <v>45.7</v>
      </c>
      <c r="L71" s="1">
        <v>45.7</v>
      </c>
      <c r="M71" s="1">
        <v>29.486261519999999</v>
      </c>
      <c r="N71" s="1">
        <v>29.486261519999999</v>
      </c>
      <c r="O71" s="1"/>
      <c r="P71" s="1"/>
      <c r="Q71" s="1"/>
      <c r="R71" s="1"/>
      <c r="S71" s="1"/>
      <c r="T71" s="1"/>
      <c r="V71" s="1">
        <v>52.8</v>
      </c>
      <c r="W71" s="1">
        <v>34.067278080000001</v>
      </c>
      <c r="X71" s="15">
        <f t="shared" ref="X71" si="170">V71/L71</f>
        <v>1.1553610503282274</v>
      </c>
      <c r="Y71" s="15">
        <f t="shared" ref="Y71" si="171">X71-AF71</f>
        <v>1.1297090387893942</v>
      </c>
      <c r="Z71" s="16">
        <f t="shared" ref="Z71" si="172">K71*Y71</f>
        <v>51.627703072675317</v>
      </c>
      <c r="AA71" s="16">
        <f t="shared" ref="AA71" si="173">Z71-K71</f>
        <v>5.9277030726753139</v>
      </c>
      <c r="AB71" s="16">
        <f t="shared" ref="AB71" si="174">J71*AA71</f>
        <v>3.8246346392519013</v>
      </c>
      <c r="AC71" s="15">
        <f t="shared" ref="AC71" si="175">104.584835545197%-100%</f>
        <v>4.5848355451969969E-2</v>
      </c>
      <c r="AD71" s="15">
        <f t="shared" ref="AD71" si="176">101.199262415129%-100%</f>
        <v>1.1992624151289988E-2</v>
      </c>
      <c r="AE71" s="15">
        <f t="shared" ref="AE71" si="177">101.911505501324%-100%</f>
        <v>1.9115055013239957E-2</v>
      </c>
      <c r="AF71" s="15">
        <f t="shared" ref="AF71" si="178">AVERAGE(AC71:AE71)</f>
        <v>2.5652011538833303E-2</v>
      </c>
    </row>
    <row r="72" spans="1:33" x14ac:dyDescent="0.2">
      <c r="A72" s="63"/>
      <c r="B72" s="64" t="s">
        <v>195</v>
      </c>
      <c r="C72" s="65" t="s">
        <v>196</v>
      </c>
      <c r="D72" s="65" t="s">
        <v>92</v>
      </c>
      <c r="E72" s="66">
        <v>0.1212</v>
      </c>
      <c r="F72" s="66">
        <v>6.0339419999999997</v>
      </c>
      <c r="G72" s="66"/>
      <c r="H72" s="66"/>
      <c r="I72" s="66">
        <f t="shared" si="0"/>
        <v>0</v>
      </c>
      <c r="J72" s="66">
        <f t="shared" si="2"/>
        <v>6.0339419999999997</v>
      </c>
      <c r="K72" s="1">
        <v>2560</v>
      </c>
      <c r="L72" s="1">
        <v>2560</v>
      </c>
      <c r="M72" s="1">
        <v>15446.891519999999</v>
      </c>
      <c r="N72" s="1">
        <v>15446.891519999999</v>
      </c>
      <c r="O72" s="1"/>
      <c r="P72" s="1"/>
      <c r="Q72" s="1"/>
      <c r="R72" s="1"/>
      <c r="S72" s="1"/>
      <c r="T72" s="1"/>
      <c r="V72" s="1">
        <v>2940</v>
      </c>
      <c r="W72" s="1">
        <v>17739.789479999999</v>
      </c>
      <c r="X72" s="15">
        <f t="shared" ref="X72" si="179">V72/L72</f>
        <v>1.1484375</v>
      </c>
      <c r="Y72" s="15">
        <f t="shared" ref="Y72" si="180">X72-AF72</f>
        <v>1.1227854884611668</v>
      </c>
      <c r="Z72" s="16">
        <f t="shared" ref="Z72" si="181">K72*Y72</f>
        <v>2874.330850460587</v>
      </c>
      <c r="AA72" s="16">
        <f t="shared" ref="AA72" si="182">Z72-K72</f>
        <v>314.33085046058704</v>
      </c>
      <c r="AB72" s="16">
        <f t="shared" ref="AB72" si="183">J72*AA72</f>
        <v>1896.6541204898554</v>
      </c>
      <c r="AC72" s="15">
        <f t="shared" ref="AC72" si="184">104.584835545197%-100%</f>
        <v>4.5848355451969969E-2</v>
      </c>
      <c r="AD72" s="15">
        <f t="shared" ref="AD72" si="185">101.199262415129%-100%</f>
        <v>1.1992624151289988E-2</v>
      </c>
      <c r="AE72" s="15">
        <f t="shared" ref="AE72" si="186">101.911505501324%-100%</f>
        <v>1.9115055013239957E-2</v>
      </c>
      <c r="AF72" s="15">
        <f t="shared" ref="AF72" si="187">AVERAGE(AC72:AE72)</f>
        <v>2.5652011538833303E-2</v>
      </c>
    </row>
    <row r="73" spans="1:33" ht="15" thickBot="1" x14ac:dyDescent="0.25">
      <c r="A73" s="63"/>
      <c r="B73" s="64" t="s">
        <v>232</v>
      </c>
      <c r="C73" s="65" t="s">
        <v>233</v>
      </c>
      <c r="D73" s="65" t="s">
        <v>41</v>
      </c>
      <c r="E73" s="66">
        <v>8.08</v>
      </c>
      <c r="F73" s="66">
        <v>402.26280000000003</v>
      </c>
      <c r="G73" s="66"/>
      <c r="H73" s="66"/>
      <c r="I73" s="66">
        <f t="shared" si="0"/>
        <v>0</v>
      </c>
      <c r="J73" s="66">
        <f t="shared" si="2"/>
        <v>402.26280000000003</v>
      </c>
      <c r="K73" s="1">
        <v>55.6</v>
      </c>
      <c r="L73" s="1">
        <v>55.6</v>
      </c>
      <c r="M73" s="1">
        <v>22365.811679999999</v>
      </c>
      <c r="N73" s="1">
        <v>22365.811679999999</v>
      </c>
      <c r="O73" s="1"/>
      <c r="P73" s="1"/>
      <c r="Q73" s="1"/>
      <c r="R73" s="1"/>
      <c r="S73" s="1"/>
      <c r="T73" s="1"/>
      <c r="V73" s="1">
        <v>67.099999999999994</v>
      </c>
      <c r="W73" s="1">
        <v>26991.833879999998</v>
      </c>
      <c r="X73" s="15">
        <f t="shared" ref="X73" si="188">V73/L73</f>
        <v>1.2068345323741005</v>
      </c>
      <c r="Y73" s="15">
        <f t="shared" ref="Y73" si="189">X73-AF73</f>
        <v>1.1811825208352673</v>
      </c>
      <c r="Z73" s="16">
        <f t="shared" ref="Z73" si="190">K73*Y73</f>
        <v>65.673748158440858</v>
      </c>
      <c r="AA73" s="16">
        <f t="shared" ref="AA73" si="191">Z73-K73</f>
        <v>10.073748158440857</v>
      </c>
      <c r="AB73" s="16">
        <f t="shared" ref="AB73" si="192">J73*AA73</f>
        <v>4052.294140709263</v>
      </c>
      <c r="AC73" s="15">
        <f t="shared" ref="AC73" si="193">104.584835545197%-100%</f>
        <v>4.5848355451969969E-2</v>
      </c>
      <c r="AD73" s="15">
        <f t="shared" ref="AD73" si="194">101.199262415129%-100%</f>
        <v>1.1992624151289988E-2</v>
      </c>
      <c r="AE73" s="15">
        <f t="shared" ref="AE73" si="195">101.911505501324%-100%</f>
        <v>1.9115055013239957E-2</v>
      </c>
      <c r="AF73" s="15">
        <f t="shared" ref="AF73" si="196">AVERAGE(AC73:AE73)</f>
        <v>2.5652011538833303E-2</v>
      </c>
    </row>
    <row r="74" spans="1:33" s="171" customFormat="1" ht="20.5" thickBot="1" x14ac:dyDescent="0.25">
      <c r="A74" s="8">
        <v>23</v>
      </c>
      <c r="B74" s="9" t="s">
        <v>230</v>
      </c>
      <c r="C74" s="10" t="s">
        <v>231</v>
      </c>
      <c r="D74" s="10" t="s">
        <v>38</v>
      </c>
      <c r="E74" s="11">
        <v>0</v>
      </c>
      <c r="F74" s="11">
        <v>67.92</v>
      </c>
      <c r="G74" s="11"/>
      <c r="H74" s="11"/>
      <c r="I74" s="11">
        <f t="shared" si="0"/>
        <v>0</v>
      </c>
      <c r="J74" s="11">
        <f t="shared" si="2"/>
        <v>67.92</v>
      </c>
      <c r="K74" s="12">
        <v>1242.0899999999999</v>
      </c>
      <c r="L74" s="12">
        <v>1032.54</v>
      </c>
      <c r="M74" s="12">
        <v>51405</v>
      </c>
      <c r="N74" s="12">
        <v>37842.18946152</v>
      </c>
      <c r="O74" s="12">
        <v>5663.4619439999997</v>
      </c>
      <c r="P74" s="12">
        <v>0</v>
      </c>
      <c r="Q74" s="12">
        <v>0</v>
      </c>
      <c r="R74" s="12">
        <v>1914.2501370719999</v>
      </c>
      <c r="S74" s="12">
        <v>4319.2958862110399</v>
      </c>
      <c r="T74" s="13">
        <v>1665.5811154196299</v>
      </c>
      <c r="V74" s="12">
        <v>1224.51</v>
      </c>
      <c r="W74" s="12">
        <v>44765.690638079999</v>
      </c>
      <c r="AG74" s="17" t="s">
        <v>5115</v>
      </c>
    </row>
    <row r="75" spans="1:33" s="171" customFormat="1" x14ac:dyDescent="0.2">
      <c r="A75" s="63"/>
      <c r="B75" s="64" t="s">
        <v>187</v>
      </c>
      <c r="C75" s="65" t="s">
        <v>188</v>
      </c>
      <c r="D75" s="65" t="s">
        <v>92</v>
      </c>
      <c r="E75" s="66">
        <v>1.2959999999999999E-2</v>
      </c>
      <c r="F75" s="66">
        <v>0.88024320000000023</v>
      </c>
      <c r="G75" s="66"/>
      <c r="H75" s="66"/>
      <c r="I75" s="66">
        <f t="shared" si="0"/>
        <v>0</v>
      </c>
      <c r="J75" s="66">
        <f t="shared" si="2"/>
        <v>0.88024320000000023</v>
      </c>
      <c r="K75" s="1">
        <v>45.7</v>
      </c>
      <c r="L75" s="1">
        <v>45.7</v>
      </c>
      <c r="M75" s="1">
        <v>29.486261519999999</v>
      </c>
      <c r="N75" s="1">
        <v>29.486261519999999</v>
      </c>
      <c r="O75" s="1"/>
      <c r="P75" s="1"/>
      <c r="Q75" s="1"/>
      <c r="R75" s="1"/>
      <c r="S75" s="1"/>
      <c r="T75" s="1"/>
      <c r="V75" s="1">
        <v>52.8</v>
      </c>
      <c r="W75" s="1">
        <v>34.067278080000001</v>
      </c>
      <c r="X75" s="15">
        <f t="shared" ref="X75:X77" si="197">V75/L75</f>
        <v>1.1553610503282274</v>
      </c>
      <c r="Y75" s="15">
        <f t="shared" ref="Y75:Y77" si="198">X75-AF75</f>
        <v>1.1297090387893942</v>
      </c>
      <c r="Z75" s="16">
        <f t="shared" ref="Z75:Z77" si="199">K75*Y75</f>
        <v>51.627703072675317</v>
      </c>
      <c r="AA75" s="16">
        <f t="shared" ref="AA75:AA77" si="200">Z75-K75</f>
        <v>5.9277030726753139</v>
      </c>
      <c r="AB75" s="16">
        <f t="shared" ref="AB75:AB77" si="201">J75*AA75</f>
        <v>5.2178203213415522</v>
      </c>
      <c r="AC75" s="15">
        <f t="shared" ref="AC75:AC77" si="202">104.584835545197%-100%</f>
        <v>4.5848355451969969E-2</v>
      </c>
      <c r="AD75" s="15">
        <f t="shared" ref="AD75:AD77" si="203">101.199262415129%-100%</f>
        <v>1.1992624151289988E-2</v>
      </c>
      <c r="AE75" s="15">
        <f t="shared" ref="AE75:AE77" si="204">101.911505501324%-100%</f>
        <v>1.9115055013239957E-2</v>
      </c>
      <c r="AF75" s="15">
        <f t="shared" ref="AF75:AF77" si="205">AVERAGE(AC75:AE75)</f>
        <v>2.5652011538833303E-2</v>
      </c>
      <c r="AG75" s="17" t="s">
        <v>5115</v>
      </c>
    </row>
    <row r="76" spans="1:33" s="171" customFormat="1" x14ac:dyDescent="0.2">
      <c r="A76" s="63"/>
      <c r="B76" s="64" t="s">
        <v>195</v>
      </c>
      <c r="C76" s="65" t="s">
        <v>196</v>
      </c>
      <c r="D76" s="65" t="s">
        <v>92</v>
      </c>
      <c r="E76" s="66">
        <v>0.1212</v>
      </c>
      <c r="F76" s="66">
        <v>8.2319040000000001</v>
      </c>
      <c r="G76" s="66"/>
      <c r="H76" s="66"/>
      <c r="I76" s="66">
        <f t="shared" si="0"/>
        <v>0</v>
      </c>
      <c r="J76" s="66">
        <f t="shared" si="2"/>
        <v>8.2319040000000001</v>
      </c>
      <c r="K76" s="1">
        <v>2560</v>
      </c>
      <c r="L76" s="1">
        <v>2560</v>
      </c>
      <c r="M76" s="1">
        <v>15446.891519999999</v>
      </c>
      <c r="N76" s="1">
        <v>15446.891519999999</v>
      </c>
      <c r="O76" s="1"/>
      <c r="P76" s="1"/>
      <c r="Q76" s="1"/>
      <c r="R76" s="1"/>
      <c r="S76" s="1"/>
      <c r="T76" s="1"/>
      <c r="V76" s="1">
        <v>2940</v>
      </c>
      <c r="W76" s="1">
        <v>17739.789479999999</v>
      </c>
      <c r="X76" s="15">
        <f t="shared" si="197"/>
        <v>1.1484375</v>
      </c>
      <c r="Y76" s="15">
        <f t="shared" si="198"/>
        <v>1.1227854884611668</v>
      </c>
      <c r="Z76" s="16">
        <f t="shared" si="199"/>
        <v>2874.330850460587</v>
      </c>
      <c r="AA76" s="16">
        <f t="shared" si="200"/>
        <v>314.33085046058704</v>
      </c>
      <c r="AB76" s="16">
        <f t="shared" si="201"/>
        <v>2587.5413852299084</v>
      </c>
      <c r="AC76" s="15">
        <f t="shared" si="202"/>
        <v>4.5848355451969969E-2</v>
      </c>
      <c r="AD76" s="15">
        <f t="shared" si="203"/>
        <v>1.1992624151289988E-2</v>
      </c>
      <c r="AE76" s="15">
        <f t="shared" si="204"/>
        <v>1.9115055013239957E-2</v>
      </c>
      <c r="AF76" s="15">
        <f t="shared" si="205"/>
        <v>2.5652011538833303E-2</v>
      </c>
      <c r="AG76" s="17" t="s">
        <v>5115</v>
      </c>
    </row>
    <row r="77" spans="1:33" s="171" customFormat="1" ht="15" thickBot="1" x14ac:dyDescent="0.25">
      <c r="A77" s="63"/>
      <c r="B77" s="64" t="s">
        <v>232</v>
      </c>
      <c r="C77" s="65" t="s">
        <v>233</v>
      </c>
      <c r="D77" s="65" t="s">
        <v>41</v>
      </c>
      <c r="E77" s="66">
        <v>8.08</v>
      </c>
      <c r="F77" s="66">
        <v>548.79360000000008</v>
      </c>
      <c r="G77" s="66"/>
      <c r="H77" s="66"/>
      <c r="I77" s="66">
        <f t="shared" si="0"/>
        <v>0</v>
      </c>
      <c r="J77" s="66">
        <f t="shared" si="2"/>
        <v>548.79360000000008</v>
      </c>
      <c r="K77" s="1">
        <v>55.6</v>
      </c>
      <c r="L77" s="1">
        <v>55.6</v>
      </c>
      <c r="M77" s="1">
        <v>22365.811679999999</v>
      </c>
      <c r="N77" s="1">
        <v>22365.811679999999</v>
      </c>
      <c r="O77" s="1"/>
      <c r="P77" s="1"/>
      <c r="Q77" s="1"/>
      <c r="R77" s="1"/>
      <c r="S77" s="1"/>
      <c r="T77" s="1"/>
      <c r="V77" s="1">
        <v>67.099999999999994</v>
      </c>
      <c r="W77" s="1">
        <v>26991.833879999998</v>
      </c>
      <c r="X77" s="15">
        <f t="shared" si="197"/>
        <v>1.2068345323741005</v>
      </c>
      <c r="Y77" s="15">
        <f t="shared" si="198"/>
        <v>1.1811825208352673</v>
      </c>
      <c r="Z77" s="16">
        <f t="shared" si="199"/>
        <v>65.673748158440858</v>
      </c>
      <c r="AA77" s="16">
        <f t="shared" si="200"/>
        <v>10.073748158440857</v>
      </c>
      <c r="AB77" s="16">
        <f t="shared" si="201"/>
        <v>5528.4085173641288</v>
      </c>
      <c r="AC77" s="15">
        <f t="shared" si="202"/>
        <v>4.5848355451969969E-2</v>
      </c>
      <c r="AD77" s="15">
        <f t="shared" si="203"/>
        <v>1.1992624151289988E-2</v>
      </c>
      <c r="AE77" s="15">
        <f t="shared" si="204"/>
        <v>1.9115055013239957E-2</v>
      </c>
      <c r="AF77" s="15">
        <f t="shared" si="205"/>
        <v>2.5652011538833303E-2</v>
      </c>
      <c r="AG77" s="17" t="s">
        <v>5115</v>
      </c>
    </row>
    <row r="78" spans="1:33" ht="20.5" thickBot="1" x14ac:dyDescent="0.25">
      <c r="A78" s="8">
        <v>24</v>
      </c>
      <c r="B78" s="9" t="s">
        <v>238</v>
      </c>
      <c r="C78" s="10" t="s">
        <v>239</v>
      </c>
      <c r="D78" s="10" t="s">
        <v>38</v>
      </c>
      <c r="E78" s="11">
        <v>0</v>
      </c>
      <c r="F78" s="11">
        <v>117.27</v>
      </c>
      <c r="G78" s="11"/>
      <c r="H78" s="11"/>
      <c r="I78" s="11">
        <f t="shared" si="0"/>
        <v>0</v>
      </c>
      <c r="J78" s="11">
        <f t="shared" si="2"/>
        <v>117.27</v>
      </c>
      <c r="K78" s="12">
        <v>954.57</v>
      </c>
      <c r="L78" s="12">
        <v>875.49</v>
      </c>
      <c r="M78" s="12">
        <v>102668.71</v>
      </c>
      <c r="N78" s="12">
        <v>71932.151718540001</v>
      </c>
      <c r="O78" s="12">
        <v>12791.57706</v>
      </c>
      <c r="P78" s="12">
        <v>0</v>
      </c>
      <c r="Q78" s="12">
        <v>0</v>
      </c>
      <c r="R78" s="12">
        <v>4323.5530462799998</v>
      </c>
      <c r="S78" s="12">
        <v>9788.8352180751008</v>
      </c>
      <c r="T78" s="13">
        <v>3774.7122472507099</v>
      </c>
      <c r="V78" s="12">
        <v>1040.42</v>
      </c>
      <c r="W78" s="12">
        <v>85189.033388159995</v>
      </c>
    </row>
    <row r="79" spans="1:33" x14ac:dyDescent="0.2">
      <c r="A79" s="63"/>
      <c r="B79" s="64" t="s">
        <v>187</v>
      </c>
      <c r="C79" s="65" t="s">
        <v>188</v>
      </c>
      <c r="D79" s="65" t="s">
        <v>92</v>
      </c>
      <c r="E79" s="66">
        <v>7.8600000000000007E-3</v>
      </c>
      <c r="F79" s="66">
        <v>0.92174219999999996</v>
      </c>
      <c r="G79" s="66"/>
      <c r="H79" s="66"/>
      <c r="I79" s="66">
        <f t="shared" ref="I79:I142" si="206">H79*0.5</f>
        <v>0</v>
      </c>
      <c r="J79" s="66">
        <f t="shared" si="2"/>
        <v>0.92174219999999996</v>
      </c>
      <c r="K79" s="1">
        <v>45.7</v>
      </c>
      <c r="L79" s="1">
        <v>45.7</v>
      </c>
      <c r="M79" s="1">
        <v>42.123618540000002</v>
      </c>
      <c r="N79" s="1">
        <v>42.123618540000002</v>
      </c>
      <c r="O79" s="1"/>
      <c r="P79" s="1"/>
      <c r="Q79" s="1"/>
      <c r="R79" s="1"/>
      <c r="S79" s="1"/>
      <c r="T79" s="1"/>
      <c r="V79" s="1">
        <v>52.8</v>
      </c>
      <c r="W79" s="1">
        <v>48.66798816</v>
      </c>
      <c r="X79" s="15">
        <f t="shared" ref="X79:X81" si="207">V79/L79</f>
        <v>1.1553610503282274</v>
      </c>
      <c r="Y79" s="15">
        <f t="shared" ref="Y79:Y81" si="208">X79-AF79</f>
        <v>1.1297090387893942</v>
      </c>
      <c r="Z79" s="16">
        <f t="shared" ref="Z79:Z81" si="209">K79*Y79</f>
        <v>51.627703072675317</v>
      </c>
      <c r="AA79" s="16">
        <f t="shared" ref="AA79:AA81" si="210">Z79-K79</f>
        <v>5.9277030726753139</v>
      </c>
      <c r="AB79" s="16">
        <f t="shared" ref="AB79:AB81" si="211">J79*AA79</f>
        <v>5.4638140711545038</v>
      </c>
      <c r="AC79" s="15">
        <f t="shared" ref="AC79:AC81" si="212">104.584835545197%-100%</f>
        <v>4.5848355451969969E-2</v>
      </c>
      <c r="AD79" s="15">
        <f t="shared" ref="AD79:AD81" si="213">101.199262415129%-100%</f>
        <v>1.1992624151289988E-2</v>
      </c>
      <c r="AE79" s="15">
        <f t="shared" ref="AE79:AE81" si="214">101.911505501324%-100%</f>
        <v>1.9115055013239957E-2</v>
      </c>
      <c r="AF79" s="15">
        <f t="shared" ref="AF79:AF81" si="215">AVERAGE(AC79:AE79)</f>
        <v>2.5652011538833303E-2</v>
      </c>
    </row>
    <row r="80" spans="1:33" x14ac:dyDescent="0.2">
      <c r="A80" s="63"/>
      <c r="B80" s="64" t="s">
        <v>241</v>
      </c>
      <c r="C80" s="65" t="s">
        <v>242</v>
      </c>
      <c r="D80" s="65" t="s">
        <v>139</v>
      </c>
      <c r="E80" s="66">
        <v>2.9000000000000001E-2</v>
      </c>
      <c r="F80" s="66">
        <v>3.40083</v>
      </c>
      <c r="G80" s="66"/>
      <c r="H80" s="66"/>
      <c r="I80" s="66">
        <f t="shared" si="206"/>
        <v>0</v>
      </c>
      <c r="J80" s="66">
        <f t="shared" ref="J80:J143" si="216">F80-G80-I80</f>
        <v>3.40083</v>
      </c>
      <c r="K80" s="1">
        <v>2990</v>
      </c>
      <c r="L80" s="1">
        <v>2990</v>
      </c>
      <c r="M80" s="1">
        <v>10168.4817</v>
      </c>
      <c r="N80" s="1">
        <v>10168.4817</v>
      </c>
      <c r="O80" s="1"/>
      <c r="P80" s="1"/>
      <c r="Q80" s="1"/>
      <c r="R80" s="1"/>
      <c r="S80" s="1"/>
      <c r="T80" s="1"/>
      <c r="V80" s="1">
        <v>3580</v>
      </c>
      <c r="W80" s="1">
        <v>12174.9714</v>
      </c>
      <c r="X80" s="15">
        <f t="shared" si="207"/>
        <v>1.1973244147157192</v>
      </c>
      <c r="Y80" s="15">
        <f t="shared" si="208"/>
        <v>1.1716724031768859</v>
      </c>
      <c r="Z80" s="16">
        <f t="shared" si="209"/>
        <v>3503.300485498889</v>
      </c>
      <c r="AA80" s="16">
        <f t="shared" si="210"/>
        <v>513.30048549888897</v>
      </c>
      <c r="AB80" s="16">
        <f t="shared" si="211"/>
        <v>1745.6476900991865</v>
      </c>
      <c r="AC80" s="15">
        <f t="shared" si="212"/>
        <v>4.5848355451969969E-2</v>
      </c>
      <c r="AD80" s="15">
        <f t="shared" si="213"/>
        <v>1.1992624151289988E-2</v>
      </c>
      <c r="AE80" s="15">
        <f t="shared" si="214"/>
        <v>1.9115055013239957E-2</v>
      </c>
      <c r="AF80" s="15">
        <f t="shared" si="215"/>
        <v>2.5652011538833303E-2</v>
      </c>
    </row>
    <row r="81" spans="1:34" ht="15" thickBot="1" x14ac:dyDescent="0.25">
      <c r="A81" s="63"/>
      <c r="B81" s="64" t="s">
        <v>243</v>
      </c>
      <c r="C81" s="65" t="s">
        <v>244</v>
      </c>
      <c r="D81" s="65" t="s">
        <v>38</v>
      </c>
      <c r="E81" s="66">
        <v>1.02</v>
      </c>
      <c r="F81" s="66">
        <v>119.61539999999999</v>
      </c>
      <c r="G81" s="66"/>
      <c r="H81" s="66"/>
      <c r="I81" s="66">
        <f t="shared" si="206"/>
        <v>0</v>
      </c>
      <c r="J81" s="66">
        <f t="shared" si="216"/>
        <v>119.61539999999999</v>
      </c>
      <c r="K81" s="1">
        <v>516</v>
      </c>
      <c r="L81" s="1">
        <v>516</v>
      </c>
      <c r="M81" s="1">
        <v>61721.546399999999</v>
      </c>
      <c r="N81" s="1">
        <v>61721.546399999999</v>
      </c>
      <c r="O81" s="1"/>
      <c r="P81" s="1"/>
      <c r="Q81" s="1"/>
      <c r="R81" s="1"/>
      <c r="S81" s="1"/>
      <c r="T81" s="1"/>
      <c r="V81" s="1">
        <v>610</v>
      </c>
      <c r="W81" s="1">
        <v>72965.394</v>
      </c>
      <c r="X81" s="15">
        <f t="shared" si="207"/>
        <v>1.182170542635659</v>
      </c>
      <c r="Y81" s="15">
        <f t="shared" si="208"/>
        <v>1.1565185310968258</v>
      </c>
      <c r="Z81" s="16">
        <f t="shared" si="209"/>
        <v>596.76356204596209</v>
      </c>
      <c r="AA81" s="16">
        <f t="shared" si="210"/>
        <v>80.76356204596209</v>
      </c>
      <c r="AB81" s="16">
        <f t="shared" si="211"/>
        <v>9660.5657795525731</v>
      </c>
      <c r="AC81" s="15">
        <f t="shared" si="212"/>
        <v>4.5848355451969969E-2</v>
      </c>
      <c r="AD81" s="15">
        <f t="shared" si="213"/>
        <v>1.1992624151289988E-2</v>
      </c>
      <c r="AE81" s="15">
        <f t="shared" si="214"/>
        <v>1.9115055013239957E-2</v>
      </c>
      <c r="AF81" s="15">
        <f t="shared" si="215"/>
        <v>2.5652011538833303E-2</v>
      </c>
    </row>
    <row r="82" spans="1:34" ht="15" thickBot="1" x14ac:dyDescent="0.25">
      <c r="A82" s="8">
        <v>25</v>
      </c>
      <c r="B82" s="9" t="s">
        <v>245</v>
      </c>
      <c r="C82" s="10" t="s">
        <v>246</v>
      </c>
      <c r="D82" s="10" t="s">
        <v>38</v>
      </c>
      <c r="E82" s="11">
        <v>0</v>
      </c>
      <c r="F82" s="11">
        <v>64.524000000000001</v>
      </c>
      <c r="G82" s="11"/>
      <c r="H82" s="11"/>
      <c r="I82" s="11">
        <f t="shared" si="206"/>
        <v>0</v>
      </c>
      <c r="J82" s="11">
        <f t="shared" si="216"/>
        <v>64.524000000000001</v>
      </c>
      <c r="K82" s="12">
        <v>1081.08</v>
      </c>
      <c r="L82" s="12"/>
      <c r="M82" s="12"/>
      <c r="N82" s="12"/>
      <c r="O82" s="12"/>
      <c r="P82" s="12"/>
      <c r="Q82" s="12"/>
      <c r="R82" s="12"/>
      <c r="S82" s="12"/>
      <c r="T82" s="13"/>
      <c r="V82" s="12"/>
      <c r="W82" s="12">
        <v>64911.409322688</v>
      </c>
      <c r="AG82" s="17" t="s">
        <v>5116</v>
      </c>
    </row>
    <row r="83" spans="1:34" x14ac:dyDescent="0.2">
      <c r="A83" s="63"/>
      <c r="B83" s="64" t="s">
        <v>187</v>
      </c>
      <c r="C83" s="65" t="s">
        <v>188</v>
      </c>
      <c r="D83" s="65" t="s">
        <v>92</v>
      </c>
      <c r="E83" s="66">
        <v>8.7899999999999992E-3</v>
      </c>
      <c r="F83" s="66">
        <v>0.56716595999999997</v>
      </c>
      <c r="G83" s="66"/>
      <c r="H83" s="66"/>
      <c r="I83" s="66">
        <f t="shared" si="206"/>
        <v>0</v>
      </c>
      <c r="J83" s="66">
        <f t="shared" si="216"/>
        <v>0.56716595999999997</v>
      </c>
      <c r="K83" s="1">
        <v>45.7</v>
      </c>
      <c r="L83" s="1">
        <v>45.7</v>
      </c>
      <c r="M83" s="1">
        <v>25.919484371999999</v>
      </c>
      <c r="N83" s="1">
        <v>25.919484371999999</v>
      </c>
      <c r="O83" s="1"/>
      <c r="P83" s="1"/>
      <c r="Q83" s="1"/>
      <c r="R83" s="1"/>
      <c r="S83" s="1"/>
      <c r="T83" s="1"/>
      <c r="V83" s="1">
        <v>52.8</v>
      </c>
      <c r="W83" s="1">
        <v>29.946362688000001</v>
      </c>
      <c r="X83" s="15"/>
      <c r="Y83" s="15"/>
      <c r="Z83" s="16"/>
      <c r="AA83" s="16"/>
      <c r="AB83" s="16"/>
      <c r="AC83" s="15"/>
      <c r="AD83" s="15"/>
      <c r="AE83" s="15"/>
      <c r="AF83" s="15"/>
      <c r="AG83" s="17" t="s">
        <v>5116</v>
      </c>
    </row>
    <row r="84" spans="1:34" x14ac:dyDescent="0.2">
      <c r="A84" s="63"/>
      <c r="B84" s="64" t="s">
        <v>241</v>
      </c>
      <c r="C84" s="65" t="s">
        <v>242</v>
      </c>
      <c r="D84" s="65" t="s">
        <v>139</v>
      </c>
      <c r="E84" s="66">
        <v>3.3000000000000002E-2</v>
      </c>
      <c r="F84" s="66">
        <v>2.129292</v>
      </c>
      <c r="G84" s="66"/>
      <c r="H84" s="66"/>
      <c r="I84" s="66">
        <f t="shared" si="206"/>
        <v>0</v>
      </c>
      <c r="J84" s="66">
        <f t="shared" si="216"/>
        <v>2.129292</v>
      </c>
      <c r="K84" s="1">
        <v>2990</v>
      </c>
      <c r="L84" s="1">
        <v>2990</v>
      </c>
      <c r="M84" s="1">
        <v>6366.5830800000003</v>
      </c>
      <c r="N84" s="1">
        <v>6366.5830800000003</v>
      </c>
      <c r="O84" s="1"/>
      <c r="P84" s="1"/>
      <c r="Q84" s="1"/>
      <c r="R84" s="1"/>
      <c r="S84" s="1"/>
      <c r="T84" s="1"/>
      <c r="V84" s="1">
        <v>3580</v>
      </c>
      <c r="W84" s="1">
        <v>7622.8653599999998</v>
      </c>
      <c r="X84" s="15"/>
      <c r="Y84" s="15"/>
      <c r="Z84" s="16"/>
      <c r="AA84" s="16"/>
      <c r="AB84" s="16"/>
      <c r="AC84" s="15"/>
      <c r="AD84" s="15"/>
      <c r="AE84" s="15"/>
      <c r="AF84" s="15"/>
      <c r="AG84" s="17" t="s">
        <v>5116</v>
      </c>
    </row>
    <row r="85" spans="1:34" ht="15" thickBot="1" x14ac:dyDescent="0.25">
      <c r="A85" s="63"/>
      <c r="B85" s="64" t="s">
        <v>247</v>
      </c>
      <c r="C85" s="65" t="s">
        <v>248</v>
      </c>
      <c r="D85" s="65" t="s">
        <v>38</v>
      </c>
      <c r="E85" s="66">
        <v>1.02</v>
      </c>
      <c r="F85" s="66">
        <v>65.814480000000003</v>
      </c>
      <c r="G85" s="66"/>
      <c r="H85" s="66"/>
      <c r="I85" s="66">
        <f t="shared" si="206"/>
        <v>0</v>
      </c>
      <c r="J85" s="66">
        <f t="shared" si="216"/>
        <v>65.814480000000003</v>
      </c>
      <c r="K85" s="1">
        <v>575</v>
      </c>
      <c r="L85" s="1">
        <v>575</v>
      </c>
      <c r="M85" s="1">
        <v>37843.326000000001</v>
      </c>
      <c r="N85" s="1">
        <v>37843.326000000001</v>
      </c>
      <c r="O85" s="1"/>
      <c r="P85" s="1"/>
      <c r="Q85" s="1"/>
      <c r="R85" s="1"/>
      <c r="S85" s="1"/>
      <c r="T85" s="1"/>
      <c r="V85" s="1">
        <v>870</v>
      </c>
      <c r="W85" s="1">
        <v>57258.597600000001</v>
      </c>
      <c r="X85" s="15"/>
      <c r="Y85" s="15"/>
      <c r="Z85" s="16"/>
      <c r="AA85" s="16"/>
      <c r="AB85" s="16"/>
      <c r="AC85" s="15"/>
      <c r="AD85" s="15"/>
      <c r="AE85" s="15"/>
      <c r="AF85" s="15"/>
      <c r="AG85" s="17" t="s">
        <v>5116</v>
      </c>
    </row>
    <row r="86" spans="1:34" ht="20.5" thickBot="1" x14ac:dyDescent="0.25">
      <c r="A86" s="8">
        <v>26</v>
      </c>
      <c r="B86" s="9" t="s">
        <v>249</v>
      </c>
      <c r="C86" s="10" t="s">
        <v>250</v>
      </c>
      <c r="D86" s="10" t="s">
        <v>38</v>
      </c>
      <c r="E86" s="11">
        <v>0</v>
      </c>
      <c r="F86" s="11">
        <v>140.23500000000001</v>
      </c>
      <c r="G86" s="11"/>
      <c r="H86" s="11"/>
      <c r="I86" s="11">
        <f t="shared" si="206"/>
        <v>0</v>
      </c>
      <c r="J86" s="11">
        <f t="shared" si="216"/>
        <v>140.23500000000001</v>
      </c>
      <c r="K86" s="12">
        <v>1437.6</v>
      </c>
      <c r="L86" s="12">
        <v>1375.01</v>
      </c>
      <c r="M86" s="12">
        <v>192824.53</v>
      </c>
      <c r="N86" s="12">
        <v>140496.09162652501</v>
      </c>
      <c r="O86" s="12">
        <v>21765.313409999999</v>
      </c>
      <c r="P86" s="12">
        <v>0</v>
      </c>
      <c r="Q86" s="12">
        <v>0</v>
      </c>
      <c r="R86" s="12">
        <v>7356.6759325800003</v>
      </c>
      <c r="S86" s="12">
        <v>16664.993835274301</v>
      </c>
      <c r="T86" s="13">
        <v>6426.2555175321104</v>
      </c>
      <c r="V86" s="12">
        <v>1877.85</v>
      </c>
      <c r="W86" s="12">
        <v>200634.74178360001</v>
      </c>
    </row>
    <row r="87" spans="1:34" x14ac:dyDescent="0.2">
      <c r="A87" s="63"/>
      <c r="B87" s="64" t="s">
        <v>187</v>
      </c>
      <c r="C87" s="65" t="s">
        <v>188</v>
      </c>
      <c r="D87" s="65" t="s">
        <v>92</v>
      </c>
      <c r="E87" s="66">
        <v>1.295E-2</v>
      </c>
      <c r="F87" s="66">
        <v>1.8160432500000001</v>
      </c>
      <c r="G87" s="66"/>
      <c r="H87" s="66"/>
      <c r="I87" s="66">
        <f t="shared" si="206"/>
        <v>0</v>
      </c>
      <c r="J87" s="66">
        <f t="shared" si="216"/>
        <v>1.8160432500000001</v>
      </c>
      <c r="K87" s="1">
        <v>45.7</v>
      </c>
      <c r="L87" s="1">
        <v>45.7</v>
      </c>
      <c r="M87" s="1">
        <v>82.993176524999996</v>
      </c>
      <c r="N87" s="1">
        <v>82.993176524999996</v>
      </c>
      <c r="O87" s="1"/>
      <c r="P87" s="1"/>
      <c r="Q87" s="1"/>
      <c r="R87" s="1"/>
      <c r="S87" s="1"/>
      <c r="T87" s="1"/>
      <c r="V87" s="1">
        <v>52.8</v>
      </c>
      <c r="W87" s="1">
        <v>95.887083599999997</v>
      </c>
      <c r="X87" s="15">
        <f t="shared" ref="X87:X89" si="217">V87/L87</f>
        <v>1.1553610503282274</v>
      </c>
      <c r="Y87" s="15">
        <f t="shared" ref="Y87:Y89" si="218">X87-AF87</f>
        <v>1.1297090387893942</v>
      </c>
      <c r="Z87" s="16">
        <f t="shared" ref="Z87:Z89" si="219">K87*Y87</f>
        <v>51.627703072675317</v>
      </c>
      <c r="AA87" s="16">
        <f t="shared" ref="AA87:AA89" si="220">Z87-K87</f>
        <v>5.9277030726753139</v>
      </c>
      <c r="AB87" s="16">
        <f t="shared" ref="AB87:AB89" si="221">J87*AA87</f>
        <v>10.764965153136265</v>
      </c>
      <c r="AC87" s="15">
        <f t="shared" ref="AC87:AC89" si="222">104.584835545197%-100%</f>
        <v>4.5848355451969969E-2</v>
      </c>
      <c r="AD87" s="15">
        <f t="shared" ref="AD87:AD89" si="223">101.199262415129%-100%</f>
        <v>1.1992624151289988E-2</v>
      </c>
      <c r="AE87" s="15">
        <f t="shared" ref="AE87:AE89" si="224">101.911505501324%-100%</f>
        <v>1.9115055013239957E-2</v>
      </c>
      <c r="AF87" s="15">
        <f t="shared" ref="AF87:AF89" si="225">AVERAGE(AC87:AE87)</f>
        <v>2.5652011538833303E-2</v>
      </c>
    </row>
    <row r="88" spans="1:34" x14ac:dyDescent="0.2">
      <c r="A88" s="63"/>
      <c r="B88" s="64" t="s">
        <v>241</v>
      </c>
      <c r="C88" s="65" t="s">
        <v>242</v>
      </c>
      <c r="D88" s="65" t="s">
        <v>139</v>
      </c>
      <c r="E88" s="66">
        <v>4.9000000000000002E-2</v>
      </c>
      <c r="F88" s="66">
        <v>6.8715149999999996</v>
      </c>
      <c r="G88" s="66"/>
      <c r="H88" s="66"/>
      <c r="I88" s="66">
        <f t="shared" si="206"/>
        <v>0</v>
      </c>
      <c r="J88" s="66">
        <f t="shared" si="216"/>
        <v>6.8715149999999996</v>
      </c>
      <c r="K88" s="1">
        <v>2990</v>
      </c>
      <c r="L88" s="1">
        <v>2990</v>
      </c>
      <c r="M88" s="1">
        <v>20545.829849999998</v>
      </c>
      <c r="N88" s="1">
        <v>20545.829849999998</v>
      </c>
      <c r="O88" s="1"/>
      <c r="P88" s="1"/>
      <c r="Q88" s="1"/>
      <c r="R88" s="1"/>
      <c r="S88" s="1"/>
      <c r="T88" s="1"/>
      <c r="V88" s="1">
        <v>3580</v>
      </c>
      <c r="W88" s="1">
        <v>24600.023700000002</v>
      </c>
      <c r="X88" s="15">
        <f t="shared" si="217"/>
        <v>1.1973244147157192</v>
      </c>
      <c r="Y88" s="15">
        <f t="shared" si="218"/>
        <v>1.1716724031768859</v>
      </c>
      <c r="Z88" s="16">
        <f t="shared" si="219"/>
        <v>3503.300485498889</v>
      </c>
      <c r="AA88" s="16">
        <f t="shared" si="220"/>
        <v>513.30048549888897</v>
      </c>
      <c r="AB88" s="16">
        <f t="shared" si="221"/>
        <v>3527.151985612898</v>
      </c>
      <c r="AC88" s="15">
        <f t="shared" si="222"/>
        <v>4.5848355451969969E-2</v>
      </c>
      <c r="AD88" s="15">
        <f t="shared" si="223"/>
        <v>1.1992624151289988E-2</v>
      </c>
      <c r="AE88" s="15">
        <f t="shared" si="224"/>
        <v>1.9115055013239957E-2</v>
      </c>
      <c r="AF88" s="15">
        <f t="shared" si="225"/>
        <v>2.5652011538833303E-2</v>
      </c>
    </row>
    <row r="89" spans="1:34" ht="15" thickBot="1" x14ac:dyDescent="0.25">
      <c r="A89" s="63"/>
      <c r="B89" s="64" t="s">
        <v>251</v>
      </c>
      <c r="C89" s="65" t="s">
        <v>252</v>
      </c>
      <c r="D89" s="65" t="s">
        <v>38</v>
      </c>
      <c r="E89" s="66">
        <v>1.02</v>
      </c>
      <c r="F89" s="66">
        <v>143.03970000000001</v>
      </c>
      <c r="G89" s="66"/>
      <c r="H89" s="66"/>
      <c r="I89" s="66">
        <f t="shared" si="206"/>
        <v>0</v>
      </c>
      <c r="J89" s="66">
        <f t="shared" si="216"/>
        <v>143.03970000000001</v>
      </c>
      <c r="K89" s="1">
        <v>838</v>
      </c>
      <c r="L89" s="1">
        <v>838</v>
      </c>
      <c r="M89" s="1">
        <v>119867.2686</v>
      </c>
      <c r="N89" s="1">
        <v>119867.2686</v>
      </c>
      <c r="O89" s="1"/>
      <c r="P89" s="1"/>
      <c r="Q89" s="1"/>
      <c r="R89" s="1"/>
      <c r="S89" s="1"/>
      <c r="T89" s="1"/>
      <c r="V89" s="1">
        <v>1230</v>
      </c>
      <c r="W89" s="1">
        <v>175938.83100000001</v>
      </c>
      <c r="X89" s="15">
        <f t="shared" si="217"/>
        <v>1.467780429594272</v>
      </c>
      <c r="Y89" s="15">
        <f t="shared" si="218"/>
        <v>1.4421284180554388</v>
      </c>
      <c r="Z89" s="16">
        <f t="shared" si="219"/>
        <v>1208.5036143304576</v>
      </c>
      <c r="AA89" s="16">
        <f t="shared" si="220"/>
        <v>370.50361433045759</v>
      </c>
      <c r="AB89" s="16">
        <f t="shared" si="221"/>
        <v>52996.725842744359</v>
      </c>
      <c r="AC89" s="15">
        <f t="shared" si="222"/>
        <v>4.5848355451969969E-2</v>
      </c>
      <c r="AD89" s="15">
        <f t="shared" si="223"/>
        <v>1.1992624151289988E-2</v>
      </c>
      <c r="AE89" s="15">
        <f t="shared" si="224"/>
        <v>1.9115055013239957E-2</v>
      </c>
      <c r="AF89" s="15">
        <f t="shared" si="225"/>
        <v>2.5652011538833303E-2</v>
      </c>
    </row>
    <row r="90" spans="1:34" ht="20.5" thickBot="1" x14ac:dyDescent="0.25">
      <c r="A90" s="8">
        <v>27</v>
      </c>
      <c r="B90" s="9" t="s">
        <v>253</v>
      </c>
      <c r="C90" s="10" t="s">
        <v>254</v>
      </c>
      <c r="D90" s="10" t="s">
        <v>38</v>
      </c>
      <c r="E90" s="11">
        <v>0</v>
      </c>
      <c r="F90" s="11">
        <v>344.82100000000003</v>
      </c>
      <c r="G90" s="11"/>
      <c r="H90" s="11"/>
      <c r="I90" s="11">
        <f t="shared" si="206"/>
        <v>0</v>
      </c>
      <c r="J90" s="11">
        <f t="shared" si="216"/>
        <v>344.82100000000003</v>
      </c>
      <c r="K90" s="12">
        <v>1587.11</v>
      </c>
      <c r="L90" s="12"/>
      <c r="M90" s="12"/>
      <c r="N90" s="12"/>
      <c r="O90" s="12"/>
      <c r="P90" s="12"/>
      <c r="Q90" s="12"/>
      <c r="R90" s="12"/>
      <c r="S90" s="12"/>
      <c r="T90" s="13"/>
      <c r="V90" s="12"/>
      <c r="W90" s="12">
        <v>0</v>
      </c>
    </row>
    <row r="91" spans="1:34" s="85" customFormat="1" ht="30" x14ac:dyDescent="0.35">
      <c r="A91" s="80"/>
      <c r="B91" s="81">
        <v>311234081</v>
      </c>
      <c r="C91" s="82" t="s">
        <v>4608</v>
      </c>
      <c r="D91" s="82" t="s">
        <v>38</v>
      </c>
      <c r="E91" s="83">
        <v>1.295E-2</v>
      </c>
      <c r="F91" s="83">
        <v>5.9649999999999999</v>
      </c>
      <c r="G91" s="83"/>
      <c r="H91" s="83"/>
      <c r="I91" s="83">
        <f t="shared" si="206"/>
        <v>0</v>
      </c>
      <c r="J91" s="83">
        <f t="shared" si="216"/>
        <v>5.9649999999999999</v>
      </c>
      <c r="K91" s="84">
        <v>45.7</v>
      </c>
      <c r="L91" s="84">
        <v>45.7</v>
      </c>
      <c r="M91" s="84">
        <v>101.893380365</v>
      </c>
      <c r="N91" s="84">
        <v>101.893380365</v>
      </c>
      <c r="O91" s="84"/>
      <c r="P91" s="84"/>
      <c r="Q91" s="84"/>
      <c r="R91" s="84"/>
      <c r="S91" s="84"/>
      <c r="T91" s="84"/>
      <c r="V91" s="84">
        <v>52.8</v>
      </c>
      <c r="W91" s="84">
        <v>117.72364296000001</v>
      </c>
      <c r="X91" s="15">
        <f t="shared" ref="X91:X93" si="226">V91/L91</f>
        <v>1.1553610503282274</v>
      </c>
      <c r="Y91" s="15">
        <f t="shared" ref="Y91:Y93" si="227">X91-AF91</f>
        <v>1.1297090387893942</v>
      </c>
      <c r="Z91" s="16">
        <f t="shared" ref="Z91:Z93" si="228">K91*Y91</f>
        <v>51.627703072675317</v>
      </c>
      <c r="AA91" s="16">
        <f t="shared" ref="AA91:AA93" si="229">Z91-K91</f>
        <v>5.9277030726753139</v>
      </c>
      <c r="AB91" s="16">
        <f t="shared" ref="AB91:AB93" si="230">J91*AA91</f>
        <v>35.358748828508247</v>
      </c>
      <c r="AC91" s="15">
        <f t="shared" ref="AC91:AC93" si="231">104.584835545197%-100%</f>
        <v>4.5848355451969969E-2</v>
      </c>
      <c r="AD91" s="15">
        <f t="shared" ref="AD91:AD93" si="232">101.199262415129%-100%</f>
        <v>1.1992624151289988E-2</v>
      </c>
      <c r="AE91" s="15">
        <f t="shared" ref="AE91:AE93" si="233">101.911505501324%-100%</f>
        <v>1.9115055013239957E-2</v>
      </c>
      <c r="AF91" s="15">
        <f t="shared" ref="AF91:AF93" si="234">AVERAGE(AC91:AE91)</f>
        <v>2.5652011538833303E-2</v>
      </c>
      <c r="AG91" s="17" t="s">
        <v>4607</v>
      </c>
      <c r="AH91" s="86"/>
    </row>
    <row r="92" spans="1:34" s="85" customFormat="1" ht="30" x14ac:dyDescent="0.35">
      <c r="A92" s="80"/>
      <c r="B92" s="81">
        <v>58564004</v>
      </c>
      <c r="C92" s="82" t="s">
        <v>242</v>
      </c>
      <c r="D92" s="82" t="s">
        <v>139</v>
      </c>
      <c r="E92" s="83">
        <v>4.9000000000000002E-2</v>
      </c>
      <c r="F92" s="83">
        <v>21.722999999999999</v>
      </c>
      <c r="G92" s="83"/>
      <c r="H92" s="83"/>
      <c r="I92" s="83">
        <f t="shared" si="206"/>
        <v>0</v>
      </c>
      <c r="J92" s="83">
        <f t="shared" si="216"/>
        <v>21.722999999999999</v>
      </c>
      <c r="K92" s="84">
        <v>3070</v>
      </c>
      <c r="L92" s="84">
        <v>3070</v>
      </c>
      <c r="M92" s="84">
        <v>25224.773209999999</v>
      </c>
      <c r="N92" s="84">
        <v>25224.773209999999</v>
      </c>
      <c r="O92" s="84"/>
      <c r="P92" s="84"/>
      <c r="Q92" s="84"/>
      <c r="R92" s="84"/>
      <c r="S92" s="84"/>
      <c r="T92" s="84"/>
      <c r="V92" s="84">
        <v>3580</v>
      </c>
      <c r="W92" s="84">
        <v>30202.236819999998</v>
      </c>
      <c r="X92" s="15">
        <f t="shared" si="226"/>
        <v>1.1661237785016287</v>
      </c>
      <c r="Y92" s="15">
        <f t="shared" si="227"/>
        <v>1.1404717669627955</v>
      </c>
      <c r="Z92" s="16">
        <f t="shared" si="228"/>
        <v>3501.2483245757821</v>
      </c>
      <c r="AA92" s="16">
        <f t="shared" si="229"/>
        <v>431.24832457578214</v>
      </c>
      <c r="AB92" s="16">
        <f t="shared" si="230"/>
        <v>9368.0073547597149</v>
      </c>
      <c r="AC92" s="15">
        <f t="shared" si="231"/>
        <v>4.5848355451969969E-2</v>
      </c>
      <c r="AD92" s="15">
        <f t="shared" si="232"/>
        <v>1.1992624151289988E-2</v>
      </c>
      <c r="AE92" s="15">
        <f t="shared" si="233"/>
        <v>1.9115055013239957E-2</v>
      </c>
      <c r="AF92" s="15">
        <f t="shared" si="234"/>
        <v>2.5652011538833303E-2</v>
      </c>
      <c r="AG92" s="17" t="s">
        <v>4607</v>
      </c>
      <c r="AH92" s="86"/>
    </row>
    <row r="93" spans="1:34" s="85" customFormat="1" ht="30.5" thickBot="1" x14ac:dyDescent="0.4">
      <c r="A93" s="80"/>
      <c r="B93" s="81">
        <v>59612013</v>
      </c>
      <c r="C93" s="82" t="s">
        <v>4589</v>
      </c>
      <c r="D93" s="82" t="s">
        <v>38</v>
      </c>
      <c r="E93" s="83">
        <v>1.02</v>
      </c>
      <c r="F93" s="83">
        <v>351.71699999999998</v>
      </c>
      <c r="G93" s="83"/>
      <c r="H93" s="83"/>
      <c r="I93" s="83">
        <f t="shared" si="206"/>
        <v>0</v>
      </c>
      <c r="J93" s="83">
        <f t="shared" si="216"/>
        <v>351.71699999999998</v>
      </c>
      <c r="K93" s="84">
        <v>952</v>
      </c>
      <c r="L93" s="84">
        <v>952</v>
      </c>
      <c r="M93" s="84">
        <v>147164.88396000001</v>
      </c>
      <c r="N93" s="84">
        <v>147164.88396000001</v>
      </c>
      <c r="O93" s="84"/>
      <c r="P93" s="84"/>
      <c r="Q93" s="84"/>
      <c r="R93" s="84"/>
      <c r="S93" s="84"/>
      <c r="T93" s="84"/>
      <c r="V93" s="84">
        <v>1470</v>
      </c>
      <c r="W93" s="84">
        <v>216005.7366</v>
      </c>
      <c r="X93" s="15">
        <f t="shared" si="226"/>
        <v>1.5441176470588236</v>
      </c>
      <c r="Y93" s="15">
        <f t="shared" si="227"/>
        <v>1.5184656355199904</v>
      </c>
      <c r="Z93" s="16">
        <f t="shared" si="228"/>
        <v>1445.5792850150308</v>
      </c>
      <c r="AA93" s="16">
        <f t="shared" si="229"/>
        <v>493.57928501503079</v>
      </c>
      <c r="AB93" s="16">
        <f t="shared" si="230"/>
        <v>173600.22538763157</v>
      </c>
      <c r="AC93" s="15">
        <f t="shared" si="231"/>
        <v>4.5848355451969969E-2</v>
      </c>
      <c r="AD93" s="15">
        <f t="shared" si="232"/>
        <v>1.1992624151289988E-2</v>
      </c>
      <c r="AE93" s="15">
        <f t="shared" si="233"/>
        <v>1.9115055013239957E-2</v>
      </c>
      <c r="AF93" s="15">
        <f t="shared" si="234"/>
        <v>2.5652011538833303E-2</v>
      </c>
      <c r="AG93" s="17" t="s">
        <v>4607</v>
      </c>
      <c r="AH93" s="86"/>
    </row>
    <row r="94" spans="1:34" ht="15" thickBot="1" x14ac:dyDescent="0.25">
      <c r="A94" s="8">
        <v>28</v>
      </c>
      <c r="B94" s="9" t="s">
        <v>255</v>
      </c>
      <c r="C94" s="10" t="s">
        <v>256</v>
      </c>
      <c r="D94" s="10" t="s">
        <v>139</v>
      </c>
      <c r="E94" s="11">
        <v>0</v>
      </c>
      <c r="F94" s="11">
        <v>0.996</v>
      </c>
      <c r="G94" s="11"/>
      <c r="H94" s="11"/>
      <c r="I94" s="11">
        <f t="shared" si="206"/>
        <v>0</v>
      </c>
      <c r="J94" s="11">
        <f t="shared" si="216"/>
        <v>0.996</v>
      </c>
      <c r="K94" s="12">
        <v>37377.629999999997</v>
      </c>
      <c r="L94" s="12">
        <v>41188.03</v>
      </c>
      <c r="M94" s="12">
        <v>41023.279999999999</v>
      </c>
      <c r="N94" s="12">
        <v>29712.049599599999</v>
      </c>
      <c r="O94" s="12">
        <v>4102.0918356000002</v>
      </c>
      <c r="P94" s="12">
        <v>0</v>
      </c>
      <c r="Q94" s="12">
        <v>0</v>
      </c>
      <c r="R94" s="12">
        <v>1386.5070404328001</v>
      </c>
      <c r="S94" s="12">
        <v>3602.3011915675002</v>
      </c>
      <c r="T94" s="13">
        <v>1389.0978980816401</v>
      </c>
      <c r="V94" s="12">
        <v>62024.51</v>
      </c>
      <c r="W94" s="12">
        <v>48080.055607200004</v>
      </c>
    </row>
    <row r="95" spans="1:34" ht="18" x14ac:dyDescent="0.2">
      <c r="A95" s="63"/>
      <c r="B95" s="64" t="s">
        <v>221</v>
      </c>
      <c r="C95" s="65" t="s">
        <v>222</v>
      </c>
      <c r="D95" s="65" t="s">
        <v>139</v>
      </c>
      <c r="E95" s="66">
        <v>0.20599999999999999</v>
      </c>
      <c r="F95" s="66">
        <v>0.205176</v>
      </c>
      <c r="G95" s="66"/>
      <c r="H95" s="66"/>
      <c r="I95" s="66">
        <f t="shared" si="206"/>
        <v>0</v>
      </c>
      <c r="J95" s="66">
        <f t="shared" si="216"/>
        <v>0.205176</v>
      </c>
      <c r="K95" s="1">
        <v>30300</v>
      </c>
      <c r="L95" s="1">
        <v>30300</v>
      </c>
      <c r="M95" s="1">
        <v>6216.8328000000001</v>
      </c>
      <c r="N95" s="1">
        <v>6216.8328000000001</v>
      </c>
      <c r="O95" s="1"/>
      <c r="P95" s="1"/>
      <c r="Q95" s="1"/>
      <c r="R95" s="1"/>
      <c r="S95" s="1"/>
      <c r="T95" s="1"/>
      <c r="V95" s="1">
        <v>51100</v>
      </c>
      <c r="W95" s="1">
        <v>10484.4936</v>
      </c>
      <c r="X95" s="15">
        <f t="shared" ref="X95:X99" si="235">V95/L95</f>
        <v>1.6864686468646866</v>
      </c>
      <c r="Y95" s="15">
        <f t="shared" ref="Y95:Y99" si="236">X95-AF95</f>
        <v>1.6608166353258533</v>
      </c>
      <c r="Z95" s="16">
        <f t="shared" ref="Z95:Z99" si="237">K95*Y95</f>
        <v>50322.744050373352</v>
      </c>
      <c r="AA95" s="16">
        <f t="shared" ref="AA95:AA99" si="238">Z95-K95</f>
        <v>20022.744050373352</v>
      </c>
      <c r="AB95" s="16">
        <f t="shared" ref="AB95:AB99" si="239">J95*AA95</f>
        <v>4108.1865332794032</v>
      </c>
      <c r="AC95" s="15">
        <f t="shared" ref="AC95:AC105" si="240">104.584835545197%-100%</f>
        <v>4.5848355451969969E-2</v>
      </c>
      <c r="AD95" s="15">
        <f t="shared" ref="AD95:AD105" si="241">101.199262415129%-100%</f>
        <v>1.1992624151289988E-2</v>
      </c>
      <c r="AE95" s="15">
        <f t="shared" ref="AE95:AE105" si="242">101.911505501324%-100%</f>
        <v>1.9115055013239957E-2</v>
      </c>
      <c r="AF95" s="15">
        <f t="shared" ref="AF95:AF99" si="243">AVERAGE(AC95:AE95)</f>
        <v>2.5652011538833303E-2</v>
      </c>
    </row>
    <row r="96" spans="1:34" ht="18" x14ac:dyDescent="0.2">
      <c r="A96" s="63"/>
      <c r="B96" s="64" t="s">
        <v>176</v>
      </c>
      <c r="C96" s="65" t="s">
        <v>177</v>
      </c>
      <c r="D96" s="65" t="s">
        <v>139</v>
      </c>
      <c r="E96" s="66">
        <v>0.82399999999999995</v>
      </c>
      <c r="F96" s="66">
        <v>0.82070399999999999</v>
      </c>
      <c r="G96" s="66"/>
      <c r="H96" s="66"/>
      <c r="I96" s="66">
        <f t="shared" si="206"/>
        <v>0</v>
      </c>
      <c r="J96" s="66">
        <f t="shared" si="216"/>
        <v>0.82070399999999999</v>
      </c>
      <c r="K96" s="1">
        <v>26600</v>
      </c>
      <c r="L96" s="1">
        <v>26600</v>
      </c>
      <c r="M96" s="1">
        <v>21830.7264</v>
      </c>
      <c r="N96" s="1">
        <v>21830.7264</v>
      </c>
      <c r="O96" s="1"/>
      <c r="P96" s="1"/>
      <c r="Q96" s="1"/>
      <c r="R96" s="1"/>
      <c r="S96" s="1"/>
      <c r="T96" s="1"/>
      <c r="V96" s="1">
        <v>43100</v>
      </c>
      <c r="W96" s="1">
        <v>35372.342400000001</v>
      </c>
      <c r="X96" s="15">
        <f t="shared" si="235"/>
        <v>1.6203007518796992</v>
      </c>
      <c r="Y96" s="15">
        <f t="shared" si="236"/>
        <v>1.594648740340866</v>
      </c>
      <c r="Z96" s="16">
        <f t="shared" si="237"/>
        <v>42417.656493067036</v>
      </c>
      <c r="AA96" s="16">
        <f t="shared" si="238"/>
        <v>15817.656493067036</v>
      </c>
      <c r="AB96" s="16">
        <f t="shared" si="239"/>
        <v>12981.613954486089</v>
      </c>
      <c r="AC96" s="15">
        <f t="shared" si="240"/>
        <v>4.5848355451969969E-2</v>
      </c>
      <c r="AD96" s="15">
        <f t="shared" si="241"/>
        <v>1.1992624151289988E-2</v>
      </c>
      <c r="AE96" s="15">
        <f t="shared" si="242"/>
        <v>1.9115055013239957E-2</v>
      </c>
      <c r="AF96" s="15">
        <f t="shared" si="243"/>
        <v>2.5652011538833303E-2</v>
      </c>
    </row>
    <row r="97" spans="1:33" x14ac:dyDescent="0.2">
      <c r="A97" s="63"/>
      <c r="B97" s="64" t="s">
        <v>180</v>
      </c>
      <c r="C97" s="65" t="s">
        <v>181</v>
      </c>
      <c r="D97" s="65" t="s">
        <v>98</v>
      </c>
      <c r="E97" s="66">
        <v>11.651</v>
      </c>
      <c r="F97" s="66">
        <v>11.604395999999999</v>
      </c>
      <c r="G97" s="66"/>
      <c r="H97" s="66"/>
      <c r="I97" s="66">
        <f t="shared" si="206"/>
        <v>0</v>
      </c>
      <c r="J97" s="66">
        <f t="shared" si="216"/>
        <v>11.604395999999999</v>
      </c>
      <c r="K97" s="1">
        <v>34.1</v>
      </c>
      <c r="L97" s="1">
        <v>34.1</v>
      </c>
      <c r="M97" s="1">
        <v>395.70990360000002</v>
      </c>
      <c r="N97" s="1">
        <v>395.70990360000002</v>
      </c>
      <c r="O97" s="1"/>
      <c r="P97" s="1"/>
      <c r="Q97" s="1"/>
      <c r="R97" s="1"/>
      <c r="S97" s="1"/>
      <c r="T97" s="1"/>
      <c r="V97" s="1">
        <v>56.2</v>
      </c>
      <c r="W97" s="1">
        <v>652.16705520000005</v>
      </c>
      <c r="X97" s="15">
        <f t="shared" si="235"/>
        <v>1.6480938416422288</v>
      </c>
      <c r="Y97" s="15">
        <f t="shared" si="236"/>
        <v>1.6224418301033956</v>
      </c>
      <c r="Z97" s="16">
        <f t="shared" si="237"/>
        <v>55.325266406525792</v>
      </c>
      <c r="AA97" s="16">
        <f t="shared" si="238"/>
        <v>21.22526640652579</v>
      </c>
      <c r="AB97" s="16">
        <f t="shared" si="239"/>
        <v>246.30639658682225</v>
      </c>
      <c r="AC97" s="15">
        <f t="shared" si="240"/>
        <v>4.5848355451969969E-2</v>
      </c>
      <c r="AD97" s="15">
        <f t="shared" si="241"/>
        <v>1.1992624151289988E-2</v>
      </c>
      <c r="AE97" s="15">
        <f t="shared" si="242"/>
        <v>1.9115055013239957E-2</v>
      </c>
      <c r="AF97" s="15">
        <f t="shared" si="243"/>
        <v>2.5652011538833303E-2</v>
      </c>
    </row>
    <row r="98" spans="1:33" ht="18" x14ac:dyDescent="0.2">
      <c r="A98" s="63"/>
      <c r="B98" s="64" t="s">
        <v>257</v>
      </c>
      <c r="C98" s="65" t="s">
        <v>258</v>
      </c>
      <c r="D98" s="65" t="s">
        <v>184</v>
      </c>
      <c r="E98" s="66">
        <v>1.6719999999999999</v>
      </c>
      <c r="F98" s="66">
        <v>1.6653119999999999</v>
      </c>
      <c r="G98" s="66"/>
      <c r="H98" s="66"/>
      <c r="I98" s="66">
        <f t="shared" si="206"/>
        <v>0</v>
      </c>
      <c r="J98" s="66">
        <f t="shared" si="216"/>
        <v>1.6653119999999999</v>
      </c>
      <c r="K98" s="1">
        <v>733</v>
      </c>
      <c r="L98" s="1">
        <v>733</v>
      </c>
      <c r="M98" s="1">
        <v>1220.6736960000001</v>
      </c>
      <c r="N98" s="1">
        <v>1220.6736960000001</v>
      </c>
      <c r="O98" s="1"/>
      <c r="P98" s="1"/>
      <c r="Q98" s="1"/>
      <c r="R98" s="1"/>
      <c r="S98" s="1"/>
      <c r="T98" s="1"/>
      <c r="V98" s="1">
        <v>886</v>
      </c>
      <c r="W98" s="1">
        <v>1475.4664319999999</v>
      </c>
      <c r="X98" s="15">
        <f t="shared" si="235"/>
        <v>1.2087312414733971</v>
      </c>
      <c r="Y98" s="15">
        <f t="shared" si="236"/>
        <v>1.1830792299345638</v>
      </c>
      <c r="Z98" s="16">
        <f t="shared" si="237"/>
        <v>867.19707554203524</v>
      </c>
      <c r="AA98" s="16">
        <f t="shared" si="238"/>
        <v>134.19707554203524</v>
      </c>
      <c r="AB98" s="16">
        <f t="shared" si="239"/>
        <v>223.48000026505778</v>
      </c>
      <c r="AC98" s="15">
        <f t="shared" si="240"/>
        <v>4.5848355451969969E-2</v>
      </c>
      <c r="AD98" s="15">
        <f t="shared" si="241"/>
        <v>1.1992624151289988E-2</v>
      </c>
      <c r="AE98" s="15">
        <f t="shared" si="242"/>
        <v>1.9115055013239957E-2</v>
      </c>
      <c r="AF98" s="15">
        <f t="shared" si="243"/>
        <v>2.5652011538833303E-2</v>
      </c>
    </row>
    <row r="99" spans="1:33" ht="15" thickBot="1" x14ac:dyDescent="0.25">
      <c r="A99" s="63"/>
      <c r="B99" s="64" t="s">
        <v>223</v>
      </c>
      <c r="C99" s="65" t="s">
        <v>224</v>
      </c>
      <c r="D99" s="65" t="s">
        <v>98</v>
      </c>
      <c r="E99" s="66">
        <v>1.05</v>
      </c>
      <c r="F99" s="66">
        <v>1.0458000000000001</v>
      </c>
      <c r="G99" s="66"/>
      <c r="H99" s="66"/>
      <c r="I99" s="66">
        <f t="shared" si="206"/>
        <v>0</v>
      </c>
      <c r="J99" s="66">
        <f t="shared" si="216"/>
        <v>1.0458000000000001</v>
      </c>
      <c r="K99" s="1">
        <v>46</v>
      </c>
      <c r="L99" s="1">
        <v>46</v>
      </c>
      <c r="M99" s="1">
        <v>48.1068</v>
      </c>
      <c r="N99" s="1">
        <v>48.1068</v>
      </c>
      <c r="O99" s="1"/>
      <c r="P99" s="1"/>
      <c r="Q99" s="1"/>
      <c r="R99" s="1"/>
      <c r="S99" s="1"/>
      <c r="T99" s="1"/>
      <c r="V99" s="1">
        <v>91.4</v>
      </c>
      <c r="W99" s="1">
        <v>95.586119999999994</v>
      </c>
      <c r="X99" s="15">
        <f t="shared" si="235"/>
        <v>1.9869565217391305</v>
      </c>
      <c r="Y99" s="15">
        <f t="shared" si="236"/>
        <v>1.9613045102002973</v>
      </c>
      <c r="Z99" s="16">
        <f t="shared" si="237"/>
        <v>90.22000746921367</v>
      </c>
      <c r="AA99" s="16">
        <f t="shared" si="238"/>
        <v>44.22000746921367</v>
      </c>
      <c r="AB99" s="16">
        <f t="shared" si="239"/>
        <v>46.245283811303658</v>
      </c>
      <c r="AC99" s="15">
        <f t="shared" si="240"/>
        <v>4.5848355451969969E-2</v>
      </c>
      <c r="AD99" s="15">
        <f t="shared" si="241"/>
        <v>1.1992624151289988E-2</v>
      </c>
      <c r="AE99" s="15">
        <f t="shared" si="242"/>
        <v>1.9115055013239957E-2</v>
      </c>
      <c r="AF99" s="15">
        <f t="shared" si="243"/>
        <v>2.5652011538833303E-2</v>
      </c>
    </row>
    <row r="100" spans="1:33" s="171" customFormat="1" ht="15" thickBot="1" x14ac:dyDescent="0.25">
      <c r="A100" s="8">
        <v>28</v>
      </c>
      <c r="B100" s="9" t="s">
        <v>255</v>
      </c>
      <c r="C100" s="10" t="s">
        <v>256</v>
      </c>
      <c r="D100" s="10" t="s">
        <v>139</v>
      </c>
      <c r="E100" s="11">
        <v>0</v>
      </c>
      <c r="F100" s="11">
        <v>1.3584000000000001</v>
      </c>
      <c r="G100" s="11"/>
      <c r="H100" s="11"/>
      <c r="I100" s="11">
        <f t="shared" si="206"/>
        <v>0</v>
      </c>
      <c r="J100" s="11">
        <f t="shared" si="216"/>
        <v>1.3584000000000001</v>
      </c>
      <c r="K100" s="12">
        <v>37377.629999999997</v>
      </c>
      <c r="L100" s="12">
        <v>41188.03</v>
      </c>
      <c r="M100" s="12">
        <v>41023.279999999999</v>
      </c>
      <c r="N100" s="12">
        <v>29712.049599599999</v>
      </c>
      <c r="O100" s="12">
        <v>4102.0918356000002</v>
      </c>
      <c r="P100" s="12">
        <v>0</v>
      </c>
      <c r="Q100" s="12">
        <v>0</v>
      </c>
      <c r="R100" s="12">
        <v>1386.5070404328001</v>
      </c>
      <c r="S100" s="12">
        <v>3602.3011915675002</v>
      </c>
      <c r="T100" s="13">
        <v>1389.0978980816401</v>
      </c>
      <c r="V100" s="12">
        <v>62024.51</v>
      </c>
      <c r="W100" s="12">
        <v>48080.055607200004</v>
      </c>
      <c r="AG100" s="17" t="s">
        <v>5115</v>
      </c>
    </row>
    <row r="101" spans="1:33" s="171" customFormat="1" ht="18" x14ac:dyDescent="0.2">
      <c r="A101" s="63"/>
      <c r="B101" s="64" t="s">
        <v>221</v>
      </c>
      <c r="C101" s="65" t="s">
        <v>222</v>
      </c>
      <c r="D101" s="65" t="s">
        <v>139</v>
      </c>
      <c r="E101" s="66">
        <v>0.20599999999999999</v>
      </c>
      <c r="F101" s="66">
        <v>0.27983039999999998</v>
      </c>
      <c r="G101" s="66"/>
      <c r="H101" s="66"/>
      <c r="I101" s="66">
        <f t="shared" si="206"/>
        <v>0</v>
      </c>
      <c r="J101" s="66">
        <f t="shared" si="216"/>
        <v>0.27983039999999998</v>
      </c>
      <c r="K101" s="1">
        <v>30300</v>
      </c>
      <c r="L101" s="1">
        <v>30300</v>
      </c>
      <c r="M101" s="1">
        <v>6216.8328000000001</v>
      </c>
      <c r="N101" s="1">
        <v>6216.8328000000001</v>
      </c>
      <c r="O101" s="1"/>
      <c r="P101" s="1"/>
      <c r="Q101" s="1"/>
      <c r="R101" s="1"/>
      <c r="S101" s="1"/>
      <c r="T101" s="1"/>
      <c r="V101" s="1">
        <v>51100</v>
      </c>
      <c r="W101" s="1">
        <v>10484.4936</v>
      </c>
      <c r="X101" s="15">
        <f t="shared" ref="X101:X105" si="244">V101/L101</f>
        <v>1.6864686468646866</v>
      </c>
      <c r="Y101" s="15">
        <f t="shared" ref="Y101:Y105" si="245">X101-AF101</f>
        <v>1.6608166353258533</v>
      </c>
      <c r="Z101" s="16">
        <f t="shared" ref="Z101:Z105" si="246">K101*Y101</f>
        <v>50322.744050373352</v>
      </c>
      <c r="AA101" s="16">
        <f t="shared" ref="AA101:AA105" si="247">Z101-K101</f>
        <v>20022.744050373352</v>
      </c>
      <c r="AB101" s="16">
        <f t="shared" ref="AB101:AB105" si="248">J101*AA101</f>
        <v>5602.9724767135949</v>
      </c>
      <c r="AC101" s="15">
        <f t="shared" si="240"/>
        <v>4.5848355451969969E-2</v>
      </c>
      <c r="AD101" s="15">
        <f t="shared" si="241"/>
        <v>1.1992624151289988E-2</v>
      </c>
      <c r="AE101" s="15">
        <f t="shared" si="242"/>
        <v>1.9115055013239957E-2</v>
      </c>
      <c r="AF101" s="15">
        <f t="shared" ref="AF101:AF105" si="249">AVERAGE(AC101:AE101)</f>
        <v>2.5652011538833303E-2</v>
      </c>
      <c r="AG101" s="17" t="s">
        <v>5115</v>
      </c>
    </row>
    <row r="102" spans="1:33" s="171" customFormat="1" ht="18" x14ac:dyDescent="0.2">
      <c r="A102" s="63"/>
      <c r="B102" s="64" t="s">
        <v>176</v>
      </c>
      <c r="C102" s="65" t="s">
        <v>177</v>
      </c>
      <c r="D102" s="65" t="s">
        <v>139</v>
      </c>
      <c r="E102" s="66">
        <v>0.82399999999999995</v>
      </c>
      <c r="F102" s="66">
        <v>1.1193215999999999</v>
      </c>
      <c r="G102" s="66"/>
      <c r="H102" s="66"/>
      <c r="I102" s="66">
        <f t="shared" si="206"/>
        <v>0</v>
      </c>
      <c r="J102" s="66">
        <f t="shared" si="216"/>
        <v>1.1193215999999999</v>
      </c>
      <c r="K102" s="1">
        <v>26600</v>
      </c>
      <c r="L102" s="1">
        <v>26600</v>
      </c>
      <c r="M102" s="1">
        <v>21830.7264</v>
      </c>
      <c r="N102" s="1">
        <v>21830.7264</v>
      </c>
      <c r="O102" s="1"/>
      <c r="P102" s="1"/>
      <c r="Q102" s="1"/>
      <c r="R102" s="1"/>
      <c r="S102" s="1"/>
      <c r="T102" s="1"/>
      <c r="V102" s="1">
        <v>43100</v>
      </c>
      <c r="W102" s="1">
        <v>35372.342400000001</v>
      </c>
      <c r="X102" s="15">
        <f t="shared" si="244"/>
        <v>1.6203007518796992</v>
      </c>
      <c r="Y102" s="15">
        <f t="shared" si="245"/>
        <v>1.594648740340866</v>
      </c>
      <c r="Z102" s="16">
        <f t="shared" si="246"/>
        <v>42417.656493067036</v>
      </c>
      <c r="AA102" s="16">
        <f t="shared" si="247"/>
        <v>15817.656493067036</v>
      </c>
      <c r="AB102" s="16">
        <f t="shared" si="248"/>
        <v>17705.044574070183</v>
      </c>
      <c r="AC102" s="15">
        <f t="shared" si="240"/>
        <v>4.5848355451969969E-2</v>
      </c>
      <c r="AD102" s="15">
        <f t="shared" si="241"/>
        <v>1.1992624151289988E-2</v>
      </c>
      <c r="AE102" s="15">
        <f t="shared" si="242"/>
        <v>1.9115055013239957E-2</v>
      </c>
      <c r="AF102" s="15">
        <f t="shared" si="249"/>
        <v>2.5652011538833303E-2</v>
      </c>
      <c r="AG102" s="17" t="s">
        <v>5115</v>
      </c>
    </row>
    <row r="103" spans="1:33" s="171" customFormat="1" x14ac:dyDescent="0.2">
      <c r="A103" s="63"/>
      <c r="B103" s="64" t="s">
        <v>180</v>
      </c>
      <c r="C103" s="65" t="s">
        <v>181</v>
      </c>
      <c r="D103" s="65" t="s">
        <v>98</v>
      </c>
      <c r="E103" s="66">
        <v>11.651</v>
      </c>
      <c r="F103" s="66">
        <v>15.826718400000001</v>
      </c>
      <c r="G103" s="66"/>
      <c r="H103" s="66"/>
      <c r="I103" s="66">
        <f t="shared" si="206"/>
        <v>0</v>
      </c>
      <c r="J103" s="66">
        <f t="shared" si="216"/>
        <v>15.826718400000001</v>
      </c>
      <c r="K103" s="1">
        <v>34.1</v>
      </c>
      <c r="L103" s="1">
        <v>34.1</v>
      </c>
      <c r="M103" s="1">
        <v>395.70990360000002</v>
      </c>
      <c r="N103" s="1">
        <v>395.70990360000002</v>
      </c>
      <c r="O103" s="1"/>
      <c r="P103" s="1"/>
      <c r="Q103" s="1"/>
      <c r="R103" s="1"/>
      <c r="S103" s="1"/>
      <c r="T103" s="1"/>
      <c r="V103" s="1">
        <v>56.2</v>
      </c>
      <c r="W103" s="1">
        <v>652.16705520000005</v>
      </c>
      <c r="X103" s="15">
        <f t="shared" si="244"/>
        <v>1.6480938416422288</v>
      </c>
      <c r="Y103" s="15">
        <f t="shared" si="245"/>
        <v>1.6224418301033956</v>
      </c>
      <c r="Z103" s="16">
        <f t="shared" si="246"/>
        <v>55.325266406525792</v>
      </c>
      <c r="AA103" s="16">
        <f t="shared" si="247"/>
        <v>21.22526640652579</v>
      </c>
      <c r="AB103" s="16">
        <f t="shared" si="248"/>
        <v>335.92631438106361</v>
      </c>
      <c r="AC103" s="15">
        <f t="shared" si="240"/>
        <v>4.5848355451969969E-2</v>
      </c>
      <c r="AD103" s="15">
        <f t="shared" si="241"/>
        <v>1.1992624151289988E-2</v>
      </c>
      <c r="AE103" s="15">
        <f t="shared" si="242"/>
        <v>1.9115055013239957E-2</v>
      </c>
      <c r="AF103" s="15">
        <f t="shared" si="249"/>
        <v>2.5652011538833303E-2</v>
      </c>
      <c r="AG103" s="17" t="s">
        <v>5115</v>
      </c>
    </row>
    <row r="104" spans="1:33" s="171" customFormat="1" ht="18" x14ac:dyDescent="0.2">
      <c r="A104" s="63"/>
      <c r="B104" s="64" t="s">
        <v>257</v>
      </c>
      <c r="C104" s="65" t="s">
        <v>258</v>
      </c>
      <c r="D104" s="65" t="s">
        <v>184</v>
      </c>
      <c r="E104" s="66">
        <v>1.6719999999999999</v>
      </c>
      <c r="F104" s="66">
        <v>2.2712447999999998</v>
      </c>
      <c r="G104" s="66"/>
      <c r="H104" s="66"/>
      <c r="I104" s="66">
        <f t="shared" si="206"/>
        <v>0</v>
      </c>
      <c r="J104" s="66">
        <f t="shared" si="216"/>
        <v>2.2712447999999998</v>
      </c>
      <c r="K104" s="1">
        <v>733</v>
      </c>
      <c r="L104" s="1">
        <v>733</v>
      </c>
      <c r="M104" s="1">
        <v>1220.6736960000001</v>
      </c>
      <c r="N104" s="1">
        <v>1220.6736960000001</v>
      </c>
      <c r="O104" s="1"/>
      <c r="P104" s="1"/>
      <c r="Q104" s="1"/>
      <c r="R104" s="1"/>
      <c r="S104" s="1"/>
      <c r="T104" s="1"/>
      <c r="V104" s="1">
        <v>886</v>
      </c>
      <c r="W104" s="1">
        <v>1475.4664319999999</v>
      </c>
      <c r="X104" s="15">
        <f t="shared" si="244"/>
        <v>1.2087312414733971</v>
      </c>
      <c r="Y104" s="15">
        <f t="shared" si="245"/>
        <v>1.1830792299345638</v>
      </c>
      <c r="Z104" s="16">
        <f t="shared" si="246"/>
        <v>867.19707554203524</v>
      </c>
      <c r="AA104" s="16">
        <f t="shared" si="247"/>
        <v>134.19707554203524</v>
      </c>
      <c r="AB104" s="16">
        <f t="shared" si="248"/>
        <v>304.79441000005471</v>
      </c>
      <c r="AC104" s="15">
        <f t="shared" si="240"/>
        <v>4.5848355451969969E-2</v>
      </c>
      <c r="AD104" s="15">
        <f t="shared" si="241"/>
        <v>1.1992624151289988E-2</v>
      </c>
      <c r="AE104" s="15">
        <f t="shared" si="242"/>
        <v>1.9115055013239957E-2</v>
      </c>
      <c r="AF104" s="15">
        <f t="shared" si="249"/>
        <v>2.5652011538833303E-2</v>
      </c>
      <c r="AG104" s="17" t="s">
        <v>5115</v>
      </c>
    </row>
    <row r="105" spans="1:33" s="171" customFormat="1" ht="15" thickBot="1" x14ac:dyDescent="0.25">
      <c r="A105" s="63"/>
      <c r="B105" s="64" t="s">
        <v>223</v>
      </c>
      <c r="C105" s="65" t="s">
        <v>224</v>
      </c>
      <c r="D105" s="65" t="s">
        <v>98</v>
      </c>
      <c r="E105" s="66">
        <v>1.05</v>
      </c>
      <c r="F105" s="66">
        <v>1.42632</v>
      </c>
      <c r="G105" s="66"/>
      <c r="H105" s="66"/>
      <c r="I105" s="66">
        <f t="shared" si="206"/>
        <v>0</v>
      </c>
      <c r="J105" s="66">
        <f t="shared" si="216"/>
        <v>1.42632</v>
      </c>
      <c r="K105" s="1">
        <v>46</v>
      </c>
      <c r="L105" s="1">
        <v>46</v>
      </c>
      <c r="M105" s="1">
        <v>48.1068</v>
      </c>
      <c r="N105" s="1">
        <v>48.1068</v>
      </c>
      <c r="O105" s="1"/>
      <c r="P105" s="1"/>
      <c r="Q105" s="1"/>
      <c r="R105" s="1"/>
      <c r="S105" s="1"/>
      <c r="T105" s="1"/>
      <c r="V105" s="1">
        <v>91.4</v>
      </c>
      <c r="W105" s="1">
        <v>95.586119999999994</v>
      </c>
      <c r="X105" s="15">
        <f t="shared" si="244"/>
        <v>1.9869565217391305</v>
      </c>
      <c r="Y105" s="15">
        <f t="shared" si="245"/>
        <v>1.9613045102002973</v>
      </c>
      <c r="Z105" s="16">
        <f t="shared" si="246"/>
        <v>90.22000746921367</v>
      </c>
      <c r="AA105" s="16">
        <f t="shared" si="247"/>
        <v>44.22000746921367</v>
      </c>
      <c r="AB105" s="16">
        <f t="shared" si="248"/>
        <v>63.071881053488845</v>
      </c>
      <c r="AC105" s="15">
        <f t="shared" si="240"/>
        <v>4.5848355451969969E-2</v>
      </c>
      <c r="AD105" s="15">
        <f t="shared" si="241"/>
        <v>1.1992624151289988E-2</v>
      </c>
      <c r="AE105" s="15">
        <f t="shared" si="242"/>
        <v>1.9115055013239957E-2</v>
      </c>
      <c r="AF105" s="15">
        <f t="shared" si="249"/>
        <v>2.5652011538833303E-2</v>
      </c>
      <c r="AG105" s="17" t="s">
        <v>5115</v>
      </c>
    </row>
    <row r="106" spans="1:33" ht="15" thickBot="1" x14ac:dyDescent="0.25">
      <c r="A106" s="8">
        <v>29</v>
      </c>
      <c r="B106" s="9" t="s">
        <v>2640</v>
      </c>
      <c r="C106" s="10" t="s">
        <v>2641</v>
      </c>
      <c r="D106" s="10" t="s">
        <v>41</v>
      </c>
      <c r="E106" s="11">
        <v>0</v>
      </c>
      <c r="F106" s="11">
        <v>4</v>
      </c>
      <c r="G106" s="11"/>
      <c r="H106" s="11"/>
      <c r="I106" s="11">
        <f t="shared" si="206"/>
        <v>0</v>
      </c>
      <c r="J106" s="11">
        <f t="shared" si="216"/>
        <v>4</v>
      </c>
      <c r="K106" s="12">
        <v>437.03</v>
      </c>
      <c r="L106" s="12">
        <v>236.26</v>
      </c>
      <c r="M106" s="12">
        <v>945.04</v>
      </c>
      <c r="N106" s="12">
        <v>571.44924800000001</v>
      </c>
      <c r="O106" s="12">
        <v>155.96</v>
      </c>
      <c r="P106" s="12">
        <v>0</v>
      </c>
      <c r="Q106" s="12">
        <v>0</v>
      </c>
      <c r="R106" s="12">
        <v>52.714480000000002</v>
      </c>
      <c r="S106" s="12">
        <v>118.979919</v>
      </c>
      <c r="T106" s="13">
        <v>45.880326660000001</v>
      </c>
      <c r="V106" s="12">
        <v>328.39</v>
      </c>
      <c r="W106" s="12">
        <v>862.21779200000003</v>
      </c>
    </row>
    <row r="107" spans="1:33" x14ac:dyDescent="0.2">
      <c r="A107" s="63"/>
      <c r="B107" s="64" t="s">
        <v>187</v>
      </c>
      <c r="C107" s="65" t="s">
        <v>188</v>
      </c>
      <c r="D107" s="65" t="s">
        <v>92</v>
      </c>
      <c r="E107" s="66">
        <v>2.16E-3</v>
      </c>
      <c r="F107" s="66">
        <v>8.6400000000000001E-3</v>
      </c>
      <c r="G107" s="66"/>
      <c r="H107" s="66"/>
      <c r="I107" s="66">
        <f t="shared" si="206"/>
        <v>0</v>
      </c>
      <c r="J107" s="66">
        <f t="shared" si="216"/>
        <v>8.6400000000000001E-3</v>
      </c>
      <c r="K107" s="1">
        <v>45.7</v>
      </c>
      <c r="L107" s="1">
        <v>45.7</v>
      </c>
      <c r="M107" s="1">
        <v>0.39484799999999998</v>
      </c>
      <c r="N107" s="1">
        <v>0.39484799999999998</v>
      </c>
      <c r="O107" s="1"/>
      <c r="P107" s="1"/>
      <c r="Q107" s="1"/>
      <c r="R107" s="1"/>
      <c r="S107" s="1"/>
      <c r="T107" s="1"/>
      <c r="V107" s="1">
        <v>52.8</v>
      </c>
      <c r="W107" s="1">
        <v>0.45619199999999999</v>
      </c>
      <c r="X107" s="15">
        <f t="shared" ref="X107:X109" si="250">V107/L107</f>
        <v>1.1553610503282274</v>
      </c>
      <c r="Y107" s="15">
        <f t="shared" ref="Y107:Y109" si="251">X107-AF107</f>
        <v>1.1297090387893942</v>
      </c>
      <c r="Z107" s="16">
        <f t="shared" ref="Z107:Z109" si="252">K107*Y107</f>
        <v>51.627703072675317</v>
      </c>
      <c r="AA107" s="16">
        <f t="shared" ref="AA107:AA109" si="253">Z107-K107</f>
        <v>5.9277030726753139</v>
      </c>
      <c r="AB107" s="16">
        <f t="shared" ref="AB107:AB109" si="254">J107*AA107</f>
        <v>5.1215354547914711E-2</v>
      </c>
      <c r="AC107" s="15">
        <f t="shared" ref="AC107:AC172" si="255">104.584835545197%-100%</f>
        <v>4.5848355451969969E-2</v>
      </c>
      <c r="AD107" s="15">
        <f t="shared" ref="AD107:AD172" si="256">101.199262415129%-100%</f>
        <v>1.1992624151289988E-2</v>
      </c>
      <c r="AE107" s="15">
        <f t="shared" ref="AE107:AE172" si="257">101.911505501324%-100%</f>
        <v>1.9115055013239957E-2</v>
      </c>
      <c r="AF107" s="15">
        <f t="shared" ref="AF107:AF109" si="258">AVERAGE(AC107:AE107)</f>
        <v>2.5652011538833303E-2</v>
      </c>
    </row>
    <row r="108" spans="1:33" x14ac:dyDescent="0.2">
      <c r="A108" s="63"/>
      <c r="B108" s="64" t="s">
        <v>263</v>
      </c>
      <c r="C108" s="65" t="s">
        <v>264</v>
      </c>
      <c r="D108" s="65" t="s">
        <v>139</v>
      </c>
      <c r="E108" s="66">
        <v>9.3999999999999997E-4</v>
      </c>
      <c r="F108" s="66">
        <v>3.7599999999999999E-3</v>
      </c>
      <c r="G108" s="66"/>
      <c r="H108" s="66"/>
      <c r="I108" s="66">
        <f t="shared" si="206"/>
        <v>0</v>
      </c>
      <c r="J108" s="66">
        <f t="shared" si="216"/>
        <v>3.7599999999999999E-3</v>
      </c>
      <c r="K108" s="1">
        <v>2940</v>
      </c>
      <c r="L108" s="1">
        <v>2940</v>
      </c>
      <c r="M108" s="1">
        <v>11.054399999999999</v>
      </c>
      <c r="N108" s="1">
        <v>11.054399999999999</v>
      </c>
      <c r="O108" s="1"/>
      <c r="P108" s="1"/>
      <c r="Q108" s="1"/>
      <c r="R108" s="1"/>
      <c r="S108" s="1"/>
      <c r="T108" s="1"/>
      <c r="V108" s="1">
        <v>3660</v>
      </c>
      <c r="W108" s="1">
        <v>13.7616</v>
      </c>
      <c r="X108" s="15">
        <f t="shared" si="250"/>
        <v>1.2448979591836735</v>
      </c>
      <c r="Y108" s="15">
        <f t="shared" si="251"/>
        <v>1.2192459476448403</v>
      </c>
      <c r="Z108" s="16">
        <f t="shared" si="252"/>
        <v>3584.5830860758306</v>
      </c>
      <c r="AA108" s="16">
        <f t="shared" si="253"/>
        <v>644.58308607583058</v>
      </c>
      <c r="AB108" s="16">
        <f t="shared" si="254"/>
        <v>2.4236324036451231</v>
      </c>
      <c r="AC108" s="15">
        <f t="shared" si="255"/>
        <v>4.5848355451969969E-2</v>
      </c>
      <c r="AD108" s="15">
        <f t="shared" si="256"/>
        <v>1.1992624151289988E-2</v>
      </c>
      <c r="AE108" s="15">
        <f t="shared" si="257"/>
        <v>1.9115055013239957E-2</v>
      </c>
      <c r="AF108" s="15">
        <f t="shared" si="258"/>
        <v>2.5652011538833303E-2</v>
      </c>
    </row>
    <row r="109" spans="1:33" ht="15" thickBot="1" x14ac:dyDescent="0.25">
      <c r="A109" s="63"/>
      <c r="B109" s="64" t="s">
        <v>2642</v>
      </c>
      <c r="C109" s="65" t="s">
        <v>2643</v>
      </c>
      <c r="D109" s="65" t="s">
        <v>41</v>
      </c>
      <c r="E109" s="66">
        <v>1</v>
      </c>
      <c r="F109" s="66">
        <v>4</v>
      </c>
      <c r="G109" s="66"/>
      <c r="H109" s="66"/>
      <c r="I109" s="66">
        <f t="shared" si="206"/>
        <v>0</v>
      </c>
      <c r="J109" s="66">
        <f t="shared" si="216"/>
        <v>4</v>
      </c>
      <c r="K109" s="1">
        <v>140</v>
      </c>
      <c r="L109" s="1">
        <v>140</v>
      </c>
      <c r="M109" s="1">
        <v>560</v>
      </c>
      <c r="N109" s="1">
        <v>560</v>
      </c>
      <c r="O109" s="1"/>
      <c r="P109" s="1"/>
      <c r="Q109" s="1"/>
      <c r="R109" s="1"/>
      <c r="S109" s="1"/>
      <c r="T109" s="1"/>
      <c r="V109" s="1">
        <v>212</v>
      </c>
      <c r="W109" s="1">
        <v>848</v>
      </c>
      <c r="X109" s="15">
        <f t="shared" si="250"/>
        <v>1.5142857142857142</v>
      </c>
      <c r="Y109" s="15">
        <f t="shared" si="251"/>
        <v>1.488633702746881</v>
      </c>
      <c r="Z109" s="16">
        <f t="shared" si="252"/>
        <v>208.40871838456334</v>
      </c>
      <c r="AA109" s="16">
        <f t="shared" si="253"/>
        <v>68.408718384563343</v>
      </c>
      <c r="AB109" s="16">
        <f t="shared" si="254"/>
        <v>273.63487353825337</v>
      </c>
      <c r="AC109" s="15">
        <f t="shared" si="255"/>
        <v>4.5848355451969969E-2</v>
      </c>
      <c r="AD109" s="15">
        <f t="shared" si="256"/>
        <v>1.1992624151289988E-2</v>
      </c>
      <c r="AE109" s="15">
        <f t="shared" si="257"/>
        <v>1.9115055013239957E-2</v>
      </c>
      <c r="AF109" s="15">
        <f t="shared" si="258"/>
        <v>2.5652011538833303E-2</v>
      </c>
    </row>
    <row r="110" spans="1:33" ht="15" thickBot="1" x14ac:dyDescent="0.25">
      <c r="A110" s="8">
        <v>30</v>
      </c>
      <c r="B110" s="9" t="s">
        <v>2644</v>
      </c>
      <c r="C110" s="10" t="s">
        <v>2645</v>
      </c>
      <c r="D110" s="10" t="s">
        <v>41</v>
      </c>
      <c r="E110" s="11">
        <v>0</v>
      </c>
      <c r="F110" s="11">
        <v>22</v>
      </c>
      <c r="G110" s="11"/>
      <c r="H110" s="11"/>
      <c r="I110" s="11">
        <f t="shared" si="206"/>
        <v>0</v>
      </c>
      <c r="J110" s="11">
        <f t="shared" si="216"/>
        <v>22</v>
      </c>
      <c r="K110" s="12">
        <v>454.28</v>
      </c>
      <c r="L110" s="12">
        <v>311.72000000000003</v>
      </c>
      <c r="M110" s="12">
        <v>6857.84</v>
      </c>
      <c r="N110" s="12">
        <v>4095.1418640000002</v>
      </c>
      <c r="O110" s="12">
        <v>1153.4159999999999</v>
      </c>
      <c r="P110" s="12">
        <v>0</v>
      </c>
      <c r="Q110" s="12">
        <v>0</v>
      </c>
      <c r="R110" s="12">
        <v>389.85460799999998</v>
      </c>
      <c r="S110" s="12">
        <v>879.85930626000004</v>
      </c>
      <c r="T110" s="13">
        <v>339.28609739640001</v>
      </c>
      <c r="V110" s="12">
        <v>434.65</v>
      </c>
      <c r="W110" s="12">
        <v>6221.2446559999998</v>
      </c>
    </row>
    <row r="111" spans="1:33" x14ac:dyDescent="0.2">
      <c r="A111" s="63"/>
      <c r="B111" s="64" t="s">
        <v>187</v>
      </c>
      <c r="C111" s="65" t="s">
        <v>188</v>
      </c>
      <c r="D111" s="65" t="s">
        <v>92</v>
      </c>
      <c r="E111" s="66">
        <v>2.16E-3</v>
      </c>
      <c r="F111" s="66">
        <v>4.752E-2</v>
      </c>
      <c r="G111" s="66"/>
      <c r="H111" s="66"/>
      <c r="I111" s="66">
        <f t="shared" si="206"/>
        <v>0</v>
      </c>
      <c r="J111" s="66">
        <f t="shared" si="216"/>
        <v>4.752E-2</v>
      </c>
      <c r="K111" s="1">
        <v>45.7</v>
      </c>
      <c r="L111" s="1">
        <v>45.7</v>
      </c>
      <c r="M111" s="1">
        <v>2.1716639999999998</v>
      </c>
      <c r="N111" s="1">
        <v>2.1716639999999998</v>
      </c>
      <c r="O111" s="1"/>
      <c r="P111" s="1"/>
      <c r="Q111" s="1"/>
      <c r="R111" s="1"/>
      <c r="S111" s="1"/>
      <c r="T111" s="1"/>
      <c r="V111" s="1">
        <v>52.8</v>
      </c>
      <c r="W111" s="1">
        <v>2.5090560000000002</v>
      </c>
      <c r="X111" s="15">
        <f t="shared" ref="X111:X115" si="259">V111/L111</f>
        <v>1.1553610503282274</v>
      </c>
      <c r="Y111" s="15">
        <f t="shared" ref="Y111:Y115" si="260">X111-AF111</f>
        <v>1.1297090387893942</v>
      </c>
      <c r="Z111" s="16">
        <f t="shared" ref="Z111:Z115" si="261">K111*Y111</f>
        <v>51.627703072675317</v>
      </c>
      <c r="AA111" s="16">
        <f t="shared" ref="AA111:AA115" si="262">Z111-K111</f>
        <v>5.9277030726753139</v>
      </c>
      <c r="AB111" s="16">
        <f t="shared" ref="AB111:AB115" si="263">J111*AA111</f>
        <v>0.28168445001353093</v>
      </c>
      <c r="AC111" s="15">
        <f t="shared" si="255"/>
        <v>4.5848355451969969E-2</v>
      </c>
      <c r="AD111" s="15">
        <f t="shared" si="256"/>
        <v>1.1992624151289988E-2</v>
      </c>
      <c r="AE111" s="15">
        <f t="shared" si="257"/>
        <v>1.9115055013239957E-2</v>
      </c>
      <c r="AF111" s="15">
        <f t="shared" ref="AF111:AF115" si="264">AVERAGE(AC111:AE111)</f>
        <v>2.5652011538833303E-2</v>
      </c>
    </row>
    <row r="112" spans="1:33" x14ac:dyDescent="0.2">
      <c r="A112" s="63"/>
      <c r="B112" s="64" t="s">
        <v>263</v>
      </c>
      <c r="C112" s="65" t="s">
        <v>264</v>
      </c>
      <c r="D112" s="65" t="s">
        <v>139</v>
      </c>
      <c r="E112" s="66">
        <v>9.3999999999999997E-4</v>
      </c>
      <c r="F112" s="66">
        <v>2.068E-2</v>
      </c>
      <c r="G112" s="66"/>
      <c r="H112" s="66"/>
      <c r="I112" s="66">
        <f t="shared" si="206"/>
        <v>0</v>
      </c>
      <c r="J112" s="66">
        <f t="shared" si="216"/>
        <v>2.068E-2</v>
      </c>
      <c r="K112" s="1">
        <v>2940</v>
      </c>
      <c r="L112" s="1">
        <v>2940</v>
      </c>
      <c r="M112" s="1">
        <v>60.799199999999999</v>
      </c>
      <c r="N112" s="1">
        <v>60.799199999999999</v>
      </c>
      <c r="O112" s="1"/>
      <c r="P112" s="1"/>
      <c r="Q112" s="1"/>
      <c r="R112" s="1"/>
      <c r="S112" s="1"/>
      <c r="T112" s="1"/>
      <c r="V112" s="1">
        <v>3660</v>
      </c>
      <c r="W112" s="1">
        <v>75.688800000000001</v>
      </c>
      <c r="X112" s="15">
        <f t="shared" si="259"/>
        <v>1.2448979591836735</v>
      </c>
      <c r="Y112" s="15">
        <f t="shared" si="260"/>
        <v>1.2192459476448403</v>
      </c>
      <c r="Z112" s="16">
        <f t="shared" si="261"/>
        <v>3584.5830860758306</v>
      </c>
      <c r="AA112" s="16">
        <f t="shared" si="262"/>
        <v>644.58308607583058</v>
      </c>
      <c r="AB112" s="16">
        <f t="shared" si="263"/>
        <v>13.329978220048176</v>
      </c>
      <c r="AC112" s="15">
        <f t="shared" si="255"/>
        <v>4.5848355451969969E-2</v>
      </c>
      <c r="AD112" s="15">
        <f t="shared" si="256"/>
        <v>1.1992624151289988E-2</v>
      </c>
      <c r="AE112" s="15">
        <f t="shared" si="257"/>
        <v>1.9115055013239957E-2</v>
      </c>
      <c r="AF112" s="15">
        <f t="shared" si="264"/>
        <v>2.5652011538833303E-2</v>
      </c>
    </row>
    <row r="113" spans="1:32" x14ac:dyDescent="0.2">
      <c r="A113" s="63"/>
      <c r="B113" s="64" t="s">
        <v>2646</v>
      </c>
      <c r="C113" s="65" t="s">
        <v>2647</v>
      </c>
      <c r="D113" s="65" t="s">
        <v>41</v>
      </c>
      <c r="E113" s="66">
        <v>1</v>
      </c>
      <c r="F113" s="66">
        <v>22</v>
      </c>
      <c r="G113" s="66"/>
      <c r="H113" s="66"/>
      <c r="I113" s="66">
        <f t="shared" si="206"/>
        <v>0</v>
      </c>
      <c r="J113" s="66">
        <f t="shared" si="216"/>
        <v>22</v>
      </c>
      <c r="K113" s="1">
        <v>176</v>
      </c>
      <c r="L113" s="1">
        <v>176</v>
      </c>
      <c r="M113" s="1">
        <v>3872</v>
      </c>
      <c r="N113" s="1">
        <v>3872</v>
      </c>
      <c r="O113" s="1"/>
      <c r="P113" s="1"/>
      <c r="Q113" s="1"/>
      <c r="R113" s="1"/>
      <c r="S113" s="1"/>
      <c r="T113" s="1"/>
      <c r="V113" s="1">
        <v>267</v>
      </c>
      <c r="W113" s="1">
        <v>5874</v>
      </c>
      <c r="X113" s="15">
        <f t="shared" si="259"/>
        <v>1.5170454545454546</v>
      </c>
      <c r="Y113" s="15">
        <f t="shared" si="260"/>
        <v>1.4913934430066214</v>
      </c>
      <c r="Z113" s="16">
        <f t="shared" si="261"/>
        <v>262.48524596916536</v>
      </c>
      <c r="AA113" s="16">
        <f t="shared" si="262"/>
        <v>86.485245969165362</v>
      </c>
      <c r="AB113" s="16">
        <f t="shared" si="263"/>
        <v>1902.675411321638</v>
      </c>
      <c r="AC113" s="15">
        <f t="shared" si="255"/>
        <v>4.5848355451969969E-2</v>
      </c>
      <c r="AD113" s="15">
        <f t="shared" si="256"/>
        <v>1.1992624151289988E-2</v>
      </c>
      <c r="AE113" s="15">
        <f t="shared" si="257"/>
        <v>1.9115055013239957E-2</v>
      </c>
      <c r="AF113" s="15">
        <f t="shared" si="264"/>
        <v>2.5652011538833303E-2</v>
      </c>
    </row>
    <row r="114" spans="1:32" x14ac:dyDescent="0.2">
      <c r="A114" s="63"/>
      <c r="B114" s="64" t="s">
        <v>101</v>
      </c>
      <c r="C114" s="65" t="s">
        <v>102</v>
      </c>
      <c r="D114" s="65" t="s">
        <v>92</v>
      </c>
      <c r="E114" s="66">
        <v>1.7000000000000001E-4</v>
      </c>
      <c r="F114" s="66">
        <v>3.7399999999999998E-3</v>
      </c>
      <c r="G114" s="66"/>
      <c r="H114" s="66"/>
      <c r="I114" s="66">
        <f t="shared" si="206"/>
        <v>0</v>
      </c>
      <c r="J114" s="66">
        <f t="shared" si="216"/>
        <v>3.7399999999999998E-3</v>
      </c>
      <c r="K114" s="1">
        <v>4650</v>
      </c>
      <c r="L114" s="1">
        <v>4650</v>
      </c>
      <c r="M114" s="1">
        <v>17.390999999999998</v>
      </c>
      <c r="N114" s="1">
        <v>17.390999999999998</v>
      </c>
      <c r="O114" s="1"/>
      <c r="P114" s="1"/>
      <c r="Q114" s="1"/>
      <c r="R114" s="1"/>
      <c r="S114" s="1"/>
      <c r="T114" s="1"/>
      <c r="V114" s="1">
        <v>7820</v>
      </c>
      <c r="W114" s="1">
        <v>29.2468</v>
      </c>
      <c r="X114" s="15">
        <f t="shared" si="259"/>
        <v>1.6817204301075268</v>
      </c>
      <c r="Y114" s="15">
        <f t="shared" si="260"/>
        <v>1.6560684185686936</v>
      </c>
      <c r="Z114" s="16">
        <f t="shared" si="261"/>
        <v>7700.7181463444249</v>
      </c>
      <c r="AA114" s="16">
        <f t="shared" si="262"/>
        <v>3050.7181463444249</v>
      </c>
      <c r="AB114" s="16">
        <f t="shared" si="263"/>
        <v>11.409685867328148</v>
      </c>
      <c r="AC114" s="15">
        <f t="shared" si="255"/>
        <v>4.5848355451969969E-2</v>
      </c>
      <c r="AD114" s="15">
        <f t="shared" si="256"/>
        <v>1.1992624151289988E-2</v>
      </c>
      <c r="AE114" s="15">
        <f t="shared" si="257"/>
        <v>1.9115055013239957E-2</v>
      </c>
      <c r="AF114" s="15">
        <f t="shared" si="264"/>
        <v>2.5652011538833303E-2</v>
      </c>
    </row>
    <row r="115" spans="1:32" ht="15" thickBot="1" x14ac:dyDescent="0.25">
      <c r="A115" s="63"/>
      <c r="B115" s="64" t="s">
        <v>103</v>
      </c>
      <c r="C115" s="65" t="s">
        <v>104</v>
      </c>
      <c r="D115" s="65" t="s">
        <v>92</v>
      </c>
      <c r="E115" s="66">
        <v>1E-3</v>
      </c>
      <c r="F115" s="66">
        <v>2.1999999999999999E-2</v>
      </c>
      <c r="G115" s="66"/>
      <c r="H115" s="66"/>
      <c r="I115" s="66">
        <f t="shared" si="206"/>
        <v>0</v>
      </c>
      <c r="J115" s="66">
        <f t="shared" si="216"/>
        <v>2.1999999999999999E-2</v>
      </c>
      <c r="K115" s="1">
        <v>6490</v>
      </c>
      <c r="L115" s="1">
        <v>6490</v>
      </c>
      <c r="M115" s="1">
        <v>142.78</v>
      </c>
      <c r="N115" s="1">
        <v>142.78</v>
      </c>
      <c r="O115" s="1"/>
      <c r="P115" s="1"/>
      <c r="Q115" s="1"/>
      <c r="R115" s="1"/>
      <c r="S115" s="1"/>
      <c r="T115" s="1"/>
      <c r="V115" s="1">
        <v>10900</v>
      </c>
      <c r="W115" s="1">
        <v>239.8</v>
      </c>
      <c r="X115" s="15">
        <f t="shared" si="259"/>
        <v>1.6795069337442219</v>
      </c>
      <c r="Y115" s="15">
        <f t="shared" si="260"/>
        <v>1.6538549222053887</v>
      </c>
      <c r="Z115" s="16">
        <f t="shared" si="261"/>
        <v>10733.518445112972</v>
      </c>
      <c r="AA115" s="16">
        <f t="shared" si="262"/>
        <v>4243.5184451129717</v>
      </c>
      <c r="AB115" s="16">
        <f t="shared" si="263"/>
        <v>93.357405792485366</v>
      </c>
      <c r="AC115" s="15">
        <f t="shared" si="255"/>
        <v>4.5848355451969969E-2</v>
      </c>
      <c r="AD115" s="15">
        <f t="shared" si="256"/>
        <v>1.1992624151289988E-2</v>
      </c>
      <c r="AE115" s="15">
        <f t="shared" si="257"/>
        <v>1.9115055013239957E-2</v>
      </c>
      <c r="AF115" s="15">
        <f t="shared" si="264"/>
        <v>2.5652011538833303E-2</v>
      </c>
    </row>
    <row r="116" spans="1:32" ht="15" thickBot="1" x14ac:dyDescent="0.25">
      <c r="A116" s="8">
        <v>31</v>
      </c>
      <c r="B116" s="9" t="s">
        <v>259</v>
      </c>
      <c r="C116" s="10" t="s">
        <v>260</v>
      </c>
      <c r="D116" s="10" t="s">
        <v>41</v>
      </c>
      <c r="E116" s="11">
        <v>0</v>
      </c>
      <c r="F116" s="11">
        <v>60</v>
      </c>
      <c r="G116" s="11"/>
      <c r="H116" s="11"/>
      <c r="I116" s="11">
        <f t="shared" si="206"/>
        <v>0</v>
      </c>
      <c r="J116" s="11">
        <f t="shared" si="216"/>
        <v>60</v>
      </c>
      <c r="K116" s="12">
        <v>483.03</v>
      </c>
      <c r="L116" s="12">
        <v>344.21</v>
      </c>
      <c r="M116" s="12">
        <v>20652.599999999999</v>
      </c>
      <c r="N116" s="12">
        <v>14900.88168</v>
      </c>
      <c r="O116" s="12">
        <v>2401.35</v>
      </c>
      <c r="P116" s="12">
        <v>0</v>
      </c>
      <c r="Q116" s="12">
        <v>0</v>
      </c>
      <c r="R116" s="12">
        <v>811.65629999999999</v>
      </c>
      <c r="S116" s="12">
        <v>1831.695228</v>
      </c>
      <c r="T116" s="13">
        <v>706.32738791999998</v>
      </c>
      <c r="V116" s="12">
        <v>490.76</v>
      </c>
      <c r="W116" s="12">
        <v>22500.19872</v>
      </c>
    </row>
    <row r="117" spans="1:32" x14ac:dyDescent="0.2">
      <c r="A117" s="63"/>
      <c r="B117" s="64" t="s">
        <v>187</v>
      </c>
      <c r="C117" s="65" t="s">
        <v>188</v>
      </c>
      <c r="D117" s="65" t="s">
        <v>92</v>
      </c>
      <c r="E117" s="66">
        <v>2.0400000000000001E-3</v>
      </c>
      <c r="F117" s="66">
        <v>0.12239999999999999</v>
      </c>
      <c r="G117" s="66"/>
      <c r="H117" s="66"/>
      <c r="I117" s="66">
        <f t="shared" si="206"/>
        <v>0</v>
      </c>
      <c r="J117" s="66">
        <f t="shared" si="216"/>
        <v>0.12239999999999999</v>
      </c>
      <c r="K117" s="1">
        <v>45.7</v>
      </c>
      <c r="L117" s="1">
        <v>45.7</v>
      </c>
      <c r="M117" s="1">
        <v>5.59368</v>
      </c>
      <c r="N117" s="1">
        <v>5.59368</v>
      </c>
      <c r="O117" s="1"/>
      <c r="P117" s="1"/>
      <c r="Q117" s="1"/>
      <c r="R117" s="1"/>
      <c r="S117" s="1"/>
      <c r="T117" s="1"/>
      <c r="V117" s="1">
        <v>52.8</v>
      </c>
      <c r="W117" s="1">
        <v>6.46272</v>
      </c>
      <c r="X117" s="15">
        <f t="shared" ref="X117:X120" si="265">V117/L117</f>
        <v>1.1553610503282274</v>
      </c>
      <c r="Y117" s="15">
        <f t="shared" ref="Y117:Y120" si="266">X117-AF117</f>
        <v>1.1297090387893942</v>
      </c>
      <c r="Z117" s="16">
        <f t="shared" ref="Z117:Z120" si="267">K117*Y117</f>
        <v>51.627703072675317</v>
      </c>
      <c r="AA117" s="16">
        <f t="shared" ref="AA117:AA120" si="268">Z117-K117</f>
        <v>5.9277030726753139</v>
      </c>
      <c r="AB117" s="16">
        <f t="shared" ref="AB117:AB120" si="269">J117*AA117</f>
        <v>0.72555085609545844</v>
      </c>
      <c r="AC117" s="15">
        <f t="shared" si="255"/>
        <v>4.5848355451969969E-2</v>
      </c>
      <c r="AD117" s="15">
        <f t="shared" si="256"/>
        <v>1.1992624151289988E-2</v>
      </c>
      <c r="AE117" s="15">
        <f t="shared" si="257"/>
        <v>1.9115055013239957E-2</v>
      </c>
      <c r="AF117" s="15">
        <f t="shared" ref="AF117:AF120" si="270">AVERAGE(AC117:AE117)</f>
        <v>2.5652011538833303E-2</v>
      </c>
    </row>
    <row r="118" spans="1:32" x14ac:dyDescent="0.2">
      <c r="A118" s="63"/>
      <c r="B118" s="64" t="s">
        <v>261</v>
      </c>
      <c r="C118" s="65" t="s">
        <v>262</v>
      </c>
      <c r="D118" s="65" t="s">
        <v>98</v>
      </c>
      <c r="E118" s="66">
        <v>1.7999999999999999E-2</v>
      </c>
      <c r="F118" s="66">
        <v>1.08</v>
      </c>
      <c r="G118" s="66"/>
      <c r="H118" s="66"/>
      <c r="I118" s="66">
        <f t="shared" si="206"/>
        <v>0</v>
      </c>
      <c r="J118" s="66">
        <f t="shared" si="216"/>
        <v>1.08</v>
      </c>
      <c r="K118" s="1">
        <v>38.700000000000003</v>
      </c>
      <c r="L118" s="1">
        <v>38.700000000000003</v>
      </c>
      <c r="M118" s="1">
        <v>41.795999999999999</v>
      </c>
      <c r="N118" s="1">
        <v>41.795999999999999</v>
      </c>
      <c r="O118" s="1"/>
      <c r="P118" s="1"/>
      <c r="Q118" s="1"/>
      <c r="R118" s="1"/>
      <c r="S118" s="1"/>
      <c r="T118" s="1"/>
      <c r="V118" s="1">
        <v>53.1</v>
      </c>
      <c r="W118" s="1">
        <v>57.347999999999999</v>
      </c>
      <c r="X118" s="15">
        <f t="shared" si="265"/>
        <v>1.3720930232558139</v>
      </c>
      <c r="Y118" s="15">
        <f t="shared" si="266"/>
        <v>1.3464410117169807</v>
      </c>
      <c r="Z118" s="16">
        <f t="shared" si="267"/>
        <v>52.107267153447161</v>
      </c>
      <c r="AA118" s="16">
        <f t="shared" si="268"/>
        <v>13.407267153447158</v>
      </c>
      <c r="AB118" s="16">
        <f t="shared" si="269"/>
        <v>14.479848525722932</v>
      </c>
      <c r="AC118" s="15">
        <f t="shared" si="255"/>
        <v>4.5848355451969969E-2</v>
      </c>
      <c r="AD118" s="15">
        <f t="shared" si="256"/>
        <v>1.1992624151289988E-2</v>
      </c>
      <c r="AE118" s="15">
        <f t="shared" si="257"/>
        <v>1.9115055013239957E-2</v>
      </c>
      <c r="AF118" s="15">
        <f t="shared" si="270"/>
        <v>2.5652011538833303E-2</v>
      </c>
    </row>
    <row r="119" spans="1:32" x14ac:dyDescent="0.2">
      <c r="A119" s="63"/>
      <c r="B119" s="64" t="s">
        <v>263</v>
      </c>
      <c r="C119" s="65" t="s">
        <v>264</v>
      </c>
      <c r="D119" s="65" t="s">
        <v>139</v>
      </c>
      <c r="E119" s="66">
        <v>5.2999999999999998E-4</v>
      </c>
      <c r="F119" s="66">
        <v>3.1800000000000002E-2</v>
      </c>
      <c r="G119" s="66"/>
      <c r="H119" s="66"/>
      <c r="I119" s="66">
        <f t="shared" si="206"/>
        <v>0</v>
      </c>
      <c r="J119" s="66">
        <f t="shared" si="216"/>
        <v>3.1800000000000002E-2</v>
      </c>
      <c r="K119" s="1">
        <v>2940</v>
      </c>
      <c r="L119" s="1">
        <v>2940</v>
      </c>
      <c r="M119" s="1">
        <v>93.492000000000004</v>
      </c>
      <c r="N119" s="1">
        <v>93.492000000000004</v>
      </c>
      <c r="O119" s="1"/>
      <c r="P119" s="1"/>
      <c r="Q119" s="1"/>
      <c r="R119" s="1"/>
      <c r="S119" s="1"/>
      <c r="T119" s="1"/>
      <c r="V119" s="1">
        <v>3660</v>
      </c>
      <c r="W119" s="1">
        <v>116.38800000000001</v>
      </c>
      <c r="X119" s="15">
        <f t="shared" si="265"/>
        <v>1.2448979591836735</v>
      </c>
      <c r="Y119" s="15">
        <f t="shared" si="266"/>
        <v>1.2192459476448403</v>
      </c>
      <c r="Z119" s="16">
        <f t="shared" si="267"/>
        <v>3584.5830860758306</v>
      </c>
      <c r="AA119" s="16">
        <f t="shared" si="268"/>
        <v>644.58308607583058</v>
      </c>
      <c r="AB119" s="16">
        <f t="shared" si="269"/>
        <v>20.497742137211414</v>
      </c>
      <c r="AC119" s="15">
        <f t="shared" si="255"/>
        <v>4.5848355451969969E-2</v>
      </c>
      <c r="AD119" s="15">
        <f t="shared" si="256"/>
        <v>1.1992624151289988E-2</v>
      </c>
      <c r="AE119" s="15">
        <f t="shared" si="257"/>
        <v>1.9115055013239957E-2</v>
      </c>
      <c r="AF119" s="15">
        <f t="shared" si="270"/>
        <v>2.5652011538833303E-2</v>
      </c>
    </row>
    <row r="120" spans="1:32" ht="15" thickBot="1" x14ac:dyDescent="0.25">
      <c r="A120" s="63"/>
      <c r="B120" s="64" t="s">
        <v>265</v>
      </c>
      <c r="C120" s="65" t="s">
        <v>266</v>
      </c>
      <c r="D120" s="65" t="s">
        <v>41</v>
      </c>
      <c r="E120" s="66">
        <v>1</v>
      </c>
      <c r="F120" s="66">
        <v>60</v>
      </c>
      <c r="G120" s="66"/>
      <c r="H120" s="66"/>
      <c r="I120" s="66">
        <f t="shared" si="206"/>
        <v>0</v>
      </c>
      <c r="J120" s="66">
        <f t="shared" si="216"/>
        <v>60</v>
      </c>
      <c r="K120" s="1">
        <v>246</v>
      </c>
      <c r="L120" s="1">
        <v>246</v>
      </c>
      <c r="M120" s="1">
        <v>14760</v>
      </c>
      <c r="N120" s="1">
        <v>14760</v>
      </c>
      <c r="O120" s="1"/>
      <c r="P120" s="1"/>
      <c r="Q120" s="1"/>
      <c r="R120" s="1"/>
      <c r="S120" s="1"/>
      <c r="T120" s="1"/>
      <c r="V120" s="1">
        <v>372</v>
      </c>
      <c r="W120" s="1">
        <v>22320</v>
      </c>
      <c r="X120" s="15">
        <f t="shared" si="265"/>
        <v>1.5121951219512195</v>
      </c>
      <c r="Y120" s="15">
        <f t="shared" si="266"/>
        <v>1.4865431104123863</v>
      </c>
      <c r="Z120" s="16">
        <f t="shared" si="267"/>
        <v>365.68960516144705</v>
      </c>
      <c r="AA120" s="16">
        <f t="shared" si="268"/>
        <v>119.68960516144705</v>
      </c>
      <c r="AB120" s="16">
        <f t="shared" si="269"/>
        <v>7181.3763096868224</v>
      </c>
      <c r="AC120" s="15">
        <f t="shared" si="255"/>
        <v>4.5848355451969969E-2</v>
      </c>
      <c r="AD120" s="15">
        <f t="shared" si="256"/>
        <v>1.1992624151289988E-2</v>
      </c>
      <c r="AE120" s="15">
        <f t="shared" si="257"/>
        <v>1.9115055013239957E-2</v>
      </c>
      <c r="AF120" s="15">
        <f t="shared" si="270"/>
        <v>2.5652011538833303E-2</v>
      </c>
    </row>
    <row r="121" spans="1:32" ht="15" thickBot="1" x14ac:dyDescent="0.25">
      <c r="A121" s="8">
        <v>32</v>
      </c>
      <c r="B121" s="9" t="s">
        <v>267</v>
      </c>
      <c r="C121" s="10" t="s">
        <v>268</v>
      </c>
      <c r="D121" s="10" t="s">
        <v>41</v>
      </c>
      <c r="E121" s="11">
        <v>0</v>
      </c>
      <c r="F121" s="11">
        <v>8</v>
      </c>
      <c r="G121" s="11"/>
      <c r="H121" s="11"/>
      <c r="I121" s="11">
        <f t="shared" si="206"/>
        <v>0</v>
      </c>
      <c r="J121" s="11">
        <f t="shared" si="216"/>
        <v>8</v>
      </c>
      <c r="K121" s="12">
        <v>506.04</v>
      </c>
      <c r="L121" s="12">
        <v>430.28</v>
      </c>
      <c r="M121" s="12">
        <v>3442.24</v>
      </c>
      <c r="N121" s="12">
        <v>2650.784224</v>
      </c>
      <c r="O121" s="12">
        <v>330.46</v>
      </c>
      <c r="P121" s="12">
        <v>0</v>
      </c>
      <c r="Q121" s="12">
        <v>0</v>
      </c>
      <c r="R121" s="12">
        <v>111.69548</v>
      </c>
      <c r="S121" s="12">
        <v>252.0661752</v>
      </c>
      <c r="T121" s="13">
        <v>97.200254928000007</v>
      </c>
      <c r="V121" s="12">
        <v>622.46</v>
      </c>
      <c r="W121" s="12">
        <v>4024.026496</v>
      </c>
    </row>
    <row r="122" spans="1:32" x14ac:dyDescent="0.2">
      <c r="A122" s="63"/>
      <c r="B122" s="64" t="s">
        <v>187</v>
      </c>
      <c r="C122" s="65" t="s">
        <v>188</v>
      </c>
      <c r="D122" s="65" t="s">
        <v>92</v>
      </c>
      <c r="E122" s="66">
        <v>2.0400000000000001E-3</v>
      </c>
      <c r="F122" s="66">
        <v>1.6320000000000001E-2</v>
      </c>
      <c r="G122" s="66"/>
      <c r="H122" s="66"/>
      <c r="I122" s="66">
        <f t="shared" si="206"/>
        <v>0</v>
      </c>
      <c r="J122" s="66">
        <f t="shared" si="216"/>
        <v>1.6320000000000001E-2</v>
      </c>
      <c r="K122" s="1">
        <v>45.7</v>
      </c>
      <c r="L122" s="1">
        <v>45.7</v>
      </c>
      <c r="M122" s="1">
        <v>0.74582400000000004</v>
      </c>
      <c r="N122" s="1">
        <v>0.74582400000000004</v>
      </c>
      <c r="O122" s="1"/>
      <c r="P122" s="1"/>
      <c r="Q122" s="1"/>
      <c r="R122" s="1"/>
      <c r="S122" s="1"/>
      <c r="T122" s="1"/>
      <c r="V122" s="1">
        <v>52.8</v>
      </c>
      <c r="W122" s="1">
        <v>0.86169600000000002</v>
      </c>
      <c r="X122" s="15">
        <f t="shared" ref="X122:X125" si="271">V122/L122</f>
        <v>1.1553610503282274</v>
      </c>
      <c r="Y122" s="15">
        <f t="shared" ref="Y122:Y125" si="272">X122-AF122</f>
        <v>1.1297090387893942</v>
      </c>
      <c r="Z122" s="16">
        <f t="shared" ref="Z122:Z125" si="273">K122*Y122</f>
        <v>51.627703072675317</v>
      </c>
      <c r="AA122" s="16">
        <f t="shared" ref="AA122:AA125" si="274">Z122-K122</f>
        <v>5.9277030726753139</v>
      </c>
      <c r="AB122" s="16">
        <f t="shared" ref="AB122:AB125" si="275">J122*AA122</f>
        <v>9.6740114146061124E-2</v>
      </c>
      <c r="AC122" s="15">
        <f t="shared" si="255"/>
        <v>4.5848355451969969E-2</v>
      </c>
      <c r="AD122" s="15">
        <f t="shared" si="256"/>
        <v>1.1992624151289988E-2</v>
      </c>
      <c r="AE122" s="15">
        <f t="shared" si="257"/>
        <v>1.9115055013239957E-2</v>
      </c>
      <c r="AF122" s="15">
        <f t="shared" ref="AF122:AF125" si="276">AVERAGE(AC122:AE122)</f>
        <v>2.5652011538833303E-2</v>
      </c>
    </row>
    <row r="123" spans="1:32" x14ac:dyDescent="0.2">
      <c r="A123" s="63"/>
      <c r="B123" s="64" t="s">
        <v>261</v>
      </c>
      <c r="C123" s="65" t="s">
        <v>262</v>
      </c>
      <c r="D123" s="65" t="s">
        <v>98</v>
      </c>
      <c r="E123" s="66">
        <v>1.7999999999999999E-2</v>
      </c>
      <c r="F123" s="66">
        <v>0.14399999999999999</v>
      </c>
      <c r="G123" s="66"/>
      <c r="H123" s="66"/>
      <c r="I123" s="66">
        <f t="shared" si="206"/>
        <v>0</v>
      </c>
      <c r="J123" s="66">
        <f t="shared" si="216"/>
        <v>0.14399999999999999</v>
      </c>
      <c r="K123" s="1">
        <v>38.700000000000003</v>
      </c>
      <c r="L123" s="1">
        <v>38.700000000000003</v>
      </c>
      <c r="M123" s="1">
        <v>5.5728</v>
      </c>
      <c r="N123" s="1">
        <v>5.5728</v>
      </c>
      <c r="O123" s="1"/>
      <c r="P123" s="1"/>
      <c r="Q123" s="1"/>
      <c r="R123" s="1"/>
      <c r="S123" s="1"/>
      <c r="T123" s="1"/>
      <c r="V123" s="1">
        <v>53.1</v>
      </c>
      <c r="W123" s="1">
        <v>7.6463999999999999</v>
      </c>
      <c r="X123" s="15">
        <f t="shared" si="271"/>
        <v>1.3720930232558139</v>
      </c>
      <c r="Y123" s="15">
        <f t="shared" si="272"/>
        <v>1.3464410117169807</v>
      </c>
      <c r="Z123" s="16">
        <f t="shared" si="273"/>
        <v>52.107267153447161</v>
      </c>
      <c r="AA123" s="16">
        <f t="shared" si="274"/>
        <v>13.407267153447158</v>
      </c>
      <c r="AB123" s="16">
        <f t="shared" si="275"/>
        <v>1.9306464700963906</v>
      </c>
      <c r="AC123" s="15">
        <f t="shared" si="255"/>
        <v>4.5848355451969969E-2</v>
      </c>
      <c r="AD123" s="15">
        <f t="shared" si="256"/>
        <v>1.1992624151289988E-2</v>
      </c>
      <c r="AE123" s="15">
        <f t="shared" si="257"/>
        <v>1.9115055013239957E-2</v>
      </c>
      <c r="AF123" s="15">
        <f t="shared" si="276"/>
        <v>2.5652011538833303E-2</v>
      </c>
    </row>
    <row r="124" spans="1:32" x14ac:dyDescent="0.2">
      <c r="A124" s="63"/>
      <c r="B124" s="64" t="s">
        <v>263</v>
      </c>
      <c r="C124" s="65" t="s">
        <v>264</v>
      </c>
      <c r="D124" s="65" t="s">
        <v>139</v>
      </c>
      <c r="E124" s="66">
        <v>5.2999999999999998E-4</v>
      </c>
      <c r="F124" s="66">
        <v>4.2399999999999998E-3</v>
      </c>
      <c r="G124" s="66"/>
      <c r="H124" s="66"/>
      <c r="I124" s="66">
        <f t="shared" si="206"/>
        <v>0</v>
      </c>
      <c r="J124" s="66">
        <f t="shared" si="216"/>
        <v>4.2399999999999998E-3</v>
      </c>
      <c r="K124" s="1">
        <v>2940</v>
      </c>
      <c r="L124" s="1">
        <v>2940</v>
      </c>
      <c r="M124" s="1">
        <v>12.4656</v>
      </c>
      <c r="N124" s="1">
        <v>12.4656</v>
      </c>
      <c r="O124" s="1"/>
      <c r="P124" s="1"/>
      <c r="Q124" s="1"/>
      <c r="R124" s="1"/>
      <c r="S124" s="1"/>
      <c r="T124" s="1"/>
      <c r="V124" s="1">
        <v>3660</v>
      </c>
      <c r="W124" s="1">
        <v>15.5184</v>
      </c>
      <c r="X124" s="15">
        <f t="shared" si="271"/>
        <v>1.2448979591836735</v>
      </c>
      <c r="Y124" s="15">
        <f t="shared" si="272"/>
        <v>1.2192459476448403</v>
      </c>
      <c r="Z124" s="16">
        <f t="shared" si="273"/>
        <v>3584.5830860758306</v>
      </c>
      <c r="AA124" s="16">
        <f t="shared" si="274"/>
        <v>644.58308607583058</v>
      </c>
      <c r="AB124" s="16">
        <f t="shared" si="275"/>
        <v>2.7330322849615216</v>
      </c>
      <c r="AC124" s="15">
        <f t="shared" si="255"/>
        <v>4.5848355451969969E-2</v>
      </c>
      <c r="AD124" s="15">
        <f t="shared" si="256"/>
        <v>1.1992624151289988E-2</v>
      </c>
      <c r="AE124" s="15">
        <f t="shared" si="257"/>
        <v>1.9115055013239957E-2</v>
      </c>
      <c r="AF124" s="15">
        <f t="shared" si="276"/>
        <v>2.5652011538833303E-2</v>
      </c>
    </row>
    <row r="125" spans="1:32" ht="15" thickBot="1" x14ac:dyDescent="0.25">
      <c r="A125" s="63"/>
      <c r="B125" s="64" t="s">
        <v>269</v>
      </c>
      <c r="C125" s="65" t="s">
        <v>270</v>
      </c>
      <c r="D125" s="65" t="s">
        <v>41</v>
      </c>
      <c r="E125" s="66">
        <v>1</v>
      </c>
      <c r="F125" s="66">
        <v>8</v>
      </c>
      <c r="G125" s="66"/>
      <c r="H125" s="66"/>
      <c r="I125" s="66">
        <f t="shared" si="206"/>
        <v>0</v>
      </c>
      <c r="J125" s="66">
        <f t="shared" si="216"/>
        <v>8</v>
      </c>
      <c r="K125" s="1">
        <v>329</v>
      </c>
      <c r="L125" s="1">
        <v>329</v>
      </c>
      <c r="M125" s="1">
        <v>2632</v>
      </c>
      <c r="N125" s="1">
        <v>2632</v>
      </c>
      <c r="O125" s="1"/>
      <c r="P125" s="1"/>
      <c r="Q125" s="1"/>
      <c r="R125" s="1"/>
      <c r="S125" s="1"/>
      <c r="T125" s="1"/>
      <c r="V125" s="1">
        <v>500</v>
      </c>
      <c r="W125" s="1">
        <v>4000</v>
      </c>
      <c r="X125" s="15">
        <f t="shared" si="271"/>
        <v>1.5197568389057752</v>
      </c>
      <c r="Y125" s="15">
        <f t="shared" si="272"/>
        <v>1.4941048273669419</v>
      </c>
      <c r="Z125" s="16">
        <f t="shared" si="273"/>
        <v>491.56048820372388</v>
      </c>
      <c r="AA125" s="16">
        <f t="shared" si="274"/>
        <v>162.56048820372388</v>
      </c>
      <c r="AB125" s="16">
        <f t="shared" si="275"/>
        <v>1300.483905629791</v>
      </c>
      <c r="AC125" s="15">
        <f t="shared" si="255"/>
        <v>4.5848355451969969E-2</v>
      </c>
      <c r="AD125" s="15">
        <f t="shared" si="256"/>
        <v>1.1992624151289988E-2</v>
      </c>
      <c r="AE125" s="15">
        <f t="shared" si="257"/>
        <v>1.9115055013239957E-2</v>
      </c>
      <c r="AF125" s="15">
        <f t="shared" si="276"/>
        <v>2.5652011538833303E-2</v>
      </c>
    </row>
    <row r="126" spans="1:32" ht="15" thickBot="1" x14ac:dyDescent="0.25">
      <c r="A126" s="8">
        <v>33</v>
      </c>
      <c r="B126" s="9" t="s">
        <v>271</v>
      </c>
      <c r="C126" s="10" t="s">
        <v>272</v>
      </c>
      <c r="D126" s="10" t="s">
        <v>41</v>
      </c>
      <c r="E126" s="11">
        <v>0</v>
      </c>
      <c r="F126" s="11">
        <v>44</v>
      </c>
      <c r="G126" s="11"/>
      <c r="H126" s="11"/>
      <c r="I126" s="11">
        <f t="shared" si="206"/>
        <v>0</v>
      </c>
      <c r="J126" s="11">
        <f t="shared" si="216"/>
        <v>44</v>
      </c>
      <c r="K126" s="12">
        <v>529.04</v>
      </c>
      <c r="L126" s="12">
        <v>496.01</v>
      </c>
      <c r="M126" s="12">
        <v>21824.44</v>
      </c>
      <c r="N126" s="12">
        <v>17351.313232</v>
      </c>
      <c r="O126" s="12">
        <v>1867.58</v>
      </c>
      <c r="P126" s="12">
        <v>0</v>
      </c>
      <c r="Q126" s="12">
        <v>0</v>
      </c>
      <c r="R126" s="12">
        <v>631.24203999999997</v>
      </c>
      <c r="S126" s="12">
        <v>1424.5350966000001</v>
      </c>
      <c r="T126" s="13">
        <v>549.320726724</v>
      </c>
      <c r="V126" s="12">
        <v>720.75</v>
      </c>
      <c r="W126" s="12">
        <v>26312.145728</v>
      </c>
    </row>
    <row r="127" spans="1:32" x14ac:dyDescent="0.2">
      <c r="A127" s="63"/>
      <c r="B127" s="64" t="s">
        <v>187</v>
      </c>
      <c r="C127" s="65" t="s">
        <v>188</v>
      </c>
      <c r="D127" s="65" t="s">
        <v>92</v>
      </c>
      <c r="E127" s="66">
        <v>2.0400000000000001E-3</v>
      </c>
      <c r="F127" s="66">
        <v>8.9760000000000006E-2</v>
      </c>
      <c r="G127" s="66"/>
      <c r="H127" s="66"/>
      <c r="I127" s="66">
        <f t="shared" si="206"/>
        <v>0</v>
      </c>
      <c r="J127" s="66">
        <f t="shared" si="216"/>
        <v>8.9760000000000006E-2</v>
      </c>
      <c r="K127" s="1">
        <v>45.7</v>
      </c>
      <c r="L127" s="1">
        <v>45.7</v>
      </c>
      <c r="M127" s="1">
        <v>4.1020320000000003</v>
      </c>
      <c r="N127" s="1">
        <v>4.1020320000000003</v>
      </c>
      <c r="O127" s="1"/>
      <c r="P127" s="1"/>
      <c r="Q127" s="1"/>
      <c r="R127" s="1"/>
      <c r="S127" s="1"/>
      <c r="T127" s="1"/>
      <c r="V127" s="1">
        <v>52.8</v>
      </c>
      <c r="W127" s="1">
        <v>4.7393280000000004</v>
      </c>
      <c r="X127" s="15">
        <f t="shared" ref="X127:X130" si="277">V127/L127</f>
        <v>1.1553610503282274</v>
      </c>
      <c r="Y127" s="15">
        <f t="shared" ref="Y127:Y130" si="278">X127-AF127</f>
        <v>1.1297090387893942</v>
      </c>
      <c r="Z127" s="16">
        <f t="shared" ref="Z127:Z130" si="279">K127*Y127</f>
        <v>51.627703072675317</v>
      </c>
      <c r="AA127" s="16">
        <f t="shared" ref="AA127:AA130" si="280">Z127-K127</f>
        <v>5.9277030726753139</v>
      </c>
      <c r="AB127" s="16">
        <f t="shared" ref="AB127:AB130" si="281">J127*AA127</f>
        <v>0.53207062780333625</v>
      </c>
      <c r="AC127" s="15">
        <f t="shared" si="255"/>
        <v>4.5848355451969969E-2</v>
      </c>
      <c r="AD127" s="15">
        <f t="shared" si="256"/>
        <v>1.1992624151289988E-2</v>
      </c>
      <c r="AE127" s="15">
        <f t="shared" si="257"/>
        <v>1.9115055013239957E-2</v>
      </c>
      <c r="AF127" s="15">
        <f t="shared" ref="AF127:AF130" si="282">AVERAGE(AC127:AE127)</f>
        <v>2.5652011538833303E-2</v>
      </c>
    </row>
    <row r="128" spans="1:32" x14ac:dyDescent="0.2">
      <c r="A128" s="63"/>
      <c r="B128" s="64" t="s">
        <v>261</v>
      </c>
      <c r="C128" s="65" t="s">
        <v>262</v>
      </c>
      <c r="D128" s="65" t="s">
        <v>98</v>
      </c>
      <c r="E128" s="66">
        <v>1.7999999999999999E-2</v>
      </c>
      <c r="F128" s="66">
        <v>0.79200000000000004</v>
      </c>
      <c r="G128" s="66"/>
      <c r="H128" s="66"/>
      <c r="I128" s="66">
        <f t="shared" si="206"/>
        <v>0</v>
      </c>
      <c r="J128" s="66">
        <f t="shared" si="216"/>
        <v>0.79200000000000004</v>
      </c>
      <c r="K128" s="1">
        <v>38.700000000000003</v>
      </c>
      <c r="L128" s="1">
        <v>38.700000000000003</v>
      </c>
      <c r="M128" s="1">
        <v>30.650400000000001</v>
      </c>
      <c r="N128" s="1">
        <v>30.650400000000001</v>
      </c>
      <c r="O128" s="1"/>
      <c r="P128" s="1"/>
      <c r="Q128" s="1"/>
      <c r="R128" s="1"/>
      <c r="S128" s="1"/>
      <c r="T128" s="1"/>
      <c r="V128" s="1">
        <v>53.1</v>
      </c>
      <c r="W128" s="1">
        <v>42.055199999999999</v>
      </c>
      <c r="X128" s="15">
        <f t="shared" si="277"/>
        <v>1.3720930232558139</v>
      </c>
      <c r="Y128" s="15">
        <f t="shared" si="278"/>
        <v>1.3464410117169807</v>
      </c>
      <c r="Z128" s="16">
        <f t="shared" si="279"/>
        <v>52.107267153447161</v>
      </c>
      <c r="AA128" s="16">
        <f t="shared" si="280"/>
        <v>13.407267153447158</v>
      </c>
      <c r="AB128" s="16">
        <f t="shared" si="281"/>
        <v>10.618555585530149</v>
      </c>
      <c r="AC128" s="15">
        <f t="shared" si="255"/>
        <v>4.5848355451969969E-2</v>
      </c>
      <c r="AD128" s="15">
        <f t="shared" si="256"/>
        <v>1.1992624151289988E-2</v>
      </c>
      <c r="AE128" s="15">
        <f t="shared" si="257"/>
        <v>1.9115055013239957E-2</v>
      </c>
      <c r="AF128" s="15">
        <f t="shared" si="282"/>
        <v>2.5652011538833303E-2</v>
      </c>
    </row>
    <row r="129" spans="1:32" x14ac:dyDescent="0.2">
      <c r="A129" s="63"/>
      <c r="B129" s="64" t="s">
        <v>263</v>
      </c>
      <c r="C129" s="65" t="s">
        <v>264</v>
      </c>
      <c r="D129" s="65" t="s">
        <v>139</v>
      </c>
      <c r="E129" s="66">
        <v>5.2999999999999998E-4</v>
      </c>
      <c r="F129" s="66">
        <v>2.332E-2</v>
      </c>
      <c r="G129" s="66"/>
      <c r="H129" s="66"/>
      <c r="I129" s="66">
        <f t="shared" si="206"/>
        <v>0</v>
      </c>
      <c r="J129" s="66">
        <f t="shared" si="216"/>
        <v>2.332E-2</v>
      </c>
      <c r="K129" s="1">
        <v>2940</v>
      </c>
      <c r="L129" s="1">
        <v>2940</v>
      </c>
      <c r="M129" s="1">
        <v>68.5608</v>
      </c>
      <c r="N129" s="1">
        <v>68.5608</v>
      </c>
      <c r="O129" s="1"/>
      <c r="P129" s="1"/>
      <c r="Q129" s="1"/>
      <c r="R129" s="1"/>
      <c r="S129" s="1"/>
      <c r="T129" s="1"/>
      <c r="V129" s="1">
        <v>3660</v>
      </c>
      <c r="W129" s="1">
        <v>85.351200000000006</v>
      </c>
      <c r="X129" s="15">
        <f t="shared" si="277"/>
        <v>1.2448979591836735</v>
      </c>
      <c r="Y129" s="15">
        <f t="shared" si="278"/>
        <v>1.2192459476448403</v>
      </c>
      <c r="Z129" s="16">
        <f t="shared" si="279"/>
        <v>3584.5830860758306</v>
      </c>
      <c r="AA129" s="16">
        <f t="shared" si="280"/>
        <v>644.58308607583058</v>
      </c>
      <c r="AB129" s="16">
        <f t="shared" si="281"/>
        <v>15.031677567288369</v>
      </c>
      <c r="AC129" s="15">
        <f t="shared" si="255"/>
        <v>4.5848355451969969E-2</v>
      </c>
      <c r="AD129" s="15">
        <f t="shared" si="256"/>
        <v>1.1992624151289988E-2</v>
      </c>
      <c r="AE129" s="15">
        <f t="shared" si="257"/>
        <v>1.9115055013239957E-2</v>
      </c>
      <c r="AF129" s="15">
        <f t="shared" si="282"/>
        <v>2.5652011538833303E-2</v>
      </c>
    </row>
    <row r="130" spans="1:32" ht="15" thickBot="1" x14ac:dyDescent="0.25">
      <c r="A130" s="63"/>
      <c r="B130" s="64" t="s">
        <v>273</v>
      </c>
      <c r="C130" s="65" t="s">
        <v>274</v>
      </c>
      <c r="D130" s="65" t="s">
        <v>41</v>
      </c>
      <c r="E130" s="66">
        <v>1</v>
      </c>
      <c r="F130" s="66">
        <v>44</v>
      </c>
      <c r="G130" s="66"/>
      <c r="H130" s="66"/>
      <c r="I130" s="66">
        <f t="shared" si="206"/>
        <v>0</v>
      </c>
      <c r="J130" s="66">
        <f t="shared" si="216"/>
        <v>44</v>
      </c>
      <c r="K130" s="1">
        <v>392</v>
      </c>
      <c r="L130" s="1">
        <v>392</v>
      </c>
      <c r="M130" s="1">
        <v>17248</v>
      </c>
      <c r="N130" s="1">
        <v>17248</v>
      </c>
      <c r="O130" s="1"/>
      <c r="P130" s="1"/>
      <c r="Q130" s="1"/>
      <c r="R130" s="1"/>
      <c r="S130" s="1"/>
      <c r="T130" s="1"/>
      <c r="V130" s="1">
        <v>595</v>
      </c>
      <c r="W130" s="1">
        <v>26180</v>
      </c>
      <c r="X130" s="15">
        <f t="shared" si="277"/>
        <v>1.5178571428571428</v>
      </c>
      <c r="Y130" s="15">
        <f t="shared" si="278"/>
        <v>1.4922051313183096</v>
      </c>
      <c r="Z130" s="16">
        <f t="shared" si="279"/>
        <v>584.9444114767773</v>
      </c>
      <c r="AA130" s="16">
        <f t="shared" si="280"/>
        <v>192.9444114767773</v>
      </c>
      <c r="AB130" s="16">
        <f t="shared" si="281"/>
        <v>8489.5541049782005</v>
      </c>
      <c r="AC130" s="15">
        <f t="shared" si="255"/>
        <v>4.5848355451969969E-2</v>
      </c>
      <c r="AD130" s="15">
        <f t="shared" si="256"/>
        <v>1.1992624151289988E-2</v>
      </c>
      <c r="AE130" s="15">
        <f t="shared" si="257"/>
        <v>1.9115055013239957E-2</v>
      </c>
      <c r="AF130" s="15">
        <f t="shared" si="282"/>
        <v>2.5652011538833303E-2</v>
      </c>
    </row>
    <row r="131" spans="1:32" ht="15" thickBot="1" x14ac:dyDescent="0.25">
      <c r="A131" s="8">
        <v>34</v>
      </c>
      <c r="B131" s="9" t="s">
        <v>2648</v>
      </c>
      <c r="C131" s="10" t="s">
        <v>2649</v>
      </c>
      <c r="D131" s="10" t="s">
        <v>41</v>
      </c>
      <c r="E131" s="11">
        <v>0</v>
      </c>
      <c r="F131" s="11">
        <v>28</v>
      </c>
      <c r="G131" s="11"/>
      <c r="H131" s="11"/>
      <c r="I131" s="11">
        <f t="shared" si="206"/>
        <v>0</v>
      </c>
      <c r="J131" s="11">
        <f t="shared" si="216"/>
        <v>28</v>
      </c>
      <c r="K131" s="12">
        <v>621.04</v>
      </c>
      <c r="L131" s="12">
        <v>611.09</v>
      </c>
      <c r="M131" s="12">
        <v>17110.52</v>
      </c>
      <c r="N131" s="12">
        <v>14177.744784</v>
      </c>
      <c r="O131" s="12">
        <v>1224.44</v>
      </c>
      <c r="P131" s="12">
        <v>0</v>
      </c>
      <c r="Q131" s="12">
        <v>0</v>
      </c>
      <c r="R131" s="12">
        <v>413.86072000000001</v>
      </c>
      <c r="S131" s="12">
        <v>933.96284100000003</v>
      </c>
      <c r="T131" s="13">
        <v>360.14917974000002</v>
      </c>
      <c r="V131" s="12">
        <v>894.45</v>
      </c>
      <c r="W131" s="12">
        <v>21504.092735999999</v>
      </c>
    </row>
    <row r="132" spans="1:32" x14ac:dyDescent="0.2">
      <c r="A132" s="63"/>
      <c r="B132" s="64" t="s">
        <v>187</v>
      </c>
      <c r="C132" s="65" t="s">
        <v>188</v>
      </c>
      <c r="D132" s="65" t="s">
        <v>92</v>
      </c>
      <c r="E132" s="66">
        <v>2.0400000000000001E-3</v>
      </c>
      <c r="F132" s="66">
        <v>5.7119999999999997E-2</v>
      </c>
      <c r="G132" s="66"/>
      <c r="H132" s="66"/>
      <c r="I132" s="66">
        <f t="shared" si="206"/>
        <v>0</v>
      </c>
      <c r="J132" s="66">
        <f t="shared" si="216"/>
        <v>5.7119999999999997E-2</v>
      </c>
      <c r="K132" s="1">
        <v>45.7</v>
      </c>
      <c r="L132" s="1">
        <v>45.7</v>
      </c>
      <c r="M132" s="1">
        <v>2.6103839999999998</v>
      </c>
      <c r="N132" s="1">
        <v>2.6103839999999998</v>
      </c>
      <c r="O132" s="1"/>
      <c r="P132" s="1"/>
      <c r="Q132" s="1"/>
      <c r="R132" s="1"/>
      <c r="S132" s="1"/>
      <c r="T132" s="1"/>
      <c r="V132" s="1">
        <v>52.8</v>
      </c>
      <c r="W132" s="1">
        <v>3.015936</v>
      </c>
      <c r="X132" s="15">
        <f t="shared" ref="X132:X135" si="283">V132/L132</f>
        <v>1.1553610503282274</v>
      </c>
      <c r="Y132" s="15">
        <f t="shared" ref="Y132:Y135" si="284">X132-AF132</f>
        <v>1.1297090387893942</v>
      </c>
      <c r="Z132" s="16">
        <f t="shared" ref="Z132:Z135" si="285">K132*Y132</f>
        <v>51.627703072675317</v>
      </c>
      <c r="AA132" s="16">
        <f t="shared" ref="AA132:AA135" si="286">Z132-K132</f>
        <v>5.9277030726753139</v>
      </c>
      <c r="AB132" s="16">
        <f t="shared" ref="AB132:AB135" si="287">J132*AA132</f>
        <v>0.33859039951121389</v>
      </c>
      <c r="AC132" s="15">
        <f t="shared" si="255"/>
        <v>4.5848355451969969E-2</v>
      </c>
      <c r="AD132" s="15">
        <f t="shared" si="256"/>
        <v>1.1992624151289988E-2</v>
      </c>
      <c r="AE132" s="15">
        <f t="shared" si="257"/>
        <v>1.9115055013239957E-2</v>
      </c>
      <c r="AF132" s="15">
        <f t="shared" ref="AF132:AF135" si="288">AVERAGE(AC132:AE132)</f>
        <v>2.5652011538833303E-2</v>
      </c>
    </row>
    <row r="133" spans="1:32" x14ac:dyDescent="0.2">
      <c r="A133" s="63"/>
      <c r="B133" s="64" t="s">
        <v>261</v>
      </c>
      <c r="C133" s="65" t="s">
        <v>262</v>
      </c>
      <c r="D133" s="65" t="s">
        <v>98</v>
      </c>
      <c r="E133" s="66">
        <v>1.7999999999999999E-2</v>
      </c>
      <c r="F133" s="66">
        <v>0.504</v>
      </c>
      <c r="G133" s="66"/>
      <c r="H133" s="66"/>
      <c r="I133" s="66">
        <f t="shared" si="206"/>
        <v>0</v>
      </c>
      <c r="J133" s="66">
        <f t="shared" si="216"/>
        <v>0.504</v>
      </c>
      <c r="K133" s="1">
        <v>38.700000000000003</v>
      </c>
      <c r="L133" s="1">
        <v>38.700000000000003</v>
      </c>
      <c r="M133" s="1">
        <v>19.504799999999999</v>
      </c>
      <c r="N133" s="1">
        <v>19.504799999999999</v>
      </c>
      <c r="O133" s="1"/>
      <c r="P133" s="1"/>
      <c r="Q133" s="1"/>
      <c r="R133" s="1"/>
      <c r="S133" s="1"/>
      <c r="T133" s="1"/>
      <c r="V133" s="1">
        <v>53.1</v>
      </c>
      <c r="W133" s="1">
        <v>26.7624</v>
      </c>
      <c r="X133" s="15">
        <f t="shared" si="283"/>
        <v>1.3720930232558139</v>
      </c>
      <c r="Y133" s="15">
        <f t="shared" si="284"/>
        <v>1.3464410117169807</v>
      </c>
      <c r="Z133" s="16">
        <f t="shared" si="285"/>
        <v>52.107267153447161</v>
      </c>
      <c r="AA133" s="16">
        <f t="shared" si="286"/>
        <v>13.407267153447158</v>
      </c>
      <c r="AB133" s="16">
        <f t="shared" si="287"/>
        <v>6.7572626453373674</v>
      </c>
      <c r="AC133" s="15">
        <f t="shared" si="255"/>
        <v>4.5848355451969969E-2</v>
      </c>
      <c r="AD133" s="15">
        <f t="shared" si="256"/>
        <v>1.1992624151289988E-2</v>
      </c>
      <c r="AE133" s="15">
        <f t="shared" si="257"/>
        <v>1.9115055013239957E-2</v>
      </c>
      <c r="AF133" s="15">
        <f t="shared" si="288"/>
        <v>2.5652011538833303E-2</v>
      </c>
    </row>
    <row r="134" spans="1:32" x14ac:dyDescent="0.2">
      <c r="A134" s="63"/>
      <c r="B134" s="64" t="s">
        <v>263</v>
      </c>
      <c r="C134" s="65" t="s">
        <v>264</v>
      </c>
      <c r="D134" s="65" t="s">
        <v>139</v>
      </c>
      <c r="E134" s="66">
        <v>5.2999999999999998E-4</v>
      </c>
      <c r="F134" s="66">
        <v>1.4840000000000001E-2</v>
      </c>
      <c r="G134" s="66"/>
      <c r="H134" s="66"/>
      <c r="I134" s="66">
        <f t="shared" si="206"/>
        <v>0</v>
      </c>
      <c r="J134" s="66">
        <f t="shared" si="216"/>
        <v>1.4840000000000001E-2</v>
      </c>
      <c r="K134" s="1">
        <v>2940</v>
      </c>
      <c r="L134" s="1">
        <v>2940</v>
      </c>
      <c r="M134" s="1">
        <v>43.629600000000003</v>
      </c>
      <c r="N134" s="1">
        <v>43.629600000000003</v>
      </c>
      <c r="O134" s="1"/>
      <c r="P134" s="1"/>
      <c r="Q134" s="1"/>
      <c r="R134" s="1"/>
      <c r="S134" s="1"/>
      <c r="T134" s="1"/>
      <c r="V134" s="1">
        <v>3660</v>
      </c>
      <c r="W134" s="1">
        <v>54.314399999999999</v>
      </c>
      <c r="X134" s="15">
        <f t="shared" si="283"/>
        <v>1.2448979591836735</v>
      </c>
      <c r="Y134" s="15">
        <f t="shared" si="284"/>
        <v>1.2192459476448403</v>
      </c>
      <c r="Z134" s="16">
        <f t="shared" si="285"/>
        <v>3584.5830860758306</v>
      </c>
      <c r="AA134" s="16">
        <f t="shared" si="286"/>
        <v>644.58308607583058</v>
      </c>
      <c r="AB134" s="16">
        <f t="shared" si="287"/>
        <v>9.5656129973653261</v>
      </c>
      <c r="AC134" s="15">
        <f t="shared" si="255"/>
        <v>4.5848355451969969E-2</v>
      </c>
      <c r="AD134" s="15">
        <f t="shared" si="256"/>
        <v>1.1992624151289988E-2</v>
      </c>
      <c r="AE134" s="15">
        <f t="shared" si="257"/>
        <v>1.9115055013239957E-2</v>
      </c>
      <c r="AF134" s="15">
        <f t="shared" si="288"/>
        <v>2.5652011538833303E-2</v>
      </c>
    </row>
    <row r="135" spans="1:32" ht="15" thickBot="1" x14ac:dyDescent="0.25">
      <c r="A135" s="63"/>
      <c r="B135" s="64" t="s">
        <v>2650</v>
      </c>
      <c r="C135" s="65" t="s">
        <v>2651</v>
      </c>
      <c r="D135" s="65" t="s">
        <v>41</v>
      </c>
      <c r="E135" s="66">
        <v>1</v>
      </c>
      <c r="F135" s="66">
        <v>28</v>
      </c>
      <c r="G135" s="66"/>
      <c r="H135" s="66"/>
      <c r="I135" s="66">
        <f t="shared" si="206"/>
        <v>0</v>
      </c>
      <c r="J135" s="66">
        <f t="shared" si="216"/>
        <v>28</v>
      </c>
      <c r="K135" s="1">
        <v>504</v>
      </c>
      <c r="L135" s="1">
        <v>504</v>
      </c>
      <c r="M135" s="1">
        <v>14112</v>
      </c>
      <c r="N135" s="1">
        <v>14112</v>
      </c>
      <c r="O135" s="1"/>
      <c r="P135" s="1"/>
      <c r="Q135" s="1"/>
      <c r="R135" s="1"/>
      <c r="S135" s="1"/>
      <c r="T135" s="1"/>
      <c r="V135" s="1">
        <v>765</v>
      </c>
      <c r="W135" s="1">
        <v>21420</v>
      </c>
      <c r="X135" s="15">
        <f t="shared" si="283"/>
        <v>1.5178571428571428</v>
      </c>
      <c r="Y135" s="15">
        <f t="shared" si="284"/>
        <v>1.4922051313183096</v>
      </c>
      <c r="Z135" s="16">
        <f t="shared" si="285"/>
        <v>752.07138618442798</v>
      </c>
      <c r="AA135" s="16">
        <f t="shared" si="286"/>
        <v>248.07138618442798</v>
      </c>
      <c r="AB135" s="16">
        <f t="shared" si="287"/>
        <v>6945.9988131639839</v>
      </c>
      <c r="AC135" s="15">
        <f t="shared" si="255"/>
        <v>4.5848355451969969E-2</v>
      </c>
      <c r="AD135" s="15">
        <f t="shared" si="256"/>
        <v>1.1992624151289988E-2</v>
      </c>
      <c r="AE135" s="15">
        <f t="shared" si="257"/>
        <v>1.9115055013239957E-2</v>
      </c>
      <c r="AF135" s="15">
        <f t="shared" si="288"/>
        <v>2.5652011538833303E-2</v>
      </c>
    </row>
    <row r="136" spans="1:32" ht="15" thickBot="1" x14ac:dyDescent="0.25">
      <c r="A136" s="8">
        <v>35</v>
      </c>
      <c r="B136" s="9" t="s">
        <v>275</v>
      </c>
      <c r="C136" s="10" t="s">
        <v>276</v>
      </c>
      <c r="D136" s="10" t="s">
        <v>41</v>
      </c>
      <c r="E136" s="11">
        <v>0</v>
      </c>
      <c r="F136" s="11">
        <v>28</v>
      </c>
      <c r="G136" s="11"/>
      <c r="H136" s="11"/>
      <c r="I136" s="11">
        <f t="shared" si="206"/>
        <v>0</v>
      </c>
      <c r="J136" s="11">
        <f t="shared" si="216"/>
        <v>28</v>
      </c>
      <c r="K136" s="12">
        <v>862.56</v>
      </c>
      <c r="L136" s="12">
        <v>774.84</v>
      </c>
      <c r="M136" s="12">
        <v>21695.52</v>
      </c>
      <c r="N136" s="12">
        <v>18403.809956000001</v>
      </c>
      <c r="O136" s="12">
        <v>1374.24</v>
      </c>
      <c r="P136" s="12">
        <v>0</v>
      </c>
      <c r="Q136" s="12">
        <v>0</v>
      </c>
      <c r="R136" s="12">
        <v>464.49311999999998</v>
      </c>
      <c r="S136" s="12">
        <v>1048.282326</v>
      </c>
      <c r="T136" s="13">
        <v>404.23237763999998</v>
      </c>
      <c r="V136" s="12">
        <v>1139.1500000000001</v>
      </c>
      <c r="W136" s="12">
        <v>27920.418624000002</v>
      </c>
    </row>
    <row r="137" spans="1:32" x14ac:dyDescent="0.2">
      <c r="A137" s="63"/>
      <c r="B137" s="64" t="s">
        <v>187</v>
      </c>
      <c r="C137" s="65" t="s">
        <v>188</v>
      </c>
      <c r="D137" s="65" t="s">
        <v>92</v>
      </c>
      <c r="E137" s="66">
        <v>3.1099999999999999E-3</v>
      </c>
      <c r="F137" s="66">
        <v>8.7080000000000005E-2</v>
      </c>
      <c r="G137" s="66"/>
      <c r="H137" s="66"/>
      <c r="I137" s="66">
        <f t="shared" si="206"/>
        <v>0</v>
      </c>
      <c r="J137" s="66">
        <f t="shared" si="216"/>
        <v>8.7080000000000005E-2</v>
      </c>
      <c r="K137" s="1">
        <v>45.7</v>
      </c>
      <c r="L137" s="1">
        <v>45.7</v>
      </c>
      <c r="M137" s="1">
        <v>3.9795560000000001</v>
      </c>
      <c r="N137" s="1">
        <v>3.9795560000000001</v>
      </c>
      <c r="O137" s="1"/>
      <c r="P137" s="1"/>
      <c r="Q137" s="1"/>
      <c r="R137" s="1"/>
      <c r="S137" s="1"/>
      <c r="T137" s="1"/>
      <c r="V137" s="1">
        <v>52.8</v>
      </c>
      <c r="W137" s="1">
        <v>4.5978240000000001</v>
      </c>
      <c r="X137" s="15">
        <f t="shared" ref="X137:X140" si="289">V137/L137</f>
        <v>1.1553610503282274</v>
      </c>
      <c r="Y137" s="15">
        <f t="shared" ref="Y137:Y140" si="290">X137-AF137</f>
        <v>1.1297090387893942</v>
      </c>
      <c r="Z137" s="16">
        <f t="shared" ref="Z137:Z140" si="291">K137*Y137</f>
        <v>51.627703072675317</v>
      </c>
      <c r="AA137" s="16">
        <f t="shared" ref="AA137:AA140" si="292">Z137-K137</f>
        <v>5.9277030726753139</v>
      </c>
      <c r="AB137" s="16">
        <f t="shared" ref="AB137:AB140" si="293">J137*AA137</f>
        <v>0.51618438356856633</v>
      </c>
      <c r="AC137" s="15">
        <f t="shared" si="255"/>
        <v>4.5848355451969969E-2</v>
      </c>
      <c r="AD137" s="15">
        <f t="shared" si="256"/>
        <v>1.1992624151289988E-2</v>
      </c>
      <c r="AE137" s="15">
        <f t="shared" si="257"/>
        <v>1.9115055013239957E-2</v>
      </c>
      <c r="AF137" s="15">
        <f t="shared" ref="AF137:AF140" si="294">AVERAGE(AC137:AE137)</f>
        <v>2.5652011538833303E-2</v>
      </c>
    </row>
    <row r="138" spans="1:32" x14ac:dyDescent="0.2">
      <c r="A138" s="63"/>
      <c r="B138" s="64" t="s">
        <v>261</v>
      </c>
      <c r="C138" s="65" t="s">
        <v>262</v>
      </c>
      <c r="D138" s="65" t="s">
        <v>98</v>
      </c>
      <c r="E138" s="66">
        <v>1.7999999999999999E-2</v>
      </c>
      <c r="F138" s="66">
        <v>0.504</v>
      </c>
      <c r="G138" s="66"/>
      <c r="H138" s="66"/>
      <c r="I138" s="66">
        <f t="shared" si="206"/>
        <v>0</v>
      </c>
      <c r="J138" s="66">
        <f t="shared" si="216"/>
        <v>0.504</v>
      </c>
      <c r="K138" s="1">
        <v>38.700000000000003</v>
      </c>
      <c r="L138" s="1">
        <v>38.700000000000003</v>
      </c>
      <c r="M138" s="1">
        <v>19.504799999999999</v>
      </c>
      <c r="N138" s="1">
        <v>19.504799999999999</v>
      </c>
      <c r="O138" s="1"/>
      <c r="P138" s="1"/>
      <c r="Q138" s="1"/>
      <c r="R138" s="1"/>
      <c r="S138" s="1"/>
      <c r="T138" s="1"/>
      <c r="V138" s="1">
        <v>53.1</v>
      </c>
      <c r="W138" s="1">
        <v>26.7624</v>
      </c>
      <c r="X138" s="15">
        <f t="shared" si="289"/>
        <v>1.3720930232558139</v>
      </c>
      <c r="Y138" s="15">
        <f t="shared" si="290"/>
        <v>1.3464410117169807</v>
      </c>
      <c r="Z138" s="16">
        <f t="shared" si="291"/>
        <v>52.107267153447161</v>
      </c>
      <c r="AA138" s="16">
        <f t="shared" si="292"/>
        <v>13.407267153447158</v>
      </c>
      <c r="AB138" s="16">
        <f t="shared" si="293"/>
        <v>6.7572626453373674</v>
      </c>
      <c r="AC138" s="15">
        <f t="shared" si="255"/>
        <v>4.5848355451969969E-2</v>
      </c>
      <c r="AD138" s="15">
        <f t="shared" si="256"/>
        <v>1.1992624151289988E-2</v>
      </c>
      <c r="AE138" s="15">
        <f t="shared" si="257"/>
        <v>1.9115055013239957E-2</v>
      </c>
      <c r="AF138" s="15">
        <f t="shared" si="294"/>
        <v>2.5652011538833303E-2</v>
      </c>
    </row>
    <row r="139" spans="1:32" x14ac:dyDescent="0.2">
      <c r="A139" s="63"/>
      <c r="B139" s="64" t="s">
        <v>263</v>
      </c>
      <c r="C139" s="65" t="s">
        <v>264</v>
      </c>
      <c r="D139" s="65" t="s">
        <v>139</v>
      </c>
      <c r="E139" s="66">
        <v>8.3000000000000001E-4</v>
      </c>
      <c r="F139" s="66">
        <v>2.324E-2</v>
      </c>
      <c r="G139" s="66"/>
      <c r="H139" s="66"/>
      <c r="I139" s="66">
        <f t="shared" si="206"/>
        <v>0</v>
      </c>
      <c r="J139" s="66">
        <f t="shared" si="216"/>
        <v>2.324E-2</v>
      </c>
      <c r="K139" s="1">
        <v>2940</v>
      </c>
      <c r="L139" s="1">
        <v>2940</v>
      </c>
      <c r="M139" s="1">
        <v>68.325599999999994</v>
      </c>
      <c r="N139" s="1">
        <v>68.325599999999994</v>
      </c>
      <c r="O139" s="1"/>
      <c r="P139" s="1"/>
      <c r="Q139" s="1"/>
      <c r="R139" s="1"/>
      <c r="S139" s="1"/>
      <c r="T139" s="1"/>
      <c r="V139" s="1">
        <v>3660</v>
      </c>
      <c r="W139" s="1">
        <v>85.058400000000006</v>
      </c>
      <c r="X139" s="15">
        <f t="shared" si="289"/>
        <v>1.2448979591836735</v>
      </c>
      <c r="Y139" s="15">
        <f t="shared" si="290"/>
        <v>1.2192459476448403</v>
      </c>
      <c r="Z139" s="16">
        <f t="shared" si="291"/>
        <v>3584.5830860758306</v>
      </c>
      <c r="AA139" s="16">
        <f t="shared" si="292"/>
        <v>644.58308607583058</v>
      </c>
      <c r="AB139" s="16">
        <f t="shared" si="293"/>
        <v>14.980110920402304</v>
      </c>
      <c r="AC139" s="15">
        <f t="shared" si="255"/>
        <v>4.5848355451969969E-2</v>
      </c>
      <c r="AD139" s="15">
        <f t="shared" si="256"/>
        <v>1.1992624151289988E-2</v>
      </c>
      <c r="AE139" s="15">
        <f t="shared" si="257"/>
        <v>1.9115055013239957E-2</v>
      </c>
      <c r="AF139" s="15">
        <f t="shared" si="294"/>
        <v>2.5652011538833303E-2</v>
      </c>
    </row>
    <row r="140" spans="1:32" ht="15" thickBot="1" x14ac:dyDescent="0.25">
      <c r="A140" s="63"/>
      <c r="B140" s="64" t="s">
        <v>277</v>
      </c>
      <c r="C140" s="65" t="s">
        <v>278</v>
      </c>
      <c r="D140" s="65" t="s">
        <v>41</v>
      </c>
      <c r="E140" s="66">
        <v>1</v>
      </c>
      <c r="F140" s="66">
        <v>28</v>
      </c>
      <c r="G140" s="66"/>
      <c r="H140" s="66"/>
      <c r="I140" s="66">
        <f t="shared" si="206"/>
        <v>0</v>
      </c>
      <c r="J140" s="66">
        <f t="shared" si="216"/>
        <v>28</v>
      </c>
      <c r="K140" s="1">
        <v>654</v>
      </c>
      <c r="L140" s="1">
        <v>654</v>
      </c>
      <c r="M140" s="1">
        <v>18312</v>
      </c>
      <c r="N140" s="1">
        <v>18312</v>
      </c>
      <c r="O140" s="1"/>
      <c r="P140" s="1"/>
      <c r="Q140" s="1"/>
      <c r="R140" s="1"/>
      <c r="S140" s="1"/>
      <c r="T140" s="1"/>
      <c r="V140" s="1">
        <v>993</v>
      </c>
      <c r="W140" s="1">
        <v>27804</v>
      </c>
      <c r="X140" s="15">
        <f t="shared" si="289"/>
        <v>1.5183486238532109</v>
      </c>
      <c r="Y140" s="15">
        <f t="shared" si="290"/>
        <v>1.4926966123143777</v>
      </c>
      <c r="Z140" s="16">
        <f t="shared" si="291"/>
        <v>976.22358445360294</v>
      </c>
      <c r="AA140" s="16">
        <f t="shared" si="292"/>
        <v>322.22358445360294</v>
      </c>
      <c r="AB140" s="16">
        <f t="shared" si="293"/>
        <v>9022.2603647008818</v>
      </c>
      <c r="AC140" s="15">
        <f t="shared" si="255"/>
        <v>4.5848355451969969E-2</v>
      </c>
      <c r="AD140" s="15">
        <f t="shared" si="256"/>
        <v>1.1992624151289988E-2</v>
      </c>
      <c r="AE140" s="15">
        <f t="shared" si="257"/>
        <v>1.9115055013239957E-2</v>
      </c>
      <c r="AF140" s="15">
        <f t="shared" si="294"/>
        <v>2.5652011538833303E-2</v>
      </c>
    </row>
    <row r="141" spans="1:32" ht="15" thickBot="1" x14ac:dyDescent="0.25">
      <c r="A141" s="8">
        <v>36</v>
      </c>
      <c r="B141" s="9" t="s">
        <v>279</v>
      </c>
      <c r="C141" s="10" t="s">
        <v>280</v>
      </c>
      <c r="D141" s="10" t="s">
        <v>41</v>
      </c>
      <c r="E141" s="11">
        <v>0</v>
      </c>
      <c r="F141" s="11">
        <v>28</v>
      </c>
      <c r="G141" s="11"/>
      <c r="H141" s="11"/>
      <c r="I141" s="11">
        <f t="shared" si="206"/>
        <v>0</v>
      </c>
      <c r="J141" s="11">
        <f t="shared" si="216"/>
        <v>28</v>
      </c>
      <c r="K141" s="12">
        <v>1265.0899999999999</v>
      </c>
      <c r="L141" s="12">
        <v>1185.4100000000001</v>
      </c>
      <c r="M141" s="12">
        <v>33191.480000000003</v>
      </c>
      <c r="N141" s="12">
        <v>28388.337936</v>
      </c>
      <c r="O141" s="12">
        <v>2005.36</v>
      </c>
      <c r="P141" s="12">
        <v>0</v>
      </c>
      <c r="Q141" s="12">
        <v>0</v>
      </c>
      <c r="R141" s="12">
        <v>677.81168000000002</v>
      </c>
      <c r="S141" s="12">
        <v>1529.6707188</v>
      </c>
      <c r="T141" s="13">
        <v>589.86249823200001</v>
      </c>
      <c r="V141" s="12">
        <v>1751.92</v>
      </c>
      <c r="W141" s="12">
        <v>43256.988544</v>
      </c>
    </row>
    <row r="142" spans="1:32" x14ac:dyDescent="0.2">
      <c r="A142" s="63"/>
      <c r="B142" s="64" t="s">
        <v>187</v>
      </c>
      <c r="C142" s="65" t="s">
        <v>188</v>
      </c>
      <c r="D142" s="65" t="s">
        <v>92</v>
      </c>
      <c r="E142" s="66">
        <v>3.16E-3</v>
      </c>
      <c r="F142" s="66">
        <v>8.8480000000000003E-2</v>
      </c>
      <c r="G142" s="66"/>
      <c r="H142" s="66"/>
      <c r="I142" s="66">
        <f t="shared" si="206"/>
        <v>0</v>
      </c>
      <c r="J142" s="66">
        <f t="shared" si="216"/>
        <v>8.8480000000000003E-2</v>
      </c>
      <c r="K142" s="1">
        <v>45.7</v>
      </c>
      <c r="L142" s="1">
        <v>45.7</v>
      </c>
      <c r="M142" s="1">
        <v>4.0435359999999996</v>
      </c>
      <c r="N142" s="1">
        <v>4.0435359999999996</v>
      </c>
      <c r="O142" s="1"/>
      <c r="P142" s="1"/>
      <c r="Q142" s="1"/>
      <c r="R142" s="1"/>
      <c r="S142" s="1"/>
      <c r="T142" s="1"/>
      <c r="V142" s="1">
        <v>52.8</v>
      </c>
      <c r="W142" s="1">
        <v>4.6717440000000003</v>
      </c>
      <c r="X142" s="15">
        <f t="shared" ref="X142:X145" si="295">V142/L142</f>
        <v>1.1553610503282274</v>
      </c>
      <c r="Y142" s="15">
        <f t="shared" ref="Y142:Y145" si="296">X142-AF142</f>
        <v>1.1297090387893942</v>
      </c>
      <c r="Z142" s="16">
        <f t="shared" ref="Z142:Z145" si="297">K142*Y142</f>
        <v>51.627703072675317</v>
      </c>
      <c r="AA142" s="16">
        <f t="shared" ref="AA142:AA145" si="298">Z142-K142</f>
        <v>5.9277030726753139</v>
      </c>
      <c r="AB142" s="16">
        <f t="shared" ref="AB142:AB145" si="299">J142*AA142</f>
        <v>0.52448316787031179</v>
      </c>
      <c r="AC142" s="15">
        <f t="shared" si="255"/>
        <v>4.5848355451969969E-2</v>
      </c>
      <c r="AD142" s="15">
        <f t="shared" si="256"/>
        <v>1.1992624151289988E-2</v>
      </c>
      <c r="AE142" s="15">
        <f t="shared" si="257"/>
        <v>1.9115055013239957E-2</v>
      </c>
      <c r="AF142" s="15">
        <f t="shared" ref="AF142:AF145" si="300">AVERAGE(AC142:AE142)</f>
        <v>2.5652011538833303E-2</v>
      </c>
    </row>
    <row r="143" spans="1:32" x14ac:dyDescent="0.2">
      <c r="A143" s="63"/>
      <c r="B143" s="64" t="s">
        <v>261</v>
      </c>
      <c r="C143" s="65" t="s">
        <v>262</v>
      </c>
      <c r="D143" s="65" t="s">
        <v>98</v>
      </c>
      <c r="E143" s="66">
        <v>1.7999999999999999E-2</v>
      </c>
      <c r="F143" s="66">
        <v>0.504</v>
      </c>
      <c r="G143" s="66"/>
      <c r="H143" s="66"/>
      <c r="I143" s="66">
        <f t="shared" ref="I143:I206" si="301">H143*0.5</f>
        <v>0</v>
      </c>
      <c r="J143" s="66">
        <f t="shared" si="216"/>
        <v>0.504</v>
      </c>
      <c r="K143" s="1">
        <v>38.700000000000003</v>
      </c>
      <c r="L143" s="1">
        <v>38.700000000000003</v>
      </c>
      <c r="M143" s="1">
        <v>19.504799999999999</v>
      </c>
      <c r="N143" s="1">
        <v>19.504799999999999</v>
      </c>
      <c r="O143" s="1"/>
      <c r="P143" s="1"/>
      <c r="Q143" s="1"/>
      <c r="R143" s="1"/>
      <c r="S143" s="1"/>
      <c r="T143" s="1"/>
      <c r="V143" s="1">
        <v>53.1</v>
      </c>
      <c r="W143" s="1">
        <v>26.7624</v>
      </c>
      <c r="X143" s="15">
        <f t="shared" si="295"/>
        <v>1.3720930232558139</v>
      </c>
      <c r="Y143" s="15">
        <f t="shared" si="296"/>
        <v>1.3464410117169807</v>
      </c>
      <c r="Z143" s="16">
        <f t="shared" si="297"/>
        <v>52.107267153447161</v>
      </c>
      <c r="AA143" s="16">
        <f t="shared" si="298"/>
        <v>13.407267153447158</v>
      </c>
      <c r="AB143" s="16">
        <f t="shared" si="299"/>
        <v>6.7572626453373674</v>
      </c>
      <c r="AC143" s="15">
        <f t="shared" si="255"/>
        <v>4.5848355451969969E-2</v>
      </c>
      <c r="AD143" s="15">
        <f t="shared" si="256"/>
        <v>1.1992624151289988E-2</v>
      </c>
      <c r="AE143" s="15">
        <f t="shared" si="257"/>
        <v>1.9115055013239957E-2</v>
      </c>
      <c r="AF143" s="15">
        <f t="shared" si="300"/>
        <v>2.5652011538833303E-2</v>
      </c>
    </row>
    <row r="144" spans="1:32" x14ac:dyDescent="0.2">
      <c r="A144" s="63"/>
      <c r="B144" s="64" t="s">
        <v>263</v>
      </c>
      <c r="C144" s="65" t="s">
        <v>264</v>
      </c>
      <c r="D144" s="65" t="s">
        <v>139</v>
      </c>
      <c r="E144" s="66">
        <v>1.0300000000000001E-3</v>
      </c>
      <c r="F144" s="66">
        <v>2.8840000000000001E-2</v>
      </c>
      <c r="G144" s="66"/>
      <c r="H144" s="66"/>
      <c r="I144" s="66">
        <f t="shared" si="301"/>
        <v>0</v>
      </c>
      <c r="J144" s="66">
        <f t="shared" ref="J144:J207" si="302">F144-G144-I144</f>
        <v>2.8840000000000001E-2</v>
      </c>
      <c r="K144" s="1">
        <v>2940</v>
      </c>
      <c r="L144" s="1">
        <v>2940</v>
      </c>
      <c r="M144" s="1">
        <v>84.789599999999993</v>
      </c>
      <c r="N144" s="1">
        <v>84.789599999999993</v>
      </c>
      <c r="O144" s="1"/>
      <c r="P144" s="1"/>
      <c r="Q144" s="1"/>
      <c r="R144" s="1"/>
      <c r="S144" s="1"/>
      <c r="T144" s="1"/>
      <c r="V144" s="1">
        <v>3660</v>
      </c>
      <c r="W144" s="1">
        <v>105.5544</v>
      </c>
      <c r="X144" s="15">
        <f t="shared" si="295"/>
        <v>1.2448979591836735</v>
      </c>
      <c r="Y144" s="15">
        <f t="shared" si="296"/>
        <v>1.2192459476448403</v>
      </c>
      <c r="Z144" s="16">
        <f t="shared" si="297"/>
        <v>3584.5830860758306</v>
      </c>
      <c r="AA144" s="16">
        <f t="shared" si="298"/>
        <v>644.58308607583058</v>
      </c>
      <c r="AB144" s="16">
        <f t="shared" si="299"/>
        <v>18.589776202426954</v>
      </c>
      <c r="AC144" s="15">
        <f t="shared" si="255"/>
        <v>4.5848355451969969E-2</v>
      </c>
      <c r="AD144" s="15">
        <f t="shared" si="256"/>
        <v>1.1992624151289988E-2</v>
      </c>
      <c r="AE144" s="15">
        <f t="shared" si="257"/>
        <v>1.9115055013239957E-2</v>
      </c>
      <c r="AF144" s="15">
        <f t="shared" si="300"/>
        <v>2.5652011538833303E-2</v>
      </c>
    </row>
    <row r="145" spans="1:32" ht="15" thickBot="1" x14ac:dyDescent="0.25">
      <c r="A145" s="63"/>
      <c r="B145" s="64" t="s">
        <v>281</v>
      </c>
      <c r="C145" s="65" t="s">
        <v>282</v>
      </c>
      <c r="D145" s="65" t="s">
        <v>41</v>
      </c>
      <c r="E145" s="66">
        <v>1</v>
      </c>
      <c r="F145" s="66">
        <v>28</v>
      </c>
      <c r="G145" s="66"/>
      <c r="H145" s="66"/>
      <c r="I145" s="66">
        <f t="shared" si="301"/>
        <v>0</v>
      </c>
      <c r="J145" s="66">
        <f t="shared" si="302"/>
        <v>28</v>
      </c>
      <c r="K145" s="1">
        <v>1010</v>
      </c>
      <c r="L145" s="1">
        <v>1010</v>
      </c>
      <c r="M145" s="1">
        <v>28280</v>
      </c>
      <c r="N145" s="1">
        <v>28280</v>
      </c>
      <c r="O145" s="1"/>
      <c r="P145" s="1"/>
      <c r="Q145" s="1"/>
      <c r="R145" s="1"/>
      <c r="S145" s="1"/>
      <c r="T145" s="1"/>
      <c r="V145" s="1">
        <v>1540</v>
      </c>
      <c r="W145" s="1">
        <v>43120</v>
      </c>
      <c r="X145" s="15">
        <f t="shared" si="295"/>
        <v>1.5247524752475248</v>
      </c>
      <c r="Y145" s="15">
        <f t="shared" si="296"/>
        <v>1.4991004637086915</v>
      </c>
      <c r="Z145" s="16">
        <f t="shared" si="297"/>
        <v>1514.0914683457784</v>
      </c>
      <c r="AA145" s="16">
        <f t="shared" si="298"/>
        <v>504.09146834577837</v>
      </c>
      <c r="AB145" s="16">
        <f t="shared" si="299"/>
        <v>14114.561113681793</v>
      </c>
      <c r="AC145" s="15">
        <f t="shared" si="255"/>
        <v>4.5848355451969969E-2</v>
      </c>
      <c r="AD145" s="15">
        <f t="shared" si="256"/>
        <v>1.1992624151289988E-2</v>
      </c>
      <c r="AE145" s="15">
        <f t="shared" si="257"/>
        <v>1.9115055013239957E-2</v>
      </c>
      <c r="AF145" s="15">
        <f t="shared" si="300"/>
        <v>2.5652011538833303E-2</v>
      </c>
    </row>
    <row r="146" spans="1:32" ht="20.5" thickBot="1" x14ac:dyDescent="0.25">
      <c r="A146" s="8">
        <v>37</v>
      </c>
      <c r="B146" s="9" t="s">
        <v>287</v>
      </c>
      <c r="C146" s="10" t="s">
        <v>288</v>
      </c>
      <c r="D146" s="10" t="s">
        <v>139</v>
      </c>
      <c r="E146" s="11">
        <v>0</v>
      </c>
      <c r="F146" s="11">
        <v>0.13200000000000001</v>
      </c>
      <c r="G146" s="11"/>
      <c r="H146" s="11"/>
      <c r="I146" s="11">
        <f t="shared" si="301"/>
        <v>0</v>
      </c>
      <c r="J146" s="11">
        <f t="shared" si="302"/>
        <v>0.13200000000000001</v>
      </c>
      <c r="K146" s="12">
        <v>17251.21</v>
      </c>
      <c r="L146" s="12">
        <v>9460.69</v>
      </c>
      <c r="M146" s="12">
        <v>1248.81</v>
      </c>
      <c r="N146" s="12">
        <v>2.2598400000000001</v>
      </c>
      <c r="O146" s="12">
        <v>356.60757000000001</v>
      </c>
      <c r="P146" s="12">
        <v>0</v>
      </c>
      <c r="Q146" s="12">
        <v>0</v>
      </c>
      <c r="R146" s="12">
        <v>120.53335866</v>
      </c>
      <c r="S146" s="12">
        <v>396.99067832819998</v>
      </c>
      <c r="T146" s="13">
        <v>153.08517736234799</v>
      </c>
      <c r="V146" s="12">
        <v>11461.51</v>
      </c>
      <c r="W146" s="12">
        <v>2.5660799999999999</v>
      </c>
    </row>
    <row r="147" spans="1:32" x14ac:dyDescent="0.2">
      <c r="A147" s="63"/>
      <c r="B147" s="64" t="s">
        <v>289</v>
      </c>
      <c r="C147" s="65" t="s">
        <v>290</v>
      </c>
      <c r="D147" s="65" t="s">
        <v>92</v>
      </c>
      <c r="E147" s="66">
        <v>8.0000000000000002E-3</v>
      </c>
      <c r="F147" s="66">
        <v>1.0560000000000001E-3</v>
      </c>
      <c r="G147" s="66"/>
      <c r="H147" s="66"/>
      <c r="I147" s="66">
        <f t="shared" si="301"/>
        <v>0</v>
      </c>
      <c r="J147" s="66">
        <f t="shared" si="302"/>
        <v>1.0560000000000001E-3</v>
      </c>
      <c r="K147" s="1">
        <v>2140</v>
      </c>
      <c r="L147" s="1">
        <v>2140</v>
      </c>
      <c r="M147" s="1">
        <v>2.2598400000000001</v>
      </c>
      <c r="N147" s="1">
        <v>2.2598400000000001</v>
      </c>
      <c r="O147" s="1"/>
      <c r="P147" s="1"/>
      <c r="Q147" s="1"/>
      <c r="R147" s="1"/>
      <c r="S147" s="1"/>
      <c r="T147" s="1"/>
      <c r="V147" s="1">
        <v>2430</v>
      </c>
      <c r="W147" s="1">
        <v>2.5660799999999999</v>
      </c>
      <c r="X147" s="15">
        <f t="shared" ref="X147:X148" si="303">V147/L147</f>
        <v>1.1355140186915889</v>
      </c>
      <c r="Y147" s="15">
        <f t="shared" ref="Y147:Y148" si="304">X147-AF147</f>
        <v>1.1098620071527556</v>
      </c>
      <c r="Z147" s="16">
        <f t="shared" ref="Z147:Z148" si="305">K147*Y147</f>
        <v>2375.1046953068972</v>
      </c>
      <c r="AA147" s="16">
        <f t="shared" ref="AA147:AA148" si="306">Z147-K147</f>
        <v>235.10469530689716</v>
      </c>
      <c r="AB147" s="16">
        <f t="shared" ref="AB147:AB148" si="307">J147*AA147</f>
        <v>0.24827055824408342</v>
      </c>
      <c r="AC147" s="15">
        <f t="shared" si="255"/>
        <v>4.5848355451969969E-2</v>
      </c>
      <c r="AD147" s="15">
        <f t="shared" si="256"/>
        <v>1.1992624151289988E-2</v>
      </c>
      <c r="AE147" s="15">
        <f t="shared" si="257"/>
        <v>1.9115055013239957E-2</v>
      </c>
      <c r="AF147" s="15">
        <f t="shared" ref="AF147:AF148" si="308">AVERAGE(AC147:AE147)</f>
        <v>2.5652011538833303E-2</v>
      </c>
    </row>
    <row r="148" spans="1:32" ht="15" thickBot="1" x14ac:dyDescent="0.25">
      <c r="A148" s="2">
        <v>38</v>
      </c>
      <c r="B148" s="3" t="s">
        <v>291</v>
      </c>
      <c r="C148" s="4" t="s">
        <v>292</v>
      </c>
      <c r="D148" s="4" t="s">
        <v>139</v>
      </c>
      <c r="E148" s="5">
        <v>0</v>
      </c>
      <c r="F148" s="5">
        <v>0.13200000000000001</v>
      </c>
      <c r="G148" s="5"/>
      <c r="H148" s="5"/>
      <c r="I148" s="5">
        <f t="shared" si="301"/>
        <v>0</v>
      </c>
      <c r="J148" s="5">
        <f t="shared" si="302"/>
        <v>0.13200000000000001</v>
      </c>
      <c r="K148" s="6">
        <v>48303.39</v>
      </c>
      <c r="L148" s="6">
        <v>25900</v>
      </c>
      <c r="M148" s="6">
        <v>3418.8</v>
      </c>
      <c r="N148" s="6">
        <v>3418.8</v>
      </c>
      <c r="O148" s="6">
        <v>0</v>
      </c>
      <c r="P148" s="6">
        <v>0</v>
      </c>
      <c r="Q148" s="6">
        <v>0</v>
      </c>
      <c r="R148" s="6">
        <v>0</v>
      </c>
      <c r="S148" s="6">
        <v>0</v>
      </c>
      <c r="T148" s="6">
        <v>0</v>
      </c>
      <c r="V148" s="6">
        <v>43500</v>
      </c>
      <c r="W148" s="6">
        <v>5742</v>
      </c>
      <c r="X148" s="15">
        <f t="shared" si="303"/>
        <v>1.6795366795366795</v>
      </c>
      <c r="Y148" s="15">
        <f t="shared" si="304"/>
        <v>1.6538846679978463</v>
      </c>
      <c r="Z148" s="16">
        <f t="shared" si="305"/>
        <v>79888.23613332049</v>
      </c>
      <c r="AA148" s="16">
        <f t="shared" si="306"/>
        <v>31584.84613332049</v>
      </c>
      <c r="AB148" s="16">
        <f t="shared" si="307"/>
        <v>4169.1996895983048</v>
      </c>
      <c r="AC148" s="15">
        <f t="shared" si="255"/>
        <v>4.5848355451969969E-2</v>
      </c>
      <c r="AD148" s="15">
        <f t="shared" si="256"/>
        <v>1.1992624151289988E-2</v>
      </c>
      <c r="AE148" s="15">
        <f t="shared" si="257"/>
        <v>1.9115055013239957E-2</v>
      </c>
      <c r="AF148" s="15">
        <f t="shared" si="308"/>
        <v>2.5652011538833303E-2</v>
      </c>
    </row>
    <row r="149" spans="1:32" ht="20.5" thickBot="1" x14ac:dyDescent="0.25">
      <c r="A149" s="8">
        <v>39</v>
      </c>
      <c r="B149" s="9" t="s">
        <v>293</v>
      </c>
      <c r="C149" s="10" t="s">
        <v>294</v>
      </c>
      <c r="D149" s="10" t="s">
        <v>139</v>
      </c>
      <c r="E149" s="11">
        <v>0</v>
      </c>
      <c r="F149" s="11">
        <v>2.9000000000000001E-2</v>
      </c>
      <c r="G149" s="11"/>
      <c r="H149" s="11"/>
      <c r="I149" s="11">
        <f t="shared" si="301"/>
        <v>0</v>
      </c>
      <c r="J149" s="11">
        <f t="shared" si="302"/>
        <v>2.9000000000000001E-2</v>
      </c>
      <c r="K149" s="12">
        <v>17251.21</v>
      </c>
      <c r="L149" s="12">
        <v>8678.49</v>
      </c>
      <c r="M149" s="12">
        <v>251.68</v>
      </c>
      <c r="N149" s="12">
        <v>0.43441999999999997</v>
      </c>
      <c r="O149" s="12">
        <v>71.485153699999998</v>
      </c>
      <c r="P149" s="12">
        <v>0</v>
      </c>
      <c r="Q149" s="12">
        <v>0</v>
      </c>
      <c r="R149" s="12">
        <v>24.161981950600001</v>
      </c>
      <c r="S149" s="12">
        <v>80.013274762842002</v>
      </c>
      <c r="T149" s="13">
        <v>30.8542417418819</v>
      </c>
      <c r="V149" s="12">
        <v>10515.87</v>
      </c>
      <c r="W149" s="12">
        <v>0.49329000000000001</v>
      </c>
    </row>
    <row r="150" spans="1:32" x14ac:dyDescent="0.2">
      <c r="A150" s="63"/>
      <c r="B150" s="64" t="s">
        <v>289</v>
      </c>
      <c r="C150" s="65" t="s">
        <v>290</v>
      </c>
      <c r="D150" s="65" t="s">
        <v>92</v>
      </c>
      <c r="E150" s="66">
        <v>7.0000000000000001E-3</v>
      </c>
      <c r="F150" s="66">
        <v>2.03E-4</v>
      </c>
      <c r="G150" s="66"/>
      <c r="H150" s="66"/>
      <c r="I150" s="66">
        <f t="shared" si="301"/>
        <v>0</v>
      </c>
      <c r="J150" s="66">
        <f t="shared" si="302"/>
        <v>2.03E-4</v>
      </c>
      <c r="K150" s="1">
        <v>2140</v>
      </c>
      <c r="L150" s="1">
        <v>2140</v>
      </c>
      <c r="M150" s="1">
        <v>0.43441999999999997</v>
      </c>
      <c r="N150" s="1">
        <v>0.43441999999999997</v>
      </c>
      <c r="O150" s="1"/>
      <c r="P150" s="1"/>
      <c r="Q150" s="1"/>
      <c r="R150" s="1"/>
      <c r="S150" s="1"/>
      <c r="T150" s="1"/>
      <c r="V150" s="1">
        <v>2430</v>
      </c>
      <c r="W150" s="1">
        <v>0.49329000000000001</v>
      </c>
      <c r="X150" s="15">
        <f t="shared" ref="X150:X151" si="309">V150/L150</f>
        <v>1.1355140186915889</v>
      </c>
      <c r="Y150" s="15">
        <f t="shared" ref="Y150:Y151" si="310">X150-AF150</f>
        <v>1.1098620071527556</v>
      </c>
      <c r="Z150" s="16">
        <f t="shared" ref="Z150:Z151" si="311">K150*Y150</f>
        <v>2375.1046953068972</v>
      </c>
      <c r="AA150" s="16">
        <f t="shared" ref="AA150:AA151" si="312">Z150-K150</f>
        <v>235.10469530689716</v>
      </c>
      <c r="AB150" s="16">
        <f t="shared" ref="AB150:AB151" si="313">J150*AA150</f>
        <v>4.772625314730012E-2</v>
      </c>
      <c r="AC150" s="15">
        <f t="shared" si="255"/>
        <v>4.5848355451969969E-2</v>
      </c>
      <c r="AD150" s="15">
        <f t="shared" si="256"/>
        <v>1.1992624151289988E-2</v>
      </c>
      <c r="AE150" s="15">
        <f t="shared" si="257"/>
        <v>1.9115055013239957E-2</v>
      </c>
      <c r="AF150" s="15">
        <f t="shared" ref="AF150:AF151" si="314">AVERAGE(AC150:AE150)</f>
        <v>2.5652011538833303E-2</v>
      </c>
    </row>
    <row r="151" spans="1:32" ht="15" thickBot="1" x14ac:dyDescent="0.25">
      <c r="A151" s="2">
        <v>40</v>
      </c>
      <c r="B151" s="3" t="s">
        <v>297</v>
      </c>
      <c r="C151" s="4" t="s">
        <v>298</v>
      </c>
      <c r="D151" s="4" t="s">
        <v>139</v>
      </c>
      <c r="E151" s="5">
        <v>0</v>
      </c>
      <c r="F151" s="5">
        <v>2.9000000000000001E-2</v>
      </c>
      <c r="G151" s="5"/>
      <c r="H151" s="5"/>
      <c r="I151" s="5">
        <f t="shared" si="301"/>
        <v>0</v>
      </c>
      <c r="J151" s="5">
        <f t="shared" si="302"/>
        <v>2.9000000000000001E-2</v>
      </c>
      <c r="K151" s="6">
        <v>48303.39</v>
      </c>
      <c r="L151" s="6">
        <v>24500</v>
      </c>
      <c r="M151" s="6">
        <v>710.5</v>
      </c>
      <c r="N151" s="6">
        <v>710.5</v>
      </c>
      <c r="O151" s="6">
        <v>0</v>
      </c>
      <c r="P151" s="6">
        <v>0</v>
      </c>
      <c r="Q151" s="6">
        <v>0</v>
      </c>
      <c r="R151" s="6">
        <v>0</v>
      </c>
      <c r="S151" s="6">
        <v>0</v>
      </c>
      <c r="T151" s="6">
        <v>0</v>
      </c>
      <c r="V151" s="6">
        <v>41900</v>
      </c>
      <c r="W151" s="6">
        <v>1215.0999999999999</v>
      </c>
      <c r="X151" s="15">
        <f t="shared" si="309"/>
        <v>1.7102040816326531</v>
      </c>
      <c r="Y151" s="15">
        <f t="shared" si="310"/>
        <v>1.6845520700938199</v>
      </c>
      <c r="Z151" s="16">
        <f t="shared" si="311"/>
        <v>81369.575617049122</v>
      </c>
      <c r="AA151" s="16">
        <f t="shared" si="312"/>
        <v>33066.185617049123</v>
      </c>
      <c r="AB151" s="16">
        <f t="shared" si="313"/>
        <v>958.91938289442464</v>
      </c>
      <c r="AC151" s="15">
        <f t="shared" si="255"/>
        <v>4.5848355451969969E-2</v>
      </c>
      <c r="AD151" s="15">
        <f t="shared" si="256"/>
        <v>1.1992624151289988E-2</v>
      </c>
      <c r="AE151" s="15">
        <f t="shared" si="257"/>
        <v>1.9115055013239957E-2</v>
      </c>
      <c r="AF151" s="15">
        <f t="shared" si="314"/>
        <v>2.5652011538833303E-2</v>
      </c>
    </row>
    <row r="152" spans="1:32" ht="15" thickBot="1" x14ac:dyDescent="0.25">
      <c r="A152" s="8">
        <v>41</v>
      </c>
      <c r="B152" s="9" t="s">
        <v>303</v>
      </c>
      <c r="C152" s="10" t="s">
        <v>304</v>
      </c>
      <c r="D152" s="10" t="s">
        <v>38</v>
      </c>
      <c r="E152" s="11">
        <v>0</v>
      </c>
      <c r="F152" s="11">
        <v>399.03</v>
      </c>
      <c r="G152" s="11"/>
      <c r="H152" s="11"/>
      <c r="I152" s="11">
        <f t="shared" si="301"/>
        <v>0</v>
      </c>
      <c r="J152" s="11">
        <f t="shared" si="302"/>
        <v>399.03</v>
      </c>
      <c r="K152" s="12">
        <v>730.3</v>
      </c>
      <c r="L152" s="12">
        <v>665.72</v>
      </c>
      <c r="M152" s="12">
        <v>265642.25</v>
      </c>
      <c r="N152" s="12">
        <v>178071.37240538999</v>
      </c>
      <c r="O152" s="12">
        <v>36471.980448000002</v>
      </c>
      <c r="P152" s="12">
        <v>0</v>
      </c>
      <c r="Q152" s="12">
        <v>0</v>
      </c>
      <c r="R152" s="12">
        <v>12327.529391423999</v>
      </c>
      <c r="S152" s="12">
        <v>27888.976770439702</v>
      </c>
      <c r="T152" s="13">
        <v>10754.380866916899</v>
      </c>
      <c r="V152" s="12">
        <v>903.17</v>
      </c>
      <c r="W152" s="12">
        <v>255460.90219056001</v>
      </c>
    </row>
    <row r="153" spans="1:32" x14ac:dyDescent="0.2">
      <c r="A153" s="63"/>
      <c r="B153" s="64" t="s">
        <v>187</v>
      </c>
      <c r="C153" s="65" t="s">
        <v>188</v>
      </c>
      <c r="D153" s="65" t="s">
        <v>92</v>
      </c>
      <c r="E153" s="66">
        <v>5.0899999999999999E-3</v>
      </c>
      <c r="F153" s="66">
        <v>2.0310627000000001</v>
      </c>
      <c r="G153" s="66"/>
      <c r="H153" s="66"/>
      <c r="I153" s="66">
        <f t="shared" si="301"/>
        <v>0</v>
      </c>
      <c r="J153" s="66">
        <f t="shared" si="302"/>
        <v>2.0310627000000001</v>
      </c>
      <c r="K153" s="1">
        <v>45.7</v>
      </c>
      <c r="L153" s="1">
        <v>45.7</v>
      </c>
      <c r="M153" s="1">
        <v>92.819565389999994</v>
      </c>
      <c r="N153" s="1">
        <v>92.819565389999994</v>
      </c>
      <c r="O153" s="1"/>
      <c r="P153" s="1"/>
      <c r="Q153" s="1"/>
      <c r="R153" s="1"/>
      <c r="S153" s="1"/>
      <c r="T153" s="1"/>
      <c r="V153" s="1">
        <v>52.8</v>
      </c>
      <c r="W153" s="1">
        <v>107.24011056000001</v>
      </c>
      <c r="X153" s="15">
        <f t="shared" ref="X153:X155" si="315">V153/L153</f>
        <v>1.1553610503282274</v>
      </c>
      <c r="Y153" s="15">
        <f t="shared" ref="Y153:Y155" si="316">X153-AF153</f>
        <v>1.1297090387893942</v>
      </c>
      <c r="Z153" s="16">
        <f t="shared" ref="Z153:Z155" si="317">K153*Y153</f>
        <v>51.627703072675317</v>
      </c>
      <c r="AA153" s="16">
        <f t="shared" ref="AA153:AA155" si="318">Z153-K153</f>
        <v>5.9277030726753139</v>
      </c>
      <c r="AB153" s="16">
        <f t="shared" ref="AB153:AB155" si="319">J153*AA153</f>
        <v>12.03953660758622</v>
      </c>
      <c r="AC153" s="15">
        <f t="shared" si="255"/>
        <v>4.5848355451969969E-2</v>
      </c>
      <c r="AD153" s="15">
        <f t="shared" si="256"/>
        <v>1.1992624151289988E-2</v>
      </c>
      <c r="AE153" s="15">
        <f t="shared" si="257"/>
        <v>1.9115055013239957E-2</v>
      </c>
      <c r="AF153" s="15">
        <f t="shared" ref="AF153:AF155" si="320">AVERAGE(AC153:AE153)</f>
        <v>2.5652011538833303E-2</v>
      </c>
    </row>
    <row r="154" spans="1:32" x14ac:dyDescent="0.2">
      <c r="A154" s="63"/>
      <c r="B154" s="64" t="s">
        <v>241</v>
      </c>
      <c r="C154" s="65" t="s">
        <v>242</v>
      </c>
      <c r="D154" s="65" t="s">
        <v>139</v>
      </c>
      <c r="E154" s="66">
        <v>1.9199999999999998E-2</v>
      </c>
      <c r="F154" s="66">
        <v>7.6613759999999997</v>
      </c>
      <c r="G154" s="66"/>
      <c r="H154" s="66"/>
      <c r="I154" s="66">
        <f t="shared" si="301"/>
        <v>0</v>
      </c>
      <c r="J154" s="66">
        <f t="shared" si="302"/>
        <v>7.6613759999999997</v>
      </c>
      <c r="K154" s="1">
        <v>2990</v>
      </c>
      <c r="L154" s="1">
        <v>2990</v>
      </c>
      <c r="M154" s="1">
        <v>22907.51424</v>
      </c>
      <c r="N154" s="1">
        <v>22907.51424</v>
      </c>
      <c r="O154" s="1"/>
      <c r="P154" s="1"/>
      <c r="Q154" s="1"/>
      <c r="R154" s="1"/>
      <c r="S154" s="1"/>
      <c r="T154" s="1"/>
      <c r="V154" s="1">
        <v>3580</v>
      </c>
      <c r="W154" s="1">
        <v>27427.72608</v>
      </c>
      <c r="X154" s="15">
        <f t="shared" si="315"/>
        <v>1.1973244147157192</v>
      </c>
      <c r="Y154" s="15">
        <f t="shared" si="316"/>
        <v>1.1716724031768859</v>
      </c>
      <c r="Z154" s="16">
        <f t="shared" si="317"/>
        <v>3503.300485498889</v>
      </c>
      <c r="AA154" s="16">
        <f t="shared" si="318"/>
        <v>513.30048549888897</v>
      </c>
      <c r="AB154" s="16">
        <f t="shared" si="319"/>
        <v>3932.5880203895358</v>
      </c>
      <c r="AC154" s="15">
        <f t="shared" si="255"/>
        <v>4.5848355451969969E-2</v>
      </c>
      <c r="AD154" s="15">
        <f t="shared" si="256"/>
        <v>1.1992624151289988E-2</v>
      </c>
      <c r="AE154" s="15">
        <f t="shared" si="257"/>
        <v>1.9115055013239957E-2</v>
      </c>
      <c r="AF154" s="15">
        <f t="shared" si="320"/>
        <v>2.5652011538833303E-2</v>
      </c>
    </row>
    <row r="155" spans="1:32" ht="15" thickBot="1" x14ac:dyDescent="0.25">
      <c r="A155" s="63"/>
      <c r="B155" s="64" t="s">
        <v>305</v>
      </c>
      <c r="C155" s="65" t="s">
        <v>306</v>
      </c>
      <c r="D155" s="65" t="s">
        <v>38</v>
      </c>
      <c r="E155" s="66">
        <v>1.02</v>
      </c>
      <c r="F155" s="66">
        <v>407.01060000000001</v>
      </c>
      <c r="G155" s="66"/>
      <c r="H155" s="66"/>
      <c r="I155" s="66">
        <f t="shared" si="301"/>
        <v>0</v>
      </c>
      <c r="J155" s="66">
        <f t="shared" si="302"/>
        <v>407.01060000000001</v>
      </c>
      <c r="K155" s="1">
        <v>381</v>
      </c>
      <c r="L155" s="1">
        <v>381</v>
      </c>
      <c r="M155" s="1">
        <v>155071.0386</v>
      </c>
      <c r="N155" s="1">
        <v>155071.0386</v>
      </c>
      <c r="O155" s="1"/>
      <c r="P155" s="1"/>
      <c r="Q155" s="1"/>
      <c r="R155" s="1"/>
      <c r="S155" s="1"/>
      <c r="T155" s="1"/>
      <c r="V155" s="1">
        <v>560</v>
      </c>
      <c r="W155" s="1">
        <v>227925.93599999999</v>
      </c>
      <c r="X155" s="15">
        <f t="shared" si="315"/>
        <v>1.4698162729658792</v>
      </c>
      <c r="Y155" s="15">
        <f t="shared" si="316"/>
        <v>1.444164261427046</v>
      </c>
      <c r="Z155" s="16">
        <f t="shared" si="317"/>
        <v>550.22658360370451</v>
      </c>
      <c r="AA155" s="16">
        <f t="shared" si="318"/>
        <v>169.22658360370451</v>
      </c>
      <c r="AB155" s="16">
        <f t="shared" si="319"/>
        <v>68877.013328493937</v>
      </c>
      <c r="AC155" s="15">
        <f t="shared" si="255"/>
        <v>4.5848355451969969E-2</v>
      </c>
      <c r="AD155" s="15">
        <f t="shared" si="256"/>
        <v>1.1992624151289988E-2</v>
      </c>
      <c r="AE155" s="15">
        <f t="shared" si="257"/>
        <v>1.9115055013239957E-2</v>
      </c>
      <c r="AF155" s="15">
        <f t="shared" si="320"/>
        <v>2.5652011538833303E-2</v>
      </c>
    </row>
    <row r="156" spans="1:32" ht="15" thickBot="1" x14ac:dyDescent="0.25">
      <c r="A156" s="8">
        <v>42</v>
      </c>
      <c r="B156" s="9" t="s">
        <v>307</v>
      </c>
      <c r="C156" s="10" t="s">
        <v>308</v>
      </c>
      <c r="D156" s="10" t="s">
        <v>38</v>
      </c>
      <c r="E156" s="11">
        <v>0</v>
      </c>
      <c r="F156" s="11">
        <v>0.36</v>
      </c>
      <c r="G156" s="11"/>
      <c r="H156" s="11"/>
      <c r="I156" s="11">
        <f t="shared" si="301"/>
        <v>0</v>
      </c>
      <c r="J156" s="11">
        <f t="shared" si="302"/>
        <v>0.36</v>
      </c>
      <c r="K156" s="12">
        <v>920.06</v>
      </c>
      <c r="L156" s="12">
        <v>667.25</v>
      </c>
      <c r="M156" s="12">
        <v>240.21</v>
      </c>
      <c r="N156" s="12">
        <v>84.882852</v>
      </c>
      <c r="O156" s="12">
        <v>64.861559999999997</v>
      </c>
      <c r="P156" s="12">
        <v>0</v>
      </c>
      <c r="Q156" s="12">
        <v>0</v>
      </c>
      <c r="R156" s="12">
        <v>21.92320728</v>
      </c>
      <c r="S156" s="12">
        <v>49.467317349600002</v>
      </c>
      <c r="T156" s="13">
        <v>19.075291848144001</v>
      </c>
      <c r="V156" s="12">
        <v>773.62</v>
      </c>
      <c r="W156" s="12">
        <v>92.733407999999997</v>
      </c>
    </row>
    <row r="157" spans="1:32" x14ac:dyDescent="0.2">
      <c r="A157" s="63"/>
      <c r="B157" s="64" t="s">
        <v>187</v>
      </c>
      <c r="C157" s="65" t="s">
        <v>188</v>
      </c>
      <c r="D157" s="65" t="s">
        <v>92</v>
      </c>
      <c r="E157" s="66">
        <v>1E-3</v>
      </c>
      <c r="F157" s="66">
        <v>3.6000000000000002E-4</v>
      </c>
      <c r="G157" s="66"/>
      <c r="H157" s="66"/>
      <c r="I157" s="66">
        <f t="shared" si="301"/>
        <v>0</v>
      </c>
      <c r="J157" s="66">
        <f t="shared" si="302"/>
        <v>3.6000000000000002E-4</v>
      </c>
      <c r="K157" s="1">
        <v>45.7</v>
      </c>
      <c r="L157" s="1">
        <v>45.7</v>
      </c>
      <c r="M157" s="1">
        <v>1.6452000000000001E-2</v>
      </c>
      <c r="N157" s="1">
        <v>1.6452000000000001E-2</v>
      </c>
      <c r="O157" s="1"/>
      <c r="P157" s="1"/>
      <c r="Q157" s="1"/>
      <c r="R157" s="1"/>
      <c r="S157" s="1"/>
      <c r="T157" s="1"/>
      <c r="V157" s="1">
        <v>52.8</v>
      </c>
      <c r="W157" s="1">
        <v>1.9008000000000001E-2</v>
      </c>
      <c r="X157" s="15">
        <f t="shared" ref="X157:X159" si="321">V157/L157</f>
        <v>1.1553610503282274</v>
      </c>
      <c r="Y157" s="15">
        <f t="shared" ref="Y157:Y159" si="322">X157-AF157</f>
        <v>1.1297090387893942</v>
      </c>
      <c r="Z157" s="16">
        <f t="shared" ref="Z157:Z159" si="323">K157*Y157</f>
        <v>51.627703072675317</v>
      </c>
      <c r="AA157" s="16">
        <f t="shared" ref="AA157:AA159" si="324">Z157-K157</f>
        <v>5.9277030726753139</v>
      </c>
      <c r="AB157" s="16">
        <f t="shared" ref="AB157:AB159" si="325">J157*AA157</f>
        <v>2.133973106163113E-3</v>
      </c>
      <c r="AC157" s="15">
        <f t="shared" si="255"/>
        <v>4.5848355451969969E-2</v>
      </c>
      <c r="AD157" s="15">
        <f t="shared" si="256"/>
        <v>1.1992624151289988E-2</v>
      </c>
      <c r="AE157" s="15">
        <f t="shared" si="257"/>
        <v>1.9115055013239957E-2</v>
      </c>
      <c r="AF157" s="15">
        <f t="shared" ref="AF157:AF159" si="326">AVERAGE(AC157:AE157)</f>
        <v>2.5652011538833303E-2</v>
      </c>
    </row>
    <row r="158" spans="1:32" ht="18" x14ac:dyDescent="0.2">
      <c r="A158" s="63"/>
      <c r="B158" s="64" t="s">
        <v>309</v>
      </c>
      <c r="C158" s="65" t="s">
        <v>310</v>
      </c>
      <c r="D158" s="65" t="s">
        <v>92</v>
      </c>
      <c r="E158" s="66">
        <v>3.5999999999999997E-2</v>
      </c>
      <c r="F158" s="66">
        <v>1.2959999999999999E-2</v>
      </c>
      <c r="G158" s="66"/>
      <c r="H158" s="66"/>
      <c r="I158" s="66">
        <f t="shared" si="301"/>
        <v>0</v>
      </c>
      <c r="J158" s="66">
        <f t="shared" si="302"/>
        <v>1.2959999999999999E-2</v>
      </c>
      <c r="K158" s="1">
        <v>2130</v>
      </c>
      <c r="L158" s="1">
        <v>2130</v>
      </c>
      <c r="M158" s="1">
        <v>27.604800000000001</v>
      </c>
      <c r="N158" s="1">
        <v>27.604800000000001</v>
      </c>
      <c r="O158" s="1"/>
      <c r="P158" s="1"/>
      <c r="Q158" s="1"/>
      <c r="R158" s="1"/>
      <c r="S158" s="1"/>
      <c r="T158" s="1"/>
      <c r="V158" s="1">
        <v>2320</v>
      </c>
      <c r="W158" s="1">
        <v>30.0672</v>
      </c>
      <c r="X158" s="15">
        <f t="shared" si="321"/>
        <v>1.0892018779342723</v>
      </c>
      <c r="Y158" s="15">
        <f t="shared" si="322"/>
        <v>1.063549866395439</v>
      </c>
      <c r="Z158" s="16">
        <f t="shared" si="323"/>
        <v>2265.3612154222851</v>
      </c>
      <c r="AA158" s="16">
        <f t="shared" si="324"/>
        <v>135.36121542228511</v>
      </c>
      <c r="AB158" s="16">
        <f t="shared" si="325"/>
        <v>1.7542813518728149</v>
      </c>
      <c r="AC158" s="15">
        <f t="shared" si="255"/>
        <v>4.5848355451969969E-2</v>
      </c>
      <c r="AD158" s="15">
        <f t="shared" si="256"/>
        <v>1.1992624151289988E-2</v>
      </c>
      <c r="AE158" s="15">
        <f t="shared" si="257"/>
        <v>1.9115055013239957E-2</v>
      </c>
      <c r="AF158" s="15">
        <f t="shared" si="326"/>
        <v>2.5652011538833303E-2</v>
      </c>
    </row>
    <row r="159" spans="1:32" ht="15" thickBot="1" x14ac:dyDescent="0.25">
      <c r="A159" s="63"/>
      <c r="B159" s="64" t="s">
        <v>311</v>
      </c>
      <c r="C159" s="65" t="s">
        <v>312</v>
      </c>
      <c r="D159" s="65" t="s">
        <v>41</v>
      </c>
      <c r="E159" s="66">
        <v>22</v>
      </c>
      <c r="F159" s="66">
        <v>7.92</v>
      </c>
      <c r="G159" s="66"/>
      <c r="H159" s="66"/>
      <c r="I159" s="66">
        <f t="shared" si="301"/>
        <v>0</v>
      </c>
      <c r="J159" s="66">
        <f t="shared" si="302"/>
        <v>7.92</v>
      </c>
      <c r="K159" s="1">
        <v>7.23</v>
      </c>
      <c r="L159" s="1">
        <v>7.23</v>
      </c>
      <c r="M159" s="1">
        <v>57.261600000000001</v>
      </c>
      <c r="N159" s="1">
        <v>57.261600000000001</v>
      </c>
      <c r="O159" s="1"/>
      <c r="P159" s="1"/>
      <c r="Q159" s="1"/>
      <c r="R159" s="1"/>
      <c r="S159" s="1"/>
      <c r="T159" s="1"/>
      <c r="V159" s="1">
        <v>7.91</v>
      </c>
      <c r="W159" s="1">
        <v>62.647199999999998</v>
      </c>
      <c r="X159" s="15">
        <f t="shared" si="321"/>
        <v>1.0940525587828491</v>
      </c>
      <c r="Y159" s="15">
        <f t="shared" si="322"/>
        <v>1.0684005472440159</v>
      </c>
      <c r="Z159" s="16">
        <f t="shared" si="323"/>
        <v>7.7245359565742353</v>
      </c>
      <c r="AA159" s="16">
        <f t="shared" si="324"/>
        <v>0.49453595657423488</v>
      </c>
      <c r="AB159" s="16">
        <f t="shared" si="325"/>
        <v>3.91672477606794</v>
      </c>
      <c r="AC159" s="15">
        <f t="shared" si="255"/>
        <v>4.5848355451969969E-2</v>
      </c>
      <c r="AD159" s="15">
        <f t="shared" si="256"/>
        <v>1.1992624151289988E-2</v>
      </c>
      <c r="AE159" s="15">
        <f t="shared" si="257"/>
        <v>1.9115055013239957E-2</v>
      </c>
      <c r="AF159" s="15">
        <f t="shared" si="326"/>
        <v>2.5652011538833303E-2</v>
      </c>
    </row>
    <row r="160" spans="1:32" ht="15" thickBot="1" x14ac:dyDescent="0.25">
      <c r="A160" s="8">
        <v>43</v>
      </c>
      <c r="B160" s="9" t="s">
        <v>313</v>
      </c>
      <c r="C160" s="10" t="s">
        <v>314</v>
      </c>
      <c r="D160" s="10" t="s">
        <v>38</v>
      </c>
      <c r="E160" s="11">
        <v>0</v>
      </c>
      <c r="F160" s="11">
        <v>7.36</v>
      </c>
      <c r="G160" s="11"/>
      <c r="H160" s="11"/>
      <c r="I160" s="11">
        <f t="shared" si="301"/>
        <v>0</v>
      </c>
      <c r="J160" s="11">
        <f t="shared" si="302"/>
        <v>7.36</v>
      </c>
      <c r="K160" s="12">
        <v>460.03</v>
      </c>
      <c r="L160" s="12">
        <v>507.57</v>
      </c>
      <c r="M160" s="12">
        <v>3735.72</v>
      </c>
      <c r="N160" s="12">
        <v>2665.8954079999999</v>
      </c>
      <c r="O160" s="12">
        <v>440.90006399999999</v>
      </c>
      <c r="P160" s="12">
        <v>0</v>
      </c>
      <c r="Q160" s="12">
        <v>0</v>
      </c>
      <c r="R160" s="12">
        <v>149.02422163200001</v>
      </c>
      <c r="S160" s="12">
        <v>340.70962809024002</v>
      </c>
      <c r="T160" s="13">
        <v>131.38241448111401</v>
      </c>
      <c r="V160" s="12">
        <v>554.94000000000005</v>
      </c>
      <c r="W160" s="12">
        <v>2806.008832</v>
      </c>
    </row>
    <row r="161" spans="1:32" x14ac:dyDescent="0.2">
      <c r="A161" s="63"/>
      <c r="B161" s="64" t="s">
        <v>187</v>
      </c>
      <c r="C161" s="65" t="s">
        <v>188</v>
      </c>
      <c r="D161" s="65" t="s">
        <v>92</v>
      </c>
      <c r="E161" s="66">
        <v>1.6500000000000001E-2</v>
      </c>
      <c r="F161" s="66">
        <v>0.12144000000000001</v>
      </c>
      <c r="G161" s="66"/>
      <c r="H161" s="66"/>
      <c r="I161" s="66">
        <f t="shared" si="301"/>
        <v>0</v>
      </c>
      <c r="J161" s="66">
        <f t="shared" si="302"/>
        <v>0.12144000000000001</v>
      </c>
      <c r="K161" s="1">
        <v>45.7</v>
      </c>
      <c r="L161" s="1">
        <v>45.7</v>
      </c>
      <c r="M161" s="1">
        <v>5.5498079999999996</v>
      </c>
      <c r="N161" s="1">
        <v>5.5498079999999996</v>
      </c>
      <c r="O161" s="1"/>
      <c r="P161" s="1"/>
      <c r="Q161" s="1"/>
      <c r="R161" s="1"/>
      <c r="S161" s="1"/>
      <c r="T161" s="1"/>
      <c r="V161" s="1">
        <v>52.8</v>
      </c>
      <c r="W161" s="1">
        <v>6.412032</v>
      </c>
      <c r="X161" s="15">
        <f t="shared" ref="X161:X163" si="327">V161/L161</f>
        <v>1.1553610503282274</v>
      </c>
      <c r="Y161" s="15">
        <f t="shared" ref="Y161:Y163" si="328">X161-AF161</f>
        <v>1.1297090387893942</v>
      </c>
      <c r="Z161" s="16">
        <f t="shared" ref="Z161:Z163" si="329">K161*Y161</f>
        <v>51.627703072675317</v>
      </c>
      <c r="AA161" s="16">
        <f t="shared" ref="AA161:AA163" si="330">Z161-K161</f>
        <v>5.9277030726753139</v>
      </c>
      <c r="AB161" s="16">
        <f t="shared" ref="AB161:AB163" si="331">J161*AA161</f>
        <v>0.71986026114569013</v>
      </c>
      <c r="AC161" s="15">
        <f t="shared" si="255"/>
        <v>4.5848355451969969E-2</v>
      </c>
      <c r="AD161" s="15">
        <f t="shared" si="256"/>
        <v>1.1992624151289988E-2</v>
      </c>
      <c r="AE161" s="15">
        <f t="shared" si="257"/>
        <v>1.9115055013239957E-2</v>
      </c>
      <c r="AF161" s="15">
        <f t="shared" ref="AF161:AF163" si="332">AVERAGE(AC161:AE161)</f>
        <v>2.5652011538833303E-2</v>
      </c>
    </row>
    <row r="162" spans="1:32" x14ac:dyDescent="0.2">
      <c r="A162" s="63"/>
      <c r="B162" s="64" t="s">
        <v>315</v>
      </c>
      <c r="C162" s="65" t="s">
        <v>316</v>
      </c>
      <c r="D162" s="65" t="s">
        <v>139</v>
      </c>
      <c r="E162" s="66">
        <v>1.0999999999999999E-2</v>
      </c>
      <c r="F162" s="66">
        <v>8.0960000000000004E-2</v>
      </c>
      <c r="G162" s="66"/>
      <c r="H162" s="66"/>
      <c r="I162" s="66">
        <f t="shared" si="301"/>
        <v>0</v>
      </c>
      <c r="J162" s="66">
        <f t="shared" si="302"/>
        <v>8.0960000000000004E-2</v>
      </c>
      <c r="K162" s="1">
        <v>5660</v>
      </c>
      <c r="L162" s="1">
        <v>5660</v>
      </c>
      <c r="M162" s="1">
        <v>458.23360000000002</v>
      </c>
      <c r="N162" s="1">
        <v>458.23360000000002</v>
      </c>
      <c r="O162" s="1"/>
      <c r="P162" s="1"/>
      <c r="Q162" s="1"/>
      <c r="R162" s="1"/>
      <c r="S162" s="1"/>
      <c r="T162" s="1"/>
      <c r="V162" s="1">
        <v>6180</v>
      </c>
      <c r="W162" s="1">
        <v>500.33280000000002</v>
      </c>
      <c r="X162" s="15">
        <f t="shared" si="327"/>
        <v>1.0918727915194346</v>
      </c>
      <c r="Y162" s="15">
        <f t="shared" si="328"/>
        <v>1.0662207799806014</v>
      </c>
      <c r="Z162" s="16">
        <f t="shared" si="329"/>
        <v>6034.8096146902035</v>
      </c>
      <c r="AA162" s="16">
        <f t="shared" si="330"/>
        <v>374.80961469020349</v>
      </c>
      <c r="AB162" s="16">
        <f t="shared" si="331"/>
        <v>30.344586405318875</v>
      </c>
      <c r="AC162" s="15">
        <f t="shared" si="255"/>
        <v>4.5848355451969969E-2</v>
      </c>
      <c r="AD162" s="15">
        <f t="shared" si="256"/>
        <v>1.1992624151289988E-2</v>
      </c>
      <c r="AE162" s="15">
        <f t="shared" si="257"/>
        <v>1.9115055013239957E-2</v>
      </c>
      <c r="AF162" s="15">
        <f t="shared" si="332"/>
        <v>2.5652011538833303E-2</v>
      </c>
    </row>
    <row r="163" spans="1:32" ht="15" thickBot="1" x14ac:dyDescent="0.25">
      <c r="A163" s="63"/>
      <c r="B163" s="64" t="s">
        <v>317</v>
      </c>
      <c r="C163" s="65" t="s">
        <v>318</v>
      </c>
      <c r="D163" s="65" t="s">
        <v>41</v>
      </c>
      <c r="E163" s="66">
        <v>22</v>
      </c>
      <c r="F163" s="66">
        <v>161.91999999999999</v>
      </c>
      <c r="G163" s="66"/>
      <c r="H163" s="66"/>
      <c r="I163" s="66">
        <f t="shared" si="301"/>
        <v>0</v>
      </c>
      <c r="J163" s="66">
        <f t="shared" si="302"/>
        <v>161.91999999999999</v>
      </c>
      <c r="K163" s="1">
        <v>13.6</v>
      </c>
      <c r="L163" s="1">
        <v>13.6</v>
      </c>
      <c r="M163" s="1">
        <v>2202.1120000000001</v>
      </c>
      <c r="N163" s="1">
        <v>2202.1120000000001</v>
      </c>
      <c r="O163" s="1"/>
      <c r="P163" s="1"/>
      <c r="Q163" s="1"/>
      <c r="R163" s="1"/>
      <c r="S163" s="1"/>
      <c r="T163" s="1"/>
      <c r="V163" s="1">
        <v>14.2</v>
      </c>
      <c r="W163" s="1">
        <v>2299.2640000000001</v>
      </c>
      <c r="X163" s="15">
        <f t="shared" si="327"/>
        <v>1.0441176470588236</v>
      </c>
      <c r="Y163" s="15">
        <f t="shared" si="328"/>
        <v>1.0184656355199904</v>
      </c>
      <c r="Z163" s="16">
        <f t="shared" si="329"/>
        <v>13.851132643071869</v>
      </c>
      <c r="AA163" s="16">
        <f t="shared" si="330"/>
        <v>0.25113264307186967</v>
      </c>
      <c r="AB163" s="16">
        <f t="shared" si="331"/>
        <v>40.663397566197133</v>
      </c>
      <c r="AC163" s="15">
        <f t="shared" si="255"/>
        <v>4.5848355451969969E-2</v>
      </c>
      <c r="AD163" s="15">
        <f t="shared" si="256"/>
        <v>1.1992624151289988E-2</v>
      </c>
      <c r="AE163" s="15">
        <f t="shared" si="257"/>
        <v>1.9115055013239957E-2</v>
      </c>
      <c r="AF163" s="15">
        <f t="shared" si="332"/>
        <v>2.5652011538833303E-2</v>
      </c>
    </row>
    <row r="164" spans="1:32" ht="15" thickBot="1" x14ac:dyDescent="0.25">
      <c r="A164" s="8">
        <v>44</v>
      </c>
      <c r="B164" s="9" t="s">
        <v>319</v>
      </c>
      <c r="C164" s="10" t="s">
        <v>320</v>
      </c>
      <c r="D164" s="10" t="s">
        <v>38</v>
      </c>
      <c r="E164" s="11">
        <v>0</v>
      </c>
      <c r="F164" s="11">
        <v>6.72</v>
      </c>
      <c r="G164" s="11"/>
      <c r="H164" s="11"/>
      <c r="I164" s="11">
        <f t="shared" si="301"/>
        <v>0</v>
      </c>
      <c r="J164" s="11">
        <f t="shared" si="302"/>
        <v>6.72</v>
      </c>
      <c r="K164" s="12">
        <v>195.51</v>
      </c>
      <c r="L164" s="12">
        <v>151.19999999999999</v>
      </c>
      <c r="M164" s="12">
        <v>1016.06</v>
      </c>
      <c r="N164" s="12">
        <v>368.227104</v>
      </c>
      <c r="O164" s="12">
        <v>270.52704</v>
      </c>
      <c r="P164" s="12">
        <v>0</v>
      </c>
      <c r="Q164" s="12">
        <v>0</v>
      </c>
      <c r="R164" s="12">
        <v>91.438139519999993</v>
      </c>
      <c r="S164" s="12">
        <v>206.32015232640001</v>
      </c>
      <c r="T164" s="13">
        <v>79.559946458496</v>
      </c>
      <c r="V164" s="12">
        <v>177.48</v>
      </c>
      <c r="W164" s="12">
        <v>416.99481600000001</v>
      </c>
    </row>
    <row r="165" spans="1:32" x14ac:dyDescent="0.2">
      <c r="A165" s="63"/>
      <c r="B165" s="64" t="s">
        <v>187</v>
      </c>
      <c r="C165" s="65" t="s">
        <v>188</v>
      </c>
      <c r="D165" s="65" t="s">
        <v>92</v>
      </c>
      <c r="E165" s="66">
        <v>1E-3</v>
      </c>
      <c r="F165" s="66">
        <v>6.7200000000000003E-3</v>
      </c>
      <c r="G165" s="66"/>
      <c r="H165" s="66"/>
      <c r="I165" s="66">
        <f t="shared" si="301"/>
        <v>0</v>
      </c>
      <c r="J165" s="66">
        <f t="shared" si="302"/>
        <v>6.7200000000000003E-3</v>
      </c>
      <c r="K165" s="1">
        <v>45.7</v>
      </c>
      <c r="L165" s="1">
        <v>45.7</v>
      </c>
      <c r="M165" s="1">
        <v>0.30710399999999999</v>
      </c>
      <c r="N165" s="1">
        <v>0.30710399999999999</v>
      </c>
      <c r="O165" s="1"/>
      <c r="P165" s="1"/>
      <c r="Q165" s="1"/>
      <c r="R165" s="1"/>
      <c r="S165" s="1"/>
      <c r="T165" s="1"/>
      <c r="V165" s="1">
        <v>52.8</v>
      </c>
      <c r="W165" s="1">
        <v>0.35481600000000002</v>
      </c>
      <c r="X165" s="15">
        <f t="shared" ref="X165:X166" si="333">V165/L165</f>
        <v>1.1553610503282274</v>
      </c>
      <c r="Y165" s="15">
        <f t="shared" ref="Y165:Y166" si="334">X165-AF165</f>
        <v>1.1297090387893942</v>
      </c>
      <c r="Z165" s="16">
        <f t="shared" ref="Z165:Z166" si="335">K165*Y165</f>
        <v>51.627703072675317</v>
      </c>
      <c r="AA165" s="16">
        <f t="shared" ref="AA165:AA166" si="336">Z165-K165</f>
        <v>5.9277030726753139</v>
      </c>
      <c r="AB165" s="16">
        <f t="shared" ref="AB165:AB166" si="337">J165*AA165</f>
        <v>3.9834164648378113E-2</v>
      </c>
      <c r="AC165" s="15">
        <f t="shared" si="255"/>
        <v>4.5848355451969969E-2</v>
      </c>
      <c r="AD165" s="15">
        <f t="shared" si="256"/>
        <v>1.1992624151289988E-2</v>
      </c>
      <c r="AE165" s="15">
        <f t="shared" si="257"/>
        <v>1.9115055013239957E-2</v>
      </c>
      <c r="AF165" s="15">
        <f t="shared" ref="AF165:AF166" si="338">AVERAGE(AC165:AE165)</f>
        <v>2.5652011538833303E-2</v>
      </c>
    </row>
    <row r="166" spans="1:32" ht="15" thickBot="1" x14ac:dyDescent="0.25">
      <c r="A166" s="63"/>
      <c r="B166" s="64" t="s">
        <v>321</v>
      </c>
      <c r="C166" s="65" t="s">
        <v>322</v>
      </c>
      <c r="D166" s="65" t="s">
        <v>92</v>
      </c>
      <c r="E166" s="66">
        <v>2.5000000000000001E-2</v>
      </c>
      <c r="F166" s="66">
        <v>0.16800000000000001</v>
      </c>
      <c r="G166" s="66"/>
      <c r="H166" s="66"/>
      <c r="I166" s="66">
        <f t="shared" si="301"/>
        <v>0</v>
      </c>
      <c r="J166" s="66">
        <f t="shared" si="302"/>
        <v>0.16800000000000001</v>
      </c>
      <c r="K166" s="1">
        <v>2190</v>
      </c>
      <c r="L166" s="1">
        <v>2190</v>
      </c>
      <c r="M166" s="1">
        <v>367.92</v>
      </c>
      <c r="N166" s="1">
        <v>367.92</v>
      </c>
      <c r="O166" s="1"/>
      <c r="P166" s="1"/>
      <c r="Q166" s="1"/>
      <c r="R166" s="1"/>
      <c r="S166" s="1"/>
      <c r="T166" s="1"/>
      <c r="V166" s="1">
        <v>2480</v>
      </c>
      <c r="W166" s="1">
        <v>416.64</v>
      </c>
      <c r="X166" s="15">
        <f t="shared" si="333"/>
        <v>1.1324200913242009</v>
      </c>
      <c r="Y166" s="15">
        <f t="shared" si="334"/>
        <v>1.1067680797853676</v>
      </c>
      <c r="Z166" s="16">
        <f t="shared" si="335"/>
        <v>2423.8220947299551</v>
      </c>
      <c r="AA166" s="16">
        <f t="shared" si="336"/>
        <v>233.8220947299551</v>
      </c>
      <c r="AB166" s="16">
        <f t="shared" si="337"/>
        <v>39.282111914632459</v>
      </c>
      <c r="AC166" s="15">
        <f t="shared" si="255"/>
        <v>4.5848355451969969E-2</v>
      </c>
      <c r="AD166" s="15">
        <f t="shared" si="256"/>
        <v>1.1992624151289988E-2</v>
      </c>
      <c r="AE166" s="15">
        <f t="shared" si="257"/>
        <v>1.9115055013239957E-2</v>
      </c>
      <c r="AF166" s="15">
        <f t="shared" si="338"/>
        <v>2.5652011538833303E-2</v>
      </c>
    </row>
    <row r="167" spans="1:32" ht="20.5" thickBot="1" x14ac:dyDescent="0.25">
      <c r="A167" s="8">
        <v>45</v>
      </c>
      <c r="B167" s="9" t="s">
        <v>323</v>
      </c>
      <c r="C167" s="10" t="s">
        <v>324</v>
      </c>
      <c r="D167" s="10" t="s">
        <v>38</v>
      </c>
      <c r="E167" s="11">
        <v>0</v>
      </c>
      <c r="F167" s="11">
        <v>0.72</v>
      </c>
      <c r="G167" s="11"/>
      <c r="H167" s="11"/>
      <c r="I167" s="11">
        <f t="shared" si="301"/>
        <v>0</v>
      </c>
      <c r="J167" s="11">
        <f t="shared" si="302"/>
        <v>0.72</v>
      </c>
      <c r="K167" s="12">
        <v>632.54</v>
      </c>
      <c r="L167" s="12">
        <v>367.86</v>
      </c>
      <c r="M167" s="12">
        <v>264.86</v>
      </c>
      <c r="N167" s="12">
        <v>38.447063999999997</v>
      </c>
      <c r="O167" s="12">
        <v>94.546152000000006</v>
      </c>
      <c r="P167" s="12">
        <v>0</v>
      </c>
      <c r="Q167" s="12">
        <v>0</v>
      </c>
      <c r="R167" s="12">
        <v>31.956599376</v>
      </c>
      <c r="S167" s="12">
        <v>72.106568284320005</v>
      </c>
      <c r="T167" s="13">
        <v>27.805304752444801</v>
      </c>
      <c r="V167" s="12">
        <v>441.02</v>
      </c>
      <c r="W167" s="12">
        <v>46.416815999999997</v>
      </c>
    </row>
    <row r="168" spans="1:32" x14ac:dyDescent="0.2">
      <c r="A168" s="63"/>
      <c r="B168" s="64" t="s">
        <v>187</v>
      </c>
      <c r="C168" s="65" t="s">
        <v>188</v>
      </c>
      <c r="D168" s="65" t="s">
        <v>92</v>
      </c>
      <c r="E168" s="66">
        <v>1E-3</v>
      </c>
      <c r="F168" s="66">
        <v>7.2000000000000005E-4</v>
      </c>
      <c r="G168" s="66"/>
      <c r="H168" s="66"/>
      <c r="I168" s="66">
        <f t="shared" si="301"/>
        <v>0</v>
      </c>
      <c r="J168" s="66">
        <f t="shared" si="302"/>
        <v>7.2000000000000005E-4</v>
      </c>
      <c r="K168" s="1">
        <v>45.7</v>
      </c>
      <c r="L168" s="1">
        <v>45.7</v>
      </c>
      <c r="M168" s="1">
        <v>3.2904000000000003E-2</v>
      </c>
      <c r="N168" s="1">
        <v>3.2904000000000003E-2</v>
      </c>
      <c r="O168" s="1"/>
      <c r="P168" s="1"/>
      <c r="Q168" s="1"/>
      <c r="R168" s="1"/>
      <c r="S168" s="1"/>
      <c r="T168" s="1"/>
      <c r="V168" s="1">
        <v>52.8</v>
      </c>
      <c r="W168" s="1">
        <v>3.8016000000000001E-2</v>
      </c>
      <c r="X168" s="15">
        <f t="shared" ref="X168:X172" si="339">V168/L168</f>
        <v>1.1553610503282274</v>
      </c>
      <c r="Y168" s="15">
        <f t="shared" ref="Y168:Y172" si="340">X168-AF168</f>
        <v>1.1297090387893942</v>
      </c>
      <c r="Z168" s="16">
        <f t="shared" ref="Z168:Z172" si="341">K168*Y168</f>
        <v>51.627703072675317</v>
      </c>
      <c r="AA168" s="16">
        <f t="shared" ref="AA168:AA172" si="342">Z168-K168</f>
        <v>5.9277030726753139</v>
      </c>
      <c r="AB168" s="16">
        <f t="shared" ref="AB168:AB172" si="343">J168*AA168</f>
        <v>4.2679462123262259E-3</v>
      </c>
      <c r="AC168" s="15">
        <f t="shared" si="255"/>
        <v>4.5848355451969969E-2</v>
      </c>
      <c r="AD168" s="15">
        <f t="shared" si="256"/>
        <v>1.1992624151289988E-2</v>
      </c>
      <c r="AE168" s="15">
        <f t="shared" si="257"/>
        <v>1.9115055013239957E-2</v>
      </c>
      <c r="AF168" s="15">
        <f t="shared" ref="AF168:AF172" si="344">AVERAGE(AC168:AE168)</f>
        <v>2.5652011538833303E-2</v>
      </c>
    </row>
    <row r="169" spans="1:32" x14ac:dyDescent="0.2">
      <c r="A169" s="63"/>
      <c r="B169" s="64" t="s">
        <v>325</v>
      </c>
      <c r="C169" s="65" t="s">
        <v>326</v>
      </c>
      <c r="D169" s="65" t="s">
        <v>98</v>
      </c>
      <c r="E169" s="66">
        <v>7.0000000000000007E-2</v>
      </c>
      <c r="F169" s="66">
        <v>5.04E-2</v>
      </c>
      <c r="G169" s="66"/>
      <c r="H169" s="66"/>
      <c r="I169" s="66">
        <f t="shared" si="301"/>
        <v>0</v>
      </c>
      <c r="J169" s="66">
        <f t="shared" si="302"/>
        <v>5.04E-2</v>
      </c>
      <c r="K169" s="1">
        <v>46.9</v>
      </c>
      <c r="L169" s="1">
        <v>46.9</v>
      </c>
      <c r="M169" s="1">
        <v>2.3637600000000001</v>
      </c>
      <c r="N169" s="1">
        <v>2.3637600000000001</v>
      </c>
      <c r="O169" s="1"/>
      <c r="P169" s="1"/>
      <c r="Q169" s="1"/>
      <c r="R169" s="1"/>
      <c r="S169" s="1"/>
      <c r="T169" s="1"/>
      <c r="V169" s="1">
        <v>71.5</v>
      </c>
      <c r="W169" s="1">
        <v>3.6036000000000001</v>
      </c>
      <c r="X169" s="15">
        <f t="shared" si="339"/>
        <v>1.5245202558635396</v>
      </c>
      <c r="Y169" s="15">
        <f t="shared" si="340"/>
        <v>1.4988682443247063</v>
      </c>
      <c r="Z169" s="16">
        <f t="shared" si="341"/>
        <v>70.296920658828725</v>
      </c>
      <c r="AA169" s="16">
        <f t="shared" si="342"/>
        <v>23.396920658828726</v>
      </c>
      <c r="AB169" s="16">
        <f t="shared" si="343"/>
        <v>1.1792048012049678</v>
      </c>
      <c r="AC169" s="15">
        <f t="shared" si="255"/>
        <v>4.5848355451969969E-2</v>
      </c>
      <c r="AD169" s="15">
        <f t="shared" si="256"/>
        <v>1.1992624151289988E-2</v>
      </c>
      <c r="AE169" s="15">
        <f t="shared" si="257"/>
        <v>1.9115055013239957E-2</v>
      </c>
      <c r="AF169" s="15">
        <f t="shared" si="344"/>
        <v>2.5652011538833303E-2</v>
      </c>
    </row>
    <row r="170" spans="1:32" x14ac:dyDescent="0.2">
      <c r="A170" s="63"/>
      <c r="B170" s="64" t="s">
        <v>327</v>
      </c>
      <c r="C170" s="65" t="s">
        <v>328</v>
      </c>
      <c r="D170" s="65" t="s">
        <v>38</v>
      </c>
      <c r="E170" s="66">
        <v>1.1000000000000001</v>
      </c>
      <c r="F170" s="66">
        <v>0.79200000000000004</v>
      </c>
      <c r="G170" s="66"/>
      <c r="H170" s="66"/>
      <c r="I170" s="66">
        <f t="shared" si="301"/>
        <v>0</v>
      </c>
      <c r="J170" s="66">
        <f t="shared" si="302"/>
        <v>0.79200000000000004</v>
      </c>
      <c r="K170" s="1">
        <v>33.299999999999997</v>
      </c>
      <c r="L170" s="1">
        <v>33.299999999999997</v>
      </c>
      <c r="M170" s="1">
        <v>26.3736</v>
      </c>
      <c r="N170" s="1">
        <v>26.3736</v>
      </c>
      <c r="O170" s="1"/>
      <c r="P170" s="1"/>
      <c r="Q170" s="1"/>
      <c r="R170" s="1"/>
      <c r="S170" s="1"/>
      <c r="T170" s="1"/>
      <c r="V170" s="1">
        <v>39.200000000000003</v>
      </c>
      <c r="W170" s="1">
        <v>31.046399999999998</v>
      </c>
      <c r="X170" s="15">
        <f t="shared" si="339"/>
        <v>1.1771771771771773</v>
      </c>
      <c r="Y170" s="15">
        <f t="shared" si="340"/>
        <v>1.1515251656383441</v>
      </c>
      <c r="Z170" s="16">
        <f t="shared" si="341"/>
        <v>38.345788015756852</v>
      </c>
      <c r="AA170" s="16">
        <f t="shared" si="342"/>
        <v>5.0457880157568553</v>
      </c>
      <c r="AB170" s="16">
        <f t="shared" si="343"/>
        <v>3.9962641084794295</v>
      </c>
      <c r="AC170" s="15">
        <f t="shared" si="255"/>
        <v>4.5848355451969969E-2</v>
      </c>
      <c r="AD170" s="15">
        <f t="shared" si="256"/>
        <v>1.1992624151289988E-2</v>
      </c>
      <c r="AE170" s="15">
        <f t="shared" si="257"/>
        <v>1.9115055013239957E-2</v>
      </c>
      <c r="AF170" s="15">
        <f t="shared" si="344"/>
        <v>2.5652011538833303E-2</v>
      </c>
    </row>
    <row r="171" spans="1:32" x14ac:dyDescent="0.2">
      <c r="A171" s="63"/>
      <c r="B171" s="64" t="s">
        <v>329</v>
      </c>
      <c r="C171" s="65" t="s">
        <v>330</v>
      </c>
      <c r="D171" s="65" t="s">
        <v>41</v>
      </c>
      <c r="E171" s="66">
        <v>3</v>
      </c>
      <c r="F171" s="66">
        <v>2.16</v>
      </c>
      <c r="G171" s="66"/>
      <c r="H171" s="66"/>
      <c r="I171" s="66">
        <f t="shared" si="301"/>
        <v>0</v>
      </c>
      <c r="J171" s="66">
        <f t="shared" si="302"/>
        <v>2.16</v>
      </c>
      <c r="K171" s="1">
        <v>2.29</v>
      </c>
      <c r="L171" s="1">
        <v>2.29</v>
      </c>
      <c r="M171" s="1">
        <v>4.9463999999999997</v>
      </c>
      <c r="N171" s="1">
        <v>4.9463999999999997</v>
      </c>
      <c r="O171" s="1"/>
      <c r="P171" s="1"/>
      <c r="Q171" s="1"/>
      <c r="R171" s="1"/>
      <c r="S171" s="1"/>
      <c r="T171" s="1"/>
      <c r="V171" s="1">
        <v>2.95</v>
      </c>
      <c r="W171" s="1">
        <v>6.3719999999999999</v>
      </c>
      <c r="X171" s="15">
        <f t="shared" si="339"/>
        <v>1.2882096069868996</v>
      </c>
      <c r="Y171" s="15">
        <f t="shared" si="340"/>
        <v>1.2625575954480663</v>
      </c>
      <c r="Z171" s="16">
        <f t="shared" si="341"/>
        <v>2.8912568935760721</v>
      </c>
      <c r="AA171" s="16">
        <f t="shared" si="342"/>
        <v>0.60125689357607204</v>
      </c>
      <c r="AB171" s="16">
        <f t="shared" si="343"/>
        <v>1.2987148901243157</v>
      </c>
      <c r="AC171" s="15">
        <f t="shared" si="255"/>
        <v>4.5848355451969969E-2</v>
      </c>
      <c r="AD171" s="15">
        <f t="shared" si="256"/>
        <v>1.1992624151289988E-2</v>
      </c>
      <c r="AE171" s="15">
        <f t="shared" si="257"/>
        <v>1.9115055013239957E-2</v>
      </c>
      <c r="AF171" s="15">
        <f t="shared" si="344"/>
        <v>2.5652011538833303E-2</v>
      </c>
    </row>
    <row r="172" spans="1:32" x14ac:dyDescent="0.2">
      <c r="A172" s="63"/>
      <c r="B172" s="64" t="s">
        <v>321</v>
      </c>
      <c r="C172" s="65" t="s">
        <v>322</v>
      </c>
      <c r="D172" s="65" t="s">
        <v>92</v>
      </c>
      <c r="E172" s="66">
        <v>3.0000000000000001E-3</v>
      </c>
      <c r="F172" s="66">
        <v>2.16E-3</v>
      </c>
      <c r="G172" s="66"/>
      <c r="H172" s="66"/>
      <c r="I172" s="66">
        <f t="shared" si="301"/>
        <v>0</v>
      </c>
      <c r="J172" s="66">
        <f t="shared" si="302"/>
        <v>2.16E-3</v>
      </c>
      <c r="K172" s="1">
        <v>2190</v>
      </c>
      <c r="L172" s="1">
        <v>2190</v>
      </c>
      <c r="M172" s="1">
        <v>4.7304000000000004</v>
      </c>
      <c r="N172" s="1">
        <v>4.7304000000000004</v>
      </c>
      <c r="O172" s="1"/>
      <c r="P172" s="1"/>
      <c r="Q172" s="1"/>
      <c r="R172" s="1"/>
      <c r="S172" s="1"/>
      <c r="T172" s="1"/>
      <c r="V172" s="1">
        <v>2480</v>
      </c>
      <c r="W172" s="1">
        <v>5.3567999999999998</v>
      </c>
      <c r="X172" s="15">
        <f t="shared" si="339"/>
        <v>1.1324200913242009</v>
      </c>
      <c r="Y172" s="15">
        <f t="shared" si="340"/>
        <v>1.1067680797853676</v>
      </c>
      <c r="Z172" s="16">
        <f t="shared" si="341"/>
        <v>2423.8220947299551</v>
      </c>
      <c r="AA172" s="16">
        <f t="shared" si="342"/>
        <v>233.8220947299551</v>
      </c>
      <c r="AB172" s="16">
        <f t="shared" si="343"/>
        <v>0.50505572461670301</v>
      </c>
      <c r="AC172" s="15">
        <f t="shared" si="255"/>
        <v>4.5848355451969969E-2</v>
      </c>
      <c r="AD172" s="15">
        <f t="shared" si="256"/>
        <v>1.1992624151289988E-2</v>
      </c>
      <c r="AE172" s="15">
        <f t="shared" si="257"/>
        <v>1.9115055013239957E-2</v>
      </c>
      <c r="AF172" s="15">
        <f t="shared" si="344"/>
        <v>2.5652011538833303E-2</v>
      </c>
    </row>
    <row r="173" spans="1:32" ht="15" thickBot="1" x14ac:dyDescent="0.35">
      <c r="A173" s="58"/>
      <c r="B173" s="59" t="s">
        <v>21</v>
      </c>
      <c r="C173" s="60" t="s">
        <v>331</v>
      </c>
      <c r="D173" s="60"/>
      <c r="E173" s="61"/>
      <c r="F173" s="61"/>
      <c r="G173" s="61"/>
      <c r="H173" s="61"/>
      <c r="I173" s="61"/>
      <c r="J173" s="61"/>
      <c r="L173" s="62"/>
      <c r="M173" s="62">
        <v>1069516.46</v>
      </c>
      <c r="N173" s="62">
        <v>266904.673300892</v>
      </c>
      <c r="O173" s="62">
        <v>67488.9334562</v>
      </c>
      <c r="P173" s="62">
        <v>154.87378799999999</v>
      </c>
      <c r="Q173" s="62">
        <v>108.51734999999999</v>
      </c>
      <c r="R173" s="62">
        <v>22811.259508195599</v>
      </c>
      <c r="S173" s="62">
        <v>62346.921952367898</v>
      </c>
      <c r="T173" s="62">
        <v>24041.848149351699</v>
      </c>
      <c r="V173" s="62"/>
      <c r="W173" s="62">
        <v>368321.79664232797</v>
      </c>
    </row>
    <row r="174" spans="1:32" ht="20.5" thickBot="1" x14ac:dyDescent="0.25">
      <c r="A174" s="8">
        <v>46</v>
      </c>
      <c r="B174" s="9" t="s">
        <v>332</v>
      </c>
      <c r="C174" s="10" t="s">
        <v>2652</v>
      </c>
      <c r="D174" s="10" t="s">
        <v>41</v>
      </c>
      <c r="E174" s="11">
        <v>0</v>
      </c>
      <c r="F174" s="11">
        <v>79</v>
      </c>
      <c r="G174" s="11"/>
      <c r="H174" s="11"/>
      <c r="I174" s="11">
        <f t="shared" si="301"/>
        <v>0</v>
      </c>
      <c r="J174" s="11">
        <f t="shared" si="302"/>
        <v>79</v>
      </c>
      <c r="K174" s="12">
        <v>1207.58</v>
      </c>
      <c r="L174" s="12">
        <v>1050.7</v>
      </c>
      <c r="M174" s="12">
        <v>83005.3</v>
      </c>
      <c r="N174" s="12">
        <v>24862.563999999998</v>
      </c>
      <c r="O174" s="12">
        <v>13711.563899999999</v>
      </c>
      <c r="P174" s="12">
        <v>0</v>
      </c>
      <c r="Q174" s="12">
        <v>0</v>
      </c>
      <c r="R174" s="12">
        <v>4634.5085982000001</v>
      </c>
      <c r="S174" s="12">
        <v>18516.730723974</v>
      </c>
      <c r="T174" s="13">
        <v>7140.3112511043601</v>
      </c>
      <c r="V174" s="12">
        <v>1251.23</v>
      </c>
      <c r="W174" s="12">
        <v>27359.279999999999</v>
      </c>
    </row>
    <row r="175" spans="1:32" x14ac:dyDescent="0.2">
      <c r="A175" s="63"/>
      <c r="B175" s="64" t="s">
        <v>334</v>
      </c>
      <c r="C175" s="65" t="s">
        <v>335</v>
      </c>
      <c r="D175" s="65" t="s">
        <v>92</v>
      </c>
      <c r="E175" s="66">
        <v>0.11119999999999999</v>
      </c>
      <c r="F175" s="66">
        <v>8.7848000000000006</v>
      </c>
      <c r="G175" s="66"/>
      <c r="H175" s="66"/>
      <c r="I175" s="66">
        <f t="shared" si="301"/>
        <v>0</v>
      </c>
      <c r="J175" s="66">
        <f t="shared" si="302"/>
        <v>8.7848000000000006</v>
      </c>
      <c r="K175" s="1">
        <v>2780</v>
      </c>
      <c r="L175" s="1">
        <v>2780</v>
      </c>
      <c r="M175" s="1">
        <v>24421.743999999999</v>
      </c>
      <c r="N175" s="1">
        <v>24421.743999999999</v>
      </c>
      <c r="O175" s="1"/>
      <c r="P175" s="1"/>
      <c r="Q175" s="1"/>
      <c r="R175" s="1"/>
      <c r="S175" s="1"/>
      <c r="T175" s="1"/>
      <c r="V175" s="1">
        <v>3030</v>
      </c>
      <c r="W175" s="1">
        <v>26617.944</v>
      </c>
      <c r="X175" s="15">
        <f t="shared" ref="X175:X176" si="345">V175/L175</f>
        <v>1.0899280575539569</v>
      </c>
      <c r="Y175" s="15">
        <f t="shared" ref="Y175:Y176" si="346">X175-AF175</f>
        <v>1.0642760460151237</v>
      </c>
      <c r="Z175" s="16">
        <f t="shared" ref="Z175:Z177" si="347">K175*Y175</f>
        <v>2958.6874079220438</v>
      </c>
      <c r="AA175" s="16">
        <f t="shared" ref="AA175:AA177" si="348">Z175-K175</f>
        <v>178.6874079220438</v>
      </c>
      <c r="AB175" s="16">
        <f t="shared" ref="AB175:AB177" si="349">J175*AA175</f>
        <v>1569.7331411135706</v>
      </c>
      <c r="AC175" s="15">
        <f t="shared" ref="AC175:AC176" si="350">104.584835545197%-100%</f>
        <v>4.5848355451969969E-2</v>
      </c>
      <c r="AD175" s="15">
        <f t="shared" ref="AD175:AD176" si="351">101.199262415129%-100%</f>
        <v>1.1992624151289988E-2</v>
      </c>
      <c r="AE175" s="15">
        <f t="shared" ref="AE175:AE176" si="352">101.911505501324%-100%</f>
        <v>1.9115055013239957E-2</v>
      </c>
      <c r="AF175" s="15">
        <f t="shared" ref="AF175:AF176" si="353">AVERAGE(AC175:AE175)</f>
        <v>2.5652011538833303E-2</v>
      </c>
    </row>
    <row r="176" spans="1:32" x14ac:dyDescent="0.2">
      <c r="A176" s="63"/>
      <c r="B176" s="64" t="s">
        <v>101</v>
      </c>
      <c r="C176" s="65" t="s">
        <v>102</v>
      </c>
      <c r="D176" s="65" t="s">
        <v>92</v>
      </c>
      <c r="E176" s="66">
        <v>1.1999999999999999E-3</v>
      </c>
      <c r="F176" s="66">
        <v>9.4799999999999995E-2</v>
      </c>
      <c r="G176" s="66"/>
      <c r="H176" s="66"/>
      <c r="I176" s="66">
        <f t="shared" si="301"/>
        <v>0</v>
      </c>
      <c r="J176" s="66">
        <f t="shared" si="302"/>
        <v>9.4799999999999995E-2</v>
      </c>
      <c r="K176" s="1">
        <v>4650</v>
      </c>
      <c r="L176" s="1">
        <v>4650</v>
      </c>
      <c r="M176" s="1">
        <v>440.82</v>
      </c>
      <c r="N176" s="1">
        <v>440.82</v>
      </c>
      <c r="O176" s="1"/>
      <c r="P176" s="1"/>
      <c r="Q176" s="1"/>
      <c r="R176" s="1"/>
      <c r="S176" s="1"/>
      <c r="T176" s="1"/>
      <c r="V176" s="1">
        <v>7820</v>
      </c>
      <c r="W176" s="1">
        <v>741.33600000000001</v>
      </c>
      <c r="X176" s="15">
        <f t="shared" si="345"/>
        <v>1.6817204301075268</v>
      </c>
      <c r="Y176" s="15">
        <f t="shared" si="346"/>
        <v>1.6560684185686936</v>
      </c>
      <c r="Z176" s="16">
        <f t="shared" si="347"/>
        <v>7700.7181463444249</v>
      </c>
      <c r="AA176" s="16">
        <f t="shared" si="348"/>
        <v>3050.7181463444249</v>
      </c>
      <c r="AB176" s="16">
        <f t="shared" si="349"/>
        <v>289.20808027345146</v>
      </c>
      <c r="AC176" s="15">
        <f t="shared" si="350"/>
        <v>4.5848355451969969E-2</v>
      </c>
      <c r="AD176" s="15">
        <f t="shared" si="351"/>
        <v>1.1992624151289988E-2</v>
      </c>
      <c r="AE176" s="15">
        <f t="shared" si="352"/>
        <v>1.9115055013239957E-2</v>
      </c>
      <c r="AF176" s="15">
        <f t="shared" si="353"/>
        <v>2.5652011538833303E-2</v>
      </c>
    </row>
    <row r="177" spans="1:34" x14ac:dyDescent="0.2">
      <c r="A177" s="2">
        <v>47</v>
      </c>
      <c r="B177" s="3" t="s">
        <v>338</v>
      </c>
      <c r="C177" s="4" t="s">
        <v>339</v>
      </c>
      <c r="D177" s="4" t="s">
        <v>95</v>
      </c>
      <c r="E177" s="5">
        <v>0</v>
      </c>
      <c r="F177" s="5">
        <v>428.58499999999998</v>
      </c>
      <c r="G177" s="5"/>
      <c r="H177" s="5"/>
      <c r="I177" s="5">
        <f t="shared" si="301"/>
        <v>0</v>
      </c>
      <c r="J177" s="5">
        <f t="shared" si="302"/>
        <v>428.58499999999998</v>
      </c>
      <c r="K177" s="6">
        <v>1414.6</v>
      </c>
      <c r="L177" s="6"/>
      <c r="M177" s="6"/>
      <c r="N177" s="6"/>
      <c r="O177" s="6"/>
      <c r="P177" s="6"/>
      <c r="Q177" s="6"/>
      <c r="R177" s="6"/>
      <c r="S177" s="6"/>
      <c r="T177" s="6"/>
      <c r="V177" s="6"/>
      <c r="W177" s="6">
        <v>0</v>
      </c>
      <c r="X177" s="15">
        <v>1.2450331125827814</v>
      </c>
      <c r="Y177" s="15">
        <v>1.2193811010439481</v>
      </c>
      <c r="Z177" s="16">
        <f t="shared" si="347"/>
        <v>1724.9365055367689</v>
      </c>
      <c r="AA177" s="16">
        <f t="shared" si="348"/>
        <v>310.33650553676898</v>
      </c>
      <c r="AB177" s="16">
        <f t="shared" si="349"/>
        <v>133005.57122547613</v>
      </c>
      <c r="AC177" s="15"/>
      <c r="AD177" s="15"/>
      <c r="AE177" s="15"/>
      <c r="AF177" s="15"/>
      <c r="AG177" s="17" t="s">
        <v>4610</v>
      </c>
    </row>
    <row r="178" spans="1:34" ht="15" thickBot="1" x14ac:dyDescent="0.25">
      <c r="A178" s="63"/>
      <c r="B178" s="64">
        <v>59346861</v>
      </c>
      <c r="C178" s="65" t="s">
        <v>4609</v>
      </c>
      <c r="D178" s="65" t="s">
        <v>95</v>
      </c>
      <c r="E178" s="66">
        <v>0.21479000000000001</v>
      </c>
      <c r="F178" s="66">
        <v>1</v>
      </c>
      <c r="G178" s="66"/>
      <c r="H178" s="66"/>
      <c r="I178" s="66">
        <f t="shared" si="301"/>
        <v>0</v>
      </c>
      <c r="J178" s="66">
        <f t="shared" si="302"/>
        <v>1</v>
      </c>
      <c r="K178" s="1"/>
      <c r="L178" s="1">
        <v>1510</v>
      </c>
      <c r="M178" s="1">
        <v>1044.845955</v>
      </c>
      <c r="N178" s="1">
        <v>1044.845955</v>
      </c>
      <c r="O178" s="1"/>
      <c r="P178" s="1"/>
      <c r="Q178" s="1"/>
      <c r="R178" s="1"/>
      <c r="S178" s="1"/>
      <c r="T178" s="1"/>
      <c r="V178" s="1">
        <v>1880</v>
      </c>
      <c r="W178" s="1">
        <v>1378.3074300000001</v>
      </c>
      <c r="X178" s="15">
        <f t="shared" ref="X178" si="354">V178/L178</f>
        <v>1.2450331125827814</v>
      </c>
      <c r="Y178" s="15">
        <f t="shared" ref="Y178" si="355">X178-AF178</f>
        <v>1.2193811010439481</v>
      </c>
      <c r="Z178" s="16"/>
      <c r="AA178" s="16"/>
      <c r="AB178" s="16"/>
      <c r="AC178" s="15">
        <f t="shared" ref="AC178" si="356">104.584835545197%-100%</f>
        <v>4.5848355451969969E-2</v>
      </c>
      <c r="AD178" s="15">
        <f t="shared" ref="AD178" si="357">101.199262415129%-100%</f>
        <v>1.1992624151289988E-2</v>
      </c>
      <c r="AE178" s="15">
        <f t="shared" ref="AE178" si="358">101.911505501324%-100%</f>
        <v>1.9115055013239957E-2</v>
      </c>
      <c r="AF178" s="15">
        <f t="shared" ref="AF178" si="359">AVERAGE(AC178:AE178)</f>
        <v>2.5652011538833303E-2</v>
      </c>
      <c r="AG178" s="17" t="s">
        <v>4610</v>
      </c>
      <c r="AH178" s="21"/>
    </row>
    <row r="179" spans="1:34" ht="15" thickBot="1" x14ac:dyDescent="0.25">
      <c r="A179" s="8">
        <v>48</v>
      </c>
      <c r="B179" s="9" t="s">
        <v>340</v>
      </c>
      <c r="C179" s="10" t="s">
        <v>341</v>
      </c>
      <c r="D179" s="10" t="s">
        <v>92</v>
      </c>
      <c r="E179" s="11">
        <v>0</v>
      </c>
      <c r="F179" s="11">
        <v>0.63</v>
      </c>
      <c r="G179" s="11"/>
      <c r="H179" s="11"/>
      <c r="I179" s="11">
        <f t="shared" si="301"/>
        <v>0</v>
      </c>
      <c r="J179" s="11">
        <f t="shared" si="302"/>
        <v>0.63</v>
      </c>
      <c r="K179" s="12">
        <v>4887.84</v>
      </c>
      <c r="L179" s="12">
        <v>3247.14</v>
      </c>
      <c r="M179" s="12">
        <v>2045.7</v>
      </c>
      <c r="N179" s="12">
        <v>1779.0992100000001</v>
      </c>
      <c r="O179" s="12">
        <v>104.427792</v>
      </c>
      <c r="P179" s="12">
        <v>0</v>
      </c>
      <c r="Q179" s="12">
        <v>0</v>
      </c>
      <c r="R179" s="12">
        <v>35.296593696000002</v>
      </c>
      <c r="S179" s="12">
        <v>84.903714846720007</v>
      </c>
      <c r="T179" s="13">
        <v>32.740064075980797</v>
      </c>
      <c r="V179" s="12">
        <v>3738.29</v>
      </c>
      <c r="W179" s="12">
        <v>2030.3910900000001</v>
      </c>
    </row>
    <row r="180" spans="1:34" x14ac:dyDescent="0.2">
      <c r="A180" s="63"/>
      <c r="B180" s="64" t="s">
        <v>187</v>
      </c>
      <c r="C180" s="65" t="s">
        <v>188</v>
      </c>
      <c r="D180" s="65" t="s">
        <v>92</v>
      </c>
      <c r="E180" s="66">
        <v>0.16</v>
      </c>
      <c r="F180" s="66">
        <v>0.1008</v>
      </c>
      <c r="G180" s="66"/>
      <c r="H180" s="66"/>
      <c r="I180" s="66">
        <f t="shared" si="301"/>
        <v>0</v>
      </c>
      <c r="J180" s="66">
        <f t="shared" si="302"/>
        <v>0.1008</v>
      </c>
      <c r="K180" s="1">
        <v>45.7</v>
      </c>
      <c r="L180" s="1">
        <v>45.7</v>
      </c>
      <c r="M180" s="1">
        <v>4.60656</v>
      </c>
      <c r="N180" s="1">
        <v>4.60656</v>
      </c>
      <c r="O180" s="1"/>
      <c r="P180" s="1"/>
      <c r="Q180" s="1"/>
      <c r="R180" s="1"/>
      <c r="S180" s="1"/>
      <c r="T180" s="1"/>
      <c r="V180" s="1">
        <v>52.8</v>
      </c>
      <c r="W180" s="1">
        <v>5.3222399999999999</v>
      </c>
      <c r="X180" s="15">
        <f t="shared" ref="X180:X182" si="360">V180/L180</f>
        <v>1.1553610503282274</v>
      </c>
      <c r="Y180" s="15">
        <f t="shared" ref="Y180:Y182" si="361">X180-AF180</f>
        <v>1.1297090387893942</v>
      </c>
      <c r="Z180" s="16">
        <f t="shared" ref="Z180:Z182" si="362">K180*Y180</f>
        <v>51.627703072675317</v>
      </c>
      <c r="AA180" s="16">
        <f t="shared" ref="AA180:AA182" si="363">Z180-K180</f>
        <v>5.9277030726753139</v>
      </c>
      <c r="AB180" s="16">
        <f t="shared" ref="AB180:AB182" si="364">J180*AA180</f>
        <v>0.59751246972567162</v>
      </c>
      <c r="AC180" s="15">
        <f t="shared" ref="AC180:AC182" si="365">104.584835545197%-100%</f>
        <v>4.5848355451969969E-2</v>
      </c>
      <c r="AD180" s="15">
        <f t="shared" ref="AD180:AD182" si="366">101.199262415129%-100%</f>
        <v>1.1992624151289988E-2</v>
      </c>
      <c r="AE180" s="15">
        <f t="shared" ref="AE180:AE182" si="367">101.911505501324%-100%</f>
        <v>1.9115055013239957E-2</v>
      </c>
      <c r="AF180" s="15">
        <f t="shared" ref="AF180:AF182" si="368">AVERAGE(AC180:AE180)</f>
        <v>2.5652011538833303E-2</v>
      </c>
    </row>
    <row r="181" spans="1:34" x14ac:dyDescent="0.2">
      <c r="A181" s="63"/>
      <c r="B181" s="64" t="s">
        <v>342</v>
      </c>
      <c r="C181" s="65" t="s">
        <v>343</v>
      </c>
      <c r="D181" s="65" t="s">
        <v>92</v>
      </c>
      <c r="E181" s="66">
        <v>1.01</v>
      </c>
      <c r="F181" s="66">
        <v>0.63629999999999998</v>
      </c>
      <c r="G181" s="66"/>
      <c r="H181" s="66"/>
      <c r="I181" s="66">
        <f t="shared" si="301"/>
        <v>0</v>
      </c>
      <c r="J181" s="66">
        <f t="shared" si="302"/>
        <v>0.63629999999999998</v>
      </c>
      <c r="K181" s="1">
        <v>2780</v>
      </c>
      <c r="L181" s="1">
        <v>2780</v>
      </c>
      <c r="M181" s="1">
        <v>1768.914</v>
      </c>
      <c r="N181" s="1">
        <v>1768.914</v>
      </c>
      <c r="O181" s="1"/>
      <c r="P181" s="1"/>
      <c r="Q181" s="1"/>
      <c r="R181" s="1"/>
      <c r="S181" s="1"/>
      <c r="T181" s="1"/>
      <c r="V181" s="1">
        <v>3110</v>
      </c>
      <c r="W181" s="1">
        <v>2018.079</v>
      </c>
      <c r="X181" s="15">
        <f t="shared" si="360"/>
        <v>1.1187050359712229</v>
      </c>
      <c r="Y181" s="15">
        <f t="shared" si="361"/>
        <v>1.0930530244323897</v>
      </c>
      <c r="Z181" s="16">
        <f t="shared" si="362"/>
        <v>3038.6874079220433</v>
      </c>
      <c r="AA181" s="16">
        <f t="shared" si="363"/>
        <v>258.68740792204335</v>
      </c>
      <c r="AB181" s="16">
        <f t="shared" si="364"/>
        <v>164.60279766079617</v>
      </c>
      <c r="AC181" s="15">
        <f t="shared" si="365"/>
        <v>4.5848355451969969E-2</v>
      </c>
      <c r="AD181" s="15">
        <f t="shared" si="366"/>
        <v>1.1992624151289988E-2</v>
      </c>
      <c r="AE181" s="15">
        <f t="shared" si="367"/>
        <v>1.9115055013239957E-2</v>
      </c>
      <c r="AF181" s="15">
        <f t="shared" si="368"/>
        <v>2.5652011538833303E-2</v>
      </c>
    </row>
    <row r="182" spans="1:34" ht="18.5" thickBot="1" x14ac:dyDescent="0.25">
      <c r="A182" s="63"/>
      <c r="B182" s="64" t="s">
        <v>191</v>
      </c>
      <c r="C182" s="65" t="s">
        <v>192</v>
      </c>
      <c r="D182" s="65" t="s">
        <v>38</v>
      </c>
      <c r="E182" s="66">
        <v>0.35</v>
      </c>
      <c r="F182" s="66">
        <v>0.2205</v>
      </c>
      <c r="G182" s="66"/>
      <c r="H182" s="66"/>
      <c r="I182" s="66">
        <f t="shared" si="301"/>
        <v>0</v>
      </c>
      <c r="J182" s="66">
        <f t="shared" si="302"/>
        <v>0.2205</v>
      </c>
      <c r="K182" s="1">
        <v>25.3</v>
      </c>
      <c r="L182" s="1">
        <v>25.3</v>
      </c>
      <c r="M182" s="1">
        <v>5.5786499999999997</v>
      </c>
      <c r="N182" s="1">
        <v>5.5786499999999997</v>
      </c>
      <c r="O182" s="1"/>
      <c r="P182" s="1"/>
      <c r="Q182" s="1"/>
      <c r="R182" s="1"/>
      <c r="S182" s="1"/>
      <c r="T182" s="1"/>
      <c r="V182" s="1">
        <v>31.7</v>
      </c>
      <c r="W182" s="1">
        <v>6.9898499999999997</v>
      </c>
      <c r="X182" s="15">
        <f t="shared" si="360"/>
        <v>1.2529644268774702</v>
      </c>
      <c r="Y182" s="15">
        <f t="shared" si="361"/>
        <v>1.227312415338637</v>
      </c>
      <c r="Z182" s="16">
        <f t="shared" si="362"/>
        <v>31.051004108067517</v>
      </c>
      <c r="AA182" s="16">
        <f t="shared" si="363"/>
        <v>5.7510041080675158</v>
      </c>
      <c r="AB182" s="16">
        <f t="shared" si="364"/>
        <v>1.2680964058288873</v>
      </c>
      <c r="AC182" s="15">
        <f t="shared" si="365"/>
        <v>4.5848355451969969E-2</v>
      </c>
      <c r="AD182" s="15">
        <f t="shared" si="366"/>
        <v>1.1992624151289988E-2</v>
      </c>
      <c r="AE182" s="15">
        <f t="shared" si="367"/>
        <v>1.9115055013239957E-2</v>
      </c>
      <c r="AF182" s="15">
        <f t="shared" si="368"/>
        <v>2.5652011538833303E-2</v>
      </c>
    </row>
    <row r="183" spans="1:34" ht="15" thickBot="1" x14ac:dyDescent="0.25">
      <c r="A183" s="8">
        <v>49</v>
      </c>
      <c r="B183" s="9" t="s">
        <v>344</v>
      </c>
      <c r="C183" s="10" t="s">
        <v>345</v>
      </c>
      <c r="D183" s="10" t="s">
        <v>92</v>
      </c>
      <c r="E183" s="11">
        <v>0</v>
      </c>
      <c r="F183" s="11">
        <v>0.73799999999999999</v>
      </c>
      <c r="G183" s="11"/>
      <c r="H183" s="11"/>
      <c r="I183" s="11">
        <f t="shared" si="301"/>
        <v>0</v>
      </c>
      <c r="J183" s="11">
        <f t="shared" si="302"/>
        <v>0.73799999999999999</v>
      </c>
      <c r="K183" s="12">
        <v>5175.3599999999997</v>
      </c>
      <c r="L183" s="12">
        <v>3570.34</v>
      </c>
      <c r="M183" s="12">
        <v>2634.91</v>
      </c>
      <c r="N183" s="12">
        <v>2322.609246</v>
      </c>
      <c r="O183" s="12">
        <v>122.32969919999999</v>
      </c>
      <c r="P183" s="12">
        <v>0</v>
      </c>
      <c r="Q183" s="12">
        <v>0</v>
      </c>
      <c r="R183" s="12">
        <v>41.347438329600003</v>
      </c>
      <c r="S183" s="12">
        <v>99.458637391872003</v>
      </c>
      <c r="T183" s="13">
        <v>38.352646489006098</v>
      </c>
      <c r="V183" s="12">
        <v>4016.39</v>
      </c>
      <c r="W183" s="12">
        <v>2583.6959339999999</v>
      </c>
    </row>
    <row r="184" spans="1:34" x14ac:dyDescent="0.2">
      <c r="A184" s="63"/>
      <c r="B184" s="64" t="s">
        <v>187</v>
      </c>
      <c r="C184" s="65" t="s">
        <v>188</v>
      </c>
      <c r="D184" s="65" t="s">
        <v>92</v>
      </c>
      <c r="E184" s="66">
        <v>0.16</v>
      </c>
      <c r="F184" s="66">
        <v>0.11808</v>
      </c>
      <c r="G184" s="66"/>
      <c r="H184" s="66"/>
      <c r="I184" s="66">
        <f t="shared" si="301"/>
        <v>0</v>
      </c>
      <c r="J184" s="66">
        <f t="shared" si="302"/>
        <v>0.11808</v>
      </c>
      <c r="K184" s="1">
        <v>45.7</v>
      </c>
      <c r="L184" s="1">
        <v>45.7</v>
      </c>
      <c r="M184" s="1">
        <v>5.3962560000000002</v>
      </c>
      <c r="N184" s="1">
        <v>5.3962560000000002</v>
      </c>
      <c r="O184" s="1"/>
      <c r="P184" s="1"/>
      <c r="Q184" s="1"/>
      <c r="R184" s="1"/>
      <c r="S184" s="1"/>
      <c r="T184" s="1"/>
      <c r="V184" s="1">
        <v>52.8</v>
      </c>
      <c r="W184" s="1">
        <v>6.2346240000000002</v>
      </c>
      <c r="X184" s="15">
        <f t="shared" ref="X184:X186" si="369">V184/L184</f>
        <v>1.1553610503282274</v>
      </c>
      <c r="Y184" s="15">
        <f t="shared" ref="Y184:Y186" si="370">X184-AF184</f>
        <v>1.1297090387893942</v>
      </c>
      <c r="Z184" s="16">
        <f t="shared" ref="Z184:Z186" si="371">K184*Y184</f>
        <v>51.627703072675317</v>
      </c>
      <c r="AA184" s="16">
        <f t="shared" ref="AA184:AA186" si="372">Z184-K184</f>
        <v>5.9277030726753139</v>
      </c>
      <c r="AB184" s="16">
        <f t="shared" ref="AB184:AB186" si="373">J184*AA184</f>
        <v>0.69994317882150114</v>
      </c>
      <c r="AC184" s="15">
        <f t="shared" ref="AC184:AC186" si="374">104.584835545197%-100%</f>
        <v>4.5848355451969969E-2</v>
      </c>
      <c r="AD184" s="15">
        <f t="shared" ref="AD184:AD186" si="375">101.199262415129%-100%</f>
        <v>1.1992624151289988E-2</v>
      </c>
      <c r="AE184" s="15">
        <f t="shared" ref="AE184:AE186" si="376">101.911505501324%-100%</f>
        <v>1.9115055013239957E-2</v>
      </c>
      <c r="AF184" s="15">
        <f t="shared" ref="AF184:AF186" si="377">AVERAGE(AC184:AE184)</f>
        <v>2.5652011538833303E-2</v>
      </c>
    </row>
    <row r="185" spans="1:34" x14ac:dyDescent="0.2">
      <c r="A185" s="63"/>
      <c r="B185" s="64" t="s">
        <v>346</v>
      </c>
      <c r="C185" s="65" t="s">
        <v>347</v>
      </c>
      <c r="D185" s="65" t="s">
        <v>92</v>
      </c>
      <c r="E185" s="66">
        <v>1.01</v>
      </c>
      <c r="F185" s="66">
        <v>0.74538000000000004</v>
      </c>
      <c r="G185" s="66"/>
      <c r="H185" s="66"/>
      <c r="I185" s="66">
        <f t="shared" si="301"/>
        <v>0</v>
      </c>
      <c r="J185" s="66">
        <f t="shared" si="302"/>
        <v>0.74538000000000004</v>
      </c>
      <c r="K185" s="1">
        <v>3100</v>
      </c>
      <c r="L185" s="1">
        <v>3100</v>
      </c>
      <c r="M185" s="1">
        <v>2310.6779999999999</v>
      </c>
      <c r="N185" s="1">
        <v>2310.6779999999999</v>
      </c>
      <c r="O185" s="1"/>
      <c r="P185" s="1"/>
      <c r="Q185" s="1"/>
      <c r="R185" s="1"/>
      <c r="S185" s="1"/>
      <c r="T185" s="1"/>
      <c r="V185" s="1">
        <v>3380</v>
      </c>
      <c r="W185" s="1">
        <v>2569.2732000000001</v>
      </c>
      <c r="X185" s="15">
        <f t="shared" si="369"/>
        <v>1.0903225806451613</v>
      </c>
      <c r="Y185" s="15">
        <f t="shared" si="370"/>
        <v>1.0646705691063281</v>
      </c>
      <c r="Z185" s="16">
        <f t="shared" si="371"/>
        <v>3300.4787642296169</v>
      </c>
      <c r="AA185" s="16">
        <f t="shared" si="372"/>
        <v>200.4787642296169</v>
      </c>
      <c r="AB185" s="16">
        <f t="shared" si="373"/>
        <v>149.43286128147184</v>
      </c>
      <c r="AC185" s="15">
        <f t="shared" si="374"/>
        <v>4.5848355451969969E-2</v>
      </c>
      <c r="AD185" s="15">
        <f t="shared" si="375"/>
        <v>1.1992624151289988E-2</v>
      </c>
      <c r="AE185" s="15">
        <f t="shared" si="376"/>
        <v>1.9115055013239957E-2</v>
      </c>
      <c r="AF185" s="15">
        <f t="shared" si="377"/>
        <v>2.5652011538833303E-2</v>
      </c>
    </row>
    <row r="186" spans="1:34" ht="18.5" thickBot="1" x14ac:dyDescent="0.25">
      <c r="A186" s="63"/>
      <c r="B186" s="64" t="s">
        <v>191</v>
      </c>
      <c r="C186" s="65" t="s">
        <v>192</v>
      </c>
      <c r="D186" s="65" t="s">
        <v>38</v>
      </c>
      <c r="E186" s="66">
        <v>0.35</v>
      </c>
      <c r="F186" s="66">
        <v>0.25829999999999997</v>
      </c>
      <c r="G186" s="66"/>
      <c r="H186" s="66"/>
      <c r="I186" s="66">
        <f t="shared" si="301"/>
        <v>0</v>
      </c>
      <c r="J186" s="66">
        <f t="shared" si="302"/>
        <v>0.25829999999999997</v>
      </c>
      <c r="K186" s="1">
        <v>25.3</v>
      </c>
      <c r="L186" s="1">
        <v>25.3</v>
      </c>
      <c r="M186" s="1">
        <v>6.5349899999999996</v>
      </c>
      <c r="N186" s="1">
        <v>6.5349899999999996</v>
      </c>
      <c r="O186" s="1"/>
      <c r="P186" s="1"/>
      <c r="Q186" s="1"/>
      <c r="R186" s="1"/>
      <c r="S186" s="1"/>
      <c r="T186" s="1"/>
      <c r="V186" s="1">
        <v>31.7</v>
      </c>
      <c r="W186" s="1">
        <v>8.18811</v>
      </c>
      <c r="X186" s="15">
        <f t="shared" si="369"/>
        <v>1.2529644268774702</v>
      </c>
      <c r="Y186" s="15">
        <f t="shared" si="370"/>
        <v>1.227312415338637</v>
      </c>
      <c r="Z186" s="16">
        <f t="shared" si="371"/>
        <v>31.051004108067517</v>
      </c>
      <c r="AA186" s="16">
        <f t="shared" si="372"/>
        <v>5.7510041080675158</v>
      </c>
      <c r="AB186" s="16">
        <f t="shared" si="373"/>
        <v>1.4854843611138391</v>
      </c>
      <c r="AC186" s="15">
        <f t="shared" si="374"/>
        <v>4.5848355451969969E-2</v>
      </c>
      <c r="AD186" s="15">
        <f t="shared" si="375"/>
        <v>1.1992624151289988E-2</v>
      </c>
      <c r="AE186" s="15">
        <f t="shared" si="376"/>
        <v>1.9115055013239957E-2</v>
      </c>
      <c r="AF186" s="15">
        <f t="shared" si="377"/>
        <v>2.5652011538833303E-2</v>
      </c>
    </row>
    <row r="187" spans="1:34" ht="15" thickBot="1" x14ac:dyDescent="0.25">
      <c r="A187" s="8">
        <v>50</v>
      </c>
      <c r="B187" s="9" t="s">
        <v>348</v>
      </c>
      <c r="C187" s="10" t="s">
        <v>349</v>
      </c>
      <c r="D187" s="10" t="s">
        <v>38</v>
      </c>
      <c r="E187" s="11">
        <v>0</v>
      </c>
      <c r="F187" s="11">
        <v>11.073</v>
      </c>
      <c r="G187" s="11"/>
      <c r="H187" s="11"/>
      <c r="I187" s="11">
        <f t="shared" si="301"/>
        <v>0</v>
      </c>
      <c r="J187" s="11">
        <f t="shared" si="302"/>
        <v>11.073</v>
      </c>
      <c r="K187" s="12">
        <v>805.06</v>
      </c>
      <c r="L187" s="12">
        <v>364.66</v>
      </c>
      <c r="M187" s="12">
        <v>4037.88</v>
      </c>
      <c r="N187" s="12">
        <v>2100.0210252000002</v>
      </c>
      <c r="O187" s="12">
        <v>600.65377769999998</v>
      </c>
      <c r="P187" s="12">
        <v>0</v>
      </c>
      <c r="Q187" s="12">
        <v>0</v>
      </c>
      <c r="R187" s="12">
        <v>203.02097686260001</v>
      </c>
      <c r="S187" s="12">
        <v>617.14718210068202</v>
      </c>
      <c r="T187" s="13">
        <v>237.98061513285899</v>
      </c>
      <c r="V187" s="12">
        <v>522.41999999999996</v>
      </c>
      <c r="W187" s="12">
        <v>3442.8525936000001</v>
      </c>
    </row>
    <row r="188" spans="1:34" x14ac:dyDescent="0.2">
      <c r="A188" s="63"/>
      <c r="B188" s="64" t="s">
        <v>350</v>
      </c>
      <c r="C188" s="65" t="s">
        <v>351</v>
      </c>
      <c r="D188" s="65" t="s">
        <v>38</v>
      </c>
      <c r="E188" s="66">
        <v>0.2</v>
      </c>
      <c r="F188" s="66">
        <v>2.2145999999999999</v>
      </c>
      <c r="G188" s="66"/>
      <c r="H188" s="66"/>
      <c r="I188" s="66">
        <f t="shared" si="301"/>
        <v>0</v>
      </c>
      <c r="J188" s="66">
        <f t="shared" si="302"/>
        <v>2.2145999999999999</v>
      </c>
      <c r="K188" s="1">
        <v>473</v>
      </c>
      <c r="L188" s="1">
        <v>473</v>
      </c>
      <c r="M188" s="1">
        <v>1047.5057999999999</v>
      </c>
      <c r="N188" s="1">
        <v>1047.5057999999999</v>
      </c>
      <c r="O188" s="1"/>
      <c r="P188" s="1"/>
      <c r="Q188" s="1"/>
      <c r="R188" s="1"/>
      <c r="S188" s="1"/>
      <c r="T188" s="1"/>
      <c r="V188" s="1">
        <v>894</v>
      </c>
      <c r="W188" s="1">
        <v>1979.8524</v>
      </c>
      <c r="X188" s="15">
        <f t="shared" ref="X188:X191" si="378">V188/L188</f>
        <v>1.890063424947146</v>
      </c>
      <c r="Y188" s="15">
        <f t="shared" ref="Y188:Y191" si="379">X188-AF188</f>
        <v>1.8644114134083127</v>
      </c>
      <c r="Z188" s="16">
        <f t="shared" ref="Z188:Z191" si="380">K188*Y188</f>
        <v>881.8665985421319</v>
      </c>
      <c r="AA188" s="16">
        <f t="shared" ref="AA188:AA191" si="381">Z188-K188</f>
        <v>408.8665985421319</v>
      </c>
      <c r="AB188" s="16">
        <f t="shared" ref="AB188:AB191" si="382">J188*AA188</f>
        <v>905.47596913140524</v>
      </c>
      <c r="AC188" s="15">
        <f t="shared" ref="AC188:AC191" si="383">104.584835545197%-100%</f>
        <v>4.5848355451969969E-2</v>
      </c>
      <c r="AD188" s="15">
        <f t="shared" ref="AD188:AD191" si="384">101.199262415129%-100%</f>
        <v>1.1992624151289988E-2</v>
      </c>
      <c r="AE188" s="15">
        <f t="shared" ref="AE188:AE191" si="385">101.911505501324%-100%</f>
        <v>1.9115055013239957E-2</v>
      </c>
      <c r="AF188" s="15">
        <f t="shared" ref="AF188:AF191" si="386">AVERAGE(AC188:AE188)</f>
        <v>2.5652011538833303E-2</v>
      </c>
    </row>
    <row r="189" spans="1:34" x14ac:dyDescent="0.2">
      <c r="A189" s="63"/>
      <c r="B189" s="64" t="s">
        <v>352</v>
      </c>
      <c r="C189" s="65" t="s">
        <v>353</v>
      </c>
      <c r="D189" s="65" t="s">
        <v>38</v>
      </c>
      <c r="E189" s="66">
        <v>0.05</v>
      </c>
      <c r="F189" s="66">
        <v>0.55364999999999998</v>
      </c>
      <c r="G189" s="66"/>
      <c r="H189" s="66"/>
      <c r="I189" s="66">
        <f t="shared" si="301"/>
        <v>0</v>
      </c>
      <c r="J189" s="66">
        <f t="shared" si="302"/>
        <v>0.55364999999999998</v>
      </c>
      <c r="K189" s="1">
        <v>360</v>
      </c>
      <c r="L189" s="1">
        <v>360</v>
      </c>
      <c r="M189" s="1">
        <v>199.31399999999999</v>
      </c>
      <c r="N189" s="1">
        <v>199.31399999999999</v>
      </c>
      <c r="O189" s="1"/>
      <c r="P189" s="1"/>
      <c r="Q189" s="1"/>
      <c r="R189" s="1"/>
      <c r="S189" s="1"/>
      <c r="T189" s="1"/>
      <c r="V189" s="1">
        <v>474</v>
      </c>
      <c r="W189" s="1">
        <v>262.43009999999998</v>
      </c>
      <c r="X189" s="15">
        <f t="shared" si="378"/>
        <v>1.3166666666666667</v>
      </c>
      <c r="Y189" s="15">
        <f t="shared" si="379"/>
        <v>1.2910146551278334</v>
      </c>
      <c r="Z189" s="16">
        <f t="shared" si="380"/>
        <v>464.76527584602002</v>
      </c>
      <c r="AA189" s="16">
        <f t="shared" si="381"/>
        <v>104.76527584602002</v>
      </c>
      <c r="AB189" s="16">
        <f t="shared" si="382"/>
        <v>58.003294972148979</v>
      </c>
      <c r="AC189" s="15">
        <f t="shared" si="383"/>
        <v>4.5848355451969969E-2</v>
      </c>
      <c r="AD189" s="15">
        <f t="shared" si="384"/>
        <v>1.1992624151289988E-2</v>
      </c>
      <c r="AE189" s="15">
        <f t="shared" si="385"/>
        <v>1.9115055013239957E-2</v>
      </c>
      <c r="AF189" s="15">
        <f t="shared" si="386"/>
        <v>2.5652011538833303E-2</v>
      </c>
    </row>
    <row r="190" spans="1:34" x14ac:dyDescent="0.2">
      <c r="A190" s="63"/>
      <c r="B190" s="64" t="s">
        <v>354</v>
      </c>
      <c r="C190" s="65" t="s">
        <v>355</v>
      </c>
      <c r="D190" s="65" t="s">
        <v>38</v>
      </c>
      <c r="E190" s="66">
        <v>1</v>
      </c>
      <c r="F190" s="66">
        <v>11.073</v>
      </c>
      <c r="G190" s="66"/>
      <c r="H190" s="66"/>
      <c r="I190" s="66">
        <f t="shared" si="301"/>
        <v>0</v>
      </c>
      <c r="J190" s="66">
        <f t="shared" si="302"/>
        <v>11.073</v>
      </c>
      <c r="K190" s="1">
        <v>6.47</v>
      </c>
      <c r="L190" s="1">
        <v>6.47</v>
      </c>
      <c r="M190" s="1">
        <v>71.642309999999995</v>
      </c>
      <c r="N190" s="1">
        <v>71.642309999999995</v>
      </c>
      <c r="O190" s="1"/>
      <c r="P190" s="1"/>
      <c r="Q190" s="1"/>
      <c r="R190" s="1"/>
      <c r="S190" s="1"/>
      <c r="T190" s="1"/>
      <c r="V190" s="1">
        <v>7.92</v>
      </c>
      <c r="W190" s="1">
        <v>87.698160000000001</v>
      </c>
      <c r="X190" s="15">
        <f t="shared" si="378"/>
        <v>1.2241112828438949</v>
      </c>
      <c r="Y190" s="15">
        <f t="shared" si="379"/>
        <v>1.1984592713050617</v>
      </c>
      <c r="Z190" s="16">
        <f t="shared" si="380"/>
        <v>7.7540314853437486</v>
      </c>
      <c r="AA190" s="16">
        <f t="shared" si="381"/>
        <v>1.2840314853437489</v>
      </c>
      <c r="AB190" s="16">
        <f t="shared" si="382"/>
        <v>14.218080637211331</v>
      </c>
      <c r="AC190" s="15">
        <f t="shared" si="383"/>
        <v>4.5848355451969969E-2</v>
      </c>
      <c r="AD190" s="15">
        <f t="shared" si="384"/>
        <v>1.1992624151289988E-2</v>
      </c>
      <c r="AE190" s="15">
        <f t="shared" si="385"/>
        <v>1.9115055013239957E-2</v>
      </c>
      <c r="AF190" s="15">
        <f t="shared" si="386"/>
        <v>2.5652011538833303E-2</v>
      </c>
    </row>
    <row r="191" spans="1:34" ht="15" thickBot="1" x14ac:dyDescent="0.25">
      <c r="A191" s="63"/>
      <c r="B191" s="64" t="s">
        <v>356</v>
      </c>
      <c r="C191" s="65" t="s">
        <v>357</v>
      </c>
      <c r="D191" s="65" t="s">
        <v>38</v>
      </c>
      <c r="E191" s="66">
        <v>3.8359999999999998E-2</v>
      </c>
      <c r="F191" s="66">
        <v>0.42476027999999999</v>
      </c>
      <c r="G191" s="66"/>
      <c r="H191" s="66"/>
      <c r="I191" s="66">
        <f t="shared" si="301"/>
        <v>0</v>
      </c>
      <c r="J191" s="66">
        <f t="shared" si="302"/>
        <v>0.42476027999999999</v>
      </c>
      <c r="K191" s="1">
        <v>1840</v>
      </c>
      <c r="L191" s="1">
        <v>1840</v>
      </c>
      <c r="M191" s="1">
        <v>781.5589152</v>
      </c>
      <c r="N191" s="1">
        <v>781.5589152</v>
      </c>
      <c r="O191" s="1"/>
      <c r="P191" s="1"/>
      <c r="Q191" s="1"/>
      <c r="R191" s="1"/>
      <c r="S191" s="1"/>
      <c r="T191" s="1"/>
      <c r="V191" s="1">
        <v>2620</v>
      </c>
      <c r="W191" s="1">
        <v>1112.8719335999999</v>
      </c>
      <c r="X191" s="15">
        <f t="shared" si="378"/>
        <v>1.423913043478261</v>
      </c>
      <c r="Y191" s="15">
        <f t="shared" si="379"/>
        <v>1.3982610319394277</v>
      </c>
      <c r="Z191" s="16">
        <f t="shared" si="380"/>
        <v>2572.8002987685472</v>
      </c>
      <c r="AA191" s="16">
        <f t="shared" si="381"/>
        <v>732.80029876854724</v>
      </c>
      <c r="AB191" s="16">
        <f t="shared" si="382"/>
        <v>311.26446008901178</v>
      </c>
      <c r="AC191" s="15">
        <f t="shared" si="383"/>
        <v>4.5848355451969969E-2</v>
      </c>
      <c r="AD191" s="15">
        <f t="shared" si="384"/>
        <v>1.1992624151289988E-2</v>
      </c>
      <c r="AE191" s="15">
        <f t="shared" si="385"/>
        <v>1.9115055013239957E-2</v>
      </c>
      <c r="AF191" s="15">
        <f t="shared" si="386"/>
        <v>2.5652011538833303E-2</v>
      </c>
    </row>
    <row r="192" spans="1:34" x14ac:dyDescent="0.2">
      <c r="A192" s="67">
        <v>51</v>
      </c>
      <c r="B192" s="68" t="s">
        <v>358</v>
      </c>
      <c r="C192" s="69" t="s">
        <v>359</v>
      </c>
      <c r="D192" s="69" t="s">
        <v>38</v>
      </c>
      <c r="E192" s="70">
        <v>0</v>
      </c>
      <c r="F192" s="70">
        <v>11.073</v>
      </c>
      <c r="G192" s="70"/>
      <c r="H192" s="70"/>
      <c r="I192" s="70">
        <f t="shared" si="301"/>
        <v>0</v>
      </c>
      <c r="J192" s="70">
        <f t="shared" si="302"/>
        <v>11.073</v>
      </c>
      <c r="K192" s="71">
        <v>207.01</v>
      </c>
      <c r="L192" s="71">
        <v>109.13</v>
      </c>
      <c r="M192" s="71">
        <v>1208.4000000000001</v>
      </c>
      <c r="N192" s="71">
        <v>0</v>
      </c>
      <c r="O192" s="71">
        <v>360.74173050000002</v>
      </c>
      <c r="P192" s="71">
        <v>117.60633300000001</v>
      </c>
      <c r="Q192" s="71">
        <v>74.853480000000005</v>
      </c>
      <c r="R192" s="71">
        <v>121.930704909</v>
      </c>
      <c r="S192" s="71">
        <v>384.82538159312998</v>
      </c>
      <c r="T192" s="72">
        <v>148.39406820029799</v>
      </c>
      <c r="V192" s="71">
        <v>132</v>
      </c>
      <c r="W192" s="71">
        <v>0</v>
      </c>
    </row>
    <row r="193" spans="1:32" ht="15" thickBot="1" x14ac:dyDescent="0.25">
      <c r="A193" s="73">
        <v>52</v>
      </c>
      <c r="B193" s="74" t="s">
        <v>2653</v>
      </c>
      <c r="C193" s="75" t="s">
        <v>2654</v>
      </c>
      <c r="D193" s="75" t="s">
        <v>38</v>
      </c>
      <c r="E193" s="76">
        <v>0</v>
      </c>
      <c r="F193" s="76">
        <v>4.2030000000000003</v>
      </c>
      <c r="G193" s="76"/>
      <c r="H193" s="76"/>
      <c r="I193" s="76">
        <f t="shared" si="301"/>
        <v>0</v>
      </c>
      <c r="J193" s="76">
        <f t="shared" si="302"/>
        <v>4.2030000000000003</v>
      </c>
      <c r="K193" s="77">
        <v>287.52</v>
      </c>
      <c r="L193" s="77">
        <v>144.66</v>
      </c>
      <c r="M193" s="77">
        <v>608.01</v>
      </c>
      <c r="N193" s="77">
        <v>261.1878696</v>
      </c>
      <c r="O193" s="77">
        <v>102.5729541</v>
      </c>
      <c r="P193" s="77">
        <v>0</v>
      </c>
      <c r="Q193" s="77">
        <v>0</v>
      </c>
      <c r="R193" s="77">
        <v>34.669658485799999</v>
      </c>
      <c r="S193" s="77">
        <v>110.450588673906</v>
      </c>
      <c r="T193" s="78">
        <v>42.5912971763588</v>
      </c>
      <c r="V193" s="77">
        <v>170.47</v>
      </c>
      <c r="W193" s="77">
        <v>296.65782719999999</v>
      </c>
    </row>
    <row r="194" spans="1:32" ht="15" thickBot="1" x14ac:dyDescent="0.25">
      <c r="A194" s="63"/>
      <c r="B194" s="64" t="s">
        <v>2655</v>
      </c>
      <c r="C194" s="65" t="s">
        <v>2656</v>
      </c>
      <c r="D194" s="65" t="s">
        <v>38</v>
      </c>
      <c r="E194" s="66">
        <v>3.8359999999999998E-2</v>
      </c>
      <c r="F194" s="66">
        <v>0.16122707999999999</v>
      </c>
      <c r="G194" s="66"/>
      <c r="H194" s="66"/>
      <c r="I194" s="66">
        <f t="shared" si="301"/>
        <v>0</v>
      </c>
      <c r="J194" s="66">
        <f t="shared" si="302"/>
        <v>0.16122707999999999</v>
      </c>
      <c r="K194" s="1">
        <v>1620</v>
      </c>
      <c r="L194" s="1">
        <v>1620</v>
      </c>
      <c r="M194" s="1">
        <v>261.1878696</v>
      </c>
      <c r="N194" s="1">
        <v>261.1878696</v>
      </c>
      <c r="O194" s="1"/>
      <c r="P194" s="1"/>
      <c r="Q194" s="1"/>
      <c r="R194" s="1"/>
      <c r="S194" s="1"/>
      <c r="T194" s="1"/>
      <c r="V194" s="1">
        <v>1840</v>
      </c>
      <c r="W194" s="1">
        <v>296.65782719999999</v>
      </c>
      <c r="X194" s="15">
        <f t="shared" ref="X194" si="387">V194/L194</f>
        <v>1.1358024691358024</v>
      </c>
      <c r="Y194" s="15">
        <f t="shared" ref="Y194" si="388">X194-AF194</f>
        <v>1.1101504575969692</v>
      </c>
      <c r="Z194" s="16">
        <f t="shared" ref="Z194" si="389">K194*Y194</f>
        <v>1798.44374130709</v>
      </c>
      <c r="AA194" s="16">
        <f t="shared" ref="AA194" si="390">Z194-K194</f>
        <v>178.44374130709002</v>
      </c>
      <c r="AB194" s="16">
        <f t="shared" ref="AB194" si="391">J194*AA194</f>
        <v>28.769963355217506</v>
      </c>
      <c r="AC194" s="15">
        <f t="shared" ref="AC194" si="392">104.584835545197%-100%</f>
        <v>4.5848355451969969E-2</v>
      </c>
      <c r="AD194" s="15">
        <f t="shared" ref="AD194" si="393">101.199262415129%-100%</f>
        <v>1.1992624151289988E-2</v>
      </c>
      <c r="AE194" s="15">
        <f t="shared" ref="AE194" si="394">101.911505501324%-100%</f>
        <v>1.9115055013239957E-2</v>
      </c>
      <c r="AF194" s="15">
        <f t="shared" ref="AF194" si="395">AVERAGE(AC194:AE194)</f>
        <v>2.5652011538833303E-2</v>
      </c>
    </row>
    <row r="195" spans="1:32" x14ac:dyDescent="0.2">
      <c r="A195" s="67">
        <v>53</v>
      </c>
      <c r="B195" s="68" t="s">
        <v>2657</v>
      </c>
      <c r="C195" s="69" t="s">
        <v>2658</v>
      </c>
      <c r="D195" s="69" t="s">
        <v>38</v>
      </c>
      <c r="E195" s="70">
        <v>0</v>
      </c>
      <c r="F195" s="70">
        <v>4.2030000000000003</v>
      </c>
      <c r="G195" s="70"/>
      <c r="H195" s="70"/>
      <c r="I195" s="70">
        <f t="shared" si="301"/>
        <v>0</v>
      </c>
      <c r="J195" s="70">
        <f t="shared" si="302"/>
        <v>4.2030000000000003</v>
      </c>
      <c r="K195" s="71">
        <v>172.51</v>
      </c>
      <c r="L195" s="71">
        <v>41.63</v>
      </c>
      <c r="M195" s="71">
        <v>174.97</v>
      </c>
      <c r="N195" s="71">
        <v>0</v>
      </c>
      <c r="O195" s="71">
        <v>48.649724999999997</v>
      </c>
      <c r="P195" s="71">
        <v>17.169255</v>
      </c>
      <c r="Q195" s="71">
        <v>15.509069999999999</v>
      </c>
      <c r="R195" s="71">
        <v>16.443607050000001</v>
      </c>
      <c r="S195" s="71">
        <v>55.729844518500002</v>
      </c>
      <c r="T195" s="72">
        <v>21.490210219590001</v>
      </c>
      <c r="V195" s="71">
        <v>50.59</v>
      </c>
      <c r="W195" s="71">
        <v>0</v>
      </c>
    </row>
    <row r="196" spans="1:32" ht="15" thickBot="1" x14ac:dyDescent="0.25">
      <c r="A196" s="73">
        <v>54</v>
      </c>
      <c r="B196" s="74" t="s">
        <v>370</v>
      </c>
      <c r="C196" s="75" t="s">
        <v>371</v>
      </c>
      <c r="D196" s="75" t="s">
        <v>38</v>
      </c>
      <c r="E196" s="76">
        <v>0</v>
      </c>
      <c r="F196" s="76">
        <v>4.92</v>
      </c>
      <c r="G196" s="76"/>
      <c r="H196" s="76"/>
      <c r="I196" s="76">
        <f t="shared" si="301"/>
        <v>0</v>
      </c>
      <c r="J196" s="76">
        <f t="shared" si="302"/>
        <v>4.92</v>
      </c>
      <c r="K196" s="77">
        <v>310.52</v>
      </c>
      <c r="L196" s="77">
        <v>165.39</v>
      </c>
      <c r="M196" s="77">
        <v>813.72</v>
      </c>
      <c r="N196" s="77">
        <v>392.56089600000001</v>
      </c>
      <c r="O196" s="77">
        <v>126.40759199999999</v>
      </c>
      <c r="P196" s="77">
        <v>0</v>
      </c>
      <c r="Q196" s="77">
        <v>0</v>
      </c>
      <c r="R196" s="77">
        <v>42.725766096000001</v>
      </c>
      <c r="S196" s="77">
        <v>134.12519411471999</v>
      </c>
      <c r="T196" s="78">
        <v>51.720557309500798</v>
      </c>
      <c r="V196" s="77">
        <v>194.14</v>
      </c>
      <c r="W196" s="77">
        <v>445.40563200000003</v>
      </c>
    </row>
    <row r="197" spans="1:32" ht="15" thickBot="1" x14ac:dyDescent="0.25">
      <c r="A197" s="63"/>
      <c r="B197" s="64" t="s">
        <v>372</v>
      </c>
      <c r="C197" s="65" t="s">
        <v>373</v>
      </c>
      <c r="D197" s="65" t="s">
        <v>38</v>
      </c>
      <c r="E197" s="66">
        <v>3.8359999999999998E-2</v>
      </c>
      <c r="F197" s="66">
        <v>0.18873119999999999</v>
      </c>
      <c r="G197" s="66"/>
      <c r="H197" s="66"/>
      <c r="I197" s="66">
        <f t="shared" si="301"/>
        <v>0</v>
      </c>
      <c r="J197" s="66">
        <f t="shared" si="302"/>
        <v>0.18873119999999999</v>
      </c>
      <c r="K197" s="1">
        <v>2080</v>
      </c>
      <c r="L197" s="1">
        <v>2080</v>
      </c>
      <c r="M197" s="1">
        <v>392.56089600000001</v>
      </c>
      <c r="N197" s="1">
        <v>392.56089600000001</v>
      </c>
      <c r="O197" s="1"/>
      <c r="P197" s="1"/>
      <c r="Q197" s="1"/>
      <c r="R197" s="1"/>
      <c r="S197" s="1"/>
      <c r="T197" s="1"/>
      <c r="V197" s="1">
        <v>2360</v>
      </c>
      <c r="W197" s="1">
        <v>445.40563200000003</v>
      </c>
      <c r="X197" s="15">
        <f t="shared" ref="X197" si="396">V197/L197</f>
        <v>1.1346153846153846</v>
      </c>
      <c r="Y197" s="15">
        <f t="shared" ref="Y197" si="397">X197-AF197</f>
        <v>1.1089633730765514</v>
      </c>
      <c r="Z197" s="16">
        <f t="shared" ref="Z197" si="398">K197*Y197</f>
        <v>2306.6438159992267</v>
      </c>
      <c r="AA197" s="16">
        <f t="shared" ref="AA197" si="399">Z197-K197</f>
        <v>226.64381599922672</v>
      </c>
      <c r="AB197" s="16">
        <f t="shared" ref="AB197" si="400">J197*AA197</f>
        <v>42.774759366113251</v>
      </c>
      <c r="AC197" s="15">
        <f t="shared" ref="AC197" si="401">104.584835545197%-100%</f>
        <v>4.5848355451969969E-2</v>
      </c>
      <c r="AD197" s="15">
        <f t="shared" ref="AD197" si="402">101.199262415129%-100%</f>
        <v>1.1992624151289988E-2</v>
      </c>
      <c r="AE197" s="15">
        <f t="shared" ref="AE197" si="403">101.911505501324%-100%</f>
        <v>1.9115055013239957E-2</v>
      </c>
      <c r="AF197" s="15">
        <f t="shared" ref="AF197" si="404">AVERAGE(AC197:AE197)</f>
        <v>2.5652011538833303E-2</v>
      </c>
    </row>
    <row r="198" spans="1:32" x14ac:dyDescent="0.2">
      <c r="A198" s="67">
        <v>55</v>
      </c>
      <c r="B198" s="68" t="s">
        <v>374</v>
      </c>
      <c r="C198" s="69" t="s">
        <v>375</v>
      </c>
      <c r="D198" s="69" t="s">
        <v>38</v>
      </c>
      <c r="E198" s="70">
        <v>0</v>
      </c>
      <c r="F198" s="70">
        <v>4.92</v>
      </c>
      <c r="G198" s="70"/>
      <c r="H198" s="70"/>
      <c r="I198" s="70">
        <f t="shared" si="301"/>
        <v>0</v>
      </c>
      <c r="J198" s="70">
        <f t="shared" si="302"/>
        <v>4.92</v>
      </c>
      <c r="K198" s="71">
        <v>184.01</v>
      </c>
      <c r="L198" s="71">
        <v>44.72</v>
      </c>
      <c r="M198" s="71">
        <v>220.02</v>
      </c>
      <c r="N198" s="71">
        <v>0</v>
      </c>
      <c r="O198" s="71">
        <v>63.285468000000002</v>
      </c>
      <c r="P198" s="71">
        <v>20.098199999999999</v>
      </c>
      <c r="Q198" s="71">
        <v>18.154800000000002</v>
      </c>
      <c r="R198" s="71">
        <v>21.390488183999999</v>
      </c>
      <c r="S198" s="71">
        <v>70.069505024880002</v>
      </c>
      <c r="T198" s="72">
        <v>27.0197845692432</v>
      </c>
      <c r="V198" s="71">
        <v>54.31</v>
      </c>
      <c r="W198" s="71">
        <v>0</v>
      </c>
    </row>
    <row r="199" spans="1:32" x14ac:dyDescent="0.2">
      <c r="A199" s="87">
        <v>56</v>
      </c>
      <c r="B199" s="88" t="s">
        <v>376</v>
      </c>
      <c r="C199" s="89" t="s">
        <v>377</v>
      </c>
      <c r="D199" s="89" t="s">
        <v>38</v>
      </c>
      <c r="E199" s="90">
        <v>0</v>
      </c>
      <c r="F199" s="90">
        <v>4.92</v>
      </c>
      <c r="G199" s="90"/>
      <c r="H199" s="90"/>
      <c r="I199" s="90">
        <f t="shared" si="301"/>
        <v>0</v>
      </c>
      <c r="J199" s="90">
        <f t="shared" si="302"/>
        <v>4.92</v>
      </c>
      <c r="K199" s="91">
        <v>115.01</v>
      </c>
      <c r="L199" s="91">
        <v>115.01</v>
      </c>
      <c r="M199" s="91">
        <v>565.85</v>
      </c>
      <c r="N199" s="91">
        <v>0</v>
      </c>
      <c r="O199" s="91">
        <v>0</v>
      </c>
      <c r="P199" s="91">
        <v>0</v>
      </c>
      <c r="Q199" s="91">
        <v>0</v>
      </c>
      <c r="R199" s="91">
        <v>0</v>
      </c>
      <c r="S199" s="91">
        <v>0</v>
      </c>
      <c r="T199" s="92">
        <v>0</v>
      </c>
      <c r="V199" s="91">
        <v>115.01</v>
      </c>
      <c r="W199" s="91">
        <v>0</v>
      </c>
    </row>
    <row r="200" spans="1:32" ht="15" thickBot="1" x14ac:dyDescent="0.25">
      <c r="A200" s="73">
        <v>57</v>
      </c>
      <c r="B200" s="74" t="s">
        <v>378</v>
      </c>
      <c r="C200" s="75" t="s">
        <v>379</v>
      </c>
      <c r="D200" s="75" t="s">
        <v>139</v>
      </c>
      <c r="E200" s="76">
        <v>0</v>
      </c>
      <c r="F200" s="76">
        <v>0.17799999999999999</v>
      </c>
      <c r="G200" s="76"/>
      <c r="H200" s="76"/>
      <c r="I200" s="76">
        <f t="shared" si="301"/>
        <v>0</v>
      </c>
      <c r="J200" s="76">
        <f t="shared" si="302"/>
        <v>0.17799999999999999</v>
      </c>
      <c r="K200" s="77">
        <v>37377.629999999997</v>
      </c>
      <c r="L200" s="77">
        <v>42249.24</v>
      </c>
      <c r="M200" s="77">
        <v>7520.36</v>
      </c>
      <c r="N200" s="77">
        <v>5405.3500655999997</v>
      </c>
      <c r="O200" s="77">
        <v>770.42041879999999</v>
      </c>
      <c r="P200" s="77">
        <v>0</v>
      </c>
      <c r="Q200" s="77">
        <v>0</v>
      </c>
      <c r="R200" s="77">
        <v>260.40210155440002</v>
      </c>
      <c r="S200" s="77">
        <v>673.57139342680796</v>
      </c>
      <c r="T200" s="78">
        <v>259.73858293896899</v>
      </c>
      <c r="V200" s="77">
        <v>62937.27</v>
      </c>
      <c r="W200" s="77">
        <v>8642.7840192000003</v>
      </c>
    </row>
    <row r="201" spans="1:32" ht="18" x14ac:dyDescent="0.2">
      <c r="A201" s="63"/>
      <c r="B201" s="64" t="s">
        <v>221</v>
      </c>
      <c r="C201" s="65" t="s">
        <v>222</v>
      </c>
      <c r="D201" s="65" t="s">
        <v>139</v>
      </c>
      <c r="E201" s="66">
        <v>0.10299999999999999</v>
      </c>
      <c r="F201" s="66">
        <v>1.8334E-2</v>
      </c>
      <c r="G201" s="66"/>
      <c r="H201" s="66"/>
      <c r="I201" s="66">
        <f t="shared" si="301"/>
        <v>0</v>
      </c>
      <c r="J201" s="66">
        <f t="shared" si="302"/>
        <v>1.8334E-2</v>
      </c>
      <c r="K201" s="1">
        <v>30300</v>
      </c>
      <c r="L201" s="1">
        <v>30300</v>
      </c>
      <c r="M201" s="1">
        <v>555.52020000000005</v>
      </c>
      <c r="N201" s="1">
        <v>555.52020000000005</v>
      </c>
      <c r="O201" s="1"/>
      <c r="P201" s="1"/>
      <c r="Q201" s="1"/>
      <c r="R201" s="1"/>
      <c r="S201" s="1"/>
      <c r="T201" s="1"/>
      <c r="V201" s="1">
        <v>51100</v>
      </c>
      <c r="W201" s="1">
        <v>936.86739999999998</v>
      </c>
      <c r="X201" s="15">
        <f t="shared" ref="X201:X204" si="405">V201/L201</f>
        <v>1.6864686468646866</v>
      </c>
      <c r="Y201" s="15">
        <f t="shared" ref="Y201:Y204" si="406">X201-AF201</f>
        <v>1.6608166353258533</v>
      </c>
      <c r="Z201" s="16">
        <f t="shared" ref="Z201:Z204" si="407">K201*Y201</f>
        <v>50322.744050373352</v>
      </c>
      <c r="AA201" s="16">
        <f t="shared" ref="AA201:AA204" si="408">Z201-K201</f>
        <v>20022.744050373352</v>
      </c>
      <c r="AB201" s="16">
        <f t="shared" ref="AB201:AB204" si="409">J201*AA201</f>
        <v>367.09698941954503</v>
      </c>
      <c r="AC201" s="15">
        <f t="shared" ref="AC201:AC204" si="410">104.584835545197%-100%</f>
        <v>4.5848355451969969E-2</v>
      </c>
      <c r="AD201" s="15">
        <f t="shared" ref="AD201:AD204" si="411">101.199262415129%-100%</f>
        <v>1.1992624151289988E-2</v>
      </c>
      <c r="AE201" s="15">
        <f t="shared" ref="AE201:AE204" si="412">101.911505501324%-100%</f>
        <v>1.9115055013239957E-2</v>
      </c>
      <c r="AF201" s="15">
        <f t="shared" ref="AF201:AF204" si="413">AVERAGE(AC201:AE201)</f>
        <v>2.5652011538833303E-2</v>
      </c>
    </row>
    <row r="202" spans="1:32" ht="18" x14ac:dyDescent="0.2">
      <c r="A202" s="63"/>
      <c r="B202" s="64" t="s">
        <v>176</v>
      </c>
      <c r="C202" s="65" t="s">
        <v>177</v>
      </c>
      <c r="D202" s="65" t="s">
        <v>139</v>
      </c>
      <c r="E202" s="66">
        <v>0.92700000000000005</v>
      </c>
      <c r="F202" s="66">
        <v>0.16500600000000001</v>
      </c>
      <c r="G202" s="66"/>
      <c r="H202" s="66"/>
      <c r="I202" s="66">
        <f t="shared" si="301"/>
        <v>0</v>
      </c>
      <c r="J202" s="66">
        <f t="shared" si="302"/>
        <v>0.16500600000000001</v>
      </c>
      <c r="K202" s="1">
        <v>26600</v>
      </c>
      <c r="L202" s="1">
        <v>26600</v>
      </c>
      <c r="M202" s="1">
        <v>4389.1596</v>
      </c>
      <c r="N202" s="1">
        <v>4389.1596</v>
      </c>
      <c r="O202" s="1"/>
      <c r="P202" s="1"/>
      <c r="Q202" s="1"/>
      <c r="R202" s="1"/>
      <c r="S202" s="1"/>
      <c r="T202" s="1"/>
      <c r="V202" s="1">
        <v>43100</v>
      </c>
      <c r="W202" s="1">
        <v>7111.7586000000001</v>
      </c>
      <c r="X202" s="15">
        <f t="shared" si="405"/>
        <v>1.6203007518796992</v>
      </c>
      <c r="Y202" s="15">
        <f t="shared" si="406"/>
        <v>1.594648740340866</v>
      </c>
      <c r="Z202" s="16">
        <f t="shared" si="407"/>
        <v>42417.656493067036</v>
      </c>
      <c r="AA202" s="16">
        <f t="shared" si="408"/>
        <v>15817.656493067036</v>
      </c>
      <c r="AB202" s="16">
        <f t="shared" si="409"/>
        <v>2610.0082272950194</v>
      </c>
      <c r="AC202" s="15">
        <f t="shared" si="410"/>
        <v>4.5848355451969969E-2</v>
      </c>
      <c r="AD202" s="15">
        <f t="shared" si="411"/>
        <v>1.1992624151289988E-2</v>
      </c>
      <c r="AE202" s="15">
        <f t="shared" si="412"/>
        <v>1.9115055013239957E-2</v>
      </c>
      <c r="AF202" s="15">
        <f t="shared" si="413"/>
        <v>2.5652011538833303E-2</v>
      </c>
    </row>
    <row r="203" spans="1:32" x14ac:dyDescent="0.2">
      <c r="A203" s="63"/>
      <c r="B203" s="64" t="s">
        <v>180</v>
      </c>
      <c r="C203" s="65" t="s">
        <v>181</v>
      </c>
      <c r="D203" s="65" t="s">
        <v>98</v>
      </c>
      <c r="E203" s="66">
        <v>12.672000000000001</v>
      </c>
      <c r="F203" s="66">
        <v>2.2556159999999998</v>
      </c>
      <c r="G203" s="66"/>
      <c r="H203" s="66"/>
      <c r="I203" s="66">
        <f t="shared" si="301"/>
        <v>0</v>
      </c>
      <c r="J203" s="66">
        <f t="shared" si="302"/>
        <v>2.2556159999999998</v>
      </c>
      <c r="K203" s="1">
        <v>34.1</v>
      </c>
      <c r="L203" s="1">
        <v>34.1</v>
      </c>
      <c r="M203" s="1">
        <v>76.916505599999994</v>
      </c>
      <c r="N203" s="1">
        <v>76.916505599999994</v>
      </c>
      <c r="O203" s="1"/>
      <c r="P203" s="1"/>
      <c r="Q203" s="1"/>
      <c r="R203" s="1"/>
      <c r="S203" s="1"/>
      <c r="T203" s="1"/>
      <c r="V203" s="1">
        <v>56.2</v>
      </c>
      <c r="W203" s="1">
        <v>126.7656192</v>
      </c>
      <c r="X203" s="15">
        <f t="shared" si="405"/>
        <v>1.6480938416422288</v>
      </c>
      <c r="Y203" s="15">
        <f t="shared" si="406"/>
        <v>1.6224418301033956</v>
      </c>
      <c r="Z203" s="16">
        <f t="shared" si="407"/>
        <v>55.325266406525792</v>
      </c>
      <c r="AA203" s="16">
        <f t="shared" si="408"/>
        <v>21.22526640652579</v>
      </c>
      <c r="AB203" s="16">
        <f t="shared" si="409"/>
        <v>47.876050510822076</v>
      </c>
      <c r="AC203" s="15">
        <f t="shared" si="410"/>
        <v>4.5848355451969969E-2</v>
      </c>
      <c r="AD203" s="15">
        <f t="shared" si="411"/>
        <v>1.1992624151289988E-2</v>
      </c>
      <c r="AE203" s="15">
        <f t="shared" si="412"/>
        <v>1.9115055013239957E-2</v>
      </c>
      <c r="AF203" s="15">
        <f t="shared" si="413"/>
        <v>2.5652011538833303E-2</v>
      </c>
    </row>
    <row r="204" spans="1:32" ht="18.5" thickBot="1" x14ac:dyDescent="0.25">
      <c r="A204" s="63"/>
      <c r="B204" s="64" t="s">
        <v>182</v>
      </c>
      <c r="C204" s="65" t="s">
        <v>183</v>
      </c>
      <c r="D204" s="65" t="s">
        <v>184</v>
      </c>
      <c r="E204" s="66">
        <v>1.3819999999999999</v>
      </c>
      <c r="F204" s="66">
        <v>0.24599599999999999</v>
      </c>
      <c r="G204" s="66"/>
      <c r="H204" s="66"/>
      <c r="I204" s="66">
        <f t="shared" si="301"/>
        <v>0</v>
      </c>
      <c r="J204" s="66">
        <f t="shared" si="302"/>
        <v>0.24599599999999999</v>
      </c>
      <c r="K204" s="1">
        <v>1560</v>
      </c>
      <c r="L204" s="1">
        <v>1560</v>
      </c>
      <c r="M204" s="1">
        <v>383.75376</v>
      </c>
      <c r="N204" s="1">
        <v>383.75376</v>
      </c>
      <c r="O204" s="1"/>
      <c r="P204" s="1"/>
      <c r="Q204" s="1"/>
      <c r="R204" s="1"/>
      <c r="S204" s="1"/>
      <c r="T204" s="1"/>
      <c r="V204" s="1">
        <v>1900</v>
      </c>
      <c r="W204" s="1">
        <v>467.39240000000001</v>
      </c>
      <c r="X204" s="15">
        <f t="shared" si="405"/>
        <v>1.2179487179487178</v>
      </c>
      <c r="Y204" s="15">
        <f t="shared" si="406"/>
        <v>1.1922967064098846</v>
      </c>
      <c r="Z204" s="16">
        <f t="shared" si="407"/>
        <v>1859.98286199942</v>
      </c>
      <c r="AA204" s="16">
        <f t="shared" si="408"/>
        <v>299.98286199942004</v>
      </c>
      <c r="AB204" s="16">
        <f t="shared" si="409"/>
        <v>73.794584120409326</v>
      </c>
      <c r="AC204" s="15">
        <f t="shared" si="410"/>
        <v>4.5848355451969969E-2</v>
      </c>
      <c r="AD204" s="15">
        <f t="shared" si="411"/>
        <v>1.1992624151289988E-2</v>
      </c>
      <c r="AE204" s="15">
        <f t="shared" si="412"/>
        <v>1.9115055013239957E-2</v>
      </c>
      <c r="AF204" s="15">
        <f t="shared" si="413"/>
        <v>2.5652011538833303E-2</v>
      </c>
    </row>
    <row r="205" spans="1:32" ht="15" thickBot="1" x14ac:dyDescent="0.25">
      <c r="A205" s="8">
        <v>58</v>
      </c>
      <c r="B205" s="9" t="s">
        <v>384</v>
      </c>
      <c r="C205" s="10" t="s">
        <v>385</v>
      </c>
      <c r="D205" s="10" t="s">
        <v>92</v>
      </c>
      <c r="E205" s="11">
        <v>0</v>
      </c>
      <c r="F205" s="11">
        <v>27.065999999999999</v>
      </c>
      <c r="G205" s="11"/>
      <c r="H205" s="11"/>
      <c r="I205" s="11">
        <f t="shared" si="301"/>
        <v>0</v>
      </c>
      <c r="J205" s="11">
        <f t="shared" si="302"/>
        <v>27.065999999999999</v>
      </c>
      <c r="K205" s="12">
        <v>4151.79</v>
      </c>
      <c r="L205" s="12">
        <v>3625.12</v>
      </c>
      <c r="M205" s="12">
        <v>98117.5</v>
      </c>
      <c r="N205" s="12">
        <v>84578.776979579998</v>
      </c>
      <c r="O205" s="12">
        <v>5653.4594687999997</v>
      </c>
      <c r="P205" s="12">
        <v>0</v>
      </c>
      <c r="Q205" s="12">
        <v>0</v>
      </c>
      <c r="R205" s="12">
        <v>1910.8693004544</v>
      </c>
      <c r="S205" s="12">
        <v>4311.6673984750096</v>
      </c>
      <c r="T205" s="13">
        <v>1662.6394634821199</v>
      </c>
      <c r="V205" s="12">
        <v>4059.6</v>
      </c>
      <c r="W205" s="12">
        <v>93571.188608819997</v>
      </c>
    </row>
    <row r="206" spans="1:32" x14ac:dyDescent="0.2">
      <c r="A206" s="63"/>
      <c r="B206" s="64" t="s">
        <v>187</v>
      </c>
      <c r="C206" s="65" t="s">
        <v>188</v>
      </c>
      <c r="D206" s="65" t="s">
        <v>92</v>
      </c>
      <c r="E206" s="66">
        <v>0.16339999999999999</v>
      </c>
      <c r="F206" s="66">
        <v>4.4225843999999999</v>
      </c>
      <c r="G206" s="66"/>
      <c r="H206" s="66"/>
      <c r="I206" s="66">
        <f t="shared" si="301"/>
        <v>0</v>
      </c>
      <c r="J206" s="66">
        <f t="shared" si="302"/>
        <v>4.4225843999999999</v>
      </c>
      <c r="K206" s="1">
        <v>45.7</v>
      </c>
      <c r="L206" s="1">
        <v>45.7</v>
      </c>
      <c r="M206" s="1">
        <v>202.11210707999999</v>
      </c>
      <c r="N206" s="1">
        <v>202.11210707999999</v>
      </c>
      <c r="O206" s="1"/>
      <c r="P206" s="1"/>
      <c r="Q206" s="1"/>
      <c r="R206" s="1"/>
      <c r="S206" s="1"/>
      <c r="T206" s="1"/>
      <c r="V206" s="1">
        <v>52.8</v>
      </c>
      <c r="W206" s="1">
        <v>233.51245632000001</v>
      </c>
      <c r="X206" s="15">
        <f t="shared" ref="X206:X208" si="414">V206/L206</f>
        <v>1.1553610503282274</v>
      </c>
      <c r="Y206" s="15">
        <f t="shared" ref="Y206:Y208" si="415">X206-AF206</f>
        <v>1.1297090387893942</v>
      </c>
      <c r="Z206" s="16">
        <f t="shared" ref="Z206:Z208" si="416">K206*Y206</f>
        <v>51.627703072675317</v>
      </c>
      <c r="AA206" s="16">
        <f t="shared" ref="AA206:AA208" si="417">Z206-K206</f>
        <v>5.9277030726753139</v>
      </c>
      <c r="AB206" s="16">
        <f t="shared" ref="AB206:AB208" si="418">J206*AA206</f>
        <v>26.215767137045908</v>
      </c>
      <c r="AC206" s="15">
        <f t="shared" ref="AC206:AC208" si="419">104.584835545197%-100%</f>
        <v>4.5848355451969969E-2</v>
      </c>
      <c r="AD206" s="15">
        <f t="shared" ref="AD206:AD208" si="420">101.199262415129%-100%</f>
        <v>1.1992624151289988E-2</v>
      </c>
      <c r="AE206" s="15">
        <f t="shared" ref="AE206:AE208" si="421">101.911505501324%-100%</f>
        <v>1.9115055013239957E-2</v>
      </c>
      <c r="AF206" s="15">
        <f t="shared" ref="AF206:AF208" si="422">AVERAGE(AC206:AE206)</f>
        <v>2.5652011538833303E-2</v>
      </c>
    </row>
    <row r="207" spans="1:32" x14ac:dyDescent="0.2">
      <c r="A207" s="63"/>
      <c r="B207" s="64" t="s">
        <v>189</v>
      </c>
      <c r="C207" s="65" t="s">
        <v>190</v>
      </c>
      <c r="D207" s="65" t="s">
        <v>92</v>
      </c>
      <c r="E207" s="66">
        <v>1.01</v>
      </c>
      <c r="F207" s="66">
        <v>27.336659999999998</v>
      </c>
      <c r="G207" s="66"/>
      <c r="H207" s="66"/>
      <c r="I207" s="66">
        <f t="shared" ref="I207:I270" si="423">H207*0.5</f>
        <v>0</v>
      </c>
      <c r="J207" s="66">
        <f t="shared" si="302"/>
        <v>27.336659999999998</v>
      </c>
      <c r="K207" s="1">
        <v>3080</v>
      </c>
      <c r="L207" s="1">
        <v>3080</v>
      </c>
      <c r="M207" s="1">
        <v>84196.912800000006</v>
      </c>
      <c r="N207" s="1">
        <v>84196.912800000006</v>
      </c>
      <c r="O207" s="1"/>
      <c r="P207" s="1"/>
      <c r="Q207" s="1"/>
      <c r="R207" s="1"/>
      <c r="S207" s="1"/>
      <c r="T207" s="1"/>
      <c r="V207" s="1">
        <v>3340</v>
      </c>
      <c r="W207" s="1">
        <v>93112.453200000004</v>
      </c>
      <c r="X207" s="15">
        <f t="shared" si="414"/>
        <v>1.0844155844155845</v>
      </c>
      <c r="Y207" s="15">
        <f t="shared" si="415"/>
        <v>1.0587635728767513</v>
      </c>
      <c r="Z207" s="16">
        <f t="shared" si="416"/>
        <v>3260.9918044603937</v>
      </c>
      <c r="AA207" s="16">
        <f t="shared" si="417"/>
        <v>180.99180446039372</v>
      </c>
      <c r="AB207" s="16">
        <f t="shared" si="418"/>
        <v>4947.7114213202667</v>
      </c>
      <c r="AC207" s="15">
        <f t="shared" si="419"/>
        <v>4.5848355451969969E-2</v>
      </c>
      <c r="AD207" s="15">
        <f t="shared" si="420"/>
        <v>1.1992624151289988E-2</v>
      </c>
      <c r="AE207" s="15">
        <f t="shared" si="421"/>
        <v>1.9115055013239957E-2</v>
      </c>
      <c r="AF207" s="15">
        <f t="shared" si="422"/>
        <v>2.5652011538833303E-2</v>
      </c>
    </row>
    <row r="208" spans="1:32" ht="18.5" thickBot="1" x14ac:dyDescent="0.25">
      <c r="A208" s="63"/>
      <c r="B208" s="64" t="s">
        <v>191</v>
      </c>
      <c r="C208" s="65" t="s">
        <v>192</v>
      </c>
      <c r="D208" s="65" t="s">
        <v>38</v>
      </c>
      <c r="E208" s="66">
        <v>0.26250000000000001</v>
      </c>
      <c r="F208" s="66">
        <v>7.1048249999999999</v>
      </c>
      <c r="G208" s="66"/>
      <c r="H208" s="66"/>
      <c r="I208" s="66">
        <f t="shared" si="423"/>
        <v>0</v>
      </c>
      <c r="J208" s="66">
        <f t="shared" ref="J208:J271" si="424">F208-G208-I208</f>
        <v>7.1048249999999999</v>
      </c>
      <c r="K208" s="1">
        <v>25.3</v>
      </c>
      <c r="L208" s="1">
        <v>25.3</v>
      </c>
      <c r="M208" s="1">
        <v>179.7520725</v>
      </c>
      <c r="N208" s="1">
        <v>179.7520725</v>
      </c>
      <c r="O208" s="1"/>
      <c r="P208" s="1"/>
      <c r="Q208" s="1"/>
      <c r="R208" s="1"/>
      <c r="S208" s="1"/>
      <c r="T208" s="1"/>
      <c r="V208" s="1">
        <v>31.7</v>
      </c>
      <c r="W208" s="1">
        <v>225.22295249999999</v>
      </c>
      <c r="X208" s="15">
        <f t="shared" si="414"/>
        <v>1.2529644268774702</v>
      </c>
      <c r="Y208" s="15">
        <f t="shared" si="415"/>
        <v>1.227312415338637</v>
      </c>
      <c r="Z208" s="16">
        <f t="shared" si="416"/>
        <v>31.051004108067517</v>
      </c>
      <c r="AA208" s="16">
        <f t="shared" si="417"/>
        <v>5.7510041080675158</v>
      </c>
      <c r="AB208" s="16">
        <f t="shared" si="418"/>
        <v>40.859877762100787</v>
      </c>
      <c r="AC208" s="15">
        <f t="shared" si="419"/>
        <v>4.5848355451969969E-2</v>
      </c>
      <c r="AD208" s="15">
        <f t="shared" si="420"/>
        <v>1.1992624151289988E-2</v>
      </c>
      <c r="AE208" s="15">
        <f t="shared" si="421"/>
        <v>1.9115055013239957E-2</v>
      </c>
      <c r="AF208" s="15">
        <f t="shared" si="422"/>
        <v>2.5652011538833303E-2</v>
      </c>
    </row>
    <row r="209" spans="1:32" ht="15" thickBot="1" x14ac:dyDescent="0.25">
      <c r="A209" s="8">
        <v>59</v>
      </c>
      <c r="B209" s="9" t="s">
        <v>386</v>
      </c>
      <c r="C209" s="10" t="s">
        <v>387</v>
      </c>
      <c r="D209" s="10" t="s">
        <v>38</v>
      </c>
      <c r="E209" s="11">
        <v>0</v>
      </c>
      <c r="F209" s="11">
        <v>154.06</v>
      </c>
      <c r="G209" s="11"/>
      <c r="H209" s="11"/>
      <c r="I209" s="11">
        <f t="shared" si="423"/>
        <v>0</v>
      </c>
      <c r="J209" s="11">
        <f t="shared" si="424"/>
        <v>154.06</v>
      </c>
      <c r="K209" s="12">
        <v>575.04</v>
      </c>
      <c r="L209" s="12">
        <v>363.25</v>
      </c>
      <c r="M209" s="12">
        <v>55962.3</v>
      </c>
      <c r="N209" s="12">
        <v>13497.504720000001</v>
      </c>
      <c r="O209" s="12">
        <v>17259.418829999999</v>
      </c>
      <c r="P209" s="12">
        <v>0</v>
      </c>
      <c r="Q209" s="12">
        <v>0</v>
      </c>
      <c r="R209" s="12">
        <v>5833.6835645399997</v>
      </c>
      <c r="S209" s="12">
        <v>13523.9847268878</v>
      </c>
      <c r="T209" s="13">
        <v>5215.0383209998899</v>
      </c>
      <c r="V209" s="12">
        <v>464.81</v>
      </c>
      <c r="W209" s="12">
        <v>20587.161048000002</v>
      </c>
    </row>
    <row r="210" spans="1:32" x14ac:dyDescent="0.2">
      <c r="A210" s="63"/>
      <c r="B210" s="64" t="s">
        <v>96</v>
      </c>
      <c r="C210" s="65" t="s">
        <v>97</v>
      </c>
      <c r="D210" s="65" t="s">
        <v>98</v>
      </c>
      <c r="E210" s="66">
        <v>0.1</v>
      </c>
      <c r="F210" s="66">
        <v>15.406000000000001</v>
      </c>
      <c r="G210" s="66"/>
      <c r="H210" s="66"/>
      <c r="I210" s="66">
        <f t="shared" si="423"/>
        <v>0</v>
      </c>
      <c r="J210" s="66">
        <f t="shared" si="424"/>
        <v>15.406000000000001</v>
      </c>
      <c r="K210" s="1">
        <v>36.5</v>
      </c>
      <c r="L210" s="1">
        <v>36.5</v>
      </c>
      <c r="M210" s="1">
        <v>562.31899999999996</v>
      </c>
      <c r="N210" s="1">
        <v>562.31899999999996</v>
      </c>
      <c r="O210" s="1"/>
      <c r="P210" s="1"/>
      <c r="Q210" s="1"/>
      <c r="R210" s="1"/>
      <c r="S210" s="1"/>
      <c r="T210" s="1"/>
      <c r="V210" s="1">
        <v>57.6</v>
      </c>
      <c r="W210" s="1">
        <v>887.38559999999995</v>
      </c>
      <c r="X210" s="15">
        <f t="shared" ref="X210:X213" si="425">V210/L210</f>
        <v>1.5780821917808219</v>
      </c>
      <c r="Y210" s="15">
        <f t="shared" ref="Y210:Y213" si="426">X210-AF210</f>
        <v>1.5524301802419886</v>
      </c>
      <c r="Z210" s="16">
        <f t="shared" ref="Z210:Z213" si="427">K210*Y210</f>
        <v>56.663701578832587</v>
      </c>
      <c r="AA210" s="16">
        <f t="shared" ref="AA210:AA213" si="428">Z210-K210</f>
        <v>20.163701578832587</v>
      </c>
      <c r="AB210" s="16">
        <f t="shared" ref="AB210:AB213" si="429">J210*AA210</f>
        <v>310.64198652349484</v>
      </c>
      <c r="AC210" s="15">
        <f t="shared" ref="AC210:AC213" si="430">104.584835545197%-100%</f>
        <v>4.5848355451969969E-2</v>
      </c>
      <c r="AD210" s="15">
        <f t="shared" ref="AD210:AD213" si="431">101.199262415129%-100%</f>
        <v>1.1992624151289988E-2</v>
      </c>
      <c r="AE210" s="15">
        <f t="shared" ref="AE210:AE213" si="432">101.911505501324%-100%</f>
        <v>1.9115055013239957E-2</v>
      </c>
      <c r="AF210" s="15">
        <f t="shared" ref="AF210:AF213" si="433">AVERAGE(AC210:AE210)</f>
        <v>2.5652011538833303E-2</v>
      </c>
    </row>
    <row r="211" spans="1:32" x14ac:dyDescent="0.2">
      <c r="A211" s="63"/>
      <c r="B211" s="64" t="s">
        <v>388</v>
      </c>
      <c r="C211" s="65" t="s">
        <v>389</v>
      </c>
      <c r="D211" s="65" t="s">
        <v>390</v>
      </c>
      <c r="E211" s="66">
        <v>0.24959999999999999</v>
      </c>
      <c r="F211" s="66">
        <v>38.453375999999999</v>
      </c>
      <c r="G211" s="66"/>
      <c r="H211" s="66"/>
      <c r="I211" s="66">
        <f t="shared" si="423"/>
        <v>0</v>
      </c>
      <c r="J211" s="66">
        <f t="shared" si="424"/>
        <v>38.453375999999999</v>
      </c>
      <c r="K211" s="1">
        <v>145</v>
      </c>
      <c r="L211" s="1">
        <v>145</v>
      </c>
      <c r="M211" s="1">
        <v>5575.7395200000001</v>
      </c>
      <c r="N211" s="1">
        <v>5575.7395200000001</v>
      </c>
      <c r="O211" s="1"/>
      <c r="P211" s="1"/>
      <c r="Q211" s="1"/>
      <c r="R211" s="1"/>
      <c r="S211" s="1"/>
      <c r="T211" s="1"/>
      <c r="V211" s="1">
        <v>188</v>
      </c>
      <c r="W211" s="1">
        <v>7229.2346879999996</v>
      </c>
      <c r="X211" s="15">
        <f t="shared" si="425"/>
        <v>1.296551724137931</v>
      </c>
      <c r="Y211" s="15">
        <f t="shared" si="426"/>
        <v>1.2708997125990977</v>
      </c>
      <c r="Z211" s="16">
        <f t="shared" si="427"/>
        <v>184.28045832686917</v>
      </c>
      <c r="AA211" s="16">
        <f t="shared" si="428"/>
        <v>39.280458326869166</v>
      </c>
      <c r="AB211" s="16">
        <f t="shared" si="429"/>
        <v>1510.466233495431</v>
      </c>
      <c r="AC211" s="15">
        <f t="shared" si="430"/>
        <v>4.5848355451969969E-2</v>
      </c>
      <c r="AD211" s="15">
        <f t="shared" si="431"/>
        <v>1.1992624151289988E-2</v>
      </c>
      <c r="AE211" s="15">
        <f t="shared" si="432"/>
        <v>1.9115055013239957E-2</v>
      </c>
      <c r="AF211" s="15">
        <f t="shared" si="433"/>
        <v>2.5652011538833303E-2</v>
      </c>
    </row>
    <row r="212" spans="1:32" x14ac:dyDescent="0.2">
      <c r="A212" s="63"/>
      <c r="B212" s="64" t="s">
        <v>391</v>
      </c>
      <c r="C212" s="65" t="s">
        <v>392</v>
      </c>
      <c r="D212" s="65" t="s">
        <v>98</v>
      </c>
      <c r="E212" s="66">
        <v>0.05</v>
      </c>
      <c r="F212" s="66">
        <v>7.7030000000000003</v>
      </c>
      <c r="G212" s="66"/>
      <c r="H212" s="66"/>
      <c r="I212" s="66">
        <f t="shared" si="423"/>
        <v>0</v>
      </c>
      <c r="J212" s="66">
        <f t="shared" si="424"/>
        <v>7.7030000000000003</v>
      </c>
      <c r="K212" s="1">
        <v>44</v>
      </c>
      <c r="L212" s="1">
        <v>44</v>
      </c>
      <c r="M212" s="1">
        <v>338.93200000000002</v>
      </c>
      <c r="N212" s="1">
        <v>338.93200000000002</v>
      </c>
      <c r="O212" s="1"/>
      <c r="P212" s="1"/>
      <c r="Q212" s="1"/>
      <c r="R212" s="1"/>
      <c r="S212" s="1"/>
      <c r="T212" s="1"/>
      <c r="V212" s="1">
        <v>86.2</v>
      </c>
      <c r="W212" s="1">
        <v>663.99860000000001</v>
      </c>
      <c r="X212" s="15">
        <f t="shared" si="425"/>
        <v>1.9590909090909092</v>
      </c>
      <c r="Y212" s="15">
        <f t="shared" si="426"/>
        <v>1.933438897552076</v>
      </c>
      <c r="Z212" s="16">
        <f t="shared" si="427"/>
        <v>85.071311492291343</v>
      </c>
      <c r="AA212" s="16">
        <f t="shared" si="428"/>
        <v>41.071311492291343</v>
      </c>
      <c r="AB212" s="16">
        <f t="shared" si="429"/>
        <v>316.37231242512024</v>
      </c>
      <c r="AC212" s="15">
        <f t="shared" si="430"/>
        <v>4.5848355451969969E-2</v>
      </c>
      <c r="AD212" s="15">
        <f t="shared" si="431"/>
        <v>1.1992624151289988E-2</v>
      </c>
      <c r="AE212" s="15">
        <f t="shared" si="432"/>
        <v>1.9115055013239957E-2</v>
      </c>
      <c r="AF212" s="15">
        <f t="shared" si="433"/>
        <v>2.5652011538833303E-2</v>
      </c>
    </row>
    <row r="213" spans="1:32" ht="15" thickBot="1" x14ac:dyDescent="0.25">
      <c r="A213" s="63"/>
      <c r="B213" s="64" t="s">
        <v>101</v>
      </c>
      <c r="C213" s="65" t="s">
        <v>102</v>
      </c>
      <c r="D213" s="65" t="s">
        <v>92</v>
      </c>
      <c r="E213" s="66">
        <v>9.7999999999999997E-3</v>
      </c>
      <c r="F213" s="66">
        <v>1.5097879999999999</v>
      </c>
      <c r="G213" s="66"/>
      <c r="H213" s="66"/>
      <c r="I213" s="66">
        <f t="shared" si="423"/>
        <v>0</v>
      </c>
      <c r="J213" s="66">
        <f t="shared" si="424"/>
        <v>1.5097879999999999</v>
      </c>
      <c r="K213" s="1">
        <v>4650</v>
      </c>
      <c r="L213" s="1">
        <v>4650</v>
      </c>
      <c r="M213" s="1">
        <v>7020.5141999999996</v>
      </c>
      <c r="N213" s="1">
        <v>7020.5141999999996</v>
      </c>
      <c r="O213" s="1"/>
      <c r="P213" s="1"/>
      <c r="Q213" s="1"/>
      <c r="R213" s="1"/>
      <c r="S213" s="1"/>
      <c r="T213" s="1"/>
      <c r="V213" s="1">
        <v>7820</v>
      </c>
      <c r="W213" s="1">
        <v>11806.542160000001</v>
      </c>
      <c r="X213" s="15">
        <f t="shared" si="425"/>
        <v>1.6817204301075268</v>
      </c>
      <c r="Y213" s="15">
        <f t="shared" si="426"/>
        <v>1.6560684185686936</v>
      </c>
      <c r="Z213" s="16">
        <f t="shared" si="427"/>
        <v>7700.7181463444249</v>
      </c>
      <c r="AA213" s="16">
        <f t="shared" si="428"/>
        <v>3050.7181463444249</v>
      </c>
      <c r="AB213" s="16">
        <f t="shared" si="429"/>
        <v>4605.9376487330564</v>
      </c>
      <c r="AC213" s="15">
        <f t="shared" si="430"/>
        <v>4.5848355451969969E-2</v>
      </c>
      <c r="AD213" s="15">
        <f t="shared" si="431"/>
        <v>1.1992624151289988E-2</v>
      </c>
      <c r="AE213" s="15">
        <f t="shared" si="432"/>
        <v>1.9115055013239957E-2</v>
      </c>
      <c r="AF213" s="15">
        <f t="shared" si="433"/>
        <v>2.5652011538833303E-2</v>
      </c>
    </row>
    <row r="214" spans="1:32" x14ac:dyDescent="0.2">
      <c r="A214" s="67">
        <v>60</v>
      </c>
      <c r="B214" s="68" t="s">
        <v>393</v>
      </c>
      <c r="C214" s="69" t="s">
        <v>394</v>
      </c>
      <c r="D214" s="69" t="s">
        <v>38</v>
      </c>
      <c r="E214" s="70">
        <v>0</v>
      </c>
      <c r="F214" s="70">
        <v>154.06</v>
      </c>
      <c r="G214" s="70"/>
      <c r="H214" s="70"/>
      <c r="I214" s="70">
        <f t="shared" si="423"/>
        <v>0</v>
      </c>
      <c r="J214" s="70">
        <f t="shared" si="424"/>
        <v>154.06</v>
      </c>
      <c r="K214" s="71">
        <v>149.51</v>
      </c>
      <c r="L214" s="71">
        <v>81.63</v>
      </c>
      <c r="M214" s="71">
        <v>12575.92</v>
      </c>
      <c r="N214" s="71">
        <v>0</v>
      </c>
      <c r="O214" s="71">
        <v>5251.2891600000003</v>
      </c>
      <c r="P214" s="71">
        <v>0</v>
      </c>
      <c r="Q214" s="71">
        <v>0</v>
      </c>
      <c r="R214" s="71">
        <v>1774.93573608</v>
      </c>
      <c r="S214" s="71">
        <v>4004.9481907656</v>
      </c>
      <c r="T214" s="72">
        <v>1544.36423215838</v>
      </c>
      <c r="V214" s="71">
        <v>100.11</v>
      </c>
      <c r="W214" s="71">
        <v>0</v>
      </c>
    </row>
    <row r="215" spans="1:32" ht="15" thickBot="1" x14ac:dyDescent="0.25">
      <c r="A215" s="73">
        <v>61</v>
      </c>
      <c r="B215" s="74" t="s">
        <v>395</v>
      </c>
      <c r="C215" s="75" t="s">
        <v>396</v>
      </c>
      <c r="D215" s="75" t="s">
        <v>139</v>
      </c>
      <c r="E215" s="76">
        <v>0</v>
      </c>
      <c r="F215" s="76">
        <v>3.5960000000000001</v>
      </c>
      <c r="G215" s="76"/>
      <c r="H215" s="76"/>
      <c r="I215" s="76">
        <f t="shared" si="423"/>
        <v>0</v>
      </c>
      <c r="J215" s="76">
        <f t="shared" si="424"/>
        <v>3.5960000000000001</v>
      </c>
      <c r="K215" s="77">
        <v>37377.629999999997</v>
      </c>
      <c r="L215" s="77">
        <v>41457.410000000003</v>
      </c>
      <c r="M215" s="77">
        <v>149080.85</v>
      </c>
      <c r="N215" s="77">
        <v>105569.41177599999</v>
      </c>
      <c r="O215" s="77">
        <v>15943.0306968</v>
      </c>
      <c r="P215" s="77">
        <v>0</v>
      </c>
      <c r="Q215" s="77">
        <v>0</v>
      </c>
      <c r="R215" s="77">
        <v>5388.7443755184004</v>
      </c>
      <c r="S215" s="77">
        <v>13857.1390503651</v>
      </c>
      <c r="T215" s="78">
        <v>5343.5073039828903</v>
      </c>
      <c r="V215" s="77">
        <v>62381.46</v>
      </c>
      <c r="W215" s="77">
        <v>171702.92995200001</v>
      </c>
    </row>
    <row r="216" spans="1:32" ht="18" x14ac:dyDescent="0.2">
      <c r="A216" s="63"/>
      <c r="B216" s="64" t="s">
        <v>221</v>
      </c>
      <c r="C216" s="65" t="s">
        <v>222</v>
      </c>
      <c r="D216" s="65" t="s">
        <v>139</v>
      </c>
      <c r="E216" s="66">
        <v>0.10299999999999999</v>
      </c>
      <c r="F216" s="66">
        <v>0.370388</v>
      </c>
      <c r="G216" s="66"/>
      <c r="H216" s="66"/>
      <c r="I216" s="66">
        <f t="shared" si="423"/>
        <v>0</v>
      </c>
      <c r="J216" s="66">
        <f t="shared" si="424"/>
        <v>0.370388</v>
      </c>
      <c r="K216" s="1">
        <v>30300</v>
      </c>
      <c r="L216" s="1">
        <v>30300</v>
      </c>
      <c r="M216" s="1">
        <v>11222.7564</v>
      </c>
      <c r="N216" s="1">
        <v>11222.7564</v>
      </c>
      <c r="O216" s="1"/>
      <c r="P216" s="1"/>
      <c r="Q216" s="1"/>
      <c r="R216" s="1"/>
      <c r="S216" s="1"/>
      <c r="T216" s="1"/>
      <c r="V216" s="1">
        <v>51100</v>
      </c>
      <c r="W216" s="1">
        <v>18926.826799999999</v>
      </c>
      <c r="X216" s="15">
        <f t="shared" ref="X216:X220" si="434">V216/L216</f>
        <v>1.6864686468646866</v>
      </c>
      <c r="Y216" s="15">
        <f t="shared" ref="Y216:Y220" si="435">X216-AF216</f>
        <v>1.6608166353258533</v>
      </c>
      <c r="Z216" s="16">
        <f t="shared" ref="Z216:Z220" si="436">K216*Y216</f>
        <v>50322.744050373352</v>
      </c>
      <c r="AA216" s="16">
        <f t="shared" ref="AA216:AA220" si="437">Z216-K216</f>
        <v>20022.744050373352</v>
      </c>
      <c r="AB216" s="16">
        <f t="shared" ref="AB216:AB220" si="438">J216*AA216</f>
        <v>7416.1841233296855</v>
      </c>
      <c r="AC216" s="15">
        <f t="shared" ref="AC216:AC220" si="439">104.584835545197%-100%</f>
        <v>4.5848355451969969E-2</v>
      </c>
      <c r="AD216" s="15">
        <f t="shared" ref="AD216:AD220" si="440">101.199262415129%-100%</f>
        <v>1.1992624151289988E-2</v>
      </c>
      <c r="AE216" s="15">
        <f t="shared" ref="AE216:AE220" si="441">101.911505501324%-100%</f>
        <v>1.9115055013239957E-2</v>
      </c>
      <c r="AF216" s="15">
        <f t="shared" ref="AF216:AF220" si="442">AVERAGE(AC216:AE216)</f>
        <v>2.5652011538833303E-2</v>
      </c>
    </row>
    <row r="217" spans="1:32" ht="18" x14ac:dyDescent="0.2">
      <c r="A217" s="63"/>
      <c r="B217" s="64" t="s">
        <v>176</v>
      </c>
      <c r="C217" s="65" t="s">
        <v>177</v>
      </c>
      <c r="D217" s="65" t="s">
        <v>139</v>
      </c>
      <c r="E217" s="66">
        <v>0.51500000000000001</v>
      </c>
      <c r="F217" s="66">
        <v>1.8519399999999999</v>
      </c>
      <c r="G217" s="66"/>
      <c r="H217" s="66"/>
      <c r="I217" s="66">
        <f t="shared" si="423"/>
        <v>0</v>
      </c>
      <c r="J217" s="66">
        <f t="shared" si="424"/>
        <v>1.8519399999999999</v>
      </c>
      <c r="K217" s="1">
        <v>26600</v>
      </c>
      <c r="L217" s="1">
        <v>26600</v>
      </c>
      <c r="M217" s="1">
        <v>49261.603999999999</v>
      </c>
      <c r="N217" s="1">
        <v>49261.603999999999</v>
      </c>
      <c r="O217" s="1"/>
      <c r="P217" s="1"/>
      <c r="Q217" s="1"/>
      <c r="R217" s="1"/>
      <c r="S217" s="1"/>
      <c r="T217" s="1"/>
      <c r="V217" s="1">
        <v>43100</v>
      </c>
      <c r="W217" s="1">
        <v>79818.614000000001</v>
      </c>
      <c r="X217" s="15">
        <f t="shared" si="434"/>
        <v>1.6203007518796992</v>
      </c>
      <c r="Y217" s="15">
        <f t="shared" si="435"/>
        <v>1.594648740340866</v>
      </c>
      <c r="Z217" s="16">
        <f t="shared" si="436"/>
        <v>42417.656493067036</v>
      </c>
      <c r="AA217" s="16">
        <f t="shared" si="437"/>
        <v>15817.656493067036</v>
      </c>
      <c r="AB217" s="16">
        <f t="shared" si="438"/>
        <v>29293.350765770563</v>
      </c>
      <c r="AC217" s="15">
        <f t="shared" si="439"/>
        <v>4.5848355451969969E-2</v>
      </c>
      <c r="AD217" s="15">
        <f t="shared" si="440"/>
        <v>1.1992624151289988E-2</v>
      </c>
      <c r="AE217" s="15">
        <f t="shared" si="441"/>
        <v>1.9115055013239957E-2</v>
      </c>
      <c r="AF217" s="15">
        <f t="shared" si="442"/>
        <v>2.5652011538833303E-2</v>
      </c>
    </row>
    <row r="218" spans="1:32" ht="18" x14ac:dyDescent="0.2">
      <c r="A218" s="63"/>
      <c r="B218" s="64" t="s">
        <v>178</v>
      </c>
      <c r="C218" s="65" t="s">
        <v>179</v>
      </c>
      <c r="D218" s="65" t="s">
        <v>139</v>
      </c>
      <c r="E218" s="66">
        <v>0.41199999999999998</v>
      </c>
      <c r="F218" s="66">
        <v>1.481552</v>
      </c>
      <c r="G218" s="66"/>
      <c r="H218" s="66"/>
      <c r="I218" s="66">
        <f t="shared" si="423"/>
        <v>0</v>
      </c>
      <c r="J218" s="66">
        <f t="shared" si="424"/>
        <v>1.481552</v>
      </c>
      <c r="K218" s="1">
        <v>25900</v>
      </c>
      <c r="L218" s="1">
        <v>25900</v>
      </c>
      <c r="M218" s="1">
        <v>38372.196799999998</v>
      </c>
      <c r="N218" s="1">
        <v>38372.196799999998</v>
      </c>
      <c r="O218" s="1"/>
      <c r="P218" s="1"/>
      <c r="Q218" s="1"/>
      <c r="R218" s="1"/>
      <c r="S218" s="1"/>
      <c r="T218" s="1"/>
      <c r="V218" s="1">
        <v>43200</v>
      </c>
      <c r="W218" s="1">
        <v>64003.046399999999</v>
      </c>
      <c r="X218" s="15">
        <f t="shared" si="434"/>
        <v>1.667953667953668</v>
      </c>
      <c r="Y218" s="15">
        <f t="shared" si="435"/>
        <v>1.6423016564148347</v>
      </c>
      <c r="Z218" s="16">
        <f t="shared" si="436"/>
        <v>42535.612901144217</v>
      </c>
      <c r="AA218" s="16">
        <f t="shared" si="437"/>
        <v>16635.612901144217</v>
      </c>
      <c r="AB218" s="16">
        <f t="shared" si="438"/>
        <v>24646.525564916017</v>
      </c>
      <c r="AC218" s="15">
        <f t="shared" si="439"/>
        <v>4.5848355451969969E-2</v>
      </c>
      <c r="AD218" s="15">
        <f t="shared" si="440"/>
        <v>1.1992624151289988E-2</v>
      </c>
      <c r="AE218" s="15">
        <f t="shared" si="441"/>
        <v>1.9115055013239957E-2</v>
      </c>
      <c r="AF218" s="15">
        <f t="shared" si="442"/>
        <v>2.5652011538833303E-2</v>
      </c>
    </row>
    <row r="219" spans="1:32" x14ac:dyDescent="0.2">
      <c r="A219" s="63"/>
      <c r="B219" s="64" t="s">
        <v>180</v>
      </c>
      <c r="C219" s="65" t="s">
        <v>181</v>
      </c>
      <c r="D219" s="65" t="s">
        <v>98</v>
      </c>
      <c r="E219" s="66">
        <v>14.76</v>
      </c>
      <c r="F219" s="66">
        <v>53.07696</v>
      </c>
      <c r="G219" s="66"/>
      <c r="H219" s="66"/>
      <c r="I219" s="66">
        <f t="shared" si="423"/>
        <v>0</v>
      </c>
      <c r="J219" s="66">
        <f t="shared" si="424"/>
        <v>53.07696</v>
      </c>
      <c r="K219" s="1">
        <v>34.1</v>
      </c>
      <c r="L219" s="1">
        <v>34.1</v>
      </c>
      <c r="M219" s="1">
        <v>1809.924336</v>
      </c>
      <c r="N219" s="1">
        <v>1809.924336</v>
      </c>
      <c r="O219" s="1"/>
      <c r="P219" s="1"/>
      <c r="Q219" s="1"/>
      <c r="R219" s="1"/>
      <c r="S219" s="1"/>
      <c r="T219" s="1"/>
      <c r="V219" s="1">
        <v>56.2</v>
      </c>
      <c r="W219" s="1">
        <v>2982.9251519999998</v>
      </c>
      <c r="X219" s="15">
        <f t="shared" si="434"/>
        <v>1.6480938416422288</v>
      </c>
      <c r="Y219" s="15">
        <f t="shared" si="435"/>
        <v>1.6224418301033956</v>
      </c>
      <c r="Z219" s="16">
        <f t="shared" si="436"/>
        <v>55.325266406525792</v>
      </c>
      <c r="AA219" s="16">
        <f t="shared" si="437"/>
        <v>21.22526640652579</v>
      </c>
      <c r="AB219" s="16">
        <f t="shared" si="438"/>
        <v>1126.5726160485131</v>
      </c>
      <c r="AC219" s="15">
        <f t="shared" si="439"/>
        <v>4.5848355451969969E-2</v>
      </c>
      <c r="AD219" s="15">
        <f t="shared" si="440"/>
        <v>1.1992624151289988E-2</v>
      </c>
      <c r="AE219" s="15">
        <f t="shared" si="441"/>
        <v>1.9115055013239957E-2</v>
      </c>
      <c r="AF219" s="15">
        <f t="shared" si="442"/>
        <v>2.5652011538833303E-2</v>
      </c>
    </row>
    <row r="220" spans="1:32" ht="18.5" thickBot="1" x14ac:dyDescent="0.25">
      <c r="A220" s="63"/>
      <c r="B220" s="64" t="s">
        <v>182</v>
      </c>
      <c r="C220" s="65" t="s">
        <v>183</v>
      </c>
      <c r="D220" s="65" t="s">
        <v>184</v>
      </c>
      <c r="E220" s="66">
        <v>0.874</v>
      </c>
      <c r="F220" s="66">
        <v>3.1429040000000001</v>
      </c>
      <c r="G220" s="66"/>
      <c r="H220" s="66"/>
      <c r="I220" s="66">
        <f t="shared" si="423"/>
        <v>0</v>
      </c>
      <c r="J220" s="66">
        <f t="shared" si="424"/>
        <v>3.1429040000000001</v>
      </c>
      <c r="K220" s="1">
        <v>1560</v>
      </c>
      <c r="L220" s="1">
        <v>1560</v>
      </c>
      <c r="M220" s="1">
        <v>4902.9302399999997</v>
      </c>
      <c r="N220" s="1">
        <v>4902.9302399999997</v>
      </c>
      <c r="O220" s="1"/>
      <c r="P220" s="1"/>
      <c r="Q220" s="1"/>
      <c r="R220" s="1"/>
      <c r="S220" s="1"/>
      <c r="T220" s="1"/>
      <c r="V220" s="1">
        <v>1900</v>
      </c>
      <c r="W220" s="1">
        <v>5971.5176000000001</v>
      </c>
      <c r="X220" s="15">
        <f t="shared" si="434"/>
        <v>1.2179487179487178</v>
      </c>
      <c r="Y220" s="15">
        <f t="shared" si="435"/>
        <v>1.1922967064098846</v>
      </c>
      <c r="Z220" s="16">
        <f t="shared" si="436"/>
        <v>1859.98286199942</v>
      </c>
      <c r="AA220" s="16">
        <f t="shared" si="437"/>
        <v>299.98286199942004</v>
      </c>
      <c r="AB220" s="16">
        <f t="shared" si="438"/>
        <v>942.81733690942531</v>
      </c>
      <c r="AC220" s="15">
        <f t="shared" si="439"/>
        <v>4.5848355451969969E-2</v>
      </c>
      <c r="AD220" s="15">
        <f t="shared" si="440"/>
        <v>1.1992624151289988E-2</v>
      </c>
      <c r="AE220" s="15">
        <f t="shared" si="441"/>
        <v>1.9115055013239957E-2</v>
      </c>
      <c r="AF220" s="15">
        <f t="shared" si="442"/>
        <v>2.5652011538833303E-2</v>
      </c>
    </row>
    <row r="221" spans="1:32" ht="15" thickBot="1" x14ac:dyDescent="0.25">
      <c r="A221" s="8">
        <v>62</v>
      </c>
      <c r="B221" s="9" t="s">
        <v>397</v>
      </c>
      <c r="C221" s="10" t="s">
        <v>398</v>
      </c>
      <c r="D221" s="10" t="s">
        <v>92</v>
      </c>
      <c r="E221" s="11">
        <v>0</v>
      </c>
      <c r="F221" s="11">
        <v>3.2120000000000002</v>
      </c>
      <c r="G221" s="11"/>
      <c r="H221" s="11"/>
      <c r="I221" s="11">
        <f t="shared" si="423"/>
        <v>0</v>
      </c>
      <c r="J221" s="11">
        <f t="shared" si="424"/>
        <v>3.2120000000000002</v>
      </c>
      <c r="K221" s="12">
        <v>4577.32</v>
      </c>
      <c r="L221" s="12">
        <v>4000.22</v>
      </c>
      <c r="M221" s="12">
        <v>12848.71</v>
      </c>
      <c r="N221" s="12">
        <v>10017.864709952</v>
      </c>
      <c r="O221" s="12">
        <v>1182.1068995999999</v>
      </c>
      <c r="P221" s="12">
        <v>0</v>
      </c>
      <c r="Q221" s="12">
        <v>0</v>
      </c>
      <c r="R221" s="12">
        <v>399.55213206479999</v>
      </c>
      <c r="S221" s="12">
        <v>901.54564804893596</v>
      </c>
      <c r="T221" s="13">
        <v>347.64865515992301</v>
      </c>
      <c r="V221" s="12">
        <v>4508.59</v>
      </c>
      <c r="W221" s="12">
        <v>11081.434879107999</v>
      </c>
    </row>
    <row r="222" spans="1:32" x14ac:dyDescent="0.2">
      <c r="A222" s="63"/>
      <c r="B222" s="64" t="s">
        <v>187</v>
      </c>
      <c r="C222" s="65" t="s">
        <v>188</v>
      </c>
      <c r="D222" s="65" t="s">
        <v>92</v>
      </c>
      <c r="E222" s="66">
        <v>7.213E-2</v>
      </c>
      <c r="F222" s="66">
        <v>0.23168156000000001</v>
      </c>
      <c r="G222" s="66"/>
      <c r="H222" s="66"/>
      <c r="I222" s="66">
        <f t="shared" si="423"/>
        <v>0</v>
      </c>
      <c r="J222" s="66">
        <f t="shared" si="424"/>
        <v>0.23168156000000001</v>
      </c>
      <c r="K222" s="1">
        <v>45.7</v>
      </c>
      <c r="L222" s="1">
        <v>45.7</v>
      </c>
      <c r="M222" s="1">
        <v>10.587847291999999</v>
      </c>
      <c r="N222" s="1">
        <v>10.587847291999999</v>
      </c>
      <c r="O222" s="1"/>
      <c r="P222" s="1"/>
      <c r="Q222" s="1"/>
      <c r="R222" s="1"/>
      <c r="S222" s="1"/>
      <c r="T222" s="1"/>
      <c r="V222" s="1">
        <v>52.8</v>
      </c>
      <c r="W222" s="1">
        <v>12.232786367999999</v>
      </c>
      <c r="X222" s="15">
        <f t="shared" ref="X222:X224" si="443">V222/L222</f>
        <v>1.1553610503282274</v>
      </c>
      <c r="Y222" s="15">
        <f t="shared" ref="Y222:Y224" si="444">X222-AF222</f>
        <v>1.1297090387893942</v>
      </c>
      <c r="Z222" s="16">
        <f t="shared" ref="Z222:Z224" si="445">K222*Y222</f>
        <v>51.627703072675317</v>
      </c>
      <c r="AA222" s="16">
        <f t="shared" ref="AA222:AA224" si="446">Z222-K222</f>
        <v>5.9277030726753139</v>
      </c>
      <c r="AB222" s="16">
        <f t="shared" ref="AB222:AB224" si="447">J222*AA222</f>
        <v>1.3733394950942102</v>
      </c>
      <c r="AC222" s="15">
        <f t="shared" ref="AC222:AC224" si="448">104.584835545197%-100%</f>
        <v>4.5848355451969969E-2</v>
      </c>
      <c r="AD222" s="15">
        <f t="shared" ref="AD222:AD224" si="449">101.199262415129%-100%</f>
        <v>1.1992624151289988E-2</v>
      </c>
      <c r="AE222" s="15">
        <f t="shared" ref="AE222:AE224" si="450">101.911505501324%-100%</f>
        <v>1.9115055013239957E-2</v>
      </c>
      <c r="AF222" s="15">
        <f t="shared" ref="AF222:AF224" si="451">AVERAGE(AC222:AE222)</f>
        <v>2.5652011538833303E-2</v>
      </c>
    </row>
    <row r="223" spans="1:32" x14ac:dyDescent="0.2">
      <c r="A223" s="63"/>
      <c r="B223" s="64" t="s">
        <v>189</v>
      </c>
      <c r="C223" s="65" t="s">
        <v>190</v>
      </c>
      <c r="D223" s="65" t="s">
        <v>92</v>
      </c>
      <c r="E223" s="66">
        <v>1.01</v>
      </c>
      <c r="F223" s="66">
        <v>3.2441200000000001</v>
      </c>
      <c r="G223" s="66"/>
      <c r="H223" s="66"/>
      <c r="I223" s="66">
        <f t="shared" si="423"/>
        <v>0</v>
      </c>
      <c r="J223" s="66">
        <f t="shared" si="424"/>
        <v>3.2441200000000001</v>
      </c>
      <c r="K223" s="1">
        <v>3080</v>
      </c>
      <c r="L223" s="1">
        <v>3080</v>
      </c>
      <c r="M223" s="1">
        <v>9991.8896000000004</v>
      </c>
      <c r="N223" s="1">
        <v>9991.8896000000004</v>
      </c>
      <c r="O223" s="1"/>
      <c r="P223" s="1"/>
      <c r="Q223" s="1"/>
      <c r="R223" s="1"/>
      <c r="S223" s="1"/>
      <c r="T223" s="1"/>
      <c r="V223" s="1">
        <v>3340</v>
      </c>
      <c r="W223" s="1">
        <v>11049.922399999999</v>
      </c>
      <c r="X223" s="15">
        <f t="shared" si="443"/>
        <v>1.0844155844155845</v>
      </c>
      <c r="Y223" s="15">
        <f t="shared" si="444"/>
        <v>1.0587635728767513</v>
      </c>
      <c r="Z223" s="16">
        <f t="shared" si="445"/>
        <v>3260.9918044603937</v>
      </c>
      <c r="AA223" s="16">
        <f t="shared" si="446"/>
        <v>180.99180446039372</v>
      </c>
      <c r="AB223" s="16">
        <f t="shared" si="447"/>
        <v>587.15913268605254</v>
      </c>
      <c r="AC223" s="15">
        <f t="shared" si="448"/>
        <v>4.5848355451969969E-2</v>
      </c>
      <c r="AD223" s="15">
        <f t="shared" si="449"/>
        <v>1.1992624151289988E-2</v>
      </c>
      <c r="AE223" s="15">
        <f t="shared" si="450"/>
        <v>1.9115055013239957E-2</v>
      </c>
      <c r="AF223" s="15">
        <f t="shared" si="451"/>
        <v>2.5652011538833303E-2</v>
      </c>
    </row>
    <row r="224" spans="1:32" ht="18.5" thickBot="1" x14ac:dyDescent="0.25">
      <c r="A224" s="63"/>
      <c r="B224" s="64" t="s">
        <v>191</v>
      </c>
      <c r="C224" s="65" t="s">
        <v>192</v>
      </c>
      <c r="D224" s="65" t="s">
        <v>38</v>
      </c>
      <c r="E224" s="66">
        <v>0.18934999999999999</v>
      </c>
      <c r="F224" s="66">
        <v>0.60819219999999996</v>
      </c>
      <c r="G224" s="66"/>
      <c r="H224" s="66"/>
      <c r="I224" s="66">
        <f t="shared" si="423"/>
        <v>0</v>
      </c>
      <c r="J224" s="66">
        <f t="shared" si="424"/>
        <v>0.60819219999999996</v>
      </c>
      <c r="K224" s="1">
        <v>25.3</v>
      </c>
      <c r="L224" s="1">
        <v>25.3</v>
      </c>
      <c r="M224" s="1">
        <v>15.387262659999999</v>
      </c>
      <c r="N224" s="1">
        <v>15.387262659999999</v>
      </c>
      <c r="O224" s="1"/>
      <c r="P224" s="1"/>
      <c r="Q224" s="1"/>
      <c r="R224" s="1"/>
      <c r="S224" s="1"/>
      <c r="T224" s="1"/>
      <c r="V224" s="1">
        <v>31.7</v>
      </c>
      <c r="W224" s="1">
        <v>19.279692740000002</v>
      </c>
      <c r="X224" s="15">
        <f t="shared" si="443"/>
        <v>1.2529644268774702</v>
      </c>
      <c r="Y224" s="15">
        <f t="shared" si="444"/>
        <v>1.227312415338637</v>
      </c>
      <c r="Z224" s="16">
        <f t="shared" si="445"/>
        <v>31.051004108067517</v>
      </c>
      <c r="AA224" s="16">
        <f t="shared" si="446"/>
        <v>5.7510041080675158</v>
      </c>
      <c r="AB224" s="16">
        <f t="shared" si="447"/>
        <v>3.49771584069462</v>
      </c>
      <c r="AC224" s="15">
        <f t="shared" si="448"/>
        <v>4.5848355451969969E-2</v>
      </c>
      <c r="AD224" s="15">
        <f t="shared" si="449"/>
        <v>1.1992624151289988E-2</v>
      </c>
      <c r="AE224" s="15">
        <f t="shared" si="450"/>
        <v>1.9115055013239957E-2</v>
      </c>
      <c r="AF224" s="15">
        <f t="shared" si="451"/>
        <v>2.5652011538833303E-2</v>
      </c>
    </row>
    <row r="225" spans="1:32" ht="15" thickBot="1" x14ac:dyDescent="0.25">
      <c r="A225" s="8">
        <v>63</v>
      </c>
      <c r="B225" s="9" t="s">
        <v>399</v>
      </c>
      <c r="C225" s="10" t="s">
        <v>400</v>
      </c>
      <c r="D225" s="10" t="s">
        <v>139</v>
      </c>
      <c r="E225" s="11">
        <v>0</v>
      </c>
      <c r="F225" s="11">
        <v>0.41799999999999998</v>
      </c>
      <c r="G225" s="11"/>
      <c r="H225" s="11"/>
      <c r="I225" s="11">
        <f t="shared" si="423"/>
        <v>0</v>
      </c>
      <c r="J225" s="11">
        <f t="shared" si="424"/>
        <v>0.41799999999999998</v>
      </c>
      <c r="K225" s="12">
        <v>35882.519999999997</v>
      </c>
      <c r="L225" s="12">
        <v>48647.8</v>
      </c>
      <c r="M225" s="12">
        <v>20334.78</v>
      </c>
      <c r="N225" s="12">
        <v>13794.263548999999</v>
      </c>
      <c r="O225" s="12">
        <v>2401.8287105999998</v>
      </c>
      <c r="P225" s="12">
        <v>0</v>
      </c>
      <c r="Q225" s="12">
        <v>0</v>
      </c>
      <c r="R225" s="12">
        <v>811.81810418279997</v>
      </c>
      <c r="S225" s="12">
        <v>2082.9668864601999</v>
      </c>
      <c r="T225" s="13">
        <v>803.22126604201901</v>
      </c>
      <c r="V225" s="12">
        <v>73930.44</v>
      </c>
      <c r="W225" s="12">
        <v>22987.387918</v>
      </c>
    </row>
    <row r="226" spans="1:32" ht="18" x14ac:dyDescent="0.2">
      <c r="A226" s="63"/>
      <c r="B226" s="64" t="s">
        <v>221</v>
      </c>
      <c r="C226" s="65" t="s">
        <v>222</v>
      </c>
      <c r="D226" s="65" t="s">
        <v>139</v>
      </c>
      <c r="E226" s="66">
        <v>1.03</v>
      </c>
      <c r="F226" s="66">
        <v>0.43053999999999998</v>
      </c>
      <c r="G226" s="66"/>
      <c r="H226" s="66"/>
      <c r="I226" s="66">
        <f t="shared" si="423"/>
        <v>0</v>
      </c>
      <c r="J226" s="66">
        <f t="shared" si="424"/>
        <v>0.43053999999999998</v>
      </c>
      <c r="K226" s="1">
        <v>30300</v>
      </c>
      <c r="L226" s="1">
        <v>30300</v>
      </c>
      <c r="M226" s="1">
        <v>13045.361999999999</v>
      </c>
      <c r="N226" s="1">
        <v>13045.361999999999</v>
      </c>
      <c r="O226" s="1"/>
      <c r="P226" s="1"/>
      <c r="Q226" s="1"/>
      <c r="R226" s="1"/>
      <c r="S226" s="1"/>
      <c r="T226" s="1"/>
      <c r="V226" s="1">
        <v>51100</v>
      </c>
      <c r="W226" s="1">
        <v>22000.594000000001</v>
      </c>
      <c r="X226" s="15">
        <f t="shared" ref="X226:X229" si="452">V226/L226</f>
        <v>1.6864686468646866</v>
      </c>
      <c r="Y226" s="15">
        <f t="shared" ref="Y226:Y229" si="453">X226-AF226</f>
        <v>1.6608166353258533</v>
      </c>
      <c r="Z226" s="16">
        <f t="shared" ref="Z226:Z229" si="454">K226*Y226</f>
        <v>50322.744050373352</v>
      </c>
      <c r="AA226" s="16">
        <f t="shared" ref="AA226:AA229" si="455">Z226-K226</f>
        <v>20022.744050373352</v>
      </c>
      <c r="AB226" s="16">
        <f t="shared" ref="AB226:AB229" si="456">J226*AA226</f>
        <v>8620.5922234477421</v>
      </c>
      <c r="AC226" s="15">
        <f t="shared" ref="AC226:AC229" si="457">104.584835545197%-100%</f>
        <v>4.5848355451969969E-2</v>
      </c>
      <c r="AD226" s="15">
        <f t="shared" ref="AD226:AD229" si="458">101.199262415129%-100%</f>
        <v>1.1992624151289988E-2</v>
      </c>
      <c r="AE226" s="15">
        <f t="shared" ref="AE226:AE229" si="459">101.911505501324%-100%</f>
        <v>1.9115055013239957E-2</v>
      </c>
      <c r="AF226" s="15">
        <f t="shared" ref="AF226:AF229" si="460">AVERAGE(AC226:AE226)</f>
        <v>2.5652011538833303E-2</v>
      </c>
    </row>
    <row r="227" spans="1:32" x14ac:dyDescent="0.2">
      <c r="A227" s="63"/>
      <c r="B227" s="64" t="s">
        <v>180</v>
      </c>
      <c r="C227" s="65" t="s">
        <v>181</v>
      </c>
      <c r="D227" s="65" t="s">
        <v>98</v>
      </c>
      <c r="E227" s="66">
        <v>10.305</v>
      </c>
      <c r="F227" s="66">
        <v>4.3074899999999996</v>
      </c>
      <c r="G227" s="66"/>
      <c r="H227" s="66"/>
      <c r="I227" s="66">
        <f t="shared" si="423"/>
        <v>0</v>
      </c>
      <c r="J227" s="66">
        <f t="shared" si="424"/>
        <v>4.3074899999999996</v>
      </c>
      <c r="K227" s="1">
        <v>34.1</v>
      </c>
      <c r="L227" s="1">
        <v>34.1</v>
      </c>
      <c r="M227" s="1">
        <v>146.88540900000001</v>
      </c>
      <c r="N227" s="1">
        <v>146.88540900000001</v>
      </c>
      <c r="O227" s="1"/>
      <c r="P227" s="1"/>
      <c r="Q227" s="1"/>
      <c r="R227" s="1"/>
      <c r="S227" s="1"/>
      <c r="T227" s="1"/>
      <c r="V227" s="1">
        <v>56.2</v>
      </c>
      <c r="W227" s="1">
        <v>242.080938</v>
      </c>
      <c r="X227" s="15">
        <f t="shared" si="452"/>
        <v>1.6480938416422288</v>
      </c>
      <c r="Y227" s="15">
        <f t="shared" si="453"/>
        <v>1.6224418301033956</v>
      </c>
      <c r="Z227" s="16">
        <f t="shared" si="454"/>
        <v>55.325266406525792</v>
      </c>
      <c r="AA227" s="16">
        <f t="shared" si="455"/>
        <v>21.22526640652579</v>
      </c>
      <c r="AB227" s="16">
        <f t="shared" si="456"/>
        <v>91.427622793445764</v>
      </c>
      <c r="AC227" s="15">
        <f t="shared" si="457"/>
        <v>4.5848355451969969E-2</v>
      </c>
      <c r="AD227" s="15">
        <f t="shared" si="458"/>
        <v>1.1992624151289988E-2</v>
      </c>
      <c r="AE227" s="15">
        <f t="shared" si="459"/>
        <v>1.9115055013239957E-2</v>
      </c>
      <c r="AF227" s="15">
        <f t="shared" si="460"/>
        <v>2.5652011538833303E-2</v>
      </c>
    </row>
    <row r="228" spans="1:32" ht="18" x14ac:dyDescent="0.2">
      <c r="A228" s="63"/>
      <c r="B228" s="64" t="s">
        <v>401</v>
      </c>
      <c r="C228" s="65" t="s">
        <v>402</v>
      </c>
      <c r="D228" s="65" t="s">
        <v>184</v>
      </c>
      <c r="E228" s="66">
        <v>1.2769999999999999</v>
      </c>
      <c r="F228" s="66">
        <v>0.53378599999999998</v>
      </c>
      <c r="G228" s="66"/>
      <c r="H228" s="66"/>
      <c r="I228" s="66">
        <f t="shared" si="423"/>
        <v>0</v>
      </c>
      <c r="J228" s="66">
        <f t="shared" si="424"/>
        <v>0.53378599999999998</v>
      </c>
      <c r="K228" s="1">
        <v>1090</v>
      </c>
      <c r="L228" s="1">
        <v>1090</v>
      </c>
      <c r="M228" s="1">
        <v>581.82673999999997</v>
      </c>
      <c r="N228" s="1">
        <v>581.82673999999997</v>
      </c>
      <c r="O228" s="1"/>
      <c r="P228" s="1"/>
      <c r="Q228" s="1"/>
      <c r="R228" s="1"/>
      <c r="S228" s="1"/>
      <c r="T228" s="1"/>
      <c r="V228" s="1">
        <v>1320</v>
      </c>
      <c r="W228" s="1">
        <v>704.59752000000003</v>
      </c>
      <c r="X228" s="15">
        <f t="shared" si="452"/>
        <v>1.2110091743119267</v>
      </c>
      <c r="Y228" s="15">
        <f t="shared" si="453"/>
        <v>1.1853571627730934</v>
      </c>
      <c r="Z228" s="16">
        <f t="shared" si="454"/>
        <v>1292.0393074226718</v>
      </c>
      <c r="AA228" s="16">
        <f t="shared" si="455"/>
        <v>202.03930742267175</v>
      </c>
      <c r="AB228" s="16">
        <f t="shared" si="456"/>
        <v>107.84575375191827</v>
      </c>
      <c r="AC228" s="15">
        <f t="shared" si="457"/>
        <v>4.5848355451969969E-2</v>
      </c>
      <c r="AD228" s="15">
        <f t="shared" si="458"/>
        <v>1.1992624151289988E-2</v>
      </c>
      <c r="AE228" s="15">
        <f t="shared" si="459"/>
        <v>1.9115055013239957E-2</v>
      </c>
      <c r="AF228" s="15">
        <f t="shared" si="460"/>
        <v>2.5652011538833303E-2</v>
      </c>
    </row>
    <row r="229" spans="1:32" ht="15" thickBot="1" x14ac:dyDescent="0.25">
      <c r="A229" s="63"/>
      <c r="B229" s="64" t="s">
        <v>223</v>
      </c>
      <c r="C229" s="65" t="s">
        <v>224</v>
      </c>
      <c r="D229" s="65" t="s">
        <v>98</v>
      </c>
      <c r="E229" s="66">
        <v>1.05</v>
      </c>
      <c r="F229" s="66">
        <v>0.43890000000000001</v>
      </c>
      <c r="G229" s="66"/>
      <c r="H229" s="66"/>
      <c r="I229" s="66">
        <f t="shared" si="423"/>
        <v>0</v>
      </c>
      <c r="J229" s="66">
        <f t="shared" si="424"/>
        <v>0.43890000000000001</v>
      </c>
      <c r="K229" s="1">
        <v>46</v>
      </c>
      <c r="L229" s="1">
        <v>46</v>
      </c>
      <c r="M229" s="1">
        <v>20.189399999999999</v>
      </c>
      <c r="N229" s="1">
        <v>20.189399999999999</v>
      </c>
      <c r="O229" s="1"/>
      <c r="P229" s="1"/>
      <c r="Q229" s="1"/>
      <c r="R229" s="1"/>
      <c r="S229" s="1"/>
      <c r="T229" s="1"/>
      <c r="V229" s="1">
        <v>91.4</v>
      </c>
      <c r="W229" s="1">
        <v>40.115459999999999</v>
      </c>
      <c r="X229" s="15">
        <f t="shared" si="452"/>
        <v>1.9869565217391305</v>
      </c>
      <c r="Y229" s="15">
        <f t="shared" si="453"/>
        <v>1.9613045102002973</v>
      </c>
      <c r="Z229" s="16">
        <f t="shared" si="454"/>
        <v>90.22000746921367</v>
      </c>
      <c r="AA229" s="16">
        <f t="shared" si="455"/>
        <v>44.22000746921367</v>
      </c>
      <c r="AB229" s="16">
        <f t="shared" si="456"/>
        <v>19.408161278237881</v>
      </c>
      <c r="AC229" s="15">
        <f t="shared" si="457"/>
        <v>4.5848355451969969E-2</v>
      </c>
      <c r="AD229" s="15">
        <f t="shared" si="458"/>
        <v>1.1992624151289988E-2</v>
      </c>
      <c r="AE229" s="15">
        <f t="shared" si="459"/>
        <v>1.9115055013239957E-2</v>
      </c>
      <c r="AF229" s="15">
        <f t="shared" si="460"/>
        <v>2.5652011538833303E-2</v>
      </c>
    </row>
    <row r="230" spans="1:32" ht="15" thickBot="1" x14ac:dyDescent="0.25">
      <c r="A230" s="8">
        <v>64</v>
      </c>
      <c r="B230" s="9" t="s">
        <v>403</v>
      </c>
      <c r="C230" s="10" t="s">
        <v>404</v>
      </c>
      <c r="D230" s="10" t="s">
        <v>38</v>
      </c>
      <c r="E230" s="11">
        <v>0</v>
      </c>
      <c r="F230" s="11">
        <v>11.94</v>
      </c>
      <c r="G230" s="11"/>
      <c r="H230" s="11"/>
      <c r="I230" s="11">
        <f t="shared" si="423"/>
        <v>0</v>
      </c>
      <c r="J230" s="11">
        <f t="shared" si="424"/>
        <v>11.94</v>
      </c>
      <c r="K230" s="12">
        <v>1092.58</v>
      </c>
      <c r="L230" s="12">
        <v>670.18</v>
      </c>
      <c r="M230" s="12">
        <v>8001.95</v>
      </c>
      <c r="N230" s="12">
        <v>1900.8364659599999</v>
      </c>
      <c r="O230" s="12">
        <v>2515.736508</v>
      </c>
      <c r="P230" s="12">
        <v>0</v>
      </c>
      <c r="Q230" s="12">
        <v>0</v>
      </c>
      <c r="R230" s="12">
        <v>850.31893970399994</v>
      </c>
      <c r="S230" s="12">
        <v>1943.0163691912801</v>
      </c>
      <c r="T230" s="13">
        <v>749.25438236533898</v>
      </c>
      <c r="V230" s="12">
        <v>863.84</v>
      </c>
      <c r="W230" s="12">
        <v>2951.2907531999999</v>
      </c>
    </row>
    <row r="231" spans="1:32" x14ac:dyDescent="0.2">
      <c r="A231" s="63"/>
      <c r="B231" s="64" t="s">
        <v>405</v>
      </c>
      <c r="C231" s="65" t="s">
        <v>406</v>
      </c>
      <c r="D231" s="65" t="s">
        <v>92</v>
      </c>
      <c r="E231" s="66">
        <v>9.3000000000000005E-4</v>
      </c>
      <c r="F231" s="66">
        <v>1.11042E-2</v>
      </c>
      <c r="G231" s="66"/>
      <c r="H231" s="66"/>
      <c r="I231" s="66">
        <f t="shared" si="423"/>
        <v>0</v>
      </c>
      <c r="J231" s="66">
        <f t="shared" si="424"/>
        <v>1.11042E-2</v>
      </c>
      <c r="K231" s="1">
        <v>939</v>
      </c>
      <c r="L231" s="1">
        <v>939</v>
      </c>
      <c r="M231" s="1">
        <v>10.4268438</v>
      </c>
      <c r="N231" s="1">
        <v>10.4268438</v>
      </c>
      <c r="O231" s="1"/>
      <c r="P231" s="1"/>
      <c r="Q231" s="1"/>
      <c r="R231" s="1"/>
      <c r="S231" s="1"/>
      <c r="T231" s="1"/>
      <c r="V231" s="1">
        <v>2570</v>
      </c>
      <c r="W231" s="1">
        <v>28.537794000000002</v>
      </c>
      <c r="X231" s="15">
        <f t="shared" ref="X231:X238" si="461">V231/L231</f>
        <v>2.736954206602769</v>
      </c>
      <c r="Y231" s="15">
        <f t="shared" ref="Y231:Y238" si="462">X231-AF231</f>
        <v>2.7113021950639355</v>
      </c>
      <c r="Z231" s="16">
        <f t="shared" ref="Z231:Z238" si="463">K231*Y231</f>
        <v>2545.9127611650356</v>
      </c>
      <c r="AA231" s="16">
        <f t="shared" ref="AA231:AA238" si="464">Z231-K231</f>
        <v>1606.9127611650356</v>
      </c>
      <c r="AB231" s="16">
        <f t="shared" ref="AB231:AB238" si="465">J231*AA231</f>
        <v>17.843480682528789</v>
      </c>
      <c r="AC231" s="15">
        <f t="shared" ref="AC231:AC238" si="466">104.584835545197%-100%</f>
        <v>4.5848355451969969E-2</v>
      </c>
      <c r="AD231" s="15">
        <f t="shared" ref="AD231:AD238" si="467">101.199262415129%-100%</f>
        <v>1.1992624151289988E-2</v>
      </c>
      <c r="AE231" s="15">
        <f t="shared" ref="AE231:AE238" si="468">101.911505501324%-100%</f>
        <v>1.9115055013239957E-2</v>
      </c>
      <c r="AF231" s="15">
        <f t="shared" ref="AF231:AF238" si="469">AVERAGE(AC231:AE231)</f>
        <v>2.5652011538833303E-2</v>
      </c>
    </row>
    <row r="232" spans="1:32" x14ac:dyDescent="0.2">
      <c r="A232" s="63"/>
      <c r="B232" s="64" t="s">
        <v>96</v>
      </c>
      <c r="C232" s="65" t="s">
        <v>97</v>
      </c>
      <c r="D232" s="65" t="s">
        <v>98</v>
      </c>
      <c r="E232" s="66">
        <v>0.04</v>
      </c>
      <c r="F232" s="66">
        <v>0.47760000000000002</v>
      </c>
      <c r="G232" s="66"/>
      <c r="H232" s="66"/>
      <c r="I232" s="66">
        <f t="shared" si="423"/>
        <v>0</v>
      </c>
      <c r="J232" s="66">
        <f t="shared" si="424"/>
        <v>0.47760000000000002</v>
      </c>
      <c r="K232" s="1">
        <v>36.5</v>
      </c>
      <c r="L232" s="1">
        <v>36.5</v>
      </c>
      <c r="M232" s="1">
        <v>17.432400000000001</v>
      </c>
      <c r="N232" s="1">
        <v>17.432400000000001</v>
      </c>
      <c r="O232" s="1"/>
      <c r="P232" s="1"/>
      <c r="Q232" s="1"/>
      <c r="R232" s="1"/>
      <c r="S232" s="1"/>
      <c r="T232" s="1"/>
      <c r="V232" s="1">
        <v>57.6</v>
      </c>
      <c r="W232" s="1">
        <v>27.50976</v>
      </c>
      <c r="X232" s="15">
        <f t="shared" si="461"/>
        <v>1.5780821917808219</v>
      </c>
      <c r="Y232" s="15">
        <f t="shared" si="462"/>
        <v>1.5524301802419886</v>
      </c>
      <c r="Z232" s="16">
        <f t="shared" si="463"/>
        <v>56.663701578832587</v>
      </c>
      <c r="AA232" s="16">
        <f t="shared" si="464"/>
        <v>20.163701578832587</v>
      </c>
      <c r="AB232" s="16">
        <f t="shared" si="465"/>
        <v>9.6301838740504433</v>
      </c>
      <c r="AC232" s="15">
        <f t="shared" si="466"/>
        <v>4.5848355451969969E-2</v>
      </c>
      <c r="AD232" s="15">
        <f t="shared" si="467"/>
        <v>1.1992624151289988E-2</v>
      </c>
      <c r="AE232" s="15">
        <f t="shared" si="468"/>
        <v>1.9115055013239957E-2</v>
      </c>
      <c r="AF232" s="15">
        <f t="shared" si="469"/>
        <v>2.5652011538833303E-2</v>
      </c>
    </row>
    <row r="233" spans="1:32" x14ac:dyDescent="0.2">
      <c r="A233" s="63"/>
      <c r="B233" s="64" t="s">
        <v>388</v>
      </c>
      <c r="C233" s="65" t="s">
        <v>389</v>
      </c>
      <c r="D233" s="65" t="s">
        <v>390</v>
      </c>
      <c r="E233" s="66">
        <v>0.24959999999999999</v>
      </c>
      <c r="F233" s="66">
        <v>2.9802240000000002</v>
      </c>
      <c r="G233" s="66"/>
      <c r="H233" s="66"/>
      <c r="I233" s="66">
        <f t="shared" si="423"/>
        <v>0</v>
      </c>
      <c r="J233" s="66">
        <f t="shared" si="424"/>
        <v>2.9802240000000002</v>
      </c>
      <c r="K233" s="1">
        <v>145</v>
      </c>
      <c r="L233" s="1">
        <v>145</v>
      </c>
      <c r="M233" s="1">
        <v>432.13247999999999</v>
      </c>
      <c r="N233" s="1">
        <v>432.13247999999999</v>
      </c>
      <c r="O233" s="1"/>
      <c r="P233" s="1"/>
      <c r="Q233" s="1"/>
      <c r="R233" s="1"/>
      <c r="S233" s="1"/>
      <c r="T233" s="1"/>
      <c r="V233" s="1">
        <v>188</v>
      </c>
      <c r="W233" s="1">
        <v>560.28211199999998</v>
      </c>
      <c r="X233" s="15">
        <f t="shared" si="461"/>
        <v>1.296551724137931</v>
      </c>
      <c r="Y233" s="15">
        <f t="shared" si="462"/>
        <v>1.2708997125990977</v>
      </c>
      <c r="Z233" s="16">
        <f t="shared" si="463"/>
        <v>184.28045832686917</v>
      </c>
      <c r="AA233" s="16">
        <f t="shared" si="464"/>
        <v>39.280458326869166</v>
      </c>
      <c r="AB233" s="16">
        <f t="shared" si="465"/>
        <v>117.06456463673534</v>
      </c>
      <c r="AC233" s="15">
        <f t="shared" si="466"/>
        <v>4.5848355451969969E-2</v>
      </c>
      <c r="AD233" s="15">
        <f t="shared" si="467"/>
        <v>1.1992624151289988E-2</v>
      </c>
      <c r="AE233" s="15">
        <f t="shared" si="468"/>
        <v>1.9115055013239957E-2</v>
      </c>
      <c r="AF233" s="15">
        <f t="shared" si="469"/>
        <v>2.5652011538833303E-2</v>
      </c>
    </row>
    <row r="234" spans="1:32" x14ac:dyDescent="0.2">
      <c r="A234" s="63"/>
      <c r="B234" s="64" t="s">
        <v>407</v>
      </c>
      <c r="C234" s="65" t="s">
        <v>408</v>
      </c>
      <c r="D234" s="65" t="s">
        <v>98</v>
      </c>
      <c r="E234" s="66">
        <v>0.1</v>
      </c>
      <c r="F234" s="66">
        <v>1.194</v>
      </c>
      <c r="G234" s="66"/>
      <c r="H234" s="66"/>
      <c r="I234" s="66">
        <f t="shared" si="423"/>
        <v>0</v>
      </c>
      <c r="J234" s="66">
        <f t="shared" si="424"/>
        <v>1.194</v>
      </c>
      <c r="K234" s="1">
        <v>47.4</v>
      </c>
      <c r="L234" s="1">
        <v>47.4</v>
      </c>
      <c r="M234" s="1">
        <v>56.595599999999997</v>
      </c>
      <c r="N234" s="1">
        <v>56.595599999999997</v>
      </c>
      <c r="O234" s="1"/>
      <c r="P234" s="1"/>
      <c r="Q234" s="1"/>
      <c r="R234" s="1"/>
      <c r="S234" s="1"/>
      <c r="T234" s="1"/>
      <c r="V234" s="1">
        <v>68.2</v>
      </c>
      <c r="W234" s="1">
        <v>81.430800000000005</v>
      </c>
      <c r="X234" s="15">
        <f t="shared" si="461"/>
        <v>1.4388185654008441</v>
      </c>
      <c r="Y234" s="15">
        <f t="shared" si="462"/>
        <v>1.4131665538620108</v>
      </c>
      <c r="Z234" s="16">
        <f t="shared" si="463"/>
        <v>66.984094653059316</v>
      </c>
      <c r="AA234" s="16">
        <f t="shared" si="464"/>
        <v>19.584094653059317</v>
      </c>
      <c r="AB234" s="16">
        <f t="shared" si="465"/>
        <v>23.383409015752825</v>
      </c>
      <c r="AC234" s="15">
        <f t="shared" si="466"/>
        <v>4.5848355451969969E-2</v>
      </c>
      <c r="AD234" s="15">
        <f t="shared" si="467"/>
        <v>1.1992624151289988E-2</v>
      </c>
      <c r="AE234" s="15">
        <f t="shared" si="468"/>
        <v>1.9115055013239957E-2</v>
      </c>
      <c r="AF234" s="15">
        <f t="shared" si="469"/>
        <v>2.5652011538833303E-2</v>
      </c>
    </row>
    <row r="235" spans="1:32" x14ac:dyDescent="0.2">
      <c r="A235" s="63"/>
      <c r="B235" s="64" t="s">
        <v>99</v>
      </c>
      <c r="C235" s="65" t="s">
        <v>100</v>
      </c>
      <c r="D235" s="65" t="s">
        <v>98</v>
      </c>
      <c r="E235" s="66">
        <v>5.7919999999999999E-2</v>
      </c>
      <c r="F235" s="66">
        <v>0.69156479999999998</v>
      </c>
      <c r="G235" s="66"/>
      <c r="H235" s="66"/>
      <c r="I235" s="66">
        <f t="shared" si="423"/>
        <v>0</v>
      </c>
      <c r="J235" s="66">
        <f t="shared" si="424"/>
        <v>0.69156479999999998</v>
      </c>
      <c r="K235" s="1">
        <v>47.9</v>
      </c>
      <c r="L235" s="1">
        <v>47.9</v>
      </c>
      <c r="M235" s="1">
        <v>33.125953920000001</v>
      </c>
      <c r="N235" s="1">
        <v>33.125953920000001</v>
      </c>
      <c r="O235" s="1"/>
      <c r="P235" s="1"/>
      <c r="Q235" s="1"/>
      <c r="R235" s="1"/>
      <c r="S235" s="1"/>
      <c r="T235" s="1"/>
      <c r="V235" s="1">
        <v>67.599999999999994</v>
      </c>
      <c r="W235" s="1">
        <v>46.749780479999998</v>
      </c>
      <c r="X235" s="15">
        <f t="shared" si="461"/>
        <v>1.4112734864300625</v>
      </c>
      <c r="Y235" s="15">
        <f t="shared" si="462"/>
        <v>1.3856214748912292</v>
      </c>
      <c r="Z235" s="16">
        <f t="shared" si="463"/>
        <v>66.371268647289881</v>
      </c>
      <c r="AA235" s="16">
        <f t="shared" si="464"/>
        <v>18.471268647289882</v>
      </c>
      <c r="AB235" s="16">
        <f t="shared" si="465"/>
        <v>12.774079207809297</v>
      </c>
      <c r="AC235" s="15">
        <f t="shared" si="466"/>
        <v>4.5848355451969969E-2</v>
      </c>
      <c r="AD235" s="15">
        <f t="shared" si="467"/>
        <v>1.1992624151289988E-2</v>
      </c>
      <c r="AE235" s="15">
        <f t="shared" si="468"/>
        <v>1.9115055013239957E-2</v>
      </c>
      <c r="AF235" s="15">
        <f t="shared" si="469"/>
        <v>2.5652011538833303E-2</v>
      </c>
    </row>
    <row r="236" spans="1:32" x14ac:dyDescent="0.2">
      <c r="A236" s="63"/>
      <c r="B236" s="64" t="s">
        <v>409</v>
      </c>
      <c r="C236" s="65" t="s">
        <v>410</v>
      </c>
      <c r="D236" s="65" t="s">
        <v>41</v>
      </c>
      <c r="E236" s="66">
        <v>0.29432000000000003</v>
      </c>
      <c r="F236" s="66">
        <v>3.5141808000000001</v>
      </c>
      <c r="G236" s="66"/>
      <c r="H236" s="66"/>
      <c r="I236" s="66">
        <f t="shared" si="423"/>
        <v>0</v>
      </c>
      <c r="J236" s="66">
        <f t="shared" si="424"/>
        <v>3.5141808000000001</v>
      </c>
      <c r="K236" s="1">
        <v>42.8</v>
      </c>
      <c r="L236" s="1">
        <v>42.8</v>
      </c>
      <c r="M236" s="1">
        <v>150.40693823999999</v>
      </c>
      <c r="N236" s="1">
        <v>150.40693823999999</v>
      </c>
      <c r="O236" s="1"/>
      <c r="P236" s="1"/>
      <c r="Q236" s="1"/>
      <c r="R236" s="1"/>
      <c r="S236" s="1"/>
      <c r="T236" s="1"/>
      <c r="V236" s="1">
        <v>53.4</v>
      </c>
      <c r="W236" s="1">
        <v>187.65725472</v>
      </c>
      <c r="X236" s="15">
        <f t="shared" si="461"/>
        <v>1.2476635514018692</v>
      </c>
      <c r="Y236" s="15">
        <f t="shared" si="462"/>
        <v>1.222011539863036</v>
      </c>
      <c r="Z236" s="16">
        <f t="shared" si="463"/>
        <v>52.302093906137941</v>
      </c>
      <c r="AA236" s="16">
        <f t="shared" si="464"/>
        <v>9.5020939061379437</v>
      </c>
      <c r="AB236" s="16">
        <f t="shared" si="465"/>
        <v>33.392075964746965</v>
      </c>
      <c r="AC236" s="15">
        <f t="shared" si="466"/>
        <v>4.5848355451969969E-2</v>
      </c>
      <c r="AD236" s="15">
        <f t="shared" si="467"/>
        <v>1.1992624151289988E-2</v>
      </c>
      <c r="AE236" s="15">
        <f t="shared" si="468"/>
        <v>1.9115055013239957E-2</v>
      </c>
      <c r="AF236" s="15">
        <f t="shared" si="469"/>
        <v>2.5652011538833303E-2</v>
      </c>
    </row>
    <row r="237" spans="1:32" x14ac:dyDescent="0.2">
      <c r="A237" s="63"/>
      <c r="B237" s="64" t="s">
        <v>101</v>
      </c>
      <c r="C237" s="65" t="s">
        <v>102</v>
      </c>
      <c r="D237" s="65" t="s">
        <v>92</v>
      </c>
      <c r="E237" s="66">
        <v>2.044E-2</v>
      </c>
      <c r="F237" s="66">
        <v>0.24405360000000001</v>
      </c>
      <c r="G237" s="66"/>
      <c r="H237" s="66"/>
      <c r="I237" s="66">
        <f t="shared" si="423"/>
        <v>0</v>
      </c>
      <c r="J237" s="66">
        <f t="shared" si="424"/>
        <v>0.24405360000000001</v>
      </c>
      <c r="K237" s="1">
        <v>4650</v>
      </c>
      <c r="L237" s="1">
        <v>4650</v>
      </c>
      <c r="M237" s="1">
        <v>1134.84924</v>
      </c>
      <c r="N237" s="1">
        <v>1134.84924</v>
      </c>
      <c r="O237" s="1"/>
      <c r="P237" s="1"/>
      <c r="Q237" s="1"/>
      <c r="R237" s="1"/>
      <c r="S237" s="1"/>
      <c r="T237" s="1"/>
      <c r="V237" s="1">
        <v>7820</v>
      </c>
      <c r="W237" s="1">
        <v>1908.4991520000001</v>
      </c>
      <c r="X237" s="15">
        <f t="shared" si="461"/>
        <v>1.6817204301075268</v>
      </c>
      <c r="Y237" s="15">
        <f t="shared" si="462"/>
        <v>1.6560684185686936</v>
      </c>
      <c r="Z237" s="16">
        <f t="shared" si="463"/>
        <v>7700.7181463444249</v>
      </c>
      <c r="AA237" s="16">
        <f t="shared" si="464"/>
        <v>3050.7181463444249</v>
      </c>
      <c r="AB237" s="16">
        <f t="shared" si="465"/>
        <v>744.53874620068382</v>
      </c>
      <c r="AC237" s="15">
        <f t="shared" si="466"/>
        <v>4.5848355451969969E-2</v>
      </c>
      <c r="AD237" s="15">
        <f t="shared" si="467"/>
        <v>1.1992624151289988E-2</v>
      </c>
      <c r="AE237" s="15">
        <f t="shared" si="468"/>
        <v>1.9115055013239957E-2</v>
      </c>
      <c r="AF237" s="15">
        <f t="shared" si="469"/>
        <v>2.5652011538833303E-2</v>
      </c>
    </row>
    <row r="238" spans="1:32" ht="15" thickBot="1" x14ac:dyDescent="0.25">
      <c r="A238" s="63"/>
      <c r="B238" s="64" t="s">
        <v>103</v>
      </c>
      <c r="C238" s="65" t="s">
        <v>104</v>
      </c>
      <c r="D238" s="65" t="s">
        <v>92</v>
      </c>
      <c r="E238" s="66">
        <v>8.4999999999999995E-4</v>
      </c>
      <c r="F238" s="66">
        <v>1.0149E-2</v>
      </c>
      <c r="G238" s="66"/>
      <c r="H238" s="66"/>
      <c r="I238" s="66">
        <f t="shared" si="423"/>
        <v>0</v>
      </c>
      <c r="J238" s="66">
        <f t="shared" si="424"/>
        <v>1.0149E-2</v>
      </c>
      <c r="K238" s="1">
        <v>6490</v>
      </c>
      <c r="L238" s="1">
        <v>6490</v>
      </c>
      <c r="M238" s="1">
        <v>65.867009999999993</v>
      </c>
      <c r="N238" s="1">
        <v>65.867009999999993</v>
      </c>
      <c r="O238" s="1"/>
      <c r="P238" s="1"/>
      <c r="Q238" s="1"/>
      <c r="R238" s="1"/>
      <c r="S238" s="1"/>
      <c r="T238" s="1"/>
      <c r="V238" s="1">
        <v>10900</v>
      </c>
      <c r="W238" s="1">
        <v>110.6241</v>
      </c>
      <c r="X238" s="15">
        <f t="shared" si="461"/>
        <v>1.6795069337442219</v>
      </c>
      <c r="Y238" s="15">
        <f t="shared" si="462"/>
        <v>1.6538549222053887</v>
      </c>
      <c r="Z238" s="16">
        <f t="shared" si="463"/>
        <v>10733.518445112972</v>
      </c>
      <c r="AA238" s="16">
        <f t="shared" si="464"/>
        <v>4243.5184451129717</v>
      </c>
      <c r="AB238" s="16">
        <f t="shared" si="465"/>
        <v>43.067468699451553</v>
      </c>
      <c r="AC238" s="15">
        <f t="shared" si="466"/>
        <v>4.5848355451969969E-2</v>
      </c>
      <c r="AD238" s="15">
        <f t="shared" si="467"/>
        <v>1.1992624151289988E-2</v>
      </c>
      <c r="AE238" s="15">
        <f t="shared" si="468"/>
        <v>1.9115055013239957E-2</v>
      </c>
      <c r="AF238" s="15">
        <f t="shared" si="469"/>
        <v>2.5652011538833303E-2</v>
      </c>
    </row>
    <row r="239" spans="1:32" x14ac:dyDescent="0.2">
      <c r="A239" s="67">
        <v>65</v>
      </c>
      <c r="B239" s="68" t="s">
        <v>411</v>
      </c>
      <c r="C239" s="69" t="s">
        <v>412</v>
      </c>
      <c r="D239" s="69" t="s">
        <v>38</v>
      </c>
      <c r="E239" s="70">
        <v>0</v>
      </c>
      <c r="F239" s="70">
        <v>11.94</v>
      </c>
      <c r="G239" s="70"/>
      <c r="H239" s="70"/>
      <c r="I239" s="70">
        <f t="shared" si="423"/>
        <v>0</v>
      </c>
      <c r="J239" s="70">
        <f t="shared" si="424"/>
        <v>11.94</v>
      </c>
      <c r="K239" s="71">
        <v>287.52</v>
      </c>
      <c r="L239" s="71">
        <v>117.45</v>
      </c>
      <c r="M239" s="71">
        <v>1402.35</v>
      </c>
      <c r="N239" s="71">
        <v>0</v>
      </c>
      <c r="O239" s="71">
        <v>585.606852</v>
      </c>
      <c r="P239" s="71">
        <v>0</v>
      </c>
      <c r="Q239" s="71">
        <v>0</v>
      </c>
      <c r="R239" s="71">
        <v>197.93511597599999</v>
      </c>
      <c r="S239" s="71">
        <v>446.61892174631998</v>
      </c>
      <c r="T239" s="72">
        <v>172.222524561125</v>
      </c>
      <c r="V239" s="71">
        <v>141.31</v>
      </c>
      <c r="W239" s="71">
        <v>0</v>
      </c>
    </row>
    <row r="240" spans="1:32" ht="15" thickBot="1" x14ac:dyDescent="0.25">
      <c r="A240" s="73">
        <v>66</v>
      </c>
      <c r="B240" s="74" t="s">
        <v>413</v>
      </c>
      <c r="C240" s="75" t="s">
        <v>414</v>
      </c>
      <c r="D240" s="75" t="s">
        <v>38</v>
      </c>
      <c r="E240" s="76">
        <v>0</v>
      </c>
      <c r="F240" s="76">
        <v>4.319</v>
      </c>
      <c r="G240" s="76"/>
      <c r="H240" s="76"/>
      <c r="I240" s="76">
        <f t="shared" si="423"/>
        <v>0</v>
      </c>
      <c r="J240" s="76">
        <f t="shared" si="424"/>
        <v>4.319</v>
      </c>
      <c r="K240" s="77">
        <v>862.56</v>
      </c>
      <c r="L240" s="77">
        <v>400.11</v>
      </c>
      <c r="M240" s="77">
        <v>1728.08</v>
      </c>
      <c r="N240" s="77">
        <v>422.62278800000001</v>
      </c>
      <c r="O240" s="77">
        <v>538.18583909999995</v>
      </c>
      <c r="P240" s="77">
        <v>0</v>
      </c>
      <c r="Q240" s="77">
        <v>0</v>
      </c>
      <c r="R240" s="77">
        <v>181.90681361579999</v>
      </c>
      <c r="S240" s="77">
        <v>415.74574654800603</v>
      </c>
      <c r="T240" s="78">
        <v>160.317394896933</v>
      </c>
      <c r="V240" s="77">
        <v>510.62</v>
      </c>
      <c r="W240" s="77">
        <v>639.33638719999999</v>
      </c>
    </row>
    <row r="241" spans="1:32" x14ac:dyDescent="0.2">
      <c r="A241" s="63"/>
      <c r="B241" s="64" t="s">
        <v>388</v>
      </c>
      <c r="C241" s="65" t="s">
        <v>389</v>
      </c>
      <c r="D241" s="65" t="s">
        <v>390</v>
      </c>
      <c r="E241" s="66">
        <v>0.24959999999999999</v>
      </c>
      <c r="F241" s="66">
        <v>1.0780224</v>
      </c>
      <c r="G241" s="66"/>
      <c r="H241" s="66"/>
      <c r="I241" s="66">
        <f t="shared" si="423"/>
        <v>0</v>
      </c>
      <c r="J241" s="66">
        <f t="shared" si="424"/>
        <v>1.0780224</v>
      </c>
      <c r="K241" s="1">
        <v>145</v>
      </c>
      <c r="L241" s="1">
        <v>145</v>
      </c>
      <c r="M241" s="1">
        <v>156.31324799999999</v>
      </c>
      <c r="N241" s="1">
        <v>156.31324799999999</v>
      </c>
      <c r="O241" s="1"/>
      <c r="P241" s="1"/>
      <c r="Q241" s="1"/>
      <c r="R241" s="1"/>
      <c r="S241" s="1"/>
      <c r="T241" s="1"/>
      <c r="V241" s="1">
        <v>188</v>
      </c>
      <c r="W241" s="1">
        <v>202.6682112</v>
      </c>
      <c r="X241" s="15">
        <f t="shared" ref="X241:X243" si="470">V241/L241</f>
        <v>1.296551724137931</v>
      </c>
      <c r="Y241" s="15">
        <f t="shared" ref="Y241:Y243" si="471">X241-AF241</f>
        <v>1.2708997125990977</v>
      </c>
      <c r="Z241" s="16">
        <f t="shared" ref="Z241:Z243" si="472">K241*Y241</f>
        <v>184.28045832686917</v>
      </c>
      <c r="AA241" s="16">
        <f t="shared" ref="AA241:AA243" si="473">Z241-K241</f>
        <v>39.280458326869166</v>
      </c>
      <c r="AB241" s="16">
        <f t="shared" ref="AB241:AB243" si="474">J241*AA241</f>
        <v>42.345213958631483</v>
      </c>
      <c r="AC241" s="15">
        <f t="shared" ref="AC241:AC243" si="475">104.584835545197%-100%</f>
        <v>4.5848355451969969E-2</v>
      </c>
      <c r="AD241" s="15">
        <f t="shared" ref="AD241:AD243" si="476">101.199262415129%-100%</f>
        <v>1.1992624151289988E-2</v>
      </c>
      <c r="AE241" s="15">
        <f t="shared" ref="AE241:AE243" si="477">101.911505501324%-100%</f>
        <v>1.9115055013239957E-2</v>
      </c>
      <c r="AF241" s="15">
        <f t="shared" ref="AF241:AF243" si="478">AVERAGE(AC241:AE241)</f>
        <v>2.5652011538833303E-2</v>
      </c>
    </row>
    <row r="242" spans="1:32" x14ac:dyDescent="0.2">
      <c r="A242" s="63"/>
      <c r="B242" s="64" t="s">
        <v>99</v>
      </c>
      <c r="C242" s="65" t="s">
        <v>100</v>
      </c>
      <c r="D242" s="65" t="s">
        <v>98</v>
      </c>
      <c r="E242" s="66">
        <v>0.2</v>
      </c>
      <c r="F242" s="66">
        <v>0.86380000000000001</v>
      </c>
      <c r="G242" s="66"/>
      <c r="H242" s="66"/>
      <c r="I242" s="66">
        <f t="shared" si="423"/>
        <v>0</v>
      </c>
      <c r="J242" s="66">
        <f t="shared" si="424"/>
        <v>0.86380000000000001</v>
      </c>
      <c r="K242" s="1">
        <v>47.9</v>
      </c>
      <c r="L242" s="1">
        <v>47.9</v>
      </c>
      <c r="M242" s="1">
        <v>41.376019999999997</v>
      </c>
      <c r="N242" s="1">
        <v>41.376019999999997</v>
      </c>
      <c r="O242" s="1"/>
      <c r="P242" s="1"/>
      <c r="Q242" s="1"/>
      <c r="R242" s="1"/>
      <c r="S242" s="1"/>
      <c r="T242" s="1"/>
      <c r="V242" s="1">
        <v>67.599999999999994</v>
      </c>
      <c r="W242" s="1">
        <v>58.392879999999998</v>
      </c>
      <c r="X242" s="15">
        <f t="shared" si="470"/>
        <v>1.4112734864300625</v>
      </c>
      <c r="Y242" s="15">
        <f t="shared" si="471"/>
        <v>1.3856214748912292</v>
      </c>
      <c r="Z242" s="16">
        <f t="shared" si="472"/>
        <v>66.371268647289881</v>
      </c>
      <c r="AA242" s="16">
        <f t="shared" si="473"/>
        <v>18.471268647289882</v>
      </c>
      <c r="AB242" s="16">
        <f t="shared" si="474"/>
        <v>15.955481857529001</v>
      </c>
      <c r="AC242" s="15">
        <f t="shared" si="475"/>
        <v>4.5848355451969969E-2</v>
      </c>
      <c r="AD242" s="15">
        <f t="shared" si="476"/>
        <v>1.1992624151289988E-2</v>
      </c>
      <c r="AE242" s="15">
        <f t="shared" si="477"/>
        <v>1.9115055013239957E-2</v>
      </c>
      <c r="AF242" s="15">
        <f t="shared" si="478"/>
        <v>2.5652011538833303E-2</v>
      </c>
    </row>
    <row r="243" spans="1:32" ht="15" thickBot="1" x14ac:dyDescent="0.25">
      <c r="A243" s="63"/>
      <c r="B243" s="64" t="s">
        <v>101</v>
      </c>
      <c r="C243" s="65" t="s">
        <v>102</v>
      </c>
      <c r="D243" s="65" t="s">
        <v>92</v>
      </c>
      <c r="E243" s="66">
        <v>1.12E-2</v>
      </c>
      <c r="F243" s="66">
        <v>4.8372800000000001E-2</v>
      </c>
      <c r="G243" s="66"/>
      <c r="H243" s="66"/>
      <c r="I243" s="66">
        <f t="shared" si="423"/>
        <v>0</v>
      </c>
      <c r="J243" s="66">
        <f t="shared" si="424"/>
        <v>4.8372800000000001E-2</v>
      </c>
      <c r="K243" s="1">
        <v>4650</v>
      </c>
      <c r="L243" s="1">
        <v>4650</v>
      </c>
      <c r="M243" s="1">
        <v>224.93351999999999</v>
      </c>
      <c r="N243" s="1">
        <v>224.93351999999999</v>
      </c>
      <c r="O243" s="1"/>
      <c r="P243" s="1"/>
      <c r="Q243" s="1"/>
      <c r="R243" s="1"/>
      <c r="S243" s="1"/>
      <c r="T243" s="1"/>
      <c r="V243" s="1">
        <v>7820</v>
      </c>
      <c r="W243" s="1">
        <v>378.27529600000003</v>
      </c>
      <c r="X243" s="15">
        <f t="shared" si="470"/>
        <v>1.6817204301075268</v>
      </c>
      <c r="Y243" s="15">
        <f t="shared" si="471"/>
        <v>1.6560684185686936</v>
      </c>
      <c r="Z243" s="16">
        <f t="shared" si="472"/>
        <v>7700.7181463444249</v>
      </c>
      <c r="AA243" s="16">
        <f t="shared" si="473"/>
        <v>3050.7181463444249</v>
      </c>
      <c r="AB243" s="16">
        <f t="shared" si="474"/>
        <v>147.5717787494896</v>
      </c>
      <c r="AC243" s="15">
        <f t="shared" si="475"/>
        <v>4.5848355451969969E-2</v>
      </c>
      <c r="AD243" s="15">
        <f t="shared" si="476"/>
        <v>1.1992624151289988E-2</v>
      </c>
      <c r="AE243" s="15">
        <f t="shared" si="477"/>
        <v>1.9115055013239957E-2</v>
      </c>
      <c r="AF243" s="15">
        <f t="shared" si="478"/>
        <v>2.5652011538833303E-2</v>
      </c>
    </row>
    <row r="244" spans="1:32" ht="15" thickBot="1" x14ac:dyDescent="0.25">
      <c r="A244" s="8">
        <v>67</v>
      </c>
      <c r="B244" s="9" t="s">
        <v>415</v>
      </c>
      <c r="C244" s="10" t="s">
        <v>416</v>
      </c>
      <c r="D244" s="10" t="s">
        <v>38</v>
      </c>
      <c r="E244" s="11">
        <v>0</v>
      </c>
      <c r="F244" s="11">
        <v>4.319</v>
      </c>
      <c r="G244" s="11"/>
      <c r="H244" s="11"/>
      <c r="I244" s="11">
        <f t="shared" si="423"/>
        <v>0</v>
      </c>
      <c r="J244" s="11">
        <f t="shared" si="424"/>
        <v>4.319</v>
      </c>
      <c r="K244" s="12">
        <v>207.01</v>
      </c>
      <c r="L244" s="12">
        <v>81.63</v>
      </c>
      <c r="M244" s="12">
        <v>352.56</v>
      </c>
      <c r="N244" s="12">
        <v>0</v>
      </c>
      <c r="O244" s="12">
        <v>147.217434</v>
      </c>
      <c r="P244" s="12">
        <v>0</v>
      </c>
      <c r="Q244" s="12">
        <v>0</v>
      </c>
      <c r="R244" s="12">
        <v>49.759492692000002</v>
      </c>
      <c r="S244" s="12">
        <v>112.27684821443999</v>
      </c>
      <c r="T244" s="13">
        <v>43.295528486901603</v>
      </c>
      <c r="V244" s="12">
        <v>100.11</v>
      </c>
      <c r="W244" s="12">
        <v>0</v>
      </c>
    </row>
    <row r="245" spans="1:32" ht="15" thickBot="1" x14ac:dyDescent="0.35">
      <c r="A245" s="58"/>
      <c r="B245" s="59" t="s">
        <v>22</v>
      </c>
      <c r="C245" s="60" t="s">
        <v>417</v>
      </c>
      <c r="D245" s="60"/>
      <c r="E245" s="61"/>
      <c r="F245" s="61"/>
      <c r="G245" s="61"/>
      <c r="H245" s="61"/>
      <c r="I245" s="61"/>
      <c r="J245" s="61"/>
      <c r="K245" s="62"/>
      <c r="L245" s="62"/>
      <c r="M245" s="62">
        <v>3927.44</v>
      </c>
      <c r="N245" s="62">
        <v>3236.6422400000001</v>
      </c>
      <c r="O245" s="62">
        <v>111.71284799999999</v>
      </c>
      <c r="P245" s="62">
        <v>0</v>
      </c>
      <c r="Q245" s="62">
        <v>0</v>
      </c>
      <c r="R245" s="62">
        <v>37.758942623999999</v>
      </c>
      <c r="S245" s="62">
        <v>196.51011773952001</v>
      </c>
      <c r="T245" s="62">
        <v>84.826867490892795</v>
      </c>
      <c r="V245" s="62"/>
      <c r="W245" s="62">
        <v>3550.7097600000002</v>
      </c>
    </row>
    <row r="246" spans="1:32" ht="15" thickBot="1" x14ac:dyDescent="0.25">
      <c r="A246" s="8">
        <v>68</v>
      </c>
      <c r="B246" s="9" t="s">
        <v>418</v>
      </c>
      <c r="C246" s="10" t="s">
        <v>419</v>
      </c>
      <c r="D246" s="10" t="s">
        <v>38</v>
      </c>
      <c r="E246" s="11">
        <v>0</v>
      </c>
      <c r="F246" s="11">
        <v>35.36</v>
      </c>
      <c r="G246" s="11"/>
      <c r="H246" s="11"/>
      <c r="I246" s="11">
        <f t="shared" si="423"/>
        <v>0</v>
      </c>
      <c r="J246" s="11">
        <f t="shared" si="424"/>
        <v>35.36</v>
      </c>
      <c r="K246" s="12">
        <v>138.01</v>
      </c>
      <c r="L246" s="12">
        <v>111.07</v>
      </c>
      <c r="M246" s="12">
        <v>3927.44</v>
      </c>
      <c r="N246" s="12">
        <v>3236.6422400000001</v>
      </c>
      <c r="O246" s="12">
        <v>111.71284799999999</v>
      </c>
      <c r="P246" s="12">
        <v>0</v>
      </c>
      <c r="Q246" s="12">
        <v>0</v>
      </c>
      <c r="R246" s="12">
        <v>37.758942623999999</v>
      </c>
      <c r="S246" s="12">
        <v>196.51011773952001</v>
      </c>
      <c r="T246" s="13">
        <v>84.826867490892795</v>
      </c>
      <c r="V246" s="12">
        <v>122.61</v>
      </c>
      <c r="W246" s="12">
        <v>3550.7097600000002</v>
      </c>
    </row>
    <row r="247" spans="1:32" x14ac:dyDescent="0.2">
      <c r="A247" s="63"/>
      <c r="B247" s="64" t="s">
        <v>187</v>
      </c>
      <c r="C247" s="65" t="s">
        <v>188</v>
      </c>
      <c r="D247" s="65" t="s">
        <v>92</v>
      </c>
      <c r="E247" s="66">
        <v>0.02</v>
      </c>
      <c r="F247" s="66">
        <v>0.70720000000000005</v>
      </c>
      <c r="G247" s="66"/>
      <c r="H247" s="66"/>
      <c r="I247" s="66">
        <f t="shared" si="423"/>
        <v>0</v>
      </c>
      <c r="J247" s="66">
        <f t="shared" si="424"/>
        <v>0.70720000000000005</v>
      </c>
      <c r="K247" s="1">
        <v>45.7</v>
      </c>
      <c r="L247" s="1">
        <v>45.7</v>
      </c>
      <c r="M247" s="1">
        <v>32.319040000000001</v>
      </c>
      <c r="N247" s="1">
        <v>32.319040000000001</v>
      </c>
      <c r="O247" s="1"/>
      <c r="P247" s="1"/>
      <c r="Q247" s="1"/>
      <c r="R247" s="1"/>
      <c r="S247" s="1"/>
      <c r="T247" s="1"/>
      <c r="V247" s="1">
        <v>52.8</v>
      </c>
      <c r="W247" s="1">
        <v>37.340159999999997</v>
      </c>
      <c r="X247" s="15">
        <f t="shared" ref="X247:X248" si="479">V247/L247</f>
        <v>1.1553610503282274</v>
      </c>
      <c r="Y247" s="15">
        <f t="shared" ref="Y247:Y248" si="480">X247-AF247</f>
        <v>1.1297090387893942</v>
      </c>
      <c r="Z247" s="16">
        <f t="shared" ref="Z247:Z248" si="481">K247*Y247</f>
        <v>51.627703072675317</v>
      </c>
      <c r="AA247" s="16">
        <f t="shared" ref="AA247:AA248" si="482">Z247-K247</f>
        <v>5.9277030726753139</v>
      </c>
      <c r="AB247" s="16">
        <f t="shared" ref="AB247:AB248" si="483">J247*AA247</f>
        <v>4.1920716129959823</v>
      </c>
      <c r="AC247" s="15">
        <f t="shared" ref="AC247:AC248" si="484">104.584835545197%-100%</f>
        <v>4.5848355451969969E-2</v>
      </c>
      <c r="AD247" s="15">
        <f t="shared" ref="AD247:AD248" si="485">101.199262415129%-100%</f>
        <v>1.1992624151289988E-2</v>
      </c>
      <c r="AE247" s="15">
        <f t="shared" ref="AE247:AE248" si="486">101.911505501324%-100%</f>
        <v>1.9115055013239957E-2</v>
      </c>
      <c r="AF247" s="15">
        <f t="shared" ref="AF247:AF248" si="487">AVERAGE(AC247:AE247)</f>
        <v>2.5652011538833303E-2</v>
      </c>
    </row>
    <row r="248" spans="1:32" x14ac:dyDescent="0.2">
      <c r="A248" s="63"/>
      <c r="B248" s="64" t="s">
        <v>420</v>
      </c>
      <c r="C248" s="65" t="s">
        <v>421</v>
      </c>
      <c r="D248" s="65" t="s">
        <v>139</v>
      </c>
      <c r="E248" s="66">
        <v>0.23</v>
      </c>
      <c r="F248" s="66">
        <v>8.1327999999999996</v>
      </c>
      <c r="G248" s="66"/>
      <c r="H248" s="66"/>
      <c r="I248" s="66">
        <f t="shared" si="423"/>
        <v>0</v>
      </c>
      <c r="J248" s="66">
        <f t="shared" si="424"/>
        <v>8.1327999999999996</v>
      </c>
      <c r="K248" s="1">
        <v>394</v>
      </c>
      <c r="L248" s="1">
        <v>394</v>
      </c>
      <c r="M248" s="1">
        <v>3204.3231999999998</v>
      </c>
      <c r="N248" s="1">
        <v>3204.3231999999998</v>
      </c>
      <c r="O248" s="1"/>
      <c r="P248" s="1"/>
      <c r="Q248" s="1"/>
      <c r="R248" s="1"/>
      <c r="S248" s="1"/>
      <c r="T248" s="1"/>
      <c r="V248" s="1">
        <v>432</v>
      </c>
      <c r="W248" s="1">
        <v>3513.3696</v>
      </c>
      <c r="X248" s="15">
        <f t="shared" si="479"/>
        <v>1.0964467005076142</v>
      </c>
      <c r="Y248" s="15">
        <f t="shared" si="480"/>
        <v>1.0707946889687809</v>
      </c>
      <c r="Z248" s="16">
        <f t="shared" si="481"/>
        <v>421.89310745369971</v>
      </c>
      <c r="AA248" s="16">
        <f t="shared" si="482"/>
        <v>27.893107453699713</v>
      </c>
      <c r="AB248" s="16">
        <f t="shared" si="483"/>
        <v>226.84906429944903</v>
      </c>
      <c r="AC248" s="15">
        <f t="shared" si="484"/>
        <v>4.5848355451969969E-2</v>
      </c>
      <c r="AD248" s="15">
        <f t="shared" si="485"/>
        <v>1.1992624151289988E-2</v>
      </c>
      <c r="AE248" s="15">
        <f t="shared" si="486"/>
        <v>1.9115055013239957E-2</v>
      </c>
      <c r="AF248" s="15">
        <f t="shared" si="487"/>
        <v>2.5652011538833303E-2</v>
      </c>
    </row>
    <row r="249" spans="1:32" ht="15" thickBot="1" x14ac:dyDescent="0.35">
      <c r="A249" s="58"/>
      <c r="B249" s="59" t="s">
        <v>23</v>
      </c>
      <c r="C249" s="60" t="s">
        <v>422</v>
      </c>
      <c r="D249" s="60"/>
      <c r="E249" s="61"/>
      <c r="F249" s="61"/>
      <c r="G249" s="61"/>
      <c r="H249" s="61"/>
      <c r="I249" s="61"/>
      <c r="J249" s="61"/>
      <c r="L249" s="62"/>
      <c r="M249" s="62">
        <v>1927592.65</v>
      </c>
      <c r="N249" s="62">
        <v>697967.79946491995</v>
      </c>
      <c r="O249" s="62">
        <v>322007.09365320002</v>
      </c>
      <c r="P249" s="62">
        <v>0</v>
      </c>
      <c r="Q249" s="62">
        <v>0</v>
      </c>
      <c r="R249" s="62">
        <v>108838.39765478201</v>
      </c>
      <c r="S249" s="62">
        <v>246334.39309688</v>
      </c>
      <c r="T249" s="62">
        <v>94989.999302972501</v>
      </c>
      <c r="V249" s="62"/>
      <c r="W249" s="62">
        <v>761020.85310118005</v>
      </c>
    </row>
    <row r="250" spans="1:32" ht="20.5" thickBot="1" x14ac:dyDescent="0.25">
      <c r="A250" s="8">
        <v>69</v>
      </c>
      <c r="B250" s="9" t="s">
        <v>423</v>
      </c>
      <c r="C250" s="10" t="s">
        <v>424</v>
      </c>
      <c r="D250" s="10" t="s">
        <v>38</v>
      </c>
      <c r="E250" s="11">
        <v>0</v>
      </c>
      <c r="F250" s="11">
        <v>47.72</v>
      </c>
      <c r="G250" s="11"/>
      <c r="H250" s="11"/>
      <c r="I250" s="11">
        <f t="shared" si="423"/>
        <v>0</v>
      </c>
      <c r="J250" s="11">
        <f t="shared" si="424"/>
        <v>47.72</v>
      </c>
      <c r="K250" s="12">
        <v>322.02</v>
      </c>
      <c r="L250" s="12">
        <v>315.74</v>
      </c>
      <c r="M250" s="12">
        <v>15067.11</v>
      </c>
      <c r="N250" s="12">
        <v>3685.682832</v>
      </c>
      <c r="O250" s="12">
        <v>4732.7264400000004</v>
      </c>
      <c r="P250" s="12">
        <v>0</v>
      </c>
      <c r="Q250" s="12">
        <v>0</v>
      </c>
      <c r="R250" s="12">
        <v>1599.66153672</v>
      </c>
      <c r="S250" s="12">
        <v>3624.7177150883999</v>
      </c>
      <c r="T250" s="13">
        <v>1397.74202416918</v>
      </c>
      <c r="V250" s="12">
        <v>372.52</v>
      </c>
      <c r="W250" s="12">
        <v>4148.7958879999996</v>
      </c>
    </row>
    <row r="251" spans="1:32" x14ac:dyDescent="0.2">
      <c r="A251" s="63"/>
      <c r="B251" s="64" t="s">
        <v>187</v>
      </c>
      <c r="C251" s="65" t="s">
        <v>188</v>
      </c>
      <c r="D251" s="65" t="s">
        <v>92</v>
      </c>
      <c r="E251" s="66">
        <v>6.0000000000000001E-3</v>
      </c>
      <c r="F251" s="66">
        <v>0.28632000000000002</v>
      </c>
      <c r="G251" s="66"/>
      <c r="H251" s="66"/>
      <c r="I251" s="66">
        <f t="shared" si="423"/>
        <v>0</v>
      </c>
      <c r="J251" s="66">
        <f t="shared" si="424"/>
        <v>0.28632000000000002</v>
      </c>
      <c r="K251" s="1">
        <v>45.7</v>
      </c>
      <c r="L251" s="1">
        <v>45.7</v>
      </c>
      <c r="M251" s="1">
        <v>13.084823999999999</v>
      </c>
      <c r="N251" s="1">
        <v>13.084823999999999</v>
      </c>
      <c r="O251" s="1"/>
      <c r="P251" s="1"/>
      <c r="Q251" s="1"/>
      <c r="R251" s="1"/>
      <c r="S251" s="1"/>
      <c r="T251" s="1"/>
      <c r="V251" s="1">
        <v>52.8</v>
      </c>
      <c r="W251" s="1">
        <v>15.117696</v>
      </c>
      <c r="X251" s="15">
        <f t="shared" ref="X251:X253" si="488">V251/L251</f>
        <v>1.1553610503282274</v>
      </c>
      <c r="Y251" s="15">
        <f t="shared" ref="Y251:Y253" si="489">X251-AF251</f>
        <v>1.1297090387893942</v>
      </c>
      <c r="Z251" s="16">
        <f t="shared" ref="Z251:Z253" si="490">K251*Y251</f>
        <v>51.627703072675317</v>
      </c>
      <c r="AA251" s="16">
        <f t="shared" ref="AA251:AA253" si="491">Z251-K251</f>
        <v>5.9277030726753139</v>
      </c>
      <c r="AB251" s="16">
        <f t="shared" ref="AB251:AB253" si="492">J251*AA251</f>
        <v>1.6972199437683959</v>
      </c>
      <c r="AC251" s="15">
        <f t="shared" ref="AC251:AC253" si="493">104.584835545197%-100%</f>
        <v>4.5848355451969969E-2</v>
      </c>
      <c r="AD251" s="15">
        <f t="shared" ref="AD251:AD253" si="494">101.199262415129%-100%</f>
        <v>1.1992624151289988E-2</v>
      </c>
      <c r="AE251" s="15">
        <f t="shared" ref="AE251:AE253" si="495">101.911505501324%-100%</f>
        <v>1.9115055013239957E-2</v>
      </c>
      <c r="AF251" s="15">
        <f t="shared" ref="AF251:AF253" si="496">AVERAGE(AC251:AE251)</f>
        <v>2.5652011538833303E-2</v>
      </c>
    </row>
    <row r="252" spans="1:32" x14ac:dyDescent="0.2">
      <c r="A252" s="63"/>
      <c r="B252" s="64" t="s">
        <v>425</v>
      </c>
      <c r="C252" s="65" t="s">
        <v>426</v>
      </c>
      <c r="D252" s="65" t="s">
        <v>139</v>
      </c>
      <c r="E252" s="66">
        <v>1.575E-2</v>
      </c>
      <c r="F252" s="66">
        <v>0.75158999999999998</v>
      </c>
      <c r="G252" s="66"/>
      <c r="H252" s="66"/>
      <c r="I252" s="66">
        <f t="shared" si="423"/>
        <v>0</v>
      </c>
      <c r="J252" s="66">
        <f t="shared" si="424"/>
        <v>0.75158999999999998</v>
      </c>
      <c r="K252" s="1">
        <v>4130</v>
      </c>
      <c r="L252" s="1">
        <v>4130</v>
      </c>
      <c r="M252" s="1">
        <v>3104.0666999999999</v>
      </c>
      <c r="N252" s="1">
        <v>3104.0666999999999</v>
      </c>
      <c r="O252" s="1"/>
      <c r="P252" s="1"/>
      <c r="Q252" s="1"/>
      <c r="R252" s="1"/>
      <c r="S252" s="1"/>
      <c r="T252" s="1"/>
      <c r="V252" s="1">
        <v>4670</v>
      </c>
      <c r="W252" s="1">
        <v>3509.9252999999999</v>
      </c>
      <c r="X252" s="15">
        <f t="shared" si="488"/>
        <v>1.1307506053268765</v>
      </c>
      <c r="Y252" s="15">
        <f t="shared" si="489"/>
        <v>1.1050985937880433</v>
      </c>
      <c r="Z252" s="16">
        <f t="shared" si="490"/>
        <v>4564.0571923446187</v>
      </c>
      <c r="AA252" s="16">
        <f t="shared" si="491"/>
        <v>434.05719234461867</v>
      </c>
      <c r="AB252" s="16">
        <f t="shared" si="492"/>
        <v>326.23304519429195</v>
      </c>
      <c r="AC252" s="15">
        <f t="shared" si="493"/>
        <v>4.5848355451969969E-2</v>
      </c>
      <c r="AD252" s="15">
        <f t="shared" si="494"/>
        <v>1.1992624151289988E-2</v>
      </c>
      <c r="AE252" s="15">
        <f t="shared" si="495"/>
        <v>1.9115055013239957E-2</v>
      </c>
      <c r="AF252" s="15">
        <f t="shared" si="496"/>
        <v>2.5652011538833303E-2</v>
      </c>
    </row>
    <row r="253" spans="1:32" ht="15" thickBot="1" x14ac:dyDescent="0.25">
      <c r="A253" s="63"/>
      <c r="B253" s="64" t="s">
        <v>427</v>
      </c>
      <c r="C253" s="65" t="s">
        <v>428</v>
      </c>
      <c r="D253" s="65" t="s">
        <v>139</v>
      </c>
      <c r="E253" s="66">
        <v>2.63E-3</v>
      </c>
      <c r="F253" s="66">
        <v>0.12550359999999999</v>
      </c>
      <c r="G253" s="66"/>
      <c r="H253" s="66"/>
      <c r="I253" s="66">
        <f t="shared" si="423"/>
        <v>0</v>
      </c>
      <c r="J253" s="66">
        <f t="shared" si="424"/>
        <v>0.12550359999999999</v>
      </c>
      <c r="K253" s="1">
        <v>4530</v>
      </c>
      <c r="L253" s="1">
        <v>4530</v>
      </c>
      <c r="M253" s="1">
        <v>568.53130799999997</v>
      </c>
      <c r="N253" s="1">
        <v>568.53130799999997</v>
      </c>
      <c r="O253" s="1"/>
      <c r="P253" s="1"/>
      <c r="Q253" s="1"/>
      <c r="R253" s="1"/>
      <c r="S253" s="1"/>
      <c r="T253" s="1"/>
      <c r="V253" s="1">
        <v>4970</v>
      </c>
      <c r="W253" s="1">
        <v>623.75289199999997</v>
      </c>
      <c r="X253" s="15">
        <f t="shared" si="488"/>
        <v>1.0971302428256071</v>
      </c>
      <c r="Y253" s="15">
        <f t="shared" si="489"/>
        <v>1.0714782312867739</v>
      </c>
      <c r="Z253" s="16">
        <f t="shared" si="490"/>
        <v>4853.7963877290858</v>
      </c>
      <c r="AA253" s="16">
        <f t="shared" si="491"/>
        <v>323.79638772908584</v>
      </c>
      <c r="AB253" s="16">
        <f t="shared" si="492"/>
        <v>40.637612326996091</v>
      </c>
      <c r="AC253" s="15">
        <f t="shared" si="493"/>
        <v>4.5848355451969969E-2</v>
      </c>
      <c r="AD253" s="15">
        <f t="shared" si="494"/>
        <v>1.1992624151289988E-2</v>
      </c>
      <c r="AE253" s="15">
        <f t="shared" si="495"/>
        <v>1.9115055013239957E-2</v>
      </c>
      <c r="AF253" s="15">
        <f t="shared" si="496"/>
        <v>2.5652011538833303E-2</v>
      </c>
    </row>
    <row r="254" spans="1:32" ht="20.5" thickBot="1" x14ac:dyDescent="0.25">
      <c r="A254" s="8">
        <v>70</v>
      </c>
      <c r="B254" s="9" t="s">
        <v>429</v>
      </c>
      <c r="C254" s="10" t="s">
        <v>430</v>
      </c>
      <c r="D254" s="10" t="s">
        <v>38</v>
      </c>
      <c r="E254" s="11">
        <v>0</v>
      </c>
      <c r="F254" s="11">
        <v>338</v>
      </c>
      <c r="G254" s="11"/>
      <c r="H254" s="11"/>
      <c r="I254" s="11">
        <f t="shared" si="423"/>
        <v>0</v>
      </c>
      <c r="J254" s="11">
        <f t="shared" si="424"/>
        <v>338</v>
      </c>
      <c r="K254" s="12">
        <v>253.02</v>
      </c>
      <c r="L254" s="12">
        <v>219.18</v>
      </c>
      <c r="M254" s="12">
        <v>74082.84</v>
      </c>
      <c r="N254" s="12">
        <v>19030.339639999998</v>
      </c>
      <c r="O254" s="12">
        <v>22870.77</v>
      </c>
      <c r="P254" s="12">
        <v>0</v>
      </c>
      <c r="Q254" s="12">
        <v>0</v>
      </c>
      <c r="R254" s="12">
        <v>7730.3202600000004</v>
      </c>
      <c r="S254" s="12">
        <v>17533.055088900001</v>
      </c>
      <c r="T254" s="13">
        <v>6760.992120246</v>
      </c>
      <c r="V254" s="12">
        <v>265.58999999999997</v>
      </c>
      <c r="W254" s="12">
        <v>23884.134559999999</v>
      </c>
    </row>
    <row r="255" spans="1:32" x14ac:dyDescent="0.2">
      <c r="A255" s="63"/>
      <c r="B255" s="64" t="s">
        <v>187</v>
      </c>
      <c r="C255" s="65" t="s">
        <v>188</v>
      </c>
      <c r="D255" s="65" t="s">
        <v>92</v>
      </c>
      <c r="E255" s="66">
        <v>5.4000000000000003E-3</v>
      </c>
      <c r="F255" s="66">
        <v>1.8251999999999999</v>
      </c>
      <c r="G255" s="66"/>
      <c r="H255" s="66"/>
      <c r="I255" s="66">
        <f t="shared" si="423"/>
        <v>0</v>
      </c>
      <c r="J255" s="66">
        <f t="shared" si="424"/>
        <v>1.8251999999999999</v>
      </c>
      <c r="K255" s="1">
        <v>45.7</v>
      </c>
      <c r="L255" s="1">
        <v>45.7</v>
      </c>
      <c r="M255" s="1">
        <v>83.411640000000006</v>
      </c>
      <c r="N255" s="1">
        <v>83.411640000000006</v>
      </c>
      <c r="O255" s="1"/>
      <c r="P255" s="1"/>
      <c r="Q255" s="1"/>
      <c r="R255" s="1"/>
      <c r="S255" s="1"/>
      <c r="T255" s="1"/>
      <c r="V255" s="1">
        <v>52.8</v>
      </c>
      <c r="W255" s="1">
        <v>96.370559999999998</v>
      </c>
      <c r="X255" s="15">
        <f t="shared" ref="X255:X256" si="497">V255/L255</f>
        <v>1.1553610503282274</v>
      </c>
      <c r="Y255" s="15">
        <f t="shared" ref="Y255:Y256" si="498">X255-AF255</f>
        <v>1.1297090387893942</v>
      </c>
      <c r="Z255" s="16">
        <f t="shared" ref="Z255:Z256" si="499">K255*Y255</f>
        <v>51.627703072675317</v>
      </c>
      <c r="AA255" s="16">
        <f t="shared" ref="AA255:AA256" si="500">Z255-K255</f>
        <v>5.9277030726753139</v>
      </c>
      <c r="AB255" s="16">
        <f t="shared" ref="AB255:AB256" si="501">J255*AA255</f>
        <v>10.819243648246983</v>
      </c>
      <c r="AC255" s="15">
        <f t="shared" ref="AC255:AC256" si="502">104.584835545197%-100%</f>
        <v>4.5848355451969969E-2</v>
      </c>
      <c r="AD255" s="15">
        <f t="shared" ref="AD255:AD256" si="503">101.199262415129%-100%</f>
        <v>1.1992624151289988E-2</v>
      </c>
      <c r="AE255" s="15">
        <f t="shared" ref="AE255:AE256" si="504">101.911505501324%-100%</f>
        <v>1.9115055013239957E-2</v>
      </c>
      <c r="AF255" s="15">
        <f t="shared" ref="AF255:AF256" si="505">AVERAGE(AC255:AE255)</f>
        <v>2.5652011538833303E-2</v>
      </c>
    </row>
    <row r="256" spans="1:32" ht="15" thickBot="1" x14ac:dyDescent="0.25">
      <c r="A256" s="63"/>
      <c r="B256" s="64" t="s">
        <v>431</v>
      </c>
      <c r="C256" s="65" t="s">
        <v>432</v>
      </c>
      <c r="D256" s="65" t="s">
        <v>139</v>
      </c>
      <c r="E256" s="66">
        <v>1.54E-2</v>
      </c>
      <c r="F256" s="66">
        <v>5.2051999999999996</v>
      </c>
      <c r="G256" s="66"/>
      <c r="H256" s="66"/>
      <c r="I256" s="66">
        <f t="shared" si="423"/>
        <v>0</v>
      </c>
      <c r="J256" s="66">
        <f t="shared" si="424"/>
        <v>5.2051999999999996</v>
      </c>
      <c r="K256" s="1">
        <v>3640</v>
      </c>
      <c r="L256" s="1">
        <v>3640</v>
      </c>
      <c r="M256" s="1">
        <v>18946.928</v>
      </c>
      <c r="N256" s="1">
        <v>18946.928</v>
      </c>
      <c r="O256" s="1"/>
      <c r="P256" s="1"/>
      <c r="Q256" s="1"/>
      <c r="R256" s="1"/>
      <c r="S256" s="1"/>
      <c r="T256" s="1"/>
      <c r="V256" s="1">
        <v>4570</v>
      </c>
      <c r="W256" s="1">
        <v>23787.763999999999</v>
      </c>
      <c r="X256" s="15">
        <f t="shared" si="497"/>
        <v>1.2554945054945055</v>
      </c>
      <c r="Y256" s="15">
        <f t="shared" si="498"/>
        <v>1.2298424939556722</v>
      </c>
      <c r="Z256" s="16">
        <f t="shared" si="499"/>
        <v>4476.6266779986472</v>
      </c>
      <c r="AA256" s="16">
        <f t="shared" si="500"/>
        <v>836.62667799864721</v>
      </c>
      <c r="AB256" s="16">
        <f t="shared" si="501"/>
        <v>4354.8091843185584</v>
      </c>
      <c r="AC256" s="15">
        <f t="shared" si="502"/>
        <v>4.5848355451969969E-2</v>
      </c>
      <c r="AD256" s="15">
        <f t="shared" si="503"/>
        <v>1.1992624151289988E-2</v>
      </c>
      <c r="AE256" s="15">
        <f t="shared" si="504"/>
        <v>1.9115055013239957E-2</v>
      </c>
      <c r="AF256" s="15">
        <f t="shared" si="505"/>
        <v>2.5652011538833303E-2</v>
      </c>
    </row>
    <row r="257" spans="1:32" ht="20.5" thickBot="1" x14ac:dyDescent="0.25">
      <c r="A257" s="8">
        <v>71</v>
      </c>
      <c r="B257" s="9" t="s">
        <v>433</v>
      </c>
      <c r="C257" s="10" t="s">
        <v>434</v>
      </c>
      <c r="D257" s="10" t="s">
        <v>38</v>
      </c>
      <c r="E257" s="11">
        <v>0</v>
      </c>
      <c r="F257" s="11">
        <v>1186.806</v>
      </c>
      <c r="G257" s="11"/>
      <c r="H257" s="11"/>
      <c r="I257" s="11">
        <f t="shared" si="423"/>
        <v>0</v>
      </c>
      <c r="J257" s="11">
        <f t="shared" si="424"/>
        <v>1186.806</v>
      </c>
      <c r="K257" s="12">
        <v>299.02</v>
      </c>
      <c r="L257" s="12">
        <v>273.62</v>
      </c>
      <c r="M257" s="12">
        <v>324733.86</v>
      </c>
      <c r="N257" s="12">
        <v>91663.673493599999</v>
      </c>
      <c r="O257" s="12">
        <v>96827.941122000004</v>
      </c>
      <c r="P257" s="12">
        <v>0</v>
      </c>
      <c r="Q257" s="12">
        <v>0</v>
      </c>
      <c r="R257" s="12">
        <v>32727.844099236001</v>
      </c>
      <c r="S257" s="12">
        <v>74226.231500385402</v>
      </c>
      <c r="T257" s="13">
        <v>28622.6766382188</v>
      </c>
      <c r="V257" s="12">
        <v>321.92</v>
      </c>
      <c r="W257" s="12">
        <v>103181.3883624</v>
      </c>
    </row>
    <row r="258" spans="1:32" x14ac:dyDescent="0.2">
      <c r="A258" s="63"/>
      <c r="B258" s="64" t="s">
        <v>187</v>
      </c>
      <c r="C258" s="65" t="s">
        <v>188</v>
      </c>
      <c r="D258" s="65" t="s">
        <v>92</v>
      </c>
      <c r="E258" s="66">
        <v>6.0000000000000001E-3</v>
      </c>
      <c r="F258" s="66">
        <v>7.1208359999999997</v>
      </c>
      <c r="G258" s="66"/>
      <c r="H258" s="66"/>
      <c r="I258" s="66">
        <f t="shared" si="423"/>
        <v>0</v>
      </c>
      <c r="J258" s="66">
        <f t="shared" si="424"/>
        <v>7.1208359999999997</v>
      </c>
      <c r="K258" s="1">
        <v>45.7</v>
      </c>
      <c r="L258" s="1">
        <v>45.7</v>
      </c>
      <c r="M258" s="1">
        <v>325.42220520000001</v>
      </c>
      <c r="N258" s="1">
        <v>325.42220520000001</v>
      </c>
      <c r="O258" s="1"/>
      <c r="P258" s="1"/>
      <c r="Q258" s="1"/>
      <c r="R258" s="1"/>
      <c r="S258" s="1"/>
      <c r="T258" s="1"/>
      <c r="V258" s="1">
        <v>52.8</v>
      </c>
      <c r="W258" s="1">
        <v>375.98014080000002</v>
      </c>
      <c r="X258" s="15">
        <f t="shared" ref="X258" si="506">V258/L258</f>
        <v>1.1553610503282274</v>
      </c>
      <c r="Y258" s="15">
        <f t="shared" ref="Y258" si="507">X258-AF258</f>
        <v>1.1297090387893942</v>
      </c>
      <c r="Z258" s="16">
        <f t="shared" ref="Z258" si="508">K258*Y258</f>
        <v>51.627703072675317</v>
      </c>
      <c r="AA258" s="16">
        <f t="shared" ref="AA258" si="509">Z258-K258</f>
        <v>5.9277030726753139</v>
      </c>
      <c r="AB258" s="16">
        <f t="shared" ref="AB258" si="510">J258*AA258</f>
        <v>42.210201437216988</v>
      </c>
      <c r="AC258" s="15">
        <f t="shared" ref="AC258" si="511">104.584835545197%-100%</f>
        <v>4.5848355451969969E-2</v>
      </c>
      <c r="AD258" s="15">
        <f t="shared" ref="AD258" si="512">101.199262415129%-100%</f>
        <v>1.1992624151289988E-2</v>
      </c>
      <c r="AE258" s="15">
        <f t="shared" ref="AE258" si="513">101.911505501324%-100%</f>
        <v>1.9115055013239957E-2</v>
      </c>
      <c r="AF258" s="15">
        <f t="shared" ref="AF258" si="514">AVERAGE(AC258:AE258)</f>
        <v>2.5652011538833303E-2</v>
      </c>
    </row>
    <row r="259" spans="1:32" x14ac:dyDescent="0.2">
      <c r="A259" s="63"/>
      <c r="B259" s="64" t="s">
        <v>425</v>
      </c>
      <c r="C259" s="65" t="s">
        <v>426</v>
      </c>
      <c r="D259" s="65" t="s">
        <v>139</v>
      </c>
      <c r="E259" s="66">
        <v>1.575E-2</v>
      </c>
      <c r="F259" s="66">
        <v>18.692194499999999</v>
      </c>
      <c r="G259" s="66"/>
      <c r="H259" s="66"/>
      <c r="I259" s="66">
        <f t="shared" si="423"/>
        <v>0</v>
      </c>
      <c r="J259" s="66">
        <f t="shared" si="424"/>
        <v>18.692194499999999</v>
      </c>
      <c r="K259" s="1">
        <v>4130</v>
      </c>
      <c r="L259" s="1">
        <v>4130</v>
      </c>
      <c r="M259" s="1">
        <v>77198.763284999994</v>
      </c>
      <c r="N259" s="1">
        <v>77198.763284999994</v>
      </c>
      <c r="O259" s="1"/>
      <c r="P259" s="1"/>
      <c r="Q259" s="1"/>
      <c r="R259" s="1"/>
      <c r="S259" s="1"/>
      <c r="T259" s="1"/>
      <c r="V259" s="1">
        <v>4670</v>
      </c>
      <c r="W259" s="1">
        <v>87292.548314999993</v>
      </c>
      <c r="X259" s="15">
        <f t="shared" ref="X259" si="515">V259/L259</f>
        <v>1.1307506053268765</v>
      </c>
      <c r="Y259" s="15">
        <f t="shared" ref="Y259" si="516">X259-AF259</f>
        <v>1.1050985937880433</v>
      </c>
      <c r="Z259" s="16">
        <f t="shared" ref="Z259" si="517">K259*Y259</f>
        <v>4564.0571923446187</v>
      </c>
      <c r="AA259" s="16">
        <f t="shared" ref="AA259" si="518">Z259-K259</f>
        <v>434.05719234461867</v>
      </c>
      <c r="AB259" s="16">
        <f t="shared" ref="AB259" si="519">J259*AA259</f>
        <v>8113.4814634295226</v>
      </c>
      <c r="AC259" s="15">
        <f t="shared" ref="AC259" si="520">104.584835545197%-100%</f>
        <v>4.5848355451969969E-2</v>
      </c>
      <c r="AD259" s="15">
        <f t="shared" ref="AD259" si="521">101.199262415129%-100%</f>
        <v>1.1992624151289988E-2</v>
      </c>
      <c r="AE259" s="15">
        <f t="shared" ref="AE259" si="522">101.911505501324%-100%</f>
        <v>1.9115055013239957E-2</v>
      </c>
      <c r="AF259" s="15">
        <f t="shared" ref="AF259" si="523">AVERAGE(AC259:AE259)</f>
        <v>2.5652011538833303E-2</v>
      </c>
    </row>
    <row r="260" spans="1:32" ht="15" thickBot="1" x14ac:dyDescent="0.25">
      <c r="A260" s="63"/>
      <c r="B260" s="64" t="s">
        <v>427</v>
      </c>
      <c r="C260" s="65" t="s">
        <v>428</v>
      </c>
      <c r="D260" s="65" t="s">
        <v>139</v>
      </c>
      <c r="E260" s="66">
        <v>2.63E-3</v>
      </c>
      <c r="F260" s="66">
        <v>3.1212997800000002</v>
      </c>
      <c r="G260" s="66"/>
      <c r="H260" s="66"/>
      <c r="I260" s="66">
        <f t="shared" si="423"/>
        <v>0</v>
      </c>
      <c r="J260" s="66">
        <f t="shared" si="424"/>
        <v>3.1212997800000002</v>
      </c>
      <c r="K260" s="1">
        <v>4530</v>
      </c>
      <c r="L260" s="1">
        <v>4530</v>
      </c>
      <c r="M260" s="1">
        <v>14139.4880034</v>
      </c>
      <c r="N260" s="1">
        <v>14139.4880034</v>
      </c>
      <c r="O260" s="1"/>
      <c r="P260" s="1"/>
      <c r="Q260" s="1"/>
      <c r="R260" s="1"/>
      <c r="S260" s="1"/>
      <c r="T260" s="1"/>
      <c r="V260" s="1">
        <v>4970</v>
      </c>
      <c r="W260" s="1">
        <v>15512.859906600001</v>
      </c>
      <c r="X260" s="15">
        <f t="shared" ref="X260" si="524">V260/L260</f>
        <v>1.0971302428256071</v>
      </c>
      <c r="Y260" s="15">
        <f t="shared" ref="Y260" si="525">X260-AF260</f>
        <v>1.0714782312867739</v>
      </c>
      <c r="Z260" s="16">
        <f t="shared" ref="Z260" si="526">K260*Y260</f>
        <v>4853.7963877290858</v>
      </c>
      <c r="AA260" s="16">
        <f t="shared" ref="AA260" si="527">Z260-K260</f>
        <v>323.79638772908584</v>
      </c>
      <c r="AB260" s="16">
        <f t="shared" ref="AB260" si="528">J260*AA260</f>
        <v>1010.6655937835903</v>
      </c>
      <c r="AC260" s="15">
        <f t="shared" ref="AC260" si="529">104.584835545197%-100%</f>
        <v>4.5848355451969969E-2</v>
      </c>
      <c r="AD260" s="15">
        <f t="shared" ref="AD260" si="530">101.199262415129%-100%</f>
        <v>1.1992624151289988E-2</v>
      </c>
      <c r="AE260" s="15">
        <f t="shared" ref="AE260" si="531">101.911505501324%-100%</f>
        <v>1.9115055013239957E-2</v>
      </c>
      <c r="AF260" s="15">
        <f t="shared" ref="AF260" si="532">AVERAGE(AC260:AE260)</f>
        <v>2.5652011538833303E-2</v>
      </c>
    </row>
    <row r="261" spans="1:32" ht="20.5" thickBot="1" x14ac:dyDescent="0.25">
      <c r="A261" s="8">
        <v>72</v>
      </c>
      <c r="B261" s="9" t="s">
        <v>447</v>
      </c>
      <c r="C261" s="10" t="s">
        <v>448</v>
      </c>
      <c r="D261" s="10" t="s">
        <v>95</v>
      </c>
      <c r="E261" s="11">
        <v>0</v>
      </c>
      <c r="F261" s="11">
        <v>221.8</v>
      </c>
      <c r="G261" s="11"/>
      <c r="H261" s="11"/>
      <c r="I261" s="11">
        <f t="shared" si="423"/>
        <v>0</v>
      </c>
      <c r="J261" s="11">
        <f t="shared" si="424"/>
        <v>221.8</v>
      </c>
      <c r="K261" s="12">
        <v>102.36</v>
      </c>
      <c r="L261" s="12">
        <v>39.28</v>
      </c>
      <c r="M261" s="12">
        <v>8712.2999999999993</v>
      </c>
      <c r="N261" s="12">
        <v>0</v>
      </c>
      <c r="O261" s="12">
        <v>3637.7417999999998</v>
      </c>
      <c r="P261" s="12">
        <v>0</v>
      </c>
      <c r="Q261" s="12">
        <v>0</v>
      </c>
      <c r="R261" s="12">
        <v>1229.5567284000001</v>
      </c>
      <c r="S261" s="12">
        <v>2774.3601611879999</v>
      </c>
      <c r="T261" s="13">
        <v>1069.8322165423201</v>
      </c>
      <c r="V261" s="12">
        <v>47.02</v>
      </c>
      <c r="W261" s="12">
        <v>0</v>
      </c>
    </row>
    <row r="262" spans="1:32" ht="15" thickBot="1" x14ac:dyDescent="0.25">
      <c r="A262" s="2">
        <v>73</v>
      </c>
      <c r="B262" s="3" t="s">
        <v>449</v>
      </c>
      <c r="C262" s="4" t="s">
        <v>450</v>
      </c>
      <c r="D262" s="4" t="s">
        <v>95</v>
      </c>
      <c r="E262" s="5">
        <v>0</v>
      </c>
      <c r="F262" s="5">
        <v>232.89</v>
      </c>
      <c r="G262" s="5"/>
      <c r="H262" s="5"/>
      <c r="I262" s="5">
        <f t="shared" si="423"/>
        <v>0</v>
      </c>
      <c r="J262" s="5">
        <f t="shared" si="424"/>
        <v>232.89</v>
      </c>
      <c r="K262" s="6">
        <v>38.299999999999997</v>
      </c>
      <c r="L262" s="6">
        <v>20.3</v>
      </c>
      <c r="M262" s="6">
        <v>4727.67</v>
      </c>
      <c r="N262" s="6">
        <v>0</v>
      </c>
      <c r="O262" s="6">
        <v>0</v>
      </c>
      <c r="P262" s="6">
        <v>0</v>
      </c>
      <c r="Q262" s="6">
        <v>0</v>
      </c>
      <c r="R262" s="6">
        <v>0</v>
      </c>
      <c r="S262" s="6">
        <v>0</v>
      </c>
      <c r="T262" s="6">
        <v>0</v>
      </c>
      <c r="V262" s="6">
        <v>38.299999999999997</v>
      </c>
      <c r="W262" s="6">
        <v>0</v>
      </c>
      <c r="X262" s="15">
        <f t="shared" ref="X262" si="533">V262/L262</f>
        <v>1.8866995073891624</v>
      </c>
      <c r="Y262" s="15">
        <f t="shared" ref="Y262" si="534">X262-AF262</f>
        <v>1.8610474958503291</v>
      </c>
      <c r="Z262" s="16">
        <f t="shared" ref="Z262" si="535">K262*Y262</f>
        <v>71.278119091067595</v>
      </c>
      <c r="AA262" s="16">
        <f t="shared" ref="AA262" si="536">Z262-K262</f>
        <v>32.978119091067597</v>
      </c>
      <c r="AB262" s="16">
        <f t="shared" ref="AB262" si="537">J262*AA262</f>
        <v>7680.2741551187319</v>
      </c>
      <c r="AC262" s="15">
        <f t="shared" ref="AC262" si="538">104.584835545197%-100%</f>
        <v>4.5848355451969969E-2</v>
      </c>
      <c r="AD262" s="15">
        <f t="shared" ref="AD262" si="539">101.199262415129%-100%</f>
        <v>1.1992624151289988E-2</v>
      </c>
      <c r="AE262" s="15">
        <f t="shared" ref="AE262" si="540">101.911505501324%-100%</f>
        <v>1.9115055013239957E-2</v>
      </c>
      <c r="AF262" s="15">
        <f t="shared" ref="AF262" si="541">AVERAGE(AC262:AE262)</f>
        <v>2.5652011538833303E-2</v>
      </c>
    </row>
    <row r="263" spans="1:32" ht="20.5" thickBot="1" x14ac:dyDescent="0.25">
      <c r="A263" s="8">
        <v>74</v>
      </c>
      <c r="B263" s="9" t="s">
        <v>451</v>
      </c>
      <c r="C263" s="10" t="s">
        <v>452</v>
      </c>
      <c r="D263" s="10" t="s">
        <v>95</v>
      </c>
      <c r="E263" s="11">
        <v>0</v>
      </c>
      <c r="F263" s="11">
        <v>191.4</v>
      </c>
      <c r="G263" s="11"/>
      <c r="H263" s="11"/>
      <c r="I263" s="11">
        <f t="shared" si="423"/>
        <v>0</v>
      </c>
      <c r="J263" s="11">
        <f t="shared" si="424"/>
        <v>191.4</v>
      </c>
      <c r="K263" s="12">
        <v>104.66</v>
      </c>
      <c r="L263" s="12">
        <v>34.28</v>
      </c>
      <c r="M263" s="12">
        <v>6561.19</v>
      </c>
      <c r="N263" s="12">
        <v>0</v>
      </c>
      <c r="O263" s="12">
        <v>2739.6230399999999</v>
      </c>
      <c r="P263" s="12">
        <v>0</v>
      </c>
      <c r="Q263" s="12">
        <v>0</v>
      </c>
      <c r="R263" s="12">
        <v>925.99258752000003</v>
      </c>
      <c r="S263" s="12">
        <v>2089.4009076863999</v>
      </c>
      <c r="T263" s="13">
        <v>805.70231492889604</v>
      </c>
      <c r="V263" s="12">
        <v>41.04</v>
      </c>
      <c r="W263" s="12">
        <v>0</v>
      </c>
    </row>
    <row r="264" spans="1:32" ht="20.5" thickBot="1" x14ac:dyDescent="0.25">
      <c r="A264" s="2">
        <v>75</v>
      </c>
      <c r="B264" s="3" t="s">
        <v>453</v>
      </c>
      <c r="C264" s="4" t="s">
        <v>454</v>
      </c>
      <c r="D264" s="4" t="s">
        <v>95</v>
      </c>
      <c r="E264" s="5">
        <v>0</v>
      </c>
      <c r="F264" s="5">
        <v>200.97</v>
      </c>
      <c r="G264" s="5"/>
      <c r="H264" s="5"/>
      <c r="I264" s="5">
        <f t="shared" si="423"/>
        <v>0</v>
      </c>
      <c r="J264" s="5">
        <f t="shared" si="424"/>
        <v>200.97</v>
      </c>
      <c r="K264" s="6">
        <v>56.7</v>
      </c>
      <c r="L264" s="6">
        <v>29.3</v>
      </c>
      <c r="M264" s="6">
        <v>5888.42</v>
      </c>
      <c r="N264" s="6">
        <v>0</v>
      </c>
      <c r="O264" s="6">
        <v>0</v>
      </c>
      <c r="P264" s="6">
        <v>0</v>
      </c>
      <c r="Q264" s="6">
        <v>0</v>
      </c>
      <c r="R264" s="6">
        <v>0</v>
      </c>
      <c r="S264" s="6">
        <v>0</v>
      </c>
      <c r="T264" s="6">
        <v>0</v>
      </c>
      <c r="V264" s="6">
        <v>33.299999999999997</v>
      </c>
      <c r="W264" s="6">
        <v>0</v>
      </c>
      <c r="X264" s="15">
        <f t="shared" ref="X264" si="542">V264/L264</f>
        <v>1.1365187713310578</v>
      </c>
      <c r="Y264" s="15">
        <f t="shared" ref="Y264" si="543">X264-AF264</f>
        <v>1.1108667597922246</v>
      </c>
      <c r="Z264" s="16">
        <f t="shared" ref="Z264" si="544">K264*Y264</f>
        <v>62.986145280219141</v>
      </c>
      <c r="AA264" s="16">
        <f t="shared" ref="AA264" si="545">Z264-K264</f>
        <v>6.286145280219138</v>
      </c>
      <c r="AB264" s="16">
        <f t="shared" ref="AB264" si="546">J264*AA264</f>
        <v>1263.3266169656401</v>
      </c>
      <c r="AC264" s="15">
        <f t="shared" ref="AC264" si="547">104.584835545197%-100%</f>
        <v>4.5848355451969969E-2</v>
      </c>
      <c r="AD264" s="15">
        <f t="shared" ref="AD264" si="548">101.199262415129%-100%</f>
        <v>1.1992624151289988E-2</v>
      </c>
      <c r="AE264" s="15">
        <f t="shared" ref="AE264" si="549">101.911505501324%-100%</f>
        <v>1.9115055013239957E-2</v>
      </c>
      <c r="AF264" s="15">
        <f t="shared" ref="AF264" si="550">AVERAGE(AC264:AE264)</f>
        <v>2.5652011538833303E-2</v>
      </c>
    </row>
    <row r="265" spans="1:32" ht="20.5" thickBot="1" x14ac:dyDescent="0.25">
      <c r="A265" s="8">
        <v>76</v>
      </c>
      <c r="B265" s="9" t="s">
        <v>455</v>
      </c>
      <c r="C265" s="10" t="s">
        <v>456</v>
      </c>
      <c r="D265" s="10" t="s">
        <v>38</v>
      </c>
      <c r="E265" s="11">
        <v>0</v>
      </c>
      <c r="F265" s="11">
        <v>95.662000000000006</v>
      </c>
      <c r="G265" s="11"/>
      <c r="H265" s="11"/>
      <c r="I265" s="11">
        <f t="shared" si="423"/>
        <v>0</v>
      </c>
      <c r="J265" s="11">
        <f t="shared" si="424"/>
        <v>95.662000000000006</v>
      </c>
      <c r="K265" s="12">
        <v>1159.28</v>
      </c>
      <c r="L265" s="12">
        <v>641.01</v>
      </c>
      <c r="M265" s="12">
        <v>61320.3</v>
      </c>
      <c r="N265" s="12">
        <v>20560.872814999999</v>
      </c>
      <c r="O265" s="12">
        <v>16971.012771999998</v>
      </c>
      <c r="P265" s="12">
        <v>0</v>
      </c>
      <c r="Q265" s="12">
        <v>0</v>
      </c>
      <c r="R265" s="12">
        <v>5736.202316936</v>
      </c>
      <c r="S265" s="12">
        <v>12980.758276229501</v>
      </c>
      <c r="T265" s="13">
        <v>5005.5625773951697</v>
      </c>
      <c r="V265" s="12">
        <v>846.31</v>
      </c>
      <c r="W265" s="12">
        <v>32282.09852</v>
      </c>
    </row>
    <row r="266" spans="1:32" x14ac:dyDescent="0.2">
      <c r="A266" s="63"/>
      <c r="B266" s="64" t="s">
        <v>187</v>
      </c>
      <c r="C266" s="65" t="s">
        <v>188</v>
      </c>
      <c r="D266" s="65" t="s">
        <v>92</v>
      </c>
      <c r="E266" s="66">
        <v>5.0000000000000001E-3</v>
      </c>
      <c r="F266" s="66">
        <v>0.47831000000000001</v>
      </c>
      <c r="G266" s="66"/>
      <c r="H266" s="66"/>
      <c r="I266" s="66">
        <f t="shared" si="423"/>
        <v>0</v>
      </c>
      <c r="J266" s="66">
        <f t="shared" si="424"/>
        <v>0.47831000000000001</v>
      </c>
      <c r="K266" s="1">
        <v>45.7</v>
      </c>
      <c r="L266" s="1">
        <v>45.7</v>
      </c>
      <c r="M266" s="1">
        <v>21.858767</v>
      </c>
      <c r="N266" s="1">
        <v>21.858767</v>
      </c>
      <c r="O266" s="1"/>
      <c r="P266" s="1"/>
      <c r="Q266" s="1"/>
      <c r="R266" s="1"/>
      <c r="S266" s="1"/>
      <c r="T266" s="1"/>
      <c r="V266" s="1">
        <v>52.8</v>
      </c>
      <c r="W266" s="1">
        <v>25.254767999999999</v>
      </c>
      <c r="X266" s="15">
        <f t="shared" ref="X266:X271" si="551">V266/L266</f>
        <v>1.1553610503282274</v>
      </c>
      <c r="Y266" s="15">
        <f t="shared" ref="Y266:Y271" si="552">X266-AF266</f>
        <v>1.1297090387893942</v>
      </c>
      <c r="Z266" s="16">
        <f t="shared" ref="Z266:Z271" si="553">K266*Y266</f>
        <v>51.627703072675317</v>
      </c>
      <c r="AA266" s="16">
        <f t="shared" ref="AA266:AA271" si="554">Z266-K266</f>
        <v>5.9277030726753139</v>
      </c>
      <c r="AB266" s="16">
        <f t="shared" ref="AB266:AB271" si="555">J266*AA266</f>
        <v>2.8352796566913296</v>
      </c>
      <c r="AC266" s="15">
        <f t="shared" ref="AC266:AC271" si="556">104.584835545197%-100%</f>
        <v>4.5848355451969969E-2</v>
      </c>
      <c r="AD266" s="15">
        <f t="shared" ref="AD266:AD271" si="557">101.199262415129%-100%</f>
        <v>1.1992624151289988E-2</v>
      </c>
      <c r="AE266" s="15">
        <f t="shared" ref="AE266:AE271" si="558">101.911505501324%-100%</f>
        <v>1.9115055013239957E-2</v>
      </c>
      <c r="AF266" s="15">
        <f t="shared" ref="AF266:AF271" si="559">AVERAGE(AC266:AE266)</f>
        <v>2.5652011538833303E-2</v>
      </c>
    </row>
    <row r="267" spans="1:32" x14ac:dyDescent="0.2">
      <c r="A267" s="63"/>
      <c r="B267" s="64" t="s">
        <v>437</v>
      </c>
      <c r="C267" s="65" t="s">
        <v>438</v>
      </c>
      <c r="D267" s="65" t="s">
        <v>41</v>
      </c>
      <c r="E267" s="66">
        <v>2.5999999999999999E-2</v>
      </c>
      <c r="F267" s="66">
        <v>2.487212</v>
      </c>
      <c r="G267" s="66"/>
      <c r="H267" s="66"/>
      <c r="I267" s="66">
        <f t="shared" si="423"/>
        <v>0</v>
      </c>
      <c r="J267" s="66">
        <f t="shared" si="424"/>
        <v>2.487212</v>
      </c>
      <c r="K267" s="1">
        <v>284</v>
      </c>
      <c r="L267" s="1">
        <v>284</v>
      </c>
      <c r="M267" s="1">
        <v>706.36820799999998</v>
      </c>
      <c r="N267" s="1">
        <v>706.36820799999998</v>
      </c>
      <c r="O267" s="1"/>
      <c r="P267" s="1"/>
      <c r="Q267" s="1"/>
      <c r="R267" s="1"/>
      <c r="S267" s="1"/>
      <c r="T267" s="1"/>
      <c r="V267" s="1">
        <v>346</v>
      </c>
      <c r="W267" s="1">
        <v>860.57535199999995</v>
      </c>
      <c r="X267" s="15">
        <f t="shared" si="551"/>
        <v>1.2183098591549295</v>
      </c>
      <c r="Y267" s="15">
        <f t="shared" si="552"/>
        <v>1.1926578476160963</v>
      </c>
      <c r="Z267" s="16">
        <f t="shared" si="553"/>
        <v>338.71482872297133</v>
      </c>
      <c r="AA267" s="16">
        <f t="shared" si="554"/>
        <v>54.714828722971333</v>
      </c>
      <c r="AB267" s="16">
        <f t="shared" si="555"/>
        <v>136.08737857771897</v>
      </c>
      <c r="AC267" s="15">
        <f t="shared" si="556"/>
        <v>4.5848355451969969E-2</v>
      </c>
      <c r="AD267" s="15">
        <f t="shared" si="557"/>
        <v>1.1992624151289988E-2</v>
      </c>
      <c r="AE267" s="15">
        <f t="shared" si="558"/>
        <v>1.9115055013239957E-2</v>
      </c>
      <c r="AF267" s="15">
        <f t="shared" si="559"/>
        <v>2.5652011538833303E-2</v>
      </c>
    </row>
    <row r="268" spans="1:32" x14ac:dyDescent="0.2">
      <c r="A268" s="63"/>
      <c r="B268" s="64" t="s">
        <v>439</v>
      </c>
      <c r="C268" s="65" t="s">
        <v>440</v>
      </c>
      <c r="D268" s="65" t="s">
        <v>98</v>
      </c>
      <c r="E268" s="66">
        <v>8</v>
      </c>
      <c r="F268" s="66">
        <v>765.29600000000005</v>
      </c>
      <c r="G268" s="66"/>
      <c r="H268" s="66"/>
      <c r="I268" s="66">
        <f t="shared" si="423"/>
        <v>0</v>
      </c>
      <c r="J268" s="66">
        <f t="shared" si="424"/>
        <v>765.29600000000005</v>
      </c>
      <c r="K268" s="1">
        <v>12.3</v>
      </c>
      <c r="L268" s="1">
        <v>12.3</v>
      </c>
      <c r="M268" s="1">
        <v>9413.1407999999992</v>
      </c>
      <c r="N268" s="1">
        <v>9413.1407999999992</v>
      </c>
      <c r="O268" s="1"/>
      <c r="P268" s="1"/>
      <c r="Q268" s="1"/>
      <c r="R268" s="1"/>
      <c r="S268" s="1"/>
      <c r="T268" s="1"/>
      <c r="V268" s="1">
        <v>16.3</v>
      </c>
      <c r="W268" s="1">
        <v>12474.3248</v>
      </c>
      <c r="X268" s="15">
        <f t="shared" si="551"/>
        <v>1.3252032520325203</v>
      </c>
      <c r="Y268" s="15">
        <f t="shared" si="552"/>
        <v>1.2995512404936871</v>
      </c>
      <c r="Z268" s="16">
        <f t="shared" si="553"/>
        <v>15.984480258072352</v>
      </c>
      <c r="AA268" s="16">
        <f t="shared" si="554"/>
        <v>3.6844802580723517</v>
      </c>
      <c r="AB268" s="16">
        <f t="shared" si="555"/>
        <v>2819.7180035817387</v>
      </c>
      <c r="AC268" s="15">
        <f t="shared" si="556"/>
        <v>4.5848355451969969E-2</v>
      </c>
      <c r="AD268" s="15">
        <f t="shared" si="557"/>
        <v>1.1992624151289988E-2</v>
      </c>
      <c r="AE268" s="15">
        <f t="shared" si="558"/>
        <v>1.9115055013239957E-2</v>
      </c>
      <c r="AF268" s="15">
        <f t="shared" si="559"/>
        <v>2.5652011538833303E-2</v>
      </c>
    </row>
    <row r="269" spans="1:32" ht="18" x14ac:dyDescent="0.2">
      <c r="A269" s="63"/>
      <c r="B269" s="64" t="s">
        <v>457</v>
      </c>
      <c r="C269" s="65" t="s">
        <v>458</v>
      </c>
      <c r="D269" s="65" t="s">
        <v>41</v>
      </c>
      <c r="E269" s="66">
        <v>8</v>
      </c>
      <c r="F269" s="66">
        <v>765.29600000000005</v>
      </c>
      <c r="G269" s="66"/>
      <c r="H269" s="66"/>
      <c r="I269" s="66">
        <f t="shared" si="423"/>
        <v>0</v>
      </c>
      <c r="J269" s="66">
        <f t="shared" si="424"/>
        <v>765.29600000000005</v>
      </c>
      <c r="K269" s="1">
        <v>10</v>
      </c>
      <c r="L269" s="1">
        <v>10</v>
      </c>
      <c r="M269" s="1">
        <v>7652.96</v>
      </c>
      <c r="N269" s="1">
        <v>7652.96</v>
      </c>
      <c r="O269" s="1"/>
      <c r="P269" s="1"/>
      <c r="Q269" s="1"/>
      <c r="R269" s="1"/>
      <c r="S269" s="1"/>
      <c r="T269" s="1"/>
      <c r="V269" s="1">
        <v>20.9</v>
      </c>
      <c r="W269" s="1">
        <v>15994.686400000001</v>
      </c>
      <c r="X269" s="15">
        <f t="shared" si="551"/>
        <v>2.09</v>
      </c>
      <c r="Y269" s="15">
        <f t="shared" si="552"/>
        <v>2.0643479884611664</v>
      </c>
      <c r="Z269" s="16">
        <f t="shared" si="553"/>
        <v>20.643479884611665</v>
      </c>
      <c r="AA269" s="16">
        <f t="shared" si="554"/>
        <v>10.643479884611665</v>
      </c>
      <c r="AB269" s="16">
        <f t="shared" si="555"/>
        <v>8145.4125817737695</v>
      </c>
      <c r="AC269" s="15">
        <f t="shared" si="556"/>
        <v>4.5848355451969969E-2</v>
      </c>
      <c r="AD269" s="15">
        <f t="shared" si="557"/>
        <v>1.1992624151289988E-2</v>
      </c>
      <c r="AE269" s="15">
        <f t="shared" si="558"/>
        <v>1.9115055013239957E-2</v>
      </c>
      <c r="AF269" s="15">
        <f t="shared" si="559"/>
        <v>2.5652011538833303E-2</v>
      </c>
    </row>
    <row r="270" spans="1:32" x14ac:dyDescent="0.2">
      <c r="A270" s="63"/>
      <c r="B270" s="64" t="s">
        <v>443</v>
      </c>
      <c r="C270" s="65" t="s">
        <v>444</v>
      </c>
      <c r="D270" s="65" t="s">
        <v>38</v>
      </c>
      <c r="E270" s="66">
        <v>1.2</v>
      </c>
      <c r="F270" s="66">
        <v>114.7944</v>
      </c>
      <c r="G270" s="66"/>
      <c r="H270" s="66"/>
      <c r="I270" s="66">
        <f t="shared" si="423"/>
        <v>0</v>
      </c>
      <c r="J270" s="66">
        <f t="shared" si="424"/>
        <v>114.7944</v>
      </c>
      <c r="K270" s="1">
        <v>24.1</v>
      </c>
      <c r="L270" s="1">
        <v>24.1</v>
      </c>
      <c r="M270" s="1">
        <v>2766.54504</v>
      </c>
      <c r="N270" s="1">
        <v>2766.54504</v>
      </c>
      <c r="O270" s="1"/>
      <c r="P270" s="1"/>
      <c r="Q270" s="1"/>
      <c r="R270" s="1"/>
      <c r="S270" s="1"/>
      <c r="T270" s="1"/>
      <c r="V270" s="1">
        <v>25.5</v>
      </c>
      <c r="W270" s="1">
        <v>2927.2572</v>
      </c>
      <c r="X270" s="15">
        <f t="shared" si="551"/>
        <v>1.058091286307054</v>
      </c>
      <c r="Y270" s="15">
        <f t="shared" si="552"/>
        <v>1.0324392747682207</v>
      </c>
      <c r="Z270" s="16">
        <f t="shared" si="553"/>
        <v>24.881786521914123</v>
      </c>
      <c r="AA270" s="16">
        <f t="shared" si="554"/>
        <v>0.78178652191412112</v>
      </c>
      <c r="AB270" s="16">
        <f t="shared" si="555"/>
        <v>89.744714711218379</v>
      </c>
      <c r="AC270" s="15">
        <f t="shared" si="556"/>
        <v>4.5848355451969969E-2</v>
      </c>
      <c r="AD270" s="15">
        <f t="shared" si="557"/>
        <v>1.1992624151289988E-2</v>
      </c>
      <c r="AE270" s="15">
        <f t="shared" si="558"/>
        <v>1.9115055013239957E-2</v>
      </c>
      <c r="AF270" s="15">
        <f t="shared" si="559"/>
        <v>2.5652011538833303E-2</v>
      </c>
    </row>
    <row r="271" spans="1:32" ht="20.5" thickBot="1" x14ac:dyDescent="0.25">
      <c r="A271" s="2">
        <v>77</v>
      </c>
      <c r="B271" s="3" t="s">
        <v>459</v>
      </c>
      <c r="C271" s="4" t="s">
        <v>460</v>
      </c>
      <c r="D271" s="4" t="s">
        <v>92</v>
      </c>
      <c r="E271" s="5">
        <v>0</v>
      </c>
      <c r="F271" s="5">
        <v>13.661</v>
      </c>
      <c r="G271" s="5"/>
      <c r="H271" s="5"/>
      <c r="I271" s="5">
        <f t="shared" ref="I271:I334" si="560">H271*0.5</f>
        <v>0</v>
      </c>
      <c r="J271" s="5">
        <f t="shared" si="424"/>
        <v>13.661</v>
      </c>
      <c r="K271" s="6">
        <v>3217.93</v>
      </c>
      <c r="L271" s="6">
        <v>5520</v>
      </c>
      <c r="M271" s="6">
        <v>75408.72</v>
      </c>
      <c r="N271" s="6">
        <v>0</v>
      </c>
      <c r="O271" s="6">
        <v>0</v>
      </c>
      <c r="P271" s="6">
        <v>0</v>
      </c>
      <c r="Q271" s="6">
        <v>0</v>
      </c>
      <c r="R271" s="6">
        <v>0</v>
      </c>
      <c r="S271" s="6">
        <v>0</v>
      </c>
      <c r="T271" s="6">
        <v>0</v>
      </c>
      <c r="V271" s="6">
        <v>5730</v>
      </c>
      <c r="W271" s="6">
        <v>0</v>
      </c>
      <c r="X271" s="15">
        <f t="shared" si="551"/>
        <v>1.0380434782608696</v>
      </c>
      <c r="Y271" s="15">
        <f t="shared" si="552"/>
        <v>1.0123914667220364</v>
      </c>
      <c r="Z271" s="16">
        <f t="shared" si="553"/>
        <v>3257.8048725088424</v>
      </c>
      <c r="AA271" s="16">
        <f t="shared" si="554"/>
        <v>39.8748725088426</v>
      </c>
      <c r="AB271" s="16">
        <f t="shared" si="555"/>
        <v>544.73063334329879</v>
      </c>
      <c r="AC271" s="15">
        <f t="shared" si="556"/>
        <v>4.5848355451969969E-2</v>
      </c>
      <c r="AD271" s="15">
        <f t="shared" si="557"/>
        <v>1.1992624151289988E-2</v>
      </c>
      <c r="AE271" s="15">
        <f t="shared" si="558"/>
        <v>1.9115055013239957E-2</v>
      </c>
      <c r="AF271" s="15">
        <f t="shared" si="559"/>
        <v>2.5652011538833303E-2</v>
      </c>
    </row>
    <row r="272" spans="1:32" ht="20.5" thickBot="1" x14ac:dyDescent="0.25">
      <c r="A272" s="8">
        <v>78</v>
      </c>
      <c r="B272" s="9" t="s">
        <v>461</v>
      </c>
      <c r="C272" s="10" t="s">
        <v>462</v>
      </c>
      <c r="D272" s="10" t="s">
        <v>38</v>
      </c>
      <c r="E272" s="11">
        <v>0</v>
      </c>
      <c r="F272" s="11">
        <v>100.35</v>
      </c>
      <c r="G272" s="11"/>
      <c r="H272" s="11"/>
      <c r="I272" s="11">
        <f t="shared" si="560"/>
        <v>0</v>
      </c>
      <c r="J272" s="11">
        <f t="shared" ref="J272:J335" si="561">F272-G272-I272</f>
        <v>100.35</v>
      </c>
      <c r="K272" s="12">
        <v>1059.22</v>
      </c>
      <c r="L272" s="12">
        <v>637.53</v>
      </c>
      <c r="M272" s="12">
        <v>63976.14</v>
      </c>
      <c r="N272" s="12">
        <v>21219.258375000001</v>
      </c>
      <c r="O272" s="12">
        <v>17802.6921</v>
      </c>
      <c r="P272" s="12">
        <v>0</v>
      </c>
      <c r="Q272" s="12">
        <v>0</v>
      </c>
      <c r="R272" s="12">
        <v>6017.3099297999997</v>
      </c>
      <c r="S272" s="12">
        <v>13616.891691786001</v>
      </c>
      <c r="T272" s="13">
        <v>5250.86455062204</v>
      </c>
      <c r="V272" s="12">
        <v>857.74</v>
      </c>
      <c r="W272" s="12">
        <v>35011.111499999999</v>
      </c>
    </row>
    <row r="273" spans="1:32" x14ac:dyDescent="0.2">
      <c r="A273" s="63"/>
      <c r="B273" s="64" t="s">
        <v>187</v>
      </c>
      <c r="C273" s="65" t="s">
        <v>188</v>
      </c>
      <c r="D273" s="65" t="s">
        <v>92</v>
      </c>
      <c r="E273" s="66">
        <v>5.0000000000000001E-3</v>
      </c>
      <c r="F273" s="66">
        <v>0.50175000000000003</v>
      </c>
      <c r="G273" s="66"/>
      <c r="H273" s="66"/>
      <c r="I273" s="66">
        <f t="shared" si="560"/>
        <v>0</v>
      </c>
      <c r="J273" s="66">
        <f t="shared" si="561"/>
        <v>0.50175000000000003</v>
      </c>
      <c r="K273" s="1">
        <v>45.7</v>
      </c>
      <c r="L273" s="1">
        <v>45.7</v>
      </c>
      <c r="M273" s="1">
        <v>22.929974999999999</v>
      </c>
      <c r="N273" s="1">
        <v>22.929974999999999</v>
      </c>
      <c r="O273" s="1"/>
      <c r="P273" s="1"/>
      <c r="Q273" s="1"/>
      <c r="R273" s="1"/>
      <c r="S273" s="1"/>
      <c r="T273" s="1"/>
      <c r="V273" s="1">
        <v>52.8</v>
      </c>
      <c r="W273" s="1">
        <v>26.4924</v>
      </c>
      <c r="X273" s="15">
        <f t="shared" ref="X273:X278" si="562">V273/L273</f>
        <v>1.1553610503282274</v>
      </c>
      <c r="Y273" s="15">
        <f t="shared" ref="Y273:Y278" si="563">X273-AF273</f>
        <v>1.1297090387893942</v>
      </c>
      <c r="Z273" s="16">
        <f t="shared" ref="Z273:Z278" si="564">K273*Y273</f>
        <v>51.627703072675317</v>
      </c>
      <c r="AA273" s="16">
        <f t="shared" ref="AA273:AA278" si="565">Z273-K273</f>
        <v>5.9277030726753139</v>
      </c>
      <c r="AB273" s="16">
        <f t="shared" ref="AB273:AB278" si="566">J273*AA273</f>
        <v>2.974225016714839</v>
      </c>
      <c r="AC273" s="15">
        <f t="shared" ref="AC273:AC278" si="567">104.584835545197%-100%</f>
        <v>4.5848355451969969E-2</v>
      </c>
      <c r="AD273" s="15">
        <f t="shared" ref="AD273:AD278" si="568">101.199262415129%-100%</f>
        <v>1.1992624151289988E-2</v>
      </c>
      <c r="AE273" s="15">
        <f t="shared" ref="AE273:AE278" si="569">101.911505501324%-100%</f>
        <v>1.9115055013239957E-2</v>
      </c>
      <c r="AF273" s="15">
        <f t="shared" ref="AF273:AF278" si="570">AVERAGE(AC273:AE273)</f>
        <v>2.5652011538833303E-2</v>
      </c>
    </row>
    <row r="274" spans="1:32" x14ac:dyDescent="0.2">
      <c r="A274" s="63"/>
      <c r="B274" s="64" t="s">
        <v>437</v>
      </c>
      <c r="C274" s="65" t="s">
        <v>438</v>
      </c>
      <c r="D274" s="65" t="s">
        <v>41</v>
      </c>
      <c r="E274" s="66">
        <v>3.1E-2</v>
      </c>
      <c r="F274" s="66">
        <v>3.1108500000000001</v>
      </c>
      <c r="G274" s="66"/>
      <c r="H274" s="66"/>
      <c r="I274" s="66">
        <f t="shared" si="560"/>
        <v>0</v>
      </c>
      <c r="J274" s="66">
        <f t="shared" si="561"/>
        <v>3.1108500000000001</v>
      </c>
      <c r="K274" s="1">
        <v>284</v>
      </c>
      <c r="L274" s="1">
        <v>284</v>
      </c>
      <c r="M274" s="1">
        <v>883.48140000000001</v>
      </c>
      <c r="N274" s="1">
        <v>883.48140000000001</v>
      </c>
      <c r="O274" s="1"/>
      <c r="P274" s="1"/>
      <c r="Q274" s="1"/>
      <c r="R274" s="1"/>
      <c r="S274" s="1"/>
      <c r="T274" s="1"/>
      <c r="V274" s="1">
        <v>346</v>
      </c>
      <c r="W274" s="1">
        <v>1076.3541</v>
      </c>
      <c r="X274" s="15">
        <f t="shared" si="562"/>
        <v>1.2183098591549295</v>
      </c>
      <c r="Y274" s="15">
        <f t="shared" si="563"/>
        <v>1.1926578476160963</v>
      </c>
      <c r="Z274" s="16">
        <f t="shared" si="564"/>
        <v>338.71482872297133</v>
      </c>
      <c r="AA274" s="16">
        <f t="shared" si="565"/>
        <v>54.714828722971333</v>
      </c>
      <c r="AB274" s="16">
        <f t="shared" si="566"/>
        <v>170.20962493285538</v>
      </c>
      <c r="AC274" s="15">
        <f t="shared" si="567"/>
        <v>4.5848355451969969E-2</v>
      </c>
      <c r="AD274" s="15">
        <f t="shared" si="568"/>
        <v>1.1992624151289988E-2</v>
      </c>
      <c r="AE274" s="15">
        <f t="shared" si="569"/>
        <v>1.9115055013239957E-2</v>
      </c>
      <c r="AF274" s="15">
        <f t="shared" si="570"/>
        <v>2.5652011538833303E-2</v>
      </c>
    </row>
    <row r="275" spans="1:32" x14ac:dyDescent="0.2">
      <c r="A275" s="63"/>
      <c r="B275" s="64" t="s">
        <v>439</v>
      </c>
      <c r="C275" s="65" t="s">
        <v>440</v>
      </c>
      <c r="D275" s="65" t="s">
        <v>98</v>
      </c>
      <c r="E275" s="66">
        <v>9</v>
      </c>
      <c r="F275" s="66">
        <v>903.15</v>
      </c>
      <c r="G275" s="66"/>
      <c r="H275" s="66"/>
      <c r="I275" s="66">
        <f t="shared" si="560"/>
        <v>0</v>
      </c>
      <c r="J275" s="66">
        <f t="shared" si="561"/>
        <v>903.15</v>
      </c>
      <c r="K275" s="1">
        <v>12.3</v>
      </c>
      <c r="L275" s="1">
        <v>12.3</v>
      </c>
      <c r="M275" s="1">
        <v>11108.745000000001</v>
      </c>
      <c r="N275" s="1">
        <v>11108.745000000001</v>
      </c>
      <c r="O275" s="1"/>
      <c r="P275" s="1"/>
      <c r="Q275" s="1"/>
      <c r="R275" s="1"/>
      <c r="S275" s="1"/>
      <c r="T275" s="1"/>
      <c r="V275" s="1">
        <v>16.3</v>
      </c>
      <c r="W275" s="1">
        <v>17992.755000000001</v>
      </c>
      <c r="X275" s="15">
        <f t="shared" si="562"/>
        <v>1.3252032520325203</v>
      </c>
      <c r="Y275" s="15">
        <f t="shared" si="563"/>
        <v>1.2995512404936871</v>
      </c>
      <c r="Z275" s="16">
        <f t="shared" si="564"/>
        <v>15.984480258072352</v>
      </c>
      <c r="AA275" s="16">
        <f t="shared" si="565"/>
        <v>3.6844802580723517</v>
      </c>
      <c r="AB275" s="16">
        <f t="shared" si="566"/>
        <v>3327.6383450780445</v>
      </c>
      <c r="AC275" s="15">
        <f t="shared" si="567"/>
        <v>4.5848355451969969E-2</v>
      </c>
      <c r="AD275" s="15">
        <f t="shared" si="568"/>
        <v>1.1992624151289988E-2</v>
      </c>
      <c r="AE275" s="15">
        <f t="shared" si="569"/>
        <v>1.9115055013239957E-2</v>
      </c>
      <c r="AF275" s="15">
        <f t="shared" si="570"/>
        <v>2.5652011538833303E-2</v>
      </c>
    </row>
    <row r="276" spans="1:32" ht="18" x14ac:dyDescent="0.2">
      <c r="A276" s="63"/>
      <c r="B276" s="64" t="s">
        <v>463</v>
      </c>
      <c r="C276" s="65" t="s">
        <v>464</v>
      </c>
      <c r="D276" s="65" t="s">
        <v>41</v>
      </c>
      <c r="E276" s="66">
        <v>8</v>
      </c>
      <c r="F276" s="66">
        <v>802.8</v>
      </c>
      <c r="G276" s="66"/>
      <c r="H276" s="66"/>
      <c r="I276" s="66">
        <f t="shared" si="560"/>
        <v>0</v>
      </c>
      <c r="J276" s="66">
        <f t="shared" si="561"/>
        <v>802.8</v>
      </c>
      <c r="K276" s="1">
        <v>7.85</v>
      </c>
      <c r="L276" s="1">
        <v>7.85</v>
      </c>
      <c r="M276" s="1">
        <v>6301.98</v>
      </c>
      <c r="N276" s="1">
        <v>6301.98</v>
      </c>
      <c r="O276" s="1"/>
      <c r="P276" s="1"/>
      <c r="Q276" s="1"/>
      <c r="R276" s="1"/>
      <c r="S276" s="1"/>
      <c r="T276" s="1"/>
      <c r="V276" s="1">
        <v>16</v>
      </c>
      <c r="W276" s="1">
        <v>12844.8</v>
      </c>
      <c r="X276" s="15">
        <f t="shared" si="562"/>
        <v>2.0382165605095541</v>
      </c>
      <c r="Y276" s="15">
        <f t="shared" si="563"/>
        <v>2.0125645489707207</v>
      </c>
      <c r="Z276" s="16">
        <f t="shared" si="564"/>
        <v>15.798631709420157</v>
      </c>
      <c r="AA276" s="16">
        <f t="shared" si="565"/>
        <v>7.9486317094201571</v>
      </c>
      <c r="AB276" s="16">
        <f t="shared" si="566"/>
        <v>6381.1615363225019</v>
      </c>
      <c r="AC276" s="15">
        <f t="shared" si="567"/>
        <v>4.5848355451969969E-2</v>
      </c>
      <c r="AD276" s="15">
        <f t="shared" si="568"/>
        <v>1.1992624151289988E-2</v>
      </c>
      <c r="AE276" s="15">
        <f t="shared" si="569"/>
        <v>1.9115055013239957E-2</v>
      </c>
      <c r="AF276" s="15">
        <f t="shared" si="570"/>
        <v>2.5652011538833303E-2</v>
      </c>
    </row>
    <row r="277" spans="1:32" x14ac:dyDescent="0.2">
      <c r="A277" s="63"/>
      <c r="B277" s="64" t="s">
        <v>443</v>
      </c>
      <c r="C277" s="65" t="s">
        <v>444</v>
      </c>
      <c r="D277" s="65" t="s">
        <v>38</v>
      </c>
      <c r="E277" s="66">
        <v>1.2</v>
      </c>
      <c r="F277" s="66">
        <v>120.42</v>
      </c>
      <c r="G277" s="66"/>
      <c r="H277" s="66"/>
      <c r="I277" s="66">
        <f t="shared" si="560"/>
        <v>0</v>
      </c>
      <c r="J277" s="66">
        <f t="shared" si="561"/>
        <v>120.42</v>
      </c>
      <c r="K277" s="1">
        <v>24.1</v>
      </c>
      <c r="L277" s="1">
        <v>24.1</v>
      </c>
      <c r="M277" s="1">
        <v>2902.1219999999998</v>
      </c>
      <c r="N277" s="1">
        <v>2902.1219999999998</v>
      </c>
      <c r="O277" s="1"/>
      <c r="P277" s="1"/>
      <c r="Q277" s="1"/>
      <c r="R277" s="1"/>
      <c r="S277" s="1"/>
      <c r="T277" s="1"/>
      <c r="V277" s="1">
        <v>25.5</v>
      </c>
      <c r="W277" s="1">
        <v>3070.71</v>
      </c>
      <c r="X277" s="15">
        <f t="shared" si="562"/>
        <v>1.058091286307054</v>
      </c>
      <c r="Y277" s="15">
        <f t="shared" si="563"/>
        <v>1.0324392747682207</v>
      </c>
      <c r="Z277" s="16">
        <f t="shared" si="564"/>
        <v>24.881786521914123</v>
      </c>
      <c r="AA277" s="16">
        <f t="shared" si="565"/>
        <v>0.78178652191412112</v>
      </c>
      <c r="AB277" s="16">
        <f t="shared" si="566"/>
        <v>94.142732968898471</v>
      </c>
      <c r="AC277" s="15">
        <f t="shared" si="567"/>
        <v>4.5848355451969969E-2</v>
      </c>
      <c r="AD277" s="15">
        <f t="shared" si="568"/>
        <v>1.1992624151289988E-2</v>
      </c>
      <c r="AE277" s="15">
        <f t="shared" si="569"/>
        <v>1.9115055013239957E-2</v>
      </c>
      <c r="AF277" s="15">
        <f t="shared" si="570"/>
        <v>2.5652011538833303E-2</v>
      </c>
    </row>
    <row r="278" spans="1:32" ht="20.5" thickBot="1" x14ac:dyDescent="0.25">
      <c r="A278" s="2">
        <v>79</v>
      </c>
      <c r="B278" s="3" t="s">
        <v>465</v>
      </c>
      <c r="C278" s="4" t="s">
        <v>466</v>
      </c>
      <c r="D278" s="4" t="s">
        <v>38</v>
      </c>
      <c r="E278" s="5">
        <v>0</v>
      </c>
      <c r="F278" s="5">
        <v>102.357</v>
      </c>
      <c r="G278" s="5"/>
      <c r="H278" s="5"/>
      <c r="I278" s="5">
        <f t="shared" si="560"/>
        <v>0</v>
      </c>
      <c r="J278" s="5">
        <f t="shared" si="561"/>
        <v>102.357</v>
      </c>
      <c r="K278" s="6">
        <v>266.82</v>
      </c>
      <c r="L278" s="6">
        <v>321</v>
      </c>
      <c r="M278" s="6">
        <v>32856.6</v>
      </c>
      <c r="N278" s="6">
        <v>0</v>
      </c>
      <c r="O278" s="6">
        <v>0</v>
      </c>
      <c r="P278" s="6">
        <v>0</v>
      </c>
      <c r="Q278" s="6">
        <v>0</v>
      </c>
      <c r="R278" s="6">
        <v>0</v>
      </c>
      <c r="S278" s="6">
        <v>0</v>
      </c>
      <c r="T278" s="6">
        <v>0</v>
      </c>
      <c r="V278" s="6">
        <v>515</v>
      </c>
      <c r="W278" s="6">
        <v>0</v>
      </c>
      <c r="X278" s="15">
        <f t="shared" si="562"/>
        <v>1.604361370716511</v>
      </c>
      <c r="Y278" s="15">
        <f t="shared" si="563"/>
        <v>1.5787093591776777</v>
      </c>
      <c r="Z278" s="16">
        <f t="shared" si="564"/>
        <v>421.23123121578794</v>
      </c>
      <c r="AA278" s="16">
        <f t="shared" si="565"/>
        <v>154.41123121578795</v>
      </c>
      <c r="AB278" s="16">
        <f t="shared" si="566"/>
        <v>15805.070393554408</v>
      </c>
      <c r="AC278" s="15">
        <f t="shared" si="567"/>
        <v>4.5848355451969969E-2</v>
      </c>
      <c r="AD278" s="15">
        <f t="shared" si="568"/>
        <v>1.1992624151289988E-2</v>
      </c>
      <c r="AE278" s="15">
        <f t="shared" si="569"/>
        <v>1.9115055013239957E-2</v>
      </c>
      <c r="AF278" s="15">
        <f t="shared" si="570"/>
        <v>2.5652011538833303E-2</v>
      </c>
    </row>
    <row r="279" spans="1:32" ht="20.5" thickBot="1" x14ac:dyDescent="0.25">
      <c r="A279" s="8">
        <v>80</v>
      </c>
      <c r="B279" s="9" t="s">
        <v>467</v>
      </c>
      <c r="C279" s="10" t="s">
        <v>468</v>
      </c>
      <c r="D279" s="10" t="s">
        <v>38</v>
      </c>
      <c r="E279" s="11">
        <v>0</v>
      </c>
      <c r="F279" s="11">
        <v>483.327</v>
      </c>
      <c r="G279" s="11"/>
      <c r="H279" s="11"/>
      <c r="I279" s="11">
        <f t="shared" si="560"/>
        <v>0</v>
      </c>
      <c r="J279" s="11">
        <f t="shared" si="561"/>
        <v>483.327</v>
      </c>
      <c r="K279" s="12">
        <v>1206.43</v>
      </c>
      <c r="L279" s="12">
        <v>663.69</v>
      </c>
      <c r="M279" s="12">
        <v>320779.3</v>
      </c>
      <c r="N279" s="12">
        <v>110513.92686750001</v>
      </c>
      <c r="O279" s="12">
        <v>87553.719396</v>
      </c>
      <c r="P279" s="12">
        <v>0</v>
      </c>
      <c r="Q279" s="12">
        <v>0</v>
      </c>
      <c r="R279" s="12">
        <v>29593.157155847999</v>
      </c>
      <c r="S279" s="12">
        <v>66963.922342209393</v>
      </c>
      <c r="T279" s="13">
        <v>25822.228299679999</v>
      </c>
      <c r="V279" s="12">
        <v>907.66</v>
      </c>
      <c r="W279" s="12">
        <v>187574.37542999999</v>
      </c>
    </row>
    <row r="280" spans="1:32" x14ac:dyDescent="0.2">
      <c r="A280" s="63"/>
      <c r="B280" s="64" t="s">
        <v>187</v>
      </c>
      <c r="C280" s="65" t="s">
        <v>188</v>
      </c>
      <c r="D280" s="65" t="s">
        <v>92</v>
      </c>
      <c r="E280" s="66">
        <v>5.0000000000000001E-3</v>
      </c>
      <c r="F280" s="66">
        <v>2.4166349999999999</v>
      </c>
      <c r="G280" s="66"/>
      <c r="H280" s="66"/>
      <c r="I280" s="66">
        <f t="shared" si="560"/>
        <v>0</v>
      </c>
      <c r="J280" s="66">
        <f t="shared" si="561"/>
        <v>2.4166349999999999</v>
      </c>
      <c r="K280" s="1">
        <v>45.7</v>
      </c>
      <c r="L280" s="1">
        <v>45.7</v>
      </c>
      <c r="M280" s="1">
        <v>110.4402195</v>
      </c>
      <c r="N280" s="1">
        <v>110.4402195</v>
      </c>
      <c r="O280" s="1"/>
      <c r="P280" s="1"/>
      <c r="Q280" s="1"/>
      <c r="R280" s="1"/>
      <c r="S280" s="1"/>
      <c r="T280" s="1"/>
      <c r="V280" s="1">
        <v>52.8</v>
      </c>
      <c r="W280" s="1">
        <v>127.598328</v>
      </c>
      <c r="X280" s="15">
        <f t="shared" ref="X280:X285" si="571">V280/L280</f>
        <v>1.1553610503282274</v>
      </c>
      <c r="Y280" s="15">
        <f t="shared" ref="Y280:Y285" si="572">X280-AF280</f>
        <v>1.1297090387893942</v>
      </c>
      <c r="Z280" s="16">
        <f t="shared" ref="Z280:Z285" si="573">K280*Y280</f>
        <v>51.627703072675317</v>
      </c>
      <c r="AA280" s="16">
        <f t="shared" ref="AA280:AA285" si="574">Z280-K280</f>
        <v>5.9277030726753139</v>
      </c>
      <c r="AB280" s="16">
        <f t="shared" ref="AB280:AB285" si="575">J280*AA280</f>
        <v>14.325094715034707</v>
      </c>
      <c r="AC280" s="15">
        <f t="shared" ref="AC280:AC285" si="576">104.584835545197%-100%</f>
        <v>4.5848355451969969E-2</v>
      </c>
      <c r="AD280" s="15">
        <f t="shared" ref="AD280:AD285" si="577">101.199262415129%-100%</f>
        <v>1.1992624151289988E-2</v>
      </c>
      <c r="AE280" s="15">
        <f t="shared" ref="AE280:AE285" si="578">101.911505501324%-100%</f>
        <v>1.9115055013239957E-2</v>
      </c>
      <c r="AF280" s="15">
        <f t="shared" ref="AF280:AF285" si="579">AVERAGE(AC280:AE280)</f>
        <v>2.5652011538833303E-2</v>
      </c>
    </row>
    <row r="281" spans="1:32" x14ac:dyDescent="0.2">
      <c r="A281" s="63"/>
      <c r="B281" s="64" t="s">
        <v>437</v>
      </c>
      <c r="C281" s="65" t="s">
        <v>438</v>
      </c>
      <c r="D281" s="65" t="s">
        <v>41</v>
      </c>
      <c r="E281" s="66">
        <v>3.1E-2</v>
      </c>
      <c r="F281" s="66">
        <v>14.983136999999999</v>
      </c>
      <c r="G281" s="66"/>
      <c r="H281" s="66"/>
      <c r="I281" s="66">
        <f t="shared" si="560"/>
        <v>0</v>
      </c>
      <c r="J281" s="66">
        <f t="shared" si="561"/>
        <v>14.983136999999999</v>
      </c>
      <c r="K281" s="1">
        <v>284</v>
      </c>
      <c r="L281" s="1">
        <v>284</v>
      </c>
      <c r="M281" s="1">
        <v>4255.210908</v>
      </c>
      <c r="N281" s="1">
        <v>4255.210908</v>
      </c>
      <c r="O281" s="1"/>
      <c r="P281" s="1"/>
      <c r="Q281" s="1"/>
      <c r="R281" s="1"/>
      <c r="S281" s="1"/>
      <c r="T281" s="1"/>
      <c r="V281" s="1">
        <v>346</v>
      </c>
      <c r="W281" s="1">
        <v>5184.1654019999996</v>
      </c>
      <c r="X281" s="15">
        <f t="shared" si="571"/>
        <v>1.2183098591549295</v>
      </c>
      <c r="Y281" s="15">
        <f t="shared" si="572"/>
        <v>1.1926578476160963</v>
      </c>
      <c r="Z281" s="16">
        <f t="shared" si="573"/>
        <v>338.71482872297133</v>
      </c>
      <c r="AA281" s="16">
        <f t="shared" si="574"/>
        <v>54.714828722971333</v>
      </c>
      <c r="AB281" s="16">
        <f t="shared" si="575"/>
        <v>819.79977468781453</v>
      </c>
      <c r="AC281" s="15">
        <f t="shared" si="576"/>
        <v>4.5848355451969969E-2</v>
      </c>
      <c r="AD281" s="15">
        <f t="shared" si="577"/>
        <v>1.1992624151289988E-2</v>
      </c>
      <c r="AE281" s="15">
        <f t="shared" si="578"/>
        <v>1.9115055013239957E-2</v>
      </c>
      <c r="AF281" s="15">
        <f t="shared" si="579"/>
        <v>2.5652011538833303E-2</v>
      </c>
    </row>
    <row r="282" spans="1:32" x14ac:dyDescent="0.2">
      <c r="A282" s="63"/>
      <c r="B282" s="64" t="s">
        <v>439</v>
      </c>
      <c r="C282" s="65" t="s">
        <v>440</v>
      </c>
      <c r="D282" s="65" t="s">
        <v>98</v>
      </c>
      <c r="E282" s="66">
        <v>9</v>
      </c>
      <c r="F282" s="66">
        <v>4349.9430000000002</v>
      </c>
      <c r="G282" s="66"/>
      <c r="H282" s="66"/>
      <c r="I282" s="66">
        <f t="shared" si="560"/>
        <v>0</v>
      </c>
      <c r="J282" s="66">
        <f t="shared" si="561"/>
        <v>4349.9430000000002</v>
      </c>
      <c r="K282" s="1">
        <v>12.3</v>
      </c>
      <c r="L282" s="1">
        <v>12.3</v>
      </c>
      <c r="M282" s="1">
        <v>53504.298900000002</v>
      </c>
      <c r="N282" s="1">
        <v>53504.298900000002</v>
      </c>
      <c r="O282" s="1"/>
      <c r="P282" s="1"/>
      <c r="Q282" s="1"/>
      <c r="R282" s="1"/>
      <c r="S282" s="1"/>
      <c r="T282" s="1"/>
      <c r="V282" s="1">
        <v>16.3</v>
      </c>
      <c r="W282" s="1">
        <v>86660.531099999993</v>
      </c>
      <c r="X282" s="15">
        <f t="shared" si="571"/>
        <v>1.3252032520325203</v>
      </c>
      <c r="Y282" s="15">
        <f t="shared" si="572"/>
        <v>1.2995512404936871</v>
      </c>
      <c r="Z282" s="16">
        <f t="shared" si="573"/>
        <v>15.984480258072352</v>
      </c>
      <c r="AA282" s="16">
        <f t="shared" si="574"/>
        <v>3.6844802580723517</v>
      </c>
      <c r="AB282" s="16">
        <f t="shared" si="575"/>
        <v>16027.279107240021</v>
      </c>
      <c r="AC282" s="15">
        <f t="shared" si="576"/>
        <v>4.5848355451969969E-2</v>
      </c>
      <c r="AD282" s="15">
        <f t="shared" si="577"/>
        <v>1.1992624151289988E-2</v>
      </c>
      <c r="AE282" s="15">
        <f t="shared" si="578"/>
        <v>1.9115055013239957E-2</v>
      </c>
      <c r="AF282" s="15">
        <f t="shared" si="579"/>
        <v>2.5652011538833303E-2</v>
      </c>
    </row>
    <row r="283" spans="1:32" ht="18" x14ac:dyDescent="0.2">
      <c r="A283" s="63"/>
      <c r="B283" s="64" t="s">
        <v>457</v>
      </c>
      <c r="C283" s="65" t="s">
        <v>458</v>
      </c>
      <c r="D283" s="65" t="s">
        <v>41</v>
      </c>
      <c r="E283" s="66">
        <v>8</v>
      </c>
      <c r="F283" s="66">
        <v>3866.616</v>
      </c>
      <c r="G283" s="66"/>
      <c r="H283" s="66"/>
      <c r="I283" s="66">
        <f t="shared" si="560"/>
        <v>0</v>
      </c>
      <c r="J283" s="66">
        <f t="shared" si="561"/>
        <v>3866.616</v>
      </c>
      <c r="K283" s="1">
        <v>10</v>
      </c>
      <c r="L283" s="1">
        <v>10</v>
      </c>
      <c r="M283" s="1">
        <v>38666.160000000003</v>
      </c>
      <c r="N283" s="1">
        <v>38666.160000000003</v>
      </c>
      <c r="O283" s="1"/>
      <c r="P283" s="1"/>
      <c r="Q283" s="1"/>
      <c r="R283" s="1"/>
      <c r="S283" s="1"/>
      <c r="T283" s="1"/>
      <c r="V283" s="1">
        <v>20.9</v>
      </c>
      <c r="W283" s="1">
        <v>80812.274399999995</v>
      </c>
      <c r="X283" s="15">
        <f t="shared" si="571"/>
        <v>2.09</v>
      </c>
      <c r="Y283" s="15">
        <f t="shared" si="572"/>
        <v>2.0643479884611664</v>
      </c>
      <c r="Z283" s="16">
        <f t="shared" si="573"/>
        <v>20.643479884611665</v>
      </c>
      <c r="AA283" s="16">
        <f t="shared" si="574"/>
        <v>10.643479884611665</v>
      </c>
      <c r="AB283" s="16">
        <f t="shared" si="575"/>
        <v>41154.24961751762</v>
      </c>
      <c r="AC283" s="15">
        <f t="shared" si="576"/>
        <v>4.5848355451969969E-2</v>
      </c>
      <c r="AD283" s="15">
        <f t="shared" si="577"/>
        <v>1.1992624151289988E-2</v>
      </c>
      <c r="AE283" s="15">
        <f t="shared" si="578"/>
        <v>1.9115055013239957E-2</v>
      </c>
      <c r="AF283" s="15">
        <f t="shared" si="579"/>
        <v>2.5652011538833303E-2</v>
      </c>
    </row>
    <row r="284" spans="1:32" x14ac:dyDescent="0.2">
      <c r="A284" s="63"/>
      <c r="B284" s="64" t="s">
        <v>443</v>
      </c>
      <c r="C284" s="65" t="s">
        <v>444</v>
      </c>
      <c r="D284" s="65" t="s">
        <v>38</v>
      </c>
      <c r="E284" s="66">
        <v>1.2</v>
      </c>
      <c r="F284" s="66">
        <v>579.99239999999998</v>
      </c>
      <c r="G284" s="66"/>
      <c r="H284" s="66"/>
      <c r="I284" s="66">
        <f t="shared" si="560"/>
        <v>0</v>
      </c>
      <c r="J284" s="66">
        <f t="shared" si="561"/>
        <v>579.99239999999998</v>
      </c>
      <c r="K284" s="1">
        <v>24.1</v>
      </c>
      <c r="L284" s="1">
        <v>24.1</v>
      </c>
      <c r="M284" s="1">
        <v>13977.81684</v>
      </c>
      <c r="N284" s="1">
        <v>13977.81684</v>
      </c>
      <c r="O284" s="1"/>
      <c r="P284" s="1"/>
      <c r="Q284" s="1"/>
      <c r="R284" s="1"/>
      <c r="S284" s="1"/>
      <c r="T284" s="1"/>
      <c r="V284" s="1">
        <v>25.5</v>
      </c>
      <c r="W284" s="1">
        <v>14789.806200000001</v>
      </c>
      <c r="X284" s="15">
        <f t="shared" si="571"/>
        <v>1.058091286307054</v>
      </c>
      <c r="Y284" s="15">
        <f t="shared" si="572"/>
        <v>1.0324392747682207</v>
      </c>
      <c r="Z284" s="16">
        <f t="shared" si="573"/>
        <v>24.881786521914123</v>
      </c>
      <c r="AA284" s="16">
        <f t="shared" si="574"/>
        <v>0.78178652191412112</v>
      </c>
      <c r="AB284" s="16">
        <f t="shared" si="575"/>
        <v>453.43024113262368</v>
      </c>
      <c r="AC284" s="15">
        <f t="shared" si="576"/>
        <v>4.5848355451969969E-2</v>
      </c>
      <c r="AD284" s="15">
        <f t="shared" si="577"/>
        <v>1.1992624151289988E-2</v>
      </c>
      <c r="AE284" s="15">
        <f t="shared" si="578"/>
        <v>1.9115055013239957E-2</v>
      </c>
      <c r="AF284" s="15">
        <f t="shared" si="579"/>
        <v>2.5652011538833303E-2</v>
      </c>
    </row>
    <row r="285" spans="1:32" ht="20.5" thickBot="1" x14ac:dyDescent="0.25">
      <c r="A285" s="2">
        <v>81</v>
      </c>
      <c r="B285" s="3" t="s">
        <v>469</v>
      </c>
      <c r="C285" s="4" t="s">
        <v>470</v>
      </c>
      <c r="D285" s="4" t="s">
        <v>38</v>
      </c>
      <c r="E285" s="5">
        <v>0</v>
      </c>
      <c r="F285" s="5">
        <v>492.99400000000003</v>
      </c>
      <c r="G285" s="5"/>
      <c r="H285" s="5"/>
      <c r="I285" s="5">
        <f t="shared" si="560"/>
        <v>0</v>
      </c>
      <c r="J285" s="5">
        <f t="shared" si="561"/>
        <v>492.99400000000003</v>
      </c>
      <c r="K285" s="6">
        <v>373.78</v>
      </c>
      <c r="L285" s="6">
        <v>500</v>
      </c>
      <c r="M285" s="6">
        <v>246497</v>
      </c>
      <c r="N285" s="6">
        <v>0</v>
      </c>
      <c r="O285" s="6">
        <v>0</v>
      </c>
      <c r="P285" s="6">
        <v>0</v>
      </c>
      <c r="Q285" s="6">
        <v>0</v>
      </c>
      <c r="R285" s="6">
        <v>0</v>
      </c>
      <c r="S285" s="6">
        <v>0</v>
      </c>
      <c r="T285" s="6">
        <v>0</v>
      </c>
      <c r="V285" s="6">
        <v>808</v>
      </c>
      <c r="W285" s="6">
        <v>0</v>
      </c>
      <c r="X285" s="15">
        <f t="shared" si="571"/>
        <v>1.6160000000000001</v>
      </c>
      <c r="Y285" s="15">
        <f t="shared" si="572"/>
        <v>1.5903479884611669</v>
      </c>
      <c r="Z285" s="16">
        <f t="shared" si="573"/>
        <v>594.44027112701497</v>
      </c>
      <c r="AA285" s="16">
        <f t="shared" si="574"/>
        <v>220.66027112701499</v>
      </c>
      <c r="AB285" s="16">
        <f t="shared" si="575"/>
        <v>108784.18970399164</v>
      </c>
      <c r="AC285" s="15">
        <f t="shared" si="576"/>
        <v>4.5848355451969969E-2</v>
      </c>
      <c r="AD285" s="15">
        <f t="shared" si="577"/>
        <v>1.1992624151289988E-2</v>
      </c>
      <c r="AE285" s="15">
        <f t="shared" si="578"/>
        <v>1.9115055013239957E-2</v>
      </c>
      <c r="AF285" s="15">
        <f t="shared" si="579"/>
        <v>2.5652011538833303E-2</v>
      </c>
    </row>
    <row r="286" spans="1:32" ht="20.5" thickBot="1" x14ac:dyDescent="0.25">
      <c r="A286" s="8">
        <v>82</v>
      </c>
      <c r="B286" s="9" t="s">
        <v>485</v>
      </c>
      <c r="C286" s="10" t="s">
        <v>486</v>
      </c>
      <c r="D286" s="10" t="s">
        <v>38</v>
      </c>
      <c r="E286" s="11">
        <v>0</v>
      </c>
      <c r="F286" s="11">
        <v>40.997999999999998</v>
      </c>
      <c r="G286" s="11"/>
      <c r="H286" s="11"/>
      <c r="I286" s="11">
        <f t="shared" si="560"/>
        <v>0</v>
      </c>
      <c r="J286" s="11">
        <f t="shared" si="561"/>
        <v>40.997999999999998</v>
      </c>
      <c r="K286" s="12">
        <v>656.7</v>
      </c>
      <c r="L286" s="12">
        <v>559.05999999999995</v>
      </c>
      <c r="M286" s="12">
        <v>22920.34</v>
      </c>
      <c r="N286" s="12">
        <v>17248.514567999999</v>
      </c>
      <c r="O286" s="12">
        <v>2368.4954579999999</v>
      </c>
      <c r="P286" s="12">
        <v>0</v>
      </c>
      <c r="Q286" s="12">
        <v>0</v>
      </c>
      <c r="R286" s="12">
        <v>800.55146480400003</v>
      </c>
      <c r="S286" s="12">
        <v>1806.3567459982801</v>
      </c>
      <c r="T286" s="13">
        <v>696.55651363231902</v>
      </c>
      <c r="V286" s="12">
        <v>656.7</v>
      </c>
      <c r="W286" s="12">
        <v>0</v>
      </c>
    </row>
    <row r="287" spans="1:32" x14ac:dyDescent="0.2">
      <c r="A287" s="63"/>
      <c r="B287" s="64" t="s">
        <v>487</v>
      </c>
      <c r="C287" s="65" t="s">
        <v>488</v>
      </c>
      <c r="D287" s="65" t="s">
        <v>98</v>
      </c>
      <c r="E287" s="66">
        <v>6.1</v>
      </c>
      <c r="F287" s="66">
        <v>250.08779999999999</v>
      </c>
      <c r="G287" s="66"/>
      <c r="H287" s="66"/>
      <c r="I287" s="66">
        <f t="shared" si="560"/>
        <v>0</v>
      </c>
      <c r="J287" s="66">
        <f t="shared" si="561"/>
        <v>250.08779999999999</v>
      </c>
      <c r="K287" s="1">
        <v>66.5</v>
      </c>
      <c r="L287" s="1">
        <v>66.5</v>
      </c>
      <c r="M287" s="1">
        <v>16630.8387</v>
      </c>
      <c r="N287" s="1">
        <v>16630.8387</v>
      </c>
      <c r="O287" s="1"/>
      <c r="P287" s="1"/>
      <c r="Q287" s="1"/>
      <c r="R287" s="1"/>
      <c r="S287" s="1"/>
      <c r="T287" s="1"/>
      <c r="V287" s="1">
        <v>83.3</v>
      </c>
      <c r="X287" s="15">
        <f t="shared" ref="X287:X288" si="580">V287/L287</f>
        <v>1.2526315789473683</v>
      </c>
      <c r="Y287" s="15">
        <f t="shared" ref="Y287:Y288" si="581">X287-AF287</f>
        <v>1.2269795674085351</v>
      </c>
      <c r="Z287" s="16">
        <f t="shared" ref="Z287:Z288" si="582">K287*Y287</f>
        <v>81.594141232667582</v>
      </c>
      <c r="AA287" s="16">
        <f t="shared" ref="AA287:AA288" si="583">Z287-K287</f>
        <v>15.094141232667582</v>
      </c>
      <c r="AB287" s="16">
        <f t="shared" ref="AB287:AB288" si="584">J287*AA287</f>
        <v>3774.8605737671232</v>
      </c>
      <c r="AC287" s="15">
        <f t="shared" ref="AC287:AC288" si="585">104.584835545197%-100%</f>
        <v>4.5848355451969969E-2</v>
      </c>
      <c r="AD287" s="15">
        <f t="shared" ref="AD287:AD288" si="586">101.199262415129%-100%</f>
        <v>1.1992624151289988E-2</v>
      </c>
      <c r="AE287" s="15">
        <f t="shared" ref="AE287:AE288" si="587">101.911505501324%-100%</f>
        <v>1.9115055013239957E-2</v>
      </c>
      <c r="AF287" s="15">
        <f t="shared" ref="AF287:AF288" si="588">AVERAGE(AC287:AE287)</f>
        <v>2.5652011538833303E-2</v>
      </c>
    </row>
    <row r="288" spans="1:32" ht="15" thickBot="1" x14ac:dyDescent="0.25">
      <c r="A288" s="63"/>
      <c r="B288" s="64" t="s">
        <v>489</v>
      </c>
      <c r="C288" s="65" t="s">
        <v>490</v>
      </c>
      <c r="D288" s="65" t="s">
        <v>98</v>
      </c>
      <c r="E288" s="66">
        <v>0.18</v>
      </c>
      <c r="F288" s="66">
        <v>7.3796400000000002</v>
      </c>
      <c r="G288" s="66"/>
      <c r="H288" s="66"/>
      <c r="I288" s="66">
        <f t="shared" si="560"/>
        <v>0</v>
      </c>
      <c r="J288" s="66">
        <f t="shared" si="561"/>
        <v>7.3796400000000002</v>
      </c>
      <c r="K288" s="1">
        <v>83.7</v>
      </c>
      <c r="L288" s="1">
        <v>83.7</v>
      </c>
      <c r="M288" s="1">
        <v>617.67586800000004</v>
      </c>
      <c r="N288" s="1">
        <v>617.67586800000004</v>
      </c>
      <c r="O288" s="1"/>
      <c r="P288" s="1"/>
      <c r="Q288" s="1"/>
      <c r="R288" s="1"/>
      <c r="S288" s="1"/>
      <c r="T288" s="1"/>
      <c r="V288" s="1">
        <v>113</v>
      </c>
      <c r="X288" s="15">
        <f t="shared" si="580"/>
        <v>1.3500597371565113</v>
      </c>
      <c r="Y288" s="15">
        <f t="shared" si="581"/>
        <v>1.3244077256176781</v>
      </c>
      <c r="Z288" s="16">
        <f t="shared" si="582"/>
        <v>110.85292663419966</v>
      </c>
      <c r="AA288" s="16">
        <f t="shared" si="583"/>
        <v>27.152926634199659</v>
      </c>
      <c r="AB288" s="16">
        <f t="shared" si="584"/>
        <v>200.37882350680519</v>
      </c>
      <c r="AC288" s="15">
        <f t="shared" si="585"/>
        <v>4.5848355451969969E-2</v>
      </c>
      <c r="AD288" s="15">
        <f t="shared" si="586"/>
        <v>1.1992624151289988E-2</v>
      </c>
      <c r="AE288" s="15">
        <f t="shared" si="587"/>
        <v>1.9115055013239957E-2</v>
      </c>
      <c r="AF288" s="15">
        <f t="shared" si="588"/>
        <v>2.5652011538833303E-2</v>
      </c>
    </row>
    <row r="289" spans="1:32" ht="20.5" thickBot="1" x14ac:dyDescent="0.25">
      <c r="A289" s="8">
        <v>83</v>
      </c>
      <c r="B289" s="9" t="s">
        <v>491</v>
      </c>
      <c r="C289" s="10" t="s">
        <v>492</v>
      </c>
      <c r="D289" s="10" t="s">
        <v>38</v>
      </c>
      <c r="E289" s="11">
        <v>0</v>
      </c>
      <c r="F289" s="11">
        <v>574.43299999999999</v>
      </c>
      <c r="G289" s="11"/>
      <c r="H289" s="11"/>
      <c r="I289" s="11">
        <f t="shared" si="560"/>
        <v>0</v>
      </c>
      <c r="J289" s="11">
        <f t="shared" si="561"/>
        <v>574.43299999999999</v>
      </c>
      <c r="K289" s="12">
        <v>430.13</v>
      </c>
      <c r="L289" s="12">
        <v>343.3</v>
      </c>
      <c r="M289" s="12">
        <v>197202.85</v>
      </c>
      <c r="N289" s="12">
        <v>134145.04075799999</v>
      </c>
      <c r="O289" s="12">
        <v>26331.721503500001</v>
      </c>
      <c r="P289" s="12">
        <v>0</v>
      </c>
      <c r="Q289" s="12">
        <v>0</v>
      </c>
      <c r="R289" s="12">
        <v>8900.1218681829996</v>
      </c>
      <c r="S289" s="12">
        <v>20082.1507218593</v>
      </c>
      <c r="T289" s="13">
        <v>7743.9591730959201</v>
      </c>
      <c r="V289" s="12">
        <v>430.13</v>
      </c>
      <c r="W289" s="12">
        <v>0</v>
      </c>
    </row>
    <row r="290" spans="1:32" x14ac:dyDescent="0.2">
      <c r="A290" s="63"/>
      <c r="B290" s="64" t="s">
        <v>493</v>
      </c>
      <c r="C290" s="65" t="s">
        <v>494</v>
      </c>
      <c r="D290" s="65" t="s">
        <v>139</v>
      </c>
      <c r="E290" s="66">
        <v>3.3E-3</v>
      </c>
      <c r="F290" s="66">
        <v>1.8956289</v>
      </c>
      <c r="G290" s="66"/>
      <c r="H290" s="66"/>
      <c r="I290" s="66">
        <f t="shared" si="560"/>
        <v>0</v>
      </c>
      <c r="J290" s="66">
        <f t="shared" si="561"/>
        <v>1.8956289</v>
      </c>
      <c r="K290" s="1">
        <v>66200</v>
      </c>
      <c r="L290" s="1">
        <v>66200</v>
      </c>
      <c r="M290" s="1">
        <v>125490.63318</v>
      </c>
      <c r="N290" s="1">
        <v>125490.63318</v>
      </c>
      <c r="O290" s="1"/>
      <c r="P290" s="1"/>
      <c r="Q290" s="1"/>
      <c r="R290" s="1"/>
      <c r="S290" s="1"/>
      <c r="T290" s="1"/>
      <c r="V290" s="1">
        <v>96000</v>
      </c>
      <c r="X290" s="15">
        <f t="shared" ref="X290:X291" si="589">V290/L290</f>
        <v>1.4501510574018126</v>
      </c>
      <c r="Y290" s="15">
        <f t="shared" ref="Y290:Y291" si="590">X290-AF290</f>
        <v>1.4244990458629794</v>
      </c>
      <c r="Z290" s="16">
        <f t="shared" ref="Z290:Z291" si="591">K290*Y290</f>
        <v>94301.836836129238</v>
      </c>
      <c r="AA290" s="16">
        <f t="shared" ref="AA290:AA291" si="592">Z290-K290</f>
        <v>28101.836836129238</v>
      </c>
      <c r="AB290" s="16">
        <f t="shared" ref="AB290:AB291" si="593">J290*AA290</f>
        <v>53270.654049651144</v>
      </c>
      <c r="AC290" s="15">
        <f t="shared" ref="AC290:AC291" si="594">104.584835545197%-100%</f>
        <v>4.5848355451969969E-2</v>
      </c>
      <c r="AD290" s="15">
        <f t="shared" ref="AD290:AD291" si="595">101.199262415129%-100%</f>
        <v>1.1992624151289988E-2</v>
      </c>
      <c r="AE290" s="15">
        <f t="shared" ref="AE290:AE291" si="596">101.911505501324%-100%</f>
        <v>1.9115055013239957E-2</v>
      </c>
      <c r="AF290" s="15">
        <f t="shared" ref="AF290:AF291" si="597">AVERAGE(AC290:AE290)</f>
        <v>2.5652011538833303E-2</v>
      </c>
    </row>
    <row r="291" spans="1:32" ht="15" thickBot="1" x14ac:dyDescent="0.25">
      <c r="A291" s="63"/>
      <c r="B291" s="64" t="s">
        <v>489</v>
      </c>
      <c r="C291" s="65" t="s">
        <v>490</v>
      </c>
      <c r="D291" s="65" t="s">
        <v>98</v>
      </c>
      <c r="E291" s="66">
        <v>0.18</v>
      </c>
      <c r="F291" s="66">
        <v>103.39794000000001</v>
      </c>
      <c r="G291" s="66"/>
      <c r="H291" s="66"/>
      <c r="I291" s="66">
        <f t="shared" si="560"/>
        <v>0</v>
      </c>
      <c r="J291" s="66">
        <f t="shared" si="561"/>
        <v>103.39794000000001</v>
      </c>
      <c r="K291" s="1">
        <v>83.7</v>
      </c>
      <c r="L291" s="1">
        <v>83.7</v>
      </c>
      <c r="M291" s="1">
        <v>8654.4075780000003</v>
      </c>
      <c r="N291" s="1">
        <v>8654.4075780000003</v>
      </c>
      <c r="O291" s="1"/>
      <c r="P291" s="1"/>
      <c r="Q291" s="1"/>
      <c r="R291" s="1"/>
      <c r="S291" s="1"/>
      <c r="T291" s="1"/>
      <c r="V291" s="1">
        <v>113</v>
      </c>
      <c r="X291" s="15">
        <f t="shared" si="589"/>
        <v>1.3500597371565113</v>
      </c>
      <c r="Y291" s="15">
        <f t="shared" si="590"/>
        <v>1.3244077256176781</v>
      </c>
      <c r="Z291" s="16">
        <f t="shared" si="591"/>
        <v>110.85292663419966</v>
      </c>
      <c r="AA291" s="16">
        <f t="shared" si="592"/>
        <v>27.152926634199659</v>
      </c>
      <c r="AB291" s="16">
        <f t="shared" si="593"/>
        <v>2807.5566789473783</v>
      </c>
      <c r="AC291" s="15">
        <f t="shared" si="594"/>
        <v>4.5848355451969969E-2</v>
      </c>
      <c r="AD291" s="15">
        <f t="shared" si="595"/>
        <v>1.1992624151289988E-2</v>
      </c>
      <c r="AE291" s="15">
        <f t="shared" si="596"/>
        <v>1.9115055013239957E-2</v>
      </c>
      <c r="AF291" s="15">
        <f t="shared" si="597"/>
        <v>2.5652011538833303E-2</v>
      </c>
    </row>
    <row r="292" spans="1:32" ht="20.5" thickBot="1" x14ac:dyDescent="0.25">
      <c r="A292" s="8">
        <v>84</v>
      </c>
      <c r="B292" s="9" t="s">
        <v>495</v>
      </c>
      <c r="C292" s="10" t="s">
        <v>496</v>
      </c>
      <c r="D292" s="10" t="s">
        <v>95</v>
      </c>
      <c r="E292" s="11">
        <v>0</v>
      </c>
      <c r="F292" s="11">
        <v>103</v>
      </c>
      <c r="G292" s="11"/>
      <c r="H292" s="11"/>
      <c r="I292" s="11">
        <f t="shared" si="560"/>
        <v>0</v>
      </c>
      <c r="J292" s="11">
        <f t="shared" si="561"/>
        <v>103</v>
      </c>
      <c r="K292" s="12">
        <v>196.66</v>
      </c>
      <c r="L292" s="12">
        <v>39.79</v>
      </c>
      <c r="M292" s="12">
        <v>4098.37</v>
      </c>
      <c r="N292" s="12">
        <v>636.74599999999998</v>
      </c>
      <c r="O292" s="12">
        <v>1445.3475000000001</v>
      </c>
      <c r="P292" s="12">
        <v>0</v>
      </c>
      <c r="Q292" s="12">
        <v>0</v>
      </c>
      <c r="R292" s="12">
        <v>488.52745499999997</v>
      </c>
      <c r="S292" s="12">
        <v>1102.3087243499999</v>
      </c>
      <c r="T292" s="13">
        <v>425.065715109</v>
      </c>
      <c r="V292" s="12">
        <v>46.09</v>
      </c>
      <c r="W292" s="12">
        <v>605.02200000000005</v>
      </c>
    </row>
    <row r="293" spans="1:32" ht="15" thickBot="1" x14ac:dyDescent="0.25">
      <c r="A293" s="63"/>
      <c r="B293" s="64" t="s">
        <v>497</v>
      </c>
      <c r="C293" s="65" t="s">
        <v>498</v>
      </c>
      <c r="D293" s="65" t="s">
        <v>95</v>
      </c>
      <c r="E293" s="66">
        <v>2.2000000000000002</v>
      </c>
      <c r="F293" s="66">
        <v>226.6</v>
      </c>
      <c r="G293" s="66"/>
      <c r="H293" s="66"/>
      <c r="I293" s="66">
        <f t="shared" si="560"/>
        <v>0</v>
      </c>
      <c r="J293" s="66">
        <f t="shared" si="561"/>
        <v>226.6</v>
      </c>
      <c r="K293" s="1">
        <v>2.81</v>
      </c>
      <c r="L293" s="1">
        <v>2.81</v>
      </c>
      <c r="M293" s="1">
        <v>636.74599999999998</v>
      </c>
      <c r="N293" s="1">
        <v>636.74599999999998</v>
      </c>
      <c r="O293" s="1"/>
      <c r="P293" s="1"/>
      <c r="Q293" s="1"/>
      <c r="R293" s="1"/>
      <c r="S293" s="1"/>
      <c r="T293" s="1"/>
      <c r="V293" s="1">
        <v>2.67</v>
      </c>
      <c r="W293" s="1">
        <v>605.02200000000005</v>
      </c>
      <c r="X293" s="15">
        <f t="shared" ref="X293" si="598">V293/L293</f>
        <v>0.95017793594306044</v>
      </c>
      <c r="Y293" s="15">
        <f t="shared" ref="Y293" si="599">X293-AF293</f>
        <v>0.9245259244042271</v>
      </c>
      <c r="Z293" s="16">
        <f t="shared" ref="Z293" si="600">K293*Y293</f>
        <v>2.5979178475758782</v>
      </c>
      <c r="AA293" s="16">
        <f t="shared" ref="AA293" si="601">Z293-K293</f>
        <v>-0.21208215242412187</v>
      </c>
      <c r="AB293" s="16">
        <f t="shared" ref="AB293" si="602">J293*AA293</f>
        <v>-48.057815739306015</v>
      </c>
      <c r="AC293" s="15">
        <f t="shared" ref="AC293" si="603">104.584835545197%-100%</f>
        <v>4.5848355451969969E-2</v>
      </c>
      <c r="AD293" s="15">
        <f t="shared" ref="AD293" si="604">101.199262415129%-100%</f>
        <v>1.1992624151289988E-2</v>
      </c>
      <c r="AE293" s="15">
        <f t="shared" ref="AE293" si="605">101.911505501324%-100%</f>
        <v>1.9115055013239957E-2</v>
      </c>
      <c r="AF293" s="15">
        <f t="shared" ref="AF293" si="606">AVERAGE(AC293:AE293)</f>
        <v>2.5652011538833303E-2</v>
      </c>
    </row>
    <row r="294" spans="1:32" ht="20.5" thickBot="1" x14ac:dyDescent="0.25">
      <c r="A294" s="8">
        <v>85</v>
      </c>
      <c r="B294" s="9" t="s">
        <v>499</v>
      </c>
      <c r="C294" s="10" t="s">
        <v>500</v>
      </c>
      <c r="D294" s="10" t="s">
        <v>92</v>
      </c>
      <c r="E294" s="11">
        <v>0</v>
      </c>
      <c r="F294" s="11">
        <v>9.8930000000000007</v>
      </c>
      <c r="G294" s="11"/>
      <c r="H294" s="11"/>
      <c r="I294" s="11">
        <f t="shared" si="560"/>
        <v>0</v>
      </c>
      <c r="J294" s="11">
        <f t="shared" si="561"/>
        <v>9.8930000000000007</v>
      </c>
      <c r="K294" s="12">
        <v>6887.83</v>
      </c>
      <c r="L294" s="12">
        <v>3761.83</v>
      </c>
      <c r="M294" s="12">
        <v>37215.78</v>
      </c>
      <c r="N294" s="12">
        <v>26516.133702499999</v>
      </c>
      <c r="O294" s="12">
        <v>4467.9389859000003</v>
      </c>
      <c r="P294" s="12">
        <v>0</v>
      </c>
      <c r="Q294" s="12">
        <v>0</v>
      </c>
      <c r="R294" s="12">
        <v>1510.1633772342</v>
      </c>
      <c r="S294" s="12">
        <v>3407.5183469864901</v>
      </c>
      <c r="T294" s="13">
        <v>1313.9868994169001</v>
      </c>
      <c r="V294" s="12">
        <v>4467.74</v>
      </c>
      <c r="W294" s="12">
        <v>31251.19556</v>
      </c>
    </row>
    <row r="295" spans="1:32" x14ac:dyDescent="0.2">
      <c r="A295" s="63"/>
      <c r="B295" s="64" t="s">
        <v>187</v>
      </c>
      <c r="C295" s="65" t="s">
        <v>188</v>
      </c>
      <c r="D295" s="65" t="s">
        <v>92</v>
      </c>
      <c r="E295" s="66">
        <v>0.52500000000000002</v>
      </c>
      <c r="F295" s="66">
        <v>5.1938250000000004</v>
      </c>
      <c r="G295" s="66"/>
      <c r="H295" s="66"/>
      <c r="I295" s="66">
        <f t="shared" si="560"/>
        <v>0</v>
      </c>
      <c r="J295" s="66">
        <f t="shared" si="561"/>
        <v>5.1938250000000004</v>
      </c>
      <c r="K295" s="1">
        <v>45.7</v>
      </c>
      <c r="L295" s="1">
        <v>45.7</v>
      </c>
      <c r="M295" s="1">
        <v>237.35780249999999</v>
      </c>
      <c r="N295" s="1">
        <v>237.35780249999999</v>
      </c>
      <c r="O295" s="1"/>
      <c r="P295" s="1"/>
      <c r="Q295" s="1"/>
      <c r="R295" s="1"/>
      <c r="S295" s="1"/>
      <c r="T295" s="1"/>
      <c r="V295" s="1">
        <v>52.8</v>
      </c>
      <c r="W295" s="1">
        <v>274.23396000000002</v>
      </c>
      <c r="X295" s="15">
        <f t="shared" ref="X295:X296" si="607">V295/L295</f>
        <v>1.1553610503282274</v>
      </c>
      <c r="Y295" s="15">
        <f t="shared" ref="Y295:Y296" si="608">X295-AF295</f>
        <v>1.1297090387893942</v>
      </c>
      <c r="Z295" s="16">
        <f t="shared" ref="Z295:Z296" si="609">K295*Y295</f>
        <v>51.627703072675317</v>
      </c>
      <c r="AA295" s="16">
        <f t="shared" ref="AA295:AA296" si="610">Z295-K295</f>
        <v>5.9277030726753139</v>
      </c>
      <c r="AB295" s="16">
        <f t="shared" ref="AB295:AB296" si="611">J295*AA295</f>
        <v>30.787452411437865</v>
      </c>
      <c r="AC295" s="15">
        <f t="shared" ref="AC295:AC296" si="612">104.584835545197%-100%</f>
        <v>4.5848355451969969E-2</v>
      </c>
      <c r="AD295" s="15">
        <f t="shared" ref="AD295:AD296" si="613">101.199262415129%-100%</f>
        <v>1.1992624151289988E-2</v>
      </c>
      <c r="AE295" s="15">
        <f t="shared" ref="AE295:AE296" si="614">101.911505501324%-100%</f>
        <v>1.9115055013239957E-2</v>
      </c>
      <c r="AF295" s="15">
        <f t="shared" ref="AF295:AF296" si="615">AVERAGE(AC295:AE295)</f>
        <v>2.5652011538833303E-2</v>
      </c>
    </row>
    <row r="296" spans="1:32" ht="15" thickBot="1" x14ac:dyDescent="0.25">
      <c r="A296" s="63"/>
      <c r="B296" s="64" t="s">
        <v>501</v>
      </c>
      <c r="C296" s="65" t="s">
        <v>502</v>
      </c>
      <c r="D296" s="65" t="s">
        <v>92</v>
      </c>
      <c r="E296" s="66">
        <v>1.01</v>
      </c>
      <c r="F296" s="66">
        <v>9.99193</v>
      </c>
      <c r="G296" s="66"/>
      <c r="H296" s="66"/>
      <c r="I296" s="66">
        <f t="shared" si="560"/>
        <v>0</v>
      </c>
      <c r="J296" s="66">
        <f t="shared" si="561"/>
        <v>9.99193</v>
      </c>
      <c r="K296" s="1">
        <v>2630</v>
      </c>
      <c r="L296" s="1">
        <v>2630</v>
      </c>
      <c r="M296" s="1">
        <v>26278.775900000001</v>
      </c>
      <c r="N296" s="1">
        <v>26278.775900000001</v>
      </c>
      <c r="O296" s="1"/>
      <c r="P296" s="1"/>
      <c r="Q296" s="1"/>
      <c r="R296" s="1"/>
      <c r="S296" s="1"/>
      <c r="T296" s="1"/>
      <c r="V296" s="1">
        <v>3040</v>
      </c>
      <c r="W296" s="1">
        <v>30976.961599999999</v>
      </c>
      <c r="X296" s="15">
        <f t="shared" si="607"/>
        <v>1.1558935361216729</v>
      </c>
      <c r="Y296" s="15">
        <f t="shared" si="608"/>
        <v>1.1302415245828397</v>
      </c>
      <c r="Z296" s="16">
        <f t="shared" si="609"/>
        <v>2972.5352096528682</v>
      </c>
      <c r="AA296" s="16">
        <f t="shared" si="610"/>
        <v>342.53520965286816</v>
      </c>
      <c r="AB296" s="16">
        <f t="shared" si="611"/>
        <v>3422.5878373867831</v>
      </c>
      <c r="AC296" s="15">
        <f t="shared" si="612"/>
        <v>4.5848355451969969E-2</v>
      </c>
      <c r="AD296" s="15">
        <f t="shared" si="613"/>
        <v>1.1992624151289988E-2</v>
      </c>
      <c r="AE296" s="15">
        <f t="shared" si="614"/>
        <v>1.9115055013239957E-2</v>
      </c>
      <c r="AF296" s="15">
        <f t="shared" si="615"/>
        <v>2.5652011538833303E-2</v>
      </c>
    </row>
    <row r="297" spans="1:32" ht="20.5" thickBot="1" x14ac:dyDescent="0.25">
      <c r="A297" s="8">
        <v>86</v>
      </c>
      <c r="B297" s="9" t="s">
        <v>503</v>
      </c>
      <c r="C297" s="10" t="s">
        <v>504</v>
      </c>
      <c r="D297" s="10" t="s">
        <v>92</v>
      </c>
      <c r="E297" s="11">
        <v>0</v>
      </c>
      <c r="F297" s="11">
        <v>0.52900000000000003</v>
      </c>
      <c r="G297" s="11"/>
      <c r="H297" s="11"/>
      <c r="I297" s="11">
        <f t="shared" si="560"/>
        <v>0</v>
      </c>
      <c r="J297" s="11">
        <f t="shared" si="561"/>
        <v>0.52900000000000003</v>
      </c>
      <c r="K297" s="12">
        <v>4969.5</v>
      </c>
      <c r="L297" s="12">
        <v>3501.61</v>
      </c>
      <c r="M297" s="12">
        <v>1852.35</v>
      </c>
      <c r="N297" s="12">
        <v>1397.2769008</v>
      </c>
      <c r="O297" s="12">
        <v>190.030554</v>
      </c>
      <c r="P297" s="12">
        <v>0</v>
      </c>
      <c r="Q297" s="12">
        <v>0</v>
      </c>
      <c r="R297" s="12">
        <v>64.230327251999995</v>
      </c>
      <c r="S297" s="12">
        <v>144.92870231364</v>
      </c>
      <c r="T297" s="13">
        <v>55.8865416991896</v>
      </c>
      <c r="V297" s="12">
        <v>4006.43</v>
      </c>
      <c r="W297" s="12">
        <v>1567.7130832</v>
      </c>
    </row>
    <row r="298" spans="1:32" x14ac:dyDescent="0.2">
      <c r="A298" s="63"/>
      <c r="B298" s="64" t="s">
        <v>187</v>
      </c>
      <c r="C298" s="65" t="s">
        <v>188</v>
      </c>
      <c r="D298" s="65" t="s">
        <v>92</v>
      </c>
      <c r="E298" s="66">
        <v>0.33600000000000002</v>
      </c>
      <c r="F298" s="66">
        <v>0.17774400000000001</v>
      </c>
      <c r="G298" s="66"/>
      <c r="H298" s="66"/>
      <c r="I298" s="66">
        <f t="shared" si="560"/>
        <v>0</v>
      </c>
      <c r="J298" s="66">
        <f t="shared" si="561"/>
        <v>0.17774400000000001</v>
      </c>
      <c r="K298" s="1">
        <v>45.7</v>
      </c>
      <c r="L298" s="1">
        <v>45.7</v>
      </c>
      <c r="M298" s="1">
        <v>8.1229008</v>
      </c>
      <c r="N298" s="1">
        <v>8.1229008</v>
      </c>
      <c r="O298" s="1"/>
      <c r="P298" s="1"/>
      <c r="Q298" s="1"/>
      <c r="R298" s="1"/>
      <c r="S298" s="1"/>
      <c r="T298" s="1"/>
      <c r="V298" s="1">
        <v>52.8</v>
      </c>
      <c r="W298" s="1">
        <v>9.3848832000000009</v>
      </c>
      <c r="X298" s="15">
        <f t="shared" ref="X298:X299" si="616">V298/L298</f>
        <v>1.1553610503282274</v>
      </c>
      <c r="Y298" s="15">
        <f t="shared" ref="Y298:Y299" si="617">X298-AF298</f>
        <v>1.1297090387893942</v>
      </c>
      <c r="Z298" s="16">
        <f t="shared" ref="Z298:Z299" si="618">K298*Y298</f>
        <v>51.627703072675317</v>
      </c>
      <c r="AA298" s="16">
        <f t="shared" ref="AA298:AA299" si="619">Z298-K298</f>
        <v>5.9277030726753139</v>
      </c>
      <c r="AB298" s="16">
        <f t="shared" ref="AB298:AB299" si="620">J298*AA298</f>
        <v>1.0536136549496011</v>
      </c>
      <c r="AC298" s="15">
        <f t="shared" ref="AC298:AC299" si="621">104.584835545197%-100%</f>
        <v>4.5848355451969969E-2</v>
      </c>
      <c r="AD298" s="15">
        <f t="shared" ref="AD298:AD299" si="622">101.199262415129%-100%</f>
        <v>1.1992624151289988E-2</v>
      </c>
      <c r="AE298" s="15">
        <f t="shared" ref="AE298:AE299" si="623">101.911505501324%-100%</f>
        <v>1.9115055013239957E-2</v>
      </c>
      <c r="AF298" s="15">
        <f t="shared" ref="AF298:AF299" si="624">AVERAGE(AC298:AE298)</f>
        <v>2.5652011538833303E-2</v>
      </c>
    </row>
    <row r="299" spans="1:32" ht="15" thickBot="1" x14ac:dyDescent="0.25">
      <c r="A299" s="63"/>
      <c r="B299" s="64" t="s">
        <v>505</v>
      </c>
      <c r="C299" s="65" t="s">
        <v>506</v>
      </c>
      <c r="D299" s="65" t="s">
        <v>92</v>
      </c>
      <c r="E299" s="66">
        <v>1.01</v>
      </c>
      <c r="F299" s="66">
        <v>0.53429000000000004</v>
      </c>
      <c r="G299" s="66"/>
      <c r="H299" s="66"/>
      <c r="I299" s="66">
        <f t="shared" si="560"/>
        <v>0</v>
      </c>
      <c r="J299" s="66">
        <f t="shared" si="561"/>
        <v>0.53429000000000004</v>
      </c>
      <c r="K299" s="1">
        <v>2600</v>
      </c>
      <c r="L299" s="1">
        <v>2600</v>
      </c>
      <c r="M299" s="1">
        <v>1389.154</v>
      </c>
      <c r="N299" s="1">
        <v>1389.154</v>
      </c>
      <c r="O299" s="1"/>
      <c r="P299" s="1"/>
      <c r="Q299" s="1"/>
      <c r="R299" s="1"/>
      <c r="S299" s="1"/>
      <c r="T299" s="1"/>
      <c r="V299" s="1">
        <v>2860</v>
      </c>
      <c r="W299" s="1">
        <v>1558.3281999999999</v>
      </c>
      <c r="X299" s="15">
        <f t="shared" si="616"/>
        <v>1.1000000000000001</v>
      </c>
      <c r="Y299" s="15">
        <f t="shared" si="617"/>
        <v>1.0743479884611669</v>
      </c>
      <c r="Z299" s="16">
        <f t="shared" si="618"/>
        <v>2793.3047699990339</v>
      </c>
      <c r="AA299" s="16">
        <f t="shared" si="619"/>
        <v>193.30476999903385</v>
      </c>
      <c r="AB299" s="16">
        <f t="shared" si="620"/>
        <v>103.28080556278381</v>
      </c>
      <c r="AC299" s="15">
        <f t="shared" si="621"/>
        <v>4.5848355451969969E-2</v>
      </c>
      <c r="AD299" s="15">
        <f t="shared" si="622"/>
        <v>1.1992624151289988E-2</v>
      </c>
      <c r="AE299" s="15">
        <f t="shared" si="623"/>
        <v>1.9115055013239957E-2</v>
      </c>
      <c r="AF299" s="15">
        <f t="shared" si="624"/>
        <v>2.5652011538833303E-2</v>
      </c>
    </row>
    <row r="300" spans="1:32" ht="20.5" thickBot="1" x14ac:dyDescent="0.25">
      <c r="A300" s="8">
        <v>87</v>
      </c>
      <c r="B300" s="9" t="s">
        <v>507</v>
      </c>
      <c r="C300" s="10" t="s">
        <v>508</v>
      </c>
      <c r="D300" s="10" t="s">
        <v>92</v>
      </c>
      <c r="E300" s="11">
        <v>0</v>
      </c>
      <c r="F300" s="11">
        <v>37.887</v>
      </c>
      <c r="G300" s="11"/>
      <c r="H300" s="11"/>
      <c r="I300" s="11">
        <f t="shared" si="560"/>
        <v>0</v>
      </c>
      <c r="J300" s="11">
        <f t="shared" si="561"/>
        <v>37.887</v>
      </c>
      <c r="K300" s="12">
        <v>3507.75</v>
      </c>
      <c r="L300" s="12">
        <v>3401.94</v>
      </c>
      <c r="M300" s="12">
        <v>128889.3</v>
      </c>
      <c r="N300" s="12">
        <v>99794.263282500004</v>
      </c>
      <c r="O300" s="12">
        <v>12149.553906900001</v>
      </c>
      <c r="P300" s="12">
        <v>0</v>
      </c>
      <c r="Q300" s="12">
        <v>0</v>
      </c>
      <c r="R300" s="12">
        <v>4106.5492205321998</v>
      </c>
      <c r="S300" s="12">
        <v>9265.9787826363499</v>
      </c>
      <c r="T300" s="13">
        <v>3573.0914674096002</v>
      </c>
      <c r="V300" s="12">
        <v>3887.07</v>
      </c>
      <c r="W300" s="12">
        <v>111957.60047999999</v>
      </c>
    </row>
    <row r="301" spans="1:32" x14ac:dyDescent="0.2">
      <c r="A301" s="63"/>
      <c r="B301" s="64" t="s">
        <v>187</v>
      </c>
      <c r="C301" s="65" t="s">
        <v>188</v>
      </c>
      <c r="D301" s="65" t="s">
        <v>92</v>
      </c>
      <c r="E301" s="66">
        <v>0.17499999999999999</v>
      </c>
      <c r="F301" s="66">
        <v>6.6302250000000003</v>
      </c>
      <c r="G301" s="66"/>
      <c r="H301" s="66"/>
      <c r="I301" s="66">
        <f t="shared" si="560"/>
        <v>0</v>
      </c>
      <c r="J301" s="66">
        <f t="shared" si="561"/>
        <v>6.6302250000000003</v>
      </c>
      <c r="K301" s="1">
        <v>45.7</v>
      </c>
      <c r="L301" s="1">
        <v>45.7</v>
      </c>
      <c r="M301" s="1">
        <v>303.0012825</v>
      </c>
      <c r="N301" s="1">
        <v>303.0012825</v>
      </c>
      <c r="O301" s="1"/>
      <c r="P301" s="1"/>
      <c r="Q301" s="1"/>
      <c r="R301" s="1"/>
      <c r="S301" s="1"/>
      <c r="T301" s="1"/>
      <c r="V301" s="1">
        <v>52.8</v>
      </c>
      <c r="W301" s="1">
        <v>350.07587999999998</v>
      </c>
      <c r="X301" s="15">
        <f t="shared" ref="X301:X302" si="625">V301/L301</f>
        <v>1.1553610503282274</v>
      </c>
      <c r="Y301" s="15">
        <f t="shared" ref="Y301:Y302" si="626">X301-AF301</f>
        <v>1.1297090387893942</v>
      </c>
      <c r="Z301" s="16">
        <f t="shared" ref="Z301:Z302" si="627">K301*Y301</f>
        <v>51.627703072675317</v>
      </c>
      <c r="AA301" s="16">
        <f t="shared" ref="AA301:AA302" si="628">Z301-K301</f>
        <v>5.9277030726753139</v>
      </c>
      <c r="AB301" s="16">
        <f t="shared" ref="AB301:AB302" si="629">J301*AA301</f>
        <v>39.302005105028684</v>
      </c>
      <c r="AC301" s="15">
        <f t="shared" ref="AC301:AC302" si="630">104.584835545197%-100%</f>
        <v>4.5848355451969969E-2</v>
      </c>
      <c r="AD301" s="15">
        <f t="shared" ref="AD301:AD302" si="631">101.199262415129%-100%</f>
        <v>1.1992624151289988E-2</v>
      </c>
      <c r="AE301" s="15">
        <f t="shared" ref="AE301:AE302" si="632">101.911505501324%-100%</f>
        <v>1.9115055013239957E-2</v>
      </c>
      <c r="AF301" s="15">
        <f t="shared" ref="AF301:AF302" si="633">AVERAGE(AC301:AE301)</f>
        <v>2.5652011538833303E-2</v>
      </c>
    </row>
    <row r="302" spans="1:32" ht="15" thickBot="1" x14ac:dyDescent="0.25">
      <c r="A302" s="63"/>
      <c r="B302" s="64" t="s">
        <v>505</v>
      </c>
      <c r="C302" s="65" t="s">
        <v>506</v>
      </c>
      <c r="D302" s="65" t="s">
        <v>92</v>
      </c>
      <c r="E302" s="66">
        <v>1.01</v>
      </c>
      <c r="F302" s="66">
        <v>38.26587</v>
      </c>
      <c r="G302" s="66"/>
      <c r="H302" s="66"/>
      <c r="I302" s="66">
        <f t="shared" si="560"/>
        <v>0</v>
      </c>
      <c r="J302" s="66">
        <f t="shared" si="561"/>
        <v>38.26587</v>
      </c>
      <c r="K302" s="1">
        <v>2600</v>
      </c>
      <c r="L302" s="1">
        <v>2600</v>
      </c>
      <c r="M302" s="1">
        <v>99491.262000000002</v>
      </c>
      <c r="N302" s="1">
        <v>99491.262000000002</v>
      </c>
      <c r="O302" s="1"/>
      <c r="P302" s="1"/>
      <c r="Q302" s="1"/>
      <c r="R302" s="1"/>
      <c r="S302" s="1"/>
      <c r="T302" s="1"/>
      <c r="V302" s="1">
        <v>2860</v>
      </c>
      <c r="W302" s="1">
        <v>111607.5246</v>
      </c>
      <c r="X302" s="15">
        <f t="shared" si="625"/>
        <v>1.1000000000000001</v>
      </c>
      <c r="Y302" s="15">
        <f t="shared" si="626"/>
        <v>1.0743479884611669</v>
      </c>
      <c r="Z302" s="16">
        <f t="shared" si="627"/>
        <v>2793.3047699990339</v>
      </c>
      <c r="AA302" s="16">
        <f t="shared" si="628"/>
        <v>193.30476999903385</v>
      </c>
      <c r="AB302" s="16">
        <f t="shared" si="629"/>
        <v>7396.9751991629291</v>
      </c>
      <c r="AC302" s="15">
        <f t="shared" si="630"/>
        <v>4.5848355451969969E-2</v>
      </c>
      <c r="AD302" s="15">
        <f t="shared" si="631"/>
        <v>1.1992624151289988E-2</v>
      </c>
      <c r="AE302" s="15">
        <f t="shared" si="632"/>
        <v>1.9115055013239957E-2</v>
      </c>
      <c r="AF302" s="15">
        <f t="shared" si="633"/>
        <v>2.5652011538833303E-2</v>
      </c>
    </row>
    <row r="303" spans="1:32" ht="20" x14ac:dyDescent="0.2">
      <c r="A303" s="67">
        <v>88</v>
      </c>
      <c r="B303" s="68" t="s">
        <v>511</v>
      </c>
      <c r="C303" s="69" t="s">
        <v>512</v>
      </c>
      <c r="D303" s="69" t="s">
        <v>92</v>
      </c>
      <c r="E303" s="70">
        <v>0</v>
      </c>
      <c r="F303" s="70">
        <v>9.8930000000000007</v>
      </c>
      <c r="G303" s="70"/>
      <c r="H303" s="70"/>
      <c r="I303" s="70">
        <f t="shared" si="560"/>
        <v>0</v>
      </c>
      <c r="J303" s="70">
        <f t="shared" si="561"/>
        <v>9.8930000000000007</v>
      </c>
      <c r="K303" s="71">
        <v>103.51</v>
      </c>
      <c r="L303" s="71">
        <v>292.79000000000002</v>
      </c>
      <c r="M303" s="71">
        <v>2896.57</v>
      </c>
      <c r="N303" s="71">
        <v>0</v>
      </c>
      <c r="O303" s="71">
        <v>1209.5379660000001</v>
      </c>
      <c r="P303" s="71">
        <v>0</v>
      </c>
      <c r="Q303" s="71">
        <v>0</v>
      </c>
      <c r="R303" s="71">
        <v>408.82383250800001</v>
      </c>
      <c r="S303" s="71">
        <v>922.46622514956005</v>
      </c>
      <c r="T303" s="72">
        <v>355.71592331205801</v>
      </c>
      <c r="V303" s="71">
        <v>350.54</v>
      </c>
      <c r="W303" s="71">
        <v>0</v>
      </c>
    </row>
    <row r="304" spans="1:32" ht="20" x14ac:dyDescent="0.2">
      <c r="A304" s="87">
        <v>89</v>
      </c>
      <c r="B304" s="88" t="s">
        <v>2659</v>
      </c>
      <c r="C304" s="89" t="s">
        <v>2660</v>
      </c>
      <c r="D304" s="89" t="s">
        <v>92</v>
      </c>
      <c r="E304" s="90">
        <v>0</v>
      </c>
      <c r="F304" s="90">
        <v>0.52900000000000003</v>
      </c>
      <c r="G304" s="90"/>
      <c r="H304" s="90"/>
      <c r="I304" s="90">
        <f t="shared" si="560"/>
        <v>0</v>
      </c>
      <c r="J304" s="90">
        <f t="shared" si="561"/>
        <v>0.52900000000000003</v>
      </c>
      <c r="K304" s="91">
        <v>103.51</v>
      </c>
      <c r="L304" s="91">
        <v>146.38999999999999</v>
      </c>
      <c r="M304" s="91">
        <v>77.44</v>
      </c>
      <c r="N304" s="91">
        <v>0</v>
      </c>
      <c r="O304" s="91">
        <v>32.338298999999999</v>
      </c>
      <c r="P304" s="91">
        <v>0</v>
      </c>
      <c r="Q304" s="91">
        <v>0</v>
      </c>
      <c r="R304" s="91">
        <v>10.930345062000001</v>
      </c>
      <c r="S304" s="91">
        <v>24.66312711534</v>
      </c>
      <c r="T304" s="92">
        <v>9.5104479648276001</v>
      </c>
      <c r="V304" s="91">
        <v>175.27</v>
      </c>
      <c r="W304" s="91">
        <v>0</v>
      </c>
    </row>
    <row r="305" spans="1:34" ht="20" x14ac:dyDescent="0.2">
      <c r="A305" s="87">
        <v>90</v>
      </c>
      <c r="B305" s="88" t="s">
        <v>513</v>
      </c>
      <c r="C305" s="89" t="s">
        <v>514</v>
      </c>
      <c r="D305" s="89" t="s">
        <v>92</v>
      </c>
      <c r="E305" s="90">
        <v>0</v>
      </c>
      <c r="F305" s="90">
        <v>37.887</v>
      </c>
      <c r="G305" s="90"/>
      <c r="H305" s="90"/>
      <c r="I305" s="90">
        <f t="shared" si="560"/>
        <v>0</v>
      </c>
      <c r="J305" s="90">
        <f t="shared" si="561"/>
        <v>37.887</v>
      </c>
      <c r="K305" s="91">
        <v>103.51</v>
      </c>
      <c r="L305" s="91">
        <v>73.2</v>
      </c>
      <c r="M305" s="91">
        <v>2773.33</v>
      </c>
      <c r="N305" s="91">
        <v>0</v>
      </c>
      <c r="O305" s="91">
        <v>1158.0350985</v>
      </c>
      <c r="P305" s="91">
        <v>0</v>
      </c>
      <c r="Q305" s="91">
        <v>0</v>
      </c>
      <c r="R305" s="91">
        <v>391.41586329299997</v>
      </c>
      <c r="S305" s="91">
        <v>883.18704822201005</v>
      </c>
      <c r="T305" s="92">
        <v>340.56932140210102</v>
      </c>
      <c r="V305" s="91">
        <v>87.64</v>
      </c>
      <c r="W305" s="91">
        <v>0</v>
      </c>
    </row>
    <row r="306" spans="1:34" ht="15" thickBot="1" x14ac:dyDescent="0.25">
      <c r="A306" s="73">
        <v>91</v>
      </c>
      <c r="B306" s="74" t="s">
        <v>515</v>
      </c>
      <c r="C306" s="75" t="s">
        <v>516</v>
      </c>
      <c r="D306" s="75" t="s">
        <v>139</v>
      </c>
      <c r="E306" s="76">
        <v>0</v>
      </c>
      <c r="F306" s="76">
        <v>3.5339999999999998</v>
      </c>
      <c r="G306" s="76"/>
      <c r="H306" s="76"/>
      <c r="I306" s="76">
        <f t="shared" si="560"/>
        <v>0</v>
      </c>
      <c r="J306" s="76">
        <f t="shared" si="561"/>
        <v>3.5339999999999998</v>
      </c>
      <c r="K306" s="77">
        <v>36802.589999999997</v>
      </c>
      <c r="L306" s="77">
        <v>30183.09</v>
      </c>
      <c r="M306" s="77">
        <v>106667.04</v>
      </c>
      <c r="N306" s="77">
        <v>87447.940244819998</v>
      </c>
      <c r="O306" s="77">
        <v>8025.5093814000002</v>
      </c>
      <c r="P306" s="77">
        <v>0</v>
      </c>
      <c r="Q306" s="77">
        <v>0</v>
      </c>
      <c r="R306" s="77">
        <v>2712.6221709132001</v>
      </c>
      <c r="S306" s="77">
        <v>6120.7349848185204</v>
      </c>
      <c r="T306" s="78">
        <v>2360.2413151984401</v>
      </c>
      <c r="V306" s="77">
        <v>49901.79</v>
      </c>
      <c r="W306" s="77">
        <v>153342.51900348</v>
      </c>
    </row>
    <row r="307" spans="1:34" x14ac:dyDescent="0.2">
      <c r="A307" s="63"/>
      <c r="B307" s="64" t="s">
        <v>517</v>
      </c>
      <c r="C307" s="65" t="s">
        <v>518</v>
      </c>
      <c r="D307" s="65" t="s">
        <v>98</v>
      </c>
      <c r="E307" s="66">
        <v>3.74</v>
      </c>
      <c r="F307" s="66">
        <v>13.21716</v>
      </c>
      <c r="G307" s="66"/>
      <c r="H307" s="66"/>
      <c r="I307" s="66">
        <f t="shared" si="560"/>
        <v>0</v>
      </c>
      <c r="J307" s="66">
        <f t="shared" si="561"/>
        <v>13.21716</v>
      </c>
      <c r="K307" s="1">
        <v>40.4</v>
      </c>
      <c r="L307" s="1">
        <v>40.4</v>
      </c>
      <c r="M307" s="1">
        <v>533.97326399999997</v>
      </c>
      <c r="N307" s="1">
        <v>533.97326399999997</v>
      </c>
      <c r="O307" s="1"/>
      <c r="P307" s="1"/>
      <c r="Q307" s="1"/>
      <c r="R307" s="1"/>
      <c r="S307" s="1"/>
      <c r="T307" s="1"/>
      <c r="V307" s="1">
        <v>60.5</v>
      </c>
      <c r="W307" s="1">
        <v>799.63818000000003</v>
      </c>
      <c r="X307" s="15">
        <f t="shared" ref="X307:X308" si="634">V307/L307</f>
        <v>1.4975247524752475</v>
      </c>
      <c r="Y307" s="15">
        <f t="shared" ref="Y307:Y308" si="635">X307-AF307</f>
        <v>1.4718727409364143</v>
      </c>
      <c r="Z307" s="16">
        <f t="shared" ref="Z307:Z308" si="636">K307*Y307</f>
        <v>59.463658733831139</v>
      </c>
      <c r="AA307" s="16">
        <f t="shared" ref="AA307:AA308" si="637">Z307-K307</f>
        <v>19.06365873383114</v>
      </c>
      <c r="AB307" s="16">
        <f t="shared" ref="AB307:AB308" si="638">J307*AA307</f>
        <v>251.96742767044358</v>
      </c>
      <c r="AC307" s="15">
        <f t="shared" ref="AC307:AC308" si="639">104.584835545197%-100%</f>
        <v>4.5848355451969969E-2</v>
      </c>
      <c r="AD307" s="15">
        <f t="shared" ref="AD307:AD308" si="640">101.199262415129%-100%</f>
        <v>1.1992624151289988E-2</v>
      </c>
      <c r="AE307" s="15">
        <f t="shared" ref="AE307:AE308" si="641">101.911505501324%-100%</f>
        <v>1.9115055013239957E-2</v>
      </c>
      <c r="AF307" s="15">
        <f t="shared" ref="AF307:AF308" si="642">AVERAGE(AC307:AE307)</f>
        <v>2.5652011538833303E-2</v>
      </c>
    </row>
    <row r="308" spans="1:34" ht="15" thickBot="1" x14ac:dyDescent="0.25">
      <c r="A308" s="63"/>
      <c r="B308" s="64" t="s">
        <v>519</v>
      </c>
      <c r="C308" s="65" t="s">
        <v>520</v>
      </c>
      <c r="D308" s="65" t="s">
        <v>38</v>
      </c>
      <c r="E308" s="66">
        <v>501.91127</v>
      </c>
      <c r="F308" s="66">
        <v>1773.7544281800001</v>
      </c>
      <c r="G308" s="66"/>
      <c r="H308" s="66"/>
      <c r="I308" s="66">
        <f t="shared" si="560"/>
        <v>0</v>
      </c>
      <c r="J308" s="66">
        <f t="shared" si="561"/>
        <v>1773.7544281800001</v>
      </c>
      <c r="K308" s="1">
        <v>49</v>
      </c>
      <c r="L308" s="1">
        <v>49</v>
      </c>
      <c r="M308" s="1">
        <v>86913.966980819998</v>
      </c>
      <c r="N308" s="1">
        <v>86913.966980819998</v>
      </c>
      <c r="O308" s="1"/>
      <c r="P308" s="1"/>
      <c r="Q308" s="1"/>
      <c r="R308" s="1"/>
      <c r="S308" s="1"/>
      <c r="T308" s="1"/>
      <c r="V308" s="1">
        <v>86</v>
      </c>
      <c r="W308" s="1">
        <v>152542.88082347999</v>
      </c>
      <c r="X308" s="15">
        <f t="shared" si="634"/>
        <v>1.7551020408163265</v>
      </c>
      <c r="Y308" s="15">
        <f t="shared" si="635"/>
        <v>1.7294500292774933</v>
      </c>
      <c r="Z308" s="16">
        <f t="shared" si="636"/>
        <v>84.743051434597163</v>
      </c>
      <c r="AA308" s="16">
        <f t="shared" si="637"/>
        <v>35.743051434597163</v>
      </c>
      <c r="AB308" s="16">
        <f t="shared" si="638"/>
        <v>63399.395758782222</v>
      </c>
      <c r="AC308" s="15">
        <f t="shared" si="639"/>
        <v>4.5848355451969969E-2</v>
      </c>
      <c r="AD308" s="15">
        <f t="shared" si="640"/>
        <v>1.1992624151289988E-2</v>
      </c>
      <c r="AE308" s="15">
        <f t="shared" si="641"/>
        <v>1.9115055013239957E-2</v>
      </c>
      <c r="AF308" s="15">
        <f t="shared" si="642"/>
        <v>2.5652011538833303E-2</v>
      </c>
    </row>
    <row r="309" spans="1:34" ht="15" thickBot="1" x14ac:dyDescent="0.25">
      <c r="A309" s="8">
        <v>92</v>
      </c>
      <c r="B309" s="9" t="s">
        <v>521</v>
      </c>
      <c r="C309" s="10" t="s">
        <v>522</v>
      </c>
      <c r="D309" s="10" t="s">
        <v>38</v>
      </c>
      <c r="E309" s="11">
        <v>0</v>
      </c>
      <c r="F309" s="11">
        <v>65.453999999999994</v>
      </c>
      <c r="G309" s="11"/>
      <c r="H309" s="11"/>
      <c r="I309" s="11">
        <f t="shared" si="560"/>
        <v>0</v>
      </c>
      <c r="J309" s="11">
        <f t="shared" si="561"/>
        <v>65.453999999999994</v>
      </c>
      <c r="K309" s="12">
        <v>369.18</v>
      </c>
      <c r="L309" s="12"/>
      <c r="M309" s="12"/>
      <c r="N309" s="12"/>
      <c r="O309" s="12"/>
      <c r="P309" s="12"/>
      <c r="Q309" s="12"/>
      <c r="R309" s="12"/>
      <c r="S309" s="12"/>
      <c r="T309" s="13"/>
      <c r="V309" s="12"/>
      <c r="W309" s="12">
        <v>19187.840100000001</v>
      </c>
    </row>
    <row r="310" spans="1:34" ht="30.5" thickBot="1" x14ac:dyDescent="0.25">
      <c r="A310" s="63"/>
      <c r="B310" s="64">
        <v>58915121</v>
      </c>
      <c r="C310" s="65" t="s">
        <v>4611</v>
      </c>
      <c r="D310" s="65" t="s">
        <v>92</v>
      </c>
      <c r="E310" s="66">
        <v>0.21479000000000001</v>
      </c>
      <c r="F310" s="66">
        <f>F309*0.05</f>
        <v>3.2726999999999999</v>
      </c>
      <c r="G310" s="66"/>
      <c r="H310" s="66"/>
      <c r="I310" s="66">
        <f t="shared" si="560"/>
        <v>0</v>
      </c>
      <c r="J310" s="66">
        <f t="shared" si="561"/>
        <v>3.2726999999999999</v>
      </c>
      <c r="K310" s="1">
        <v>5030</v>
      </c>
      <c r="L310" s="1">
        <v>5030</v>
      </c>
      <c r="M310" s="1">
        <v>1044.845955</v>
      </c>
      <c r="N310" s="1">
        <v>1044.845955</v>
      </c>
      <c r="O310" s="1"/>
      <c r="P310" s="1"/>
      <c r="Q310" s="1"/>
      <c r="R310" s="1"/>
      <c r="S310" s="1"/>
      <c r="T310" s="1"/>
      <c r="V310" s="1">
        <v>5770</v>
      </c>
      <c r="W310" s="1">
        <v>1378.3074300000001</v>
      </c>
      <c r="X310" s="15">
        <f t="shared" ref="X310" si="643">V310/L310</f>
        <v>1.1471172962226641</v>
      </c>
      <c r="Y310" s="15">
        <f t="shared" ref="Y310" si="644">X310-AF310</f>
        <v>1.1214652846838309</v>
      </c>
      <c r="Z310" s="16">
        <f t="shared" ref="Z310" si="645">K310*Y310</f>
        <v>5640.9703819596698</v>
      </c>
      <c r="AA310" s="16">
        <f t="shared" ref="AA310" si="646">Z310-K310</f>
        <v>610.97038195966979</v>
      </c>
      <c r="AB310" s="16">
        <f t="shared" ref="AB310" si="647">J310*AA310</f>
        <v>1999.5227690394113</v>
      </c>
      <c r="AC310" s="15">
        <f t="shared" ref="AC310" si="648">104.584835545197%-100%</f>
        <v>4.5848355451969969E-2</v>
      </c>
      <c r="AD310" s="15">
        <f t="shared" ref="AD310" si="649">101.199262415129%-100%</f>
        <v>1.1992624151289988E-2</v>
      </c>
      <c r="AE310" s="15">
        <f t="shared" ref="AE310" si="650">101.911505501324%-100%</f>
        <v>1.9115055013239957E-2</v>
      </c>
      <c r="AF310" s="15">
        <f t="shared" ref="AF310" si="651">AVERAGE(AC310:AE310)</f>
        <v>2.5652011538833303E-2</v>
      </c>
      <c r="AG310" s="17" t="s">
        <v>4612</v>
      </c>
      <c r="AH310" s="21"/>
    </row>
    <row r="311" spans="1:34" ht="15" thickBot="1" x14ac:dyDescent="0.25">
      <c r="A311" s="8">
        <v>93</v>
      </c>
      <c r="B311" s="9" t="s">
        <v>523</v>
      </c>
      <c r="C311" s="10" t="s">
        <v>524</v>
      </c>
      <c r="D311" s="10" t="s">
        <v>38</v>
      </c>
      <c r="E311" s="11">
        <v>0</v>
      </c>
      <c r="F311" s="11">
        <v>47.38</v>
      </c>
      <c r="G311" s="11"/>
      <c r="H311" s="11"/>
      <c r="I311" s="11">
        <f t="shared" si="560"/>
        <v>0</v>
      </c>
      <c r="J311" s="11">
        <f t="shared" si="561"/>
        <v>47.38</v>
      </c>
      <c r="K311" s="12">
        <v>409.43</v>
      </c>
      <c r="L311" s="12"/>
      <c r="M311" s="12"/>
      <c r="N311" s="12"/>
      <c r="O311" s="12"/>
      <c r="P311" s="12"/>
      <c r="Q311" s="12"/>
      <c r="R311" s="12"/>
      <c r="S311" s="12"/>
      <c r="T311" s="13"/>
      <c r="V311" s="12"/>
      <c r="W311" s="12">
        <v>0</v>
      </c>
    </row>
    <row r="312" spans="1:34" ht="30.5" thickBot="1" x14ac:dyDescent="0.25">
      <c r="A312" s="63"/>
      <c r="B312" s="64">
        <v>58915121</v>
      </c>
      <c r="C312" s="65" t="s">
        <v>4611</v>
      </c>
      <c r="D312" s="65" t="s">
        <v>92</v>
      </c>
      <c r="E312" s="66">
        <v>0.21479000000000001</v>
      </c>
      <c r="F312" s="66">
        <f>F311*0.06</f>
        <v>2.8428</v>
      </c>
      <c r="G312" s="66"/>
      <c r="H312" s="66"/>
      <c r="I312" s="66">
        <f t="shared" si="560"/>
        <v>0</v>
      </c>
      <c r="J312" s="66">
        <f t="shared" si="561"/>
        <v>2.8428</v>
      </c>
      <c r="K312" s="1">
        <v>5030</v>
      </c>
      <c r="L312" s="1">
        <v>5030</v>
      </c>
      <c r="M312" s="1">
        <v>1044.845955</v>
      </c>
      <c r="N312" s="1">
        <v>1044.845955</v>
      </c>
      <c r="O312" s="1"/>
      <c r="P312" s="1"/>
      <c r="Q312" s="1"/>
      <c r="R312" s="1"/>
      <c r="S312" s="1"/>
      <c r="T312" s="1"/>
      <c r="V312" s="1">
        <v>5770</v>
      </c>
      <c r="W312" s="1">
        <v>1378.3074300000001</v>
      </c>
      <c r="X312" s="15">
        <f t="shared" ref="X312" si="652">V312/L312</f>
        <v>1.1471172962226641</v>
      </c>
      <c r="Y312" s="15">
        <f t="shared" ref="Y312" si="653">X312-AF312</f>
        <v>1.1214652846838309</v>
      </c>
      <c r="Z312" s="16">
        <f t="shared" ref="Z312" si="654">K312*Y312</f>
        <v>5640.9703819596698</v>
      </c>
      <c r="AA312" s="16">
        <f t="shared" ref="AA312" si="655">Z312-K312</f>
        <v>610.97038195966979</v>
      </c>
      <c r="AB312" s="16">
        <f t="shared" ref="AB312" si="656">J312*AA312</f>
        <v>1736.8666018349493</v>
      </c>
      <c r="AC312" s="15">
        <f t="shared" ref="AC312" si="657">104.584835545197%-100%</f>
        <v>4.5848355451969969E-2</v>
      </c>
      <c r="AD312" s="15">
        <f t="shared" ref="AD312" si="658">101.199262415129%-100%</f>
        <v>1.1992624151289988E-2</v>
      </c>
      <c r="AE312" s="15">
        <f t="shared" ref="AE312" si="659">101.911505501324%-100%</f>
        <v>1.9115055013239957E-2</v>
      </c>
      <c r="AF312" s="15">
        <f t="shared" ref="AF312" si="660">AVERAGE(AC312:AE312)</f>
        <v>2.5652011538833303E-2</v>
      </c>
      <c r="AG312" s="17" t="s">
        <v>4612</v>
      </c>
      <c r="AH312" s="21"/>
    </row>
    <row r="313" spans="1:34" ht="15" thickBot="1" x14ac:dyDescent="0.25">
      <c r="A313" s="8">
        <v>94</v>
      </c>
      <c r="B313" s="9" t="s">
        <v>525</v>
      </c>
      <c r="C313" s="10" t="s">
        <v>526</v>
      </c>
      <c r="D313" s="10" t="s">
        <v>38</v>
      </c>
      <c r="E313" s="11">
        <v>0</v>
      </c>
      <c r="F313" s="11">
        <v>146</v>
      </c>
      <c r="G313" s="11"/>
      <c r="H313" s="11"/>
      <c r="I313" s="11">
        <f t="shared" si="560"/>
        <v>0</v>
      </c>
      <c r="J313" s="11">
        <f t="shared" si="561"/>
        <v>146</v>
      </c>
      <c r="K313" s="12">
        <v>488.78</v>
      </c>
      <c r="L313" s="12"/>
      <c r="M313" s="12"/>
      <c r="N313" s="12"/>
      <c r="O313" s="12"/>
      <c r="P313" s="12"/>
      <c r="Q313" s="12"/>
      <c r="R313" s="12"/>
      <c r="S313" s="12"/>
      <c r="T313" s="13"/>
      <c r="V313" s="12"/>
      <c r="W313" s="12">
        <v>0</v>
      </c>
    </row>
    <row r="314" spans="1:34" ht="30.5" thickBot="1" x14ac:dyDescent="0.25">
      <c r="A314" s="63"/>
      <c r="B314" s="64">
        <v>58915121</v>
      </c>
      <c r="C314" s="65" t="s">
        <v>4611</v>
      </c>
      <c r="D314" s="65" t="s">
        <v>92</v>
      </c>
      <c r="E314" s="66">
        <v>0.21479000000000001</v>
      </c>
      <c r="F314" s="66">
        <f>F313*0.08</f>
        <v>11.68</v>
      </c>
      <c r="G314" s="66"/>
      <c r="H314" s="66"/>
      <c r="I314" s="66">
        <f t="shared" si="560"/>
        <v>0</v>
      </c>
      <c r="J314" s="66">
        <f t="shared" si="561"/>
        <v>11.68</v>
      </c>
      <c r="K314" s="1">
        <v>5030</v>
      </c>
      <c r="L314" s="1">
        <v>5030</v>
      </c>
      <c r="M314" s="1">
        <v>1044.845955</v>
      </c>
      <c r="N314" s="1">
        <v>1044.845955</v>
      </c>
      <c r="O314" s="1"/>
      <c r="P314" s="1"/>
      <c r="Q314" s="1"/>
      <c r="R314" s="1"/>
      <c r="S314" s="1"/>
      <c r="T314" s="1"/>
      <c r="V314" s="1">
        <v>5770</v>
      </c>
      <c r="W314" s="1">
        <v>1378.3074300000001</v>
      </c>
      <c r="X314" s="15">
        <f t="shared" ref="X314" si="661">V314/L314</f>
        <v>1.1471172962226641</v>
      </c>
      <c r="Y314" s="15">
        <f t="shared" ref="Y314" si="662">X314-AF314</f>
        <v>1.1214652846838309</v>
      </c>
      <c r="Z314" s="16">
        <f t="shared" ref="Z314" si="663">K314*Y314</f>
        <v>5640.9703819596698</v>
      </c>
      <c r="AA314" s="16">
        <f t="shared" ref="AA314" si="664">Z314-K314</f>
        <v>610.97038195966979</v>
      </c>
      <c r="AB314" s="16">
        <f t="shared" ref="AB314" si="665">J314*AA314</f>
        <v>7136.1340612889426</v>
      </c>
      <c r="AC314" s="15">
        <f t="shared" ref="AC314" si="666">104.584835545197%-100%</f>
        <v>4.5848355451969969E-2</v>
      </c>
      <c r="AD314" s="15">
        <f t="shared" ref="AD314" si="667">101.199262415129%-100%</f>
        <v>1.1992624151289988E-2</v>
      </c>
      <c r="AE314" s="15">
        <f t="shared" ref="AE314" si="668">101.911505501324%-100%</f>
        <v>1.9115055013239957E-2</v>
      </c>
      <c r="AF314" s="15">
        <f t="shared" ref="AF314" si="669">AVERAGE(AC314:AE314)</f>
        <v>2.5652011538833303E-2</v>
      </c>
      <c r="AG314" s="17" t="s">
        <v>4612</v>
      </c>
      <c r="AH314" s="21"/>
    </row>
    <row r="315" spans="1:34" ht="15" thickBot="1" x14ac:dyDescent="0.25">
      <c r="A315" s="8">
        <v>95</v>
      </c>
      <c r="B315" s="9" t="s">
        <v>527</v>
      </c>
      <c r="C315" s="10" t="s">
        <v>528</v>
      </c>
      <c r="D315" s="10" t="s">
        <v>38</v>
      </c>
      <c r="E315" s="11">
        <v>0</v>
      </c>
      <c r="F315" s="11">
        <v>431.964</v>
      </c>
      <c r="G315" s="11"/>
      <c r="H315" s="11"/>
      <c r="I315" s="11">
        <f t="shared" si="560"/>
        <v>0</v>
      </c>
      <c r="J315" s="11">
        <f t="shared" si="561"/>
        <v>431.964</v>
      </c>
      <c r="K315" s="12">
        <v>16.100000000000001</v>
      </c>
      <c r="L315" s="12">
        <v>13.5</v>
      </c>
      <c r="M315" s="12">
        <v>5831.51</v>
      </c>
      <c r="N315" s="12">
        <v>2442.3244559999998</v>
      </c>
      <c r="O315" s="12">
        <v>1415.7620099999999</v>
      </c>
      <c r="P315" s="12">
        <v>0</v>
      </c>
      <c r="Q315" s="12">
        <v>0</v>
      </c>
      <c r="R315" s="12">
        <v>478.52755938000001</v>
      </c>
      <c r="S315" s="12">
        <v>1079.7450545465999</v>
      </c>
      <c r="T315" s="13">
        <v>416.36484734972402</v>
      </c>
      <c r="V315" s="12">
        <v>16.89</v>
      </c>
      <c r="W315" s="12">
        <v>3136.0586400000002</v>
      </c>
    </row>
    <row r="316" spans="1:34" ht="15" thickBot="1" x14ac:dyDescent="0.25">
      <c r="A316" s="63"/>
      <c r="B316" s="64" t="s">
        <v>529</v>
      </c>
      <c r="C316" s="65" t="s">
        <v>530</v>
      </c>
      <c r="D316" s="65" t="s">
        <v>38</v>
      </c>
      <c r="E316" s="66">
        <v>1.1000000000000001</v>
      </c>
      <c r="F316" s="66">
        <v>475.16039999999998</v>
      </c>
      <c r="G316" s="66"/>
      <c r="H316" s="66"/>
      <c r="I316" s="66">
        <f t="shared" si="560"/>
        <v>0</v>
      </c>
      <c r="J316" s="66">
        <f t="shared" si="561"/>
        <v>475.16039999999998</v>
      </c>
      <c r="K316" s="1">
        <v>5.14</v>
      </c>
      <c r="L316" s="1">
        <v>5.14</v>
      </c>
      <c r="M316" s="1">
        <v>2442.3244559999998</v>
      </c>
      <c r="N316" s="1">
        <v>2442.3244559999998</v>
      </c>
      <c r="O316" s="1"/>
      <c r="P316" s="1"/>
      <c r="Q316" s="1"/>
      <c r="R316" s="1"/>
      <c r="S316" s="1"/>
      <c r="T316" s="1"/>
      <c r="V316" s="1">
        <v>6.6</v>
      </c>
      <c r="W316" s="1">
        <v>3136.0586400000002</v>
      </c>
      <c r="X316" s="15">
        <f t="shared" ref="X316" si="670">V316/L316</f>
        <v>1.284046692607004</v>
      </c>
      <c r="Y316" s="15">
        <f t="shared" ref="Y316" si="671">X316-AF316</f>
        <v>1.2583946810681708</v>
      </c>
      <c r="Z316" s="16">
        <f t="shared" ref="Z316" si="672">K316*Y316</f>
        <v>6.4681486606903977</v>
      </c>
      <c r="AA316" s="16">
        <f t="shared" ref="AA316" si="673">Z316-K316</f>
        <v>1.3281486606903981</v>
      </c>
      <c r="AB316" s="16">
        <f t="shared" ref="AB316" si="674">J316*AA316</f>
        <v>631.08364887311382</v>
      </c>
      <c r="AC316" s="15">
        <f t="shared" ref="AC316" si="675">104.584835545197%-100%</f>
        <v>4.5848355451969969E-2</v>
      </c>
      <c r="AD316" s="15">
        <f t="shared" ref="AD316" si="676">101.199262415129%-100%</f>
        <v>1.1992624151289988E-2</v>
      </c>
      <c r="AE316" s="15">
        <f t="shared" ref="AE316" si="677">101.911505501324%-100%</f>
        <v>1.9115055013239957E-2</v>
      </c>
      <c r="AF316" s="15">
        <f t="shared" ref="AF316" si="678">AVERAGE(AC316:AE316)</f>
        <v>2.5652011538833303E-2</v>
      </c>
    </row>
    <row r="317" spans="1:34" ht="20.5" thickBot="1" x14ac:dyDescent="0.25">
      <c r="A317" s="8">
        <v>96</v>
      </c>
      <c r="B317" s="9" t="s">
        <v>531</v>
      </c>
      <c r="C317" s="10" t="s">
        <v>532</v>
      </c>
      <c r="D317" s="10" t="s">
        <v>95</v>
      </c>
      <c r="E317" s="11">
        <v>0</v>
      </c>
      <c r="F317" s="11">
        <v>606.78300000000002</v>
      </c>
      <c r="G317" s="11"/>
      <c r="H317" s="11"/>
      <c r="I317" s="11">
        <f t="shared" si="560"/>
        <v>0</v>
      </c>
      <c r="J317" s="11">
        <f t="shared" si="561"/>
        <v>606.78300000000002</v>
      </c>
      <c r="K317" s="12">
        <v>20.7</v>
      </c>
      <c r="L317" s="12">
        <v>17.27</v>
      </c>
      <c r="M317" s="12">
        <v>10479.14</v>
      </c>
      <c r="N317" s="12">
        <v>4765.6736819999996</v>
      </c>
      <c r="O317" s="12">
        <v>2386.477539</v>
      </c>
      <c r="P317" s="12">
        <v>0</v>
      </c>
      <c r="Q317" s="12">
        <v>0</v>
      </c>
      <c r="R317" s="12">
        <v>806.62940818200002</v>
      </c>
      <c r="S317" s="12">
        <v>1820.0709598937401</v>
      </c>
      <c r="T317" s="13">
        <v>701.84490699060404</v>
      </c>
      <c r="V317" s="12">
        <v>21.91</v>
      </c>
      <c r="W317" s="12">
        <v>6288.3956205000004</v>
      </c>
    </row>
    <row r="318" spans="1:34" ht="15" thickBot="1" x14ac:dyDescent="0.25">
      <c r="A318" s="63"/>
      <c r="B318" s="64" t="s">
        <v>533</v>
      </c>
      <c r="C318" s="65" t="s">
        <v>534</v>
      </c>
      <c r="D318" s="65" t="s">
        <v>95</v>
      </c>
      <c r="E318" s="66">
        <v>1.05</v>
      </c>
      <c r="F318" s="66">
        <v>637.12215000000003</v>
      </c>
      <c r="G318" s="66"/>
      <c r="H318" s="66"/>
      <c r="I318" s="66">
        <f t="shared" si="560"/>
        <v>0</v>
      </c>
      <c r="J318" s="66">
        <f t="shared" si="561"/>
        <v>637.12215000000003</v>
      </c>
      <c r="K318" s="1">
        <v>7.48</v>
      </c>
      <c r="L318" s="1">
        <v>7.48</v>
      </c>
      <c r="M318" s="1">
        <v>4765.6736819999996</v>
      </c>
      <c r="N318" s="1">
        <v>4765.6736819999996</v>
      </c>
      <c r="O318" s="1"/>
      <c r="P318" s="1"/>
      <c r="Q318" s="1"/>
      <c r="R318" s="1"/>
      <c r="S318" s="1"/>
      <c r="T318" s="1"/>
      <c r="V318" s="1">
        <v>9.8699999999999992</v>
      </c>
      <c r="W318" s="1">
        <v>6288.3956205000004</v>
      </c>
      <c r="X318" s="15">
        <f t="shared" ref="X318" si="679">V318/L318</f>
        <v>1.3195187165775399</v>
      </c>
      <c r="Y318" s="15">
        <f t="shared" ref="Y318" si="680">X318-AF318</f>
        <v>1.2938667050387067</v>
      </c>
      <c r="Z318" s="16">
        <f t="shared" ref="Z318" si="681">K318*Y318</f>
        <v>9.6781229536895275</v>
      </c>
      <c r="AA318" s="16">
        <f t="shared" ref="AA318" si="682">Z318-K318</f>
        <v>2.198122953689527</v>
      </c>
      <c r="AB318" s="16">
        <f t="shared" ref="AB318" si="683">J318*AA318</f>
        <v>1400.472822219022</v>
      </c>
      <c r="AC318" s="15">
        <f t="shared" ref="AC318" si="684">104.584835545197%-100%</f>
        <v>4.5848355451969969E-2</v>
      </c>
      <c r="AD318" s="15">
        <f t="shared" ref="AD318" si="685">101.199262415129%-100%</f>
        <v>1.1992624151289988E-2</v>
      </c>
      <c r="AE318" s="15">
        <f t="shared" ref="AE318" si="686">101.911505501324%-100%</f>
        <v>1.9115055013239957E-2</v>
      </c>
      <c r="AF318" s="15">
        <f t="shared" ref="AF318" si="687">AVERAGE(AC318:AE318)</f>
        <v>2.5652011538833303E-2</v>
      </c>
    </row>
    <row r="319" spans="1:34" ht="20.5" thickBot="1" x14ac:dyDescent="0.25">
      <c r="A319" s="8">
        <v>97</v>
      </c>
      <c r="B319" s="9" t="s">
        <v>535</v>
      </c>
      <c r="C319" s="10" t="s">
        <v>536</v>
      </c>
      <c r="D319" s="10" t="s">
        <v>38</v>
      </c>
      <c r="E319" s="11">
        <v>0</v>
      </c>
      <c r="F319" s="11">
        <v>35.36</v>
      </c>
      <c r="G319" s="11"/>
      <c r="H319" s="11"/>
      <c r="I319" s="11">
        <f t="shared" si="560"/>
        <v>0</v>
      </c>
      <c r="J319" s="11">
        <f t="shared" si="561"/>
        <v>35.36</v>
      </c>
      <c r="K319" s="12">
        <v>736.05</v>
      </c>
      <c r="L319" s="12">
        <v>657.83</v>
      </c>
      <c r="M319" s="12">
        <v>23260.87</v>
      </c>
      <c r="N319" s="12">
        <v>16653.234707200001</v>
      </c>
      <c r="O319" s="12">
        <v>2759.1938399999999</v>
      </c>
      <c r="P319" s="12">
        <v>0</v>
      </c>
      <c r="Q319" s="12">
        <v>0</v>
      </c>
      <c r="R319" s="12">
        <v>932.60751791999996</v>
      </c>
      <c r="S319" s="12">
        <v>2104.3267740144001</v>
      </c>
      <c r="T319" s="13">
        <v>811.45793847081598</v>
      </c>
      <c r="V319" s="12">
        <v>877.64</v>
      </c>
      <c r="W319" s="12">
        <v>23010.591073600001</v>
      </c>
    </row>
    <row r="320" spans="1:34" x14ac:dyDescent="0.2">
      <c r="A320" s="63"/>
      <c r="B320" s="64" t="s">
        <v>537</v>
      </c>
      <c r="C320" s="65" t="s">
        <v>538</v>
      </c>
      <c r="D320" s="65" t="s">
        <v>139</v>
      </c>
      <c r="E320" s="66">
        <v>0.13192999999999999</v>
      </c>
      <c r="F320" s="66">
        <v>4.6650448000000004</v>
      </c>
      <c r="G320" s="66"/>
      <c r="H320" s="66"/>
      <c r="I320" s="66">
        <f t="shared" si="560"/>
        <v>0</v>
      </c>
      <c r="J320" s="66">
        <f t="shared" si="561"/>
        <v>4.6650448000000004</v>
      </c>
      <c r="K320" s="1">
        <v>364</v>
      </c>
      <c r="L320" s="1">
        <v>364</v>
      </c>
      <c r="M320" s="1">
        <v>1698.0763072</v>
      </c>
      <c r="N320" s="1">
        <v>1698.0763072</v>
      </c>
      <c r="O320" s="1"/>
      <c r="P320" s="1"/>
      <c r="Q320" s="1"/>
      <c r="R320" s="1"/>
      <c r="S320" s="1"/>
      <c r="T320" s="1"/>
      <c r="V320" s="1">
        <v>457</v>
      </c>
      <c r="W320" s="1">
        <v>2131.9254735999998</v>
      </c>
      <c r="X320" s="15">
        <f t="shared" ref="X320:X322" si="688">V320/L320</f>
        <v>1.2554945054945055</v>
      </c>
      <c r="Y320" s="15">
        <f t="shared" ref="Y320:Y322" si="689">X320-AF320</f>
        <v>1.2298424939556722</v>
      </c>
      <c r="Z320" s="16">
        <f t="shared" ref="Z320:Z322" si="690">K320*Y320</f>
        <v>447.66266779986472</v>
      </c>
      <c r="AA320" s="16">
        <f t="shared" ref="AA320:AA322" si="691">Z320-K320</f>
        <v>83.662667799864721</v>
      </c>
      <c r="AB320" s="16">
        <f t="shared" ref="AB320:AB322" si="692">J320*AA320</f>
        <v>390.29009337388641</v>
      </c>
      <c r="AC320" s="15">
        <f t="shared" ref="AC320:AC322" si="693">104.584835545197%-100%</f>
        <v>4.5848355451969969E-2</v>
      </c>
      <c r="AD320" s="15">
        <f t="shared" ref="AD320:AD322" si="694">101.199262415129%-100%</f>
        <v>1.1992624151289988E-2</v>
      </c>
      <c r="AE320" s="15">
        <f t="shared" ref="AE320:AE322" si="695">101.911505501324%-100%</f>
        <v>1.9115055013239957E-2</v>
      </c>
      <c r="AF320" s="15">
        <f t="shared" ref="AF320:AF322" si="696">AVERAGE(AC320:AE320)</f>
        <v>2.5652011538833303E-2</v>
      </c>
    </row>
    <row r="321" spans="1:32" x14ac:dyDescent="0.2">
      <c r="A321" s="63"/>
      <c r="B321" s="64" t="s">
        <v>539</v>
      </c>
      <c r="C321" s="65" t="s">
        <v>540</v>
      </c>
      <c r="D321" s="65" t="s">
        <v>92</v>
      </c>
      <c r="E321" s="66">
        <v>6.0000000000000001E-3</v>
      </c>
      <c r="F321" s="66">
        <v>0.21215999999999999</v>
      </c>
      <c r="G321" s="66"/>
      <c r="H321" s="66"/>
      <c r="I321" s="66">
        <f t="shared" si="560"/>
        <v>0</v>
      </c>
      <c r="J321" s="66">
        <f t="shared" si="561"/>
        <v>0.21215999999999999</v>
      </c>
      <c r="K321" s="1">
        <v>2320</v>
      </c>
      <c r="L321" s="1">
        <v>2320</v>
      </c>
      <c r="M321" s="1">
        <v>492.21120000000002</v>
      </c>
      <c r="N321" s="1">
        <v>492.21120000000002</v>
      </c>
      <c r="O321" s="1"/>
      <c r="P321" s="1"/>
      <c r="Q321" s="1"/>
      <c r="R321" s="1"/>
      <c r="S321" s="1"/>
      <c r="T321" s="1"/>
      <c r="V321" s="1">
        <v>2530</v>
      </c>
      <c r="W321" s="1">
        <v>536.76480000000004</v>
      </c>
      <c r="X321" s="15">
        <f t="shared" si="688"/>
        <v>1.0905172413793103</v>
      </c>
      <c r="Y321" s="15">
        <f t="shared" si="689"/>
        <v>1.064865229840477</v>
      </c>
      <c r="Z321" s="16">
        <f t="shared" si="690"/>
        <v>2470.4873332299067</v>
      </c>
      <c r="AA321" s="16">
        <f t="shared" si="691"/>
        <v>150.48733322990665</v>
      </c>
      <c r="AB321" s="16">
        <f t="shared" si="692"/>
        <v>31.927392618056995</v>
      </c>
      <c r="AC321" s="15">
        <f t="shared" si="693"/>
        <v>4.5848355451969969E-2</v>
      </c>
      <c r="AD321" s="15">
        <f t="shared" si="694"/>
        <v>1.1992624151289988E-2</v>
      </c>
      <c r="AE321" s="15">
        <f t="shared" si="695"/>
        <v>1.9115055013239957E-2</v>
      </c>
      <c r="AF321" s="15">
        <f t="shared" si="696"/>
        <v>2.5652011538833303E-2</v>
      </c>
    </row>
    <row r="322" spans="1:32" ht="15" thickBot="1" x14ac:dyDescent="0.25">
      <c r="A322" s="63"/>
      <c r="B322" s="64" t="s">
        <v>541</v>
      </c>
      <c r="C322" s="65" t="s">
        <v>542</v>
      </c>
      <c r="D322" s="65" t="s">
        <v>38</v>
      </c>
      <c r="E322" s="66">
        <v>1.02</v>
      </c>
      <c r="F322" s="66">
        <v>36.0672</v>
      </c>
      <c r="G322" s="66"/>
      <c r="H322" s="66"/>
      <c r="I322" s="66">
        <f t="shared" si="560"/>
        <v>0</v>
      </c>
      <c r="J322" s="66">
        <f t="shared" si="561"/>
        <v>36.0672</v>
      </c>
      <c r="K322" s="1">
        <v>401</v>
      </c>
      <c r="L322" s="1">
        <v>401</v>
      </c>
      <c r="M322" s="1">
        <v>14462.947200000001</v>
      </c>
      <c r="N322" s="1">
        <v>14462.947200000001</v>
      </c>
      <c r="O322" s="1"/>
      <c r="P322" s="1"/>
      <c r="Q322" s="1"/>
      <c r="R322" s="1"/>
      <c r="S322" s="1"/>
      <c r="T322" s="1"/>
      <c r="V322" s="1">
        <v>564</v>
      </c>
      <c r="W322" s="1">
        <v>20341.900799999999</v>
      </c>
      <c r="X322" s="15">
        <f t="shared" si="688"/>
        <v>1.4064837905236909</v>
      </c>
      <c r="Y322" s="15">
        <f t="shared" si="689"/>
        <v>1.3808317789848576</v>
      </c>
      <c r="Z322" s="16">
        <f t="shared" si="690"/>
        <v>553.71354337292792</v>
      </c>
      <c r="AA322" s="16">
        <f t="shared" si="691"/>
        <v>152.71354337292792</v>
      </c>
      <c r="AB322" s="16">
        <f t="shared" si="692"/>
        <v>5507.9499115400658</v>
      </c>
      <c r="AC322" s="15">
        <f t="shared" si="693"/>
        <v>4.5848355451969969E-2</v>
      </c>
      <c r="AD322" s="15">
        <f t="shared" si="694"/>
        <v>1.1992624151289988E-2</v>
      </c>
      <c r="AE322" s="15">
        <f t="shared" si="695"/>
        <v>1.9115055013239957E-2</v>
      </c>
      <c r="AF322" s="15">
        <f t="shared" si="696"/>
        <v>2.5652011538833303E-2</v>
      </c>
    </row>
    <row r="323" spans="1:32" ht="20.5" thickBot="1" x14ac:dyDescent="0.25">
      <c r="A323" s="8">
        <v>98</v>
      </c>
      <c r="B323" s="9" t="s">
        <v>543</v>
      </c>
      <c r="C323" s="10" t="s">
        <v>544</v>
      </c>
      <c r="D323" s="10" t="s">
        <v>95</v>
      </c>
      <c r="E323" s="11">
        <v>0</v>
      </c>
      <c r="F323" s="11">
        <v>72.72</v>
      </c>
      <c r="G323" s="11"/>
      <c r="H323" s="11"/>
      <c r="I323" s="11">
        <f t="shared" si="560"/>
        <v>0</v>
      </c>
      <c r="J323" s="11">
        <f t="shared" si="561"/>
        <v>72.72</v>
      </c>
      <c r="K323" s="12">
        <v>736.05</v>
      </c>
      <c r="L323" s="12">
        <v>370.25</v>
      </c>
      <c r="M323" s="12">
        <v>26924.58</v>
      </c>
      <c r="N323" s="12">
        <v>21857.595840000002</v>
      </c>
      <c r="O323" s="12">
        <v>2115.7811280000001</v>
      </c>
      <c r="P323" s="12">
        <v>0</v>
      </c>
      <c r="Q323" s="12">
        <v>0</v>
      </c>
      <c r="R323" s="12">
        <v>715.13402126400001</v>
      </c>
      <c r="S323" s="12">
        <v>1613.62163508048</v>
      </c>
      <c r="T323" s="13">
        <v>622.23514980822699</v>
      </c>
      <c r="V323" s="12">
        <v>421.89</v>
      </c>
      <c r="W323" s="12">
        <v>24592.013279999999</v>
      </c>
    </row>
    <row r="324" spans="1:32" x14ac:dyDescent="0.2">
      <c r="A324" s="63"/>
      <c r="B324" s="64" t="s">
        <v>289</v>
      </c>
      <c r="C324" s="65" t="s">
        <v>290</v>
      </c>
      <c r="D324" s="65" t="s">
        <v>92</v>
      </c>
      <c r="E324" s="66">
        <v>1.8E-3</v>
      </c>
      <c r="F324" s="66">
        <v>0.13089600000000001</v>
      </c>
      <c r="G324" s="66"/>
      <c r="H324" s="66"/>
      <c r="I324" s="66">
        <f t="shared" si="560"/>
        <v>0</v>
      </c>
      <c r="J324" s="66">
        <f t="shared" si="561"/>
        <v>0.13089600000000001</v>
      </c>
      <c r="K324" s="1">
        <v>2140</v>
      </c>
      <c r="L324" s="1">
        <v>2140</v>
      </c>
      <c r="M324" s="1">
        <v>280.11743999999999</v>
      </c>
      <c r="N324" s="1">
        <v>280.11743999999999</v>
      </c>
      <c r="O324" s="1"/>
      <c r="P324" s="1"/>
      <c r="Q324" s="1"/>
      <c r="R324" s="1"/>
      <c r="S324" s="1"/>
      <c r="T324" s="1"/>
      <c r="V324" s="1">
        <v>2430</v>
      </c>
      <c r="W324" s="1">
        <v>318.07727999999997</v>
      </c>
      <c r="X324" s="15">
        <f t="shared" ref="X324:X326" si="697">V324/L324</f>
        <v>1.1355140186915889</v>
      </c>
      <c r="Y324" s="15">
        <f t="shared" ref="Y324:Y326" si="698">X324-AF324</f>
        <v>1.1098620071527556</v>
      </c>
      <c r="Z324" s="16">
        <f t="shared" ref="Z324:Z326" si="699">K324*Y324</f>
        <v>2375.1046953068972</v>
      </c>
      <c r="AA324" s="16">
        <f t="shared" ref="AA324:AA326" si="700">Z324-K324</f>
        <v>235.10469530689716</v>
      </c>
      <c r="AB324" s="16">
        <f t="shared" ref="AB324:AB326" si="701">J324*AA324</f>
        <v>30.774264196891615</v>
      </c>
      <c r="AC324" s="15">
        <f t="shared" ref="AC324:AC326" si="702">104.584835545197%-100%</f>
        <v>4.5848355451969969E-2</v>
      </c>
      <c r="AD324" s="15">
        <f t="shared" ref="AD324:AD326" si="703">101.199262415129%-100%</f>
        <v>1.1992624151289988E-2</v>
      </c>
      <c r="AE324" s="15">
        <f t="shared" ref="AE324:AE326" si="704">101.911505501324%-100%</f>
        <v>1.9115055013239957E-2</v>
      </c>
      <c r="AF324" s="15">
        <f t="shared" ref="AF324:AF326" si="705">AVERAGE(AC324:AE324)</f>
        <v>2.5652011538833303E-2</v>
      </c>
    </row>
    <row r="325" spans="1:32" x14ac:dyDescent="0.2">
      <c r="A325" s="63"/>
      <c r="B325" s="64" t="s">
        <v>545</v>
      </c>
      <c r="C325" s="65" t="s">
        <v>546</v>
      </c>
      <c r="D325" s="65" t="s">
        <v>92</v>
      </c>
      <c r="E325" s="66">
        <v>4.8000000000000001E-2</v>
      </c>
      <c r="F325" s="66">
        <v>3.4905599999999999</v>
      </c>
      <c r="G325" s="66"/>
      <c r="H325" s="66"/>
      <c r="I325" s="66">
        <f t="shared" si="560"/>
        <v>0</v>
      </c>
      <c r="J325" s="66">
        <f t="shared" si="561"/>
        <v>3.4905599999999999</v>
      </c>
      <c r="K325" s="1">
        <v>2390</v>
      </c>
      <c r="L325" s="1">
        <v>2390</v>
      </c>
      <c r="M325" s="1">
        <v>8342.4383999999991</v>
      </c>
      <c r="N325" s="1">
        <v>8342.4383999999991</v>
      </c>
      <c r="O325" s="1"/>
      <c r="P325" s="1"/>
      <c r="Q325" s="1"/>
      <c r="R325" s="1"/>
      <c r="S325" s="1"/>
      <c r="T325" s="1"/>
      <c r="V325" s="1">
        <v>2600</v>
      </c>
      <c r="W325" s="1">
        <v>9075.4560000000001</v>
      </c>
      <c r="X325" s="15">
        <f t="shared" si="697"/>
        <v>1.0878661087866108</v>
      </c>
      <c r="Y325" s="15">
        <f t="shared" si="698"/>
        <v>1.0622140972477776</v>
      </c>
      <c r="Z325" s="16">
        <f t="shared" si="699"/>
        <v>2538.6916924221887</v>
      </c>
      <c r="AA325" s="16">
        <f t="shared" si="700"/>
        <v>148.69169242218868</v>
      </c>
      <c r="AB325" s="16">
        <f t="shared" si="701"/>
        <v>519.01727390119493</v>
      </c>
      <c r="AC325" s="15">
        <f t="shared" si="702"/>
        <v>4.5848355451969969E-2</v>
      </c>
      <c r="AD325" s="15">
        <f t="shared" si="703"/>
        <v>1.1992624151289988E-2</v>
      </c>
      <c r="AE325" s="15">
        <f t="shared" si="704"/>
        <v>1.9115055013239957E-2</v>
      </c>
      <c r="AF325" s="15">
        <f t="shared" si="705"/>
        <v>2.5652011538833303E-2</v>
      </c>
    </row>
    <row r="326" spans="1:32" x14ac:dyDescent="0.2">
      <c r="A326" s="63"/>
      <c r="B326" s="64" t="s">
        <v>547</v>
      </c>
      <c r="C326" s="65" t="s">
        <v>548</v>
      </c>
      <c r="D326" s="65" t="s">
        <v>95</v>
      </c>
      <c r="E326" s="66">
        <v>1</v>
      </c>
      <c r="F326" s="66">
        <v>72.72</v>
      </c>
      <c r="G326" s="66"/>
      <c r="H326" s="66"/>
      <c r="I326" s="66">
        <f t="shared" si="560"/>
        <v>0</v>
      </c>
      <c r="J326" s="66">
        <f t="shared" si="561"/>
        <v>72.72</v>
      </c>
      <c r="K326" s="1">
        <v>182</v>
      </c>
      <c r="L326" s="1">
        <v>182</v>
      </c>
      <c r="M326" s="1">
        <v>13235.04</v>
      </c>
      <c r="N326" s="1">
        <v>13235.04</v>
      </c>
      <c r="O326" s="1"/>
      <c r="P326" s="1"/>
      <c r="Q326" s="1"/>
      <c r="R326" s="1"/>
      <c r="S326" s="1"/>
      <c r="T326" s="1"/>
      <c r="V326" s="1">
        <v>209</v>
      </c>
      <c r="W326" s="1">
        <v>15198.48</v>
      </c>
      <c r="X326" s="15">
        <f t="shared" si="697"/>
        <v>1.1483516483516483</v>
      </c>
      <c r="Y326" s="15">
        <f t="shared" si="698"/>
        <v>1.122699636812815</v>
      </c>
      <c r="Z326" s="16">
        <f t="shared" si="699"/>
        <v>204.33133389993233</v>
      </c>
      <c r="AA326" s="16">
        <f t="shared" si="700"/>
        <v>22.331333899932332</v>
      </c>
      <c r="AB326" s="16">
        <f t="shared" si="701"/>
        <v>1623.9346012030792</v>
      </c>
      <c r="AC326" s="15">
        <f t="shared" si="702"/>
        <v>4.5848355451969969E-2</v>
      </c>
      <c r="AD326" s="15">
        <f t="shared" si="703"/>
        <v>1.1992624151289988E-2</v>
      </c>
      <c r="AE326" s="15">
        <f t="shared" si="704"/>
        <v>1.9115055013239957E-2</v>
      </c>
      <c r="AF326" s="15">
        <f t="shared" si="705"/>
        <v>2.5652011538833303E-2</v>
      </c>
    </row>
    <row r="327" spans="1:32" ht="15" thickBot="1" x14ac:dyDescent="0.35">
      <c r="A327" s="58"/>
      <c r="B327" s="59" t="s">
        <v>26</v>
      </c>
      <c r="C327" s="60" t="s">
        <v>117</v>
      </c>
      <c r="D327" s="60"/>
      <c r="E327" s="61"/>
      <c r="F327" s="61"/>
      <c r="G327" s="61"/>
      <c r="H327" s="61"/>
      <c r="I327" s="61"/>
      <c r="J327" s="61"/>
      <c r="L327" s="62"/>
      <c r="M327" s="62">
        <v>1551804.88</v>
      </c>
      <c r="N327" s="62">
        <v>709678.69984250003</v>
      </c>
      <c r="O327" s="62">
        <v>326848.62690219999</v>
      </c>
      <c r="P327" s="62">
        <v>0</v>
      </c>
      <c r="Q327" s="62">
        <v>1283.068</v>
      </c>
      <c r="R327" s="62">
        <v>110474.835892944</v>
      </c>
      <c r="S327" s="62">
        <v>236794.45607983001</v>
      </c>
      <c r="T327" s="62">
        <v>99953.552438456303</v>
      </c>
      <c r="V327" s="62"/>
      <c r="W327" s="62">
        <v>896516.45022</v>
      </c>
    </row>
    <row r="328" spans="1:32" ht="20.5" thickBot="1" x14ac:dyDescent="0.25">
      <c r="A328" s="8">
        <v>99</v>
      </c>
      <c r="B328" s="9" t="s">
        <v>549</v>
      </c>
      <c r="C328" s="10" t="s">
        <v>550</v>
      </c>
      <c r="D328" s="10" t="s">
        <v>38</v>
      </c>
      <c r="E328" s="11">
        <v>0</v>
      </c>
      <c r="F328" s="11">
        <v>578.55999999999995</v>
      </c>
      <c r="G328" s="11"/>
      <c r="H328" s="11"/>
      <c r="I328" s="11">
        <f t="shared" si="560"/>
        <v>0</v>
      </c>
      <c r="J328" s="11">
        <f t="shared" si="561"/>
        <v>578.55999999999995</v>
      </c>
      <c r="K328" s="12">
        <v>48.3</v>
      </c>
      <c r="L328" s="12">
        <v>50.2</v>
      </c>
      <c r="M328" s="12">
        <v>29043.71</v>
      </c>
      <c r="N328" s="12">
        <v>0</v>
      </c>
      <c r="O328" s="12">
        <v>10351.595520000001</v>
      </c>
      <c r="P328" s="12">
        <v>0</v>
      </c>
      <c r="Q328" s="12">
        <v>0</v>
      </c>
      <c r="R328" s="12">
        <v>3498.8392857600002</v>
      </c>
      <c r="S328" s="12">
        <v>9250.1403512832003</v>
      </c>
      <c r="T328" s="13">
        <v>3566.98394598605</v>
      </c>
      <c r="V328" s="12">
        <v>60.99</v>
      </c>
      <c r="W328" s="12">
        <v>0</v>
      </c>
    </row>
    <row r="329" spans="1:32" ht="20.5" thickBot="1" x14ac:dyDescent="0.25">
      <c r="A329" s="8">
        <v>100</v>
      </c>
      <c r="B329" s="9" t="s">
        <v>551</v>
      </c>
      <c r="C329" s="10" t="s">
        <v>552</v>
      </c>
      <c r="D329" s="10" t="s">
        <v>38</v>
      </c>
      <c r="E329" s="11">
        <v>0</v>
      </c>
      <c r="F329" s="11">
        <v>52070.400000000001</v>
      </c>
      <c r="G329" s="11"/>
      <c r="H329" s="11"/>
      <c r="I329" s="11">
        <f t="shared" si="560"/>
        <v>0</v>
      </c>
      <c r="J329" s="11">
        <f t="shared" si="561"/>
        <v>52070.400000000001</v>
      </c>
      <c r="K329" s="12">
        <v>0.92</v>
      </c>
      <c r="L329" s="12">
        <v>2.3199999999999998</v>
      </c>
      <c r="M329" s="12">
        <v>120803.33</v>
      </c>
      <c r="N329" s="12">
        <v>120803.32799999999</v>
      </c>
      <c r="O329" s="12">
        <v>0</v>
      </c>
      <c r="P329" s="12">
        <v>0</v>
      </c>
      <c r="Q329" s="12">
        <v>0</v>
      </c>
      <c r="R329" s="12">
        <v>0</v>
      </c>
      <c r="S329" s="12">
        <v>0</v>
      </c>
      <c r="T329" s="13">
        <v>0</v>
      </c>
      <c r="V329" s="12">
        <v>2.46</v>
      </c>
      <c r="W329" s="12">
        <v>128093.18399999999</v>
      </c>
    </row>
    <row r="330" spans="1:32" ht="18.5" thickBot="1" x14ac:dyDescent="0.25">
      <c r="A330" s="63"/>
      <c r="B330" s="64" t="s">
        <v>553</v>
      </c>
      <c r="C330" s="65" t="s">
        <v>554</v>
      </c>
      <c r="D330" s="65" t="s">
        <v>38</v>
      </c>
      <c r="E330" s="66">
        <v>1</v>
      </c>
      <c r="F330" s="66">
        <v>52070.400000000001</v>
      </c>
      <c r="G330" s="66"/>
      <c r="H330" s="66"/>
      <c r="I330" s="66">
        <f t="shared" si="560"/>
        <v>0</v>
      </c>
      <c r="J330" s="66">
        <f t="shared" si="561"/>
        <v>52070.400000000001</v>
      </c>
      <c r="K330" s="1">
        <v>2.3199999999999998</v>
      </c>
      <c r="L330" s="1">
        <v>2.3199999999999998</v>
      </c>
      <c r="M330" s="1">
        <v>120803.32799999999</v>
      </c>
      <c r="N330" s="1">
        <v>120803.32799999999</v>
      </c>
      <c r="O330" s="1"/>
      <c r="P330" s="1"/>
      <c r="Q330" s="1"/>
      <c r="R330" s="1"/>
      <c r="S330" s="1"/>
      <c r="T330" s="1"/>
      <c r="V330" s="1">
        <v>2.46</v>
      </c>
      <c r="W330" s="1">
        <v>128093.18399999999</v>
      </c>
      <c r="X330" s="15">
        <f t="shared" ref="X330" si="706">V330/L330</f>
        <v>1.0603448275862069</v>
      </c>
      <c r="Y330" s="15">
        <f t="shared" ref="Y330" si="707">X330-AF330</f>
        <v>1.0346928160473736</v>
      </c>
      <c r="Z330" s="16">
        <f t="shared" ref="Z330" si="708">K330*Y330</f>
        <v>2.4004873332299068</v>
      </c>
      <c r="AA330" s="16">
        <f t="shared" ref="AA330" si="709">Z330-K330</f>
        <v>8.0487333229906977E-2</v>
      </c>
      <c r="AB330" s="16">
        <f t="shared" ref="AB330" si="710">J330*AA330</f>
        <v>4191.0076362145483</v>
      </c>
      <c r="AC330" s="15">
        <f t="shared" ref="AC330" si="711">104.584835545197%-100%</f>
        <v>4.5848355451969969E-2</v>
      </c>
      <c r="AD330" s="15">
        <f t="shared" ref="AD330" si="712">101.199262415129%-100%</f>
        <v>1.1992624151289988E-2</v>
      </c>
      <c r="AE330" s="15">
        <f t="shared" ref="AE330" si="713">101.911505501324%-100%</f>
        <v>1.9115055013239957E-2</v>
      </c>
      <c r="AF330" s="15">
        <f t="shared" ref="AF330" si="714">AVERAGE(AC330:AE330)</f>
        <v>2.5652011538833303E-2</v>
      </c>
    </row>
    <row r="331" spans="1:32" ht="20" x14ac:dyDescent="0.2">
      <c r="A331" s="67">
        <v>101</v>
      </c>
      <c r="B331" s="68" t="s">
        <v>555</v>
      </c>
      <c r="C331" s="69" t="s">
        <v>556</v>
      </c>
      <c r="D331" s="69" t="s">
        <v>38</v>
      </c>
      <c r="E331" s="70">
        <v>0</v>
      </c>
      <c r="F331" s="70">
        <v>578.55999999999995</v>
      </c>
      <c r="G331" s="70"/>
      <c r="H331" s="70"/>
      <c r="I331" s="70">
        <f t="shared" si="560"/>
        <v>0</v>
      </c>
      <c r="J331" s="70">
        <f t="shared" si="561"/>
        <v>578.55999999999995</v>
      </c>
      <c r="K331" s="71">
        <v>36.799999999999997</v>
      </c>
      <c r="L331" s="71">
        <v>32.979999999999997</v>
      </c>
      <c r="M331" s="71">
        <v>19080.91</v>
      </c>
      <c r="N331" s="71">
        <v>0</v>
      </c>
      <c r="O331" s="71">
        <v>7073.5902720000004</v>
      </c>
      <c r="P331" s="71">
        <v>0</v>
      </c>
      <c r="Q331" s="71">
        <v>1197.6192000000001</v>
      </c>
      <c r="R331" s="71">
        <v>2390.8735119359999</v>
      </c>
      <c r="S331" s="71">
        <v>6077.3873008435203</v>
      </c>
      <c r="T331" s="72">
        <v>2343.5258398691299</v>
      </c>
      <c r="V331" s="71">
        <v>39.950000000000003</v>
      </c>
      <c r="W331" s="71">
        <v>0</v>
      </c>
    </row>
    <row r="332" spans="1:32" ht="20.5" thickBot="1" x14ac:dyDescent="0.25">
      <c r="A332" s="73">
        <v>102</v>
      </c>
      <c r="B332" s="74" t="s">
        <v>557</v>
      </c>
      <c r="C332" s="75" t="s">
        <v>558</v>
      </c>
      <c r="D332" s="75" t="s">
        <v>38</v>
      </c>
      <c r="E332" s="76">
        <v>0</v>
      </c>
      <c r="F332" s="76">
        <v>442.86</v>
      </c>
      <c r="G332" s="76"/>
      <c r="H332" s="76"/>
      <c r="I332" s="76">
        <f t="shared" si="560"/>
        <v>0</v>
      </c>
      <c r="J332" s="76">
        <f t="shared" si="561"/>
        <v>442.86</v>
      </c>
      <c r="K332" s="77">
        <v>57.5</v>
      </c>
      <c r="L332" s="77">
        <v>48.3</v>
      </c>
      <c r="M332" s="77">
        <v>21390.14</v>
      </c>
      <c r="N332" s="77">
        <v>6793.4723999999997</v>
      </c>
      <c r="O332" s="77">
        <v>6096.1893300000002</v>
      </c>
      <c r="P332" s="77">
        <v>0</v>
      </c>
      <c r="Q332" s="77">
        <v>0</v>
      </c>
      <c r="R332" s="77">
        <v>2060.5119935399998</v>
      </c>
      <c r="S332" s="77">
        <v>4649.3197544178001</v>
      </c>
      <c r="T332" s="78">
        <v>1792.8429509140899</v>
      </c>
      <c r="V332" s="77">
        <v>61.62</v>
      </c>
      <c r="W332" s="77">
        <v>9384.2034000000003</v>
      </c>
    </row>
    <row r="333" spans="1:32" ht="15" thickBot="1" x14ac:dyDescent="0.25">
      <c r="A333" s="63"/>
      <c r="B333" s="64" t="s">
        <v>559</v>
      </c>
      <c r="C333" s="65" t="s">
        <v>560</v>
      </c>
      <c r="D333" s="65" t="s">
        <v>561</v>
      </c>
      <c r="E333" s="66">
        <v>0.13</v>
      </c>
      <c r="F333" s="66">
        <v>57.571800000000003</v>
      </c>
      <c r="G333" s="66"/>
      <c r="H333" s="66"/>
      <c r="I333" s="66">
        <f t="shared" si="560"/>
        <v>0</v>
      </c>
      <c r="J333" s="66">
        <f t="shared" si="561"/>
        <v>57.571800000000003</v>
      </c>
      <c r="K333" s="1">
        <v>118</v>
      </c>
      <c r="L333" s="1">
        <v>118</v>
      </c>
      <c r="M333" s="1">
        <v>6793.4723999999997</v>
      </c>
      <c r="N333" s="1">
        <v>6793.4723999999997</v>
      </c>
      <c r="O333" s="1"/>
      <c r="P333" s="1"/>
      <c r="Q333" s="1"/>
      <c r="R333" s="1"/>
      <c r="S333" s="1"/>
      <c r="T333" s="1"/>
      <c r="V333" s="1">
        <v>163</v>
      </c>
      <c r="W333" s="1">
        <v>9384.2034000000003</v>
      </c>
      <c r="X333" s="15">
        <f t="shared" ref="X333" si="715">V333/L333</f>
        <v>1.3813559322033899</v>
      </c>
      <c r="Y333" s="15">
        <f t="shared" ref="Y333" si="716">X333-AF333</f>
        <v>1.3557039206645567</v>
      </c>
      <c r="Z333" s="16">
        <f t="shared" ref="Z333" si="717">K333*Y333</f>
        <v>159.9730626384177</v>
      </c>
      <c r="AA333" s="16">
        <f t="shared" ref="AA333" si="718">Z333-K333</f>
        <v>41.973062638417701</v>
      </c>
      <c r="AB333" s="16">
        <f t="shared" ref="AB333" si="719">J333*AA333</f>
        <v>2416.4647676064565</v>
      </c>
      <c r="AC333" s="15">
        <f t="shared" ref="AC333" si="720">104.584835545197%-100%</f>
        <v>4.5848355451969969E-2</v>
      </c>
      <c r="AD333" s="15">
        <f t="shared" ref="AD333" si="721">101.199262415129%-100%</f>
        <v>1.1992624151289988E-2</v>
      </c>
      <c r="AE333" s="15">
        <f t="shared" ref="AE333" si="722">101.911505501324%-100%</f>
        <v>1.9115055013239957E-2</v>
      </c>
      <c r="AF333" s="15">
        <f t="shared" ref="AF333" si="723">AVERAGE(AC333:AE333)</f>
        <v>2.5652011538833303E-2</v>
      </c>
    </row>
    <row r="334" spans="1:32" ht="20" x14ac:dyDescent="0.2">
      <c r="A334" s="67">
        <v>103</v>
      </c>
      <c r="B334" s="68" t="s">
        <v>562</v>
      </c>
      <c r="C334" s="69" t="s">
        <v>563</v>
      </c>
      <c r="D334" s="69" t="s">
        <v>95</v>
      </c>
      <c r="E334" s="70">
        <v>0</v>
      </c>
      <c r="F334" s="70">
        <v>8.24</v>
      </c>
      <c r="G334" s="70"/>
      <c r="H334" s="70"/>
      <c r="I334" s="70">
        <f t="shared" si="560"/>
        <v>0</v>
      </c>
      <c r="J334" s="70">
        <f t="shared" si="561"/>
        <v>8.24</v>
      </c>
      <c r="K334" s="71">
        <v>1092.58</v>
      </c>
      <c r="L334" s="71">
        <v>684.33</v>
      </c>
      <c r="M334" s="71">
        <v>5638.88</v>
      </c>
      <c r="N334" s="71">
        <v>0</v>
      </c>
      <c r="O334" s="71">
        <v>2312.1950879999999</v>
      </c>
      <c r="P334" s="71">
        <v>0</v>
      </c>
      <c r="Q334" s="71">
        <v>56.856000000000002</v>
      </c>
      <c r="R334" s="71">
        <v>781.52193974399995</v>
      </c>
      <c r="S334" s="71">
        <v>1795.82662581408</v>
      </c>
      <c r="T334" s="72">
        <v>692.49595149813103</v>
      </c>
      <c r="V334" s="71">
        <v>820.84</v>
      </c>
      <c r="W334" s="71">
        <v>0</v>
      </c>
    </row>
    <row r="335" spans="1:32" ht="20.5" thickBot="1" x14ac:dyDescent="0.25">
      <c r="A335" s="73">
        <v>104</v>
      </c>
      <c r="B335" s="74" t="s">
        <v>564</v>
      </c>
      <c r="C335" s="75" t="s">
        <v>565</v>
      </c>
      <c r="D335" s="75" t="s">
        <v>95</v>
      </c>
      <c r="E335" s="76">
        <v>0</v>
      </c>
      <c r="F335" s="76">
        <v>247.2</v>
      </c>
      <c r="G335" s="76"/>
      <c r="H335" s="76"/>
      <c r="I335" s="76">
        <f t="shared" ref="I335:I398" si="724">H335*0.5</f>
        <v>0</v>
      </c>
      <c r="J335" s="76">
        <f t="shared" si="561"/>
        <v>247.2</v>
      </c>
      <c r="K335" s="77">
        <v>63.25</v>
      </c>
      <c r="L335" s="77">
        <v>9.75</v>
      </c>
      <c r="M335" s="77">
        <v>2410.1999999999998</v>
      </c>
      <c r="N335" s="77">
        <v>2410.1999999999998</v>
      </c>
      <c r="O335" s="77">
        <v>0</v>
      </c>
      <c r="P335" s="77">
        <v>0</v>
      </c>
      <c r="Q335" s="77">
        <v>0</v>
      </c>
      <c r="R335" s="77">
        <v>0</v>
      </c>
      <c r="S335" s="77">
        <v>0</v>
      </c>
      <c r="T335" s="78">
        <v>0</v>
      </c>
      <c r="V335" s="77">
        <v>10.3</v>
      </c>
      <c r="W335" s="77">
        <v>2546.16</v>
      </c>
    </row>
    <row r="336" spans="1:32" ht="15" thickBot="1" x14ac:dyDescent="0.25">
      <c r="A336" s="63"/>
      <c r="B336" s="64" t="s">
        <v>566</v>
      </c>
      <c r="C336" s="65" t="s">
        <v>567</v>
      </c>
      <c r="D336" s="65" t="s">
        <v>95</v>
      </c>
      <c r="E336" s="66">
        <v>1</v>
      </c>
      <c r="F336" s="66">
        <v>247.2</v>
      </c>
      <c r="G336" s="66"/>
      <c r="H336" s="66"/>
      <c r="I336" s="66">
        <f t="shared" si="724"/>
        <v>0</v>
      </c>
      <c r="J336" s="66">
        <f t="shared" ref="J336:J399" si="725">F336-G336-I336</f>
        <v>247.2</v>
      </c>
      <c r="K336" s="1">
        <v>9.75</v>
      </c>
      <c r="L336" s="1">
        <v>9.75</v>
      </c>
      <c r="M336" s="1">
        <v>2410.1999999999998</v>
      </c>
      <c r="N336" s="1">
        <v>2410.1999999999998</v>
      </c>
      <c r="O336" s="1"/>
      <c r="P336" s="1"/>
      <c r="Q336" s="1"/>
      <c r="R336" s="1"/>
      <c r="S336" s="1"/>
      <c r="T336" s="1"/>
      <c r="V336" s="1">
        <v>10.3</v>
      </c>
      <c r="W336" s="1">
        <v>2546.16</v>
      </c>
      <c r="X336" s="15">
        <f t="shared" ref="X336" si="726">V336/L336</f>
        <v>1.0564102564102564</v>
      </c>
      <c r="Y336" s="15">
        <f t="shared" ref="Y336" si="727">X336-AF336</f>
        <v>1.0307582448714232</v>
      </c>
      <c r="Z336" s="16">
        <f t="shared" ref="Z336" si="728">K336*Y336</f>
        <v>10.049892887496377</v>
      </c>
      <c r="AA336" s="16">
        <f t="shared" ref="AA336" si="729">Z336-K336</f>
        <v>0.29989288749637666</v>
      </c>
      <c r="AB336" s="16">
        <f t="shared" ref="AB336" si="730">J336*AA336</f>
        <v>74.133521789104307</v>
      </c>
      <c r="AC336" s="15">
        <f t="shared" ref="AC336" si="731">104.584835545197%-100%</f>
        <v>4.5848355451969969E-2</v>
      </c>
      <c r="AD336" s="15">
        <f t="shared" ref="AD336" si="732">101.199262415129%-100%</f>
        <v>1.1992624151289988E-2</v>
      </c>
      <c r="AE336" s="15">
        <f t="shared" ref="AE336" si="733">101.911505501324%-100%</f>
        <v>1.9115055013239957E-2</v>
      </c>
      <c r="AF336" s="15">
        <f t="shared" ref="AF336" si="734">AVERAGE(AC336:AE336)</f>
        <v>2.5652011538833303E-2</v>
      </c>
    </row>
    <row r="337" spans="1:34" ht="20" x14ac:dyDescent="0.2">
      <c r="A337" s="67">
        <v>105</v>
      </c>
      <c r="B337" s="68" t="s">
        <v>568</v>
      </c>
      <c r="C337" s="69" t="s">
        <v>569</v>
      </c>
      <c r="D337" s="69" t="s">
        <v>95</v>
      </c>
      <c r="E337" s="70">
        <v>0</v>
      </c>
      <c r="F337" s="70">
        <v>8.24</v>
      </c>
      <c r="G337" s="70"/>
      <c r="H337" s="70"/>
      <c r="I337" s="70">
        <f t="shared" si="724"/>
        <v>0</v>
      </c>
      <c r="J337" s="70">
        <f t="shared" si="725"/>
        <v>8.24</v>
      </c>
      <c r="K337" s="71">
        <v>862.56</v>
      </c>
      <c r="L337" s="71">
        <v>482.17</v>
      </c>
      <c r="M337" s="71">
        <v>3973.08</v>
      </c>
      <c r="N337" s="71">
        <v>0</v>
      </c>
      <c r="O337" s="71">
        <v>1637.7024719999999</v>
      </c>
      <c r="P337" s="71">
        <v>0</v>
      </c>
      <c r="Q337" s="71">
        <v>28.5928</v>
      </c>
      <c r="R337" s="71">
        <v>553.54343553599995</v>
      </c>
      <c r="S337" s="71">
        <v>1265.30806329552</v>
      </c>
      <c r="T337" s="72">
        <v>487.920547916413</v>
      </c>
      <c r="V337" s="71">
        <v>578.04999999999995</v>
      </c>
      <c r="W337" s="71">
        <v>0</v>
      </c>
    </row>
    <row r="338" spans="1:34" ht="15" thickBot="1" x14ac:dyDescent="0.25">
      <c r="A338" s="73">
        <v>106</v>
      </c>
      <c r="B338" s="74" t="s">
        <v>570</v>
      </c>
      <c r="C338" s="75" t="s">
        <v>571</v>
      </c>
      <c r="D338" s="75" t="s">
        <v>38</v>
      </c>
      <c r="E338" s="76">
        <v>0</v>
      </c>
      <c r="F338" s="76">
        <v>557.5</v>
      </c>
      <c r="G338" s="76"/>
      <c r="H338" s="76"/>
      <c r="I338" s="76">
        <f t="shared" si="724"/>
        <v>0</v>
      </c>
      <c r="J338" s="76">
        <f t="shared" si="725"/>
        <v>557.5</v>
      </c>
      <c r="K338" s="77">
        <v>138.01</v>
      </c>
      <c r="L338" s="77">
        <v>109.99</v>
      </c>
      <c r="M338" s="77">
        <v>61319.43</v>
      </c>
      <c r="N338" s="77">
        <v>665.04174999999998</v>
      </c>
      <c r="O338" s="77">
        <v>25327.224999999999</v>
      </c>
      <c r="P338" s="77">
        <v>0</v>
      </c>
      <c r="Q338" s="77">
        <v>0</v>
      </c>
      <c r="R338" s="77">
        <v>8560.6020499999995</v>
      </c>
      <c r="S338" s="77">
        <v>19316.061418500001</v>
      </c>
      <c r="T338" s="78">
        <v>7448.5443855900003</v>
      </c>
      <c r="V338" s="77">
        <v>130.41999999999999</v>
      </c>
      <c r="W338" s="77">
        <v>727.31449999999995</v>
      </c>
    </row>
    <row r="339" spans="1:34" x14ac:dyDescent="0.2">
      <c r="A339" s="63"/>
      <c r="B339" s="64" t="s">
        <v>187</v>
      </c>
      <c r="C339" s="65" t="s">
        <v>188</v>
      </c>
      <c r="D339" s="65" t="s">
        <v>92</v>
      </c>
      <c r="E339" s="66">
        <v>2E-3</v>
      </c>
      <c r="F339" s="66">
        <v>1.115</v>
      </c>
      <c r="G339" s="66"/>
      <c r="H339" s="66"/>
      <c r="I339" s="66">
        <f t="shared" si="724"/>
        <v>0</v>
      </c>
      <c r="J339" s="66">
        <f t="shared" si="725"/>
        <v>1.115</v>
      </c>
      <c r="K339" s="1">
        <v>45.7</v>
      </c>
      <c r="L339" s="1">
        <v>45.7</v>
      </c>
      <c r="M339" s="1">
        <v>50.955500000000001</v>
      </c>
      <c r="N339" s="1">
        <v>50.955500000000001</v>
      </c>
      <c r="O339" s="1"/>
      <c r="P339" s="1"/>
      <c r="Q339" s="1"/>
      <c r="R339" s="1"/>
      <c r="S339" s="1"/>
      <c r="T339" s="1"/>
      <c r="V339" s="1">
        <v>52.8</v>
      </c>
      <c r="W339" s="1">
        <v>58.872</v>
      </c>
      <c r="X339" s="15">
        <f t="shared" ref="X339:X341" si="735">V339/L339</f>
        <v>1.1553610503282274</v>
      </c>
      <c r="Y339" s="15">
        <f t="shared" ref="Y339:Y341" si="736">X339-AF339</f>
        <v>1.1297090387893942</v>
      </c>
      <c r="Z339" s="16">
        <f t="shared" ref="Z339:Z341" si="737">K339*Y339</f>
        <v>51.627703072675317</v>
      </c>
      <c r="AA339" s="16">
        <f t="shared" ref="AA339:AA341" si="738">Z339-K339</f>
        <v>5.9277030726753139</v>
      </c>
      <c r="AB339" s="16">
        <f t="shared" ref="AB339:AB341" si="739">J339*AA339</f>
        <v>6.6093889260329748</v>
      </c>
      <c r="AC339" s="15">
        <f t="shared" ref="AC339:AC341" si="740">104.584835545197%-100%</f>
        <v>4.5848355451969969E-2</v>
      </c>
      <c r="AD339" s="15">
        <f t="shared" ref="AD339:AD341" si="741">101.199262415129%-100%</f>
        <v>1.1992624151289988E-2</v>
      </c>
      <c r="AE339" s="15">
        <f t="shared" ref="AE339:AE341" si="742">101.911505501324%-100%</f>
        <v>1.9115055013239957E-2</v>
      </c>
      <c r="AF339" s="15">
        <f t="shared" ref="AF339:AF341" si="743">AVERAGE(AC339:AE339)</f>
        <v>2.5652011538833303E-2</v>
      </c>
    </row>
    <row r="340" spans="1:34" x14ac:dyDescent="0.2">
      <c r="A340" s="63"/>
      <c r="B340" s="64" t="s">
        <v>572</v>
      </c>
      <c r="C340" s="65" t="s">
        <v>573</v>
      </c>
      <c r="D340" s="65" t="s">
        <v>98</v>
      </c>
      <c r="E340" s="66">
        <v>0.03</v>
      </c>
      <c r="F340" s="66">
        <v>16.725000000000001</v>
      </c>
      <c r="G340" s="66"/>
      <c r="H340" s="66"/>
      <c r="I340" s="66">
        <f t="shared" si="724"/>
        <v>0</v>
      </c>
      <c r="J340" s="66">
        <f t="shared" si="725"/>
        <v>16.725000000000001</v>
      </c>
      <c r="K340" s="1">
        <v>27.3</v>
      </c>
      <c r="L340" s="1">
        <v>27.3</v>
      </c>
      <c r="M340" s="1">
        <v>456.59249999999997</v>
      </c>
      <c r="N340" s="1">
        <v>456.59249999999997</v>
      </c>
      <c r="O340" s="1"/>
      <c r="P340" s="1"/>
      <c r="Q340" s="1"/>
      <c r="R340" s="1"/>
      <c r="S340" s="1"/>
      <c r="T340" s="1"/>
      <c r="V340" s="1">
        <v>29.1</v>
      </c>
      <c r="W340" s="1">
        <v>486.69749999999999</v>
      </c>
      <c r="X340" s="15">
        <f t="shared" si="735"/>
        <v>1.0659340659340659</v>
      </c>
      <c r="Y340" s="15">
        <f t="shared" si="736"/>
        <v>1.0402820543952327</v>
      </c>
      <c r="Z340" s="16">
        <f t="shared" si="737"/>
        <v>28.399700084989853</v>
      </c>
      <c r="AA340" s="16">
        <f t="shared" si="738"/>
        <v>1.0997000849898519</v>
      </c>
      <c r="AB340" s="16">
        <f t="shared" si="739"/>
        <v>18.392483921455277</v>
      </c>
      <c r="AC340" s="15">
        <f t="shared" si="740"/>
        <v>4.5848355451969969E-2</v>
      </c>
      <c r="AD340" s="15">
        <f t="shared" si="741"/>
        <v>1.1992624151289988E-2</v>
      </c>
      <c r="AE340" s="15">
        <f t="shared" si="742"/>
        <v>1.9115055013239957E-2</v>
      </c>
      <c r="AF340" s="15">
        <f t="shared" si="743"/>
        <v>2.5652011538833303E-2</v>
      </c>
    </row>
    <row r="341" spans="1:34" ht="15" thickBot="1" x14ac:dyDescent="0.25">
      <c r="A341" s="63"/>
      <c r="B341" s="64" t="s">
        <v>574</v>
      </c>
      <c r="C341" s="65" t="s">
        <v>575</v>
      </c>
      <c r="D341" s="65" t="s">
        <v>98</v>
      </c>
      <c r="E341" s="66">
        <v>5.0000000000000001E-3</v>
      </c>
      <c r="F341" s="66">
        <v>2.7875000000000001</v>
      </c>
      <c r="G341" s="66"/>
      <c r="H341" s="66"/>
      <c r="I341" s="66">
        <f t="shared" si="724"/>
        <v>0</v>
      </c>
      <c r="J341" s="66">
        <f t="shared" si="725"/>
        <v>2.7875000000000001</v>
      </c>
      <c r="K341" s="1">
        <v>56.5</v>
      </c>
      <c r="L341" s="1">
        <v>56.5</v>
      </c>
      <c r="M341" s="1">
        <v>157.49375000000001</v>
      </c>
      <c r="N341" s="1">
        <v>157.49375000000001</v>
      </c>
      <c r="O341" s="1"/>
      <c r="P341" s="1"/>
      <c r="Q341" s="1"/>
      <c r="R341" s="1"/>
      <c r="S341" s="1"/>
      <c r="T341" s="1"/>
      <c r="V341" s="1">
        <v>65.2</v>
      </c>
      <c r="W341" s="1">
        <v>181.745</v>
      </c>
      <c r="X341" s="15">
        <f t="shared" si="735"/>
        <v>1.1539823008849559</v>
      </c>
      <c r="Y341" s="15">
        <f t="shared" si="736"/>
        <v>1.1283302893461227</v>
      </c>
      <c r="Z341" s="16">
        <f t="shared" si="737"/>
        <v>63.750661348055928</v>
      </c>
      <c r="AA341" s="16">
        <f t="shared" si="738"/>
        <v>7.2506613480559281</v>
      </c>
      <c r="AB341" s="16">
        <f t="shared" si="739"/>
        <v>20.211218507705901</v>
      </c>
      <c r="AC341" s="15">
        <f t="shared" si="740"/>
        <v>4.5848355451969969E-2</v>
      </c>
      <c r="AD341" s="15">
        <f t="shared" si="741"/>
        <v>1.1992624151289988E-2</v>
      </c>
      <c r="AE341" s="15">
        <f t="shared" si="742"/>
        <v>1.9115055013239957E-2</v>
      </c>
      <c r="AF341" s="15">
        <f t="shared" si="743"/>
        <v>2.5652011538833303E-2</v>
      </c>
    </row>
    <row r="342" spans="1:34" ht="20.5" thickBot="1" x14ac:dyDescent="0.25">
      <c r="A342" s="8">
        <v>107</v>
      </c>
      <c r="B342" s="9" t="s">
        <v>580</v>
      </c>
      <c r="C342" s="10" t="s">
        <v>2661</v>
      </c>
      <c r="D342" s="10" t="s">
        <v>41</v>
      </c>
      <c r="E342" s="11">
        <v>0</v>
      </c>
      <c r="F342" s="11">
        <v>4</v>
      </c>
      <c r="G342" s="11"/>
      <c r="H342" s="11"/>
      <c r="I342" s="11">
        <f t="shared" si="724"/>
        <v>0</v>
      </c>
      <c r="J342" s="11">
        <f t="shared" si="725"/>
        <v>4</v>
      </c>
      <c r="K342" s="71">
        <v>5175.3599999999997</v>
      </c>
      <c r="L342" s="12">
        <v>5787.39</v>
      </c>
      <c r="M342" s="12">
        <v>23149.56</v>
      </c>
      <c r="N342" s="12">
        <v>22880</v>
      </c>
      <c r="O342" s="12">
        <v>112.55800000000001</v>
      </c>
      <c r="P342" s="12">
        <v>0</v>
      </c>
      <c r="Q342" s="12">
        <v>0</v>
      </c>
      <c r="R342" s="12">
        <v>38.044604</v>
      </c>
      <c r="S342" s="12">
        <v>85.843484279999998</v>
      </c>
      <c r="T342" s="13">
        <v>33.102452359200001</v>
      </c>
      <c r="V342" s="12">
        <v>7251.77</v>
      </c>
      <c r="W342" s="12">
        <v>28680</v>
      </c>
    </row>
    <row r="343" spans="1:34" ht="18.5" thickBot="1" x14ac:dyDescent="0.25">
      <c r="A343" s="63"/>
      <c r="B343" s="64" t="s">
        <v>582</v>
      </c>
      <c r="C343" s="65" t="s">
        <v>583</v>
      </c>
      <c r="D343" s="65" t="s">
        <v>41</v>
      </c>
      <c r="E343" s="66">
        <v>1</v>
      </c>
      <c r="F343" s="66">
        <v>4</v>
      </c>
      <c r="G343" s="66"/>
      <c r="H343" s="66"/>
      <c r="I343" s="66">
        <f t="shared" si="724"/>
        <v>0</v>
      </c>
      <c r="J343" s="66">
        <f t="shared" si="725"/>
        <v>4</v>
      </c>
      <c r="K343" s="1">
        <v>5720</v>
      </c>
      <c r="L343" s="1">
        <v>5720</v>
      </c>
      <c r="M343" s="1">
        <v>22880</v>
      </c>
      <c r="N343" s="1">
        <v>22880</v>
      </c>
      <c r="O343" s="1"/>
      <c r="P343" s="1"/>
      <c r="Q343" s="1"/>
      <c r="R343" s="1"/>
      <c r="S343" s="1"/>
      <c r="T343" s="1"/>
      <c r="V343" s="1">
        <v>7170</v>
      </c>
      <c r="W343" s="1">
        <v>28680</v>
      </c>
      <c r="X343" s="15">
        <f t="shared" ref="X343" si="744">V343/L343</f>
        <v>1.2534965034965035</v>
      </c>
      <c r="Y343" s="15">
        <f t="shared" ref="Y343" si="745">X343-AF343</f>
        <v>1.2278444919576703</v>
      </c>
      <c r="Z343" s="16">
        <f t="shared" ref="Z343" si="746">K343*Y343</f>
        <v>7023.2704939978739</v>
      </c>
      <c r="AA343" s="16">
        <f t="shared" ref="AA343" si="747">Z343-K343</f>
        <v>1303.2704939978739</v>
      </c>
      <c r="AB343" s="16">
        <f t="shared" ref="AB343" si="748">J343*AA343</f>
        <v>5213.0819759914957</v>
      </c>
      <c r="AC343" s="15">
        <f t="shared" ref="AC343" si="749">104.584835545197%-100%</f>
        <v>4.5848355451969969E-2</v>
      </c>
      <c r="AD343" s="15">
        <f t="shared" ref="AD343" si="750">101.199262415129%-100%</f>
        <v>1.1992624151289988E-2</v>
      </c>
      <c r="AE343" s="15">
        <f t="shared" ref="AE343" si="751">101.911505501324%-100%</f>
        <v>1.9115055013239957E-2</v>
      </c>
      <c r="AF343" s="15">
        <f t="shared" ref="AF343" si="752">AVERAGE(AC343:AE343)</f>
        <v>2.5652011538833303E-2</v>
      </c>
    </row>
    <row r="344" spans="1:34" ht="20.5" thickBot="1" x14ac:dyDescent="0.25">
      <c r="A344" s="8">
        <v>108</v>
      </c>
      <c r="B344" s="9" t="s">
        <v>2662</v>
      </c>
      <c r="C344" s="10" t="s">
        <v>2663</v>
      </c>
      <c r="D344" s="10" t="s">
        <v>95</v>
      </c>
      <c r="E344" s="11">
        <v>0</v>
      </c>
      <c r="F344" s="11">
        <v>7</v>
      </c>
      <c r="G344" s="11"/>
      <c r="H344" s="11"/>
      <c r="I344" s="11">
        <f t="shared" si="724"/>
        <v>0</v>
      </c>
      <c r="J344" s="11">
        <f t="shared" si="725"/>
        <v>7</v>
      </c>
      <c r="K344" s="77">
        <v>713.05</v>
      </c>
      <c r="L344" s="12">
        <v>413.64</v>
      </c>
      <c r="M344" s="12">
        <v>2895.48</v>
      </c>
      <c r="N344" s="12">
        <v>998.63386000000003</v>
      </c>
      <c r="O344" s="12">
        <v>792.09199999999998</v>
      </c>
      <c r="P344" s="12">
        <v>0</v>
      </c>
      <c r="Q344" s="12">
        <v>0</v>
      </c>
      <c r="R344" s="12">
        <v>267.72709600000002</v>
      </c>
      <c r="S344" s="12">
        <v>604.09688472000005</v>
      </c>
      <c r="T344" s="13">
        <v>232.9482373008</v>
      </c>
      <c r="V344" s="12">
        <v>542.26</v>
      </c>
      <c r="W344" s="12">
        <v>1527.32944</v>
      </c>
    </row>
    <row r="345" spans="1:34" x14ac:dyDescent="0.2">
      <c r="A345" s="63"/>
      <c r="B345" s="64" t="s">
        <v>187</v>
      </c>
      <c r="C345" s="65" t="s">
        <v>188</v>
      </c>
      <c r="D345" s="65" t="s">
        <v>92</v>
      </c>
      <c r="E345" s="66">
        <v>1.4E-3</v>
      </c>
      <c r="F345" s="66">
        <v>9.7999999999999997E-3</v>
      </c>
      <c r="G345" s="66"/>
      <c r="H345" s="66"/>
      <c r="I345" s="66">
        <f t="shared" si="724"/>
        <v>0</v>
      </c>
      <c r="J345" s="66">
        <f t="shared" si="725"/>
        <v>9.7999999999999997E-3</v>
      </c>
      <c r="K345" s="1">
        <v>45.7</v>
      </c>
      <c r="L345" s="1">
        <v>45.7</v>
      </c>
      <c r="M345" s="1">
        <v>0.44785999999999998</v>
      </c>
      <c r="N345" s="1">
        <v>0.44785999999999998</v>
      </c>
      <c r="O345" s="1"/>
      <c r="P345" s="1"/>
      <c r="Q345" s="1"/>
      <c r="R345" s="1"/>
      <c r="S345" s="1"/>
      <c r="T345" s="1"/>
      <c r="V345" s="1">
        <v>52.8</v>
      </c>
      <c r="W345" s="1">
        <v>0.51744000000000001</v>
      </c>
      <c r="X345" s="15">
        <f t="shared" ref="X345:X347" si="753">V345/L345</f>
        <v>1.1553610503282274</v>
      </c>
      <c r="Y345" s="15">
        <f t="shared" ref="Y345:Y347" si="754">X345-AF345</f>
        <v>1.1297090387893942</v>
      </c>
      <c r="Z345" s="16">
        <f t="shared" ref="Z345:Z347" si="755">K345*Y345</f>
        <v>51.627703072675317</v>
      </c>
      <c r="AA345" s="16">
        <f t="shared" ref="AA345:AA347" si="756">Z345-K345</f>
        <v>5.9277030726753139</v>
      </c>
      <c r="AB345" s="16">
        <f t="shared" ref="AB345:AB347" si="757">J345*AA345</f>
        <v>5.8091490112218078E-2</v>
      </c>
      <c r="AC345" s="15">
        <f t="shared" ref="AC345:AC347" si="758">104.584835545197%-100%</f>
        <v>4.5848355451969969E-2</v>
      </c>
      <c r="AD345" s="15">
        <f t="shared" ref="AD345:AD347" si="759">101.199262415129%-100%</f>
        <v>1.1992624151289988E-2</v>
      </c>
      <c r="AE345" s="15">
        <f t="shared" ref="AE345:AE347" si="760">101.911505501324%-100%</f>
        <v>1.9115055013239957E-2</v>
      </c>
      <c r="AF345" s="15">
        <f t="shared" ref="AF345:AF347" si="761">AVERAGE(AC345:AE345)</f>
        <v>2.5652011538833303E-2</v>
      </c>
    </row>
    <row r="346" spans="1:34" x14ac:dyDescent="0.2">
      <c r="A346" s="63"/>
      <c r="B346" s="64" t="s">
        <v>1337</v>
      </c>
      <c r="C346" s="65" t="s">
        <v>1338</v>
      </c>
      <c r="D346" s="65" t="s">
        <v>95</v>
      </c>
      <c r="E346" s="66">
        <v>1.05</v>
      </c>
      <c r="F346" s="66">
        <v>7.35</v>
      </c>
      <c r="G346" s="66"/>
      <c r="H346" s="66"/>
      <c r="I346" s="66">
        <f t="shared" si="724"/>
        <v>0</v>
      </c>
      <c r="J346" s="66">
        <f t="shared" si="725"/>
        <v>7.35</v>
      </c>
      <c r="K346" s="1">
        <v>121</v>
      </c>
      <c r="L346" s="1">
        <v>121</v>
      </c>
      <c r="M346" s="1">
        <v>889.35</v>
      </c>
      <c r="N346" s="1">
        <v>889.35</v>
      </c>
      <c r="O346" s="1"/>
      <c r="P346" s="1"/>
      <c r="Q346" s="1"/>
      <c r="R346" s="1"/>
      <c r="S346" s="1"/>
      <c r="T346" s="1"/>
      <c r="V346" s="1">
        <v>190</v>
      </c>
      <c r="W346" s="1">
        <v>1396.5</v>
      </c>
      <c r="X346" s="15">
        <f t="shared" si="753"/>
        <v>1.5702479338842976</v>
      </c>
      <c r="Y346" s="15">
        <f t="shared" si="754"/>
        <v>1.5445959223454644</v>
      </c>
      <c r="Z346" s="16">
        <f t="shared" si="755"/>
        <v>186.8961066038012</v>
      </c>
      <c r="AA346" s="16">
        <f t="shared" si="756"/>
        <v>65.896106603801201</v>
      </c>
      <c r="AB346" s="16">
        <f t="shared" si="757"/>
        <v>484.33638353793879</v>
      </c>
      <c r="AC346" s="15">
        <f t="shared" si="758"/>
        <v>4.5848355451969969E-2</v>
      </c>
      <c r="AD346" s="15">
        <f t="shared" si="759"/>
        <v>1.1992624151289988E-2</v>
      </c>
      <c r="AE346" s="15">
        <f t="shared" si="760"/>
        <v>1.9115055013239957E-2</v>
      </c>
      <c r="AF346" s="15">
        <f t="shared" si="761"/>
        <v>2.5652011538833303E-2</v>
      </c>
    </row>
    <row r="347" spans="1:34" ht="15" thickBot="1" x14ac:dyDescent="0.25">
      <c r="A347" s="63"/>
      <c r="B347" s="64" t="s">
        <v>241</v>
      </c>
      <c r="C347" s="65" t="s">
        <v>242</v>
      </c>
      <c r="D347" s="65" t="s">
        <v>139</v>
      </c>
      <c r="E347" s="66">
        <v>5.1999999999999998E-3</v>
      </c>
      <c r="F347" s="66">
        <v>3.6400000000000002E-2</v>
      </c>
      <c r="G347" s="66"/>
      <c r="H347" s="66"/>
      <c r="I347" s="66">
        <f t="shared" si="724"/>
        <v>0</v>
      </c>
      <c r="J347" s="66">
        <f t="shared" si="725"/>
        <v>3.6400000000000002E-2</v>
      </c>
      <c r="K347" s="1">
        <v>2990</v>
      </c>
      <c r="L347" s="1">
        <v>2990</v>
      </c>
      <c r="M347" s="1">
        <v>108.836</v>
      </c>
      <c r="N347" s="1">
        <v>108.836</v>
      </c>
      <c r="O347" s="1"/>
      <c r="P347" s="1"/>
      <c r="Q347" s="1"/>
      <c r="R347" s="1"/>
      <c r="S347" s="1"/>
      <c r="T347" s="1"/>
      <c r="V347" s="1">
        <v>3580</v>
      </c>
      <c r="W347" s="1">
        <v>130.31200000000001</v>
      </c>
      <c r="X347" s="15">
        <f t="shared" si="753"/>
        <v>1.1973244147157192</v>
      </c>
      <c r="Y347" s="15">
        <f t="shared" si="754"/>
        <v>1.1716724031768859</v>
      </c>
      <c r="Z347" s="16">
        <f t="shared" si="755"/>
        <v>3503.300485498889</v>
      </c>
      <c r="AA347" s="16">
        <f t="shared" si="756"/>
        <v>513.30048549888897</v>
      </c>
      <c r="AB347" s="16">
        <f t="shared" si="757"/>
        <v>18.684137672159558</v>
      </c>
      <c r="AC347" s="15">
        <f t="shared" si="758"/>
        <v>4.5848355451969969E-2</v>
      </c>
      <c r="AD347" s="15">
        <f t="shared" si="759"/>
        <v>1.1992624151289988E-2</v>
      </c>
      <c r="AE347" s="15">
        <f t="shared" si="760"/>
        <v>1.9115055013239957E-2</v>
      </c>
      <c r="AF347" s="15">
        <f t="shared" si="761"/>
        <v>2.5652011538833303E-2</v>
      </c>
    </row>
    <row r="348" spans="1:34" ht="15" thickBot="1" x14ac:dyDescent="0.25">
      <c r="A348" s="8">
        <v>109</v>
      </c>
      <c r="B348" s="9" t="s">
        <v>2664</v>
      </c>
      <c r="C348" s="10" t="s">
        <v>2665</v>
      </c>
      <c r="D348" s="10" t="s">
        <v>41</v>
      </c>
      <c r="E348" s="11">
        <v>0</v>
      </c>
      <c r="F348" s="11">
        <v>1</v>
      </c>
      <c r="G348" s="11"/>
      <c r="H348" s="11"/>
      <c r="I348" s="11">
        <f t="shared" si="724"/>
        <v>0</v>
      </c>
      <c r="J348" s="11">
        <f t="shared" si="725"/>
        <v>1</v>
      </c>
      <c r="K348" s="12">
        <v>80.510000000000005</v>
      </c>
      <c r="L348" s="12">
        <v>35.71</v>
      </c>
      <c r="M348" s="12">
        <v>35.71</v>
      </c>
      <c r="N348" s="12">
        <v>0</v>
      </c>
      <c r="O348" s="12">
        <v>14.91</v>
      </c>
      <c r="P348" s="12">
        <v>0</v>
      </c>
      <c r="Q348" s="12">
        <v>0</v>
      </c>
      <c r="R348" s="12">
        <v>5.0395799999999999</v>
      </c>
      <c r="S348" s="12">
        <v>11.371260599999999</v>
      </c>
      <c r="T348" s="13">
        <v>4.3849176840000004</v>
      </c>
      <c r="V348" s="12">
        <v>42.75</v>
      </c>
      <c r="W348" s="12">
        <v>0</v>
      </c>
    </row>
    <row r="349" spans="1:34" ht="15" thickBot="1" x14ac:dyDescent="0.25">
      <c r="A349" s="2">
        <v>110</v>
      </c>
      <c r="B349" s="3" t="s">
        <v>2666</v>
      </c>
      <c r="C349" s="4" t="s">
        <v>2667</v>
      </c>
      <c r="D349" s="4" t="s">
        <v>41</v>
      </c>
      <c r="E349" s="5">
        <v>0</v>
      </c>
      <c r="F349" s="5">
        <v>1</v>
      </c>
      <c r="G349" s="5"/>
      <c r="H349" s="5"/>
      <c r="I349" s="5">
        <f t="shared" si="724"/>
        <v>0</v>
      </c>
      <c r="J349" s="5">
        <f t="shared" si="725"/>
        <v>1</v>
      </c>
      <c r="K349" s="6">
        <v>1725.12</v>
      </c>
      <c r="L349" s="6"/>
      <c r="M349" s="6"/>
      <c r="N349" s="6"/>
      <c r="O349" s="6"/>
      <c r="P349" s="6"/>
      <c r="Q349" s="6"/>
      <c r="R349" s="6"/>
      <c r="S349" s="6"/>
      <c r="T349" s="6"/>
      <c r="V349" s="6"/>
      <c r="W349" s="6">
        <v>1725.12</v>
      </c>
    </row>
    <row r="350" spans="1:34" ht="20.5" thickBot="1" x14ac:dyDescent="0.25">
      <c r="A350" s="8">
        <v>111</v>
      </c>
      <c r="B350" s="9" t="s">
        <v>588</v>
      </c>
      <c r="C350" s="10" t="s">
        <v>2668</v>
      </c>
      <c r="D350" s="10" t="s">
        <v>41</v>
      </c>
      <c r="E350" s="11">
        <v>0</v>
      </c>
      <c r="F350" s="11">
        <v>8</v>
      </c>
      <c r="G350" s="11"/>
      <c r="H350" s="11"/>
      <c r="I350" s="11">
        <f t="shared" si="724"/>
        <v>0</v>
      </c>
      <c r="J350" s="11">
        <f t="shared" si="725"/>
        <v>8</v>
      </c>
      <c r="K350" s="12">
        <v>1610.11</v>
      </c>
      <c r="L350" s="12"/>
      <c r="M350" s="12"/>
      <c r="N350" s="12"/>
      <c r="O350" s="12"/>
      <c r="P350" s="12"/>
      <c r="Q350" s="12"/>
      <c r="R350" s="12"/>
      <c r="S350" s="12"/>
      <c r="T350" s="13"/>
      <c r="V350" s="12"/>
      <c r="W350" s="12">
        <v>0</v>
      </c>
    </row>
    <row r="351" spans="1:34" s="85" customFormat="1" ht="15" thickBot="1" x14ac:dyDescent="0.4">
      <c r="A351" s="80"/>
      <c r="B351" s="81">
        <v>44932114</v>
      </c>
      <c r="C351" s="82" t="s">
        <v>4755</v>
      </c>
      <c r="D351" s="82"/>
      <c r="E351" s="83"/>
      <c r="F351" s="83">
        <f>F350</f>
        <v>8</v>
      </c>
      <c r="G351" s="83"/>
      <c r="H351" s="83"/>
      <c r="I351" s="83">
        <f t="shared" si="724"/>
        <v>0</v>
      </c>
      <c r="J351" s="83">
        <f t="shared" si="725"/>
        <v>8</v>
      </c>
      <c r="K351" s="84">
        <v>842</v>
      </c>
      <c r="L351" s="84">
        <v>842</v>
      </c>
      <c r="M351" s="84"/>
      <c r="N351" s="84"/>
      <c r="O351" s="84"/>
      <c r="P351" s="84"/>
      <c r="Q351" s="84"/>
      <c r="R351" s="84"/>
      <c r="S351" s="84"/>
      <c r="T351" s="84"/>
      <c r="V351" s="84">
        <v>973</v>
      </c>
      <c r="W351" s="84"/>
      <c r="X351" s="15">
        <f t="shared" ref="X351" si="762">V351/L351</f>
        <v>1.1555819477434679</v>
      </c>
      <c r="Y351" s="15">
        <f t="shared" ref="Y351" si="763">X351-AF351</f>
        <v>1.1299299362046347</v>
      </c>
      <c r="Z351" s="16">
        <f t="shared" ref="Z351" si="764">K351*Y351</f>
        <v>951.40100628430241</v>
      </c>
      <c r="AA351" s="16">
        <f t="shared" ref="AA351" si="765">Z351-K351</f>
        <v>109.40100628430241</v>
      </c>
      <c r="AB351" s="16">
        <f t="shared" ref="AB351" si="766">J351*AA351</f>
        <v>875.20805027441929</v>
      </c>
      <c r="AC351" s="15">
        <f t="shared" ref="AC351" si="767">104.584835545197%-100%</f>
        <v>4.5848355451969969E-2</v>
      </c>
      <c r="AD351" s="15">
        <f t="shared" ref="AD351" si="768">101.199262415129%-100%</f>
        <v>1.1992624151289988E-2</v>
      </c>
      <c r="AE351" s="15">
        <f t="shared" ref="AE351" si="769">101.911505501324%-100%</f>
        <v>1.9115055013239957E-2</v>
      </c>
      <c r="AF351" s="15">
        <f t="shared" ref="AF351" si="770">AVERAGE(AC351:AE351)</f>
        <v>2.5652011538833303E-2</v>
      </c>
      <c r="AG351" s="17" t="s">
        <v>4756</v>
      </c>
      <c r="AH351" s="86"/>
    </row>
    <row r="352" spans="1:34" ht="20.5" thickBot="1" x14ac:dyDescent="0.25">
      <c r="A352" s="8">
        <v>112</v>
      </c>
      <c r="B352" s="9" t="s">
        <v>590</v>
      </c>
      <c r="C352" s="10" t="s">
        <v>2669</v>
      </c>
      <c r="D352" s="10" t="s">
        <v>41</v>
      </c>
      <c r="E352" s="11">
        <v>0</v>
      </c>
      <c r="F352" s="11">
        <v>2</v>
      </c>
      <c r="G352" s="11"/>
      <c r="H352" s="11"/>
      <c r="I352" s="11">
        <f t="shared" si="724"/>
        <v>0</v>
      </c>
      <c r="J352" s="11">
        <f t="shared" si="725"/>
        <v>2</v>
      </c>
      <c r="K352" s="12">
        <v>3588.25</v>
      </c>
      <c r="L352" s="12"/>
      <c r="M352" s="12"/>
      <c r="N352" s="12"/>
      <c r="O352" s="12"/>
      <c r="P352" s="12"/>
      <c r="Q352" s="12"/>
      <c r="R352" s="12"/>
      <c r="S352" s="12"/>
      <c r="T352" s="13"/>
      <c r="V352" s="12"/>
      <c r="W352" s="12">
        <v>0</v>
      </c>
    </row>
    <row r="353" spans="1:23" ht="20.5" thickBot="1" x14ac:dyDescent="0.25">
      <c r="A353" s="8">
        <v>113</v>
      </c>
      <c r="B353" s="9" t="s">
        <v>120</v>
      </c>
      <c r="C353" s="10" t="s">
        <v>121</v>
      </c>
      <c r="D353" s="10" t="s">
        <v>92</v>
      </c>
      <c r="E353" s="11">
        <v>0</v>
      </c>
      <c r="F353" s="11">
        <v>2.246</v>
      </c>
      <c r="G353" s="11"/>
      <c r="H353" s="11"/>
      <c r="I353" s="11">
        <f t="shared" si="724"/>
        <v>0</v>
      </c>
      <c r="J353" s="11">
        <f t="shared" si="725"/>
        <v>2.246</v>
      </c>
      <c r="K353" s="12">
        <v>719.76</v>
      </c>
      <c r="L353" s="12">
        <v>701.27</v>
      </c>
      <c r="M353" s="12">
        <v>1575.05</v>
      </c>
      <c r="N353" s="12">
        <v>0</v>
      </c>
      <c r="O353" s="12">
        <v>500.36387999999999</v>
      </c>
      <c r="P353" s="12">
        <v>0</v>
      </c>
      <c r="Q353" s="12">
        <v>0</v>
      </c>
      <c r="R353" s="12">
        <v>169.12299143999999</v>
      </c>
      <c r="S353" s="12">
        <v>501.61085875079999</v>
      </c>
      <c r="T353" s="13">
        <v>193.42818728671199</v>
      </c>
      <c r="V353" s="12">
        <v>858.38</v>
      </c>
      <c r="W353" s="12">
        <v>0</v>
      </c>
    </row>
    <row r="354" spans="1:23" ht="20.5" thickBot="1" x14ac:dyDescent="0.25">
      <c r="A354" s="8">
        <v>114</v>
      </c>
      <c r="B354" s="9" t="s">
        <v>596</v>
      </c>
      <c r="C354" s="10" t="s">
        <v>597</v>
      </c>
      <c r="D354" s="10" t="s">
        <v>41</v>
      </c>
      <c r="E354" s="11">
        <v>0</v>
      </c>
      <c r="F354" s="11">
        <v>24</v>
      </c>
      <c r="G354" s="11"/>
      <c r="H354" s="11"/>
      <c r="I354" s="11">
        <f t="shared" si="724"/>
        <v>0</v>
      </c>
      <c r="J354" s="11">
        <f t="shared" si="725"/>
        <v>24</v>
      </c>
      <c r="K354" s="12">
        <v>68.69</v>
      </c>
      <c r="L354" s="12">
        <v>66.87</v>
      </c>
      <c r="M354" s="12">
        <v>1604.88</v>
      </c>
      <c r="N354" s="12">
        <v>0</v>
      </c>
      <c r="O354" s="12">
        <v>670.18320000000006</v>
      </c>
      <c r="P354" s="12">
        <v>0</v>
      </c>
      <c r="Q354" s="12">
        <v>0</v>
      </c>
      <c r="R354" s="12">
        <v>226.52192160000001</v>
      </c>
      <c r="S354" s="12">
        <v>511.12191931199999</v>
      </c>
      <c r="T354" s="13">
        <v>197.09578572768001</v>
      </c>
      <c r="V354" s="12">
        <v>82.01</v>
      </c>
      <c r="W354" s="12">
        <v>0</v>
      </c>
    </row>
    <row r="355" spans="1:23" ht="20.5" thickBot="1" x14ac:dyDescent="0.25">
      <c r="A355" s="8">
        <v>115</v>
      </c>
      <c r="B355" s="9" t="s">
        <v>2670</v>
      </c>
      <c r="C355" s="10" t="s">
        <v>2671</v>
      </c>
      <c r="D355" s="10" t="s">
        <v>41</v>
      </c>
      <c r="E355" s="11">
        <v>0</v>
      </c>
      <c r="F355" s="11">
        <v>3</v>
      </c>
      <c r="G355" s="11"/>
      <c r="H355" s="11"/>
      <c r="I355" s="11">
        <f t="shared" si="724"/>
        <v>0</v>
      </c>
      <c r="J355" s="11">
        <f t="shared" si="725"/>
        <v>3</v>
      </c>
      <c r="K355" s="12">
        <v>122.86</v>
      </c>
      <c r="L355" s="12">
        <v>119.62</v>
      </c>
      <c r="M355" s="12">
        <v>358.86</v>
      </c>
      <c r="N355" s="12">
        <v>0</v>
      </c>
      <c r="O355" s="12">
        <v>149.84729999999999</v>
      </c>
      <c r="P355" s="12">
        <v>0</v>
      </c>
      <c r="Q355" s="12">
        <v>0</v>
      </c>
      <c r="R355" s="12">
        <v>50.648387399999997</v>
      </c>
      <c r="S355" s="12">
        <v>114.282541818</v>
      </c>
      <c r="T355" s="13">
        <v>44.06895209052</v>
      </c>
      <c r="V355" s="12">
        <v>146.69999999999999</v>
      </c>
      <c r="W355" s="12">
        <v>0</v>
      </c>
    </row>
    <row r="356" spans="1:23" ht="20.5" thickBot="1" x14ac:dyDescent="0.25">
      <c r="A356" s="8">
        <v>116</v>
      </c>
      <c r="B356" s="9" t="s">
        <v>598</v>
      </c>
      <c r="C356" s="10" t="s">
        <v>599</v>
      </c>
      <c r="D356" s="10" t="s">
        <v>41</v>
      </c>
      <c r="E356" s="11">
        <v>0</v>
      </c>
      <c r="F356" s="11">
        <v>1</v>
      </c>
      <c r="G356" s="11"/>
      <c r="H356" s="11"/>
      <c r="I356" s="11">
        <f t="shared" si="724"/>
        <v>0</v>
      </c>
      <c r="J356" s="11">
        <f t="shared" si="725"/>
        <v>1</v>
      </c>
      <c r="K356" s="12">
        <v>272.82</v>
      </c>
      <c r="L356" s="12">
        <v>265.60000000000002</v>
      </c>
      <c r="M356" s="12">
        <v>265.60000000000002</v>
      </c>
      <c r="N356" s="12">
        <v>0</v>
      </c>
      <c r="O356" s="12">
        <v>110.9106</v>
      </c>
      <c r="P356" s="12">
        <v>0</v>
      </c>
      <c r="Q356" s="12">
        <v>0</v>
      </c>
      <c r="R356" s="12">
        <v>37.487782799999998</v>
      </c>
      <c r="S356" s="12">
        <v>84.587078195999993</v>
      </c>
      <c r="T356" s="13">
        <v>32.617964539440003</v>
      </c>
      <c r="V356" s="12">
        <v>325.73</v>
      </c>
      <c r="W356" s="12">
        <v>0</v>
      </c>
    </row>
    <row r="357" spans="1:23" ht="20.5" thickBot="1" x14ac:dyDescent="0.25">
      <c r="A357" s="8">
        <v>117</v>
      </c>
      <c r="B357" s="9" t="s">
        <v>600</v>
      </c>
      <c r="C357" s="10" t="s">
        <v>601</v>
      </c>
      <c r="D357" s="10" t="s">
        <v>41</v>
      </c>
      <c r="E357" s="11">
        <v>0</v>
      </c>
      <c r="F357" s="11">
        <v>3</v>
      </c>
      <c r="G357" s="11"/>
      <c r="H357" s="11"/>
      <c r="I357" s="11">
        <f t="shared" si="724"/>
        <v>0</v>
      </c>
      <c r="J357" s="11">
        <f t="shared" si="725"/>
        <v>3</v>
      </c>
      <c r="K357" s="12">
        <v>68.69</v>
      </c>
      <c r="L357" s="12">
        <v>66.87</v>
      </c>
      <c r="M357" s="12">
        <v>200.61</v>
      </c>
      <c r="N357" s="12">
        <v>0</v>
      </c>
      <c r="O357" s="12">
        <v>83.772900000000007</v>
      </c>
      <c r="P357" s="12">
        <v>0</v>
      </c>
      <c r="Q357" s="12">
        <v>0</v>
      </c>
      <c r="R357" s="12">
        <v>28.315240200000002</v>
      </c>
      <c r="S357" s="12">
        <v>63.890239913999999</v>
      </c>
      <c r="T357" s="13">
        <v>24.636973215960001</v>
      </c>
      <c r="V357" s="12">
        <v>168.64</v>
      </c>
      <c r="W357" s="12">
        <v>0</v>
      </c>
    </row>
    <row r="358" spans="1:23" ht="20.5" thickBot="1" x14ac:dyDescent="0.25">
      <c r="A358" s="8">
        <v>118</v>
      </c>
      <c r="B358" s="9" t="s">
        <v>2672</v>
      </c>
      <c r="C358" s="10" t="s">
        <v>2673</v>
      </c>
      <c r="D358" s="10" t="s">
        <v>41</v>
      </c>
      <c r="E358" s="11">
        <v>0</v>
      </c>
      <c r="F358" s="11">
        <v>1</v>
      </c>
      <c r="G358" s="11"/>
      <c r="H358" s="11"/>
      <c r="I358" s="11">
        <f t="shared" si="724"/>
        <v>0</v>
      </c>
      <c r="J358" s="11">
        <f t="shared" si="725"/>
        <v>1</v>
      </c>
      <c r="K358" s="12">
        <v>652.71</v>
      </c>
      <c r="L358" s="12">
        <v>635.44000000000005</v>
      </c>
      <c r="M358" s="12">
        <v>635.44000000000005</v>
      </c>
      <c r="N358" s="12">
        <v>0</v>
      </c>
      <c r="O358" s="12">
        <v>265.34640000000002</v>
      </c>
      <c r="P358" s="12">
        <v>0</v>
      </c>
      <c r="Q358" s="12">
        <v>0</v>
      </c>
      <c r="R358" s="12">
        <v>89.687083200000004</v>
      </c>
      <c r="S358" s="12">
        <v>202.36908542399999</v>
      </c>
      <c r="T358" s="13">
        <v>78.036359607359998</v>
      </c>
      <c r="V358" s="12">
        <v>779.3</v>
      </c>
      <c r="W358" s="12">
        <v>0</v>
      </c>
    </row>
    <row r="359" spans="1:23" ht="20.5" thickBot="1" x14ac:dyDescent="0.25">
      <c r="A359" s="8">
        <v>119</v>
      </c>
      <c r="B359" s="9" t="s">
        <v>2674</v>
      </c>
      <c r="C359" s="10" t="s">
        <v>2675</v>
      </c>
      <c r="D359" s="10" t="s">
        <v>92</v>
      </c>
      <c r="E359" s="11">
        <v>0</v>
      </c>
      <c r="F359" s="11">
        <v>0.44700000000000001</v>
      </c>
      <c r="G359" s="11"/>
      <c r="H359" s="11"/>
      <c r="I359" s="11">
        <f t="shared" si="724"/>
        <v>0</v>
      </c>
      <c r="J359" s="11">
        <f t="shared" si="725"/>
        <v>0.44700000000000001</v>
      </c>
      <c r="K359" s="12">
        <v>1617.58</v>
      </c>
      <c r="L359" s="12">
        <v>1574.78</v>
      </c>
      <c r="M359" s="12">
        <v>703.93</v>
      </c>
      <c r="N359" s="12">
        <v>0</v>
      </c>
      <c r="O359" s="12">
        <v>293.94612719999998</v>
      </c>
      <c r="P359" s="12">
        <v>0</v>
      </c>
      <c r="Q359" s="12">
        <v>0</v>
      </c>
      <c r="R359" s="12">
        <v>99.353790993600001</v>
      </c>
      <c r="S359" s="12">
        <v>224.180953370352</v>
      </c>
      <c r="T359" s="13">
        <v>86.447322018953301</v>
      </c>
      <c r="V359" s="12">
        <v>1931.3</v>
      </c>
      <c r="W359" s="12">
        <v>0</v>
      </c>
    </row>
    <row r="360" spans="1:23" ht="20.5" thickBot="1" x14ac:dyDescent="0.25">
      <c r="A360" s="8">
        <v>120</v>
      </c>
      <c r="B360" s="9" t="s">
        <v>2676</v>
      </c>
      <c r="C360" s="10" t="s">
        <v>2677</v>
      </c>
      <c r="D360" s="10" t="s">
        <v>41</v>
      </c>
      <c r="E360" s="11">
        <v>0</v>
      </c>
      <c r="F360" s="11">
        <v>4</v>
      </c>
      <c r="G360" s="11"/>
      <c r="H360" s="11"/>
      <c r="I360" s="11">
        <f t="shared" si="724"/>
        <v>0</v>
      </c>
      <c r="J360" s="11">
        <f t="shared" si="725"/>
        <v>4</v>
      </c>
      <c r="K360" s="12">
        <v>949.07</v>
      </c>
      <c r="L360" s="12">
        <v>923.96</v>
      </c>
      <c r="M360" s="12">
        <v>3695.84</v>
      </c>
      <c r="N360" s="12">
        <v>0</v>
      </c>
      <c r="O360" s="12">
        <v>1543.3091999999999</v>
      </c>
      <c r="P360" s="12">
        <v>0</v>
      </c>
      <c r="Q360" s="12">
        <v>0</v>
      </c>
      <c r="R360" s="12">
        <v>521.63850960000002</v>
      </c>
      <c r="S360" s="12">
        <v>1177.020194472</v>
      </c>
      <c r="T360" s="13">
        <v>453.87550657008001</v>
      </c>
      <c r="V360" s="12">
        <v>1133.1400000000001</v>
      </c>
      <c r="W360" s="12">
        <v>0</v>
      </c>
    </row>
    <row r="361" spans="1:23" ht="15" thickBot="1" x14ac:dyDescent="0.25">
      <c r="A361" s="8">
        <v>121</v>
      </c>
      <c r="B361" s="9" t="s">
        <v>2678</v>
      </c>
      <c r="C361" s="10" t="s">
        <v>2679</v>
      </c>
      <c r="D361" s="10" t="s">
        <v>92</v>
      </c>
      <c r="E361" s="11">
        <v>0</v>
      </c>
      <c r="F361" s="11">
        <v>0.11600000000000001</v>
      </c>
      <c r="G361" s="11"/>
      <c r="H361" s="11"/>
      <c r="I361" s="11">
        <f t="shared" si="724"/>
        <v>0</v>
      </c>
      <c r="J361" s="11">
        <f t="shared" si="725"/>
        <v>0.11600000000000001</v>
      </c>
      <c r="K361" s="12">
        <v>7883.46</v>
      </c>
      <c r="L361" s="12">
        <v>7674.87</v>
      </c>
      <c r="M361" s="12">
        <v>890.28</v>
      </c>
      <c r="N361" s="12">
        <v>0</v>
      </c>
      <c r="O361" s="12">
        <v>371.76498959999998</v>
      </c>
      <c r="P361" s="12">
        <v>0</v>
      </c>
      <c r="Q361" s="12">
        <v>0</v>
      </c>
      <c r="R361" s="12">
        <v>125.6565664848</v>
      </c>
      <c r="S361" s="12">
        <v>283.53028696833599</v>
      </c>
      <c r="T361" s="13">
        <v>109.333258027439</v>
      </c>
      <c r="V361" s="12">
        <v>9412.41</v>
      </c>
      <c r="W361" s="12">
        <v>0</v>
      </c>
    </row>
    <row r="362" spans="1:23" ht="20.5" thickBot="1" x14ac:dyDescent="0.25">
      <c r="A362" s="8">
        <v>122</v>
      </c>
      <c r="B362" s="9" t="s">
        <v>2680</v>
      </c>
      <c r="C362" s="10" t="s">
        <v>2681</v>
      </c>
      <c r="D362" s="10" t="s">
        <v>92</v>
      </c>
      <c r="E362" s="11">
        <v>0</v>
      </c>
      <c r="F362" s="11">
        <v>1.4E-2</v>
      </c>
      <c r="G362" s="11"/>
      <c r="H362" s="11"/>
      <c r="I362" s="11">
        <f t="shared" si="724"/>
        <v>0</v>
      </c>
      <c r="J362" s="11">
        <f t="shared" si="725"/>
        <v>1.4E-2</v>
      </c>
      <c r="K362" s="12">
        <v>8367.98</v>
      </c>
      <c r="L362" s="12">
        <v>8307.2999999999993</v>
      </c>
      <c r="M362" s="12">
        <v>116.3</v>
      </c>
      <c r="N362" s="12">
        <v>0</v>
      </c>
      <c r="O362" s="12">
        <v>48.565448400000001</v>
      </c>
      <c r="P362" s="12">
        <v>0</v>
      </c>
      <c r="Q362" s="12">
        <v>0</v>
      </c>
      <c r="R362" s="12">
        <v>16.415121559199999</v>
      </c>
      <c r="S362" s="12">
        <v>37.038924876743998</v>
      </c>
      <c r="T362" s="13">
        <v>14.2827292770322</v>
      </c>
      <c r="V362" s="12">
        <v>9946.0499999999993</v>
      </c>
      <c r="W362" s="12">
        <v>0</v>
      </c>
    </row>
    <row r="363" spans="1:23" ht="20.5" thickBot="1" x14ac:dyDescent="0.25">
      <c r="A363" s="8">
        <v>123</v>
      </c>
      <c r="B363" s="9" t="s">
        <v>2682</v>
      </c>
      <c r="C363" s="10" t="s">
        <v>2683</v>
      </c>
      <c r="D363" s="10" t="s">
        <v>95</v>
      </c>
      <c r="E363" s="11">
        <v>0</v>
      </c>
      <c r="F363" s="11">
        <v>41.25</v>
      </c>
      <c r="G363" s="11"/>
      <c r="H363" s="11"/>
      <c r="I363" s="11">
        <f t="shared" si="724"/>
        <v>0</v>
      </c>
      <c r="J363" s="11">
        <f t="shared" si="725"/>
        <v>41.25</v>
      </c>
      <c r="K363" s="12">
        <v>101.58</v>
      </c>
      <c r="L363" s="12">
        <v>98.89</v>
      </c>
      <c r="M363" s="12">
        <v>4079.21</v>
      </c>
      <c r="N363" s="12">
        <v>0</v>
      </c>
      <c r="O363" s="12">
        <v>1703.4806249999999</v>
      </c>
      <c r="P363" s="12">
        <v>0</v>
      </c>
      <c r="Q363" s="12">
        <v>0</v>
      </c>
      <c r="R363" s="12">
        <v>575.77645125000004</v>
      </c>
      <c r="S363" s="12">
        <v>1299.1765334624999</v>
      </c>
      <c r="T363" s="13">
        <v>500.98070535975</v>
      </c>
      <c r="V363" s="12">
        <v>121.28</v>
      </c>
      <c r="W363" s="12">
        <v>0</v>
      </c>
    </row>
    <row r="364" spans="1:23" ht="20.5" thickBot="1" x14ac:dyDescent="0.25">
      <c r="A364" s="8">
        <v>124</v>
      </c>
      <c r="B364" s="9" t="s">
        <v>2684</v>
      </c>
      <c r="C364" s="10" t="s">
        <v>2685</v>
      </c>
      <c r="D364" s="10" t="s">
        <v>95</v>
      </c>
      <c r="E364" s="11">
        <v>0</v>
      </c>
      <c r="F364" s="11">
        <v>2.6</v>
      </c>
      <c r="G364" s="11"/>
      <c r="H364" s="11"/>
      <c r="I364" s="11">
        <f t="shared" si="724"/>
        <v>0</v>
      </c>
      <c r="J364" s="11">
        <f t="shared" si="725"/>
        <v>2.6</v>
      </c>
      <c r="K364" s="12">
        <v>153.82</v>
      </c>
      <c r="L364" s="12">
        <v>149.76</v>
      </c>
      <c r="M364" s="12">
        <v>389.38</v>
      </c>
      <c r="N364" s="12">
        <v>0</v>
      </c>
      <c r="O364" s="12">
        <v>162.59021999999999</v>
      </c>
      <c r="P364" s="12">
        <v>0</v>
      </c>
      <c r="Q364" s="12">
        <v>0</v>
      </c>
      <c r="R364" s="12">
        <v>54.955494360000003</v>
      </c>
      <c r="S364" s="12">
        <v>124.0010571852</v>
      </c>
      <c r="T364" s="13">
        <v>47.816548016327999</v>
      </c>
      <c r="V364" s="12">
        <v>183.66</v>
      </c>
      <c r="W364" s="12">
        <v>0</v>
      </c>
    </row>
    <row r="365" spans="1:23" ht="20.5" thickBot="1" x14ac:dyDescent="0.25">
      <c r="A365" s="8">
        <v>125</v>
      </c>
      <c r="B365" s="9" t="s">
        <v>2686</v>
      </c>
      <c r="C365" s="10" t="s">
        <v>2687</v>
      </c>
      <c r="D365" s="10" t="s">
        <v>95</v>
      </c>
      <c r="E365" s="11">
        <v>0</v>
      </c>
      <c r="F365" s="11">
        <v>12.7</v>
      </c>
      <c r="G365" s="11"/>
      <c r="H365" s="11"/>
      <c r="I365" s="11">
        <f t="shared" si="724"/>
        <v>0</v>
      </c>
      <c r="J365" s="11">
        <f t="shared" si="725"/>
        <v>12.7</v>
      </c>
      <c r="K365" s="12">
        <v>244.12</v>
      </c>
      <c r="L365" s="12">
        <v>237.66</v>
      </c>
      <c r="M365" s="12">
        <v>3018.28</v>
      </c>
      <c r="N365" s="12">
        <v>0</v>
      </c>
      <c r="O365" s="12">
        <v>1260.38229</v>
      </c>
      <c r="P365" s="12">
        <v>0</v>
      </c>
      <c r="Q365" s="12">
        <v>0</v>
      </c>
      <c r="R365" s="12">
        <v>426.00921402</v>
      </c>
      <c r="S365" s="12">
        <v>961.24315729140005</v>
      </c>
      <c r="T365" s="13">
        <v>370.66885258359599</v>
      </c>
      <c r="V365" s="12">
        <v>291.47000000000003</v>
      </c>
      <c r="W365" s="12">
        <v>0</v>
      </c>
    </row>
    <row r="366" spans="1:23" ht="20.5" thickBot="1" x14ac:dyDescent="0.25">
      <c r="A366" s="8">
        <v>126</v>
      </c>
      <c r="B366" s="9" t="s">
        <v>2688</v>
      </c>
      <c r="C366" s="10" t="s">
        <v>2689</v>
      </c>
      <c r="D366" s="10" t="s">
        <v>95</v>
      </c>
      <c r="E366" s="11">
        <v>0</v>
      </c>
      <c r="F366" s="11">
        <v>19.2</v>
      </c>
      <c r="G366" s="11"/>
      <c r="H366" s="11"/>
      <c r="I366" s="11">
        <f t="shared" si="724"/>
        <v>0</v>
      </c>
      <c r="J366" s="11">
        <f t="shared" si="725"/>
        <v>19.2</v>
      </c>
      <c r="K366" s="12">
        <v>61.92</v>
      </c>
      <c r="L366" s="12">
        <v>60.28</v>
      </c>
      <c r="M366" s="12">
        <v>1157.3800000000001</v>
      </c>
      <c r="N366" s="12">
        <v>0</v>
      </c>
      <c r="O366" s="12">
        <v>483.28703999999999</v>
      </c>
      <c r="P366" s="12">
        <v>0</v>
      </c>
      <c r="Q366" s="12">
        <v>0</v>
      </c>
      <c r="R366" s="12">
        <v>163.35101951999999</v>
      </c>
      <c r="S366" s="12">
        <v>368.58369392639997</v>
      </c>
      <c r="T366" s="13">
        <v>142.13104548249601</v>
      </c>
      <c r="V366" s="12">
        <v>73.930000000000007</v>
      </c>
      <c r="W366" s="12">
        <v>0</v>
      </c>
    </row>
    <row r="367" spans="1:23" ht="20.5" thickBot="1" x14ac:dyDescent="0.25">
      <c r="A367" s="8">
        <v>127</v>
      </c>
      <c r="B367" s="9" t="s">
        <v>2690</v>
      </c>
      <c r="C367" s="10" t="s">
        <v>2691</v>
      </c>
      <c r="D367" s="10" t="s">
        <v>95</v>
      </c>
      <c r="E367" s="11">
        <v>0</v>
      </c>
      <c r="F367" s="11">
        <v>1.65</v>
      </c>
      <c r="G367" s="11"/>
      <c r="H367" s="11"/>
      <c r="I367" s="11">
        <f t="shared" si="724"/>
        <v>0</v>
      </c>
      <c r="J367" s="11">
        <f t="shared" si="725"/>
        <v>1.65</v>
      </c>
      <c r="K367" s="12">
        <v>245.08</v>
      </c>
      <c r="L367" s="12">
        <v>238.6</v>
      </c>
      <c r="M367" s="12">
        <v>393.69</v>
      </c>
      <c r="N367" s="12">
        <v>0</v>
      </c>
      <c r="O367" s="12">
        <v>164.39940000000001</v>
      </c>
      <c r="P367" s="12">
        <v>0</v>
      </c>
      <c r="Q367" s="12">
        <v>0</v>
      </c>
      <c r="R367" s="12">
        <v>55.566997200000003</v>
      </c>
      <c r="S367" s="12">
        <v>125.380846404</v>
      </c>
      <c r="T367" s="13">
        <v>48.348614104559999</v>
      </c>
      <c r="V367" s="12">
        <v>292.62</v>
      </c>
      <c r="W367" s="12">
        <v>0</v>
      </c>
    </row>
    <row r="368" spans="1:23" ht="20.5" thickBot="1" x14ac:dyDescent="0.25">
      <c r="A368" s="8">
        <v>128</v>
      </c>
      <c r="B368" s="9" t="s">
        <v>618</v>
      </c>
      <c r="C368" s="10" t="s">
        <v>619</v>
      </c>
      <c r="D368" s="10" t="s">
        <v>95</v>
      </c>
      <c r="E368" s="11">
        <v>0</v>
      </c>
      <c r="F368" s="11">
        <v>0.54</v>
      </c>
      <c r="G368" s="11"/>
      <c r="H368" s="11"/>
      <c r="I368" s="11">
        <f t="shared" si="724"/>
        <v>0</v>
      </c>
      <c r="J368" s="11">
        <f t="shared" si="725"/>
        <v>0.54</v>
      </c>
      <c r="K368" s="12">
        <v>2472.67</v>
      </c>
      <c r="L368" s="12">
        <v>3428.55</v>
      </c>
      <c r="M368" s="12">
        <v>1851.42</v>
      </c>
      <c r="N368" s="12">
        <v>1519.46712</v>
      </c>
      <c r="O368" s="12">
        <v>134.5086</v>
      </c>
      <c r="P368" s="12">
        <v>0</v>
      </c>
      <c r="Q368" s="12">
        <v>0</v>
      </c>
      <c r="R368" s="12">
        <v>45.463906799999997</v>
      </c>
      <c r="S368" s="12">
        <v>94.438851263999993</v>
      </c>
      <c r="T368" s="13">
        <v>40.766104128960002</v>
      </c>
      <c r="V368" s="12">
        <v>3941.14</v>
      </c>
      <c r="W368" s="12">
        <v>1755.43848</v>
      </c>
    </row>
    <row r="369" spans="1:23" x14ac:dyDescent="0.2">
      <c r="A369" s="63"/>
      <c r="B369" s="64" t="s">
        <v>187</v>
      </c>
      <c r="C369" s="65" t="s">
        <v>188</v>
      </c>
      <c r="D369" s="65" t="s">
        <v>92</v>
      </c>
      <c r="E369" s="66">
        <v>0.04</v>
      </c>
      <c r="F369" s="66">
        <v>2.1600000000000001E-2</v>
      </c>
      <c r="G369" s="66"/>
      <c r="H369" s="66"/>
      <c r="I369" s="66">
        <f t="shared" si="724"/>
        <v>0</v>
      </c>
      <c r="J369" s="66">
        <f t="shared" si="725"/>
        <v>2.1600000000000001E-2</v>
      </c>
      <c r="K369" s="1">
        <v>45.7</v>
      </c>
      <c r="L369" s="1">
        <v>45.7</v>
      </c>
      <c r="M369" s="1">
        <v>0.98712</v>
      </c>
      <c r="N369" s="1">
        <v>0.98712</v>
      </c>
      <c r="O369" s="1"/>
      <c r="P369" s="1"/>
      <c r="Q369" s="1"/>
      <c r="R369" s="1"/>
      <c r="S369" s="1"/>
      <c r="T369" s="1"/>
      <c r="V369" s="1">
        <v>52.8</v>
      </c>
      <c r="W369" s="1">
        <v>1.1404799999999999</v>
      </c>
    </row>
    <row r="370" spans="1:23" ht="15" thickBot="1" x14ac:dyDescent="0.25">
      <c r="A370" s="63"/>
      <c r="B370" s="64" t="s">
        <v>620</v>
      </c>
      <c r="C370" s="65" t="s">
        <v>621</v>
      </c>
      <c r="D370" s="65" t="s">
        <v>41</v>
      </c>
      <c r="E370" s="66">
        <v>0.185</v>
      </c>
      <c r="F370" s="66">
        <v>9.9900000000000003E-2</v>
      </c>
      <c r="G370" s="66"/>
      <c r="H370" s="66"/>
      <c r="I370" s="66">
        <f t="shared" si="724"/>
        <v>0</v>
      </c>
      <c r="J370" s="66">
        <f t="shared" si="725"/>
        <v>9.9900000000000003E-2</v>
      </c>
      <c r="K370" s="1">
        <v>15200</v>
      </c>
      <c r="L370" s="1">
        <v>15200</v>
      </c>
      <c r="M370" s="1">
        <v>1518.48</v>
      </c>
      <c r="N370" s="1">
        <v>1518.48</v>
      </c>
      <c r="O370" s="1"/>
      <c r="P370" s="1"/>
      <c r="Q370" s="1"/>
      <c r="R370" s="1"/>
      <c r="S370" s="1"/>
      <c r="T370" s="1"/>
      <c r="V370" s="1">
        <v>2210</v>
      </c>
      <c r="W370" s="1">
        <v>1754.298</v>
      </c>
    </row>
    <row r="371" spans="1:23" ht="20.5" thickBot="1" x14ac:dyDescent="0.25">
      <c r="A371" s="8">
        <v>129</v>
      </c>
      <c r="B371" s="9" t="s">
        <v>628</v>
      </c>
      <c r="C371" s="10" t="s">
        <v>629</v>
      </c>
      <c r="D371" s="10" t="s">
        <v>95</v>
      </c>
      <c r="E371" s="11">
        <v>0</v>
      </c>
      <c r="F371" s="11">
        <v>1.0449999999999999</v>
      </c>
      <c r="G371" s="11"/>
      <c r="H371" s="11"/>
      <c r="I371" s="11">
        <f t="shared" si="724"/>
        <v>0</v>
      </c>
      <c r="J371" s="11">
        <f t="shared" si="725"/>
        <v>1.0449999999999999</v>
      </c>
      <c r="K371" s="12">
        <v>3047.71</v>
      </c>
      <c r="L371" s="12">
        <v>5619.07</v>
      </c>
      <c r="M371" s="12">
        <v>5871.93</v>
      </c>
      <c r="N371" s="12">
        <v>4440.8163249999998</v>
      </c>
      <c r="O371" s="12">
        <v>563.46400000000006</v>
      </c>
      <c r="P371" s="12">
        <v>0</v>
      </c>
      <c r="Q371" s="12">
        <v>0</v>
      </c>
      <c r="R371" s="12">
        <v>190.45083199999999</v>
      </c>
      <c r="S371" s="12">
        <v>407.14350336000001</v>
      </c>
      <c r="T371" s="13">
        <v>175.7502789504</v>
      </c>
      <c r="V371" s="12">
        <v>6621.5</v>
      </c>
      <c r="W371" s="12">
        <v>5326.4799499999999</v>
      </c>
    </row>
    <row r="372" spans="1:23" x14ac:dyDescent="0.2">
      <c r="A372" s="63"/>
      <c r="B372" s="64" t="s">
        <v>187</v>
      </c>
      <c r="C372" s="65" t="s">
        <v>188</v>
      </c>
      <c r="D372" s="65" t="s">
        <v>92</v>
      </c>
      <c r="E372" s="66">
        <v>0.05</v>
      </c>
      <c r="F372" s="66">
        <v>5.2249999999999998E-2</v>
      </c>
      <c r="G372" s="66"/>
      <c r="H372" s="66"/>
      <c r="I372" s="66">
        <f t="shared" si="724"/>
        <v>0</v>
      </c>
      <c r="J372" s="66">
        <f t="shared" si="725"/>
        <v>5.2249999999999998E-2</v>
      </c>
      <c r="K372" s="1">
        <v>45.7</v>
      </c>
      <c r="L372" s="1">
        <v>45.7</v>
      </c>
      <c r="M372" s="1">
        <v>2.3878249999999999</v>
      </c>
      <c r="N372" s="1">
        <v>2.3878249999999999</v>
      </c>
      <c r="O372" s="1"/>
      <c r="P372" s="1"/>
      <c r="Q372" s="1"/>
      <c r="R372" s="1"/>
      <c r="S372" s="1"/>
      <c r="T372" s="1"/>
      <c r="V372" s="1">
        <v>52.8</v>
      </c>
      <c r="W372" s="1">
        <v>2.7587999999999999</v>
      </c>
    </row>
    <row r="373" spans="1:23" x14ac:dyDescent="0.2">
      <c r="A373" s="63"/>
      <c r="B373" s="64" t="s">
        <v>630</v>
      </c>
      <c r="C373" s="65" t="s">
        <v>631</v>
      </c>
      <c r="D373" s="65" t="s">
        <v>41</v>
      </c>
      <c r="E373" s="66">
        <v>0.17799999999999999</v>
      </c>
      <c r="F373" s="66">
        <v>0.18601000000000001</v>
      </c>
      <c r="G373" s="66"/>
      <c r="H373" s="66"/>
      <c r="I373" s="66">
        <f t="shared" si="724"/>
        <v>0</v>
      </c>
      <c r="J373" s="66">
        <f t="shared" si="725"/>
        <v>0.18601000000000001</v>
      </c>
      <c r="K373" s="1">
        <v>22600</v>
      </c>
      <c r="L373" s="1">
        <v>22600</v>
      </c>
      <c r="M373" s="1">
        <v>4203.826</v>
      </c>
      <c r="N373" s="1">
        <v>4203.826</v>
      </c>
      <c r="O373" s="1"/>
      <c r="P373" s="1"/>
      <c r="Q373" s="1"/>
      <c r="R373" s="1"/>
      <c r="S373" s="1"/>
      <c r="T373" s="1"/>
      <c r="V373" s="1">
        <v>65.5</v>
      </c>
      <c r="W373" s="1">
        <v>342.23750000000001</v>
      </c>
    </row>
    <row r="374" spans="1:23" ht="15" thickBot="1" x14ac:dyDescent="0.25">
      <c r="A374" s="63"/>
      <c r="B374" s="64" t="s">
        <v>626</v>
      </c>
      <c r="C374" s="65" t="s">
        <v>627</v>
      </c>
      <c r="D374" s="65" t="s">
        <v>41</v>
      </c>
      <c r="E374" s="66">
        <v>5</v>
      </c>
      <c r="F374" s="66">
        <v>5.2249999999999996</v>
      </c>
      <c r="G374" s="66"/>
      <c r="H374" s="66"/>
      <c r="I374" s="66">
        <f t="shared" si="724"/>
        <v>0</v>
      </c>
      <c r="J374" s="66">
        <f t="shared" si="725"/>
        <v>5.2249999999999996</v>
      </c>
      <c r="K374" s="1">
        <v>44.9</v>
      </c>
      <c r="L374" s="1">
        <v>44.9</v>
      </c>
      <c r="M374" s="1">
        <v>234.60249999999999</v>
      </c>
      <c r="N374" s="1">
        <v>234.60249999999999</v>
      </c>
      <c r="O374" s="1"/>
      <c r="P374" s="1"/>
      <c r="Q374" s="1"/>
      <c r="R374" s="1"/>
      <c r="S374" s="1"/>
      <c r="T374" s="1"/>
      <c r="V374" s="1">
        <v>2210</v>
      </c>
      <c r="W374" s="1">
        <v>4981.4836500000001</v>
      </c>
    </row>
    <row r="375" spans="1:23" ht="20.5" thickBot="1" x14ac:dyDescent="0.25">
      <c r="A375" s="8">
        <v>130</v>
      </c>
      <c r="B375" s="9" t="s">
        <v>2692</v>
      </c>
      <c r="C375" s="10" t="s">
        <v>2693</v>
      </c>
      <c r="D375" s="10" t="s">
        <v>95</v>
      </c>
      <c r="E375" s="11">
        <v>0</v>
      </c>
      <c r="F375" s="11">
        <v>0.46500000000000002</v>
      </c>
      <c r="G375" s="11"/>
      <c r="H375" s="11"/>
      <c r="I375" s="11">
        <f t="shared" si="724"/>
        <v>0</v>
      </c>
      <c r="J375" s="11">
        <f t="shared" si="725"/>
        <v>0.46500000000000002</v>
      </c>
      <c r="K375" s="12">
        <v>3565.25</v>
      </c>
      <c r="L375" s="12">
        <v>5797.29</v>
      </c>
      <c r="M375" s="12">
        <v>2695.74</v>
      </c>
      <c r="N375" s="12">
        <v>2039.0312775</v>
      </c>
      <c r="O375" s="12">
        <v>258.56324999999998</v>
      </c>
      <c r="P375" s="12">
        <v>0</v>
      </c>
      <c r="Q375" s="12">
        <v>0</v>
      </c>
      <c r="R375" s="12">
        <v>87.394378500000002</v>
      </c>
      <c r="S375" s="12">
        <v>186.83065368000001</v>
      </c>
      <c r="T375" s="13">
        <v>80.648565505199997</v>
      </c>
      <c r="V375" s="12">
        <v>7316.93</v>
      </c>
      <c r="W375" s="12">
        <v>2671.3803600000001</v>
      </c>
    </row>
    <row r="376" spans="1:23" x14ac:dyDescent="0.2">
      <c r="A376" s="63"/>
      <c r="B376" s="64" t="s">
        <v>187</v>
      </c>
      <c r="C376" s="65" t="s">
        <v>188</v>
      </c>
      <c r="D376" s="65" t="s">
        <v>92</v>
      </c>
      <c r="E376" s="66">
        <v>5.5E-2</v>
      </c>
      <c r="F376" s="66">
        <v>2.5575000000000001E-2</v>
      </c>
      <c r="G376" s="66"/>
      <c r="H376" s="66"/>
      <c r="I376" s="66">
        <f t="shared" si="724"/>
        <v>0</v>
      </c>
      <c r="J376" s="66">
        <f t="shared" si="725"/>
        <v>2.5575000000000001E-2</v>
      </c>
      <c r="K376" s="1">
        <v>45.7</v>
      </c>
      <c r="L376" s="1">
        <v>45.7</v>
      </c>
      <c r="M376" s="1">
        <v>1.1687775</v>
      </c>
      <c r="N376" s="1">
        <v>1.1687775</v>
      </c>
      <c r="O376" s="1"/>
      <c r="P376" s="1"/>
      <c r="Q376" s="1"/>
      <c r="R376" s="1"/>
      <c r="S376" s="1"/>
      <c r="T376" s="1"/>
      <c r="V376" s="1">
        <v>52.8</v>
      </c>
      <c r="W376" s="1">
        <v>1.35036</v>
      </c>
    </row>
    <row r="377" spans="1:23" x14ac:dyDescent="0.2">
      <c r="A377" s="63"/>
      <c r="B377" s="64" t="s">
        <v>2694</v>
      </c>
      <c r="C377" s="65" t="s">
        <v>2695</v>
      </c>
      <c r="D377" s="65" t="s">
        <v>41</v>
      </c>
      <c r="E377" s="66">
        <v>0.18</v>
      </c>
      <c r="F377" s="66">
        <v>8.3699999999999997E-2</v>
      </c>
      <c r="G377" s="66"/>
      <c r="H377" s="66"/>
      <c r="I377" s="66">
        <f t="shared" si="724"/>
        <v>0</v>
      </c>
      <c r="J377" s="66">
        <f t="shared" si="725"/>
        <v>8.3699999999999997E-2</v>
      </c>
      <c r="K377" s="1">
        <v>23100</v>
      </c>
      <c r="L377" s="1">
        <v>23100</v>
      </c>
      <c r="M377" s="1">
        <v>1933.47</v>
      </c>
      <c r="N377" s="1">
        <v>1933.47</v>
      </c>
      <c r="O377" s="1"/>
      <c r="P377" s="1"/>
      <c r="Q377" s="1"/>
      <c r="R377" s="1"/>
      <c r="S377" s="1"/>
      <c r="T377" s="1"/>
      <c r="V377" s="1">
        <v>65.5</v>
      </c>
      <c r="W377" s="1">
        <v>152.28749999999999</v>
      </c>
    </row>
    <row r="378" spans="1:23" ht="15" thickBot="1" x14ac:dyDescent="0.25">
      <c r="A378" s="63"/>
      <c r="B378" s="64" t="s">
        <v>626</v>
      </c>
      <c r="C378" s="65" t="s">
        <v>627</v>
      </c>
      <c r="D378" s="65" t="s">
        <v>41</v>
      </c>
      <c r="E378" s="66">
        <v>5</v>
      </c>
      <c r="F378" s="66">
        <v>2.3250000000000002</v>
      </c>
      <c r="G378" s="66"/>
      <c r="H378" s="66"/>
      <c r="I378" s="66">
        <f t="shared" si="724"/>
        <v>0</v>
      </c>
      <c r="J378" s="66">
        <f t="shared" si="725"/>
        <v>2.3250000000000002</v>
      </c>
      <c r="K378" s="1">
        <v>44.9</v>
      </c>
      <c r="L378" s="1">
        <v>44.9</v>
      </c>
      <c r="M378" s="1">
        <v>104.3925</v>
      </c>
      <c r="N378" s="1">
        <v>104.3925</v>
      </c>
      <c r="O378" s="1"/>
      <c r="P378" s="1"/>
      <c r="Q378" s="1"/>
      <c r="R378" s="1"/>
      <c r="S378" s="1"/>
      <c r="T378" s="1"/>
      <c r="V378" s="1">
        <v>2210</v>
      </c>
      <c r="W378" s="1">
        <v>2517.7424999999998</v>
      </c>
    </row>
    <row r="379" spans="1:23" ht="20.5" thickBot="1" x14ac:dyDescent="0.25">
      <c r="A379" s="8">
        <v>131</v>
      </c>
      <c r="B379" s="9" t="s">
        <v>632</v>
      </c>
      <c r="C379" s="10" t="s">
        <v>633</v>
      </c>
      <c r="D379" s="10" t="s">
        <v>95</v>
      </c>
      <c r="E379" s="11">
        <v>0</v>
      </c>
      <c r="F379" s="11">
        <v>3.17</v>
      </c>
      <c r="G379" s="11"/>
      <c r="H379" s="11"/>
      <c r="I379" s="11">
        <f t="shared" si="724"/>
        <v>0</v>
      </c>
      <c r="J379" s="11">
        <f t="shared" si="725"/>
        <v>3.17</v>
      </c>
      <c r="K379" s="12">
        <v>4312.8</v>
      </c>
      <c r="L379" s="12">
        <v>7478.15</v>
      </c>
      <c r="M379" s="12">
        <v>23705.74</v>
      </c>
      <c r="N379" s="12">
        <v>18007.81583</v>
      </c>
      <c r="O379" s="12">
        <v>2243.4090000000001</v>
      </c>
      <c r="P379" s="12">
        <v>0</v>
      </c>
      <c r="Q379" s="12">
        <v>0</v>
      </c>
      <c r="R379" s="12">
        <v>758.27224200000001</v>
      </c>
      <c r="S379" s="12">
        <v>1621.0253001599999</v>
      </c>
      <c r="T379" s="13">
        <v>699.74258790240003</v>
      </c>
      <c r="V379" s="12">
        <v>8855.8799999999992</v>
      </c>
      <c r="W379" s="12">
        <v>21730.717720000001</v>
      </c>
    </row>
    <row r="380" spans="1:23" x14ac:dyDescent="0.2">
      <c r="A380" s="63"/>
      <c r="B380" s="64" t="s">
        <v>187</v>
      </c>
      <c r="C380" s="65" t="s">
        <v>188</v>
      </c>
      <c r="D380" s="65" t="s">
        <v>92</v>
      </c>
      <c r="E380" s="66">
        <v>7.0000000000000007E-2</v>
      </c>
      <c r="F380" s="66">
        <v>0.22189999999999999</v>
      </c>
      <c r="G380" s="66"/>
      <c r="H380" s="66"/>
      <c r="I380" s="66">
        <f t="shared" si="724"/>
        <v>0</v>
      </c>
      <c r="J380" s="66">
        <f t="shared" si="725"/>
        <v>0.22189999999999999</v>
      </c>
      <c r="K380" s="1">
        <v>45.7</v>
      </c>
      <c r="L380" s="1">
        <v>45.7</v>
      </c>
      <c r="M380" s="1">
        <v>10.140829999999999</v>
      </c>
      <c r="N380" s="1">
        <v>10.140829999999999</v>
      </c>
      <c r="O380" s="1"/>
      <c r="P380" s="1"/>
      <c r="Q380" s="1"/>
      <c r="R380" s="1"/>
      <c r="S380" s="1"/>
      <c r="T380" s="1"/>
      <c r="V380" s="1">
        <v>52.8</v>
      </c>
      <c r="W380" s="1">
        <v>11.71632</v>
      </c>
    </row>
    <row r="381" spans="1:23" x14ac:dyDescent="0.2">
      <c r="A381" s="63"/>
      <c r="B381" s="64" t="s">
        <v>634</v>
      </c>
      <c r="C381" s="65" t="s">
        <v>635</v>
      </c>
      <c r="D381" s="65" t="s">
        <v>41</v>
      </c>
      <c r="E381" s="66">
        <v>0.19</v>
      </c>
      <c r="F381" s="66">
        <v>0.60229999999999995</v>
      </c>
      <c r="G381" s="66"/>
      <c r="H381" s="66"/>
      <c r="I381" s="66">
        <f t="shared" si="724"/>
        <v>0</v>
      </c>
      <c r="J381" s="66">
        <f t="shared" si="725"/>
        <v>0.60229999999999995</v>
      </c>
      <c r="K381" s="1">
        <v>28700</v>
      </c>
      <c r="L381" s="1">
        <v>28700</v>
      </c>
      <c r="M381" s="1">
        <v>17286.009999999998</v>
      </c>
      <c r="N381" s="1">
        <v>17286.009999999998</v>
      </c>
      <c r="O381" s="1"/>
      <c r="P381" s="1"/>
      <c r="Q381" s="1"/>
      <c r="R381" s="1"/>
      <c r="S381" s="1"/>
      <c r="T381" s="1"/>
      <c r="V381" s="1">
        <v>65.5</v>
      </c>
      <c r="W381" s="1">
        <v>1038.175</v>
      </c>
    </row>
    <row r="382" spans="1:23" ht="15" thickBot="1" x14ac:dyDescent="0.25">
      <c r="A382" s="63"/>
      <c r="B382" s="64" t="s">
        <v>626</v>
      </c>
      <c r="C382" s="65" t="s">
        <v>627</v>
      </c>
      <c r="D382" s="65" t="s">
        <v>41</v>
      </c>
      <c r="E382" s="66">
        <v>5</v>
      </c>
      <c r="F382" s="66">
        <v>15.85</v>
      </c>
      <c r="G382" s="66"/>
      <c r="H382" s="66"/>
      <c r="I382" s="66">
        <f t="shared" si="724"/>
        <v>0</v>
      </c>
      <c r="J382" s="66">
        <f t="shared" si="725"/>
        <v>15.85</v>
      </c>
      <c r="K382" s="1">
        <v>44.9</v>
      </c>
      <c r="L382" s="1">
        <v>44.9</v>
      </c>
      <c r="M382" s="1">
        <v>711.66499999999996</v>
      </c>
      <c r="N382" s="1">
        <v>711.66499999999996</v>
      </c>
      <c r="O382" s="1"/>
      <c r="P382" s="1"/>
      <c r="Q382" s="1"/>
      <c r="R382" s="1"/>
      <c r="S382" s="1"/>
      <c r="T382" s="1"/>
      <c r="V382" s="1">
        <v>2210</v>
      </c>
      <c r="W382" s="1">
        <v>20680.826400000002</v>
      </c>
    </row>
    <row r="383" spans="1:23" ht="20.5" thickBot="1" x14ac:dyDescent="0.25">
      <c r="A383" s="8">
        <v>132</v>
      </c>
      <c r="B383" s="9" t="s">
        <v>636</v>
      </c>
      <c r="C383" s="10" t="s">
        <v>637</v>
      </c>
      <c r="D383" s="10" t="s">
        <v>95</v>
      </c>
      <c r="E383" s="11">
        <v>0</v>
      </c>
      <c r="F383" s="11">
        <v>0.17499999999999999</v>
      </c>
      <c r="G383" s="11"/>
      <c r="H383" s="11"/>
      <c r="I383" s="11">
        <f t="shared" si="724"/>
        <v>0</v>
      </c>
      <c r="J383" s="11">
        <f t="shared" si="725"/>
        <v>0.17499999999999999</v>
      </c>
      <c r="K383" s="12">
        <v>5462.88</v>
      </c>
      <c r="L383" s="12">
        <v>8743.89</v>
      </c>
      <c r="M383" s="12">
        <v>1530.18</v>
      </c>
      <c r="N383" s="12">
        <v>1080.8197749999999</v>
      </c>
      <c r="O383" s="12">
        <v>176.92500000000001</v>
      </c>
      <c r="P383" s="12">
        <v>0</v>
      </c>
      <c r="Q383" s="12">
        <v>0</v>
      </c>
      <c r="R383" s="12">
        <v>59.800649999999997</v>
      </c>
      <c r="S383" s="12">
        <v>127.841112</v>
      </c>
      <c r="T383" s="13">
        <v>55.184746680000003</v>
      </c>
      <c r="V383" s="12">
        <v>10317.74</v>
      </c>
      <c r="W383" s="12">
        <v>1305.4128499999999</v>
      </c>
    </row>
    <row r="384" spans="1:23" x14ac:dyDescent="0.2">
      <c r="A384" s="63"/>
      <c r="B384" s="64" t="s">
        <v>187</v>
      </c>
      <c r="C384" s="65" t="s">
        <v>188</v>
      </c>
      <c r="D384" s="65" t="s">
        <v>92</v>
      </c>
      <c r="E384" s="66">
        <v>0.09</v>
      </c>
      <c r="F384" s="66">
        <v>1.575E-2</v>
      </c>
      <c r="G384" s="66"/>
      <c r="H384" s="66"/>
      <c r="I384" s="66">
        <f t="shared" si="724"/>
        <v>0</v>
      </c>
      <c r="J384" s="66">
        <f t="shared" si="725"/>
        <v>1.575E-2</v>
      </c>
      <c r="K384" s="1">
        <v>45.7</v>
      </c>
      <c r="L384" s="1">
        <v>45.7</v>
      </c>
      <c r="M384" s="1">
        <v>0.71977500000000005</v>
      </c>
      <c r="N384" s="1">
        <v>0.71977500000000005</v>
      </c>
      <c r="O384" s="1"/>
      <c r="P384" s="1"/>
      <c r="Q384" s="1"/>
      <c r="R384" s="1"/>
      <c r="S384" s="1"/>
      <c r="T384" s="1"/>
      <c r="V384" s="1">
        <v>52.8</v>
      </c>
      <c r="W384" s="1">
        <v>0.83160000000000001</v>
      </c>
    </row>
    <row r="385" spans="1:23" x14ac:dyDescent="0.2">
      <c r="A385" s="63"/>
      <c r="B385" s="64" t="s">
        <v>638</v>
      </c>
      <c r="C385" s="65" t="s">
        <v>639</v>
      </c>
      <c r="D385" s="65" t="s">
        <v>41</v>
      </c>
      <c r="E385" s="66">
        <v>0.19500000000000001</v>
      </c>
      <c r="F385" s="66">
        <v>3.4125000000000003E-2</v>
      </c>
      <c r="G385" s="66"/>
      <c r="H385" s="66"/>
      <c r="I385" s="66">
        <f t="shared" si="724"/>
        <v>0</v>
      </c>
      <c r="J385" s="66">
        <f t="shared" si="725"/>
        <v>3.4125000000000003E-2</v>
      </c>
      <c r="K385" s="1">
        <v>30500</v>
      </c>
      <c r="L385" s="1">
        <v>30500</v>
      </c>
      <c r="M385" s="1">
        <v>1040.8125</v>
      </c>
      <c r="N385" s="1">
        <v>1040.8125</v>
      </c>
      <c r="O385" s="1"/>
      <c r="P385" s="1"/>
      <c r="Q385" s="1"/>
      <c r="R385" s="1"/>
      <c r="S385" s="1"/>
      <c r="T385" s="1"/>
      <c r="V385" s="1">
        <v>65.5</v>
      </c>
      <c r="W385" s="1">
        <v>57.3125</v>
      </c>
    </row>
    <row r="386" spans="1:23" ht="15" thickBot="1" x14ac:dyDescent="0.25">
      <c r="A386" s="63"/>
      <c r="B386" s="64" t="s">
        <v>626</v>
      </c>
      <c r="C386" s="65" t="s">
        <v>627</v>
      </c>
      <c r="D386" s="65" t="s">
        <v>41</v>
      </c>
      <c r="E386" s="66">
        <v>5</v>
      </c>
      <c r="F386" s="66">
        <v>0.875</v>
      </c>
      <c r="G386" s="66"/>
      <c r="H386" s="66"/>
      <c r="I386" s="66">
        <f t="shared" si="724"/>
        <v>0</v>
      </c>
      <c r="J386" s="66">
        <f t="shared" si="725"/>
        <v>0.875</v>
      </c>
      <c r="K386" s="1">
        <v>44.9</v>
      </c>
      <c r="L386" s="1">
        <v>44.9</v>
      </c>
      <c r="M386" s="1">
        <v>39.287500000000001</v>
      </c>
      <c r="N386" s="1">
        <v>39.287500000000001</v>
      </c>
      <c r="O386" s="1"/>
      <c r="P386" s="1"/>
      <c r="Q386" s="1"/>
      <c r="R386" s="1"/>
      <c r="S386" s="1"/>
      <c r="T386" s="1"/>
      <c r="V386" s="1">
        <v>2210</v>
      </c>
      <c r="W386" s="1">
        <v>1247.26875</v>
      </c>
    </row>
    <row r="387" spans="1:23" ht="20.5" thickBot="1" x14ac:dyDescent="0.25">
      <c r="A387" s="8">
        <v>133</v>
      </c>
      <c r="B387" s="9" t="s">
        <v>2696</v>
      </c>
      <c r="C387" s="10" t="s">
        <v>2697</v>
      </c>
      <c r="D387" s="10" t="s">
        <v>95</v>
      </c>
      <c r="E387" s="11">
        <v>0</v>
      </c>
      <c r="F387" s="11">
        <v>1.1950000000000001</v>
      </c>
      <c r="G387" s="11"/>
      <c r="H387" s="11"/>
      <c r="I387" s="11">
        <f t="shared" si="724"/>
        <v>0</v>
      </c>
      <c r="J387" s="11">
        <f t="shared" si="725"/>
        <v>1.1950000000000001</v>
      </c>
      <c r="K387" s="12">
        <v>5922.92</v>
      </c>
      <c r="L387" s="12">
        <v>10228.950000000001</v>
      </c>
      <c r="M387" s="12">
        <v>12223.6</v>
      </c>
      <c r="N387" s="12">
        <v>8950.5308800000003</v>
      </c>
      <c r="O387" s="12">
        <v>1288.6880000000001</v>
      </c>
      <c r="P387" s="12">
        <v>0</v>
      </c>
      <c r="Q387" s="12">
        <v>0</v>
      </c>
      <c r="R387" s="12">
        <v>435.57654400000001</v>
      </c>
      <c r="S387" s="12">
        <v>931.17030911999996</v>
      </c>
      <c r="T387" s="13">
        <v>401.95518343679998</v>
      </c>
      <c r="V387" s="12">
        <v>11117.62</v>
      </c>
      <c r="W387" s="12">
        <v>9642.2590199999995</v>
      </c>
    </row>
    <row r="388" spans="1:23" x14ac:dyDescent="0.2">
      <c r="A388" s="63"/>
      <c r="B388" s="64" t="s">
        <v>187</v>
      </c>
      <c r="C388" s="65" t="s">
        <v>188</v>
      </c>
      <c r="D388" s="65" t="s">
        <v>92</v>
      </c>
      <c r="E388" s="66">
        <v>0.12</v>
      </c>
      <c r="F388" s="66">
        <v>0.1434</v>
      </c>
      <c r="G388" s="66"/>
      <c r="H388" s="66"/>
      <c r="I388" s="66">
        <f t="shared" si="724"/>
        <v>0</v>
      </c>
      <c r="J388" s="66">
        <f t="shared" si="725"/>
        <v>0.1434</v>
      </c>
      <c r="K388" s="1">
        <v>45.7</v>
      </c>
      <c r="L388" s="1">
        <v>45.7</v>
      </c>
      <c r="M388" s="1">
        <v>6.5533799999999998</v>
      </c>
      <c r="N388" s="1">
        <v>6.5533799999999998</v>
      </c>
      <c r="O388" s="1"/>
      <c r="P388" s="1"/>
      <c r="Q388" s="1"/>
      <c r="R388" s="1"/>
      <c r="S388" s="1"/>
      <c r="T388" s="1"/>
      <c r="V388" s="1">
        <v>52.8</v>
      </c>
      <c r="W388" s="1">
        <v>7.5715199999999996</v>
      </c>
    </row>
    <row r="389" spans="1:23" x14ac:dyDescent="0.2">
      <c r="A389" s="63"/>
      <c r="B389" s="64" t="s">
        <v>2698</v>
      </c>
      <c r="C389" s="65" t="s">
        <v>2699</v>
      </c>
      <c r="D389" s="65" t="s">
        <v>41</v>
      </c>
      <c r="E389" s="66">
        <v>0.2</v>
      </c>
      <c r="F389" s="66">
        <v>0.23899999999999999</v>
      </c>
      <c r="G389" s="66"/>
      <c r="H389" s="66"/>
      <c r="I389" s="66">
        <f t="shared" si="724"/>
        <v>0</v>
      </c>
      <c r="J389" s="66">
        <f t="shared" si="725"/>
        <v>0.23899999999999999</v>
      </c>
      <c r="K389" s="1">
        <v>36300</v>
      </c>
      <c r="L389" s="1">
        <v>36300</v>
      </c>
      <c r="M389" s="1">
        <v>8675.7000000000007</v>
      </c>
      <c r="N389" s="1">
        <v>8675.7000000000007</v>
      </c>
      <c r="O389" s="1"/>
      <c r="P389" s="1"/>
      <c r="Q389" s="1"/>
      <c r="R389" s="1"/>
      <c r="S389" s="1"/>
      <c r="T389" s="1"/>
      <c r="V389" s="1">
        <v>65.5</v>
      </c>
      <c r="W389" s="1">
        <v>391.36250000000001</v>
      </c>
    </row>
    <row r="390" spans="1:23" ht="15" thickBot="1" x14ac:dyDescent="0.25">
      <c r="A390" s="63"/>
      <c r="B390" s="64" t="s">
        <v>626</v>
      </c>
      <c r="C390" s="65" t="s">
        <v>627</v>
      </c>
      <c r="D390" s="65" t="s">
        <v>41</v>
      </c>
      <c r="E390" s="66">
        <v>5</v>
      </c>
      <c r="F390" s="66">
        <v>5.9749999999999996</v>
      </c>
      <c r="G390" s="66"/>
      <c r="H390" s="66"/>
      <c r="I390" s="66">
        <f t="shared" si="724"/>
        <v>0</v>
      </c>
      <c r="J390" s="66">
        <f t="shared" si="725"/>
        <v>5.9749999999999996</v>
      </c>
      <c r="K390" s="1">
        <v>44.9</v>
      </c>
      <c r="L390" s="1">
        <v>44.9</v>
      </c>
      <c r="M390" s="1">
        <v>268.27749999999997</v>
      </c>
      <c r="N390" s="1">
        <v>268.27749999999997</v>
      </c>
      <c r="O390" s="1"/>
      <c r="P390" s="1"/>
      <c r="Q390" s="1"/>
      <c r="R390" s="1"/>
      <c r="S390" s="1"/>
      <c r="T390" s="1"/>
      <c r="V390" s="1">
        <v>2210</v>
      </c>
      <c r="W390" s="1">
        <v>9243.3250000000007</v>
      </c>
    </row>
    <row r="391" spans="1:23" ht="20.5" thickBot="1" x14ac:dyDescent="0.25">
      <c r="A391" s="8">
        <v>134</v>
      </c>
      <c r="B391" s="9" t="s">
        <v>640</v>
      </c>
      <c r="C391" s="10" t="s">
        <v>641</v>
      </c>
      <c r="D391" s="10" t="s">
        <v>95</v>
      </c>
      <c r="E391" s="11">
        <v>0</v>
      </c>
      <c r="F391" s="11">
        <v>0.75</v>
      </c>
      <c r="G391" s="11"/>
      <c r="H391" s="11"/>
      <c r="I391" s="11">
        <f t="shared" si="724"/>
        <v>0</v>
      </c>
      <c r="J391" s="11">
        <f t="shared" si="725"/>
        <v>0.75</v>
      </c>
      <c r="K391" s="12">
        <v>1897.63</v>
      </c>
      <c r="L391" s="12">
        <v>3077.64</v>
      </c>
      <c r="M391" s="12">
        <v>2308.23</v>
      </c>
      <c r="N391" s="12">
        <v>1453.6121250000001</v>
      </c>
      <c r="O391" s="12">
        <v>362.51325000000003</v>
      </c>
      <c r="P391" s="12">
        <v>0</v>
      </c>
      <c r="Q391" s="12">
        <v>0</v>
      </c>
      <c r="R391" s="12">
        <v>122.5294785</v>
      </c>
      <c r="S391" s="12">
        <v>243.13448088000001</v>
      </c>
      <c r="T391" s="13">
        <v>104.9530509132</v>
      </c>
      <c r="V391" s="12">
        <v>3823.22</v>
      </c>
      <c r="W391" s="12">
        <v>1899.2235000000001</v>
      </c>
    </row>
    <row r="392" spans="1:23" x14ac:dyDescent="0.2">
      <c r="A392" s="63"/>
      <c r="B392" s="64" t="s">
        <v>187</v>
      </c>
      <c r="C392" s="65" t="s">
        <v>188</v>
      </c>
      <c r="D392" s="65" t="s">
        <v>92</v>
      </c>
      <c r="E392" s="66">
        <v>3.5000000000000003E-2</v>
      </c>
      <c r="F392" s="66">
        <v>2.6249999999999999E-2</v>
      </c>
      <c r="G392" s="66"/>
      <c r="H392" s="66"/>
      <c r="I392" s="66">
        <f t="shared" si="724"/>
        <v>0</v>
      </c>
      <c r="J392" s="66">
        <f t="shared" si="725"/>
        <v>2.6249999999999999E-2</v>
      </c>
      <c r="K392" s="1">
        <v>45.7</v>
      </c>
      <c r="L392" s="1">
        <v>45.7</v>
      </c>
      <c r="M392" s="1">
        <v>1.1996249999999999</v>
      </c>
      <c r="N392" s="1">
        <v>1.1996249999999999</v>
      </c>
      <c r="O392" s="1"/>
      <c r="P392" s="1"/>
      <c r="Q392" s="1"/>
      <c r="R392" s="1"/>
      <c r="S392" s="1"/>
      <c r="T392" s="1"/>
      <c r="V392" s="1">
        <v>52.8</v>
      </c>
      <c r="W392" s="1">
        <v>1.3859999999999999</v>
      </c>
    </row>
    <row r="393" spans="1:23" ht="15" thickBot="1" x14ac:dyDescent="0.25">
      <c r="A393" s="63"/>
      <c r="B393" s="64" t="s">
        <v>642</v>
      </c>
      <c r="C393" s="65" t="s">
        <v>643</v>
      </c>
      <c r="D393" s="65" t="s">
        <v>41</v>
      </c>
      <c r="E393" s="66">
        <v>0.38500000000000001</v>
      </c>
      <c r="F393" s="66">
        <v>0.28875000000000001</v>
      </c>
      <c r="G393" s="66"/>
      <c r="H393" s="66"/>
      <c r="I393" s="66">
        <f t="shared" si="724"/>
        <v>0</v>
      </c>
      <c r="J393" s="66">
        <f t="shared" si="725"/>
        <v>0.28875000000000001</v>
      </c>
      <c r="K393" s="1">
        <v>5030</v>
      </c>
      <c r="L393" s="1">
        <v>5030</v>
      </c>
      <c r="M393" s="1">
        <v>1452.4124999999999</v>
      </c>
      <c r="N393" s="1">
        <v>1452.4124999999999</v>
      </c>
      <c r="O393" s="1"/>
      <c r="P393" s="1"/>
      <c r="Q393" s="1"/>
      <c r="R393" s="1"/>
      <c r="S393" s="1"/>
      <c r="T393" s="1"/>
      <c r="V393" s="1">
        <v>2210</v>
      </c>
      <c r="W393" s="1">
        <v>1897.8375000000001</v>
      </c>
    </row>
    <row r="394" spans="1:23" ht="20.5" thickBot="1" x14ac:dyDescent="0.25">
      <c r="A394" s="8">
        <v>135</v>
      </c>
      <c r="B394" s="9" t="s">
        <v>2700</v>
      </c>
      <c r="C394" s="10" t="s">
        <v>2701</v>
      </c>
      <c r="D394" s="10" t="s">
        <v>95</v>
      </c>
      <c r="E394" s="11">
        <v>0</v>
      </c>
      <c r="F394" s="11">
        <v>1</v>
      </c>
      <c r="G394" s="11"/>
      <c r="H394" s="11"/>
      <c r="I394" s="11">
        <f t="shared" si="724"/>
        <v>0</v>
      </c>
      <c r="J394" s="11">
        <f t="shared" si="725"/>
        <v>1</v>
      </c>
      <c r="K394" s="12">
        <v>2242.66</v>
      </c>
      <c r="L394" s="12">
        <v>3835.23</v>
      </c>
      <c r="M394" s="12">
        <v>3835.23</v>
      </c>
      <c r="N394" s="12">
        <v>2110.5994999999998</v>
      </c>
      <c r="O394" s="12">
        <v>727.42499999999995</v>
      </c>
      <c r="P394" s="12">
        <v>0</v>
      </c>
      <c r="Q394" s="12">
        <v>0</v>
      </c>
      <c r="R394" s="12">
        <v>245.86965000000001</v>
      </c>
      <c r="S394" s="12">
        <v>490.647672</v>
      </c>
      <c r="T394" s="13">
        <v>211.79624508000001</v>
      </c>
      <c r="V394" s="12">
        <v>4867.8100000000004</v>
      </c>
      <c r="W394" s="12">
        <v>2941.1480000000001</v>
      </c>
    </row>
    <row r="395" spans="1:23" x14ac:dyDescent="0.2">
      <c r="A395" s="63"/>
      <c r="B395" s="64" t="s">
        <v>187</v>
      </c>
      <c r="C395" s="65" t="s">
        <v>188</v>
      </c>
      <c r="D395" s="65" t="s">
        <v>92</v>
      </c>
      <c r="E395" s="66">
        <v>3.5000000000000003E-2</v>
      </c>
      <c r="F395" s="66">
        <v>3.5000000000000003E-2</v>
      </c>
      <c r="G395" s="66"/>
      <c r="H395" s="66"/>
      <c r="I395" s="66">
        <f t="shared" si="724"/>
        <v>0</v>
      </c>
      <c r="J395" s="66">
        <f t="shared" si="725"/>
        <v>3.5000000000000003E-2</v>
      </c>
      <c r="K395" s="1">
        <v>45.7</v>
      </c>
      <c r="L395" s="1">
        <v>45.7</v>
      </c>
      <c r="M395" s="1">
        <v>1.5994999999999999</v>
      </c>
      <c r="N395" s="1">
        <v>1.5994999999999999</v>
      </c>
      <c r="O395" s="1"/>
      <c r="P395" s="1"/>
      <c r="Q395" s="1"/>
      <c r="R395" s="1"/>
      <c r="S395" s="1"/>
      <c r="T395" s="1"/>
      <c r="V395" s="1">
        <v>52.8</v>
      </c>
      <c r="W395" s="1">
        <v>1.8480000000000001</v>
      </c>
    </row>
    <row r="396" spans="1:23" ht="15" thickBot="1" x14ac:dyDescent="0.25">
      <c r="A396" s="63"/>
      <c r="B396" s="64" t="s">
        <v>2702</v>
      </c>
      <c r="C396" s="65" t="s">
        <v>2703</v>
      </c>
      <c r="D396" s="65" t="s">
        <v>41</v>
      </c>
      <c r="E396" s="66">
        <v>0.28499999999999998</v>
      </c>
      <c r="F396" s="66">
        <v>0.28499999999999998</v>
      </c>
      <c r="G396" s="66"/>
      <c r="H396" s="66"/>
      <c r="I396" s="66">
        <f t="shared" si="724"/>
        <v>0</v>
      </c>
      <c r="J396" s="66">
        <f t="shared" si="725"/>
        <v>0.28499999999999998</v>
      </c>
      <c r="K396" s="1">
        <v>7400</v>
      </c>
      <c r="L396" s="1">
        <v>7400</v>
      </c>
      <c r="M396" s="1">
        <v>2109</v>
      </c>
      <c r="N396" s="1">
        <v>2109</v>
      </c>
      <c r="O396" s="1"/>
      <c r="P396" s="1"/>
      <c r="Q396" s="1"/>
      <c r="R396" s="1"/>
      <c r="S396" s="1"/>
      <c r="T396" s="1"/>
      <c r="V396" s="1">
        <v>2210</v>
      </c>
      <c r="W396" s="1">
        <v>2939.3</v>
      </c>
    </row>
    <row r="397" spans="1:23" ht="20.5" thickBot="1" x14ac:dyDescent="0.25">
      <c r="A397" s="8">
        <v>136</v>
      </c>
      <c r="B397" s="9" t="s">
        <v>648</v>
      </c>
      <c r="C397" s="10" t="s">
        <v>649</v>
      </c>
      <c r="D397" s="10" t="s">
        <v>95</v>
      </c>
      <c r="E397" s="11">
        <v>0</v>
      </c>
      <c r="F397" s="11">
        <v>3.5</v>
      </c>
      <c r="G397" s="11"/>
      <c r="H397" s="11"/>
      <c r="I397" s="11">
        <f t="shared" si="724"/>
        <v>0</v>
      </c>
      <c r="J397" s="11">
        <f t="shared" si="725"/>
        <v>3.5</v>
      </c>
      <c r="K397" s="12">
        <v>2242.66</v>
      </c>
      <c r="L397" s="12">
        <v>5268.4</v>
      </c>
      <c r="M397" s="12">
        <v>18439.400000000001</v>
      </c>
      <c r="N397" s="12">
        <v>9331.9082500000004</v>
      </c>
      <c r="O397" s="12">
        <v>3842.5135</v>
      </c>
      <c r="P397" s="12">
        <v>0</v>
      </c>
      <c r="Q397" s="12">
        <v>0</v>
      </c>
      <c r="R397" s="12">
        <v>1298.7695630000001</v>
      </c>
      <c r="S397" s="12">
        <v>2591.0397038400001</v>
      </c>
      <c r="T397" s="13">
        <v>1118.4654721576001</v>
      </c>
      <c r="V397" s="12">
        <v>6113.47</v>
      </c>
      <c r="W397" s="12">
        <v>11222.218000000001</v>
      </c>
    </row>
    <row r="398" spans="1:23" x14ac:dyDescent="0.2">
      <c r="A398" s="63"/>
      <c r="B398" s="64" t="s">
        <v>187</v>
      </c>
      <c r="C398" s="65" t="s">
        <v>188</v>
      </c>
      <c r="D398" s="65" t="s">
        <v>92</v>
      </c>
      <c r="E398" s="66">
        <v>3.5000000000000003E-2</v>
      </c>
      <c r="F398" s="66">
        <v>0.1225</v>
      </c>
      <c r="G398" s="66"/>
      <c r="H398" s="66"/>
      <c r="I398" s="66">
        <f t="shared" si="724"/>
        <v>0</v>
      </c>
      <c r="J398" s="66">
        <f t="shared" si="725"/>
        <v>0.1225</v>
      </c>
      <c r="K398" s="1">
        <v>45.7</v>
      </c>
      <c r="L398" s="1">
        <v>45.7</v>
      </c>
      <c r="M398" s="1">
        <v>5.5982500000000002</v>
      </c>
      <c r="N398" s="1">
        <v>5.5982500000000002</v>
      </c>
      <c r="O398" s="1"/>
      <c r="P398" s="1"/>
      <c r="Q398" s="1"/>
      <c r="R398" s="1"/>
      <c r="S398" s="1"/>
      <c r="T398" s="1"/>
      <c r="V398" s="1">
        <v>52.8</v>
      </c>
      <c r="W398" s="1">
        <v>6.468</v>
      </c>
    </row>
    <row r="399" spans="1:23" ht="15" thickBot="1" x14ac:dyDescent="0.25">
      <c r="A399" s="63"/>
      <c r="B399" s="64" t="s">
        <v>650</v>
      </c>
      <c r="C399" s="65" t="s">
        <v>651</v>
      </c>
      <c r="D399" s="65" t="s">
        <v>41</v>
      </c>
      <c r="E399" s="66">
        <v>0.26700000000000002</v>
      </c>
      <c r="F399" s="66">
        <v>0.9345</v>
      </c>
      <c r="G399" s="66"/>
      <c r="H399" s="66"/>
      <c r="I399" s="66">
        <f t="shared" ref="I399:I462" si="771">H399*0.5</f>
        <v>0</v>
      </c>
      <c r="J399" s="66">
        <f t="shared" si="725"/>
        <v>0.9345</v>
      </c>
      <c r="K399" s="1">
        <v>9980</v>
      </c>
      <c r="L399" s="1">
        <v>9980</v>
      </c>
      <c r="M399" s="1">
        <v>9326.31</v>
      </c>
      <c r="N399" s="1">
        <v>9326.31</v>
      </c>
      <c r="O399" s="1"/>
      <c r="P399" s="1"/>
      <c r="Q399" s="1"/>
      <c r="R399" s="1"/>
      <c r="S399" s="1"/>
      <c r="T399" s="1"/>
      <c r="V399" s="1">
        <v>2210</v>
      </c>
      <c r="W399" s="1">
        <v>11215.75</v>
      </c>
    </row>
    <row r="400" spans="1:23" ht="20.5" thickBot="1" x14ac:dyDescent="0.25">
      <c r="A400" s="8">
        <v>137</v>
      </c>
      <c r="B400" s="9" t="s">
        <v>2704</v>
      </c>
      <c r="C400" s="10" t="s">
        <v>2705</v>
      </c>
      <c r="D400" s="10" t="s">
        <v>95</v>
      </c>
      <c r="E400" s="11">
        <v>0</v>
      </c>
      <c r="F400" s="11">
        <v>1.75</v>
      </c>
      <c r="G400" s="11"/>
      <c r="H400" s="11"/>
      <c r="I400" s="11">
        <f t="shared" si="771"/>
        <v>0</v>
      </c>
      <c r="J400" s="11">
        <f t="shared" ref="J400:J463" si="772">F400-G400-I400</f>
        <v>1.75</v>
      </c>
      <c r="K400" s="12">
        <v>2472.67</v>
      </c>
      <c r="L400" s="12">
        <v>5400.34</v>
      </c>
      <c r="M400" s="12">
        <v>9450.6</v>
      </c>
      <c r="N400" s="12">
        <v>4501.3990000000003</v>
      </c>
      <c r="O400" s="12">
        <v>2059.7325000000001</v>
      </c>
      <c r="P400" s="12">
        <v>0</v>
      </c>
      <c r="Q400" s="12">
        <v>0</v>
      </c>
      <c r="R400" s="12">
        <v>696.18958499999997</v>
      </c>
      <c r="S400" s="12">
        <v>1408.0226328000001</v>
      </c>
      <c r="T400" s="13">
        <v>607.796436492</v>
      </c>
      <c r="V400" s="12">
        <v>6475.35</v>
      </c>
      <c r="W400" s="12">
        <v>5804.9459999999999</v>
      </c>
    </row>
    <row r="401" spans="1:23" x14ac:dyDescent="0.2">
      <c r="A401" s="63"/>
      <c r="B401" s="64" t="s">
        <v>187</v>
      </c>
      <c r="C401" s="65" t="s">
        <v>188</v>
      </c>
      <c r="D401" s="65" t="s">
        <v>92</v>
      </c>
      <c r="E401" s="66">
        <v>0.04</v>
      </c>
      <c r="F401" s="66">
        <v>7.0000000000000007E-2</v>
      </c>
      <c r="G401" s="66"/>
      <c r="H401" s="66"/>
      <c r="I401" s="66">
        <f t="shared" si="771"/>
        <v>0</v>
      </c>
      <c r="J401" s="66">
        <f t="shared" si="772"/>
        <v>7.0000000000000007E-2</v>
      </c>
      <c r="K401" s="1">
        <v>45.7</v>
      </c>
      <c r="L401" s="1">
        <v>45.7</v>
      </c>
      <c r="M401" s="1">
        <v>3.1989999999999998</v>
      </c>
      <c r="N401" s="1">
        <v>3.1989999999999998</v>
      </c>
      <c r="O401" s="1"/>
      <c r="P401" s="1"/>
      <c r="Q401" s="1"/>
      <c r="R401" s="1"/>
      <c r="S401" s="1"/>
      <c r="T401" s="1"/>
      <c r="V401" s="1">
        <v>52.8</v>
      </c>
      <c r="W401" s="1">
        <v>3.6960000000000002</v>
      </c>
    </row>
    <row r="402" spans="1:23" ht="15" thickBot="1" x14ac:dyDescent="0.25">
      <c r="A402" s="63"/>
      <c r="B402" s="64" t="s">
        <v>2706</v>
      </c>
      <c r="C402" s="65" t="s">
        <v>2707</v>
      </c>
      <c r="D402" s="65" t="s">
        <v>41</v>
      </c>
      <c r="E402" s="66">
        <v>0.252</v>
      </c>
      <c r="F402" s="66">
        <v>0.441</v>
      </c>
      <c r="G402" s="66"/>
      <c r="H402" s="66"/>
      <c r="I402" s="66">
        <f t="shared" si="771"/>
        <v>0</v>
      </c>
      <c r="J402" s="66">
        <f t="shared" si="772"/>
        <v>0.441</v>
      </c>
      <c r="K402" s="1">
        <v>10200</v>
      </c>
      <c r="L402" s="1">
        <v>10200</v>
      </c>
      <c r="M402" s="1">
        <v>4498.2</v>
      </c>
      <c r="N402" s="1">
        <v>4498.2</v>
      </c>
      <c r="O402" s="1"/>
      <c r="P402" s="1"/>
      <c r="Q402" s="1"/>
      <c r="R402" s="1"/>
      <c r="S402" s="1"/>
      <c r="T402" s="1"/>
      <c r="V402" s="1">
        <v>2210</v>
      </c>
      <c r="W402" s="1">
        <v>5801.25</v>
      </c>
    </row>
    <row r="403" spans="1:23" ht="20.5" thickBot="1" x14ac:dyDescent="0.25">
      <c r="A403" s="8">
        <v>138</v>
      </c>
      <c r="B403" s="9" t="s">
        <v>2708</v>
      </c>
      <c r="C403" s="10" t="s">
        <v>2709</v>
      </c>
      <c r="D403" s="10" t="s">
        <v>95</v>
      </c>
      <c r="E403" s="11">
        <v>0</v>
      </c>
      <c r="F403" s="11">
        <v>0.5</v>
      </c>
      <c r="G403" s="11"/>
      <c r="H403" s="11"/>
      <c r="I403" s="11">
        <f t="shared" si="771"/>
        <v>0</v>
      </c>
      <c r="J403" s="11">
        <f t="shared" si="772"/>
        <v>0.5</v>
      </c>
      <c r="K403" s="12">
        <v>2472.67</v>
      </c>
      <c r="L403" s="12">
        <v>5611.27</v>
      </c>
      <c r="M403" s="12">
        <v>2805.64</v>
      </c>
      <c r="N403" s="12">
        <v>1311.3140000000001</v>
      </c>
      <c r="O403" s="12">
        <v>621.673</v>
      </c>
      <c r="P403" s="12">
        <v>0</v>
      </c>
      <c r="Q403" s="12">
        <v>0</v>
      </c>
      <c r="R403" s="12">
        <v>210.125474</v>
      </c>
      <c r="S403" s="12">
        <v>425.12632031999999</v>
      </c>
      <c r="T403" s="13">
        <v>183.51286160480001</v>
      </c>
      <c r="V403" s="12">
        <v>6787.05</v>
      </c>
      <c r="W403" s="12">
        <v>1724.856</v>
      </c>
    </row>
    <row r="404" spans="1:23" x14ac:dyDescent="0.2">
      <c r="A404" s="63"/>
      <c r="B404" s="64" t="s">
        <v>187</v>
      </c>
      <c r="C404" s="65" t="s">
        <v>188</v>
      </c>
      <c r="D404" s="65" t="s">
        <v>92</v>
      </c>
      <c r="E404" s="66">
        <v>0.04</v>
      </c>
      <c r="F404" s="66">
        <v>0.02</v>
      </c>
      <c r="G404" s="66"/>
      <c r="H404" s="66"/>
      <c r="I404" s="66">
        <f t="shared" si="771"/>
        <v>0</v>
      </c>
      <c r="J404" s="66">
        <f t="shared" si="772"/>
        <v>0.02</v>
      </c>
      <c r="K404" s="1">
        <v>45.7</v>
      </c>
      <c r="L404" s="1">
        <v>45.7</v>
      </c>
      <c r="M404" s="1">
        <v>0.91400000000000003</v>
      </c>
      <c r="N404" s="1">
        <v>0.91400000000000003</v>
      </c>
      <c r="O404" s="1"/>
      <c r="P404" s="1"/>
      <c r="Q404" s="1"/>
      <c r="R404" s="1"/>
      <c r="S404" s="1"/>
      <c r="T404" s="1"/>
      <c r="V404" s="1">
        <v>52.8</v>
      </c>
      <c r="W404" s="1">
        <v>1.056</v>
      </c>
    </row>
    <row r="405" spans="1:23" ht="15" thickBot="1" x14ac:dyDescent="0.25">
      <c r="A405" s="63"/>
      <c r="B405" s="64" t="s">
        <v>2710</v>
      </c>
      <c r="C405" s="65" t="s">
        <v>2711</v>
      </c>
      <c r="D405" s="65" t="s">
        <v>41</v>
      </c>
      <c r="E405" s="66">
        <v>0.23400000000000001</v>
      </c>
      <c r="F405" s="66">
        <v>0.11700000000000001</v>
      </c>
      <c r="G405" s="66"/>
      <c r="H405" s="66"/>
      <c r="I405" s="66">
        <f t="shared" si="771"/>
        <v>0</v>
      </c>
      <c r="J405" s="66">
        <f t="shared" si="772"/>
        <v>0.11700000000000001</v>
      </c>
      <c r="K405" s="1">
        <v>11200</v>
      </c>
      <c r="L405" s="1">
        <v>11200</v>
      </c>
      <c r="M405" s="1">
        <v>1310.4000000000001</v>
      </c>
      <c r="N405" s="1">
        <v>1310.4000000000001</v>
      </c>
      <c r="O405" s="1"/>
      <c r="P405" s="1"/>
      <c r="Q405" s="1"/>
      <c r="R405" s="1"/>
      <c r="S405" s="1"/>
      <c r="T405" s="1"/>
      <c r="V405" s="1">
        <v>2210</v>
      </c>
      <c r="W405" s="1">
        <v>1723.8</v>
      </c>
    </row>
    <row r="406" spans="1:23" ht="20.5" thickBot="1" x14ac:dyDescent="0.25">
      <c r="A406" s="8">
        <v>139</v>
      </c>
      <c r="B406" s="9" t="s">
        <v>2712</v>
      </c>
      <c r="C406" s="10" t="s">
        <v>2713</v>
      </c>
      <c r="D406" s="10" t="s">
        <v>95</v>
      </c>
      <c r="E406" s="11">
        <v>0</v>
      </c>
      <c r="F406" s="11">
        <v>0.5</v>
      </c>
      <c r="G406" s="11"/>
      <c r="H406" s="11"/>
      <c r="I406" s="11">
        <f t="shared" si="771"/>
        <v>0</v>
      </c>
      <c r="J406" s="11">
        <f t="shared" si="772"/>
        <v>0.5</v>
      </c>
      <c r="K406" s="12">
        <v>2472.67</v>
      </c>
      <c r="L406" s="12">
        <v>6790.68</v>
      </c>
      <c r="M406" s="12">
        <v>3395.34</v>
      </c>
      <c r="N406" s="12">
        <v>1726.114</v>
      </c>
      <c r="O406" s="12">
        <v>694.41549999999995</v>
      </c>
      <c r="P406" s="12">
        <v>0</v>
      </c>
      <c r="Q406" s="12">
        <v>0</v>
      </c>
      <c r="R406" s="12">
        <v>234.71243899999999</v>
      </c>
      <c r="S406" s="12">
        <v>474.88660751999998</v>
      </c>
      <c r="T406" s="13">
        <v>204.9927189128</v>
      </c>
      <c r="V406" s="12">
        <v>7553.36</v>
      </c>
      <c r="W406" s="12">
        <v>1912.7059999999999</v>
      </c>
    </row>
    <row r="407" spans="1:23" x14ac:dyDescent="0.2">
      <c r="A407" s="63"/>
      <c r="B407" s="64" t="s">
        <v>187</v>
      </c>
      <c r="C407" s="65" t="s">
        <v>188</v>
      </c>
      <c r="D407" s="65" t="s">
        <v>92</v>
      </c>
      <c r="E407" s="66">
        <v>0.04</v>
      </c>
      <c r="F407" s="66">
        <v>0.02</v>
      </c>
      <c r="G407" s="66"/>
      <c r="H407" s="66"/>
      <c r="I407" s="66">
        <f t="shared" si="771"/>
        <v>0</v>
      </c>
      <c r="J407" s="66">
        <f t="shared" si="772"/>
        <v>0.02</v>
      </c>
      <c r="K407" s="1">
        <v>45.7</v>
      </c>
      <c r="L407" s="1">
        <v>45.7</v>
      </c>
      <c r="M407" s="1">
        <v>0.91400000000000003</v>
      </c>
      <c r="N407" s="1">
        <v>0.91400000000000003</v>
      </c>
      <c r="O407" s="1"/>
      <c r="P407" s="1"/>
      <c r="Q407" s="1"/>
      <c r="R407" s="1"/>
      <c r="S407" s="1"/>
      <c r="T407" s="1"/>
      <c r="V407" s="1">
        <v>52.8</v>
      </c>
      <c r="W407" s="1">
        <v>1.056</v>
      </c>
    </row>
    <row r="408" spans="1:23" ht="15" thickBot="1" x14ac:dyDescent="0.25">
      <c r="A408" s="63"/>
      <c r="B408" s="64" t="s">
        <v>620</v>
      </c>
      <c r="C408" s="65" t="s">
        <v>621</v>
      </c>
      <c r="D408" s="65" t="s">
        <v>41</v>
      </c>
      <c r="E408" s="66">
        <v>0.22700000000000001</v>
      </c>
      <c r="F408" s="66">
        <v>0.1135</v>
      </c>
      <c r="G408" s="66"/>
      <c r="H408" s="66"/>
      <c r="I408" s="66">
        <f t="shared" si="771"/>
        <v>0</v>
      </c>
      <c r="J408" s="66">
        <f t="shared" si="772"/>
        <v>0.1135</v>
      </c>
      <c r="K408" s="1">
        <v>15200</v>
      </c>
      <c r="L408" s="1">
        <v>15200</v>
      </c>
      <c r="M408" s="1">
        <v>1725.2</v>
      </c>
      <c r="N408" s="1">
        <v>1725.2</v>
      </c>
      <c r="O408" s="1"/>
      <c r="P408" s="1"/>
      <c r="Q408" s="1"/>
      <c r="R408" s="1"/>
      <c r="S408" s="1"/>
      <c r="T408" s="1"/>
      <c r="V408" s="1">
        <v>2210</v>
      </c>
      <c r="W408" s="1">
        <v>1911.65</v>
      </c>
    </row>
    <row r="409" spans="1:23" ht="20.5" thickBot="1" x14ac:dyDescent="0.25">
      <c r="A409" s="8">
        <v>140</v>
      </c>
      <c r="B409" s="9" t="s">
        <v>652</v>
      </c>
      <c r="C409" s="10" t="s">
        <v>653</v>
      </c>
      <c r="D409" s="10" t="s">
        <v>95</v>
      </c>
      <c r="E409" s="11">
        <v>0</v>
      </c>
      <c r="F409" s="11">
        <v>7.25</v>
      </c>
      <c r="G409" s="11"/>
      <c r="H409" s="11"/>
      <c r="I409" s="11">
        <f t="shared" si="771"/>
        <v>0</v>
      </c>
      <c r="J409" s="11">
        <f t="shared" si="772"/>
        <v>7.25</v>
      </c>
      <c r="K409" s="12">
        <v>3047.71</v>
      </c>
      <c r="L409" s="12">
        <v>9081.86</v>
      </c>
      <c r="M409" s="12">
        <v>65843.490000000005</v>
      </c>
      <c r="N409" s="12">
        <v>31490.578000000001</v>
      </c>
      <c r="O409" s="12">
        <v>13799.679</v>
      </c>
      <c r="P409" s="12">
        <v>0</v>
      </c>
      <c r="Q409" s="12">
        <v>0</v>
      </c>
      <c r="R409" s="12">
        <v>4664.291502</v>
      </c>
      <c r="S409" s="12">
        <v>9773.2216713599992</v>
      </c>
      <c r="T409" s="13">
        <v>4218.7740214703999</v>
      </c>
      <c r="V409" s="12">
        <v>10285.02</v>
      </c>
      <c r="W409" s="12">
        <v>36197.161999999997</v>
      </c>
    </row>
    <row r="410" spans="1:23" x14ac:dyDescent="0.2">
      <c r="A410" s="63"/>
      <c r="B410" s="64" t="s">
        <v>187</v>
      </c>
      <c r="C410" s="65" t="s">
        <v>188</v>
      </c>
      <c r="D410" s="65" t="s">
        <v>92</v>
      </c>
      <c r="E410" s="66">
        <v>0.04</v>
      </c>
      <c r="F410" s="66">
        <v>0.28999999999999998</v>
      </c>
      <c r="G410" s="66"/>
      <c r="H410" s="66"/>
      <c r="I410" s="66">
        <f t="shared" si="771"/>
        <v>0</v>
      </c>
      <c r="J410" s="66">
        <f t="shared" si="772"/>
        <v>0.28999999999999998</v>
      </c>
      <c r="K410" s="1">
        <v>45.7</v>
      </c>
      <c r="L410" s="1">
        <v>45.7</v>
      </c>
      <c r="M410" s="1">
        <v>13.253</v>
      </c>
      <c r="N410" s="1">
        <v>13.253</v>
      </c>
      <c r="O410" s="1"/>
      <c r="P410" s="1"/>
      <c r="Q410" s="1"/>
      <c r="R410" s="1"/>
      <c r="S410" s="1"/>
      <c r="T410" s="1"/>
      <c r="V410" s="1">
        <v>52.8</v>
      </c>
      <c r="W410" s="1">
        <v>15.311999999999999</v>
      </c>
    </row>
    <row r="411" spans="1:23" x14ac:dyDescent="0.2">
      <c r="A411" s="63"/>
      <c r="B411" s="64" t="s">
        <v>624</v>
      </c>
      <c r="C411" s="65" t="s">
        <v>625</v>
      </c>
      <c r="D411" s="65" t="s">
        <v>41</v>
      </c>
      <c r="E411" s="66">
        <v>0.219</v>
      </c>
      <c r="F411" s="66">
        <v>1.58775</v>
      </c>
      <c r="G411" s="66"/>
      <c r="H411" s="66"/>
      <c r="I411" s="66">
        <f t="shared" si="771"/>
        <v>0</v>
      </c>
      <c r="J411" s="66">
        <f t="shared" si="772"/>
        <v>1.58775</v>
      </c>
      <c r="K411" s="1">
        <v>18800</v>
      </c>
      <c r="L411" s="1">
        <v>18800</v>
      </c>
      <c r="M411" s="1">
        <v>29849.7</v>
      </c>
      <c r="N411" s="1">
        <v>29849.7</v>
      </c>
      <c r="O411" s="1"/>
      <c r="P411" s="1"/>
      <c r="Q411" s="1"/>
      <c r="R411" s="1"/>
      <c r="S411" s="1"/>
      <c r="T411" s="1"/>
      <c r="V411" s="1">
        <v>65.5</v>
      </c>
      <c r="W411" s="1">
        <v>2374.375</v>
      </c>
    </row>
    <row r="412" spans="1:23" ht="15" thickBot="1" x14ac:dyDescent="0.25">
      <c r="A412" s="63"/>
      <c r="B412" s="64" t="s">
        <v>626</v>
      </c>
      <c r="C412" s="65" t="s">
        <v>627</v>
      </c>
      <c r="D412" s="65" t="s">
        <v>41</v>
      </c>
      <c r="E412" s="66">
        <v>5</v>
      </c>
      <c r="F412" s="66">
        <v>36.25</v>
      </c>
      <c r="G412" s="66"/>
      <c r="H412" s="66"/>
      <c r="I412" s="66">
        <f t="shared" si="771"/>
        <v>0</v>
      </c>
      <c r="J412" s="66">
        <f t="shared" si="772"/>
        <v>36.25</v>
      </c>
      <c r="K412" s="1">
        <v>44.9</v>
      </c>
      <c r="L412" s="1">
        <v>44.9</v>
      </c>
      <c r="M412" s="1">
        <v>1627.625</v>
      </c>
      <c r="N412" s="1">
        <v>1627.625</v>
      </c>
      <c r="O412" s="1"/>
      <c r="P412" s="1"/>
      <c r="Q412" s="1"/>
      <c r="R412" s="1"/>
      <c r="S412" s="1"/>
      <c r="T412" s="1"/>
      <c r="V412" s="1">
        <v>2210</v>
      </c>
      <c r="W412" s="1">
        <v>33807.474999999999</v>
      </c>
    </row>
    <row r="413" spans="1:23" ht="20.5" thickBot="1" x14ac:dyDescent="0.25">
      <c r="A413" s="8">
        <v>141</v>
      </c>
      <c r="B413" s="9" t="s">
        <v>654</v>
      </c>
      <c r="C413" s="10" t="s">
        <v>655</v>
      </c>
      <c r="D413" s="10" t="s">
        <v>95</v>
      </c>
      <c r="E413" s="11">
        <v>0</v>
      </c>
      <c r="F413" s="11">
        <v>77.25</v>
      </c>
      <c r="G413" s="11"/>
      <c r="H413" s="11"/>
      <c r="I413" s="11">
        <f t="shared" si="771"/>
        <v>0</v>
      </c>
      <c r="J413" s="11">
        <f t="shared" si="772"/>
        <v>77.25</v>
      </c>
      <c r="K413" s="12">
        <v>4312.8</v>
      </c>
      <c r="L413" s="12">
        <v>13709.71</v>
      </c>
      <c r="M413" s="12">
        <v>1059075.1000000001</v>
      </c>
      <c r="N413" s="12">
        <v>465438.89775</v>
      </c>
      <c r="O413" s="12">
        <v>238544.91</v>
      </c>
      <c r="P413" s="12">
        <v>0</v>
      </c>
      <c r="Q413" s="12">
        <v>0</v>
      </c>
      <c r="R413" s="12">
        <v>80628.179579999996</v>
      </c>
      <c r="S413" s="12">
        <v>168886.55474640001</v>
      </c>
      <c r="T413" s="13">
        <v>72902.696132195997</v>
      </c>
      <c r="V413" s="12">
        <v>16605.29</v>
      </c>
      <c r="W413" s="12">
        <v>619699.19099999999</v>
      </c>
    </row>
    <row r="414" spans="1:23" x14ac:dyDescent="0.2">
      <c r="A414" s="63"/>
      <c r="B414" s="64" t="s">
        <v>187</v>
      </c>
      <c r="C414" s="65" t="s">
        <v>188</v>
      </c>
      <c r="D414" s="65" t="s">
        <v>92</v>
      </c>
      <c r="E414" s="66">
        <v>7.0000000000000007E-2</v>
      </c>
      <c r="F414" s="66">
        <v>5.4074999999999998</v>
      </c>
      <c r="G414" s="66"/>
      <c r="H414" s="66"/>
      <c r="I414" s="66">
        <f t="shared" si="771"/>
        <v>0</v>
      </c>
      <c r="J414" s="66">
        <f t="shared" si="772"/>
        <v>5.4074999999999998</v>
      </c>
      <c r="K414" s="1">
        <v>45.7</v>
      </c>
      <c r="L414" s="1">
        <v>45.7</v>
      </c>
      <c r="M414" s="1">
        <v>247.12275</v>
      </c>
      <c r="N414" s="1">
        <v>247.12275</v>
      </c>
      <c r="O414" s="1"/>
      <c r="P414" s="1"/>
      <c r="Q414" s="1"/>
      <c r="R414" s="1"/>
      <c r="S414" s="1"/>
      <c r="T414" s="1"/>
      <c r="V414" s="1">
        <v>52.8</v>
      </c>
      <c r="W414" s="1">
        <v>285.51600000000002</v>
      </c>
    </row>
    <row r="415" spans="1:23" x14ac:dyDescent="0.2">
      <c r="A415" s="63"/>
      <c r="B415" s="64" t="s">
        <v>634</v>
      </c>
      <c r="C415" s="65" t="s">
        <v>635</v>
      </c>
      <c r="D415" s="65" t="s">
        <v>41</v>
      </c>
      <c r="E415" s="66">
        <v>0.20200000000000001</v>
      </c>
      <c r="F415" s="66">
        <v>15.6045</v>
      </c>
      <c r="G415" s="66"/>
      <c r="H415" s="66"/>
      <c r="I415" s="66">
        <f t="shared" si="771"/>
        <v>0</v>
      </c>
      <c r="J415" s="66">
        <f t="shared" si="772"/>
        <v>15.6045</v>
      </c>
      <c r="K415" s="1">
        <v>28700</v>
      </c>
      <c r="L415" s="1">
        <v>28700</v>
      </c>
      <c r="M415" s="1">
        <v>447849.15</v>
      </c>
      <c r="N415" s="1">
        <v>447849.15</v>
      </c>
      <c r="O415" s="1"/>
      <c r="P415" s="1"/>
      <c r="Q415" s="1"/>
      <c r="R415" s="1"/>
      <c r="S415" s="1"/>
      <c r="T415" s="1"/>
      <c r="V415" s="1">
        <v>65.5</v>
      </c>
      <c r="W415" s="1">
        <v>25299.375</v>
      </c>
    </row>
    <row r="416" spans="1:23" ht="15" thickBot="1" x14ac:dyDescent="0.25">
      <c r="A416" s="63"/>
      <c r="B416" s="64" t="s">
        <v>626</v>
      </c>
      <c r="C416" s="65" t="s">
        <v>627</v>
      </c>
      <c r="D416" s="65" t="s">
        <v>41</v>
      </c>
      <c r="E416" s="66">
        <v>5</v>
      </c>
      <c r="F416" s="66">
        <v>386.25</v>
      </c>
      <c r="G416" s="66"/>
      <c r="H416" s="66"/>
      <c r="I416" s="66">
        <f t="shared" si="771"/>
        <v>0</v>
      </c>
      <c r="J416" s="66">
        <f t="shared" si="772"/>
        <v>386.25</v>
      </c>
      <c r="K416" s="1">
        <v>44.9</v>
      </c>
      <c r="L416" s="1">
        <v>44.9</v>
      </c>
      <c r="M416" s="1">
        <v>17342.625</v>
      </c>
      <c r="N416" s="1">
        <v>17342.625</v>
      </c>
      <c r="O416" s="1"/>
      <c r="P416" s="1"/>
      <c r="Q416" s="1"/>
      <c r="R416" s="1"/>
      <c r="S416" s="1"/>
      <c r="T416" s="1"/>
      <c r="V416" s="1">
        <v>2210</v>
      </c>
      <c r="W416" s="1">
        <v>594114.30000000005</v>
      </c>
    </row>
    <row r="417" spans="1:32" ht="20.5" thickBot="1" x14ac:dyDescent="0.25">
      <c r="A417" s="8">
        <v>142</v>
      </c>
      <c r="B417" s="9" t="s">
        <v>2714</v>
      </c>
      <c r="C417" s="10" t="s">
        <v>2715</v>
      </c>
      <c r="D417" s="10" t="s">
        <v>95</v>
      </c>
      <c r="E417" s="11">
        <v>0</v>
      </c>
      <c r="F417" s="11">
        <v>0.5</v>
      </c>
      <c r="G417" s="11"/>
      <c r="H417" s="11"/>
      <c r="I417" s="11">
        <f t="shared" si="771"/>
        <v>0</v>
      </c>
      <c r="J417" s="11">
        <f t="shared" si="772"/>
        <v>0.5</v>
      </c>
      <c r="K417" s="12">
        <v>16331.15</v>
      </c>
      <c r="L417" s="12">
        <v>16331.15</v>
      </c>
      <c r="M417" s="12">
        <v>8165.58</v>
      </c>
      <c r="N417" s="12">
        <v>0</v>
      </c>
      <c r="O417" s="12">
        <v>0</v>
      </c>
      <c r="P417" s="12">
        <v>0</v>
      </c>
      <c r="Q417" s="12">
        <v>0</v>
      </c>
      <c r="R417" s="12">
        <v>0</v>
      </c>
      <c r="S417" s="12">
        <v>0</v>
      </c>
      <c r="T417" s="13">
        <v>0</v>
      </c>
      <c r="V417" s="12">
        <v>16331.15</v>
      </c>
      <c r="W417" s="12">
        <v>0</v>
      </c>
    </row>
    <row r="418" spans="1:32" ht="15" thickBot="1" x14ac:dyDescent="0.35">
      <c r="A418" s="58"/>
      <c r="B418" s="59" t="s">
        <v>135</v>
      </c>
      <c r="C418" s="60" t="s">
        <v>136</v>
      </c>
      <c r="D418" s="60"/>
      <c r="E418" s="61"/>
      <c r="F418" s="61"/>
      <c r="G418" s="61"/>
      <c r="H418" s="61"/>
      <c r="I418" s="61"/>
      <c r="J418" s="61"/>
      <c r="L418" s="62"/>
      <c r="M418" s="62">
        <v>57525.89</v>
      </c>
      <c r="N418" s="62">
        <v>20538.7</v>
      </c>
      <c r="O418" s="62">
        <v>8006.3639442000003</v>
      </c>
      <c r="P418" s="62">
        <v>7851.0930549000004</v>
      </c>
      <c r="Q418" s="62">
        <v>0</v>
      </c>
      <c r="R418" s="62">
        <v>2706.1510131395999</v>
      </c>
      <c r="S418" s="62">
        <v>11779.049227941599</v>
      </c>
      <c r="T418" s="62">
        <v>4542.1667022834499</v>
      </c>
      <c r="V418" s="62"/>
      <c r="W418" s="62">
        <v>46801.3</v>
      </c>
    </row>
    <row r="419" spans="1:32" ht="20" x14ac:dyDescent="0.2">
      <c r="A419" s="67">
        <v>143</v>
      </c>
      <c r="B419" s="68" t="s">
        <v>658</v>
      </c>
      <c r="C419" s="69" t="s">
        <v>659</v>
      </c>
      <c r="D419" s="69" t="s">
        <v>139</v>
      </c>
      <c r="E419" s="70">
        <v>0</v>
      </c>
      <c r="F419" s="70">
        <v>34.198</v>
      </c>
      <c r="G419" s="70"/>
      <c r="H419" s="70"/>
      <c r="I419" s="70">
        <f t="shared" si="771"/>
        <v>0</v>
      </c>
      <c r="J419" s="70">
        <f t="shared" si="772"/>
        <v>34.198</v>
      </c>
      <c r="K419" s="71">
        <v>728.04</v>
      </c>
      <c r="L419" s="71">
        <v>712.77</v>
      </c>
      <c r="M419" s="71">
        <v>24375.31</v>
      </c>
      <c r="N419" s="71">
        <v>0</v>
      </c>
      <c r="O419" s="71">
        <v>6940.6892879999996</v>
      </c>
      <c r="P419" s="71">
        <v>4332.3394319999998</v>
      </c>
      <c r="Q419" s="71">
        <v>0</v>
      </c>
      <c r="R419" s="71">
        <v>2345.9529793440001</v>
      </c>
      <c r="S419" s="71">
        <v>7762.8195686260797</v>
      </c>
      <c r="T419" s="72">
        <v>2993.45217751581</v>
      </c>
      <c r="V419" s="71">
        <v>857.04</v>
      </c>
      <c r="W419" s="71">
        <v>0</v>
      </c>
    </row>
    <row r="420" spans="1:32" ht="20" x14ac:dyDescent="0.2">
      <c r="A420" s="87">
        <v>144</v>
      </c>
      <c r="B420" s="88" t="s">
        <v>140</v>
      </c>
      <c r="C420" s="89" t="s">
        <v>141</v>
      </c>
      <c r="D420" s="89" t="s">
        <v>139</v>
      </c>
      <c r="E420" s="90">
        <v>0</v>
      </c>
      <c r="F420" s="90">
        <v>34.198</v>
      </c>
      <c r="G420" s="90"/>
      <c r="H420" s="90"/>
      <c r="I420" s="90">
        <f t="shared" si="771"/>
        <v>0</v>
      </c>
      <c r="J420" s="90">
        <f t="shared" si="772"/>
        <v>34.198</v>
      </c>
      <c r="K420" s="91">
        <v>242.6</v>
      </c>
      <c r="L420" s="91">
        <v>228.79</v>
      </c>
      <c r="M420" s="91">
        <v>7824.16</v>
      </c>
      <c r="N420" s="91">
        <v>0</v>
      </c>
      <c r="O420" s="91">
        <v>637.36522500000001</v>
      </c>
      <c r="P420" s="91">
        <v>3518.7536229000002</v>
      </c>
      <c r="Q420" s="91">
        <v>0</v>
      </c>
      <c r="R420" s="91">
        <v>215.42944605</v>
      </c>
      <c r="S420" s="91">
        <v>2491.7825275515002</v>
      </c>
      <c r="T420" s="92">
        <v>960.86631501020997</v>
      </c>
      <c r="V420" s="91">
        <v>286.02</v>
      </c>
      <c r="W420" s="91">
        <v>0</v>
      </c>
    </row>
    <row r="421" spans="1:32" ht="20.5" thickBot="1" x14ac:dyDescent="0.25">
      <c r="A421" s="73">
        <v>145</v>
      </c>
      <c r="B421" s="74" t="s">
        <v>142</v>
      </c>
      <c r="C421" s="75" t="s">
        <v>143</v>
      </c>
      <c r="D421" s="75" t="s">
        <v>139</v>
      </c>
      <c r="E421" s="76">
        <v>0</v>
      </c>
      <c r="F421" s="76">
        <v>478.77199999999999</v>
      </c>
      <c r="G421" s="76"/>
      <c r="H421" s="76"/>
      <c r="I421" s="76">
        <f t="shared" si="771"/>
        <v>0</v>
      </c>
      <c r="J421" s="76">
        <f t="shared" si="772"/>
        <v>478.77199999999999</v>
      </c>
      <c r="K421" s="77">
        <v>10.61</v>
      </c>
      <c r="L421" s="77">
        <v>10</v>
      </c>
      <c r="M421" s="77">
        <v>4787.72</v>
      </c>
      <c r="N421" s="77">
        <v>0</v>
      </c>
      <c r="O421" s="77">
        <v>428.30943120000001</v>
      </c>
      <c r="P421" s="77">
        <v>0</v>
      </c>
      <c r="Q421" s="77">
        <v>0</v>
      </c>
      <c r="R421" s="77">
        <v>144.7685877456</v>
      </c>
      <c r="S421" s="77">
        <v>1524.44713176403</v>
      </c>
      <c r="T421" s="78">
        <v>587.848209757429</v>
      </c>
      <c r="V421" s="77">
        <v>12.53</v>
      </c>
      <c r="W421" s="77">
        <v>0</v>
      </c>
    </row>
    <row r="422" spans="1:32" ht="15" thickBot="1" x14ac:dyDescent="0.25">
      <c r="A422" s="102"/>
      <c r="B422" s="103"/>
      <c r="C422" s="104" t="s">
        <v>2716</v>
      </c>
      <c r="D422" s="104"/>
      <c r="E422" s="105"/>
      <c r="F422" s="105">
        <v>478.77199999999999</v>
      </c>
      <c r="G422" s="105"/>
      <c r="H422" s="105"/>
      <c r="I422" s="105">
        <f t="shared" si="771"/>
        <v>0</v>
      </c>
      <c r="J422" s="105">
        <f t="shared" si="772"/>
        <v>478.77199999999999</v>
      </c>
      <c r="K422" s="93"/>
      <c r="L422" s="93"/>
      <c r="M422" s="93"/>
      <c r="N422" s="93"/>
      <c r="O422" s="93"/>
      <c r="P422" s="93"/>
      <c r="Q422" s="93"/>
      <c r="R422" s="93"/>
      <c r="S422" s="93"/>
      <c r="T422" s="93"/>
      <c r="V422" s="93"/>
      <c r="W422" s="93"/>
    </row>
    <row r="423" spans="1:32" ht="20.5" thickBot="1" x14ac:dyDescent="0.25">
      <c r="A423" s="8">
        <v>146</v>
      </c>
      <c r="B423" s="9" t="s">
        <v>149</v>
      </c>
      <c r="C423" s="10" t="s">
        <v>150</v>
      </c>
      <c r="D423" s="10" t="s">
        <v>139</v>
      </c>
      <c r="E423" s="11">
        <v>0</v>
      </c>
      <c r="F423" s="11">
        <v>33.67</v>
      </c>
      <c r="G423" s="11"/>
      <c r="H423" s="11"/>
      <c r="I423" s="11">
        <f t="shared" si="771"/>
        <v>0</v>
      </c>
      <c r="J423" s="11">
        <f t="shared" si="772"/>
        <v>33.67</v>
      </c>
      <c r="K423" s="12">
        <v>391.03</v>
      </c>
      <c r="L423" s="12">
        <v>610</v>
      </c>
      <c r="M423" s="12">
        <v>20538.7</v>
      </c>
      <c r="N423" s="12">
        <v>20538.7</v>
      </c>
      <c r="O423" s="12">
        <v>0</v>
      </c>
      <c r="P423" s="12">
        <v>0</v>
      </c>
      <c r="Q423" s="12">
        <v>0</v>
      </c>
      <c r="R423" s="12">
        <v>0</v>
      </c>
      <c r="S423" s="12">
        <v>0</v>
      </c>
      <c r="T423" s="13">
        <v>0</v>
      </c>
      <c r="V423" s="12">
        <v>1390</v>
      </c>
      <c r="W423" s="12">
        <v>46801.3</v>
      </c>
    </row>
    <row r="424" spans="1:32" ht="18" x14ac:dyDescent="0.2">
      <c r="A424" s="63"/>
      <c r="B424" s="64" t="s">
        <v>151</v>
      </c>
      <c r="C424" s="65" t="s">
        <v>152</v>
      </c>
      <c r="D424" s="65" t="s">
        <v>139</v>
      </c>
      <c r="E424" s="66">
        <v>1</v>
      </c>
      <c r="F424" s="66">
        <v>33.67</v>
      </c>
      <c r="G424" s="66"/>
      <c r="H424" s="66"/>
      <c r="I424" s="66">
        <f t="shared" si="771"/>
        <v>0</v>
      </c>
      <c r="J424" s="66">
        <f t="shared" si="772"/>
        <v>33.67</v>
      </c>
      <c r="K424" s="1">
        <v>610</v>
      </c>
      <c r="L424" s="1">
        <v>610</v>
      </c>
      <c r="M424" s="1">
        <v>20538.7</v>
      </c>
      <c r="N424" s="1">
        <v>20538.7</v>
      </c>
      <c r="O424" s="1"/>
      <c r="P424" s="1"/>
      <c r="Q424" s="1"/>
      <c r="R424" s="1"/>
      <c r="S424" s="1"/>
      <c r="T424" s="1"/>
      <c r="V424" s="1">
        <v>1390</v>
      </c>
      <c r="W424" s="1">
        <v>46801.3</v>
      </c>
      <c r="X424" s="15">
        <f t="shared" ref="X424" si="773">V424/L424</f>
        <v>2.278688524590164</v>
      </c>
      <c r="Y424" s="15">
        <f t="shared" ref="Y424" si="774">X424-AF424</f>
        <v>2.2530365130513306</v>
      </c>
      <c r="Z424" s="16">
        <f t="shared" ref="Z424" si="775">K424*Y424</f>
        <v>1374.3522729613117</v>
      </c>
      <c r="AA424" s="16">
        <f t="shared" ref="AA424" si="776">Z424-K424</f>
        <v>764.35227296131166</v>
      </c>
      <c r="AB424" s="16">
        <f t="shared" ref="AB424" si="777">J424*AA424</f>
        <v>25735.741030607365</v>
      </c>
      <c r="AC424" s="15">
        <f t="shared" ref="AC424" si="778">104.584835545197%-100%</f>
        <v>4.5848355451969969E-2</v>
      </c>
      <c r="AD424" s="15">
        <f t="shared" ref="AD424" si="779">101.199262415129%-100%</f>
        <v>1.1992624151289988E-2</v>
      </c>
      <c r="AE424" s="15">
        <f t="shared" ref="AE424" si="780">101.911505501324%-100%</f>
        <v>1.9115055013239957E-2</v>
      </c>
      <c r="AF424" s="15">
        <f t="shared" ref="AF424" si="781">AVERAGE(AC424:AE424)</f>
        <v>2.5652011538833303E-2</v>
      </c>
    </row>
    <row r="425" spans="1:32" ht="15" thickBot="1" x14ac:dyDescent="0.35">
      <c r="A425" s="58"/>
      <c r="B425" s="59" t="s">
        <v>661</v>
      </c>
      <c r="C425" s="60" t="s">
        <v>662</v>
      </c>
      <c r="D425" s="60"/>
      <c r="E425" s="61"/>
      <c r="F425" s="61"/>
      <c r="G425" s="61"/>
      <c r="H425" s="61"/>
      <c r="I425" s="61"/>
      <c r="J425" s="61"/>
      <c r="L425" s="62"/>
      <c r="M425" s="62">
        <v>354234.95</v>
      </c>
      <c r="N425" s="62">
        <v>0</v>
      </c>
      <c r="O425" s="62">
        <v>53819.001307799997</v>
      </c>
      <c r="P425" s="62">
        <v>125909.60790872001</v>
      </c>
      <c r="Q425" s="62">
        <v>0</v>
      </c>
      <c r="R425" s="62">
        <v>18190.822442036399</v>
      </c>
      <c r="S425" s="62">
        <v>112814.07604537701</v>
      </c>
      <c r="T425" s="62">
        <v>43502.691078550699</v>
      </c>
      <c r="V425" s="62"/>
      <c r="W425" s="62">
        <v>0</v>
      </c>
    </row>
    <row r="426" spans="1:32" ht="15" thickBot="1" x14ac:dyDescent="0.25">
      <c r="A426" s="8">
        <v>147</v>
      </c>
      <c r="B426" s="9" t="s">
        <v>663</v>
      </c>
      <c r="C426" s="10" t="s">
        <v>664</v>
      </c>
      <c r="D426" s="10" t="s">
        <v>139</v>
      </c>
      <c r="E426" s="11">
        <v>0</v>
      </c>
      <c r="F426" s="11">
        <v>1238.021</v>
      </c>
      <c r="G426" s="11"/>
      <c r="H426" s="11"/>
      <c r="I426" s="11">
        <f t="shared" si="771"/>
        <v>0</v>
      </c>
      <c r="J426" s="11">
        <f t="shared" si="772"/>
        <v>1238.021</v>
      </c>
      <c r="K426" s="12">
        <v>297.39999999999998</v>
      </c>
      <c r="L426" s="12">
        <v>286.13</v>
      </c>
      <c r="M426" s="12">
        <v>354234.95</v>
      </c>
      <c r="N426" s="12">
        <v>0</v>
      </c>
      <c r="O426" s="12">
        <v>53819.001307799997</v>
      </c>
      <c r="P426" s="12">
        <v>125909.60790872001</v>
      </c>
      <c r="Q426" s="12">
        <v>0</v>
      </c>
      <c r="R426" s="12">
        <v>18190.822442036399</v>
      </c>
      <c r="S426" s="12">
        <v>112814.07604537701</v>
      </c>
      <c r="T426" s="13">
        <v>43502.691078550699</v>
      </c>
      <c r="V426" s="12">
        <v>339.75</v>
      </c>
      <c r="W426" s="12">
        <v>0</v>
      </c>
    </row>
    <row r="427" spans="1:32" x14ac:dyDescent="0.3">
      <c r="A427" s="53"/>
      <c r="B427" s="54" t="s">
        <v>665</v>
      </c>
      <c r="C427" s="55" t="s">
        <v>666</v>
      </c>
      <c r="D427" s="55"/>
      <c r="E427" s="56"/>
      <c r="F427" s="56"/>
      <c r="G427" s="56"/>
      <c r="H427" s="56"/>
      <c r="I427" s="56"/>
      <c r="J427" s="56"/>
      <c r="L427" s="57"/>
      <c r="M427" s="57">
        <v>4916663</v>
      </c>
      <c r="N427" s="57">
        <v>465591.07769652997</v>
      </c>
      <c r="O427" s="57">
        <v>390621.16321019997</v>
      </c>
      <c r="P427" s="57">
        <v>149.65776</v>
      </c>
      <c r="Q427" s="57">
        <v>0</v>
      </c>
      <c r="R427" s="57">
        <v>132029.95316504801</v>
      </c>
      <c r="S427" s="57">
        <v>428998.24634794297</v>
      </c>
      <c r="T427" s="57">
        <v>133303.357523727</v>
      </c>
      <c r="V427" s="57"/>
      <c r="W427" s="57">
        <v>587817.29993799003</v>
      </c>
    </row>
    <row r="428" spans="1:32" ht="15" thickBot="1" x14ac:dyDescent="0.35">
      <c r="A428" s="58"/>
      <c r="B428" s="59" t="s">
        <v>667</v>
      </c>
      <c r="C428" s="60" t="s">
        <v>668</v>
      </c>
      <c r="D428" s="60"/>
      <c r="E428" s="61"/>
      <c r="F428" s="61"/>
      <c r="G428" s="61"/>
      <c r="H428" s="61"/>
      <c r="I428" s="61"/>
      <c r="J428" s="61"/>
      <c r="L428" s="62"/>
      <c r="M428" s="62">
        <v>356935.69</v>
      </c>
      <c r="N428" s="62">
        <v>4941.5265836999997</v>
      </c>
      <c r="O428" s="62">
        <v>33310.339870600001</v>
      </c>
      <c r="P428" s="62">
        <v>0</v>
      </c>
      <c r="Q428" s="62">
        <v>0</v>
      </c>
      <c r="R428" s="62">
        <v>11258.894876262801</v>
      </c>
      <c r="S428" s="62">
        <v>36546.772492427503</v>
      </c>
      <c r="T428" s="62">
        <v>11356.241013500599</v>
      </c>
      <c r="V428" s="62"/>
      <c r="W428" s="62">
        <v>5568.3247493999997</v>
      </c>
    </row>
    <row r="429" spans="1:32" ht="20.5" thickBot="1" x14ac:dyDescent="0.25">
      <c r="A429" s="8">
        <v>148</v>
      </c>
      <c r="B429" s="9" t="s">
        <v>669</v>
      </c>
      <c r="C429" s="10" t="s">
        <v>670</v>
      </c>
      <c r="D429" s="10" t="s">
        <v>38</v>
      </c>
      <c r="E429" s="11">
        <v>0</v>
      </c>
      <c r="F429" s="11">
        <v>248.096</v>
      </c>
      <c r="G429" s="11"/>
      <c r="H429" s="11"/>
      <c r="I429" s="11">
        <f t="shared" si="771"/>
        <v>0</v>
      </c>
      <c r="J429" s="11">
        <f t="shared" si="772"/>
        <v>248.096</v>
      </c>
      <c r="K429" s="12">
        <v>18.399999999999999</v>
      </c>
      <c r="L429" s="12">
        <v>9.93</v>
      </c>
      <c r="M429" s="12">
        <v>2463.59</v>
      </c>
      <c r="N429" s="12">
        <v>0</v>
      </c>
      <c r="O429" s="12">
        <v>887.78672640000002</v>
      </c>
      <c r="P429" s="12">
        <v>0</v>
      </c>
      <c r="Q429" s="12">
        <v>0</v>
      </c>
      <c r="R429" s="12">
        <v>300.07191352320001</v>
      </c>
      <c r="S429" s="12">
        <v>974.04408473702404</v>
      </c>
      <c r="T429" s="13">
        <v>302.66638145243098</v>
      </c>
      <c r="V429" s="12">
        <v>11.19</v>
      </c>
      <c r="W429" s="12">
        <v>0</v>
      </c>
    </row>
    <row r="430" spans="1:32" ht="15" thickBot="1" x14ac:dyDescent="0.25">
      <c r="A430" s="2">
        <v>149</v>
      </c>
      <c r="B430" s="3" t="s">
        <v>671</v>
      </c>
      <c r="C430" s="4" t="s">
        <v>672</v>
      </c>
      <c r="D430" s="4" t="s">
        <v>139</v>
      </c>
      <c r="E430" s="5">
        <v>0</v>
      </c>
      <c r="F430" s="5">
        <v>7.3999999999999996E-2</v>
      </c>
      <c r="G430" s="5"/>
      <c r="H430" s="5"/>
      <c r="I430" s="5">
        <f t="shared" si="771"/>
        <v>0</v>
      </c>
      <c r="J430" s="5">
        <f t="shared" si="772"/>
        <v>7.3999999999999996E-2</v>
      </c>
      <c r="K430" s="6">
        <v>56123.94</v>
      </c>
      <c r="L430" s="6">
        <v>49400</v>
      </c>
      <c r="M430" s="6">
        <v>3655.6</v>
      </c>
      <c r="N430" s="6">
        <v>0</v>
      </c>
      <c r="O430" s="6">
        <v>0</v>
      </c>
      <c r="P430" s="6">
        <v>0</v>
      </c>
      <c r="Q430" s="6">
        <v>0</v>
      </c>
      <c r="R430" s="6">
        <v>0</v>
      </c>
      <c r="S430" s="6">
        <v>0</v>
      </c>
      <c r="T430" s="6">
        <v>0</v>
      </c>
      <c r="V430" s="6">
        <v>51800</v>
      </c>
      <c r="W430" s="6">
        <v>0</v>
      </c>
      <c r="X430" s="15">
        <f t="shared" ref="X430" si="782">V430/L430</f>
        <v>1.048582995951417</v>
      </c>
      <c r="Y430" s="15">
        <f t="shared" ref="Y430" si="783">X430-AF430</f>
        <v>1.0229309844125838</v>
      </c>
      <c r="Z430" s="16">
        <f t="shared" ref="Z430" si="784">K430*Y430</f>
        <v>57410.917193312787</v>
      </c>
      <c r="AA430" s="16">
        <f t="shared" ref="AA430" si="785">Z430-K430</f>
        <v>1286.9771933127849</v>
      </c>
      <c r="AB430" s="16">
        <f t="shared" ref="AB430" si="786">J430*AA430</f>
        <v>95.236312305146086</v>
      </c>
      <c r="AC430" s="15">
        <f t="shared" ref="AC430" si="787">104.584835545197%-100%</f>
        <v>4.5848355451969969E-2</v>
      </c>
      <c r="AD430" s="15">
        <f t="shared" ref="AD430" si="788">101.199262415129%-100%</f>
        <v>1.1992624151289988E-2</v>
      </c>
      <c r="AE430" s="15">
        <f t="shared" ref="AE430" si="789">101.911505501324%-100%</f>
        <v>1.9115055013239957E-2</v>
      </c>
      <c r="AF430" s="15">
        <f t="shared" ref="AF430" si="790">AVERAGE(AC430:AE430)</f>
        <v>2.5652011538833303E-2</v>
      </c>
    </row>
    <row r="431" spans="1:32" ht="20.5" thickBot="1" x14ac:dyDescent="0.25">
      <c r="A431" s="8">
        <v>150</v>
      </c>
      <c r="B431" s="9" t="s">
        <v>673</v>
      </c>
      <c r="C431" s="10" t="s">
        <v>674</v>
      </c>
      <c r="D431" s="10" t="s">
        <v>38</v>
      </c>
      <c r="E431" s="11">
        <v>0</v>
      </c>
      <c r="F431" s="11">
        <v>47.718000000000004</v>
      </c>
      <c r="G431" s="11"/>
      <c r="H431" s="11"/>
      <c r="I431" s="11">
        <f t="shared" si="771"/>
        <v>0</v>
      </c>
      <c r="J431" s="11">
        <f t="shared" si="772"/>
        <v>47.718000000000004</v>
      </c>
      <c r="K431" s="12">
        <v>27.6</v>
      </c>
      <c r="L431" s="12">
        <v>21.55</v>
      </c>
      <c r="M431" s="12">
        <v>1028.32</v>
      </c>
      <c r="N431" s="12">
        <v>0</v>
      </c>
      <c r="O431" s="12">
        <v>370.45392120000002</v>
      </c>
      <c r="P431" s="12">
        <v>0</v>
      </c>
      <c r="Q431" s="12">
        <v>0</v>
      </c>
      <c r="R431" s="12">
        <v>125.2134253656</v>
      </c>
      <c r="S431" s="12">
        <v>406.447224183792</v>
      </c>
      <c r="T431" s="13">
        <v>126.29603990491501</v>
      </c>
      <c r="V431" s="12">
        <v>24.44</v>
      </c>
      <c r="W431" s="12">
        <v>0</v>
      </c>
    </row>
    <row r="432" spans="1:32" ht="15" thickBot="1" x14ac:dyDescent="0.25">
      <c r="A432" s="2">
        <v>151</v>
      </c>
      <c r="B432" s="3" t="s">
        <v>671</v>
      </c>
      <c r="C432" s="4" t="s">
        <v>672</v>
      </c>
      <c r="D432" s="4" t="s">
        <v>139</v>
      </c>
      <c r="E432" s="5">
        <v>0</v>
      </c>
      <c r="F432" s="5">
        <v>1.7000000000000001E-2</v>
      </c>
      <c r="G432" s="5"/>
      <c r="H432" s="5"/>
      <c r="I432" s="5">
        <f t="shared" si="771"/>
        <v>0</v>
      </c>
      <c r="J432" s="5">
        <f t="shared" si="772"/>
        <v>1.7000000000000001E-2</v>
      </c>
      <c r="K432" s="6">
        <v>56123.94</v>
      </c>
      <c r="L432" s="6">
        <v>49400</v>
      </c>
      <c r="M432" s="6">
        <v>839.8</v>
      </c>
      <c r="N432" s="6">
        <v>0</v>
      </c>
      <c r="O432" s="6">
        <v>0</v>
      </c>
      <c r="P432" s="6">
        <v>0</v>
      </c>
      <c r="Q432" s="6">
        <v>0</v>
      </c>
      <c r="R432" s="6">
        <v>0</v>
      </c>
      <c r="S432" s="6">
        <v>0</v>
      </c>
      <c r="T432" s="6">
        <v>0</v>
      </c>
      <c r="V432" s="6">
        <v>51800</v>
      </c>
      <c r="W432" s="6">
        <v>0</v>
      </c>
      <c r="X432" s="15">
        <f t="shared" ref="X432" si="791">V432/L432</f>
        <v>1.048582995951417</v>
      </c>
      <c r="Y432" s="15">
        <f t="shared" ref="Y432" si="792">X432-AF432</f>
        <v>1.0229309844125838</v>
      </c>
      <c r="Z432" s="16">
        <f t="shared" ref="Z432" si="793">K432*Y432</f>
        <v>57410.917193312787</v>
      </c>
      <c r="AA432" s="16">
        <f t="shared" ref="AA432" si="794">Z432-K432</f>
        <v>1286.9771933127849</v>
      </c>
      <c r="AB432" s="16">
        <f t="shared" ref="AB432" si="795">J432*AA432</f>
        <v>21.878612286317345</v>
      </c>
      <c r="AC432" s="15">
        <f t="shared" ref="AC432" si="796">104.584835545197%-100%</f>
        <v>4.5848355451969969E-2</v>
      </c>
      <c r="AD432" s="15">
        <f t="shared" ref="AD432" si="797">101.199262415129%-100%</f>
        <v>1.1992624151289988E-2</v>
      </c>
      <c r="AE432" s="15">
        <f t="shared" ref="AE432" si="798">101.911505501324%-100%</f>
        <v>1.9115055013239957E-2</v>
      </c>
      <c r="AF432" s="15">
        <f t="shared" ref="AF432" si="799">AVERAGE(AC432:AE432)</f>
        <v>2.5652011538833303E-2</v>
      </c>
    </row>
    <row r="433" spans="1:34" ht="20.5" thickBot="1" x14ac:dyDescent="0.25">
      <c r="A433" s="8">
        <v>152</v>
      </c>
      <c r="B433" s="9" t="s">
        <v>675</v>
      </c>
      <c r="C433" s="10" t="s">
        <v>676</v>
      </c>
      <c r="D433" s="10" t="s">
        <v>38</v>
      </c>
      <c r="E433" s="11">
        <v>0</v>
      </c>
      <c r="F433" s="11">
        <v>496.19</v>
      </c>
      <c r="G433" s="11"/>
      <c r="H433" s="11"/>
      <c r="I433" s="11">
        <f t="shared" si="771"/>
        <v>0</v>
      </c>
      <c r="J433" s="11">
        <f t="shared" si="772"/>
        <v>496.19</v>
      </c>
      <c r="K433" s="12">
        <v>123.06</v>
      </c>
      <c r="L433" s="12">
        <v>100.24</v>
      </c>
      <c r="M433" s="12">
        <v>49738.09</v>
      </c>
      <c r="N433" s="12">
        <v>4144.4021654999997</v>
      </c>
      <c r="O433" s="12">
        <v>16423.988238000002</v>
      </c>
      <c r="P433" s="12">
        <v>0</v>
      </c>
      <c r="Q433" s="12">
        <v>0</v>
      </c>
      <c r="R433" s="12">
        <v>5551.3080244439998</v>
      </c>
      <c r="S433" s="12">
        <v>18019.7429352041</v>
      </c>
      <c r="T433" s="13">
        <v>5599.3054876707301</v>
      </c>
      <c r="V433" s="12">
        <v>112.95</v>
      </c>
      <c r="W433" s="12">
        <v>4670.0906610000002</v>
      </c>
    </row>
    <row r="434" spans="1:34" x14ac:dyDescent="0.2">
      <c r="A434" s="63"/>
      <c r="B434" s="64" t="s">
        <v>677</v>
      </c>
      <c r="C434" s="65" t="s">
        <v>678</v>
      </c>
      <c r="D434" s="65" t="s">
        <v>41</v>
      </c>
      <c r="E434" s="66">
        <v>4.7999999999999996E-3</v>
      </c>
      <c r="F434" s="66">
        <v>2.3817119999999998</v>
      </c>
      <c r="G434" s="66"/>
      <c r="H434" s="66"/>
      <c r="I434" s="66">
        <f t="shared" si="771"/>
        <v>0</v>
      </c>
      <c r="J434" s="66">
        <f t="shared" si="772"/>
        <v>2.3817119999999998</v>
      </c>
      <c r="K434" s="1">
        <v>1050</v>
      </c>
      <c r="L434" s="1">
        <v>1050</v>
      </c>
      <c r="M434" s="1">
        <v>2500.7975999999999</v>
      </c>
      <c r="N434" s="1">
        <v>2500.7975999999999</v>
      </c>
      <c r="O434" s="1"/>
      <c r="P434" s="1"/>
      <c r="Q434" s="1"/>
      <c r="R434" s="1"/>
      <c r="S434" s="1"/>
      <c r="T434" s="1"/>
      <c r="V434" s="1">
        <v>1250</v>
      </c>
      <c r="W434" s="1">
        <v>2977.14</v>
      </c>
      <c r="X434" s="15">
        <f t="shared" ref="X434:X435" si="800">V434/L434</f>
        <v>1.1904761904761905</v>
      </c>
      <c r="Y434" s="15">
        <f t="shared" ref="Y434:Y435" si="801">X434-AF434</f>
        <v>1.1648241789373572</v>
      </c>
      <c r="Z434" s="16">
        <f t="shared" ref="Z434:Z436" si="802">K434*Y434</f>
        <v>1223.0653878842252</v>
      </c>
      <c r="AA434" s="16">
        <f t="shared" ref="AA434:AA436" si="803">Z434-K434</f>
        <v>173.06538788422517</v>
      </c>
      <c r="AB434" s="16">
        <f t="shared" ref="AB434:AB436" si="804">J434*AA434</f>
        <v>412.19191110851369</v>
      </c>
      <c r="AC434" s="15">
        <f t="shared" ref="AC434:AC436" si="805">104.584835545197%-100%</f>
        <v>4.5848355451969969E-2</v>
      </c>
      <c r="AD434" s="15">
        <f t="shared" ref="AD434:AD436" si="806">101.199262415129%-100%</f>
        <v>1.1992624151289988E-2</v>
      </c>
      <c r="AE434" s="15">
        <f t="shared" ref="AE434:AE436" si="807">101.911505501324%-100%</f>
        <v>1.9115055013239957E-2</v>
      </c>
      <c r="AF434" s="15">
        <f t="shared" ref="AF434:AF436" si="808">AVERAGE(AC434:AE434)</f>
        <v>2.5652011538833303E-2</v>
      </c>
    </row>
    <row r="435" spans="1:34" x14ac:dyDescent="0.2">
      <c r="A435" s="63"/>
      <c r="B435" s="64" t="s">
        <v>679</v>
      </c>
      <c r="C435" s="65" t="s">
        <v>680</v>
      </c>
      <c r="D435" s="65" t="s">
        <v>390</v>
      </c>
      <c r="E435" s="66">
        <v>3.8249999999999999E-2</v>
      </c>
      <c r="F435" s="66">
        <v>18.979267499999999</v>
      </c>
      <c r="G435" s="66"/>
      <c r="H435" s="66"/>
      <c r="I435" s="66">
        <f t="shared" si="771"/>
        <v>0</v>
      </c>
      <c r="J435" s="66">
        <f t="shared" si="772"/>
        <v>18.979267499999999</v>
      </c>
      <c r="K435" s="1">
        <v>86.6</v>
      </c>
      <c r="L435" s="1">
        <v>86.6</v>
      </c>
      <c r="M435" s="1">
        <v>1643.6045655</v>
      </c>
      <c r="N435" s="1">
        <v>1643.6045655</v>
      </c>
      <c r="O435" s="1"/>
      <c r="P435" s="1"/>
      <c r="Q435" s="1"/>
      <c r="R435" s="1"/>
      <c r="S435" s="1"/>
      <c r="T435" s="1"/>
      <c r="V435" s="1">
        <v>89.2</v>
      </c>
      <c r="W435" s="1">
        <v>1692.9506610000001</v>
      </c>
      <c r="X435" s="15">
        <f t="shared" si="800"/>
        <v>1.0300230946882218</v>
      </c>
      <c r="Y435" s="15">
        <f t="shared" si="801"/>
        <v>1.0043710831493886</v>
      </c>
      <c r="Z435" s="16">
        <f t="shared" si="802"/>
        <v>86.978535800737049</v>
      </c>
      <c r="AA435" s="16">
        <f t="shared" si="803"/>
        <v>0.37853580073705473</v>
      </c>
      <c r="AB435" s="16">
        <f t="shared" si="804"/>
        <v>7.184332220515258</v>
      </c>
      <c r="AC435" s="15">
        <f t="shared" si="805"/>
        <v>4.5848355451969969E-2</v>
      </c>
      <c r="AD435" s="15">
        <f t="shared" si="806"/>
        <v>1.1992624151289988E-2</v>
      </c>
      <c r="AE435" s="15">
        <f t="shared" si="807"/>
        <v>1.9115055013239957E-2</v>
      </c>
      <c r="AF435" s="15">
        <f t="shared" si="808"/>
        <v>2.5652011538833303E-2</v>
      </c>
    </row>
    <row r="436" spans="1:34" x14ac:dyDescent="0.2">
      <c r="A436" s="2">
        <v>153</v>
      </c>
      <c r="B436" s="3" t="s">
        <v>681</v>
      </c>
      <c r="C436" s="4" t="s">
        <v>682</v>
      </c>
      <c r="D436" s="4" t="s">
        <v>38</v>
      </c>
      <c r="E436" s="5">
        <v>0</v>
      </c>
      <c r="F436" s="5">
        <v>12.161</v>
      </c>
      <c r="G436" s="5"/>
      <c r="H436" s="5"/>
      <c r="I436" s="5">
        <f t="shared" si="771"/>
        <v>0</v>
      </c>
      <c r="J436" s="5">
        <f t="shared" si="772"/>
        <v>12.161</v>
      </c>
      <c r="K436" s="6">
        <v>177.11</v>
      </c>
      <c r="L436" s="6"/>
      <c r="M436" s="6"/>
      <c r="N436" s="6"/>
      <c r="O436" s="6"/>
      <c r="P436" s="6"/>
      <c r="Q436" s="6"/>
      <c r="R436" s="6"/>
      <c r="S436" s="6"/>
      <c r="T436" s="6"/>
      <c r="V436" s="6"/>
      <c r="W436" s="6">
        <v>0</v>
      </c>
      <c r="X436" s="15">
        <v>1.098360655737705</v>
      </c>
      <c r="Y436" s="15">
        <v>1.0727086441988718</v>
      </c>
      <c r="Z436" s="16">
        <f t="shared" si="802"/>
        <v>189.9874279740622</v>
      </c>
      <c r="AA436" s="16">
        <f t="shared" si="803"/>
        <v>12.877427974062186</v>
      </c>
      <c r="AB436" s="16">
        <f t="shared" si="804"/>
        <v>156.60240159257023</v>
      </c>
      <c r="AC436" s="15">
        <f t="shared" si="805"/>
        <v>4.5848355451969969E-2</v>
      </c>
      <c r="AD436" s="15">
        <f t="shared" si="806"/>
        <v>1.1992624151289988E-2</v>
      </c>
      <c r="AE436" s="15">
        <f t="shared" si="807"/>
        <v>1.9115055013239957E-2</v>
      </c>
      <c r="AF436" s="15">
        <f t="shared" si="808"/>
        <v>2.5652011538833303E-2</v>
      </c>
      <c r="AG436" s="17" t="s">
        <v>4613</v>
      </c>
    </row>
    <row r="437" spans="1:34" ht="27" x14ac:dyDescent="0.2">
      <c r="A437" s="63"/>
      <c r="B437" s="64">
        <v>62836110</v>
      </c>
      <c r="C437" s="65" t="s">
        <v>4638</v>
      </c>
      <c r="D437" s="65" t="s">
        <v>38</v>
      </c>
      <c r="E437" s="66">
        <v>0.21479000000000001</v>
      </c>
      <c r="F437" s="66">
        <v>1</v>
      </c>
      <c r="G437" s="66"/>
      <c r="H437" s="66"/>
      <c r="I437" s="66">
        <f t="shared" si="771"/>
        <v>0</v>
      </c>
      <c r="J437" s="66">
        <f t="shared" si="772"/>
        <v>1</v>
      </c>
      <c r="K437" s="1"/>
      <c r="L437" s="1">
        <v>122</v>
      </c>
      <c r="M437" s="1">
        <v>1044.845955</v>
      </c>
      <c r="N437" s="1">
        <v>1044.845955</v>
      </c>
      <c r="O437" s="1"/>
      <c r="P437" s="1"/>
      <c r="Q437" s="1"/>
      <c r="R437" s="1"/>
      <c r="S437" s="1"/>
      <c r="T437" s="1"/>
      <c r="V437" s="1">
        <v>134</v>
      </c>
      <c r="W437" s="1">
        <v>1378.3074300000001</v>
      </c>
      <c r="X437" s="15">
        <f t="shared" ref="X437" si="809">V437/L437</f>
        <v>1.098360655737705</v>
      </c>
      <c r="Y437" s="15">
        <f t="shared" ref="Y437" si="810">X437-AF437</f>
        <v>1.0727086441988718</v>
      </c>
      <c r="Z437" s="16"/>
      <c r="AA437" s="16"/>
      <c r="AB437" s="16"/>
      <c r="AC437" s="15">
        <f t="shared" ref="AC437:AC440" si="811">104.584835545197%-100%</f>
        <v>4.5848355451969969E-2</v>
      </c>
      <c r="AD437" s="15">
        <f t="shared" ref="AD437:AD440" si="812">101.199262415129%-100%</f>
        <v>1.1992624151289988E-2</v>
      </c>
      <c r="AE437" s="15">
        <f t="shared" ref="AE437:AE440" si="813">101.911505501324%-100%</f>
        <v>1.9115055013239957E-2</v>
      </c>
      <c r="AF437" s="15">
        <f t="shared" ref="AF437:AF438" si="814">AVERAGE(AC437:AE437)</f>
        <v>2.5652011538833303E-2</v>
      </c>
      <c r="AG437" s="17" t="s">
        <v>5046</v>
      </c>
      <c r="AH437" s="21"/>
    </row>
    <row r="438" spans="1:34" ht="20" x14ac:dyDescent="0.2">
      <c r="A438" s="2">
        <v>154</v>
      </c>
      <c r="B438" s="3" t="s">
        <v>683</v>
      </c>
      <c r="C438" s="4" t="s">
        <v>2717</v>
      </c>
      <c r="D438" s="4" t="s">
        <v>38</v>
      </c>
      <c r="E438" s="5">
        <v>0</v>
      </c>
      <c r="F438" s="5">
        <v>495.22500000000002</v>
      </c>
      <c r="G438" s="5"/>
      <c r="H438" s="5"/>
      <c r="I438" s="5">
        <f t="shared" si="771"/>
        <v>0</v>
      </c>
      <c r="J438" s="5">
        <f t="shared" si="772"/>
        <v>495.22500000000002</v>
      </c>
      <c r="K438" s="6">
        <v>203.56</v>
      </c>
      <c r="L438" s="6"/>
      <c r="M438" s="6"/>
      <c r="N438" s="6"/>
      <c r="O438" s="6"/>
      <c r="P438" s="6"/>
      <c r="Q438" s="6"/>
      <c r="R438" s="6"/>
      <c r="S438" s="6"/>
      <c r="T438" s="6"/>
      <c r="V438" s="6"/>
      <c r="W438" s="6">
        <v>0</v>
      </c>
      <c r="X438" s="15">
        <v>1.098360655737705</v>
      </c>
      <c r="Y438" s="15">
        <v>1.0727086441988718</v>
      </c>
      <c r="Z438" s="16">
        <f t="shared" ref="Z438" si="815">K438*Y438</f>
        <v>218.36057161312235</v>
      </c>
      <c r="AA438" s="16">
        <f t="shared" ref="AA438" si="816">Z438-K438</f>
        <v>14.800571613122344</v>
      </c>
      <c r="AB438" s="16">
        <f t="shared" ref="AB438" si="817">J438*AA438</f>
        <v>7329.6130771085127</v>
      </c>
      <c r="AC438" s="15">
        <f t="shared" si="811"/>
        <v>4.5848355451969969E-2</v>
      </c>
      <c r="AD438" s="15">
        <f t="shared" si="812"/>
        <v>1.1992624151289988E-2</v>
      </c>
      <c r="AE438" s="15">
        <f t="shared" si="813"/>
        <v>1.9115055013239957E-2</v>
      </c>
      <c r="AF438" s="15">
        <f t="shared" si="814"/>
        <v>2.5652011538833303E-2</v>
      </c>
      <c r="AG438" s="17" t="s">
        <v>4613</v>
      </c>
    </row>
    <row r="439" spans="1:34" ht="27" x14ac:dyDescent="0.2">
      <c r="A439" s="63"/>
      <c r="B439" s="64">
        <v>62836110</v>
      </c>
      <c r="C439" s="65" t="s">
        <v>4638</v>
      </c>
      <c r="D439" s="65" t="s">
        <v>38</v>
      </c>
      <c r="E439" s="66">
        <v>0.21479000000000001</v>
      </c>
      <c r="F439" s="66">
        <v>1</v>
      </c>
      <c r="G439" s="66"/>
      <c r="H439" s="66"/>
      <c r="I439" s="66">
        <f t="shared" si="771"/>
        <v>0</v>
      </c>
      <c r="J439" s="66">
        <f t="shared" si="772"/>
        <v>1</v>
      </c>
      <c r="K439" s="1"/>
      <c r="L439" s="1">
        <v>122</v>
      </c>
      <c r="M439" s="1">
        <v>1044.845955</v>
      </c>
      <c r="N439" s="1">
        <v>1044.845955</v>
      </c>
      <c r="O439" s="1"/>
      <c r="P439" s="1"/>
      <c r="Q439" s="1"/>
      <c r="R439" s="1"/>
      <c r="S439" s="1"/>
      <c r="T439" s="1"/>
      <c r="V439" s="1">
        <v>134</v>
      </c>
      <c r="W439" s="1">
        <v>1378.3074300000001</v>
      </c>
      <c r="X439" s="15">
        <f t="shared" ref="X439" si="818">V439/L439</f>
        <v>1.098360655737705</v>
      </c>
      <c r="Y439" s="15">
        <f t="shared" ref="Y439" si="819">X439-AF439</f>
        <v>1.0727086441988718</v>
      </c>
      <c r="Z439" s="16"/>
      <c r="AA439" s="16"/>
      <c r="AB439" s="16"/>
      <c r="AC439" s="15">
        <f t="shared" ref="AC439:AC441" si="820">104.584835545197%-100%</f>
        <v>4.5848355451969969E-2</v>
      </c>
      <c r="AD439" s="15">
        <f t="shared" ref="AD439:AD441" si="821">101.199262415129%-100%</f>
        <v>1.1992624151289988E-2</v>
      </c>
      <c r="AE439" s="15">
        <f t="shared" ref="AE439:AE441" si="822">101.911505501324%-100%</f>
        <v>1.9115055013239957E-2</v>
      </c>
      <c r="AF439" s="15">
        <f t="shared" ref="AF439:AF440" si="823">AVERAGE(AC439:AE439)</f>
        <v>2.5652011538833303E-2</v>
      </c>
      <c r="AG439" s="17" t="s">
        <v>5047</v>
      </c>
      <c r="AH439" s="21"/>
    </row>
    <row r="440" spans="1:34" s="170" customFormat="1" ht="20" x14ac:dyDescent="0.2">
      <c r="A440" s="2">
        <v>154</v>
      </c>
      <c r="B440" s="3" t="s">
        <v>683</v>
      </c>
      <c r="C440" s="4" t="s">
        <v>2717</v>
      </c>
      <c r="D440" s="4" t="s">
        <v>38</v>
      </c>
      <c r="E440" s="5">
        <v>0</v>
      </c>
      <c r="F440" s="5">
        <v>63.116950000000003</v>
      </c>
      <c r="G440" s="5"/>
      <c r="H440" s="5"/>
      <c r="I440" s="5">
        <f t="shared" si="771"/>
        <v>0</v>
      </c>
      <c r="J440" s="5">
        <f t="shared" si="772"/>
        <v>63.116950000000003</v>
      </c>
      <c r="K440" s="6">
        <v>203.56</v>
      </c>
      <c r="L440" s="6"/>
      <c r="M440" s="6"/>
      <c r="N440" s="6"/>
      <c r="O440" s="6"/>
      <c r="P440" s="6"/>
      <c r="Q440" s="6"/>
      <c r="R440" s="6"/>
      <c r="S440" s="6"/>
      <c r="T440" s="6"/>
      <c r="V440" s="6"/>
      <c r="W440" s="6">
        <v>0</v>
      </c>
      <c r="X440" s="15">
        <v>1.098360655737705</v>
      </c>
      <c r="Y440" s="15">
        <v>1.0727086441988718</v>
      </c>
      <c r="Z440" s="16">
        <f t="shared" ref="Z440" si="824">K440*Y440</f>
        <v>218.36057161312235</v>
      </c>
      <c r="AA440" s="16">
        <f t="shared" ref="AA440" si="825">Z440-K440</f>
        <v>14.800571613122344</v>
      </c>
      <c r="AB440" s="16">
        <f t="shared" ref="AB440" si="826">J440*AA440</f>
        <v>934.16693847686236</v>
      </c>
      <c r="AC440" s="15">
        <f t="shared" si="811"/>
        <v>4.5848355451969969E-2</v>
      </c>
      <c r="AD440" s="15">
        <f t="shared" si="812"/>
        <v>1.1992624151289988E-2</v>
      </c>
      <c r="AE440" s="15">
        <f t="shared" si="813"/>
        <v>1.9115055013239957E-2</v>
      </c>
      <c r="AF440" s="15">
        <f t="shared" si="823"/>
        <v>2.5652011538833303E-2</v>
      </c>
      <c r="AG440" s="17" t="s">
        <v>5114</v>
      </c>
    </row>
    <row r="441" spans="1:34" s="170" customFormat="1" ht="27.5" thickBot="1" x14ac:dyDescent="0.25">
      <c r="A441" s="63"/>
      <c r="B441" s="64">
        <v>62836110</v>
      </c>
      <c r="C441" s="65" t="s">
        <v>4638</v>
      </c>
      <c r="D441" s="65" t="s">
        <v>38</v>
      </c>
      <c r="E441" s="66">
        <v>0.21479000000000001</v>
      </c>
      <c r="F441" s="66">
        <v>1</v>
      </c>
      <c r="G441" s="66"/>
      <c r="H441" s="66"/>
      <c r="I441" s="66">
        <f t="shared" si="771"/>
        <v>0</v>
      </c>
      <c r="J441" s="66">
        <f t="shared" si="772"/>
        <v>1</v>
      </c>
      <c r="K441" s="1"/>
      <c r="L441" s="1">
        <v>122</v>
      </c>
      <c r="M441" s="1">
        <v>1044.845955</v>
      </c>
      <c r="N441" s="1">
        <v>1044.845955</v>
      </c>
      <c r="O441" s="1"/>
      <c r="P441" s="1"/>
      <c r="Q441" s="1"/>
      <c r="R441" s="1"/>
      <c r="S441" s="1"/>
      <c r="T441" s="1"/>
      <c r="V441" s="1">
        <v>134</v>
      </c>
      <c r="W441" s="1">
        <v>1378.3074300000001</v>
      </c>
      <c r="X441" s="15">
        <f t="shared" ref="X441" si="827">V441/L441</f>
        <v>1.098360655737705</v>
      </c>
      <c r="Y441" s="15">
        <f t="shared" ref="Y441" si="828">X441-AF441</f>
        <v>1.0727086441988718</v>
      </c>
      <c r="Z441" s="16"/>
      <c r="AA441" s="16"/>
      <c r="AB441" s="16"/>
      <c r="AC441" s="15">
        <f t="shared" si="820"/>
        <v>4.5848355451969969E-2</v>
      </c>
      <c r="AD441" s="15">
        <f t="shared" si="821"/>
        <v>1.1992624151289988E-2</v>
      </c>
      <c r="AE441" s="15">
        <f t="shared" si="822"/>
        <v>1.9115055013239957E-2</v>
      </c>
      <c r="AF441" s="15">
        <f t="shared" ref="AF441" si="829">AVERAGE(AC441:AE441)</f>
        <v>2.5652011538833303E-2</v>
      </c>
      <c r="AG441" s="17" t="s">
        <v>5047</v>
      </c>
      <c r="AH441" s="21"/>
    </row>
    <row r="442" spans="1:34" ht="15" thickBot="1" x14ac:dyDescent="0.25">
      <c r="A442" s="8">
        <v>155</v>
      </c>
      <c r="B442" s="9" t="s">
        <v>685</v>
      </c>
      <c r="C442" s="10" t="s">
        <v>686</v>
      </c>
      <c r="D442" s="10" t="s">
        <v>38</v>
      </c>
      <c r="E442" s="11">
        <v>0</v>
      </c>
      <c r="F442" s="11">
        <v>95.436000000000007</v>
      </c>
      <c r="G442" s="11"/>
      <c r="H442" s="11"/>
      <c r="I442" s="11">
        <f t="shared" si="771"/>
        <v>0</v>
      </c>
      <c r="J442" s="11">
        <f t="shared" si="772"/>
        <v>95.436000000000007</v>
      </c>
      <c r="K442" s="12">
        <v>134.56</v>
      </c>
      <c r="L442" s="12">
        <v>115.17</v>
      </c>
      <c r="M442" s="12">
        <v>10991.36</v>
      </c>
      <c r="N442" s="12">
        <v>797.12441820000004</v>
      </c>
      <c r="O442" s="12">
        <v>3672.186408</v>
      </c>
      <c r="P442" s="12">
        <v>0</v>
      </c>
      <c r="Q442" s="12">
        <v>0</v>
      </c>
      <c r="R442" s="12">
        <v>1241.1990059039999</v>
      </c>
      <c r="S442" s="12">
        <v>4028.9760394012801</v>
      </c>
      <c r="T442" s="13">
        <v>1251.93060346274</v>
      </c>
      <c r="V442" s="12">
        <v>129.93</v>
      </c>
      <c r="W442" s="12">
        <v>898.23408840000002</v>
      </c>
    </row>
    <row r="443" spans="1:34" x14ac:dyDescent="0.2">
      <c r="A443" s="63"/>
      <c r="B443" s="64" t="s">
        <v>677</v>
      </c>
      <c r="C443" s="65" t="s">
        <v>678</v>
      </c>
      <c r="D443" s="65" t="s">
        <v>41</v>
      </c>
      <c r="E443" s="66">
        <v>4.7999999999999996E-3</v>
      </c>
      <c r="F443" s="66">
        <v>0.45809280000000002</v>
      </c>
      <c r="G443" s="66"/>
      <c r="H443" s="66"/>
      <c r="I443" s="66">
        <f t="shared" si="771"/>
        <v>0</v>
      </c>
      <c r="J443" s="66">
        <f t="shared" si="772"/>
        <v>0.45809280000000002</v>
      </c>
      <c r="K443" s="1">
        <v>1050</v>
      </c>
      <c r="L443" s="1">
        <v>1050</v>
      </c>
      <c r="M443" s="1">
        <v>480.99743999999998</v>
      </c>
      <c r="N443" s="1">
        <v>480.99743999999998</v>
      </c>
      <c r="O443" s="1"/>
      <c r="P443" s="1"/>
      <c r="Q443" s="1"/>
      <c r="R443" s="1"/>
      <c r="S443" s="1"/>
      <c r="T443" s="1"/>
      <c r="V443" s="1">
        <v>1250</v>
      </c>
      <c r="W443" s="1">
        <v>572.61599999999999</v>
      </c>
      <c r="X443" s="15">
        <f t="shared" ref="X443:X444" si="830">V443/L443</f>
        <v>1.1904761904761905</v>
      </c>
      <c r="Y443" s="15">
        <f t="shared" ref="Y443:Y444" si="831">X443-AF443</f>
        <v>1.1648241789373572</v>
      </c>
      <c r="Z443" s="16">
        <f t="shared" ref="Z443:Z445" si="832">K443*Y443</f>
        <v>1223.0653878842252</v>
      </c>
      <c r="AA443" s="16">
        <f t="shared" ref="AA443:AA445" si="833">Z443-K443</f>
        <v>173.06538788422517</v>
      </c>
      <c r="AB443" s="16">
        <f t="shared" ref="AB443:AB445" si="834">J443*AA443</f>
        <v>79.280008118970784</v>
      </c>
      <c r="AC443" s="15">
        <f t="shared" ref="AC443:AC449" si="835">104.584835545197%-100%</f>
        <v>4.5848355451969969E-2</v>
      </c>
      <c r="AD443" s="15">
        <f t="shared" ref="AD443:AD449" si="836">101.199262415129%-100%</f>
        <v>1.1992624151289988E-2</v>
      </c>
      <c r="AE443" s="15">
        <f t="shared" ref="AE443:AE449" si="837">101.911505501324%-100%</f>
        <v>1.9115055013239957E-2</v>
      </c>
      <c r="AF443" s="15">
        <f t="shared" ref="AF443:AF445" si="838">AVERAGE(AC443:AE443)</f>
        <v>2.5652011538833303E-2</v>
      </c>
    </row>
    <row r="444" spans="1:34" x14ac:dyDescent="0.2">
      <c r="A444" s="63"/>
      <c r="B444" s="64" t="s">
        <v>679</v>
      </c>
      <c r="C444" s="65" t="s">
        <v>680</v>
      </c>
      <c r="D444" s="65" t="s">
        <v>390</v>
      </c>
      <c r="E444" s="66">
        <v>3.8249999999999999E-2</v>
      </c>
      <c r="F444" s="66">
        <v>3.6504270000000001</v>
      </c>
      <c r="G444" s="66"/>
      <c r="H444" s="66"/>
      <c r="I444" s="66">
        <f t="shared" si="771"/>
        <v>0</v>
      </c>
      <c r="J444" s="66">
        <f t="shared" si="772"/>
        <v>3.6504270000000001</v>
      </c>
      <c r="K444" s="1">
        <v>86.6</v>
      </c>
      <c r="L444" s="1">
        <v>86.6</v>
      </c>
      <c r="M444" s="1">
        <v>316.1269782</v>
      </c>
      <c r="N444" s="1">
        <v>316.1269782</v>
      </c>
      <c r="O444" s="1"/>
      <c r="P444" s="1"/>
      <c r="Q444" s="1"/>
      <c r="R444" s="1"/>
      <c r="S444" s="1"/>
      <c r="T444" s="1"/>
      <c r="V444" s="1">
        <v>89.2</v>
      </c>
      <c r="W444" s="1">
        <v>325.61808839999998</v>
      </c>
      <c r="X444" s="15">
        <f t="shared" si="830"/>
        <v>1.0300230946882218</v>
      </c>
      <c r="Y444" s="15">
        <f t="shared" si="831"/>
        <v>1.0043710831493886</v>
      </c>
      <c r="Z444" s="16">
        <f t="shared" si="832"/>
        <v>86.978535800737049</v>
      </c>
      <c r="AA444" s="16">
        <f t="shared" si="833"/>
        <v>0.37853580073705473</v>
      </c>
      <c r="AB444" s="16">
        <f t="shared" si="834"/>
        <v>1.3818173074771645</v>
      </c>
      <c r="AC444" s="15">
        <f t="shared" si="835"/>
        <v>4.5848355451969969E-2</v>
      </c>
      <c r="AD444" s="15">
        <f t="shared" si="836"/>
        <v>1.1992624151289988E-2</v>
      </c>
      <c r="AE444" s="15">
        <f t="shared" si="837"/>
        <v>1.9115055013239957E-2</v>
      </c>
      <c r="AF444" s="15">
        <f t="shared" si="838"/>
        <v>2.5652011538833303E-2</v>
      </c>
    </row>
    <row r="445" spans="1:34" x14ac:dyDescent="0.2">
      <c r="A445" s="2">
        <v>156</v>
      </c>
      <c r="B445" s="3" t="s">
        <v>681</v>
      </c>
      <c r="C445" s="4" t="s">
        <v>682</v>
      </c>
      <c r="D445" s="4" t="s">
        <v>38</v>
      </c>
      <c r="E445" s="5">
        <v>0</v>
      </c>
      <c r="F445" s="5">
        <v>16.128</v>
      </c>
      <c r="G445" s="5"/>
      <c r="H445" s="5"/>
      <c r="I445" s="5">
        <f t="shared" si="771"/>
        <v>0</v>
      </c>
      <c r="J445" s="5">
        <f t="shared" si="772"/>
        <v>16.128</v>
      </c>
      <c r="K445" s="6">
        <v>177.11</v>
      </c>
      <c r="L445" s="6"/>
      <c r="M445" s="6"/>
      <c r="N445" s="6"/>
      <c r="O445" s="6"/>
      <c r="P445" s="6"/>
      <c r="Q445" s="6"/>
      <c r="R445" s="6"/>
      <c r="S445" s="6"/>
      <c r="T445" s="6"/>
      <c r="V445" s="6"/>
      <c r="W445" s="6">
        <v>0</v>
      </c>
      <c r="X445" s="15">
        <v>1.098360655737705</v>
      </c>
      <c r="Y445" s="15">
        <v>1.0727086441988718</v>
      </c>
      <c r="Z445" s="16">
        <f t="shared" si="832"/>
        <v>189.9874279740622</v>
      </c>
      <c r="AA445" s="16">
        <f t="shared" si="833"/>
        <v>12.877427974062186</v>
      </c>
      <c r="AB445" s="16">
        <f t="shared" si="834"/>
        <v>207.68715836567495</v>
      </c>
      <c r="AC445" s="15">
        <f t="shared" si="835"/>
        <v>4.5848355451969969E-2</v>
      </c>
      <c r="AD445" s="15">
        <f t="shared" si="836"/>
        <v>1.1992624151289988E-2</v>
      </c>
      <c r="AE445" s="15">
        <f t="shared" si="837"/>
        <v>1.9115055013239957E-2</v>
      </c>
      <c r="AF445" s="15">
        <f t="shared" si="838"/>
        <v>2.5652011538833303E-2</v>
      </c>
      <c r="AG445" s="17" t="s">
        <v>4613</v>
      </c>
    </row>
    <row r="446" spans="1:34" ht="27" x14ac:dyDescent="0.2">
      <c r="A446" s="63"/>
      <c r="B446" s="64">
        <v>62836110</v>
      </c>
      <c r="C446" s="65" t="s">
        <v>4638</v>
      </c>
      <c r="D446" s="65" t="s">
        <v>38</v>
      </c>
      <c r="E446" s="66">
        <v>0.21479000000000001</v>
      </c>
      <c r="F446" s="66">
        <v>1</v>
      </c>
      <c r="G446" s="66"/>
      <c r="H446" s="66"/>
      <c r="I446" s="66">
        <f t="shared" si="771"/>
        <v>0</v>
      </c>
      <c r="J446" s="66">
        <f t="shared" si="772"/>
        <v>1</v>
      </c>
      <c r="K446" s="1"/>
      <c r="L446" s="1">
        <v>122</v>
      </c>
      <c r="M446" s="1">
        <v>1044.845955</v>
      </c>
      <c r="N446" s="1">
        <v>1044.845955</v>
      </c>
      <c r="O446" s="1"/>
      <c r="P446" s="1"/>
      <c r="Q446" s="1"/>
      <c r="R446" s="1"/>
      <c r="S446" s="1"/>
      <c r="T446" s="1"/>
      <c r="V446" s="1">
        <v>134</v>
      </c>
      <c r="W446" s="1">
        <v>1378.3074300000001</v>
      </c>
      <c r="X446" s="15">
        <f t="shared" ref="X446" si="839">V446/L446</f>
        <v>1.098360655737705</v>
      </c>
      <c r="Y446" s="15">
        <f t="shared" ref="Y446" si="840">X446-AF446</f>
        <v>1.0727086441988718</v>
      </c>
      <c r="Z446" s="16"/>
      <c r="AA446" s="16"/>
      <c r="AB446" s="16"/>
      <c r="AC446" s="15">
        <f t="shared" ref="AC446" si="841">104.584835545197%-100%</f>
        <v>4.5848355451969969E-2</v>
      </c>
      <c r="AD446" s="15">
        <f t="shared" ref="AD446" si="842">101.199262415129%-100%</f>
        <v>1.1992624151289988E-2</v>
      </c>
      <c r="AE446" s="15">
        <f t="shared" ref="AE446" si="843">101.911505501324%-100%</f>
        <v>1.9115055013239957E-2</v>
      </c>
      <c r="AF446" s="15">
        <f t="shared" ref="AF446:AF447" si="844">AVERAGE(AC446:AE446)</f>
        <v>2.5652011538833303E-2</v>
      </c>
      <c r="AG446" s="17" t="s">
        <v>4613</v>
      </c>
      <c r="AH446" s="21"/>
    </row>
    <row r="447" spans="1:34" ht="20" x14ac:dyDescent="0.2">
      <c r="A447" s="2">
        <v>157</v>
      </c>
      <c r="B447" s="3" t="s">
        <v>683</v>
      </c>
      <c r="C447" s="4" t="s">
        <v>2717</v>
      </c>
      <c r="D447" s="4" t="s">
        <v>38</v>
      </c>
      <c r="E447" s="5">
        <v>0</v>
      </c>
      <c r="F447" s="5">
        <v>83.635999999999996</v>
      </c>
      <c r="G447" s="5"/>
      <c r="H447" s="5"/>
      <c r="I447" s="5">
        <f t="shared" si="771"/>
        <v>0</v>
      </c>
      <c r="J447" s="5">
        <f t="shared" si="772"/>
        <v>83.635999999999996</v>
      </c>
      <c r="K447" s="6">
        <v>203.56</v>
      </c>
      <c r="L447" s="6"/>
      <c r="M447" s="6"/>
      <c r="N447" s="6"/>
      <c r="O447" s="6"/>
      <c r="P447" s="6"/>
      <c r="Q447" s="6"/>
      <c r="R447" s="6"/>
      <c r="S447" s="6"/>
      <c r="T447" s="6"/>
      <c r="V447" s="6"/>
      <c r="W447" s="6">
        <v>0</v>
      </c>
      <c r="X447" s="15">
        <v>1.098360655737705</v>
      </c>
      <c r="Y447" s="15">
        <v>1.0727086441988718</v>
      </c>
      <c r="Z447" s="16">
        <f t="shared" ref="Z447" si="845">K447*Y447</f>
        <v>218.36057161312235</v>
      </c>
      <c r="AA447" s="16">
        <f t="shared" ref="AA447" si="846">Z447-K447</f>
        <v>14.800571613122344</v>
      </c>
      <c r="AB447" s="16">
        <f t="shared" ref="AB447" si="847">J447*AA447</f>
        <v>1237.8606074351003</v>
      </c>
      <c r="AC447" s="15">
        <f t="shared" si="835"/>
        <v>4.5848355451969969E-2</v>
      </c>
      <c r="AD447" s="15">
        <f t="shared" si="836"/>
        <v>1.1992624151289988E-2</v>
      </c>
      <c r="AE447" s="15">
        <f t="shared" si="837"/>
        <v>1.9115055013239957E-2</v>
      </c>
      <c r="AF447" s="15">
        <f t="shared" si="844"/>
        <v>2.5652011538833303E-2</v>
      </c>
      <c r="AG447" s="17" t="s">
        <v>4613</v>
      </c>
    </row>
    <row r="448" spans="1:34" ht="27" x14ac:dyDescent="0.2">
      <c r="A448" s="63"/>
      <c r="B448" s="64">
        <v>62836110</v>
      </c>
      <c r="C448" s="65" t="s">
        <v>4638</v>
      </c>
      <c r="D448" s="65" t="s">
        <v>38</v>
      </c>
      <c r="E448" s="66">
        <v>0.21479000000000001</v>
      </c>
      <c r="F448" s="66">
        <v>1</v>
      </c>
      <c r="G448" s="66"/>
      <c r="H448" s="66"/>
      <c r="I448" s="66">
        <f t="shared" si="771"/>
        <v>0</v>
      </c>
      <c r="J448" s="66">
        <f t="shared" si="772"/>
        <v>1</v>
      </c>
      <c r="K448" s="1"/>
      <c r="L448" s="1">
        <v>122</v>
      </c>
      <c r="M448" s="1">
        <v>1044.845955</v>
      </c>
      <c r="N448" s="1">
        <v>1044.845955</v>
      </c>
      <c r="O448" s="1"/>
      <c r="P448" s="1"/>
      <c r="Q448" s="1"/>
      <c r="R448" s="1"/>
      <c r="S448" s="1"/>
      <c r="T448" s="1"/>
      <c r="V448" s="1">
        <v>134</v>
      </c>
      <c r="W448" s="1">
        <v>1378.3074300000001</v>
      </c>
      <c r="X448" s="15">
        <f t="shared" ref="X448" si="848">V448/L448</f>
        <v>1.098360655737705</v>
      </c>
      <c r="Y448" s="15">
        <f t="shared" ref="Y448" si="849">X448-AF448</f>
        <v>1.0727086441988718</v>
      </c>
      <c r="Z448" s="16"/>
      <c r="AA448" s="16"/>
      <c r="AB448" s="16"/>
      <c r="AC448" s="15">
        <f t="shared" ref="AC448:AC450" si="850">104.584835545197%-100%</f>
        <v>4.5848355451969969E-2</v>
      </c>
      <c r="AD448" s="15">
        <f t="shared" ref="AD448:AD450" si="851">101.199262415129%-100%</f>
        <v>1.1992624151289988E-2</v>
      </c>
      <c r="AE448" s="15">
        <f t="shared" ref="AE448:AE450" si="852">101.911505501324%-100%</f>
        <v>1.9115055013239957E-2</v>
      </c>
      <c r="AF448" s="15">
        <f t="shared" ref="AF448:AF449" si="853">AVERAGE(AC448:AE448)</f>
        <v>2.5652011538833303E-2</v>
      </c>
      <c r="AG448" s="17" t="s">
        <v>4613</v>
      </c>
      <c r="AH448" s="21"/>
    </row>
    <row r="449" spans="1:34" s="170" customFormat="1" ht="20" x14ac:dyDescent="0.2">
      <c r="A449" s="2">
        <v>157</v>
      </c>
      <c r="B449" s="3" t="s">
        <v>683</v>
      </c>
      <c r="C449" s="4" t="s">
        <v>2717</v>
      </c>
      <c r="D449" s="4" t="s">
        <v>38</v>
      </c>
      <c r="E449" s="5">
        <v>0</v>
      </c>
      <c r="F449" s="5">
        <v>14.759279999999999</v>
      </c>
      <c r="G449" s="5"/>
      <c r="H449" s="5"/>
      <c r="I449" s="5">
        <f t="shared" si="771"/>
        <v>0</v>
      </c>
      <c r="J449" s="5">
        <f t="shared" si="772"/>
        <v>14.759279999999999</v>
      </c>
      <c r="K449" s="6">
        <v>203.56</v>
      </c>
      <c r="L449" s="6"/>
      <c r="M449" s="6"/>
      <c r="N449" s="6"/>
      <c r="O449" s="6"/>
      <c r="P449" s="6"/>
      <c r="Q449" s="6"/>
      <c r="R449" s="6"/>
      <c r="S449" s="6"/>
      <c r="T449" s="6"/>
      <c r="V449" s="6"/>
      <c r="W449" s="6">
        <v>0</v>
      </c>
      <c r="X449" s="15">
        <v>1.098360655737705</v>
      </c>
      <c r="Y449" s="15">
        <v>1.0727086441988718</v>
      </c>
      <c r="Z449" s="16">
        <f t="shared" ref="Z449" si="854">K449*Y449</f>
        <v>218.36057161312235</v>
      </c>
      <c r="AA449" s="16">
        <f t="shared" ref="AA449" si="855">Z449-K449</f>
        <v>14.800571613122344</v>
      </c>
      <c r="AB449" s="16">
        <f t="shared" ref="AB449" si="856">J449*AA449</f>
        <v>218.44578059812432</v>
      </c>
      <c r="AC449" s="15">
        <f t="shared" si="835"/>
        <v>4.5848355451969969E-2</v>
      </c>
      <c r="AD449" s="15">
        <f t="shared" si="836"/>
        <v>1.1992624151289988E-2</v>
      </c>
      <c r="AE449" s="15">
        <f t="shared" si="837"/>
        <v>1.9115055013239957E-2</v>
      </c>
      <c r="AF449" s="15">
        <f t="shared" si="853"/>
        <v>2.5652011538833303E-2</v>
      </c>
      <c r="AG449" s="17" t="s">
        <v>5114</v>
      </c>
    </row>
    <row r="450" spans="1:34" s="170" customFormat="1" ht="27.5" thickBot="1" x14ac:dyDescent="0.25">
      <c r="A450" s="63"/>
      <c r="B450" s="64">
        <v>62836110</v>
      </c>
      <c r="C450" s="65" t="s">
        <v>4638</v>
      </c>
      <c r="D450" s="65" t="s">
        <v>38</v>
      </c>
      <c r="E450" s="66">
        <v>0.21479000000000001</v>
      </c>
      <c r="F450" s="66">
        <v>1</v>
      </c>
      <c r="G450" s="66"/>
      <c r="H450" s="66"/>
      <c r="I450" s="66">
        <f t="shared" si="771"/>
        <v>0</v>
      </c>
      <c r="J450" s="66">
        <f t="shared" si="772"/>
        <v>1</v>
      </c>
      <c r="K450" s="1"/>
      <c r="L450" s="1">
        <v>122</v>
      </c>
      <c r="M450" s="1">
        <v>1044.845955</v>
      </c>
      <c r="N450" s="1">
        <v>1044.845955</v>
      </c>
      <c r="O450" s="1"/>
      <c r="P450" s="1"/>
      <c r="Q450" s="1"/>
      <c r="R450" s="1"/>
      <c r="S450" s="1"/>
      <c r="T450" s="1"/>
      <c r="V450" s="1">
        <v>134</v>
      </c>
      <c r="W450" s="1">
        <v>1378.3074300000001</v>
      </c>
      <c r="X450" s="15">
        <f t="shared" ref="X450" si="857">V450/L450</f>
        <v>1.098360655737705</v>
      </c>
      <c r="Y450" s="15">
        <f t="shared" ref="Y450" si="858">X450-AF450</f>
        <v>1.0727086441988718</v>
      </c>
      <c r="Z450" s="16"/>
      <c r="AA450" s="16"/>
      <c r="AB450" s="16"/>
      <c r="AC450" s="15">
        <f t="shared" si="850"/>
        <v>4.5848355451969969E-2</v>
      </c>
      <c r="AD450" s="15">
        <f t="shared" si="851"/>
        <v>1.1992624151289988E-2</v>
      </c>
      <c r="AE450" s="15">
        <f t="shared" si="852"/>
        <v>1.9115055013239957E-2</v>
      </c>
      <c r="AF450" s="15">
        <f t="shared" ref="AF450" si="859">AVERAGE(AC450:AE450)</f>
        <v>2.5652011538833303E-2</v>
      </c>
      <c r="AG450" s="17" t="s">
        <v>4613</v>
      </c>
      <c r="AH450" s="21"/>
    </row>
    <row r="451" spans="1:34" ht="20.5" thickBot="1" x14ac:dyDescent="0.25">
      <c r="A451" s="8">
        <v>158</v>
      </c>
      <c r="B451" s="9" t="s">
        <v>687</v>
      </c>
      <c r="C451" s="10" t="s">
        <v>688</v>
      </c>
      <c r="D451" s="10" t="s">
        <v>38</v>
      </c>
      <c r="E451" s="11">
        <v>0</v>
      </c>
      <c r="F451" s="11">
        <v>176.018</v>
      </c>
      <c r="G451" s="11"/>
      <c r="H451" s="11"/>
      <c r="I451" s="11">
        <f t="shared" si="771"/>
        <v>0</v>
      </c>
      <c r="J451" s="11">
        <f t="shared" si="772"/>
        <v>176.018</v>
      </c>
      <c r="K451" s="12">
        <v>138.01</v>
      </c>
      <c r="L451" s="12">
        <v>123.96</v>
      </c>
      <c r="M451" s="12">
        <v>21819.19</v>
      </c>
      <c r="N451" s="12">
        <v>0</v>
      </c>
      <c r="O451" s="12">
        <v>7859.6437450000003</v>
      </c>
      <c r="P451" s="12">
        <v>0</v>
      </c>
      <c r="Q451" s="12">
        <v>0</v>
      </c>
      <c r="R451" s="12">
        <v>2656.55958581</v>
      </c>
      <c r="S451" s="12">
        <v>8623.2867312641993</v>
      </c>
      <c r="T451" s="13">
        <v>2679.5286086903898</v>
      </c>
      <c r="V451" s="12">
        <v>141.55000000000001</v>
      </c>
      <c r="W451" s="12">
        <v>0</v>
      </c>
    </row>
    <row r="452" spans="1:34" ht="20.5" thickBot="1" x14ac:dyDescent="0.25">
      <c r="A452" s="2">
        <v>159</v>
      </c>
      <c r="B452" s="3" t="s">
        <v>689</v>
      </c>
      <c r="C452" s="4" t="s">
        <v>690</v>
      </c>
      <c r="D452" s="4" t="s">
        <v>98</v>
      </c>
      <c r="E452" s="5">
        <v>0</v>
      </c>
      <c r="F452" s="5">
        <v>1601.7639999999999</v>
      </c>
      <c r="G452" s="5"/>
      <c r="H452" s="5"/>
      <c r="I452" s="5">
        <f t="shared" si="771"/>
        <v>0</v>
      </c>
      <c r="J452" s="5">
        <f t="shared" si="772"/>
        <v>1601.7639999999999</v>
      </c>
      <c r="K452" s="6">
        <v>65.55</v>
      </c>
      <c r="L452" s="6">
        <v>59.5</v>
      </c>
      <c r="M452" s="6">
        <v>95304.960000000006</v>
      </c>
      <c r="N452" s="6">
        <v>0</v>
      </c>
      <c r="O452" s="6">
        <v>0</v>
      </c>
      <c r="P452" s="6">
        <v>0</v>
      </c>
      <c r="Q452" s="6">
        <v>0</v>
      </c>
      <c r="R452" s="6">
        <v>0</v>
      </c>
      <c r="S452" s="6">
        <v>0</v>
      </c>
      <c r="T452" s="6">
        <v>0</v>
      </c>
      <c r="V452" s="6">
        <v>76.7</v>
      </c>
      <c r="W452" s="6">
        <v>0</v>
      </c>
      <c r="X452" s="15">
        <f t="shared" ref="X452" si="860">V452/L452</f>
        <v>1.2890756302521009</v>
      </c>
      <c r="Y452" s="15">
        <f t="shared" ref="Y452" si="861">X452-AF452</f>
        <v>1.2634236187132677</v>
      </c>
      <c r="Z452" s="16">
        <f t="shared" ref="Z452" si="862">K452*Y452</f>
        <v>82.817418206654693</v>
      </c>
      <c r="AA452" s="16">
        <f t="shared" ref="AA452" si="863">Z452-K452</f>
        <v>17.267418206654696</v>
      </c>
      <c r="AB452" s="16">
        <f t="shared" ref="AB452" si="864">J452*AA452</f>
        <v>27658.328856364053</v>
      </c>
      <c r="AC452" s="15">
        <f t="shared" ref="AC452" si="865">104.584835545197%-100%</f>
        <v>4.5848355451969969E-2</v>
      </c>
      <c r="AD452" s="15">
        <f t="shared" ref="AD452" si="866">101.199262415129%-100%</f>
        <v>1.1992624151289988E-2</v>
      </c>
      <c r="AE452" s="15">
        <f t="shared" ref="AE452" si="867">101.911505501324%-100%</f>
        <v>1.9115055013239957E-2</v>
      </c>
      <c r="AF452" s="15">
        <f t="shared" ref="AF452" si="868">AVERAGE(AC452:AE452)</f>
        <v>2.5652011538833303E-2</v>
      </c>
    </row>
    <row r="453" spans="1:34" ht="20.5" thickBot="1" x14ac:dyDescent="0.25">
      <c r="A453" s="8">
        <v>160</v>
      </c>
      <c r="B453" s="9" t="s">
        <v>691</v>
      </c>
      <c r="C453" s="10" t="s">
        <v>692</v>
      </c>
      <c r="D453" s="10" t="s">
        <v>38</v>
      </c>
      <c r="E453" s="11">
        <v>0</v>
      </c>
      <c r="F453" s="11">
        <v>68.096000000000004</v>
      </c>
      <c r="G453" s="11"/>
      <c r="H453" s="11"/>
      <c r="I453" s="11">
        <f t="shared" si="771"/>
        <v>0</v>
      </c>
      <c r="J453" s="11">
        <f t="shared" si="772"/>
        <v>68.096000000000004</v>
      </c>
      <c r="K453" s="12">
        <v>138.01</v>
      </c>
      <c r="L453" s="12">
        <v>166.99</v>
      </c>
      <c r="M453" s="12">
        <v>11371.35</v>
      </c>
      <c r="N453" s="12">
        <v>0</v>
      </c>
      <c r="O453" s="12">
        <v>4096.2808320000004</v>
      </c>
      <c r="P453" s="12">
        <v>0</v>
      </c>
      <c r="Q453" s="12">
        <v>0</v>
      </c>
      <c r="R453" s="12">
        <v>1384.542921216</v>
      </c>
      <c r="S453" s="12">
        <v>4494.2754776371203</v>
      </c>
      <c r="T453" s="13">
        <v>1396.5138923194399</v>
      </c>
      <c r="V453" s="12">
        <v>190.7</v>
      </c>
      <c r="W453" s="12">
        <v>0</v>
      </c>
    </row>
    <row r="454" spans="1:34" ht="20.5" thickBot="1" x14ac:dyDescent="0.25">
      <c r="A454" s="2">
        <v>161</v>
      </c>
      <c r="B454" s="3" t="s">
        <v>689</v>
      </c>
      <c r="C454" s="4" t="s">
        <v>690</v>
      </c>
      <c r="D454" s="4" t="s">
        <v>98</v>
      </c>
      <c r="E454" s="5">
        <v>0</v>
      </c>
      <c r="F454" s="5">
        <v>619.67399999999998</v>
      </c>
      <c r="G454" s="5"/>
      <c r="H454" s="5"/>
      <c r="I454" s="5">
        <f t="shared" si="771"/>
        <v>0</v>
      </c>
      <c r="J454" s="5">
        <f t="shared" si="772"/>
        <v>619.67399999999998</v>
      </c>
      <c r="K454" s="6">
        <v>65.55</v>
      </c>
      <c r="L454" s="6">
        <v>59.5</v>
      </c>
      <c r="M454" s="6">
        <v>36870.6</v>
      </c>
      <c r="N454" s="6">
        <v>0</v>
      </c>
      <c r="O454" s="6">
        <v>0</v>
      </c>
      <c r="P454" s="6">
        <v>0</v>
      </c>
      <c r="Q454" s="6">
        <v>0</v>
      </c>
      <c r="R454" s="6">
        <v>0</v>
      </c>
      <c r="S454" s="6">
        <v>0</v>
      </c>
      <c r="T454" s="6">
        <v>0</v>
      </c>
      <c r="V454" s="6">
        <v>76.7</v>
      </c>
      <c r="W454" s="6">
        <v>0</v>
      </c>
      <c r="X454" s="15">
        <f t="shared" ref="X454" si="869">V454/L454</f>
        <v>1.2890756302521009</v>
      </c>
      <c r="Y454" s="15">
        <f t="shared" ref="Y454" si="870">X454-AF454</f>
        <v>1.2634236187132677</v>
      </c>
      <c r="Z454" s="16">
        <f t="shared" ref="Z454" si="871">K454*Y454</f>
        <v>82.817418206654693</v>
      </c>
      <c r="AA454" s="16">
        <f t="shared" ref="AA454" si="872">Z454-K454</f>
        <v>17.267418206654696</v>
      </c>
      <c r="AB454" s="16">
        <f t="shared" ref="AB454" si="873">J454*AA454</f>
        <v>10700.170109790542</v>
      </c>
      <c r="AC454" s="15">
        <f t="shared" ref="AC454" si="874">104.584835545197%-100%</f>
        <v>4.5848355451969969E-2</v>
      </c>
      <c r="AD454" s="15">
        <f t="shared" ref="AD454" si="875">101.199262415129%-100%</f>
        <v>1.1992624151289988E-2</v>
      </c>
      <c r="AE454" s="15">
        <f t="shared" ref="AE454" si="876">101.911505501324%-100%</f>
        <v>1.9115055013239957E-2</v>
      </c>
      <c r="AF454" s="15">
        <f t="shared" ref="AF454" si="877">AVERAGE(AC454:AE454)</f>
        <v>2.5652011538833303E-2</v>
      </c>
    </row>
    <row r="455" spans="1:34" ht="20.5" thickBot="1" x14ac:dyDescent="0.25">
      <c r="A455" s="8">
        <v>162</v>
      </c>
      <c r="B455" s="9" t="s">
        <v>693</v>
      </c>
      <c r="C455" s="10" t="s">
        <v>694</v>
      </c>
      <c r="D455" s="10" t="s">
        <v>695</v>
      </c>
      <c r="E455" s="11">
        <v>0</v>
      </c>
      <c r="F455" s="11">
        <v>3</v>
      </c>
      <c r="G455" s="11"/>
      <c r="H455" s="11"/>
      <c r="I455" s="11">
        <f t="shared" si="771"/>
        <v>0</v>
      </c>
      <c r="J455" s="11">
        <f t="shared" si="772"/>
        <v>3</v>
      </c>
      <c r="K455" s="12">
        <v>3870.53</v>
      </c>
      <c r="L455" s="12">
        <v>3.21</v>
      </c>
      <c r="M455" s="12">
        <v>9.6300000000000008</v>
      </c>
      <c r="N455" s="12">
        <v>0</v>
      </c>
      <c r="O455" s="12">
        <v>0</v>
      </c>
      <c r="P455" s="12">
        <v>0</v>
      </c>
      <c r="Q455" s="12">
        <v>0</v>
      </c>
      <c r="R455" s="12">
        <v>0</v>
      </c>
      <c r="S455" s="12">
        <v>0</v>
      </c>
      <c r="T455" s="13">
        <v>0</v>
      </c>
      <c r="V455" s="12">
        <v>3.21</v>
      </c>
      <c r="W455" s="12">
        <v>0</v>
      </c>
    </row>
    <row r="456" spans="1:34" ht="15" thickBot="1" x14ac:dyDescent="0.35">
      <c r="A456" s="58"/>
      <c r="B456" s="59" t="s">
        <v>696</v>
      </c>
      <c r="C456" s="60" t="s">
        <v>697</v>
      </c>
      <c r="D456" s="60"/>
      <c r="E456" s="61"/>
      <c r="F456" s="61"/>
      <c r="G456" s="61"/>
      <c r="H456" s="61"/>
      <c r="I456" s="61"/>
      <c r="J456" s="61"/>
      <c r="K456" s="62"/>
      <c r="L456" s="62"/>
      <c r="M456" s="62">
        <v>124659.48</v>
      </c>
      <c r="N456" s="62">
        <v>8053.8811056000004</v>
      </c>
      <c r="O456" s="62">
        <v>15568.500290399999</v>
      </c>
      <c r="P456" s="62">
        <v>0</v>
      </c>
      <c r="Q456" s="62">
        <v>0</v>
      </c>
      <c r="R456" s="62">
        <v>5262.1530981551996</v>
      </c>
      <c r="S456" s="62">
        <v>17081.135778615298</v>
      </c>
      <c r="T456" s="62">
        <v>5307.6504834038697</v>
      </c>
      <c r="V456" s="62"/>
      <c r="W456" s="62">
        <v>8747.3167056000002</v>
      </c>
    </row>
    <row r="457" spans="1:34" ht="20.5" thickBot="1" x14ac:dyDescent="0.25">
      <c r="A457" s="8">
        <v>163</v>
      </c>
      <c r="B457" s="9" t="s">
        <v>698</v>
      </c>
      <c r="C457" s="10" t="s">
        <v>699</v>
      </c>
      <c r="D457" s="10" t="s">
        <v>38</v>
      </c>
      <c r="E457" s="11">
        <v>0</v>
      </c>
      <c r="F457" s="11">
        <v>130.00800000000001</v>
      </c>
      <c r="G457" s="11"/>
      <c r="H457" s="11"/>
      <c r="I457" s="11">
        <f t="shared" si="771"/>
        <v>0</v>
      </c>
      <c r="J457" s="11">
        <f t="shared" si="772"/>
        <v>130.00800000000001</v>
      </c>
      <c r="K457" s="12">
        <v>172.51</v>
      </c>
      <c r="L457" s="12">
        <v>152.59</v>
      </c>
      <c r="M457" s="12">
        <v>19837.919999999998</v>
      </c>
      <c r="N457" s="12">
        <v>2944.4471856</v>
      </c>
      <c r="O457" s="12">
        <v>6085.1934504000001</v>
      </c>
      <c r="P457" s="12">
        <v>0</v>
      </c>
      <c r="Q457" s="12">
        <v>0</v>
      </c>
      <c r="R457" s="12">
        <v>2056.7953862352001</v>
      </c>
      <c r="S457" s="12">
        <v>6676.4308460408702</v>
      </c>
      <c r="T457" s="13">
        <v>2074.5787555746501</v>
      </c>
      <c r="V457" s="12">
        <v>172</v>
      </c>
      <c r="W457" s="12">
        <v>3197.9627856000002</v>
      </c>
    </row>
    <row r="458" spans="1:34" ht="18" x14ac:dyDescent="0.2">
      <c r="A458" s="63"/>
      <c r="B458" s="64" t="s">
        <v>700</v>
      </c>
      <c r="C458" s="65" t="s">
        <v>701</v>
      </c>
      <c r="D458" s="65" t="s">
        <v>184</v>
      </c>
      <c r="E458" s="66">
        <v>0.03</v>
      </c>
      <c r="F458" s="66">
        <v>3.9002400000000002</v>
      </c>
      <c r="G458" s="66"/>
      <c r="H458" s="66"/>
      <c r="I458" s="66">
        <f t="shared" si="771"/>
        <v>0</v>
      </c>
      <c r="J458" s="66">
        <f t="shared" si="772"/>
        <v>3.9002400000000002</v>
      </c>
      <c r="K458" s="1">
        <v>514</v>
      </c>
      <c r="L458" s="1">
        <v>514</v>
      </c>
      <c r="M458" s="1">
        <v>2004.72336</v>
      </c>
      <c r="N458" s="1">
        <v>2004.72336</v>
      </c>
      <c r="O458" s="1"/>
      <c r="P458" s="1"/>
      <c r="Q458" s="1"/>
      <c r="R458" s="1"/>
      <c r="S458" s="1"/>
      <c r="T458" s="1"/>
      <c r="V458" s="1">
        <v>557</v>
      </c>
      <c r="W458" s="1">
        <v>2172.4336800000001</v>
      </c>
      <c r="X458" s="15">
        <f t="shared" ref="X458:X460" si="878">V458/L458</f>
        <v>1.0836575875486381</v>
      </c>
      <c r="Y458" s="15">
        <f t="shared" ref="Y458:Y460" si="879">X458-AF458</f>
        <v>1.0580055760098048</v>
      </c>
      <c r="Z458" s="16">
        <f t="shared" ref="Z458:Z461" si="880">K458*Y458</f>
        <v>543.81486606903968</v>
      </c>
      <c r="AA458" s="16">
        <f t="shared" ref="AA458:AA461" si="881">Z458-K458</f>
        <v>29.814866069039681</v>
      </c>
      <c r="AB458" s="16">
        <f t="shared" ref="AB458:AB461" si="882">J458*AA458</f>
        <v>116.28513323711132</v>
      </c>
      <c r="AC458" s="15">
        <f t="shared" ref="AC458:AC461" si="883">104.584835545197%-100%</f>
        <v>4.5848355451969969E-2</v>
      </c>
      <c r="AD458" s="15">
        <f t="shared" ref="AD458:AD461" si="884">101.199262415129%-100%</f>
        <v>1.1992624151289988E-2</v>
      </c>
      <c r="AE458" s="15">
        <f t="shared" ref="AE458:AE461" si="885">101.911505501324%-100%</f>
        <v>1.9115055013239957E-2</v>
      </c>
      <c r="AF458" s="15">
        <f t="shared" ref="AF458:AF461" si="886">AVERAGE(AC458:AE458)</f>
        <v>2.5652011538833303E-2</v>
      </c>
    </row>
    <row r="459" spans="1:34" ht="18" x14ac:dyDescent="0.2">
      <c r="A459" s="63"/>
      <c r="B459" s="64" t="s">
        <v>702</v>
      </c>
      <c r="C459" s="65" t="s">
        <v>703</v>
      </c>
      <c r="D459" s="65" t="s">
        <v>184</v>
      </c>
      <c r="E459" s="66">
        <v>0.03</v>
      </c>
      <c r="F459" s="66">
        <v>3.9002400000000002</v>
      </c>
      <c r="G459" s="66"/>
      <c r="H459" s="66"/>
      <c r="I459" s="66">
        <f t="shared" si="771"/>
        <v>0</v>
      </c>
      <c r="J459" s="66">
        <f t="shared" si="772"/>
        <v>3.9002400000000002</v>
      </c>
      <c r="K459" s="1">
        <v>100</v>
      </c>
      <c r="L459" s="1">
        <v>100</v>
      </c>
      <c r="M459" s="1">
        <v>390.024</v>
      </c>
      <c r="N459" s="1">
        <v>390.024</v>
      </c>
      <c r="O459" s="1"/>
      <c r="P459" s="1"/>
      <c r="Q459" s="1"/>
      <c r="R459" s="1"/>
      <c r="S459" s="1"/>
      <c r="T459" s="1"/>
      <c r="V459" s="1">
        <v>113</v>
      </c>
      <c r="W459" s="1">
        <v>440.72712000000001</v>
      </c>
      <c r="X459" s="15">
        <f t="shared" si="878"/>
        <v>1.1299999999999999</v>
      </c>
      <c r="Y459" s="15">
        <f t="shared" si="879"/>
        <v>1.1043479884611667</v>
      </c>
      <c r="Z459" s="16">
        <f t="shared" si="880"/>
        <v>110.43479884611666</v>
      </c>
      <c r="AA459" s="16">
        <f t="shared" si="881"/>
        <v>10.434798846116664</v>
      </c>
      <c r="AB459" s="16">
        <f t="shared" si="882"/>
        <v>40.69821985157806</v>
      </c>
      <c r="AC459" s="15">
        <f t="shared" si="883"/>
        <v>4.5848355451969969E-2</v>
      </c>
      <c r="AD459" s="15">
        <f t="shared" si="884"/>
        <v>1.1992624151289988E-2</v>
      </c>
      <c r="AE459" s="15">
        <f t="shared" si="885"/>
        <v>1.9115055013239957E-2</v>
      </c>
      <c r="AF459" s="15">
        <f t="shared" si="886"/>
        <v>2.5652011538833303E-2</v>
      </c>
    </row>
    <row r="460" spans="1:34" x14ac:dyDescent="0.2">
      <c r="A460" s="63"/>
      <c r="B460" s="64" t="s">
        <v>704</v>
      </c>
      <c r="C460" s="65" t="s">
        <v>705</v>
      </c>
      <c r="D460" s="65" t="s">
        <v>41</v>
      </c>
      <c r="E460" s="66">
        <v>5.3999999999999999E-2</v>
      </c>
      <c r="F460" s="66">
        <v>7.0204319999999996</v>
      </c>
      <c r="G460" s="66"/>
      <c r="H460" s="66"/>
      <c r="I460" s="66">
        <f t="shared" si="771"/>
        <v>0</v>
      </c>
      <c r="J460" s="66">
        <f t="shared" si="772"/>
        <v>7.0204319999999996</v>
      </c>
      <c r="K460" s="1">
        <v>78.3</v>
      </c>
      <c r="L460" s="1">
        <v>78.3</v>
      </c>
      <c r="M460" s="1">
        <v>549.69982560000005</v>
      </c>
      <c r="N460" s="1">
        <v>549.69982560000005</v>
      </c>
      <c r="O460" s="1"/>
      <c r="P460" s="1"/>
      <c r="Q460" s="1"/>
      <c r="R460" s="1"/>
      <c r="S460" s="1"/>
      <c r="T460" s="1"/>
      <c r="V460" s="1">
        <v>83.3</v>
      </c>
      <c r="W460" s="1">
        <v>584.80198559999997</v>
      </c>
      <c r="X460" s="15">
        <f t="shared" si="878"/>
        <v>1.0638569604086845</v>
      </c>
      <c r="Y460" s="15">
        <f t="shared" si="879"/>
        <v>1.0382049488698513</v>
      </c>
      <c r="Z460" s="16">
        <f t="shared" si="880"/>
        <v>81.291447496509349</v>
      </c>
      <c r="AA460" s="16">
        <f t="shared" si="881"/>
        <v>2.9914474965093518</v>
      </c>
      <c r="AB460" s="16">
        <f t="shared" si="882"/>
        <v>21.001253730814142</v>
      </c>
      <c r="AC460" s="15">
        <f t="shared" si="883"/>
        <v>4.5848355451969969E-2</v>
      </c>
      <c r="AD460" s="15">
        <f t="shared" si="884"/>
        <v>1.1992624151289988E-2</v>
      </c>
      <c r="AE460" s="15">
        <f t="shared" si="885"/>
        <v>1.9115055013239957E-2</v>
      </c>
      <c r="AF460" s="15">
        <f t="shared" si="886"/>
        <v>2.5652011538833303E-2</v>
      </c>
    </row>
    <row r="461" spans="1:34" x14ac:dyDescent="0.2">
      <c r="A461" s="2">
        <v>164</v>
      </c>
      <c r="B461" s="3" t="s">
        <v>706</v>
      </c>
      <c r="C461" s="4" t="s">
        <v>707</v>
      </c>
      <c r="D461" s="4" t="s">
        <v>38</v>
      </c>
      <c r="E461" s="5">
        <v>0</v>
      </c>
      <c r="F461" s="5">
        <v>149.50899999999999</v>
      </c>
      <c r="G461" s="5"/>
      <c r="H461" s="5"/>
      <c r="I461" s="5">
        <f t="shared" si="771"/>
        <v>0</v>
      </c>
      <c r="J461" s="5">
        <f t="shared" si="772"/>
        <v>149.50899999999999</v>
      </c>
      <c r="K461" s="6">
        <v>256.12</v>
      </c>
      <c r="L461" s="6"/>
      <c r="M461" s="6">
        <v>38292.25</v>
      </c>
      <c r="N461" s="6">
        <v>0</v>
      </c>
      <c r="O461" s="6">
        <v>0</v>
      </c>
      <c r="P461" s="6">
        <v>0</v>
      </c>
      <c r="Q461" s="6">
        <v>0</v>
      </c>
      <c r="R461" s="6">
        <v>0</v>
      </c>
      <c r="S461" s="6">
        <v>0</v>
      </c>
      <c r="T461" s="6">
        <v>0</v>
      </c>
      <c r="V461" s="6"/>
      <c r="W461" s="6">
        <v>0</v>
      </c>
      <c r="X461" s="15">
        <v>1.3133047210300428</v>
      </c>
      <c r="Y461" s="15">
        <v>1.2876527094912096</v>
      </c>
      <c r="Z461" s="16">
        <f t="shared" si="880"/>
        <v>329.7936119548886</v>
      </c>
      <c r="AA461" s="16">
        <f t="shared" si="881"/>
        <v>73.673611954888599</v>
      </c>
      <c r="AB461" s="16">
        <f t="shared" si="882"/>
        <v>11014.868049763438</v>
      </c>
      <c r="AC461" s="15">
        <f t="shared" si="883"/>
        <v>4.5848355451969969E-2</v>
      </c>
      <c r="AD461" s="15">
        <f t="shared" si="884"/>
        <v>1.1992624151289988E-2</v>
      </c>
      <c r="AE461" s="15">
        <f t="shared" si="885"/>
        <v>1.9115055013239957E-2</v>
      </c>
      <c r="AF461" s="15">
        <f t="shared" si="886"/>
        <v>2.5652011538833303E-2</v>
      </c>
      <c r="AG461" s="17" t="s">
        <v>4640</v>
      </c>
    </row>
    <row r="462" spans="1:34" ht="15" thickBot="1" x14ac:dyDescent="0.25">
      <c r="A462" s="63"/>
      <c r="B462" s="64">
        <v>28322011</v>
      </c>
      <c r="C462" s="65" t="s">
        <v>4639</v>
      </c>
      <c r="D462" s="65" t="s">
        <v>38</v>
      </c>
      <c r="E462" s="66">
        <v>0.21479000000000001</v>
      </c>
      <c r="F462" s="66">
        <v>1</v>
      </c>
      <c r="G462" s="66"/>
      <c r="H462" s="66"/>
      <c r="I462" s="66">
        <f t="shared" si="771"/>
        <v>0</v>
      </c>
      <c r="J462" s="66">
        <f t="shared" si="772"/>
        <v>1</v>
      </c>
      <c r="K462" s="1"/>
      <c r="L462" s="1">
        <v>233</v>
      </c>
      <c r="M462" s="1">
        <v>1044.845955</v>
      </c>
      <c r="N462" s="1">
        <v>1044.845955</v>
      </c>
      <c r="O462" s="1"/>
      <c r="P462" s="1"/>
      <c r="Q462" s="1"/>
      <c r="R462" s="1"/>
      <c r="S462" s="1"/>
      <c r="T462" s="1"/>
      <c r="V462" s="1">
        <v>306</v>
      </c>
      <c r="W462" s="1">
        <v>1378.3074300000001</v>
      </c>
      <c r="X462" s="15">
        <f t="shared" ref="X462" si="887">V462/L462</f>
        <v>1.3133047210300428</v>
      </c>
      <c r="Y462" s="15">
        <f t="shared" ref="Y462" si="888">X462-AF462</f>
        <v>1.2876527094912096</v>
      </c>
      <c r="Z462" s="16"/>
      <c r="AA462" s="16"/>
      <c r="AB462" s="16"/>
      <c r="AC462" s="15">
        <f t="shared" ref="AC462" si="889">104.584835545197%-100%</f>
        <v>4.5848355451969969E-2</v>
      </c>
      <c r="AD462" s="15">
        <f t="shared" ref="AD462" si="890">101.199262415129%-100%</f>
        <v>1.1992624151289988E-2</v>
      </c>
      <c r="AE462" s="15">
        <f t="shared" ref="AE462" si="891">101.911505501324%-100%</f>
        <v>1.9115055013239957E-2</v>
      </c>
      <c r="AF462" s="15">
        <f t="shared" ref="AF462" si="892">AVERAGE(AC462:AE462)</f>
        <v>2.5652011538833303E-2</v>
      </c>
      <c r="AG462" s="17" t="s">
        <v>4640</v>
      </c>
      <c r="AH462" s="21"/>
    </row>
    <row r="463" spans="1:34" ht="20.5" thickBot="1" x14ac:dyDescent="0.25">
      <c r="A463" s="8">
        <v>165</v>
      </c>
      <c r="B463" s="9" t="s">
        <v>2718</v>
      </c>
      <c r="C463" s="10" t="s">
        <v>2719</v>
      </c>
      <c r="D463" s="10" t="s">
        <v>38</v>
      </c>
      <c r="E463" s="11">
        <v>0</v>
      </c>
      <c r="F463" s="11">
        <v>112.8</v>
      </c>
      <c r="G463" s="11"/>
      <c r="H463" s="11"/>
      <c r="I463" s="11">
        <f t="shared" ref="I463:I526" si="893">H463*0.5</f>
        <v>0</v>
      </c>
      <c r="J463" s="11">
        <f t="shared" si="772"/>
        <v>112.8</v>
      </c>
      <c r="K463" s="12">
        <v>172.51</v>
      </c>
      <c r="L463" s="12">
        <v>188.07</v>
      </c>
      <c r="M463" s="12">
        <v>21214.3</v>
      </c>
      <c r="N463" s="12">
        <v>5109.4339200000004</v>
      </c>
      <c r="O463" s="12">
        <v>5801.1235200000001</v>
      </c>
      <c r="P463" s="12">
        <v>0</v>
      </c>
      <c r="Q463" s="12">
        <v>0</v>
      </c>
      <c r="R463" s="12">
        <v>1960.77974976</v>
      </c>
      <c r="S463" s="12">
        <v>6364.7606812032</v>
      </c>
      <c r="T463" s="13">
        <v>1977.73295313485</v>
      </c>
      <c r="V463" s="12">
        <v>211.06</v>
      </c>
      <c r="W463" s="12">
        <v>5549.3539199999996</v>
      </c>
    </row>
    <row r="464" spans="1:34" ht="18" x14ac:dyDescent="0.2">
      <c r="A464" s="63"/>
      <c r="B464" s="64" t="s">
        <v>700</v>
      </c>
      <c r="C464" s="65" t="s">
        <v>701</v>
      </c>
      <c r="D464" s="65" t="s">
        <v>184</v>
      </c>
      <c r="E464" s="66">
        <v>0.06</v>
      </c>
      <c r="F464" s="66">
        <v>6.7679999999999998</v>
      </c>
      <c r="G464" s="66"/>
      <c r="H464" s="66"/>
      <c r="I464" s="66">
        <f t="shared" si="893"/>
        <v>0</v>
      </c>
      <c r="J464" s="66">
        <f t="shared" ref="J464:J527" si="894">F464-G464-I464</f>
        <v>6.7679999999999998</v>
      </c>
      <c r="K464" s="1">
        <v>514</v>
      </c>
      <c r="L464" s="1">
        <v>514</v>
      </c>
      <c r="M464" s="1">
        <v>3478.752</v>
      </c>
      <c r="N464" s="1">
        <v>3478.752</v>
      </c>
      <c r="O464" s="1"/>
      <c r="P464" s="1"/>
      <c r="Q464" s="1"/>
      <c r="R464" s="1"/>
      <c r="S464" s="1"/>
      <c r="T464" s="1"/>
      <c r="V464" s="1">
        <v>557</v>
      </c>
      <c r="W464" s="1">
        <v>3769.7759999999998</v>
      </c>
      <c r="X464" s="15">
        <f t="shared" ref="X464:X466" si="895">V464/L464</f>
        <v>1.0836575875486381</v>
      </c>
      <c r="Y464" s="15">
        <f t="shared" ref="Y464:Y466" si="896">X464-AF464</f>
        <v>1.0580055760098048</v>
      </c>
      <c r="Z464" s="16">
        <f t="shared" ref="Z464:Z467" si="897">K464*Y464</f>
        <v>543.81486606903968</v>
      </c>
      <c r="AA464" s="16">
        <f t="shared" ref="AA464:AA467" si="898">Z464-K464</f>
        <v>29.814866069039681</v>
      </c>
      <c r="AB464" s="16">
        <f t="shared" ref="AB464:AB467" si="899">J464*AA464</f>
        <v>201.78701355526056</v>
      </c>
      <c r="AC464" s="15">
        <f t="shared" ref="AC464:AC467" si="900">104.584835545197%-100%</f>
        <v>4.5848355451969969E-2</v>
      </c>
      <c r="AD464" s="15">
        <f t="shared" ref="AD464:AD467" si="901">101.199262415129%-100%</f>
        <v>1.1992624151289988E-2</v>
      </c>
      <c r="AE464" s="15">
        <f t="shared" ref="AE464:AE467" si="902">101.911505501324%-100%</f>
        <v>1.9115055013239957E-2</v>
      </c>
      <c r="AF464" s="15">
        <f t="shared" ref="AF464:AF467" si="903">AVERAGE(AC464:AE464)</f>
        <v>2.5652011538833303E-2</v>
      </c>
    </row>
    <row r="465" spans="1:34" ht="18" x14ac:dyDescent="0.2">
      <c r="A465" s="63"/>
      <c r="B465" s="64" t="s">
        <v>702</v>
      </c>
      <c r="C465" s="65" t="s">
        <v>703</v>
      </c>
      <c r="D465" s="65" t="s">
        <v>184</v>
      </c>
      <c r="E465" s="66">
        <v>0.06</v>
      </c>
      <c r="F465" s="66">
        <v>6.7679999999999998</v>
      </c>
      <c r="G465" s="66"/>
      <c r="H465" s="66"/>
      <c r="I465" s="66">
        <f t="shared" si="893"/>
        <v>0</v>
      </c>
      <c r="J465" s="66">
        <f t="shared" si="894"/>
        <v>6.7679999999999998</v>
      </c>
      <c r="K465" s="1">
        <v>100</v>
      </c>
      <c r="L465" s="1">
        <v>100</v>
      </c>
      <c r="M465" s="1">
        <v>676.8</v>
      </c>
      <c r="N465" s="1">
        <v>676.8</v>
      </c>
      <c r="O465" s="1"/>
      <c r="P465" s="1"/>
      <c r="Q465" s="1"/>
      <c r="R465" s="1"/>
      <c r="S465" s="1"/>
      <c r="T465" s="1"/>
      <c r="V465" s="1">
        <v>113</v>
      </c>
      <c r="W465" s="1">
        <v>764.78399999999999</v>
      </c>
      <c r="X465" s="15">
        <f t="shared" si="895"/>
        <v>1.1299999999999999</v>
      </c>
      <c r="Y465" s="15">
        <f t="shared" si="896"/>
        <v>1.1043479884611667</v>
      </c>
      <c r="Z465" s="16">
        <f t="shared" si="897"/>
        <v>110.43479884611666</v>
      </c>
      <c r="AA465" s="16">
        <f t="shared" si="898"/>
        <v>10.434798846116664</v>
      </c>
      <c r="AB465" s="16">
        <f t="shared" si="899"/>
        <v>70.622718590517579</v>
      </c>
      <c r="AC465" s="15">
        <f t="shared" si="900"/>
        <v>4.5848355451969969E-2</v>
      </c>
      <c r="AD465" s="15">
        <f t="shared" si="901"/>
        <v>1.1992624151289988E-2</v>
      </c>
      <c r="AE465" s="15">
        <f t="shared" si="902"/>
        <v>1.9115055013239957E-2</v>
      </c>
      <c r="AF465" s="15">
        <f t="shared" si="903"/>
        <v>2.5652011538833303E-2</v>
      </c>
    </row>
    <row r="466" spans="1:34" x14ac:dyDescent="0.2">
      <c r="A466" s="63"/>
      <c r="B466" s="64" t="s">
        <v>704</v>
      </c>
      <c r="C466" s="65" t="s">
        <v>705</v>
      </c>
      <c r="D466" s="65" t="s">
        <v>41</v>
      </c>
      <c r="E466" s="66">
        <v>0.108</v>
      </c>
      <c r="F466" s="66">
        <v>12.182399999999999</v>
      </c>
      <c r="G466" s="66"/>
      <c r="H466" s="66"/>
      <c r="I466" s="66">
        <f t="shared" si="893"/>
        <v>0</v>
      </c>
      <c r="J466" s="66">
        <f t="shared" si="894"/>
        <v>12.182399999999999</v>
      </c>
      <c r="K466" s="1">
        <v>78.3</v>
      </c>
      <c r="L466" s="1">
        <v>78.3</v>
      </c>
      <c r="M466" s="1">
        <v>953.88192000000004</v>
      </c>
      <c r="N466" s="1">
        <v>953.88192000000004</v>
      </c>
      <c r="O466" s="1"/>
      <c r="P466" s="1"/>
      <c r="Q466" s="1"/>
      <c r="R466" s="1"/>
      <c r="S466" s="1"/>
      <c r="T466" s="1"/>
      <c r="V466" s="1">
        <v>83.3</v>
      </c>
      <c r="W466" s="1">
        <v>1014.79392</v>
      </c>
      <c r="X466" s="15">
        <f t="shared" si="895"/>
        <v>1.0638569604086845</v>
      </c>
      <c r="Y466" s="15">
        <f t="shared" si="896"/>
        <v>1.0382049488698513</v>
      </c>
      <c r="Z466" s="16">
        <f t="shared" si="897"/>
        <v>81.291447496509349</v>
      </c>
      <c r="AA466" s="16">
        <f t="shared" si="898"/>
        <v>2.9914474965093518</v>
      </c>
      <c r="AB466" s="16">
        <f t="shared" si="899"/>
        <v>36.443009981475527</v>
      </c>
      <c r="AC466" s="15">
        <f t="shared" si="900"/>
        <v>4.5848355451969969E-2</v>
      </c>
      <c r="AD466" s="15">
        <f t="shared" si="901"/>
        <v>1.1992624151289988E-2</v>
      </c>
      <c r="AE466" s="15">
        <f t="shared" si="902"/>
        <v>1.9115055013239957E-2</v>
      </c>
      <c r="AF466" s="15">
        <f t="shared" si="903"/>
        <v>2.5652011538833303E-2</v>
      </c>
    </row>
    <row r="467" spans="1:34" ht="20" x14ac:dyDescent="0.2">
      <c r="A467" s="2">
        <v>166</v>
      </c>
      <c r="B467" s="3" t="s">
        <v>2720</v>
      </c>
      <c r="C467" s="4" t="s">
        <v>2721</v>
      </c>
      <c r="D467" s="4" t="s">
        <v>38</v>
      </c>
      <c r="E467" s="5">
        <v>0</v>
      </c>
      <c r="F467" s="5">
        <v>129.72</v>
      </c>
      <c r="G467" s="5"/>
      <c r="H467" s="5"/>
      <c r="I467" s="5">
        <f t="shared" si="893"/>
        <v>0</v>
      </c>
      <c r="J467" s="5">
        <f t="shared" si="894"/>
        <v>129.72</v>
      </c>
      <c r="K467" s="6">
        <v>256.12</v>
      </c>
      <c r="L467" s="6"/>
      <c r="M467" s="6"/>
      <c r="N467" s="6"/>
      <c r="O467" s="6"/>
      <c r="P467" s="6"/>
      <c r="Q467" s="6"/>
      <c r="R467" s="6"/>
      <c r="S467" s="6"/>
      <c r="T467" s="6"/>
      <c r="V467" s="6"/>
      <c r="W467" s="6">
        <v>0</v>
      </c>
      <c r="X467" s="15">
        <v>1.3133047210300428</v>
      </c>
      <c r="Y467" s="15">
        <v>1.2876527094912096</v>
      </c>
      <c r="Z467" s="16">
        <f t="shared" si="897"/>
        <v>329.7936119548886</v>
      </c>
      <c r="AA467" s="16">
        <f t="shared" si="898"/>
        <v>73.673611954888599</v>
      </c>
      <c r="AB467" s="16">
        <f t="shared" si="899"/>
        <v>9556.9409427881492</v>
      </c>
      <c r="AC467" s="15">
        <f t="shared" si="900"/>
        <v>4.5848355451969969E-2</v>
      </c>
      <c r="AD467" s="15">
        <f t="shared" si="901"/>
        <v>1.1992624151289988E-2</v>
      </c>
      <c r="AE467" s="15">
        <f t="shared" si="902"/>
        <v>1.9115055013239957E-2</v>
      </c>
      <c r="AF467" s="15">
        <f t="shared" si="903"/>
        <v>2.5652011538833303E-2</v>
      </c>
      <c r="AG467" s="17" t="s">
        <v>4640</v>
      </c>
    </row>
    <row r="468" spans="1:34" ht="15" thickBot="1" x14ac:dyDescent="0.25">
      <c r="A468" s="63"/>
      <c r="B468" s="64">
        <v>28322011</v>
      </c>
      <c r="C468" s="65" t="s">
        <v>4639</v>
      </c>
      <c r="D468" s="65" t="s">
        <v>38</v>
      </c>
      <c r="E468" s="66">
        <v>0.21479000000000001</v>
      </c>
      <c r="F468" s="66">
        <v>1</v>
      </c>
      <c r="G468" s="66"/>
      <c r="H468" s="66"/>
      <c r="I468" s="66">
        <f t="shared" si="893"/>
        <v>0</v>
      </c>
      <c r="J468" s="66">
        <f t="shared" si="894"/>
        <v>1</v>
      </c>
      <c r="K468" s="1"/>
      <c r="L468" s="1">
        <v>233</v>
      </c>
      <c r="M468" s="1">
        <v>1044.845955</v>
      </c>
      <c r="N468" s="1">
        <v>1044.845955</v>
      </c>
      <c r="O468" s="1"/>
      <c r="P468" s="1"/>
      <c r="Q468" s="1"/>
      <c r="R468" s="1"/>
      <c r="S468" s="1"/>
      <c r="T468" s="1"/>
      <c r="V468" s="1">
        <v>306</v>
      </c>
      <c r="W468" s="1">
        <v>1378.3074300000001</v>
      </c>
      <c r="X468" s="15">
        <f t="shared" ref="X468" si="904">V468/L468</f>
        <v>1.3133047210300428</v>
      </c>
      <c r="Y468" s="15">
        <f t="shared" ref="Y468" si="905">X468-AF468</f>
        <v>1.2876527094912096</v>
      </c>
      <c r="Z468" s="16"/>
      <c r="AA468" s="16"/>
      <c r="AB468" s="16"/>
      <c r="AC468" s="15">
        <f t="shared" ref="AC468" si="906">104.584835545197%-100%</f>
        <v>4.5848355451969969E-2</v>
      </c>
      <c r="AD468" s="15">
        <f t="shared" ref="AD468" si="907">101.199262415129%-100%</f>
        <v>1.1992624151289988E-2</v>
      </c>
      <c r="AE468" s="15">
        <f t="shared" ref="AE468" si="908">101.911505501324%-100%</f>
        <v>1.9115055013239957E-2</v>
      </c>
      <c r="AF468" s="15">
        <f t="shared" ref="AF468" si="909">AVERAGE(AC468:AE468)</f>
        <v>2.5652011538833303E-2</v>
      </c>
      <c r="AG468" s="17" t="s">
        <v>4640</v>
      </c>
      <c r="AH468" s="21"/>
    </row>
    <row r="469" spans="1:34" ht="15" thickBot="1" x14ac:dyDescent="0.25">
      <c r="A469" s="8">
        <v>167</v>
      </c>
      <c r="B469" s="9" t="s">
        <v>708</v>
      </c>
      <c r="C469" s="10" t="s">
        <v>709</v>
      </c>
      <c r="D469" s="10" t="s">
        <v>38</v>
      </c>
      <c r="E469" s="11">
        <v>0</v>
      </c>
      <c r="F469" s="11">
        <v>242.80799999999999</v>
      </c>
      <c r="G469" s="11"/>
      <c r="H469" s="11"/>
      <c r="I469" s="11">
        <f t="shared" si="893"/>
        <v>0</v>
      </c>
      <c r="J469" s="11">
        <f t="shared" si="894"/>
        <v>242.80799999999999</v>
      </c>
      <c r="K469" s="12">
        <v>27.6</v>
      </c>
      <c r="L469" s="12">
        <v>42.1</v>
      </c>
      <c r="M469" s="12">
        <v>10222.219999999999</v>
      </c>
      <c r="N469" s="12">
        <v>0</v>
      </c>
      <c r="O469" s="12">
        <v>3682.1833200000001</v>
      </c>
      <c r="P469" s="12">
        <v>0</v>
      </c>
      <c r="Q469" s="12">
        <v>0</v>
      </c>
      <c r="R469" s="12">
        <v>1244.57796216</v>
      </c>
      <c r="S469" s="12">
        <v>4039.9442513712002</v>
      </c>
      <c r="T469" s="13">
        <v>1255.3387746943699</v>
      </c>
      <c r="V469" s="12">
        <v>48.08</v>
      </c>
      <c r="W469" s="12">
        <v>0</v>
      </c>
    </row>
    <row r="470" spans="1:34" ht="20.5" thickBot="1" x14ac:dyDescent="0.25">
      <c r="A470" s="2">
        <v>168</v>
      </c>
      <c r="B470" s="3" t="s">
        <v>710</v>
      </c>
      <c r="C470" s="4" t="s">
        <v>711</v>
      </c>
      <c r="D470" s="4" t="s">
        <v>38</v>
      </c>
      <c r="E470" s="5">
        <v>0</v>
      </c>
      <c r="F470" s="5">
        <v>279.22899999999998</v>
      </c>
      <c r="G470" s="5"/>
      <c r="H470" s="5"/>
      <c r="I470" s="5">
        <f t="shared" si="893"/>
        <v>0</v>
      </c>
      <c r="J470" s="5">
        <f t="shared" si="894"/>
        <v>279.22899999999998</v>
      </c>
      <c r="K470" s="6">
        <v>23</v>
      </c>
      <c r="L470" s="6">
        <v>17.399999999999999</v>
      </c>
      <c r="M470" s="6">
        <v>4858.58</v>
      </c>
      <c r="N470" s="6">
        <v>0</v>
      </c>
      <c r="O470" s="6">
        <v>0</v>
      </c>
      <c r="P470" s="6">
        <v>0</v>
      </c>
      <c r="Q470" s="6">
        <v>0</v>
      </c>
      <c r="R470" s="6">
        <v>0</v>
      </c>
      <c r="S470" s="6">
        <v>0</v>
      </c>
      <c r="T470" s="6">
        <v>0</v>
      </c>
      <c r="V470" s="6">
        <v>22.5</v>
      </c>
      <c r="W470" s="6">
        <v>0</v>
      </c>
      <c r="X470" s="15">
        <f t="shared" ref="X470" si="910">V470/L470</f>
        <v>1.2931034482758621</v>
      </c>
      <c r="Y470" s="15">
        <f t="shared" ref="Y470" si="911">X470-AF470</f>
        <v>1.2674514367370289</v>
      </c>
      <c r="Z470" s="16">
        <f t="shared" ref="Z470" si="912">K470*Y470</f>
        <v>29.151383044951665</v>
      </c>
      <c r="AA470" s="16">
        <f t="shared" ref="AA470" si="913">Z470-K470</f>
        <v>6.1513830449516647</v>
      </c>
      <c r="AB470" s="16">
        <f t="shared" ref="AB470" si="914">J470*AA470</f>
        <v>1717.6445362588083</v>
      </c>
      <c r="AC470" s="15">
        <f t="shared" ref="AC470" si="915">104.584835545197%-100%</f>
        <v>4.5848355451969969E-2</v>
      </c>
      <c r="AD470" s="15">
        <f t="shared" ref="AD470" si="916">101.199262415129%-100%</f>
        <v>1.1992624151289988E-2</v>
      </c>
      <c r="AE470" s="15">
        <f t="shared" ref="AE470" si="917">101.911505501324%-100%</f>
        <v>1.9115055013239957E-2</v>
      </c>
      <c r="AF470" s="15">
        <f t="shared" ref="AF470" si="918">AVERAGE(AC470:AE470)</f>
        <v>2.5652011538833303E-2</v>
      </c>
    </row>
    <row r="471" spans="1:34" ht="15" thickBot="1" x14ac:dyDescent="0.25">
      <c r="A471" s="8">
        <v>169</v>
      </c>
      <c r="B471" s="9" t="s">
        <v>712</v>
      </c>
      <c r="C471" s="10" t="s">
        <v>713</v>
      </c>
      <c r="D471" s="10" t="s">
        <v>695</v>
      </c>
      <c r="E471" s="11">
        <v>0</v>
      </c>
      <c r="F471" s="11">
        <v>3</v>
      </c>
      <c r="G471" s="11"/>
      <c r="H471" s="11"/>
      <c r="I471" s="11">
        <f t="shared" si="893"/>
        <v>0</v>
      </c>
      <c r="J471" s="11">
        <f t="shared" si="894"/>
        <v>3</v>
      </c>
      <c r="K471" s="12">
        <v>1265.28</v>
      </c>
      <c r="L471" s="12">
        <v>3.15</v>
      </c>
      <c r="M471" s="12">
        <v>9.4499999999999993</v>
      </c>
      <c r="N471" s="12">
        <v>0</v>
      </c>
      <c r="O471" s="12">
        <v>0</v>
      </c>
      <c r="P471" s="12">
        <v>0</v>
      </c>
      <c r="Q471" s="12">
        <v>0</v>
      </c>
      <c r="R471" s="12">
        <v>0</v>
      </c>
      <c r="S471" s="12">
        <v>0</v>
      </c>
      <c r="T471" s="13">
        <v>0</v>
      </c>
      <c r="V471" s="12">
        <v>3.15</v>
      </c>
      <c r="W471" s="12">
        <v>0</v>
      </c>
    </row>
    <row r="472" spans="1:34" ht="15" thickBot="1" x14ac:dyDescent="0.35">
      <c r="A472" s="58"/>
      <c r="B472" s="59" t="s">
        <v>714</v>
      </c>
      <c r="C472" s="60" t="s">
        <v>715</v>
      </c>
      <c r="D472" s="60"/>
      <c r="E472" s="61"/>
      <c r="F472" s="61"/>
      <c r="G472" s="61"/>
      <c r="H472" s="61"/>
      <c r="I472" s="61"/>
      <c r="J472" s="61"/>
      <c r="K472" s="62"/>
      <c r="L472" s="62"/>
      <c r="M472" s="62">
        <v>242545.18</v>
      </c>
      <c r="N472" s="62">
        <v>132.6696</v>
      </c>
      <c r="O472" s="62">
        <v>21901.6747</v>
      </c>
      <c r="P472" s="62">
        <v>0</v>
      </c>
      <c r="Q472" s="62">
        <v>0</v>
      </c>
      <c r="R472" s="62">
        <v>7402.7660486000004</v>
      </c>
      <c r="S472" s="62">
        <v>24029.641413852001</v>
      </c>
      <c r="T472" s="62">
        <v>7466.7715027432796</v>
      </c>
      <c r="V472" s="62"/>
      <c r="W472" s="62">
        <v>157.94</v>
      </c>
    </row>
    <row r="473" spans="1:34" ht="20.5" thickBot="1" x14ac:dyDescent="0.25">
      <c r="A473" s="8">
        <v>170</v>
      </c>
      <c r="B473" s="9" t="s">
        <v>716</v>
      </c>
      <c r="C473" s="10" t="s">
        <v>717</v>
      </c>
      <c r="D473" s="10" t="s">
        <v>38</v>
      </c>
      <c r="E473" s="11">
        <v>0</v>
      </c>
      <c r="F473" s="11">
        <v>715.2</v>
      </c>
      <c r="G473" s="11"/>
      <c r="H473" s="11"/>
      <c r="I473" s="11">
        <f t="shared" si="893"/>
        <v>0</v>
      </c>
      <c r="J473" s="11">
        <f t="shared" si="894"/>
        <v>715.2</v>
      </c>
      <c r="K473" s="12">
        <v>113.86</v>
      </c>
      <c r="L473" s="12">
        <v>32.75</v>
      </c>
      <c r="M473" s="12">
        <v>23422.799999999999</v>
      </c>
      <c r="N473" s="12">
        <v>0</v>
      </c>
      <c r="O473" s="12">
        <v>8438.6448</v>
      </c>
      <c r="P473" s="12">
        <v>0</v>
      </c>
      <c r="Q473" s="12">
        <v>0</v>
      </c>
      <c r="R473" s="12">
        <v>2852.2619424</v>
      </c>
      <c r="S473" s="12">
        <v>9258.5435287679993</v>
      </c>
      <c r="T473" s="13">
        <v>2876.9230379635201</v>
      </c>
      <c r="V473" s="12">
        <v>45.36</v>
      </c>
      <c r="W473" s="12">
        <v>0</v>
      </c>
    </row>
    <row r="474" spans="1:34" ht="20" x14ac:dyDescent="0.2">
      <c r="A474" s="2">
        <v>171</v>
      </c>
      <c r="B474" s="3" t="s">
        <v>722</v>
      </c>
      <c r="C474" s="4" t="s">
        <v>723</v>
      </c>
      <c r="D474" s="4" t="s">
        <v>38</v>
      </c>
      <c r="E474" s="5">
        <v>0</v>
      </c>
      <c r="F474" s="5">
        <v>486.33600000000001</v>
      </c>
      <c r="G474" s="5"/>
      <c r="H474" s="5"/>
      <c r="I474" s="5">
        <f t="shared" si="893"/>
        <v>0</v>
      </c>
      <c r="J474" s="5">
        <f t="shared" si="894"/>
        <v>486.33600000000001</v>
      </c>
      <c r="K474" s="6">
        <v>176.78</v>
      </c>
      <c r="L474" s="6">
        <v>144</v>
      </c>
      <c r="M474" s="6">
        <v>70032.38</v>
      </c>
      <c r="N474" s="6">
        <v>0</v>
      </c>
      <c r="O474" s="6">
        <v>0</v>
      </c>
      <c r="P474" s="6">
        <v>0</v>
      </c>
      <c r="Q474" s="6">
        <v>0</v>
      </c>
      <c r="R474" s="6">
        <v>0</v>
      </c>
      <c r="S474" s="6">
        <v>0</v>
      </c>
      <c r="T474" s="6">
        <v>0</v>
      </c>
      <c r="V474" s="6">
        <v>317</v>
      </c>
      <c r="W474" s="6">
        <v>0</v>
      </c>
      <c r="X474" s="15">
        <f t="shared" ref="X474:X475" si="919">V474/L474</f>
        <v>2.2013888888888888</v>
      </c>
      <c r="Y474" s="15">
        <f t="shared" ref="Y474:Y475" si="920">X474-AF474</f>
        <v>2.1757368773500554</v>
      </c>
      <c r="Z474" s="16">
        <f t="shared" ref="Z474:Z475" si="921">K474*Y474</f>
        <v>384.62676517794279</v>
      </c>
      <c r="AA474" s="16">
        <f t="shared" ref="AA474:AA475" si="922">Z474-K474</f>
        <v>207.84676517794279</v>
      </c>
      <c r="AB474" s="16">
        <f t="shared" ref="AB474:AB475" si="923">J474*AA474</f>
        <v>101083.36438957999</v>
      </c>
      <c r="AC474" s="15">
        <f t="shared" ref="AC474:AC475" si="924">104.584835545197%-100%</f>
        <v>4.5848355451969969E-2</v>
      </c>
      <c r="AD474" s="15">
        <f t="shared" ref="AD474:AD475" si="925">101.199262415129%-100%</f>
        <v>1.1992624151289988E-2</v>
      </c>
      <c r="AE474" s="15">
        <f t="shared" ref="AE474:AE475" si="926">101.911505501324%-100%</f>
        <v>1.9115055013239957E-2</v>
      </c>
      <c r="AF474" s="15">
        <f t="shared" ref="AF474:AF475" si="927">AVERAGE(AC474:AE474)</f>
        <v>2.5652011538833303E-2</v>
      </c>
    </row>
    <row r="475" spans="1:34" ht="15" thickBot="1" x14ac:dyDescent="0.25">
      <c r="A475" s="2">
        <v>172</v>
      </c>
      <c r="B475" s="3" t="s">
        <v>726</v>
      </c>
      <c r="C475" s="4" t="s">
        <v>727</v>
      </c>
      <c r="D475" s="4" t="s">
        <v>92</v>
      </c>
      <c r="E475" s="5">
        <v>0</v>
      </c>
      <c r="F475" s="5">
        <v>21.885000000000002</v>
      </c>
      <c r="G475" s="5"/>
      <c r="H475" s="5"/>
      <c r="I475" s="5">
        <f t="shared" si="893"/>
        <v>0</v>
      </c>
      <c r="J475" s="5">
        <f t="shared" si="894"/>
        <v>21.885000000000002</v>
      </c>
      <c r="K475" s="6">
        <v>1304.58</v>
      </c>
      <c r="L475" s="6">
        <v>1250</v>
      </c>
      <c r="M475" s="6">
        <v>27356.25</v>
      </c>
      <c r="N475" s="6">
        <v>0</v>
      </c>
      <c r="O475" s="6">
        <v>0</v>
      </c>
      <c r="P475" s="6">
        <v>0</v>
      </c>
      <c r="Q475" s="6">
        <v>0</v>
      </c>
      <c r="R475" s="6">
        <v>0</v>
      </c>
      <c r="S475" s="6">
        <v>0</v>
      </c>
      <c r="T475" s="6">
        <v>0</v>
      </c>
      <c r="V475" s="6">
        <v>2540</v>
      </c>
      <c r="W475" s="6">
        <v>0</v>
      </c>
      <c r="X475" s="15">
        <f t="shared" si="919"/>
        <v>2.032</v>
      </c>
      <c r="Y475" s="15">
        <f t="shared" si="920"/>
        <v>2.0063479884611666</v>
      </c>
      <c r="Z475" s="16">
        <f t="shared" si="921"/>
        <v>2617.4414587866686</v>
      </c>
      <c r="AA475" s="16">
        <f t="shared" si="922"/>
        <v>1312.8614587866687</v>
      </c>
      <c r="AB475" s="16">
        <f t="shared" si="923"/>
        <v>28731.973025546245</v>
      </c>
      <c r="AC475" s="15">
        <f t="shared" si="924"/>
        <v>4.5848355451969969E-2</v>
      </c>
      <c r="AD475" s="15">
        <f t="shared" si="925"/>
        <v>1.1992624151289988E-2</v>
      </c>
      <c r="AE475" s="15">
        <f t="shared" si="926"/>
        <v>1.9115055013239957E-2</v>
      </c>
      <c r="AF475" s="15">
        <f t="shared" si="927"/>
        <v>2.5652011538833303E-2</v>
      </c>
    </row>
    <row r="476" spans="1:34" ht="20.5" thickBot="1" x14ac:dyDescent="0.25">
      <c r="A476" s="8">
        <v>173</v>
      </c>
      <c r="B476" s="9" t="s">
        <v>728</v>
      </c>
      <c r="C476" s="10" t="s">
        <v>729</v>
      </c>
      <c r="D476" s="10" t="s">
        <v>38</v>
      </c>
      <c r="E476" s="11">
        <v>0</v>
      </c>
      <c r="F476" s="11">
        <v>220.35</v>
      </c>
      <c r="G476" s="11"/>
      <c r="H476" s="11"/>
      <c r="I476" s="11">
        <f t="shared" si="893"/>
        <v>0</v>
      </c>
      <c r="J476" s="11">
        <f t="shared" si="894"/>
        <v>220.35</v>
      </c>
      <c r="K476" s="12">
        <v>51.75</v>
      </c>
      <c r="L476" s="12">
        <v>21.84</v>
      </c>
      <c r="M476" s="12">
        <v>4812.4399999999996</v>
      </c>
      <c r="N476" s="12">
        <v>0</v>
      </c>
      <c r="O476" s="12">
        <v>1733.2731000000001</v>
      </c>
      <c r="P476" s="12">
        <v>0</v>
      </c>
      <c r="Q476" s="12">
        <v>0</v>
      </c>
      <c r="R476" s="12">
        <v>585.84630779999998</v>
      </c>
      <c r="S476" s="12">
        <v>1901.677914396</v>
      </c>
      <c r="T476" s="13">
        <v>590.91162510744005</v>
      </c>
      <c r="V476" s="12">
        <v>25.2</v>
      </c>
      <c r="W476" s="12">
        <v>0</v>
      </c>
    </row>
    <row r="477" spans="1:34" ht="20.5" thickBot="1" x14ac:dyDescent="0.25">
      <c r="A477" s="2">
        <v>174</v>
      </c>
      <c r="B477" s="3" t="s">
        <v>730</v>
      </c>
      <c r="C477" s="4" t="s">
        <v>731</v>
      </c>
      <c r="D477" s="4" t="s">
        <v>38</v>
      </c>
      <c r="E477" s="5">
        <v>0</v>
      </c>
      <c r="F477" s="5">
        <v>224.75700000000001</v>
      </c>
      <c r="G477" s="5"/>
      <c r="H477" s="5"/>
      <c r="I477" s="5">
        <f t="shared" si="893"/>
        <v>0</v>
      </c>
      <c r="J477" s="5">
        <f t="shared" si="894"/>
        <v>224.75700000000001</v>
      </c>
      <c r="K477" s="6">
        <v>189.76</v>
      </c>
      <c r="L477" s="6">
        <v>121</v>
      </c>
      <c r="M477" s="6">
        <v>27195.599999999999</v>
      </c>
      <c r="N477" s="6">
        <v>0</v>
      </c>
      <c r="O477" s="6">
        <v>0</v>
      </c>
      <c r="P477" s="6">
        <v>0</v>
      </c>
      <c r="Q477" s="6">
        <v>0</v>
      </c>
      <c r="R477" s="6">
        <v>0</v>
      </c>
      <c r="S477" s="6">
        <v>0</v>
      </c>
      <c r="T477" s="6">
        <v>0</v>
      </c>
      <c r="V477" s="6">
        <v>264</v>
      </c>
      <c r="W477" s="6">
        <v>0</v>
      </c>
      <c r="X477" s="15">
        <f t="shared" ref="X477" si="928">V477/L477</f>
        <v>2.1818181818181817</v>
      </c>
      <c r="Y477" s="15">
        <f t="shared" ref="Y477" si="929">X477-AF477</f>
        <v>2.1561661702793482</v>
      </c>
      <c r="Z477" s="16">
        <f t="shared" ref="Z477" si="930">K477*Y477</f>
        <v>409.15409247220907</v>
      </c>
      <c r="AA477" s="16">
        <f t="shared" ref="AA477" si="931">Z477-K477</f>
        <v>219.39409247220908</v>
      </c>
      <c r="AB477" s="16">
        <f t="shared" ref="AB477" si="932">J477*AA477</f>
        <v>49310.358041776301</v>
      </c>
      <c r="AC477" s="15">
        <f t="shared" ref="AC477" si="933">104.584835545197%-100%</f>
        <v>4.5848355451969969E-2</v>
      </c>
      <c r="AD477" s="15">
        <f t="shared" ref="AD477" si="934">101.199262415129%-100%</f>
        <v>1.1992624151289988E-2</v>
      </c>
      <c r="AE477" s="15">
        <f t="shared" ref="AE477" si="935">101.911505501324%-100%</f>
        <v>1.9115055013239957E-2</v>
      </c>
      <c r="AF477" s="15">
        <f t="shared" ref="AF477" si="936">AVERAGE(AC477:AE477)</f>
        <v>2.5652011538833303E-2</v>
      </c>
    </row>
    <row r="478" spans="1:34" ht="20.5" thickBot="1" x14ac:dyDescent="0.25">
      <c r="A478" s="8">
        <v>175</v>
      </c>
      <c r="B478" s="9" t="s">
        <v>736</v>
      </c>
      <c r="C478" s="10" t="s">
        <v>2722</v>
      </c>
      <c r="D478" s="10" t="s">
        <v>95</v>
      </c>
      <c r="E478" s="11">
        <v>0</v>
      </c>
      <c r="F478" s="11">
        <v>10.5</v>
      </c>
      <c r="G478" s="11"/>
      <c r="H478" s="11"/>
      <c r="I478" s="11">
        <f t="shared" si="893"/>
        <v>0</v>
      </c>
      <c r="J478" s="11">
        <f t="shared" si="894"/>
        <v>10.5</v>
      </c>
      <c r="K478" s="12">
        <v>1322.59</v>
      </c>
      <c r="L478" s="12">
        <v>1322.59</v>
      </c>
      <c r="M478" s="12">
        <v>13887.2</v>
      </c>
      <c r="N478" s="12">
        <v>0</v>
      </c>
      <c r="O478" s="12">
        <v>0</v>
      </c>
      <c r="P478" s="12">
        <v>0</v>
      </c>
      <c r="Q478" s="12">
        <v>0</v>
      </c>
      <c r="R478" s="12">
        <v>0</v>
      </c>
      <c r="S478" s="12">
        <v>0</v>
      </c>
      <c r="T478" s="13">
        <v>0</v>
      </c>
      <c r="V478" s="12">
        <v>1322.59</v>
      </c>
      <c r="W478" s="12">
        <v>0</v>
      </c>
    </row>
    <row r="479" spans="1:34" ht="20.5" thickBot="1" x14ac:dyDescent="0.25">
      <c r="A479" s="8">
        <v>176</v>
      </c>
      <c r="B479" s="9" t="s">
        <v>738</v>
      </c>
      <c r="C479" s="10" t="s">
        <v>739</v>
      </c>
      <c r="D479" s="10" t="s">
        <v>38</v>
      </c>
      <c r="E479" s="11">
        <v>0</v>
      </c>
      <c r="F479" s="11">
        <v>238.4</v>
      </c>
      <c r="G479" s="11"/>
      <c r="H479" s="11"/>
      <c r="I479" s="11">
        <f t="shared" si="893"/>
        <v>0</v>
      </c>
      <c r="J479" s="11">
        <f t="shared" si="894"/>
        <v>238.4</v>
      </c>
      <c r="K479" s="12">
        <v>123.06</v>
      </c>
      <c r="L479" s="12">
        <v>114.69</v>
      </c>
      <c r="M479" s="12">
        <v>27342.1</v>
      </c>
      <c r="N479" s="12">
        <v>132.6696</v>
      </c>
      <c r="O479" s="12">
        <v>9801.5776000000005</v>
      </c>
      <c r="P479" s="12">
        <v>0</v>
      </c>
      <c r="Q479" s="12">
        <v>0</v>
      </c>
      <c r="R479" s="12">
        <v>3312.9332288000001</v>
      </c>
      <c r="S479" s="12">
        <v>10753.898879615999</v>
      </c>
      <c r="T479" s="13">
        <v>3341.5773591782399</v>
      </c>
      <c r="V479" s="12">
        <v>131</v>
      </c>
      <c r="W479" s="12">
        <v>157.94</v>
      </c>
    </row>
    <row r="480" spans="1:34" x14ac:dyDescent="0.2">
      <c r="A480" s="63"/>
      <c r="B480" s="64" t="s">
        <v>677</v>
      </c>
      <c r="C480" s="65" t="s">
        <v>678</v>
      </c>
      <c r="D480" s="65" t="s">
        <v>41</v>
      </c>
      <c r="E480" s="66">
        <v>5.2999999999999998E-4</v>
      </c>
      <c r="F480" s="66">
        <v>0.12635199999999999</v>
      </c>
      <c r="G480" s="66"/>
      <c r="H480" s="66"/>
      <c r="I480" s="66">
        <f t="shared" si="893"/>
        <v>0</v>
      </c>
      <c r="J480" s="66">
        <f t="shared" si="894"/>
        <v>0.12635199999999999</v>
      </c>
      <c r="K480" s="1">
        <v>1050</v>
      </c>
      <c r="L480" s="1">
        <v>1050</v>
      </c>
      <c r="M480" s="1">
        <v>132.6696</v>
      </c>
      <c r="N480" s="1">
        <v>132.6696</v>
      </c>
      <c r="O480" s="1"/>
      <c r="P480" s="1"/>
      <c r="Q480" s="1"/>
      <c r="R480" s="1"/>
      <c r="S480" s="1"/>
      <c r="T480" s="1"/>
      <c r="V480" s="1">
        <v>1250</v>
      </c>
      <c r="W480" s="1">
        <v>157.94</v>
      </c>
      <c r="X480" s="15">
        <f t="shared" ref="X480:X481" si="937">V480/L480</f>
        <v>1.1904761904761905</v>
      </c>
      <c r="Y480" s="15">
        <f t="shared" ref="Y480:Y481" si="938">X480-AF480</f>
        <v>1.1648241789373572</v>
      </c>
      <c r="Z480" s="16">
        <f t="shared" ref="Z480:Z481" si="939">K480*Y480</f>
        <v>1223.0653878842252</v>
      </c>
      <c r="AA480" s="16">
        <f t="shared" ref="AA480:AA481" si="940">Z480-K480</f>
        <v>173.06538788422517</v>
      </c>
      <c r="AB480" s="16">
        <f t="shared" ref="AB480:AB481" si="941">J480*AA480</f>
        <v>21.867157889947617</v>
      </c>
      <c r="AC480" s="15">
        <f t="shared" ref="AC480:AC481" si="942">104.584835545197%-100%</f>
        <v>4.5848355451969969E-2</v>
      </c>
      <c r="AD480" s="15">
        <f t="shared" ref="AD480:AD481" si="943">101.199262415129%-100%</f>
        <v>1.1992624151289988E-2</v>
      </c>
      <c r="AE480" s="15">
        <f t="shared" ref="AE480:AE481" si="944">101.911505501324%-100%</f>
        <v>1.9115055013239957E-2</v>
      </c>
      <c r="AF480" s="15">
        <f t="shared" ref="AF480:AF481" si="945">AVERAGE(AC480:AE480)</f>
        <v>2.5652011538833303E-2</v>
      </c>
    </row>
    <row r="481" spans="1:32" ht="30.5" thickBot="1" x14ac:dyDescent="0.25">
      <c r="A481" s="2">
        <v>177</v>
      </c>
      <c r="B481" s="3" t="s">
        <v>2723</v>
      </c>
      <c r="C481" s="4" t="s">
        <v>2724</v>
      </c>
      <c r="D481" s="4" t="s">
        <v>38</v>
      </c>
      <c r="E481" s="5">
        <v>0</v>
      </c>
      <c r="F481" s="5">
        <v>274.16000000000003</v>
      </c>
      <c r="G481" s="5"/>
      <c r="H481" s="5"/>
      <c r="I481" s="5">
        <f t="shared" si="893"/>
        <v>0</v>
      </c>
      <c r="J481" s="5">
        <f t="shared" si="894"/>
        <v>274.16000000000003</v>
      </c>
      <c r="K481" s="6">
        <v>150.61000000000001</v>
      </c>
      <c r="L481" s="6">
        <v>149</v>
      </c>
      <c r="M481" s="6">
        <v>40849.839999999997</v>
      </c>
      <c r="N481" s="6">
        <v>0</v>
      </c>
      <c r="O481" s="6">
        <v>0</v>
      </c>
      <c r="P481" s="6">
        <v>0</v>
      </c>
      <c r="Q481" s="6">
        <v>0</v>
      </c>
      <c r="R481" s="6">
        <v>0</v>
      </c>
      <c r="S481" s="6">
        <v>0</v>
      </c>
      <c r="T481" s="6">
        <v>0</v>
      </c>
      <c r="V481" s="6">
        <v>164</v>
      </c>
      <c r="W481" s="6">
        <v>0</v>
      </c>
      <c r="X481" s="15">
        <f t="shared" si="937"/>
        <v>1.1006711409395973</v>
      </c>
      <c r="Y481" s="15">
        <f t="shared" si="938"/>
        <v>1.0750191294007641</v>
      </c>
      <c r="Z481" s="16">
        <f t="shared" si="939"/>
        <v>161.90863107904909</v>
      </c>
      <c r="AA481" s="16">
        <f t="shared" si="940"/>
        <v>11.298631079049073</v>
      </c>
      <c r="AB481" s="16">
        <f t="shared" si="941"/>
        <v>3097.6326966320944</v>
      </c>
      <c r="AC481" s="15">
        <f t="shared" si="942"/>
        <v>4.5848355451969969E-2</v>
      </c>
      <c r="AD481" s="15">
        <f t="shared" si="943"/>
        <v>1.1992624151289988E-2</v>
      </c>
      <c r="AE481" s="15">
        <f t="shared" si="944"/>
        <v>1.9115055013239957E-2</v>
      </c>
      <c r="AF481" s="15">
        <f t="shared" si="945"/>
        <v>2.5652011538833303E-2</v>
      </c>
    </row>
    <row r="482" spans="1:32" ht="20.5" thickBot="1" x14ac:dyDescent="0.25">
      <c r="A482" s="8">
        <v>178</v>
      </c>
      <c r="B482" s="9" t="s">
        <v>746</v>
      </c>
      <c r="C482" s="10" t="s">
        <v>747</v>
      </c>
      <c r="D482" s="10" t="s">
        <v>38</v>
      </c>
      <c r="E482" s="11">
        <v>0</v>
      </c>
      <c r="F482" s="11">
        <v>238.4</v>
      </c>
      <c r="G482" s="11"/>
      <c r="H482" s="11"/>
      <c r="I482" s="11">
        <f t="shared" si="893"/>
        <v>0</v>
      </c>
      <c r="J482" s="11">
        <f t="shared" si="894"/>
        <v>238.4</v>
      </c>
      <c r="K482" s="12">
        <v>18.399999999999999</v>
      </c>
      <c r="L482" s="12">
        <v>22.45</v>
      </c>
      <c r="M482" s="12">
        <v>5352.08</v>
      </c>
      <c r="N482" s="12">
        <v>0</v>
      </c>
      <c r="O482" s="12">
        <v>1928.1792</v>
      </c>
      <c r="P482" s="12">
        <v>0</v>
      </c>
      <c r="Q482" s="12">
        <v>0</v>
      </c>
      <c r="R482" s="12">
        <v>651.7245696</v>
      </c>
      <c r="S482" s="12">
        <v>2115.5210910720002</v>
      </c>
      <c r="T482" s="13">
        <v>657.35948049408</v>
      </c>
      <c r="V482" s="12">
        <v>25.64</v>
      </c>
      <c r="W482" s="12">
        <v>0</v>
      </c>
    </row>
    <row r="483" spans="1:32" ht="15" thickBot="1" x14ac:dyDescent="0.25">
      <c r="A483" s="2">
        <v>179</v>
      </c>
      <c r="B483" s="3" t="s">
        <v>748</v>
      </c>
      <c r="C483" s="4" t="s">
        <v>749</v>
      </c>
      <c r="D483" s="4" t="s">
        <v>390</v>
      </c>
      <c r="E483" s="5">
        <v>0</v>
      </c>
      <c r="F483" s="5">
        <v>59.6</v>
      </c>
      <c r="G483" s="5"/>
      <c r="H483" s="5"/>
      <c r="I483" s="5">
        <f t="shared" si="893"/>
        <v>0</v>
      </c>
      <c r="J483" s="5">
        <f t="shared" si="894"/>
        <v>59.6</v>
      </c>
      <c r="K483" s="6">
        <v>56.35</v>
      </c>
      <c r="L483" s="6">
        <v>38.4</v>
      </c>
      <c r="M483" s="6">
        <v>2288.64</v>
      </c>
      <c r="N483" s="6">
        <v>0</v>
      </c>
      <c r="O483" s="6">
        <v>0</v>
      </c>
      <c r="P483" s="6">
        <v>0</v>
      </c>
      <c r="Q483" s="6">
        <v>0</v>
      </c>
      <c r="R483" s="6">
        <v>0</v>
      </c>
      <c r="S483" s="6">
        <v>0</v>
      </c>
      <c r="T483" s="6">
        <v>0</v>
      </c>
      <c r="V483" s="6">
        <v>40.4</v>
      </c>
      <c r="W483" s="6">
        <v>0</v>
      </c>
      <c r="X483" s="15">
        <f t="shared" ref="X483" si="946">V483/L483</f>
        <v>1.0520833333333333</v>
      </c>
      <c r="Y483" s="15">
        <f t="shared" ref="Y483" si="947">X483-AF483</f>
        <v>1.0264313217945</v>
      </c>
      <c r="Z483" s="16">
        <f t="shared" ref="Z483" si="948">K483*Y483</f>
        <v>57.839404983120076</v>
      </c>
      <c r="AA483" s="16">
        <f t="shared" ref="AA483" si="949">Z483-K483</f>
        <v>1.4894049831200746</v>
      </c>
      <c r="AB483" s="16">
        <f t="shared" ref="AB483" si="950">J483*AA483</f>
        <v>88.768536993956445</v>
      </c>
      <c r="AC483" s="15">
        <f t="shared" ref="AC483" si="951">104.584835545197%-100%</f>
        <v>4.5848355451969969E-2</v>
      </c>
      <c r="AD483" s="15">
        <f t="shared" ref="AD483" si="952">101.199262415129%-100%</f>
        <v>1.1992624151289988E-2</v>
      </c>
      <c r="AE483" s="15">
        <f t="shared" ref="AE483" si="953">101.911505501324%-100%</f>
        <v>1.9115055013239957E-2</v>
      </c>
      <c r="AF483" s="15">
        <f t="shared" ref="AF483" si="954">AVERAGE(AC483:AE483)</f>
        <v>2.5652011538833303E-2</v>
      </c>
    </row>
    <row r="484" spans="1:32" ht="15" thickBot="1" x14ac:dyDescent="0.25">
      <c r="A484" s="8">
        <v>180</v>
      </c>
      <c r="B484" s="9" t="s">
        <v>750</v>
      </c>
      <c r="C484" s="10" t="s">
        <v>751</v>
      </c>
      <c r="D484" s="10" t="s">
        <v>695</v>
      </c>
      <c r="E484" s="11">
        <v>0</v>
      </c>
      <c r="F484" s="11">
        <v>3</v>
      </c>
      <c r="G484" s="11"/>
      <c r="H484" s="11"/>
      <c r="I484" s="11">
        <f t="shared" si="893"/>
        <v>0</v>
      </c>
      <c r="J484" s="11">
        <f t="shared" si="894"/>
        <v>3</v>
      </c>
      <c r="K484" s="12">
        <v>3422.7</v>
      </c>
      <c r="L484" s="12">
        <v>1.95</v>
      </c>
      <c r="M484" s="12">
        <v>5.85</v>
      </c>
      <c r="N484" s="12">
        <v>0</v>
      </c>
      <c r="O484" s="12">
        <v>0</v>
      </c>
      <c r="P484" s="12">
        <v>0</v>
      </c>
      <c r="Q484" s="12">
        <v>0</v>
      </c>
      <c r="R484" s="12">
        <v>0</v>
      </c>
      <c r="S484" s="12">
        <v>0</v>
      </c>
      <c r="T484" s="13">
        <v>0</v>
      </c>
      <c r="V484" s="12">
        <v>1.95</v>
      </c>
      <c r="W484" s="12">
        <v>0</v>
      </c>
    </row>
    <row r="485" spans="1:32" ht="15" thickBot="1" x14ac:dyDescent="0.35">
      <c r="A485" s="58"/>
      <c r="B485" s="59" t="s">
        <v>752</v>
      </c>
      <c r="C485" s="60" t="s">
        <v>753</v>
      </c>
      <c r="D485" s="60"/>
      <c r="E485" s="61"/>
      <c r="F485" s="61"/>
      <c r="G485" s="61"/>
      <c r="H485" s="61"/>
      <c r="I485" s="61"/>
      <c r="J485" s="61"/>
      <c r="K485" s="62"/>
      <c r="L485" s="62"/>
      <c r="M485" s="62">
        <v>26731.58</v>
      </c>
      <c r="N485" s="62">
        <v>0</v>
      </c>
      <c r="O485" s="62">
        <v>4278.8350799999998</v>
      </c>
      <c r="P485" s="62">
        <v>0</v>
      </c>
      <c r="Q485" s="62">
        <v>0</v>
      </c>
      <c r="R485" s="62">
        <v>1446.24625704</v>
      </c>
      <c r="S485" s="62">
        <v>4694.5666963727999</v>
      </c>
      <c r="T485" s="62">
        <v>1458.75072467779</v>
      </c>
      <c r="V485" s="62"/>
      <c r="W485" s="62">
        <v>0</v>
      </c>
    </row>
    <row r="486" spans="1:32" ht="15" thickBot="1" x14ac:dyDescent="0.25">
      <c r="A486" s="8">
        <v>181</v>
      </c>
      <c r="B486" s="9" t="s">
        <v>754</v>
      </c>
      <c r="C486" s="10" t="s">
        <v>755</v>
      </c>
      <c r="D486" s="10" t="s">
        <v>38</v>
      </c>
      <c r="E486" s="11">
        <v>0</v>
      </c>
      <c r="F486" s="11">
        <v>211.614</v>
      </c>
      <c r="G486" s="11"/>
      <c r="H486" s="11"/>
      <c r="I486" s="11">
        <f t="shared" si="893"/>
        <v>0</v>
      </c>
      <c r="J486" s="11">
        <f t="shared" si="894"/>
        <v>211.614</v>
      </c>
      <c r="K486" s="12">
        <v>57.37</v>
      </c>
      <c r="L486" s="12">
        <v>56.13</v>
      </c>
      <c r="M486" s="12">
        <v>11877.89</v>
      </c>
      <c r="N486" s="12">
        <v>0</v>
      </c>
      <c r="O486" s="12">
        <v>4278.8350799999998</v>
      </c>
      <c r="P486" s="12">
        <v>0</v>
      </c>
      <c r="Q486" s="12">
        <v>0</v>
      </c>
      <c r="R486" s="12">
        <v>1446.24625704</v>
      </c>
      <c r="S486" s="12">
        <v>4694.5666963727999</v>
      </c>
      <c r="T486" s="13">
        <v>1458.75072467779</v>
      </c>
      <c r="V486" s="12">
        <v>64.099999999999994</v>
      </c>
      <c r="W486" s="12">
        <v>0</v>
      </c>
    </row>
    <row r="487" spans="1:32" ht="20.5" thickBot="1" x14ac:dyDescent="0.25">
      <c r="A487" s="2">
        <v>182</v>
      </c>
      <c r="B487" s="3" t="s">
        <v>756</v>
      </c>
      <c r="C487" s="4" t="s">
        <v>757</v>
      </c>
      <c r="D487" s="4" t="s">
        <v>92</v>
      </c>
      <c r="E487" s="5">
        <v>0</v>
      </c>
      <c r="F487" s="5">
        <v>8.6340000000000003</v>
      </c>
      <c r="G487" s="5"/>
      <c r="H487" s="5"/>
      <c r="I487" s="5">
        <f t="shared" si="893"/>
        <v>0</v>
      </c>
      <c r="J487" s="5">
        <f t="shared" si="894"/>
        <v>8.6340000000000003</v>
      </c>
      <c r="K487" s="6">
        <v>1262.79</v>
      </c>
      <c r="L487" s="6">
        <v>1720</v>
      </c>
      <c r="M487" s="6">
        <v>14850.48</v>
      </c>
      <c r="N487" s="6">
        <v>0</v>
      </c>
      <c r="O487" s="6">
        <v>0</v>
      </c>
      <c r="P487" s="6">
        <v>0</v>
      </c>
      <c r="Q487" s="6">
        <v>0</v>
      </c>
      <c r="R487" s="6">
        <v>0</v>
      </c>
      <c r="S487" s="6">
        <v>0</v>
      </c>
      <c r="T487" s="6">
        <v>0</v>
      </c>
      <c r="V487" s="6">
        <v>1660</v>
      </c>
      <c r="W487" s="6">
        <v>0</v>
      </c>
      <c r="X487" s="15">
        <f t="shared" ref="X487" si="955">V487/L487</f>
        <v>0.96511627906976749</v>
      </c>
      <c r="Y487" s="15">
        <f t="shared" ref="Y487" si="956">X487-AF487</f>
        <v>0.93946426753093415</v>
      </c>
      <c r="Z487" s="16">
        <f t="shared" ref="Z487" si="957">K487*Y487</f>
        <v>1186.3460823953883</v>
      </c>
      <c r="AA487" s="16">
        <f t="shared" ref="AA487" si="958">Z487-K487</f>
        <v>-76.44391760461167</v>
      </c>
      <c r="AB487" s="16">
        <f t="shared" ref="AB487" si="959">J487*AA487</f>
        <v>-660.01678459821721</v>
      </c>
      <c r="AC487" s="15">
        <f t="shared" ref="AC487" si="960">104.584835545197%-100%</f>
        <v>4.5848355451969969E-2</v>
      </c>
      <c r="AD487" s="15">
        <f t="shared" ref="AD487" si="961">101.199262415129%-100%</f>
        <v>1.1992624151289988E-2</v>
      </c>
      <c r="AE487" s="15">
        <f t="shared" ref="AE487" si="962">101.911505501324%-100%</f>
        <v>1.9115055013239957E-2</v>
      </c>
      <c r="AF487" s="15">
        <f t="shared" ref="AF487" si="963">AVERAGE(AC487:AE487)</f>
        <v>2.5652011538833303E-2</v>
      </c>
    </row>
    <row r="488" spans="1:32" ht="20.5" thickBot="1" x14ac:dyDescent="0.25">
      <c r="A488" s="8">
        <v>183</v>
      </c>
      <c r="B488" s="9" t="s">
        <v>758</v>
      </c>
      <c r="C488" s="10" t="s">
        <v>759</v>
      </c>
      <c r="D488" s="10" t="s">
        <v>695</v>
      </c>
      <c r="E488" s="11">
        <v>0</v>
      </c>
      <c r="F488" s="11">
        <v>3</v>
      </c>
      <c r="G488" s="11"/>
      <c r="H488" s="11"/>
      <c r="I488" s="11">
        <f t="shared" si="893"/>
        <v>0</v>
      </c>
      <c r="J488" s="11">
        <f t="shared" si="894"/>
        <v>3</v>
      </c>
      <c r="K488" s="12">
        <v>230.44</v>
      </c>
      <c r="L488" s="12">
        <v>1.07</v>
      </c>
      <c r="M488" s="12">
        <v>3.21</v>
      </c>
      <c r="N488" s="12">
        <v>0</v>
      </c>
      <c r="O488" s="12">
        <v>0</v>
      </c>
      <c r="P488" s="12">
        <v>0</v>
      </c>
      <c r="Q488" s="12">
        <v>0</v>
      </c>
      <c r="R488" s="12">
        <v>0</v>
      </c>
      <c r="S488" s="12">
        <v>0</v>
      </c>
      <c r="T488" s="13">
        <v>0</v>
      </c>
      <c r="V488" s="12">
        <v>1.07</v>
      </c>
      <c r="W488" s="12">
        <v>0</v>
      </c>
    </row>
    <row r="489" spans="1:32" ht="15" thickBot="1" x14ac:dyDescent="0.35">
      <c r="A489" s="58"/>
      <c r="B489" s="59" t="s">
        <v>760</v>
      </c>
      <c r="C489" s="60" t="s">
        <v>761</v>
      </c>
      <c r="D489" s="60"/>
      <c r="E489" s="61"/>
      <c r="F489" s="61"/>
      <c r="G489" s="61"/>
      <c r="H489" s="61"/>
      <c r="I489" s="61"/>
      <c r="J489" s="61"/>
      <c r="K489" s="62"/>
      <c r="L489" s="62"/>
      <c r="M489" s="62">
        <v>44317.53</v>
      </c>
      <c r="N489" s="62">
        <v>12454.48</v>
      </c>
      <c r="O489" s="62">
        <v>444.84</v>
      </c>
      <c r="P489" s="62">
        <v>0</v>
      </c>
      <c r="Q489" s="62">
        <v>0</v>
      </c>
      <c r="R489" s="62">
        <v>150.35592</v>
      </c>
      <c r="S489" s="62">
        <v>488.06065439999998</v>
      </c>
      <c r="T489" s="62">
        <v>151.65592041599999</v>
      </c>
      <c r="V489" s="62"/>
      <c r="W489" s="62">
        <v>16077.52</v>
      </c>
    </row>
    <row r="490" spans="1:32" ht="20.5" thickBot="1" x14ac:dyDescent="0.25">
      <c r="A490" s="8">
        <v>184</v>
      </c>
      <c r="B490" s="9" t="s">
        <v>762</v>
      </c>
      <c r="C490" s="10" t="s">
        <v>2725</v>
      </c>
      <c r="D490" s="10" t="s">
        <v>764</v>
      </c>
      <c r="E490" s="11">
        <v>0</v>
      </c>
      <c r="F490" s="11">
        <v>1</v>
      </c>
      <c r="G490" s="11"/>
      <c r="H490" s="11"/>
      <c r="I490" s="11">
        <f t="shared" si="893"/>
        <v>0</v>
      </c>
      <c r="J490" s="11">
        <f t="shared" si="894"/>
        <v>1</v>
      </c>
      <c r="K490" s="12">
        <v>12650.89</v>
      </c>
      <c r="L490" s="12"/>
      <c r="M490" s="12"/>
      <c r="N490" s="12"/>
      <c r="O490" s="12"/>
      <c r="P490" s="12"/>
      <c r="Q490" s="12"/>
      <c r="R490" s="12"/>
      <c r="S490" s="12"/>
      <c r="T490" s="13"/>
      <c r="V490" s="12"/>
      <c r="W490" s="12">
        <v>0</v>
      </c>
    </row>
    <row r="491" spans="1:32" ht="20.5" thickBot="1" x14ac:dyDescent="0.25">
      <c r="A491" s="8">
        <v>185</v>
      </c>
      <c r="B491" s="9" t="s">
        <v>767</v>
      </c>
      <c r="C491" s="10" t="s">
        <v>2726</v>
      </c>
      <c r="D491" s="10" t="s">
        <v>764</v>
      </c>
      <c r="E491" s="11">
        <v>0</v>
      </c>
      <c r="F491" s="11">
        <v>3</v>
      </c>
      <c r="G491" s="11"/>
      <c r="H491" s="11"/>
      <c r="I491" s="11">
        <f t="shared" si="893"/>
        <v>0</v>
      </c>
      <c r="J491" s="11">
        <f t="shared" si="894"/>
        <v>3</v>
      </c>
      <c r="K491" s="12">
        <v>1485.47</v>
      </c>
      <c r="L491" s="12">
        <v>1604.92</v>
      </c>
      <c r="M491" s="12">
        <v>4814.76</v>
      </c>
      <c r="N491" s="12">
        <v>4351.68</v>
      </c>
      <c r="O491" s="12">
        <v>166.815</v>
      </c>
      <c r="P491" s="12">
        <v>0</v>
      </c>
      <c r="Q491" s="12">
        <v>0</v>
      </c>
      <c r="R491" s="12">
        <v>56.383470000000003</v>
      </c>
      <c r="S491" s="12">
        <v>183.02274539999999</v>
      </c>
      <c r="T491" s="13">
        <v>56.870970155999998</v>
      </c>
      <c r="V491" s="12">
        <v>2054.7199999999998</v>
      </c>
      <c r="W491" s="12">
        <v>5635.32</v>
      </c>
    </row>
    <row r="492" spans="1:32" ht="18" x14ac:dyDescent="0.2">
      <c r="A492" s="63"/>
      <c r="B492" s="64" t="s">
        <v>769</v>
      </c>
      <c r="C492" s="65" t="s">
        <v>770</v>
      </c>
      <c r="D492" s="65" t="s">
        <v>184</v>
      </c>
      <c r="E492" s="66">
        <v>0.02</v>
      </c>
      <c r="F492" s="66">
        <v>0.06</v>
      </c>
      <c r="G492" s="66"/>
      <c r="H492" s="66"/>
      <c r="I492" s="66">
        <f t="shared" si="893"/>
        <v>0</v>
      </c>
      <c r="J492" s="66">
        <f t="shared" si="894"/>
        <v>0.06</v>
      </c>
      <c r="K492" s="1">
        <v>156</v>
      </c>
      <c r="L492" s="1">
        <v>156</v>
      </c>
      <c r="M492" s="1">
        <v>9.36</v>
      </c>
      <c r="N492" s="1">
        <v>9.36</v>
      </c>
      <c r="O492" s="1"/>
      <c r="P492" s="1"/>
      <c r="Q492" s="1"/>
      <c r="R492" s="1"/>
      <c r="S492" s="1"/>
      <c r="T492" s="1"/>
      <c r="V492" s="1">
        <v>464</v>
      </c>
      <c r="W492" s="1">
        <v>27.84</v>
      </c>
      <c r="X492" s="15">
        <f t="shared" ref="X492:X494" si="964">V492/L492</f>
        <v>2.9743589743589745</v>
      </c>
      <c r="Y492" s="15">
        <f t="shared" ref="Y492:Y494" si="965">X492-AF492</f>
        <v>2.948706962820141</v>
      </c>
      <c r="Z492" s="16">
        <f t="shared" ref="Z492:Z494" si="966">K492*Y492</f>
        <v>459.99828619994202</v>
      </c>
      <c r="AA492" s="16">
        <f t="shared" ref="AA492:AA494" si="967">Z492-K492</f>
        <v>303.99828619994202</v>
      </c>
      <c r="AB492" s="16">
        <f t="shared" ref="AB492:AB494" si="968">J492*AA492</f>
        <v>18.239897171996521</v>
      </c>
      <c r="AC492" s="15">
        <f t="shared" ref="AC492:AC494" si="969">104.584835545197%-100%</f>
        <v>4.5848355451969969E-2</v>
      </c>
      <c r="AD492" s="15">
        <f t="shared" ref="AD492:AD494" si="970">101.199262415129%-100%</f>
        <v>1.1992624151289988E-2</v>
      </c>
      <c r="AE492" s="15">
        <f t="shared" ref="AE492:AE494" si="971">101.911505501324%-100%</f>
        <v>1.9115055013239957E-2</v>
      </c>
      <c r="AF492" s="15">
        <f t="shared" ref="AF492:AF494" si="972">AVERAGE(AC492:AE492)</f>
        <v>2.5652011538833303E-2</v>
      </c>
    </row>
    <row r="493" spans="1:32" x14ac:dyDescent="0.2">
      <c r="A493" s="63"/>
      <c r="B493" s="64" t="s">
        <v>771</v>
      </c>
      <c r="C493" s="65" t="s">
        <v>772</v>
      </c>
      <c r="D493" s="65" t="s">
        <v>41</v>
      </c>
      <c r="E493" s="66">
        <v>1</v>
      </c>
      <c r="F493" s="66">
        <v>3</v>
      </c>
      <c r="G493" s="66"/>
      <c r="H493" s="66"/>
      <c r="I493" s="66">
        <f t="shared" si="893"/>
        <v>0</v>
      </c>
      <c r="J493" s="66">
        <f t="shared" si="894"/>
        <v>3</v>
      </c>
      <c r="K493" s="1">
        <v>1440</v>
      </c>
      <c r="L493" s="1">
        <v>1440</v>
      </c>
      <c r="M493" s="1">
        <v>4320</v>
      </c>
      <c r="N493" s="1">
        <v>4320</v>
      </c>
      <c r="O493" s="1"/>
      <c r="P493" s="1"/>
      <c r="Q493" s="1"/>
      <c r="R493" s="1"/>
      <c r="S493" s="1"/>
      <c r="T493" s="1"/>
      <c r="V493" s="1">
        <v>1860</v>
      </c>
      <c r="W493" s="1">
        <v>5580</v>
      </c>
      <c r="X493" s="15">
        <f t="shared" si="964"/>
        <v>1.2916666666666667</v>
      </c>
      <c r="Y493" s="15">
        <f t="shared" si="965"/>
        <v>1.2660146551278335</v>
      </c>
      <c r="Z493" s="16">
        <f t="shared" si="966"/>
        <v>1823.0611033840803</v>
      </c>
      <c r="AA493" s="16">
        <f t="shared" si="967"/>
        <v>383.0611033840803</v>
      </c>
      <c r="AB493" s="16">
        <f t="shared" si="968"/>
        <v>1149.1833101522409</v>
      </c>
      <c r="AC493" s="15">
        <f t="shared" si="969"/>
        <v>4.5848355451969969E-2</v>
      </c>
      <c r="AD493" s="15">
        <f t="shared" si="970"/>
        <v>1.1992624151289988E-2</v>
      </c>
      <c r="AE493" s="15">
        <f t="shared" si="971"/>
        <v>1.9115055013239957E-2</v>
      </c>
      <c r="AF493" s="15">
        <f t="shared" si="972"/>
        <v>2.5652011538833303E-2</v>
      </c>
    </row>
    <row r="494" spans="1:32" ht="18.5" thickBot="1" x14ac:dyDescent="0.25">
      <c r="A494" s="63"/>
      <c r="B494" s="64" t="s">
        <v>773</v>
      </c>
      <c r="C494" s="65" t="s">
        <v>774</v>
      </c>
      <c r="D494" s="65" t="s">
        <v>184</v>
      </c>
      <c r="E494" s="66">
        <v>0.02</v>
      </c>
      <c r="F494" s="66">
        <v>0.06</v>
      </c>
      <c r="G494" s="66"/>
      <c r="H494" s="66"/>
      <c r="I494" s="66">
        <f t="shared" si="893"/>
        <v>0</v>
      </c>
      <c r="J494" s="66">
        <f t="shared" si="894"/>
        <v>0.06</v>
      </c>
      <c r="K494" s="1">
        <v>372</v>
      </c>
      <c r="L494" s="1">
        <v>372</v>
      </c>
      <c r="M494" s="1">
        <v>22.32</v>
      </c>
      <c r="N494" s="1">
        <v>22.32</v>
      </c>
      <c r="O494" s="1"/>
      <c r="P494" s="1"/>
      <c r="Q494" s="1"/>
      <c r="R494" s="1"/>
      <c r="S494" s="1"/>
      <c r="T494" s="1"/>
      <c r="V494" s="1">
        <v>458</v>
      </c>
      <c r="W494" s="1">
        <v>27.48</v>
      </c>
      <c r="X494" s="15">
        <f t="shared" si="964"/>
        <v>1.2311827956989247</v>
      </c>
      <c r="Y494" s="15">
        <f t="shared" si="965"/>
        <v>1.2055307841600915</v>
      </c>
      <c r="Z494" s="16">
        <f t="shared" si="966"/>
        <v>448.45745170755407</v>
      </c>
      <c r="AA494" s="16">
        <f t="shared" si="967"/>
        <v>76.457451707554071</v>
      </c>
      <c r="AB494" s="16">
        <f t="shared" si="968"/>
        <v>4.5874471024532442</v>
      </c>
      <c r="AC494" s="15">
        <f t="shared" si="969"/>
        <v>4.5848355451969969E-2</v>
      </c>
      <c r="AD494" s="15">
        <f t="shared" si="970"/>
        <v>1.1992624151289988E-2</v>
      </c>
      <c r="AE494" s="15">
        <f t="shared" si="971"/>
        <v>1.9115055013239957E-2</v>
      </c>
      <c r="AF494" s="15">
        <f t="shared" si="972"/>
        <v>2.5652011538833303E-2</v>
      </c>
    </row>
    <row r="495" spans="1:32" ht="20.5" thickBot="1" x14ac:dyDescent="0.25">
      <c r="A495" s="8">
        <v>186</v>
      </c>
      <c r="B495" s="9" t="s">
        <v>775</v>
      </c>
      <c r="C495" s="10" t="s">
        <v>2727</v>
      </c>
      <c r="D495" s="10" t="s">
        <v>764</v>
      </c>
      <c r="E495" s="11">
        <v>0</v>
      </c>
      <c r="F495" s="11">
        <v>5</v>
      </c>
      <c r="G495" s="11"/>
      <c r="H495" s="11"/>
      <c r="I495" s="11">
        <f t="shared" si="893"/>
        <v>0</v>
      </c>
      <c r="J495" s="11">
        <f t="shared" si="894"/>
        <v>5</v>
      </c>
      <c r="K495" s="12">
        <v>1640.73</v>
      </c>
      <c r="L495" s="12">
        <v>1774.92</v>
      </c>
      <c r="M495" s="12">
        <v>8874.6</v>
      </c>
      <c r="N495" s="12">
        <v>8102.8</v>
      </c>
      <c r="O495" s="12">
        <v>278.02499999999998</v>
      </c>
      <c r="P495" s="12">
        <v>0</v>
      </c>
      <c r="Q495" s="12">
        <v>0</v>
      </c>
      <c r="R495" s="12">
        <v>93.972449999999995</v>
      </c>
      <c r="S495" s="12">
        <v>305.03790900000001</v>
      </c>
      <c r="T495" s="13">
        <v>94.784950260000002</v>
      </c>
      <c r="V495" s="12">
        <v>2264.7199999999998</v>
      </c>
      <c r="W495" s="12">
        <v>10442.200000000001</v>
      </c>
    </row>
    <row r="496" spans="1:32" ht="18" x14ac:dyDescent="0.2">
      <c r="A496" s="63"/>
      <c r="B496" s="64" t="s">
        <v>769</v>
      </c>
      <c r="C496" s="65" t="s">
        <v>770</v>
      </c>
      <c r="D496" s="65" t="s">
        <v>184</v>
      </c>
      <c r="E496" s="66">
        <v>0.02</v>
      </c>
      <c r="F496" s="66">
        <v>0.1</v>
      </c>
      <c r="G496" s="66"/>
      <c r="H496" s="66"/>
      <c r="I496" s="66">
        <f t="shared" si="893"/>
        <v>0</v>
      </c>
      <c r="J496" s="66">
        <f t="shared" si="894"/>
        <v>0.1</v>
      </c>
      <c r="K496" s="1">
        <v>156</v>
      </c>
      <c r="L496" s="1">
        <v>156</v>
      </c>
      <c r="M496" s="1">
        <v>15.6</v>
      </c>
      <c r="N496" s="1">
        <v>15.6</v>
      </c>
      <c r="O496" s="1"/>
      <c r="P496" s="1"/>
      <c r="Q496" s="1"/>
      <c r="R496" s="1"/>
      <c r="S496" s="1"/>
      <c r="T496" s="1"/>
      <c r="V496" s="1">
        <v>464</v>
      </c>
      <c r="W496" s="1">
        <v>46.4</v>
      </c>
      <c r="X496" s="15">
        <f t="shared" ref="X496:X498" si="973">V496/L496</f>
        <v>2.9743589743589745</v>
      </c>
      <c r="Y496" s="15">
        <f t="shared" ref="Y496:Y498" si="974">X496-AF496</f>
        <v>2.948706962820141</v>
      </c>
      <c r="Z496" s="16">
        <f t="shared" ref="Z496:Z498" si="975">K496*Y496</f>
        <v>459.99828619994202</v>
      </c>
      <c r="AA496" s="16">
        <f t="shared" ref="AA496:AA498" si="976">Z496-K496</f>
        <v>303.99828619994202</v>
      </c>
      <c r="AB496" s="16">
        <f t="shared" ref="AB496:AB498" si="977">J496*AA496</f>
        <v>30.399828619994203</v>
      </c>
      <c r="AC496" s="15">
        <f t="shared" ref="AC496:AC498" si="978">104.584835545197%-100%</f>
        <v>4.5848355451969969E-2</v>
      </c>
      <c r="AD496" s="15">
        <f t="shared" ref="AD496:AD498" si="979">101.199262415129%-100%</f>
        <v>1.1992624151289988E-2</v>
      </c>
      <c r="AE496" s="15">
        <f t="shared" ref="AE496:AE498" si="980">101.911505501324%-100%</f>
        <v>1.9115055013239957E-2</v>
      </c>
      <c r="AF496" s="15">
        <f t="shared" ref="AF496:AF498" si="981">AVERAGE(AC496:AE496)</f>
        <v>2.5652011538833303E-2</v>
      </c>
    </row>
    <row r="497" spans="1:32" x14ac:dyDescent="0.2">
      <c r="A497" s="63"/>
      <c r="B497" s="64" t="s">
        <v>777</v>
      </c>
      <c r="C497" s="65" t="s">
        <v>778</v>
      </c>
      <c r="D497" s="65" t="s">
        <v>41</v>
      </c>
      <c r="E497" s="66">
        <v>1</v>
      </c>
      <c r="F497" s="66">
        <v>5</v>
      </c>
      <c r="G497" s="66"/>
      <c r="H497" s="66"/>
      <c r="I497" s="66">
        <f t="shared" si="893"/>
        <v>0</v>
      </c>
      <c r="J497" s="66">
        <f t="shared" si="894"/>
        <v>5</v>
      </c>
      <c r="K497" s="1">
        <v>1610</v>
      </c>
      <c r="L497" s="1">
        <v>1610</v>
      </c>
      <c r="M497" s="1">
        <v>8050</v>
      </c>
      <c r="N497" s="1">
        <v>8050</v>
      </c>
      <c r="O497" s="1"/>
      <c r="P497" s="1"/>
      <c r="Q497" s="1"/>
      <c r="R497" s="1"/>
      <c r="S497" s="1"/>
      <c r="T497" s="1"/>
      <c r="V497" s="1">
        <v>2070</v>
      </c>
      <c r="W497" s="1">
        <v>10350</v>
      </c>
      <c r="X497" s="15">
        <f t="shared" si="973"/>
        <v>1.2857142857142858</v>
      </c>
      <c r="Y497" s="15">
        <f t="shared" si="974"/>
        <v>1.2600622741754526</v>
      </c>
      <c r="Z497" s="16">
        <f t="shared" si="975"/>
        <v>2028.7002614224787</v>
      </c>
      <c r="AA497" s="16">
        <f t="shared" si="976"/>
        <v>418.70026142247866</v>
      </c>
      <c r="AB497" s="16">
        <f t="shared" si="977"/>
        <v>2093.5013071123931</v>
      </c>
      <c r="AC497" s="15">
        <f t="shared" si="978"/>
        <v>4.5848355451969969E-2</v>
      </c>
      <c r="AD497" s="15">
        <f t="shared" si="979"/>
        <v>1.1992624151289988E-2</v>
      </c>
      <c r="AE497" s="15">
        <f t="shared" si="980"/>
        <v>1.9115055013239957E-2</v>
      </c>
      <c r="AF497" s="15">
        <f t="shared" si="981"/>
        <v>2.5652011538833303E-2</v>
      </c>
    </row>
    <row r="498" spans="1:32" ht="18.5" thickBot="1" x14ac:dyDescent="0.25">
      <c r="A498" s="63"/>
      <c r="B498" s="64" t="s">
        <v>773</v>
      </c>
      <c r="C498" s="65" t="s">
        <v>774</v>
      </c>
      <c r="D498" s="65" t="s">
        <v>184</v>
      </c>
      <c r="E498" s="66">
        <v>0.02</v>
      </c>
      <c r="F498" s="66">
        <v>0.1</v>
      </c>
      <c r="G498" s="66"/>
      <c r="H498" s="66"/>
      <c r="I498" s="66">
        <f t="shared" si="893"/>
        <v>0</v>
      </c>
      <c r="J498" s="66">
        <f t="shared" si="894"/>
        <v>0.1</v>
      </c>
      <c r="K498" s="1">
        <v>372</v>
      </c>
      <c r="L498" s="1">
        <v>372</v>
      </c>
      <c r="M498" s="1">
        <v>37.200000000000003</v>
      </c>
      <c r="N498" s="1">
        <v>37.200000000000003</v>
      </c>
      <c r="O498" s="1"/>
      <c r="P498" s="1"/>
      <c r="Q498" s="1"/>
      <c r="R498" s="1"/>
      <c r="S498" s="1"/>
      <c r="T498" s="1"/>
      <c r="V498" s="1">
        <v>458</v>
      </c>
      <c r="W498" s="1">
        <v>45.8</v>
      </c>
      <c r="X498" s="15">
        <f t="shared" si="973"/>
        <v>1.2311827956989247</v>
      </c>
      <c r="Y498" s="15">
        <f t="shared" si="974"/>
        <v>1.2055307841600915</v>
      </c>
      <c r="Z498" s="16">
        <f t="shared" si="975"/>
        <v>448.45745170755407</v>
      </c>
      <c r="AA498" s="16">
        <f t="shared" si="976"/>
        <v>76.457451707554071</v>
      </c>
      <c r="AB498" s="16">
        <f t="shared" si="977"/>
        <v>7.6457451707554078</v>
      </c>
      <c r="AC498" s="15">
        <f t="shared" si="978"/>
        <v>4.5848355451969969E-2</v>
      </c>
      <c r="AD498" s="15">
        <f t="shared" si="979"/>
        <v>1.1992624151289988E-2</v>
      </c>
      <c r="AE498" s="15">
        <f t="shared" si="980"/>
        <v>1.9115055013239957E-2</v>
      </c>
      <c r="AF498" s="15">
        <f t="shared" si="981"/>
        <v>2.5652011538833303E-2</v>
      </c>
    </row>
    <row r="499" spans="1:32" ht="20.5" thickBot="1" x14ac:dyDescent="0.25">
      <c r="A499" s="8">
        <v>187</v>
      </c>
      <c r="B499" s="9" t="s">
        <v>783</v>
      </c>
      <c r="C499" s="10" t="s">
        <v>2728</v>
      </c>
      <c r="D499" s="10" t="s">
        <v>764</v>
      </c>
      <c r="E499" s="11">
        <v>0</v>
      </c>
      <c r="F499" s="11">
        <v>6</v>
      </c>
      <c r="G499" s="11"/>
      <c r="H499" s="11"/>
      <c r="I499" s="11">
        <f t="shared" si="893"/>
        <v>0</v>
      </c>
      <c r="J499" s="11">
        <f t="shared" si="894"/>
        <v>6</v>
      </c>
      <c r="K499" s="12">
        <v>1433.71</v>
      </c>
      <c r="L499" s="12"/>
      <c r="M499" s="12"/>
      <c r="N499" s="12"/>
      <c r="O499" s="12"/>
      <c r="P499" s="12"/>
      <c r="Q499" s="12"/>
      <c r="R499" s="12"/>
      <c r="S499" s="12"/>
      <c r="T499" s="13"/>
      <c r="V499" s="12"/>
      <c r="W499" s="12">
        <v>0</v>
      </c>
    </row>
    <row r="500" spans="1:32" ht="30.5" thickBot="1" x14ac:dyDescent="0.25">
      <c r="A500" s="8">
        <v>188</v>
      </c>
      <c r="B500" s="9" t="s">
        <v>785</v>
      </c>
      <c r="C500" s="10" t="s">
        <v>2729</v>
      </c>
      <c r="D500" s="10" t="s">
        <v>764</v>
      </c>
      <c r="E500" s="11">
        <v>0</v>
      </c>
      <c r="F500" s="11">
        <v>5</v>
      </c>
      <c r="G500" s="11"/>
      <c r="H500" s="11"/>
      <c r="I500" s="11">
        <f t="shared" si="893"/>
        <v>0</v>
      </c>
      <c r="J500" s="11">
        <f t="shared" si="894"/>
        <v>5</v>
      </c>
      <c r="K500" s="12">
        <v>709.16</v>
      </c>
      <c r="L500" s="12"/>
      <c r="M500" s="12"/>
      <c r="N500" s="12"/>
      <c r="O500" s="12"/>
      <c r="P500" s="12"/>
      <c r="Q500" s="12"/>
      <c r="R500" s="12"/>
      <c r="S500" s="12"/>
      <c r="T500" s="13"/>
      <c r="V500" s="12"/>
      <c r="W500" s="12">
        <v>0</v>
      </c>
    </row>
    <row r="501" spans="1:32" ht="20.5" thickBot="1" x14ac:dyDescent="0.25">
      <c r="A501" s="8">
        <v>189</v>
      </c>
      <c r="B501" s="9" t="s">
        <v>787</v>
      </c>
      <c r="C501" s="10" t="s">
        <v>2730</v>
      </c>
      <c r="D501" s="10" t="s">
        <v>764</v>
      </c>
      <c r="E501" s="11">
        <v>0</v>
      </c>
      <c r="F501" s="11">
        <v>3</v>
      </c>
      <c r="G501" s="11"/>
      <c r="H501" s="11"/>
      <c r="I501" s="11">
        <f t="shared" si="893"/>
        <v>0</v>
      </c>
      <c r="J501" s="11">
        <f t="shared" si="894"/>
        <v>3</v>
      </c>
      <c r="K501" s="12">
        <v>1149.07</v>
      </c>
      <c r="L501" s="12"/>
      <c r="M501" s="12"/>
      <c r="N501" s="12"/>
      <c r="O501" s="12"/>
      <c r="P501" s="12"/>
      <c r="Q501" s="12"/>
      <c r="R501" s="12"/>
      <c r="S501" s="12"/>
      <c r="T501" s="13"/>
      <c r="V501" s="12"/>
      <c r="W501" s="12">
        <v>0</v>
      </c>
    </row>
    <row r="502" spans="1:32" ht="20.5" thickBot="1" x14ac:dyDescent="0.25">
      <c r="A502" s="8">
        <v>190</v>
      </c>
      <c r="B502" s="9" t="s">
        <v>789</v>
      </c>
      <c r="C502" s="10" t="s">
        <v>2731</v>
      </c>
      <c r="D502" s="10" t="s">
        <v>764</v>
      </c>
      <c r="E502" s="11">
        <v>0</v>
      </c>
      <c r="F502" s="11">
        <v>5</v>
      </c>
      <c r="G502" s="11"/>
      <c r="H502" s="11"/>
      <c r="I502" s="11">
        <f t="shared" si="893"/>
        <v>0</v>
      </c>
      <c r="J502" s="11">
        <f t="shared" si="894"/>
        <v>5</v>
      </c>
      <c r="K502" s="12">
        <v>476.27</v>
      </c>
      <c r="L502" s="12"/>
      <c r="M502" s="12"/>
      <c r="N502" s="12"/>
      <c r="O502" s="12"/>
      <c r="P502" s="12"/>
      <c r="Q502" s="12"/>
      <c r="R502" s="12"/>
      <c r="S502" s="12"/>
      <c r="T502" s="13"/>
      <c r="V502" s="12"/>
      <c r="W502" s="12">
        <v>0</v>
      </c>
    </row>
    <row r="503" spans="1:32" ht="15" thickBot="1" x14ac:dyDescent="0.25">
      <c r="A503" s="8">
        <v>191</v>
      </c>
      <c r="B503" s="9" t="s">
        <v>797</v>
      </c>
      <c r="C503" s="10" t="s">
        <v>798</v>
      </c>
      <c r="D503" s="10" t="s">
        <v>695</v>
      </c>
      <c r="E503" s="11">
        <v>0</v>
      </c>
      <c r="F503" s="11">
        <v>3</v>
      </c>
      <c r="G503" s="11"/>
      <c r="H503" s="11"/>
      <c r="I503" s="11">
        <f t="shared" si="893"/>
        <v>0</v>
      </c>
      <c r="J503" s="11">
        <f t="shared" si="894"/>
        <v>3</v>
      </c>
      <c r="K503" s="12">
        <v>432.88</v>
      </c>
      <c r="L503" s="12">
        <v>0.22</v>
      </c>
      <c r="M503" s="12">
        <v>0.66</v>
      </c>
      <c r="N503" s="12">
        <v>0</v>
      </c>
      <c r="O503" s="12">
        <v>0</v>
      </c>
      <c r="P503" s="12">
        <v>0</v>
      </c>
      <c r="Q503" s="12">
        <v>0</v>
      </c>
      <c r="R503" s="12">
        <v>0</v>
      </c>
      <c r="S503" s="12">
        <v>0</v>
      </c>
      <c r="T503" s="13">
        <v>0</v>
      </c>
      <c r="V503" s="12">
        <v>0.22</v>
      </c>
      <c r="W503" s="12">
        <v>0</v>
      </c>
    </row>
    <row r="504" spans="1:32" ht="15" thickBot="1" x14ac:dyDescent="0.35">
      <c r="A504" s="58"/>
      <c r="B504" s="59" t="s">
        <v>806</v>
      </c>
      <c r="C504" s="60" t="s">
        <v>807</v>
      </c>
      <c r="D504" s="60"/>
      <c r="E504" s="61"/>
      <c r="F504" s="61"/>
      <c r="G504" s="61"/>
      <c r="H504" s="61"/>
      <c r="I504" s="61"/>
      <c r="J504" s="61"/>
      <c r="K504" s="62"/>
      <c r="L504" s="62"/>
      <c r="M504" s="62">
        <v>316975.21000000002</v>
      </c>
      <c r="N504" s="62">
        <v>72002.65932916</v>
      </c>
      <c r="O504" s="62">
        <v>59905.303908000002</v>
      </c>
      <c r="P504" s="62">
        <v>0</v>
      </c>
      <c r="Q504" s="62">
        <v>0</v>
      </c>
      <c r="R504" s="62">
        <v>20247.992720904</v>
      </c>
      <c r="S504" s="62">
        <v>65725.703235701294</v>
      </c>
      <c r="T504" s="62">
        <v>20423.059981044698</v>
      </c>
      <c r="V504" s="62"/>
      <c r="W504" s="62">
        <v>109279.22892532</v>
      </c>
    </row>
    <row r="505" spans="1:32" ht="20.5" thickBot="1" x14ac:dyDescent="0.25">
      <c r="A505" s="8">
        <v>192</v>
      </c>
      <c r="B505" s="9" t="s">
        <v>810</v>
      </c>
      <c r="C505" s="10" t="s">
        <v>811</v>
      </c>
      <c r="D505" s="10" t="s">
        <v>38</v>
      </c>
      <c r="E505" s="11">
        <v>0</v>
      </c>
      <c r="F505" s="11">
        <v>6.76</v>
      </c>
      <c r="G505" s="11"/>
      <c r="H505" s="11"/>
      <c r="I505" s="11">
        <f t="shared" si="893"/>
        <v>0</v>
      </c>
      <c r="J505" s="11">
        <f t="shared" si="894"/>
        <v>6.76</v>
      </c>
      <c r="K505" s="12">
        <v>990.22</v>
      </c>
      <c r="L505" s="12"/>
      <c r="M505" s="12"/>
      <c r="N505" s="12"/>
      <c r="O505" s="12"/>
      <c r="P505" s="12"/>
      <c r="Q505" s="12"/>
      <c r="R505" s="12"/>
      <c r="S505" s="12"/>
      <c r="T505" s="13"/>
      <c r="V505" s="12"/>
      <c r="W505" s="12"/>
    </row>
    <row r="506" spans="1:32" ht="15" thickBot="1" x14ac:dyDescent="0.25">
      <c r="A506" s="8">
        <v>193</v>
      </c>
      <c r="B506" s="9" t="s">
        <v>812</v>
      </c>
      <c r="C506" s="10" t="s">
        <v>813</v>
      </c>
      <c r="D506" s="10" t="s">
        <v>38</v>
      </c>
      <c r="E506" s="11">
        <v>0</v>
      </c>
      <c r="F506" s="11">
        <v>6.76</v>
      </c>
      <c r="G506" s="11"/>
      <c r="H506" s="11"/>
      <c r="I506" s="11">
        <f t="shared" si="893"/>
        <v>0</v>
      </c>
      <c r="J506" s="11">
        <f t="shared" si="894"/>
        <v>6.76</v>
      </c>
      <c r="K506" s="71">
        <v>29.9</v>
      </c>
      <c r="L506" s="12">
        <v>25.87</v>
      </c>
      <c r="M506" s="12">
        <v>174.88</v>
      </c>
      <c r="N506" s="12">
        <v>73.683999999999997</v>
      </c>
      <c r="O506" s="12">
        <v>36.449919999999999</v>
      </c>
      <c r="P506" s="12">
        <v>0</v>
      </c>
      <c r="Q506" s="12">
        <v>0</v>
      </c>
      <c r="R506" s="12">
        <v>12.320072959999999</v>
      </c>
      <c r="S506" s="12">
        <v>39.991394227199997</v>
      </c>
      <c r="T506" s="13">
        <v>12.426594206208</v>
      </c>
      <c r="V506" s="12">
        <v>35.29</v>
      </c>
      <c r="W506" s="12">
        <v>123.032</v>
      </c>
    </row>
    <row r="507" spans="1:32" ht="15" thickBot="1" x14ac:dyDescent="0.25">
      <c r="A507" s="63"/>
      <c r="B507" s="64" t="s">
        <v>814</v>
      </c>
      <c r="C507" s="65" t="s">
        <v>815</v>
      </c>
      <c r="D507" s="65" t="s">
        <v>98</v>
      </c>
      <c r="E507" s="66">
        <v>0.1</v>
      </c>
      <c r="F507" s="66">
        <v>0.67600000000000005</v>
      </c>
      <c r="G507" s="66"/>
      <c r="H507" s="66"/>
      <c r="I507" s="66">
        <f t="shared" si="893"/>
        <v>0</v>
      </c>
      <c r="J507" s="66">
        <f t="shared" si="894"/>
        <v>0.67600000000000005</v>
      </c>
      <c r="K507" s="1">
        <v>109</v>
      </c>
      <c r="L507" s="1">
        <v>109</v>
      </c>
      <c r="M507" s="1">
        <v>73.683999999999997</v>
      </c>
      <c r="N507" s="1">
        <v>73.683999999999997</v>
      </c>
      <c r="O507" s="1"/>
      <c r="P507" s="1"/>
      <c r="Q507" s="1"/>
      <c r="R507" s="1"/>
      <c r="S507" s="1"/>
      <c r="T507" s="1"/>
      <c r="V507" s="1">
        <v>182</v>
      </c>
      <c r="W507" s="1">
        <v>123.032</v>
      </c>
      <c r="X507" s="15">
        <f t="shared" ref="X507" si="982">V507/L507</f>
        <v>1.6697247706422018</v>
      </c>
      <c r="Y507" s="15">
        <f t="shared" ref="Y507" si="983">X507-AF507</f>
        <v>1.6440727591033686</v>
      </c>
      <c r="Z507" s="16">
        <f t="shared" ref="Z507" si="984">K507*Y507</f>
        <v>179.20393074226718</v>
      </c>
      <c r="AA507" s="16">
        <f t="shared" ref="AA507" si="985">Z507-K507</f>
        <v>70.203930742267175</v>
      </c>
      <c r="AB507" s="16">
        <f t="shared" ref="AB507" si="986">J507*AA507</f>
        <v>47.457857181772617</v>
      </c>
      <c r="AC507" s="15">
        <f t="shared" ref="AC507" si="987">104.584835545197%-100%</f>
        <v>4.5848355451969969E-2</v>
      </c>
      <c r="AD507" s="15">
        <f t="shared" ref="AD507" si="988">101.199262415129%-100%</f>
        <v>1.1992624151289988E-2</v>
      </c>
      <c r="AE507" s="15">
        <f t="shared" ref="AE507" si="989">101.911505501324%-100%</f>
        <v>1.9115055013239957E-2</v>
      </c>
      <c r="AF507" s="15">
        <f t="shared" ref="AF507" si="990">AVERAGE(AC507:AE507)</f>
        <v>2.5652011538833303E-2</v>
      </c>
    </row>
    <row r="508" spans="1:32" ht="20.5" thickBot="1" x14ac:dyDescent="0.25">
      <c r="A508" s="8">
        <v>194</v>
      </c>
      <c r="B508" s="9" t="s">
        <v>816</v>
      </c>
      <c r="C508" s="10" t="s">
        <v>817</v>
      </c>
      <c r="D508" s="10" t="s">
        <v>38</v>
      </c>
      <c r="E508" s="11">
        <v>0</v>
      </c>
      <c r="F508" s="11">
        <v>184.12</v>
      </c>
      <c r="G508" s="11"/>
      <c r="H508" s="11"/>
      <c r="I508" s="11">
        <f t="shared" si="893"/>
        <v>0</v>
      </c>
      <c r="J508" s="11">
        <f t="shared" si="894"/>
        <v>184.12</v>
      </c>
      <c r="K508" s="77">
        <v>715.35</v>
      </c>
      <c r="L508" s="12">
        <v>646.34</v>
      </c>
      <c r="M508" s="12">
        <v>119004.12</v>
      </c>
      <c r="N508" s="12">
        <v>35977.810809160001</v>
      </c>
      <c r="O508" s="12">
        <v>29907.495375999999</v>
      </c>
      <c r="P508" s="12">
        <v>0</v>
      </c>
      <c r="Q508" s="12">
        <v>0</v>
      </c>
      <c r="R508" s="12">
        <v>10108.733437088</v>
      </c>
      <c r="S508" s="12">
        <v>32813.307626732101</v>
      </c>
      <c r="T508" s="13">
        <v>10196.135101574801</v>
      </c>
      <c r="V508" s="12">
        <v>828.02</v>
      </c>
      <c r="W508" s="12">
        <v>57629.810587319997</v>
      </c>
    </row>
    <row r="509" spans="1:32" x14ac:dyDescent="0.2">
      <c r="A509" s="63"/>
      <c r="B509" s="64" t="s">
        <v>818</v>
      </c>
      <c r="C509" s="65" t="s">
        <v>819</v>
      </c>
      <c r="D509" s="65" t="s">
        <v>38</v>
      </c>
      <c r="E509" s="66">
        <v>1.05</v>
      </c>
      <c r="F509" s="66">
        <v>193.32599999999999</v>
      </c>
      <c r="G509" s="66"/>
      <c r="H509" s="66"/>
      <c r="I509" s="66">
        <f t="shared" si="893"/>
        <v>0</v>
      </c>
      <c r="J509" s="66">
        <f t="shared" si="894"/>
        <v>193.32599999999999</v>
      </c>
      <c r="K509" s="1">
        <v>59.8</v>
      </c>
      <c r="L509" s="1">
        <v>59.8</v>
      </c>
      <c r="M509" s="1">
        <v>11560.8948</v>
      </c>
      <c r="N509" s="1">
        <v>11560.8948</v>
      </c>
      <c r="O509" s="1"/>
      <c r="P509" s="1"/>
      <c r="Q509" s="1"/>
      <c r="R509" s="1"/>
      <c r="S509" s="1"/>
      <c r="T509" s="1"/>
      <c r="V509" s="1">
        <v>69</v>
      </c>
      <c r="W509" s="1">
        <v>13339.494000000001</v>
      </c>
      <c r="X509" s="15">
        <f t="shared" ref="X509:X522" si="991">V509/L509</f>
        <v>1.153846153846154</v>
      </c>
      <c r="Y509" s="15">
        <f t="shared" ref="Y509:Y522" si="992">X509-AF509</f>
        <v>1.1281941423073207</v>
      </c>
      <c r="Z509" s="16">
        <f t="shared" ref="Z509:Z522" si="993">K509*Y509</f>
        <v>67.466009709977783</v>
      </c>
      <c r="AA509" s="16">
        <f t="shared" ref="AA509:AA522" si="994">Z509-K509</f>
        <v>7.6660097099777857</v>
      </c>
      <c r="AB509" s="16">
        <f t="shared" ref="AB509:AB522" si="995">J509*AA509</f>
        <v>1482.0389931911654</v>
      </c>
      <c r="AC509" s="15">
        <f t="shared" ref="AC509:AC522" si="996">104.584835545197%-100%</f>
        <v>4.5848355451969969E-2</v>
      </c>
      <c r="AD509" s="15">
        <f t="shared" ref="AD509:AD522" si="997">101.199262415129%-100%</f>
        <v>1.1992624151289988E-2</v>
      </c>
      <c r="AE509" s="15">
        <f t="shared" ref="AE509:AE522" si="998">101.911505501324%-100%</f>
        <v>1.9115055013239957E-2</v>
      </c>
      <c r="AF509" s="15">
        <f t="shared" ref="AF509:AF522" si="999">AVERAGE(AC509:AE509)</f>
        <v>2.5652011538833303E-2</v>
      </c>
    </row>
    <row r="510" spans="1:32" ht="18" x14ac:dyDescent="0.2">
      <c r="A510" s="63"/>
      <c r="B510" s="64" t="s">
        <v>820</v>
      </c>
      <c r="C510" s="65" t="s">
        <v>821</v>
      </c>
      <c r="D510" s="65" t="s">
        <v>184</v>
      </c>
      <c r="E510" s="66">
        <v>0.17</v>
      </c>
      <c r="F510" s="66">
        <v>31.3004</v>
      </c>
      <c r="G510" s="66"/>
      <c r="H510" s="66"/>
      <c r="I510" s="66">
        <f t="shared" si="893"/>
        <v>0</v>
      </c>
      <c r="J510" s="66">
        <f t="shared" si="894"/>
        <v>31.3004</v>
      </c>
      <c r="K510" s="1">
        <v>20.8</v>
      </c>
      <c r="L510" s="1">
        <v>20.8</v>
      </c>
      <c r="M510" s="1">
        <v>651.04831999999999</v>
      </c>
      <c r="N510" s="1">
        <v>651.04831999999999</v>
      </c>
      <c r="O510" s="1"/>
      <c r="P510" s="1"/>
      <c r="Q510" s="1"/>
      <c r="R510" s="1"/>
      <c r="S510" s="1"/>
      <c r="T510" s="1"/>
      <c r="V510" s="1">
        <v>33.9</v>
      </c>
      <c r="W510" s="1">
        <v>1061.08356</v>
      </c>
      <c r="X510" s="15">
        <f t="shared" si="991"/>
        <v>1.6298076923076923</v>
      </c>
      <c r="Y510" s="15">
        <f t="shared" si="992"/>
        <v>1.6041556807688591</v>
      </c>
      <c r="Z510" s="16">
        <f t="shared" si="993"/>
        <v>33.366438159992271</v>
      </c>
      <c r="AA510" s="16">
        <f t="shared" si="994"/>
        <v>12.56643815999227</v>
      </c>
      <c r="AB510" s="16">
        <f t="shared" si="995"/>
        <v>393.33454098302207</v>
      </c>
      <c r="AC510" s="15">
        <f t="shared" si="996"/>
        <v>4.5848355451969969E-2</v>
      </c>
      <c r="AD510" s="15">
        <f t="shared" si="997"/>
        <v>1.1992624151289988E-2</v>
      </c>
      <c r="AE510" s="15">
        <f t="shared" si="998"/>
        <v>1.9115055013239957E-2</v>
      </c>
      <c r="AF510" s="15">
        <f t="shared" si="999"/>
        <v>2.5652011538833303E-2</v>
      </c>
    </row>
    <row r="511" spans="1:32" ht="18" x14ac:dyDescent="0.2">
      <c r="A511" s="63"/>
      <c r="B511" s="64" t="s">
        <v>822</v>
      </c>
      <c r="C511" s="65" t="s">
        <v>823</v>
      </c>
      <c r="D511" s="65" t="s">
        <v>184</v>
      </c>
      <c r="E511" s="66">
        <v>1.4999999999999999E-2</v>
      </c>
      <c r="F511" s="66">
        <v>2.7618</v>
      </c>
      <c r="G511" s="66"/>
      <c r="H511" s="66"/>
      <c r="I511" s="66">
        <f t="shared" si="893"/>
        <v>0</v>
      </c>
      <c r="J511" s="66">
        <f t="shared" si="894"/>
        <v>2.7618</v>
      </c>
      <c r="K511" s="1">
        <v>284</v>
      </c>
      <c r="L511" s="1">
        <v>284</v>
      </c>
      <c r="M511" s="1">
        <v>784.35119999999995</v>
      </c>
      <c r="N511" s="1">
        <v>784.35119999999995</v>
      </c>
      <c r="O511" s="1"/>
      <c r="P511" s="1"/>
      <c r="Q511" s="1"/>
      <c r="R511" s="1"/>
      <c r="S511" s="1"/>
      <c r="T511" s="1"/>
      <c r="V511" s="1">
        <v>323</v>
      </c>
      <c r="W511" s="1">
        <v>892.06140000000005</v>
      </c>
      <c r="X511" s="15">
        <f t="shared" si="991"/>
        <v>1.1373239436619718</v>
      </c>
      <c r="Y511" s="15">
        <f t="shared" si="992"/>
        <v>1.1116719321231385</v>
      </c>
      <c r="Z511" s="16">
        <f t="shared" si="993"/>
        <v>315.71482872297133</v>
      </c>
      <c r="AA511" s="16">
        <f t="shared" si="994"/>
        <v>31.714828722971333</v>
      </c>
      <c r="AB511" s="16">
        <f t="shared" si="995"/>
        <v>87.590013967102223</v>
      </c>
      <c r="AC511" s="15">
        <f t="shared" si="996"/>
        <v>4.5848355451969969E-2</v>
      </c>
      <c r="AD511" s="15">
        <f t="shared" si="997"/>
        <v>1.1992624151289988E-2</v>
      </c>
      <c r="AE511" s="15">
        <f t="shared" si="998"/>
        <v>1.9115055013239957E-2</v>
      </c>
      <c r="AF511" s="15">
        <f t="shared" si="999"/>
        <v>2.5652011538833303E-2</v>
      </c>
    </row>
    <row r="512" spans="1:32" x14ac:dyDescent="0.2">
      <c r="A512" s="63"/>
      <c r="B512" s="64" t="s">
        <v>824</v>
      </c>
      <c r="C512" s="65" t="s">
        <v>825</v>
      </c>
      <c r="D512" s="65" t="s">
        <v>95</v>
      </c>
      <c r="E512" s="66">
        <v>0.90908999999999995</v>
      </c>
      <c r="F512" s="66">
        <v>167.38165079999999</v>
      </c>
      <c r="G512" s="66"/>
      <c r="H512" s="66"/>
      <c r="I512" s="66">
        <f t="shared" si="893"/>
        <v>0</v>
      </c>
      <c r="J512" s="66">
        <f t="shared" si="894"/>
        <v>167.38165079999999</v>
      </c>
      <c r="K512" s="1">
        <v>2.7</v>
      </c>
      <c r="L512" s="1">
        <v>2.7</v>
      </c>
      <c r="M512" s="1">
        <v>451.93045716</v>
      </c>
      <c r="N512" s="1">
        <v>451.93045716</v>
      </c>
      <c r="O512" s="1"/>
      <c r="P512" s="1"/>
      <c r="Q512" s="1"/>
      <c r="R512" s="1"/>
      <c r="S512" s="1"/>
      <c r="T512" s="1"/>
      <c r="V512" s="1">
        <v>2.9</v>
      </c>
      <c r="W512" s="1">
        <v>485.40678731999998</v>
      </c>
      <c r="X512" s="15">
        <f t="shared" si="991"/>
        <v>1.074074074074074</v>
      </c>
      <c r="Y512" s="15">
        <f t="shared" si="992"/>
        <v>1.0484220625352407</v>
      </c>
      <c r="Z512" s="16">
        <f t="shared" si="993"/>
        <v>2.83073956884515</v>
      </c>
      <c r="AA512" s="16">
        <f t="shared" si="994"/>
        <v>0.13073956884514981</v>
      </c>
      <c r="AB512" s="16">
        <f t="shared" si="995"/>
        <v>21.883404858181425</v>
      </c>
      <c r="AC512" s="15">
        <f t="shared" si="996"/>
        <v>4.5848355451969969E-2</v>
      </c>
      <c r="AD512" s="15">
        <f t="shared" si="997"/>
        <v>1.1992624151289988E-2</v>
      </c>
      <c r="AE512" s="15">
        <f t="shared" si="998"/>
        <v>1.9115055013239957E-2</v>
      </c>
      <c r="AF512" s="15">
        <f t="shared" si="999"/>
        <v>2.5652011538833303E-2</v>
      </c>
    </row>
    <row r="513" spans="1:32" x14ac:dyDescent="0.2">
      <c r="A513" s="63"/>
      <c r="B513" s="64" t="s">
        <v>826</v>
      </c>
      <c r="C513" s="65" t="s">
        <v>827</v>
      </c>
      <c r="D513" s="65" t="s">
        <v>95</v>
      </c>
      <c r="E513" s="66">
        <v>0.42</v>
      </c>
      <c r="F513" s="66">
        <v>77.330399999999997</v>
      </c>
      <c r="G513" s="66"/>
      <c r="H513" s="66"/>
      <c r="I513" s="66">
        <f t="shared" si="893"/>
        <v>0</v>
      </c>
      <c r="J513" s="66">
        <f t="shared" si="894"/>
        <v>77.330399999999997</v>
      </c>
      <c r="K513" s="1">
        <v>14.4</v>
      </c>
      <c r="L513" s="1">
        <v>14.4</v>
      </c>
      <c r="M513" s="1">
        <v>1113.5577599999999</v>
      </c>
      <c r="N513" s="1">
        <v>1113.5577599999999</v>
      </c>
      <c r="O513" s="1"/>
      <c r="P513" s="1"/>
      <c r="Q513" s="1"/>
      <c r="R513" s="1"/>
      <c r="S513" s="1"/>
      <c r="T513" s="1"/>
      <c r="V513" s="1">
        <v>30.6</v>
      </c>
      <c r="W513" s="1">
        <v>2366.3102399999998</v>
      </c>
      <c r="X513" s="15">
        <f t="shared" si="991"/>
        <v>2.125</v>
      </c>
      <c r="Y513" s="15">
        <f t="shared" si="992"/>
        <v>2.0993479884611665</v>
      </c>
      <c r="Z513" s="16">
        <f t="shared" si="993"/>
        <v>30.230611033840798</v>
      </c>
      <c r="AA513" s="16">
        <f t="shared" si="994"/>
        <v>15.830611033840798</v>
      </c>
      <c r="AB513" s="16">
        <f t="shared" si="995"/>
        <v>1224.1874834913224</v>
      </c>
      <c r="AC513" s="15">
        <f t="shared" si="996"/>
        <v>4.5848355451969969E-2</v>
      </c>
      <c r="AD513" s="15">
        <f t="shared" si="997"/>
        <v>1.1992624151289988E-2</v>
      </c>
      <c r="AE513" s="15">
        <f t="shared" si="998"/>
        <v>1.9115055013239957E-2</v>
      </c>
      <c r="AF513" s="15">
        <f t="shared" si="999"/>
        <v>2.5652011538833303E-2</v>
      </c>
    </row>
    <row r="514" spans="1:32" x14ac:dyDescent="0.2">
      <c r="A514" s="63"/>
      <c r="B514" s="64" t="s">
        <v>828</v>
      </c>
      <c r="C514" s="65" t="s">
        <v>829</v>
      </c>
      <c r="D514" s="65" t="s">
        <v>95</v>
      </c>
      <c r="E514" s="66">
        <v>3.36</v>
      </c>
      <c r="F514" s="66">
        <v>618.64319999999998</v>
      </c>
      <c r="G514" s="66"/>
      <c r="H514" s="66"/>
      <c r="I514" s="66">
        <f t="shared" si="893"/>
        <v>0</v>
      </c>
      <c r="J514" s="66">
        <f t="shared" si="894"/>
        <v>618.64319999999998</v>
      </c>
      <c r="K514" s="1">
        <v>20.2</v>
      </c>
      <c r="L514" s="1">
        <v>20.2</v>
      </c>
      <c r="M514" s="1">
        <v>12496.592640000001</v>
      </c>
      <c r="N514" s="1">
        <v>12496.592640000001</v>
      </c>
      <c r="O514" s="1"/>
      <c r="P514" s="1"/>
      <c r="Q514" s="1"/>
      <c r="R514" s="1"/>
      <c r="S514" s="1"/>
      <c r="T514" s="1"/>
      <c r="V514" s="1">
        <v>42.7</v>
      </c>
      <c r="W514" s="1">
        <v>26416.064640000001</v>
      </c>
      <c r="X514" s="15">
        <f t="shared" si="991"/>
        <v>2.113861386138614</v>
      </c>
      <c r="Y514" s="15">
        <f t="shared" si="992"/>
        <v>2.0882093745997805</v>
      </c>
      <c r="Z514" s="16">
        <f t="shared" si="993"/>
        <v>42.181829366915565</v>
      </c>
      <c r="AA514" s="16">
        <f t="shared" si="994"/>
        <v>21.981829366915566</v>
      </c>
      <c r="AB514" s="16">
        <f t="shared" si="995"/>
        <v>13598.909261402619</v>
      </c>
      <c r="AC514" s="15">
        <f t="shared" si="996"/>
        <v>4.5848355451969969E-2</v>
      </c>
      <c r="AD514" s="15">
        <f t="shared" si="997"/>
        <v>1.1992624151289988E-2</v>
      </c>
      <c r="AE514" s="15">
        <f t="shared" si="998"/>
        <v>1.9115055013239957E-2</v>
      </c>
      <c r="AF514" s="15">
        <f t="shared" si="999"/>
        <v>2.5652011538833303E-2</v>
      </c>
    </row>
    <row r="515" spans="1:32" ht="18" x14ac:dyDescent="0.2">
      <c r="A515" s="63"/>
      <c r="B515" s="64" t="s">
        <v>830</v>
      </c>
      <c r="C515" s="65" t="s">
        <v>831</v>
      </c>
      <c r="D515" s="65" t="s">
        <v>184</v>
      </c>
      <c r="E515" s="66">
        <v>1.6E-2</v>
      </c>
      <c r="F515" s="66">
        <v>2.9459200000000001</v>
      </c>
      <c r="G515" s="66"/>
      <c r="H515" s="66"/>
      <c r="I515" s="66">
        <f t="shared" si="893"/>
        <v>0</v>
      </c>
      <c r="J515" s="66">
        <f t="shared" si="894"/>
        <v>2.9459200000000001</v>
      </c>
      <c r="K515" s="1">
        <v>60.1</v>
      </c>
      <c r="L515" s="1">
        <v>60.1</v>
      </c>
      <c r="M515" s="1">
        <v>177.049792</v>
      </c>
      <c r="N515" s="1">
        <v>177.049792</v>
      </c>
      <c r="O515" s="1"/>
      <c r="P515" s="1"/>
      <c r="Q515" s="1"/>
      <c r="R515" s="1"/>
      <c r="S515" s="1"/>
      <c r="T515" s="1"/>
      <c r="V515" s="1">
        <v>67</v>
      </c>
      <c r="W515" s="1">
        <v>197.37664000000001</v>
      </c>
      <c r="X515" s="15">
        <f t="shared" si="991"/>
        <v>1.1148086522462561</v>
      </c>
      <c r="Y515" s="15">
        <f t="shared" si="992"/>
        <v>1.0891566407074229</v>
      </c>
      <c r="Z515" s="16">
        <f t="shared" si="993"/>
        <v>65.458314106516113</v>
      </c>
      <c r="AA515" s="16">
        <f t="shared" si="994"/>
        <v>5.3583141065161115</v>
      </c>
      <c r="AB515" s="16">
        <f t="shared" si="995"/>
        <v>15.785164692667944</v>
      </c>
      <c r="AC515" s="15">
        <f t="shared" si="996"/>
        <v>4.5848355451969969E-2</v>
      </c>
      <c r="AD515" s="15">
        <f t="shared" si="997"/>
        <v>1.1992624151289988E-2</v>
      </c>
      <c r="AE515" s="15">
        <f t="shared" si="998"/>
        <v>1.9115055013239957E-2</v>
      </c>
      <c r="AF515" s="15">
        <f t="shared" si="999"/>
        <v>2.5652011538833303E-2</v>
      </c>
    </row>
    <row r="516" spans="1:32" x14ac:dyDescent="0.2">
      <c r="A516" s="63"/>
      <c r="B516" s="64" t="s">
        <v>832</v>
      </c>
      <c r="C516" s="65" t="s">
        <v>833</v>
      </c>
      <c r="D516" s="65" t="s">
        <v>41</v>
      </c>
      <c r="E516" s="66">
        <v>2.2999999999999998</v>
      </c>
      <c r="F516" s="66">
        <v>423.476</v>
      </c>
      <c r="G516" s="66"/>
      <c r="H516" s="66"/>
      <c r="I516" s="66">
        <f t="shared" si="893"/>
        <v>0</v>
      </c>
      <c r="J516" s="66">
        <f t="shared" si="894"/>
        <v>423.476</v>
      </c>
      <c r="K516" s="1">
        <v>5.71</v>
      </c>
      <c r="L516" s="1">
        <v>5.71</v>
      </c>
      <c r="M516" s="1">
        <v>2418.0479599999999</v>
      </c>
      <c r="N516" s="1">
        <v>2418.0479599999999</v>
      </c>
      <c r="O516" s="1"/>
      <c r="P516" s="1"/>
      <c r="Q516" s="1"/>
      <c r="R516" s="1"/>
      <c r="S516" s="1"/>
      <c r="T516" s="1"/>
      <c r="V516" s="1">
        <v>8.77</v>
      </c>
      <c r="W516" s="1">
        <v>3713.8845200000001</v>
      </c>
      <c r="X516" s="15">
        <f t="shared" si="991"/>
        <v>1.5359019264448335</v>
      </c>
      <c r="Y516" s="15">
        <f t="shared" si="992"/>
        <v>1.5102499149060002</v>
      </c>
      <c r="Z516" s="16">
        <f t="shared" si="993"/>
        <v>8.6235270141132609</v>
      </c>
      <c r="AA516" s="16">
        <f t="shared" si="994"/>
        <v>2.913527014113261</v>
      </c>
      <c r="AB516" s="16">
        <f t="shared" si="995"/>
        <v>1233.8087658286272</v>
      </c>
      <c r="AC516" s="15">
        <f t="shared" si="996"/>
        <v>4.5848355451969969E-2</v>
      </c>
      <c r="AD516" s="15">
        <f t="shared" si="997"/>
        <v>1.1992624151289988E-2</v>
      </c>
      <c r="AE516" s="15">
        <f t="shared" si="998"/>
        <v>1.9115055013239957E-2</v>
      </c>
      <c r="AF516" s="15">
        <f t="shared" si="999"/>
        <v>2.5652011538833303E-2</v>
      </c>
    </row>
    <row r="517" spans="1:32" x14ac:dyDescent="0.2">
      <c r="A517" s="63"/>
      <c r="B517" s="64" t="s">
        <v>834</v>
      </c>
      <c r="C517" s="65" t="s">
        <v>835</v>
      </c>
      <c r="D517" s="65" t="s">
        <v>41</v>
      </c>
      <c r="E517" s="66">
        <v>1.5</v>
      </c>
      <c r="F517" s="66">
        <v>276.18</v>
      </c>
      <c r="G517" s="66"/>
      <c r="H517" s="66"/>
      <c r="I517" s="66">
        <f t="shared" si="893"/>
        <v>0</v>
      </c>
      <c r="J517" s="66">
        <f t="shared" si="894"/>
        <v>276.18</v>
      </c>
      <c r="K517" s="1">
        <v>7.31</v>
      </c>
      <c r="L517" s="1">
        <v>7.31</v>
      </c>
      <c r="M517" s="1">
        <v>2018.8758</v>
      </c>
      <c r="N517" s="1">
        <v>2018.8758</v>
      </c>
      <c r="O517" s="1"/>
      <c r="P517" s="1"/>
      <c r="Q517" s="1"/>
      <c r="R517" s="1"/>
      <c r="S517" s="1"/>
      <c r="T517" s="1"/>
      <c r="V517" s="1">
        <v>10.6</v>
      </c>
      <c r="W517" s="1">
        <v>2927.5079999999998</v>
      </c>
      <c r="X517" s="15">
        <f t="shared" si="991"/>
        <v>1.4500683994528043</v>
      </c>
      <c r="Y517" s="15">
        <f t="shared" si="992"/>
        <v>1.4244163879139711</v>
      </c>
      <c r="Z517" s="16">
        <f t="shared" si="993"/>
        <v>10.412483795651127</v>
      </c>
      <c r="AA517" s="16">
        <f t="shared" si="994"/>
        <v>3.1024837956511275</v>
      </c>
      <c r="AB517" s="16">
        <f t="shared" si="995"/>
        <v>856.84397468292843</v>
      </c>
      <c r="AC517" s="15">
        <f t="shared" si="996"/>
        <v>4.5848355451969969E-2</v>
      </c>
      <c r="AD517" s="15">
        <f t="shared" si="997"/>
        <v>1.1992624151289988E-2</v>
      </c>
      <c r="AE517" s="15">
        <f t="shared" si="998"/>
        <v>1.9115055013239957E-2</v>
      </c>
      <c r="AF517" s="15">
        <f t="shared" si="999"/>
        <v>2.5652011538833303E-2</v>
      </c>
    </row>
    <row r="518" spans="1:32" x14ac:dyDescent="0.2">
      <c r="A518" s="63"/>
      <c r="B518" s="64" t="s">
        <v>836</v>
      </c>
      <c r="C518" s="65" t="s">
        <v>837</v>
      </c>
      <c r="D518" s="65" t="s">
        <v>41</v>
      </c>
      <c r="E518" s="66">
        <v>0.6</v>
      </c>
      <c r="F518" s="66">
        <v>110.47199999999999</v>
      </c>
      <c r="G518" s="66"/>
      <c r="H518" s="66"/>
      <c r="I518" s="66">
        <f t="shared" si="893"/>
        <v>0</v>
      </c>
      <c r="J518" s="66">
        <f t="shared" si="894"/>
        <v>110.47199999999999</v>
      </c>
      <c r="K518" s="1">
        <v>4.9800000000000004</v>
      </c>
      <c r="L518" s="1">
        <v>4.9800000000000004</v>
      </c>
      <c r="M518" s="1">
        <v>550.15056000000004</v>
      </c>
      <c r="N518" s="1">
        <v>550.15056000000004</v>
      </c>
      <c r="O518" s="1"/>
      <c r="P518" s="1"/>
      <c r="Q518" s="1"/>
      <c r="R518" s="1"/>
      <c r="S518" s="1"/>
      <c r="T518" s="1"/>
      <c r="V518" s="1">
        <v>9.43</v>
      </c>
      <c r="W518" s="1">
        <v>1041.7509600000001</v>
      </c>
      <c r="X518" s="15">
        <f t="shared" si="991"/>
        <v>1.8935742971887548</v>
      </c>
      <c r="Y518" s="15">
        <f t="shared" si="992"/>
        <v>1.8679222856499216</v>
      </c>
      <c r="Z518" s="16">
        <f t="shared" si="993"/>
        <v>9.3022529825366096</v>
      </c>
      <c r="AA518" s="16">
        <f t="shared" si="994"/>
        <v>4.3222529825366092</v>
      </c>
      <c r="AB518" s="16">
        <f t="shared" si="995"/>
        <v>477.48793148678425</v>
      </c>
      <c r="AC518" s="15">
        <f t="shared" si="996"/>
        <v>4.5848355451969969E-2</v>
      </c>
      <c r="AD518" s="15">
        <f t="shared" si="997"/>
        <v>1.1992624151289988E-2</v>
      </c>
      <c r="AE518" s="15">
        <f t="shared" si="998"/>
        <v>1.9115055013239957E-2</v>
      </c>
      <c r="AF518" s="15">
        <f t="shared" si="999"/>
        <v>2.5652011538833303E-2</v>
      </c>
    </row>
    <row r="519" spans="1:32" x14ac:dyDescent="0.2">
      <c r="A519" s="63"/>
      <c r="B519" s="64" t="s">
        <v>838</v>
      </c>
      <c r="C519" s="65" t="s">
        <v>839</v>
      </c>
      <c r="D519" s="65" t="s">
        <v>41</v>
      </c>
      <c r="E519" s="66">
        <v>1.5</v>
      </c>
      <c r="F519" s="66">
        <v>276.18</v>
      </c>
      <c r="G519" s="66"/>
      <c r="H519" s="66"/>
      <c r="I519" s="66">
        <f t="shared" si="893"/>
        <v>0</v>
      </c>
      <c r="J519" s="66">
        <f t="shared" si="894"/>
        <v>276.18</v>
      </c>
      <c r="K519" s="1">
        <v>3.48</v>
      </c>
      <c r="L519" s="1">
        <v>3.48</v>
      </c>
      <c r="M519" s="1">
        <v>961.10640000000001</v>
      </c>
      <c r="N519" s="1">
        <v>961.10640000000001</v>
      </c>
      <c r="O519" s="1"/>
      <c r="P519" s="1"/>
      <c r="Q519" s="1"/>
      <c r="R519" s="1"/>
      <c r="S519" s="1"/>
      <c r="T519" s="1"/>
      <c r="V519" s="1">
        <v>4.8600000000000003</v>
      </c>
      <c r="W519" s="1">
        <v>1342.2348</v>
      </c>
      <c r="X519" s="15">
        <f t="shared" si="991"/>
        <v>1.396551724137931</v>
      </c>
      <c r="Y519" s="15">
        <f t="shared" si="992"/>
        <v>1.3708997125990978</v>
      </c>
      <c r="Z519" s="16">
        <f t="shared" si="993"/>
        <v>4.7707309998448606</v>
      </c>
      <c r="AA519" s="16">
        <f t="shared" si="994"/>
        <v>1.2907309998448606</v>
      </c>
      <c r="AB519" s="16">
        <f t="shared" si="995"/>
        <v>356.47408753715359</v>
      </c>
      <c r="AC519" s="15">
        <f t="shared" si="996"/>
        <v>4.5848355451969969E-2</v>
      </c>
      <c r="AD519" s="15">
        <f t="shared" si="997"/>
        <v>1.1992624151289988E-2</v>
      </c>
      <c r="AE519" s="15">
        <f t="shared" si="998"/>
        <v>1.9115055013239957E-2</v>
      </c>
      <c r="AF519" s="15">
        <f t="shared" si="999"/>
        <v>2.5652011538833303E-2</v>
      </c>
    </row>
    <row r="520" spans="1:32" x14ac:dyDescent="0.2">
      <c r="A520" s="63"/>
      <c r="B520" s="64" t="s">
        <v>840</v>
      </c>
      <c r="C520" s="65" t="s">
        <v>841</v>
      </c>
      <c r="D520" s="65" t="s">
        <v>95</v>
      </c>
      <c r="E520" s="66">
        <v>1.6</v>
      </c>
      <c r="F520" s="66">
        <v>294.59199999999998</v>
      </c>
      <c r="G520" s="66"/>
      <c r="H520" s="66"/>
      <c r="I520" s="66">
        <f t="shared" si="893"/>
        <v>0</v>
      </c>
      <c r="J520" s="66">
        <f t="shared" si="894"/>
        <v>294.59199999999998</v>
      </c>
      <c r="K520" s="1">
        <v>0.86</v>
      </c>
      <c r="L520" s="1">
        <v>0.86</v>
      </c>
      <c r="M520" s="1">
        <v>253.34912</v>
      </c>
      <c r="N520" s="1">
        <v>253.34912</v>
      </c>
      <c r="O520" s="1"/>
      <c r="P520" s="1"/>
      <c r="Q520" s="1"/>
      <c r="R520" s="1"/>
      <c r="S520" s="1"/>
      <c r="T520" s="1"/>
      <c r="V520" s="1">
        <v>1.32</v>
      </c>
      <c r="W520" s="1">
        <v>388.86144000000002</v>
      </c>
      <c r="X520" s="15">
        <f t="shared" si="991"/>
        <v>1.5348837209302326</v>
      </c>
      <c r="Y520" s="15">
        <f t="shared" si="992"/>
        <v>1.5092317093913994</v>
      </c>
      <c r="Z520" s="16">
        <f t="shared" si="993"/>
        <v>1.2979392700766035</v>
      </c>
      <c r="AA520" s="16">
        <f t="shared" si="994"/>
        <v>0.43793927007660349</v>
      </c>
      <c r="AB520" s="16">
        <f t="shared" si="995"/>
        <v>129.01340545040676</v>
      </c>
      <c r="AC520" s="15">
        <f t="shared" si="996"/>
        <v>4.5848355451969969E-2</v>
      </c>
      <c r="AD520" s="15">
        <f t="shared" si="997"/>
        <v>1.1992624151289988E-2</v>
      </c>
      <c r="AE520" s="15">
        <f t="shared" si="998"/>
        <v>1.9115055013239957E-2</v>
      </c>
      <c r="AF520" s="15">
        <f t="shared" si="999"/>
        <v>2.5652011538833303E-2</v>
      </c>
    </row>
    <row r="521" spans="1:32" x14ac:dyDescent="0.2">
      <c r="A521" s="63"/>
      <c r="B521" s="64" t="s">
        <v>842</v>
      </c>
      <c r="C521" s="65" t="s">
        <v>843</v>
      </c>
      <c r="D521" s="65" t="s">
        <v>98</v>
      </c>
      <c r="E521" s="66">
        <v>0.3</v>
      </c>
      <c r="F521" s="66">
        <v>55.235999999999997</v>
      </c>
      <c r="G521" s="66"/>
      <c r="H521" s="66"/>
      <c r="I521" s="66">
        <f t="shared" si="893"/>
        <v>0</v>
      </c>
      <c r="J521" s="66">
        <f t="shared" si="894"/>
        <v>55.235999999999997</v>
      </c>
      <c r="K521" s="1">
        <v>35.299999999999997</v>
      </c>
      <c r="L521" s="1">
        <v>35.299999999999997</v>
      </c>
      <c r="M521" s="1">
        <v>1949.8308</v>
      </c>
      <c r="N521" s="1">
        <v>1949.8308</v>
      </c>
      <c r="O521" s="1"/>
      <c r="P521" s="1"/>
      <c r="Q521" s="1"/>
      <c r="R521" s="1"/>
      <c r="S521" s="1"/>
      <c r="T521" s="1"/>
      <c r="V521" s="1">
        <v>51.8</v>
      </c>
      <c r="W521" s="1">
        <v>2861.2248</v>
      </c>
      <c r="X521" s="15">
        <f t="shared" si="991"/>
        <v>1.4674220963172806</v>
      </c>
      <c r="Y521" s="15">
        <f t="shared" si="992"/>
        <v>1.4417700847784474</v>
      </c>
      <c r="Z521" s="16">
        <f t="shared" si="993"/>
        <v>50.894483992679191</v>
      </c>
      <c r="AA521" s="16">
        <f t="shared" si="994"/>
        <v>15.594483992679194</v>
      </c>
      <c r="AB521" s="16">
        <f t="shared" si="995"/>
        <v>861.37691781962792</v>
      </c>
      <c r="AC521" s="15">
        <f t="shared" si="996"/>
        <v>4.5848355451969969E-2</v>
      </c>
      <c r="AD521" s="15">
        <f t="shared" si="997"/>
        <v>1.1992624151289988E-2</v>
      </c>
      <c r="AE521" s="15">
        <f t="shared" si="998"/>
        <v>1.9115055013239957E-2</v>
      </c>
      <c r="AF521" s="15">
        <f t="shared" si="999"/>
        <v>2.5652011538833303E-2</v>
      </c>
    </row>
    <row r="522" spans="1:32" ht="15" thickBot="1" x14ac:dyDescent="0.25">
      <c r="A522" s="63"/>
      <c r="B522" s="64" t="s">
        <v>844</v>
      </c>
      <c r="C522" s="65" t="s">
        <v>845</v>
      </c>
      <c r="D522" s="65" t="s">
        <v>98</v>
      </c>
      <c r="E522" s="66">
        <v>0.1</v>
      </c>
      <c r="F522" s="66">
        <v>18.411999999999999</v>
      </c>
      <c r="G522" s="66"/>
      <c r="H522" s="66"/>
      <c r="I522" s="66">
        <f t="shared" si="893"/>
        <v>0</v>
      </c>
      <c r="J522" s="66">
        <f t="shared" si="894"/>
        <v>18.411999999999999</v>
      </c>
      <c r="K522" s="1">
        <v>32.1</v>
      </c>
      <c r="L522" s="1">
        <v>32.1</v>
      </c>
      <c r="M522" s="1">
        <v>591.02520000000004</v>
      </c>
      <c r="N522" s="1">
        <v>591.02520000000004</v>
      </c>
      <c r="O522" s="1"/>
      <c r="P522" s="1"/>
      <c r="Q522" s="1"/>
      <c r="R522" s="1"/>
      <c r="S522" s="1"/>
      <c r="T522" s="1"/>
      <c r="V522" s="1">
        <v>32.4</v>
      </c>
      <c r="W522" s="1">
        <v>596.54880000000003</v>
      </c>
      <c r="X522" s="15">
        <f t="shared" si="991"/>
        <v>1.0093457943925233</v>
      </c>
      <c r="Y522" s="15">
        <f t="shared" si="992"/>
        <v>0.98369378285368991</v>
      </c>
      <c r="Z522" s="16">
        <f t="shared" si="993"/>
        <v>31.576570429603446</v>
      </c>
      <c r="AA522" s="16">
        <f t="shared" si="994"/>
        <v>-0.52342957039655502</v>
      </c>
      <c r="AB522" s="16">
        <f t="shared" si="995"/>
        <v>-9.6373852501413708</v>
      </c>
      <c r="AC522" s="15">
        <f t="shared" si="996"/>
        <v>4.5848355451969969E-2</v>
      </c>
      <c r="AD522" s="15">
        <f t="shared" si="997"/>
        <v>1.1992624151289988E-2</v>
      </c>
      <c r="AE522" s="15">
        <f t="shared" si="998"/>
        <v>1.9115055013239957E-2</v>
      </c>
      <c r="AF522" s="15">
        <f t="shared" si="999"/>
        <v>2.5652011538833303E-2</v>
      </c>
    </row>
    <row r="523" spans="1:32" ht="20.5" thickBot="1" x14ac:dyDescent="0.25">
      <c r="A523" s="8">
        <v>195</v>
      </c>
      <c r="B523" s="9" t="s">
        <v>858</v>
      </c>
      <c r="C523" s="10" t="s">
        <v>859</v>
      </c>
      <c r="D523" s="10" t="s">
        <v>38</v>
      </c>
      <c r="E523" s="11">
        <v>0</v>
      </c>
      <c r="F523" s="11">
        <v>50.69</v>
      </c>
      <c r="G523" s="11"/>
      <c r="H523" s="11"/>
      <c r="I523" s="11">
        <f t="shared" si="893"/>
        <v>0</v>
      </c>
      <c r="J523" s="11">
        <f t="shared" si="894"/>
        <v>50.69</v>
      </c>
      <c r="K523" s="12">
        <v>797.01</v>
      </c>
      <c r="L523" s="12">
        <v>693.74</v>
      </c>
      <c r="M523" s="12">
        <v>35165.68</v>
      </c>
      <c r="N523" s="12">
        <v>12307.937519999999</v>
      </c>
      <c r="O523" s="12">
        <v>8233.8200120000001</v>
      </c>
      <c r="P523" s="12">
        <v>0</v>
      </c>
      <c r="Q523" s="12">
        <v>0</v>
      </c>
      <c r="R523" s="12">
        <v>2783.0311640559999</v>
      </c>
      <c r="S523" s="12">
        <v>9033.8179643659205</v>
      </c>
      <c r="T523" s="13">
        <v>2807.0936796590699</v>
      </c>
      <c r="V523" s="12">
        <v>887.1</v>
      </c>
      <c r="W523" s="12">
        <v>18860.745338000001</v>
      </c>
    </row>
    <row r="524" spans="1:32" x14ac:dyDescent="0.2">
      <c r="A524" s="63"/>
      <c r="B524" s="64" t="s">
        <v>850</v>
      </c>
      <c r="C524" s="65" t="s">
        <v>851</v>
      </c>
      <c r="D524" s="65" t="s">
        <v>41</v>
      </c>
      <c r="E524" s="66">
        <v>1.1000000000000001</v>
      </c>
      <c r="F524" s="66">
        <v>55.759</v>
      </c>
      <c r="G524" s="66"/>
      <c r="H524" s="66"/>
      <c r="I524" s="66">
        <f t="shared" si="893"/>
        <v>0</v>
      </c>
      <c r="J524" s="66">
        <f t="shared" si="894"/>
        <v>55.759</v>
      </c>
      <c r="K524" s="1">
        <v>4.47</v>
      </c>
      <c r="L524" s="1">
        <v>4.47</v>
      </c>
      <c r="M524" s="1">
        <v>249.24272999999999</v>
      </c>
      <c r="N524" s="1">
        <v>249.24272999999999</v>
      </c>
      <c r="O524" s="1"/>
      <c r="P524" s="1"/>
      <c r="Q524" s="1"/>
      <c r="R524" s="1"/>
      <c r="S524" s="1"/>
      <c r="T524" s="1"/>
      <c r="V524" s="1">
        <v>6.16</v>
      </c>
      <c r="W524" s="1">
        <v>86.132447999999997</v>
      </c>
      <c r="X524" s="15">
        <f t="shared" ref="X524:X537" si="1000">V524/L524</f>
        <v>1.3780760626398212</v>
      </c>
      <c r="Y524" s="15">
        <f t="shared" ref="Y524:Y537" si="1001">X524-AF524</f>
        <v>1.352424051100988</v>
      </c>
      <c r="Z524" s="16">
        <f t="shared" ref="Z524:Z537" si="1002">K524*Y524</f>
        <v>6.0453355084214158</v>
      </c>
      <c r="AA524" s="16">
        <f t="shared" ref="AA524:AA537" si="1003">Z524-K524</f>
        <v>1.575335508421416</v>
      </c>
      <c r="AB524" s="16">
        <f t="shared" ref="AB524:AB537" si="1004">J524*AA524</f>
        <v>87.83913261406974</v>
      </c>
      <c r="AC524" s="15">
        <f t="shared" ref="AC524:AC537" si="1005">104.584835545197%-100%</f>
        <v>4.5848355451969969E-2</v>
      </c>
      <c r="AD524" s="15">
        <f t="shared" ref="AD524:AD537" si="1006">101.199262415129%-100%</f>
        <v>1.1992624151289988E-2</v>
      </c>
      <c r="AE524" s="15">
        <f t="shared" ref="AE524:AE537" si="1007">101.911505501324%-100%</f>
        <v>1.9115055013239957E-2</v>
      </c>
      <c r="AF524" s="15">
        <f t="shared" ref="AF524:AF537" si="1008">AVERAGE(AC524:AE524)</f>
        <v>2.5652011538833303E-2</v>
      </c>
    </row>
    <row r="525" spans="1:32" ht="18" x14ac:dyDescent="0.2">
      <c r="A525" s="63"/>
      <c r="B525" s="64" t="s">
        <v>852</v>
      </c>
      <c r="C525" s="65" t="s">
        <v>853</v>
      </c>
      <c r="D525" s="65" t="s">
        <v>184</v>
      </c>
      <c r="E525" s="66">
        <v>1.7999999999999999E-2</v>
      </c>
      <c r="F525" s="66">
        <v>0.91242000000000001</v>
      </c>
      <c r="G525" s="66"/>
      <c r="H525" s="66"/>
      <c r="I525" s="66">
        <f t="shared" si="893"/>
        <v>0</v>
      </c>
      <c r="J525" s="66">
        <f t="shared" si="894"/>
        <v>0.91242000000000001</v>
      </c>
      <c r="K525" s="1">
        <v>75</v>
      </c>
      <c r="L525" s="1">
        <v>75</v>
      </c>
      <c r="M525" s="1">
        <v>68.4315</v>
      </c>
      <c r="N525" s="1">
        <v>68.4315</v>
      </c>
      <c r="O525" s="1"/>
      <c r="P525" s="1"/>
      <c r="Q525" s="1"/>
      <c r="R525" s="1"/>
      <c r="S525" s="1"/>
      <c r="T525" s="1"/>
      <c r="V525" s="1">
        <v>94.4</v>
      </c>
      <c r="W525" s="1">
        <v>6227.2664999999997</v>
      </c>
      <c r="X525" s="15">
        <f t="shared" si="1000"/>
        <v>1.2586666666666668</v>
      </c>
      <c r="Y525" s="15">
        <f t="shared" si="1001"/>
        <v>1.2330146551278336</v>
      </c>
      <c r="Z525" s="16">
        <f t="shared" si="1002"/>
        <v>92.476099134587514</v>
      </c>
      <c r="AA525" s="16">
        <f t="shared" si="1003"/>
        <v>17.476099134587514</v>
      </c>
      <c r="AB525" s="16">
        <f t="shared" si="1004"/>
        <v>15.94554237238034</v>
      </c>
      <c r="AC525" s="15">
        <f t="shared" si="1005"/>
        <v>4.5848355451969969E-2</v>
      </c>
      <c r="AD525" s="15">
        <f t="shared" si="1006"/>
        <v>1.1992624151289988E-2</v>
      </c>
      <c r="AE525" s="15">
        <f t="shared" si="1007"/>
        <v>1.9115055013239957E-2</v>
      </c>
      <c r="AF525" s="15">
        <f t="shared" si="1008"/>
        <v>2.5652011538833303E-2</v>
      </c>
    </row>
    <row r="526" spans="1:32" x14ac:dyDescent="0.2">
      <c r="A526" s="63"/>
      <c r="B526" s="64">
        <v>59030025</v>
      </c>
      <c r="C526" s="65" t="s">
        <v>861</v>
      </c>
      <c r="D526" s="65" t="s">
        <v>38</v>
      </c>
      <c r="E526" s="66">
        <v>1.05</v>
      </c>
      <c r="F526" s="66">
        <v>53.224499999999999</v>
      </c>
      <c r="G526" s="66"/>
      <c r="H526" s="66"/>
      <c r="I526" s="66">
        <f t="shared" si="893"/>
        <v>0</v>
      </c>
      <c r="J526" s="66">
        <f t="shared" si="894"/>
        <v>53.224499999999999</v>
      </c>
      <c r="K526" s="1">
        <v>101</v>
      </c>
      <c r="L526" s="1">
        <v>101</v>
      </c>
      <c r="M526" s="1">
        <v>5375.6745000000001</v>
      </c>
      <c r="N526" s="1">
        <v>5375.6745000000001</v>
      </c>
      <c r="O526" s="1"/>
      <c r="P526" s="1"/>
      <c r="Q526" s="1"/>
      <c r="R526" s="1"/>
      <c r="S526" s="1"/>
      <c r="T526" s="1"/>
      <c r="V526" s="1">
        <v>117</v>
      </c>
      <c r="W526" s="1">
        <v>292.12646999999998</v>
      </c>
      <c r="X526" s="15">
        <f t="shared" si="1000"/>
        <v>1.1584158415841583</v>
      </c>
      <c r="Y526" s="15">
        <f t="shared" si="1001"/>
        <v>1.1327638300453251</v>
      </c>
      <c r="Z526" s="16">
        <f t="shared" si="1002"/>
        <v>114.40914683457784</v>
      </c>
      <c r="AA526" s="16">
        <f t="shared" si="1003"/>
        <v>13.40914683457784</v>
      </c>
      <c r="AB526" s="16">
        <f t="shared" si="1004"/>
        <v>713.69513569698825</v>
      </c>
      <c r="AC526" s="15">
        <f t="shared" si="1005"/>
        <v>4.5848355451969969E-2</v>
      </c>
      <c r="AD526" s="15">
        <f t="shared" si="1006"/>
        <v>1.1992624151289988E-2</v>
      </c>
      <c r="AE526" s="15">
        <f t="shared" si="1007"/>
        <v>1.9115055013239957E-2</v>
      </c>
      <c r="AF526" s="15">
        <f t="shared" si="1008"/>
        <v>2.5652011538833303E-2</v>
      </c>
    </row>
    <row r="527" spans="1:32" ht="18" x14ac:dyDescent="0.2">
      <c r="A527" s="63"/>
      <c r="B527" s="64" t="s">
        <v>820</v>
      </c>
      <c r="C527" s="65" t="s">
        <v>821</v>
      </c>
      <c r="D527" s="65" t="s">
        <v>184</v>
      </c>
      <c r="E527" s="66">
        <v>0.17</v>
      </c>
      <c r="F527" s="66">
        <v>8.6173000000000002</v>
      </c>
      <c r="G527" s="66"/>
      <c r="H527" s="66"/>
      <c r="I527" s="66">
        <f t="shared" ref="I527:I590" si="1009">H527*0.5</f>
        <v>0</v>
      </c>
      <c r="J527" s="66">
        <f t="shared" si="894"/>
        <v>8.6173000000000002</v>
      </c>
      <c r="K527" s="1">
        <v>20.8</v>
      </c>
      <c r="L527" s="1">
        <v>20.8</v>
      </c>
      <c r="M527" s="1">
        <v>179.23983999999999</v>
      </c>
      <c r="N527" s="1">
        <v>179.23983999999999</v>
      </c>
      <c r="O527" s="1"/>
      <c r="P527" s="1"/>
      <c r="Q527" s="1"/>
      <c r="R527" s="1"/>
      <c r="S527" s="1"/>
      <c r="T527" s="1"/>
      <c r="V527" s="1">
        <v>33.9</v>
      </c>
      <c r="W527" s="1">
        <v>180.10157000000001</v>
      </c>
      <c r="X527" s="15">
        <f t="shared" si="1000"/>
        <v>1.6298076923076923</v>
      </c>
      <c r="Y527" s="15">
        <f t="shared" si="1001"/>
        <v>1.6041556807688591</v>
      </c>
      <c r="Z527" s="16">
        <f t="shared" si="1002"/>
        <v>33.366438159992271</v>
      </c>
      <c r="AA527" s="16">
        <f t="shared" si="1003"/>
        <v>12.56643815999227</v>
      </c>
      <c r="AB527" s="16">
        <f t="shared" si="1004"/>
        <v>108.28876755610139</v>
      </c>
      <c r="AC527" s="15">
        <f t="shared" si="1005"/>
        <v>4.5848355451969969E-2</v>
      </c>
      <c r="AD527" s="15">
        <f t="shared" si="1006"/>
        <v>1.1992624151289988E-2</v>
      </c>
      <c r="AE527" s="15">
        <f t="shared" si="1007"/>
        <v>1.9115055013239957E-2</v>
      </c>
      <c r="AF527" s="15">
        <f t="shared" si="1008"/>
        <v>2.5652011538833303E-2</v>
      </c>
    </row>
    <row r="528" spans="1:32" ht="18" x14ac:dyDescent="0.2">
      <c r="A528" s="63"/>
      <c r="B528" s="64" t="s">
        <v>822</v>
      </c>
      <c r="C528" s="65" t="s">
        <v>823</v>
      </c>
      <c r="D528" s="65" t="s">
        <v>184</v>
      </c>
      <c r="E528" s="66">
        <v>1.0999999999999999E-2</v>
      </c>
      <c r="F528" s="66">
        <v>0.55759000000000003</v>
      </c>
      <c r="G528" s="66"/>
      <c r="H528" s="66"/>
      <c r="I528" s="66">
        <f t="shared" si="1009"/>
        <v>0</v>
      </c>
      <c r="J528" s="66">
        <f t="shared" ref="J528:J591" si="1010">F528-G528-I528</f>
        <v>0.55759000000000003</v>
      </c>
      <c r="K528" s="1">
        <v>284</v>
      </c>
      <c r="L528" s="1">
        <v>284</v>
      </c>
      <c r="M528" s="1">
        <v>158.35556</v>
      </c>
      <c r="N528" s="1">
        <v>158.35556</v>
      </c>
      <c r="O528" s="1"/>
      <c r="P528" s="1"/>
      <c r="Q528" s="1"/>
      <c r="R528" s="1"/>
      <c r="S528" s="1"/>
      <c r="T528" s="1"/>
      <c r="V528" s="1">
        <v>323</v>
      </c>
      <c r="W528" s="1">
        <v>132.30090000000001</v>
      </c>
      <c r="X528" s="15">
        <f t="shared" si="1000"/>
        <v>1.1373239436619718</v>
      </c>
      <c r="Y528" s="15">
        <f t="shared" si="1001"/>
        <v>1.1116719321231385</v>
      </c>
      <c r="Z528" s="16">
        <f t="shared" si="1002"/>
        <v>315.71482872297133</v>
      </c>
      <c r="AA528" s="16">
        <f t="shared" si="1003"/>
        <v>31.714828722971333</v>
      </c>
      <c r="AB528" s="16">
        <f t="shared" si="1004"/>
        <v>17.683871347641588</v>
      </c>
      <c r="AC528" s="15">
        <f t="shared" si="1005"/>
        <v>4.5848355451969969E-2</v>
      </c>
      <c r="AD528" s="15">
        <f t="shared" si="1006"/>
        <v>1.1992624151289988E-2</v>
      </c>
      <c r="AE528" s="15">
        <f t="shared" si="1007"/>
        <v>1.9115055013239957E-2</v>
      </c>
      <c r="AF528" s="15">
        <f t="shared" si="1008"/>
        <v>2.5652011538833303E-2</v>
      </c>
    </row>
    <row r="529" spans="1:32" x14ac:dyDescent="0.2">
      <c r="A529" s="63"/>
      <c r="B529" s="64" t="s">
        <v>824</v>
      </c>
      <c r="C529" s="65" t="s">
        <v>825</v>
      </c>
      <c r="D529" s="65" t="s">
        <v>95</v>
      </c>
      <c r="E529" s="66">
        <v>0.9</v>
      </c>
      <c r="F529" s="66">
        <v>45.621000000000002</v>
      </c>
      <c r="G529" s="66"/>
      <c r="H529" s="66"/>
      <c r="I529" s="66">
        <f t="shared" si="1009"/>
        <v>0</v>
      </c>
      <c r="J529" s="66">
        <f t="shared" si="1010"/>
        <v>45.621000000000002</v>
      </c>
      <c r="K529" s="1">
        <v>2.7</v>
      </c>
      <c r="L529" s="1">
        <v>2.7</v>
      </c>
      <c r="M529" s="1">
        <v>123.1767</v>
      </c>
      <c r="N529" s="1">
        <v>123.1767</v>
      </c>
      <c r="O529" s="1"/>
      <c r="P529" s="1"/>
      <c r="Q529" s="1"/>
      <c r="R529" s="1"/>
      <c r="S529" s="1"/>
      <c r="T529" s="1"/>
      <c r="V529" s="1">
        <v>2.9</v>
      </c>
      <c r="W529" s="1">
        <v>1473.5582999999999</v>
      </c>
      <c r="X529" s="15">
        <f t="shared" si="1000"/>
        <v>1.074074074074074</v>
      </c>
      <c r="Y529" s="15">
        <f t="shared" si="1001"/>
        <v>1.0484220625352407</v>
      </c>
      <c r="Z529" s="16">
        <f t="shared" si="1002"/>
        <v>2.83073956884515</v>
      </c>
      <c r="AA529" s="16">
        <f t="shared" si="1003"/>
        <v>0.13073956884514981</v>
      </c>
      <c r="AB529" s="16">
        <f t="shared" si="1004"/>
        <v>5.9644698702845798</v>
      </c>
      <c r="AC529" s="15">
        <f t="shared" si="1005"/>
        <v>4.5848355451969969E-2</v>
      </c>
      <c r="AD529" s="15">
        <f t="shared" si="1006"/>
        <v>1.1992624151289988E-2</v>
      </c>
      <c r="AE529" s="15">
        <f t="shared" si="1007"/>
        <v>1.9115055013239957E-2</v>
      </c>
      <c r="AF529" s="15">
        <f t="shared" si="1008"/>
        <v>2.5652011538833303E-2</v>
      </c>
    </row>
    <row r="530" spans="1:32" x14ac:dyDescent="0.2">
      <c r="A530" s="63"/>
      <c r="B530" s="64" t="s">
        <v>826</v>
      </c>
      <c r="C530" s="65" t="s">
        <v>827</v>
      </c>
      <c r="D530" s="65" t="s">
        <v>95</v>
      </c>
      <c r="E530" s="66">
        <v>0.95</v>
      </c>
      <c r="F530" s="66">
        <v>48.155500000000004</v>
      </c>
      <c r="G530" s="66"/>
      <c r="H530" s="66"/>
      <c r="I530" s="66">
        <f t="shared" si="1009"/>
        <v>0</v>
      </c>
      <c r="J530" s="66">
        <f t="shared" si="1010"/>
        <v>48.155500000000004</v>
      </c>
      <c r="K530" s="1">
        <v>14.4</v>
      </c>
      <c r="L530" s="1">
        <v>14.4</v>
      </c>
      <c r="M530" s="1">
        <v>693.43920000000003</v>
      </c>
      <c r="N530" s="1">
        <v>693.43920000000003</v>
      </c>
      <c r="O530" s="1"/>
      <c r="P530" s="1"/>
      <c r="Q530" s="1"/>
      <c r="R530" s="1"/>
      <c r="S530" s="1"/>
      <c r="T530" s="1"/>
      <c r="V530" s="1">
        <v>30.6</v>
      </c>
      <c r="W530" s="1">
        <v>6818.0584500000004</v>
      </c>
      <c r="X530" s="15">
        <f t="shared" si="1000"/>
        <v>2.125</v>
      </c>
      <c r="Y530" s="15">
        <f t="shared" si="1001"/>
        <v>2.0993479884611665</v>
      </c>
      <c r="Z530" s="16">
        <f t="shared" si="1002"/>
        <v>30.230611033840798</v>
      </c>
      <c r="AA530" s="16">
        <f t="shared" si="1003"/>
        <v>15.830611033840798</v>
      </c>
      <c r="AB530" s="16">
        <f t="shared" si="1004"/>
        <v>762.33098964012061</v>
      </c>
      <c r="AC530" s="15">
        <f t="shared" si="1005"/>
        <v>4.5848355451969969E-2</v>
      </c>
      <c r="AD530" s="15">
        <f t="shared" si="1006"/>
        <v>1.1992624151289988E-2</v>
      </c>
      <c r="AE530" s="15">
        <f t="shared" si="1007"/>
        <v>1.9115055013239957E-2</v>
      </c>
      <c r="AF530" s="15">
        <f t="shared" si="1008"/>
        <v>2.5652011538833303E-2</v>
      </c>
    </row>
    <row r="531" spans="1:32" x14ac:dyDescent="0.2">
      <c r="A531" s="63"/>
      <c r="B531" s="64" t="s">
        <v>828</v>
      </c>
      <c r="C531" s="65" t="s">
        <v>829</v>
      </c>
      <c r="D531" s="65" t="s">
        <v>95</v>
      </c>
      <c r="E531" s="66">
        <v>3.15</v>
      </c>
      <c r="F531" s="66">
        <v>159.67349999999999</v>
      </c>
      <c r="G531" s="66"/>
      <c r="H531" s="66"/>
      <c r="I531" s="66">
        <f t="shared" si="1009"/>
        <v>0</v>
      </c>
      <c r="J531" s="66">
        <f t="shared" si="1010"/>
        <v>159.67349999999999</v>
      </c>
      <c r="K531" s="1">
        <v>20.2</v>
      </c>
      <c r="L531" s="1">
        <v>20.2</v>
      </c>
      <c r="M531" s="1">
        <v>3225.4047</v>
      </c>
      <c r="N531" s="1">
        <v>3225.4047</v>
      </c>
      <c r="O531" s="1"/>
      <c r="P531" s="1"/>
      <c r="Q531" s="1"/>
      <c r="R531" s="1"/>
      <c r="S531" s="1"/>
      <c r="T531" s="1"/>
      <c r="V531" s="1">
        <v>42.7</v>
      </c>
      <c r="W531" s="1">
        <v>889.10260000000005</v>
      </c>
      <c r="X531" s="15">
        <f t="shared" si="1000"/>
        <v>2.113861386138614</v>
      </c>
      <c r="Y531" s="15">
        <f t="shared" si="1001"/>
        <v>2.0882093745997805</v>
      </c>
      <c r="Z531" s="16">
        <f t="shared" si="1002"/>
        <v>42.181829366915565</v>
      </c>
      <c r="AA531" s="16">
        <f t="shared" si="1003"/>
        <v>21.981829366915566</v>
      </c>
      <c r="AB531" s="16">
        <f t="shared" si="1004"/>
        <v>3509.9156314181923</v>
      </c>
      <c r="AC531" s="15">
        <f t="shared" si="1005"/>
        <v>4.5848355451969969E-2</v>
      </c>
      <c r="AD531" s="15">
        <f t="shared" si="1006"/>
        <v>1.1992624151289988E-2</v>
      </c>
      <c r="AE531" s="15">
        <f t="shared" si="1007"/>
        <v>1.9115055013239957E-2</v>
      </c>
      <c r="AF531" s="15">
        <f t="shared" si="1008"/>
        <v>2.5652011538833303E-2</v>
      </c>
    </row>
    <row r="532" spans="1:32" x14ac:dyDescent="0.2">
      <c r="A532" s="63"/>
      <c r="B532" s="64" t="s">
        <v>832</v>
      </c>
      <c r="C532" s="65" t="s">
        <v>833</v>
      </c>
      <c r="D532" s="65" t="s">
        <v>41</v>
      </c>
      <c r="E532" s="66">
        <v>2</v>
      </c>
      <c r="F532" s="66">
        <v>101.38</v>
      </c>
      <c r="G532" s="66"/>
      <c r="H532" s="66"/>
      <c r="I532" s="66">
        <f t="shared" si="1009"/>
        <v>0</v>
      </c>
      <c r="J532" s="66">
        <f t="shared" si="1010"/>
        <v>101.38</v>
      </c>
      <c r="K532" s="1">
        <v>5.71</v>
      </c>
      <c r="L532" s="1">
        <v>5.71</v>
      </c>
      <c r="M532" s="1">
        <v>578.87980000000005</v>
      </c>
      <c r="N532" s="1">
        <v>578.87980000000005</v>
      </c>
      <c r="O532" s="1"/>
      <c r="P532" s="1"/>
      <c r="Q532" s="1"/>
      <c r="R532" s="1"/>
      <c r="S532" s="1"/>
      <c r="T532" s="1"/>
      <c r="V532" s="1">
        <v>8.77</v>
      </c>
      <c r="W532" s="1">
        <v>591.04539999999997</v>
      </c>
      <c r="X532" s="15">
        <f t="shared" si="1000"/>
        <v>1.5359019264448335</v>
      </c>
      <c r="Y532" s="15">
        <f t="shared" si="1001"/>
        <v>1.5102499149060002</v>
      </c>
      <c r="Z532" s="16">
        <f t="shared" si="1002"/>
        <v>8.6235270141132609</v>
      </c>
      <c r="AA532" s="16">
        <f t="shared" si="1003"/>
        <v>2.913527014113261</v>
      </c>
      <c r="AB532" s="16">
        <f t="shared" si="1004"/>
        <v>295.37336869080241</v>
      </c>
      <c r="AC532" s="15">
        <f t="shared" si="1005"/>
        <v>4.5848355451969969E-2</v>
      </c>
      <c r="AD532" s="15">
        <f t="shared" si="1006"/>
        <v>1.1992624151289988E-2</v>
      </c>
      <c r="AE532" s="15">
        <f t="shared" si="1007"/>
        <v>1.9115055013239957E-2</v>
      </c>
      <c r="AF532" s="15">
        <f t="shared" si="1008"/>
        <v>2.5652011538833303E-2</v>
      </c>
    </row>
    <row r="533" spans="1:32" x14ac:dyDescent="0.2">
      <c r="A533" s="63"/>
      <c r="B533" s="64" t="s">
        <v>834</v>
      </c>
      <c r="C533" s="65" t="s">
        <v>835</v>
      </c>
      <c r="D533" s="65" t="s">
        <v>41</v>
      </c>
      <c r="E533" s="66">
        <v>1.1000000000000001</v>
      </c>
      <c r="F533" s="66">
        <v>55.759</v>
      </c>
      <c r="G533" s="66"/>
      <c r="H533" s="66"/>
      <c r="I533" s="66">
        <f t="shared" si="1009"/>
        <v>0</v>
      </c>
      <c r="J533" s="66">
        <f t="shared" si="1010"/>
        <v>55.759</v>
      </c>
      <c r="K533" s="1">
        <v>7.31</v>
      </c>
      <c r="L533" s="1">
        <v>7.31</v>
      </c>
      <c r="M533" s="1">
        <v>407.59829000000002</v>
      </c>
      <c r="N533" s="1">
        <v>407.59829000000002</v>
      </c>
      <c r="O533" s="1"/>
      <c r="P533" s="1"/>
      <c r="Q533" s="1"/>
      <c r="R533" s="1"/>
      <c r="S533" s="1"/>
      <c r="T533" s="1"/>
      <c r="V533" s="1">
        <v>10.6</v>
      </c>
      <c r="W533" s="1">
        <v>286.80401999999998</v>
      </c>
      <c r="X533" s="15">
        <f t="shared" si="1000"/>
        <v>1.4500683994528043</v>
      </c>
      <c r="Y533" s="15">
        <f t="shared" si="1001"/>
        <v>1.4244163879139711</v>
      </c>
      <c r="Z533" s="16">
        <f t="shared" si="1002"/>
        <v>10.412483795651127</v>
      </c>
      <c r="AA533" s="16">
        <f t="shared" si="1003"/>
        <v>3.1024837956511275</v>
      </c>
      <c r="AB533" s="16">
        <f t="shared" si="1004"/>
        <v>172.99139396171122</v>
      </c>
      <c r="AC533" s="15">
        <f t="shared" si="1005"/>
        <v>4.5848355451969969E-2</v>
      </c>
      <c r="AD533" s="15">
        <f t="shared" si="1006"/>
        <v>1.1992624151289988E-2</v>
      </c>
      <c r="AE533" s="15">
        <f t="shared" si="1007"/>
        <v>1.9115055013239957E-2</v>
      </c>
      <c r="AF533" s="15">
        <f t="shared" si="1008"/>
        <v>2.5652011538833303E-2</v>
      </c>
    </row>
    <row r="534" spans="1:32" x14ac:dyDescent="0.2">
      <c r="A534" s="63"/>
      <c r="B534" s="64" t="s">
        <v>856</v>
      </c>
      <c r="C534" s="65" t="s">
        <v>857</v>
      </c>
      <c r="D534" s="65" t="s">
        <v>41</v>
      </c>
      <c r="E534" s="66">
        <v>1.1000000000000001</v>
      </c>
      <c r="F534" s="66">
        <v>55.759</v>
      </c>
      <c r="G534" s="66"/>
      <c r="H534" s="66"/>
      <c r="I534" s="66">
        <f t="shared" si="1009"/>
        <v>0</v>
      </c>
      <c r="J534" s="66">
        <f t="shared" si="1010"/>
        <v>55.759</v>
      </c>
      <c r="K534" s="1">
        <v>6.64</v>
      </c>
      <c r="L534" s="1">
        <v>6.64</v>
      </c>
      <c r="M534" s="1">
        <v>370.23975999999999</v>
      </c>
      <c r="N534" s="1">
        <v>370.23975999999999</v>
      </c>
      <c r="O534" s="1"/>
      <c r="P534" s="1"/>
      <c r="Q534" s="1"/>
      <c r="R534" s="1"/>
      <c r="S534" s="1"/>
      <c r="T534" s="1"/>
      <c r="V534" s="1">
        <v>9.24</v>
      </c>
      <c r="W534" s="1">
        <v>515.21316000000002</v>
      </c>
      <c r="X534" s="15">
        <f t="shared" si="1000"/>
        <v>1.3915662650602412</v>
      </c>
      <c r="Y534" s="15">
        <f t="shared" si="1001"/>
        <v>1.3659142535214079</v>
      </c>
      <c r="Z534" s="16">
        <f t="shared" si="1002"/>
        <v>9.0696706433821479</v>
      </c>
      <c r="AA534" s="16">
        <f t="shared" si="1003"/>
        <v>2.4296706433821482</v>
      </c>
      <c r="AB534" s="16">
        <f t="shared" si="1004"/>
        <v>135.47600540434522</v>
      </c>
      <c r="AC534" s="15">
        <f t="shared" si="1005"/>
        <v>4.5848355451969969E-2</v>
      </c>
      <c r="AD534" s="15">
        <f t="shared" si="1006"/>
        <v>1.1992624151289988E-2</v>
      </c>
      <c r="AE534" s="15">
        <f t="shared" si="1007"/>
        <v>1.9115055013239957E-2</v>
      </c>
      <c r="AF534" s="15">
        <f t="shared" si="1008"/>
        <v>2.5652011538833303E-2</v>
      </c>
    </row>
    <row r="535" spans="1:32" x14ac:dyDescent="0.2">
      <c r="A535" s="63"/>
      <c r="B535" s="64" t="s">
        <v>840</v>
      </c>
      <c r="C535" s="65" t="s">
        <v>841</v>
      </c>
      <c r="D535" s="65" t="s">
        <v>95</v>
      </c>
      <c r="E535" s="66">
        <v>1.1000000000000001</v>
      </c>
      <c r="F535" s="66">
        <v>55.759</v>
      </c>
      <c r="G535" s="66"/>
      <c r="H535" s="66"/>
      <c r="I535" s="66">
        <f t="shared" si="1009"/>
        <v>0</v>
      </c>
      <c r="J535" s="66">
        <f t="shared" si="1010"/>
        <v>55.759</v>
      </c>
      <c r="K535" s="1">
        <v>0.86</v>
      </c>
      <c r="L535" s="1">
        <v>0.86</v>
      </c>
      <c r="M535" s="1">
        <v>47.952739999999999</v>
      </c>
      <c r="N535" s="1">
        <v>47.952739999999999</v>
      </c>
      <c r="O535" s="1"/>
      <c r="P535" s="1"/>
      <c r="Q535" s="1"/>
      <c r="R535" s="1"/>
      <c r="S535" s="1"/>
      <c r="T535" s="1"/>
      <c r="V535" s="1">
        <v>1.32</v>
      </c>
      <c r="W535" s="1">
        <v>73.601879999999994</v>
      </c>
      <c r="X535" s="15">
        <f t="shared" si="1000"/>
        <v>1.5348837209302326</v>
      </c>
      <c r="Y535" s="15">
        <f t="shared" si="1001"/>
        <v>1.5092317093913994</v>
      </c>
      <c r="Z535" s="16">
        <f t="shared" si="1002"/>
        <v>1.2979392700766035</v>
      </c>
      <c r="AA535" s="16">
        <f t="shared" si="1003"/>
        <v>0.43793927007660349</v>
      </c>
      <c r="AB535" s="16">
        <f t="shared" si="1004"/>
        <v>24.419055760201335</v>
      </c>
      <c r="AC535" s="15">
        <f t="shared" si="1005"/>
        <v>4.5848355451969969E-2</v>
      </c>
      <c r="AD535" s="15">
        <f t="shared" si="1006"/>
        <v>1.1992624151289988E-2</v>
      </c>
      <c r="AE535" s="15">
        <f t="shared" si="1007"/>
        <v>1.9115055013239957E-2</v>
      </c>
      <c r="AF535" s="15">
        <f t="shared" si="1008"/>
        <v>2.5652011538833303E-2</v>
      </c>
    </row>
    <row r="536" spans="1:32" x14ac:dyDescent="0.2">
      <c r="A536" s="63"/>
      <c r="B536" s="64" t="s">
        <v>842</v>
      </c>
      <c r="C536" s="65" t="s">
        <v>843</v>
      </c>
      <c r="D536" s="65" t="s">
        <v>98</v>
      </c>
      <c r="E536" s="66">
        <v>0.3</v>
      </c>
      <c r="F536" s="66">
        <v>15.207000000000001</v>
      </c>
      <c r="G536" s="66"/>
      <c r="H536" s="66"/>
      <c r="I536" s="66">
        <f t="shared" si="1009"/>
        <v>0</v>
      </c>
      <c r="J536" s="66">
        <f t="shared" si="1010"/>
        <v>15.207000000000001</v>
      </c>
      <c r="K536" s="1">
        <v>35.299999999999997</v>
      </c>
      <c r="L536" s="1">
        <v>35.299999999999997</v>
      </c>
      <c r="M536" s="1">
        <v>536.80709999999999</v>
      </c>
      <c r="N536" s="1">
        <v>536.80709999999999</v>
      </c>
      <c r="O536" s="1"/>
      <c r="P536" s="1"/>
      <c r="Q536" s="1"/>
      <c r="R536" s="1"/>
      <c r="S536" s="1"/>
      <c r="T536" s="1"/>
      <c r="V536" s="1">
        <v>51.8</v>
      </c>
      <c r="W536" s="1">
        <v>787.72260000000006</v>
      </c>
      <c r="X536" s="15">
        <f t="shared" si="1000"/>
        <v>1.4674220963172806</v>
      </c>
      <c r="Y536" s="15">
        <f t="shared" si="1001"/>
        <v>1.4417700847784474</v>
      </c>
      <c r="Z536" s="16">
        <f t="shared" si="1002"/>
        <v>50.894483992679191</v>
      </c>
      <c r="AA536" s="16">
        <f t="shared" si="1003"/>
        <v>15.594483992679194</v>
      </c>
      <c r="AB536" s="16">
        <f t="shared" si="1004"/>
        <v>237.14531807667251</v>
      </c>
      <c r="AC536" s="15">
        <f t="shared" si="1005"/>
        <v>4.5848355451969969E-2</v>
      </c>
      <c r="AD536" s="15">
        <f t="shared" si="1006"/>
        <v>1.1992624151289988E-2</v>
      </c>
      <c r="AE536" s="15">
        <f t="shared" si="1007"/>
        <v>1.9115055013239957E-2</v>
      </c>
      <c r="AF536" s="15">
        <f t="shared" si="1008"/>
        <v>2.5652011538833303E-2</v>
      </c>
    </row>
    <row r="537" spans="1:32" ht="15" thickBot="1" x14ac:dyDescent="0.25">
      <c r="A537" s="63"/>
      <c r="B537" s="64" t="s">
        <v>844</v>
      </c>
      <c r="C537" s="65" t="s">
        <v>845</v>
      </c>
      <c r="D537" s="65" t="s">
        <v>98</v>
      </c>
      <c r="E537" s="66">
        <v>0.1</v>
      </c>
      <c r="F537" s="66">
        <v>5.069</v>
      </c>
      <c r="G537" s="66"/>
      <c r="H537" s="66"/>
      <c r="I537" s="66">
        <f t="shared" si="1009"/>
        <v>0</v>
      </c>
      <c r="J537" s="66">
        <f t="shared" si="1010"/>
        <v>5.069</v>
      </c>
      <c r="K537" s="1">
        <v>32.1</v>
      </c>
      <c r="L537" s="1">
        <v>32.1</v>
      </c>
      <c r="M537" s="1">
        <v>162.7149</v>
      </c>
      <c r="N537" s="1">
        <v>162.7149</v>
      </c>
      <c r="O537" s="1"/>
      <c r="P537" s="1"/>
      <c r="Q537" s="1"/>
      <c r="R537" s="1"/>
      <c r="S537" s="1"/>
      <c r="T537" s="1"/>
      <c r="V537" s="1">
        <v>32.4</v>
      </c>
      <c r="W537" s="1">
        <v>164.23560000000001</v>
      </c>
      <c r="X537" s="15">
        <f t="shared" si="1000"/>
        <v>1.0093457943925233</v>
      </c>
      <c r="Y537" s="15">
        <f t="shared" si="1001"/>
        <v>0.98369378285368991</v>
      </c>
      <c r="Z537" s="16">
        <f t="shared" si="1002"/>
        <v>31.576570429603446</v>
      </c>
      <c r="AA537" s="16">
        <f t="shared" si="1003"/>
        <v>-0.52342957039655502</v>
      </c>
      <c r="AB537" s="16">
        <f t="shared" si="1004"/>
        <v>-2.6532644923401372</v>
      </c>
      <c r="AC537" s="15">
        <f t="shared" si="1005"/>
        <v>4.5848355451969969E-2</v>
      </c>
      <c r="AD537" s="15">
        <f t="shared" si="1006"/>
        <v>1.1992624151289988E-2</v>
      </c>
      <c r="AE537" s="15">
        <f t="shared" si="1007"/>
        <v>1.9115055013239957E-2</v>
      </c>
      <c r="AF537" s="15">
        <f t="shared" si="1008"/>
        <v>2.5652011538833303E-2</v>
      </c>
    </row>
    <row r="538" spans="1:32" ht="15" thickBot="1" x14ac:dyDescent="0.25">
      <c r="A538" s="8">
        <v>196</v>
      </c>
      <c r="B538" s="9" t="s">
        <v>862</v>
      </c>
      <c r="C538" s="10" t="s">
        <v>863</v>
      </c>
      <c r="D538" s="10" t="s">
        <v>38</v>
      </c>
      <c r="E538" s="11">
        <v>0</v>
      </c>
      <c r="F538" s="11">
        <v>234.81</v>
      </c>
      <c r="G538" s="11"/>
      <c r="H538" s="11"/>
      <c r="I538" s="11">
        <f t="shared" si="1009"/>
        <v>0</v>
      </c>
      <c r="J538" s="11">
        <f t="shared" si="1010"/>
        <v>234.81</v>
      </c>
      <c r="K538" s="12">
        <v>29.9</v>
      </c>
      <c r="L538" s="12">
        <v>29.61</v>
      </c>
      <c r="M538" s="12">
        <v>6952.72</v>
      </c>
      <c r="N538" s="12">
        <v>2559.4290000000001</v>
      </c>
      <c r="O538" s="12">
        <v>1582.6194</v>
      </c>
      <c r="P538" s="12">
        <v>0</v>
      </c>
      <c r="Q538" s="12">
        <v>0</v>
      </c>
      <c r="R538" s="12">
        <v>534.92535720000001</v>
      </c>
      <c r="S538" s="12">
        <v>1736.386700904</v>
      </c>
      <c r="T538" s="13">
        <v>539.55040413456004</v>
      </c>
      <c r="V538" s="12">
        <v>39.57</v>
      </c>
      <c r="W538" s="12">
        <v>4273.5420000000004</v>
      </c>
    </row>
    <row r="539" spans="1:32" ht="15" thickBot="1" x14ac:dyDescent="0.25">
      <c r="A539" s="63"/>
      <c r="B539" s="64" t="s">
        <v>814</v>
      </c>
      <c r="C539" s="65" t="s">
        <v>815</v>
      </c>
      <c r="D539" s="65" t="s">
        <v>98</v>
      </c>
      <c r="E539" s="66">
        <v>0.1</v>
      </c>
      <c r="F539" s="66">
        <v>23.481000000000002</v>
      </c>
      <c r="G539" s="66"/>
      <c r="H539" s="66"/>
      <c r="I539" s="66">
        <f t="shared" si="1009"/>
        <v>0</v>
      </c>
      <c r="J539" s="66">
        <f t="shared" si="1010"/>
        <v>23.481000000000002</v>
      </c>
      <c r="K539" s="1">
        <v>109</v>
      </c>
      <c r="L539" s="1">
        <v>109</v>
      </c>
      <c r="M539" s="1">
        <v>2559.4290000000001</v>
      </c>
      <c r="N539" s="1">
        <v>2559.4290000000001</v>
      </c>
      <c r="O539" s="1"/>
      <c r="P539" s="1"/>
      <c r="Q539" s="1"/>
      <c r="R539" s="1"/>
      <c r="S539" s="1"/>
      <c r="T539" s="1"/>
      <c r="V539" s="1">
        <v>182</v>
      </c>
      <c r="W539" s="1">
        <v>4273.5420000000004</v>
      </c>
      <c r="X539" s="15">
        <f t="shared" ref="X539" si="1011">V539/L539</f>
        <v>1.6697247706422018</v>
      </c>
      <c r="Y539" s="15">
        <f t="shared" ref="Y539" si="1012">X539-AF539</f>
        <v>1.6440727591033686</v>
      </c>
      <c r="Z539" s="16">
        <f t="shared" ref="Z539" si="1013">K539*Y539</f>
        <v>179.20393074226718</v>
      </c>
      <c r="AA539" s="16">
        <f t="shared" ref="AA539" si="1014">Z539-K539</f>
        <v>70.203930742267175</v>
      </c>
      <c r="AB539" s="16">
        <f t="shared" ref="AB539" si="1015">J539*AA539</f>
        <v>1648.4584977591758</v>
      </c>
      <c r="AC539" s="15">
        <f t="shared" ref="AC539" si="1016">104.584835545197%-100%</f>
        <v>4.5848355451969969E-2</v>
      </c>
      <c r="AD539" s="15">
        <f t="shared" ref="AD539" si="1017">101.199262415129%-100%</f>
        <v>1.1992624151289988E-2</v>
      </c>
      <c r="AE539" s="15">
        <f t="shared" ref="AE539" si="1018">101.911505501324%-100%</f>
        <v>1.9115055013239957E-2</v>
      </c>
      <c r="AF539" s="15">
        <f t="shared" ref="AF539" si="1019">AVERAGE(AC539:AE539)</f>
        <v>2.5652011538833303E-2</v>
      </c>
    </row>
    <row r="540" spans="1:32" ht="20.5" thickBot="1" x14ac:dyDescent="0.25">
      <c r="A540" s="8">
        <v>197</v>
      </c>
      <c r="B540" s="9" t="s">
        <v>884</v>
      </c>
      <c r="C540" s="10" t="s">
        <v>885</v>
      </c>
      <c r="D540" s="10" t="s">
        <v>38</v>
      </c>
      <c r="E540" s="11">
        <v>0</v>
      </c>
      <c r="F540" s="11">
        <v>149</v>
      </c>
      <c r="G540" s="11"/>
      <c r="H540" s="11"/>
      <c r="I540" s="11">
        <f t="shared" si="1009"/>
        <v>0</v>
      </c>
      <c r="J540" s="11">
        <f t="shared" si="1010"/>
        <v>149</v>
      </c>
      <c r="K540" s="12">
        <v>414.03</v>
      </c>
      <c r="L540" s="12">
        <v>516.83000000000004</v>
      </c>
      <c r="M540" s="12">
        <v>77007.67</v>
      </c>
      <c r="N540" s="12">
        <v>21083.797999999999</v>
      </c>
      <c r="O540" s="12">
        <v>20144.9192</v>
      </c>
      <c r="P540" s="12">
        <v>0</v>
      </c>
      <c r="Q540" s="12">
        <v>0</v>
      </c>
      <c r="R540" s="12">
        <v>6808.9826896000004</v>
      </c>
      <c r="S540" s="12">
        <v>22102.199549471999</v>
      </c>
      <c r="T540" s="13">
        <v>6867.8542014700797</v>
      </c>
      <c r="V540" s="12">
        <v>613.47</v>
      </c>
      <c r="W540" s="12">
        <v>28392.098999999998</v>
      </c>
    </row>
    <row r="541" spans="1:32" x14ac:dyDescent="0.2">
      <c r="A541" s="63"/>
      <c r="B541" s="64" t="s">
        <v>886</v>
      </c>
      <c r="C541" s="65" t="s">
        <v>887</v>
      </c>
      <c r="D541" s="65" t="s">
        <v>95</v>
      </c>
      <c r="E541" s="66">
        <v>0.9</v>
      </c>
      <c r="F541" s="66">
        <v>134.1</v>
      </c>
      <c r="G541" s="66"/>
      <c r="H541" s="66"/>
      <c r="I541" s="66">
        <f t="shared" si="1009"/>
        <v>0</v>
      </c>
      <c r="J541" s="66">
        <f t="shared" si="1010"/>
        <v>134.1</v>
      </c>
      <c r="K541" s="1">
        <v>32.6</v>
      </c>
      <c r="L541" s="1">
        <v>32.6</v>
      </c>
      <c r="M541" s="1">
        <v>4371.66</v>
      </c>
      <c r="N541" s="1">
        <v>4371.66</v>
      </c>
      <c r="O541" s="1"/>
      <c r="P541" s="1"/>
      <c r="Q541" s="1"/>
      <c r="R541" s="1"/>
      <c r="S541" s="1"/>
      <c r="T541" s="1"/>
      <c r="V541" s="1">
        <v>45.8</v>
      </c>
      <c r="W541" s="1">
        <v>6141.78</v>
      </c>
      <c r="X541" s="15">
        <f t="shared" ref="X541:X545" si="1020">V541/L541</f>
        <v>1.4049079754601226</v>
      </c>
      <c r="Y541" s="15">
        <f t="shared" ref="Y541:Y545" si="1021">X541-AF541</f>
        <v>1.3792559639212894</v>
      </c>
      <c r="Z541" s="16">
        <f t="shared" ref="Z541:Z545" si="1022">K541*Y541</f>
        <v>44.963744423834036</v>
      </c>
      <c r="AA541" s="16">
        <f t="shared" ref="AA541:AA545" si="1023">Z541-K541</f>
        <v>12.363744423834035</v>
      </c>
      <c r="AB541" s="16">
        <f t="shared" ref="AB541:AB545" si="1024">J541*AA541</f>
        <v>1657.978127236144</v>
      </c>
      <c r="AC541" s="15">
        <f t="shared" ref="AC541:AC545" si="1025">104.584835545197%-100%</f>
        <v>4.5848355451969969E-2</v>
      </c>
      <c r="AD541" s="15">
        <f t="shared" ref="AD541:AD545" si="1026">101.199262415129%-100%</f>
        <v>1.1992624151289988E-2</v>
      </c>
      <c r="AE541" s="15">
        <f t="shared" ref="AE541:AE545" si="1027">101.911505501324%-100%</f>
        <v>1.9115055013239957E-2</v>
      </c>
      <c r="AF541" s="15">
        <f t="shared" ref="AF541:AF545" si="1028">AVERAGE(AC541:AE541)</f>
        <v>2.5652011538833303E-2</v>
      </c>
    </row>
    <row r="542" spans="1:32" ht="18" x14ac:dyDescent="0.2">
      <c r="A542" s="63"/>
      <c r="B542" s="64" t="s">
        <v>888</v>
      </c>
      <c r="C542" s="65" t="s">
        <v>889</v>
      </c>
      <c r="D542" s="65" t="s">
        <v>95</v>
      </c>
      <c r="E542" s="66">
        <v>1.7</v>
      </c>
      <c r="F542" s="66">
        <v>253.3</v>
      </c>
      <c r="G542" s="66"/>
      <c r="H542" s="66"/>
      <c r="I542" s="66">
        <f t="shared" si="1009"/>
        <v>0</v>
      </c>
      <c r="J542" s="66">
        <f t="shared" si="1010"/>
        <v>253.3</v>
      </c>
      <c r="K542" s="1">
        <v>30.2</v>
      </c>
      <c r="L542" s="1">
        <v>30.2</v>
      </c>
      <c r="M542" s="1">
        <v>7649.66</v>
      </c>
      <c r="N542" s="1">
        <v>7649.66</v>
      </c>
      <c r="O542" s="1"/>
      <c r="P542" s="1"/>
      <c r="Q542" s="1"/>
      <c r="R542" s="1"/>
      <c r="S542" s="1"/>
      <c r="T542" s="1"/>
      <c r="V542" s="1">
        <v>42.7</v>
      </c>
      <c r="W542" s="1">
        <v>10815.91</v>
      </c>
      <c r="X542" s="15">
        <f t="shared" si="1020"/>
        <v>1.4139072847682121</v>
      </c>
      <c r="Y542" s="15">
        <f t="shared" si="1021"/>
        <v>1.3882552732293789</v>
      </c>
      <c r="Z542" s="16">
        <f t="shared" si="1022"/>
        <v>41.925309251527246</v>
      </c>
      <c r="AA542" s="16">
        <f t="shared" si="1023"/>
        <v>11.725309251527246</v>
      </c>
      <c r="AB542" s="16">
        <f t="shared" si="1024"/>
        <v>2970.0208334118515</v>
      </c>
      <c r="AC542" s="15">
        <f t="shared" si="1025"/>
        <v>4.5848355451969969E-2</v>
      </c>
      <c r="AD542" s="15">
        <f t="shared" si="1026"/>
        <v>1.1992624151289988E-2</v>
      </c>
      <c r="AE542" s="15">
        <f t="shared" si="1027"/>
        <v>1.9115055013239957E-2</v>
      </c>
      <c r="AF542" s="15">
        <f t="shared" si="1028"/>
        <v>2.5652011538833303E-2</v>
      </c>
    </row>
    <row r="543" spans="1:32" ht="18" x14ac:dyDescent="0.2">
      <c r="A543" s="63"/>
      <c r="B543" s="64" t="s">
        <v>890</v>
      </c>
      <c r="C543" s="65" t="s">
        <v>891</v>
      </c>
      <c r="D543" s="65" t="s">
        <v>95</v>
      </c>
      <c r="E543" s="66">
        <v>0.9</v>
      </c>
      <c r="F543" s="66">
        <v>134.1</v>
      </c>
      <c r="G543" s="66"/>
      <c r="H543" s="66"/>
      <c r="I543" s="66">
        <f t="shared" si="1009"/>
        <v>0</v>
      </c>
      <c r="J543" s="66">
        <f t="shared" si="1010"/>
        <v>134.1</v>
      </c>
      <c r="K543" s="1">
        <v>30.2</v>
      </c>
      <c r="L543" s="1">
        <v>30.2</v>
      </c>
      <c r="M543" s="1">
        <v>4049.82</v>
      </c>
      <c r="N543" s="1">
        <v>4049.82</v>
      </c>
      <c r="O543" s="1"/>
      <c r="P543" s="1"/>
      <c r="Q543" s="1"/>
      <c r="R543" s="1"/>
      <c r="S543" s="1"/>
      <c r="T543" s="1"/>
      <c r="V543" s="1">
        <v>42.7</v>
      </c>
      <c r="W543" s="1">
        <v>5726.07</v>
      </c>
      <c r="X543" s="15">
        <f t="shared" si="1020"/>
        <v>1.4139072847682121</v>
      </c>
      <c r="Y543" s="15">
        <f t="shared" si="1021"/>
        <v>1.3882552732293789</v>
      </c>
      <c r="Z543" s="16">
        <f t="shared" si="1022"/>
        <v>41.925309251527246</v>
      </c>
      <c r="AA543" s="16">
        <f t="shared" si="1023"/>
        <v>11.725309251527246</v>
      </c>
      <c r="AB543" s="16">
        <f t="shared" si="1024"/>
        <v>1572.3639706298036</v>
      </c>
      <c r="AC543" s="15">
        <f t="shared" si="1025"/>
        <v>4.5848355451969969E-2</v>
      </c>
      <c r="AD543" s="15">
        <f t="shared" si="1026"/>
        <v>1.1992624151289988E-2</v>
      </c>
      <c r="AE543" s="15">
        <f t="shared" si="1027"/>
        <v>1.9115055013239957E-2</v>
      </c>
      <c r="AF543" s="15">
        <f t="shared" si="1028"/>
        <v>2.5652011538833303E-2</v>
      </c>
    </row>
    <row r="544" spans="1:32" x14ac:dyDescent="0.2">
      <c r="A544" s="63"/>
      <c r="B544" s="64" t="s">
        <v>892</v>
      </c>
      <c r="C544" s="65" t="s">
        <v>893</v>
      </c>
      <c r="D544" s="65" t="s">
        <v>41</v>
      </c>
      <c r="E544" s="66">
        <v>0.7</v>
      </c>
      <c r="F544" s="66">
        <v>104.3</v>
      </c>
      <c r="G544" s="66"/>
      <c r="H544" s="66"/>
      <c r="I544" s="66">
        <f t="shared" si="1009"/>
        <v>0</v>
      </c>
      <c r="J544" s="66">
        <f t="shared" si="1010"/>
        <v>104.3</v>
      </c>
      <c r="K544" s="1">
        <v>7.06</v>
      </c>
      <c r="L544" s="1">
        <v>7.06</v>
      </c>
      <c r="M544" s="1">
        <v>736.35799999999995</v>
      </c>
      <c r="N544" s="1">
        <v>736.35799999999995</v>
      </c>
      <c r="O544" s="1"/>
      <c r="P544" s="1"/>
      <c r="Q544" s="1"/>
      <c r="R544" s="1"/>
      <c r="S544" s="1"/>
      <c r="T544" s="1"/>
      <c r="V544" s="1">
        <v>8.1300000000000008</v>
      </c>
      <c r="W544" s="1">
        <v>847.95899999999995</v>
      </c>
      <c r="X544" s="15">
        <f t="shared" si="1020"/>
        <v>1.1515580736543911</v>
      </c>
      <c r="Y544" s="15">
        <f t="shared" si="1021"/>
        <v>1.1259060621155579</v>
      </c>
      <c r="Z544" s="16">
        <f t="shared" si="1022"/>
        <v>7.9488967985358379</v>
      </c>
      <c r="AA544" s="16">
        <f t="shared" si="1023"/>
        <v>0.88889679853583825</v>
      </c>
      <c r="AB544" s="16">
        <f t="shared" si="1024"/>
        <v>92.711936087287924</v>
      </c>
      <c r="AC544" s="15">
        <f t="shared" si="1025"/>
        <v>4.5848355451969969E-2</v>
      </c>
      <c r="AD544" s="15">
        <f t="shared" si="1026"/>
        <v>1.1992624151289988E-2</v>
      </c>
      <c r="AE544" s="15">
        <f t="shared" si="1027"/>
        <v>1.9115055013239957E-2</v>
      </c>
      <c r="AF544" s="15">
        <f t="shared" si="1028"/>
        <v>2.5652011538833303E-2</v>
      </c>
    </row>
    <row r="545" spans="1:34" x14ac:dyDescent="0.2">
      <c r="A545" s="63"/>
      <c r="B545" s="64" t="s">
        <v>894</v>
      </c>
      <c r="C545" s="65" t="s">
        <v>895</v>
      </c>
      <c r="D545" s="65" t="s">
        <v>41</v>
      </c>
      <c r="E545" s="66">
        <v>0.7</v>
      </c>
      <c r="F545" s="66">
        <v>104.3</v>
      </c>
      <c r="G545" s="66"/>
      <c r="H545" s="66"/>
      <c r="I545" s="66">
        <f t="shared" si="1009"/>
        <v>0</v>
      </c>
      <c r="J545" s="66">
        <f t="shared" si="1010"/>
        <v>104.3</v>
      </c>
      <c r="K545" s="1">
        <v>41</v>
      </c>
      <c r="L545" s="1">
        <v>41</v>
      </c>
      <c r="M545" s="1">
        <v>4276.3</v>
      </c>
      <c r="N545" s="1">
        <v>4276.3</v>
      </c>
      <c r="O545" s="1"/>
      <c r="P545" s="1"/>
      <c r="Q545" s="1"/>
      <c r="R545" s="1"/>
      <c r="S545" s="1"/>
      <c r="T545" s="1"/>
      <c r="V545" s="1">
        <v>46.6</v>
      </c>
      <c r="W545" s="1">
        <v>4860.38</v>
      </c>
      <c r="X545" s="15">
        <f t="shared" si="1020"/>
        <v>1.1365853658536587</v>
      </c>
      <c r="Y545" s="15">
        <f t="shared" si="1021"/>
        <v>1.1109333543148254</v>
      </c>
      <c r="Z545" s="16">
        <f t="shared" si="1022"/>
        <v>45.548267526907843</v>
      </c>
      <c r="AA545" s="16">
        <f t="shared" si="1023"/>
        <v>4.5482675269078428</v>
      </c>
      <c r="AB545" s="16">
        <f t="shared" si="1024"/>
        <v>474.38430305648797</v>
      </c>
      <c r="AC545" s="15">
        <f t="shared" si="1025"/>
        <v>4.5848355451969969E-2</v>
      </c>
      <c r="AD545" s="15">
        <f t="shared" si="1026"/>
        <v>1.1992624151289988E-2</v>
      </c>
      <c r="AE545" s="15">
        <f t="shared" si="1027"/>
        <v>1.9115055013239957E-2</v>
      </c>
      <c r="AF545" s="15">
        <f t="shared" si="1028"/>
        <v>2.5652011538833303E-2</v>
      </c>
    </row>
    <row r="546" spans="1:34" ht="15" thickBot="1" x14ac:dyDescent="0.25">
      <c r="A546" s="2">
        <v>198</v>
      </c>
      <c r="B546" s="3" t="s">
        <v>2732</v>
      </c>
      <c r="C546" s="4" t="s">
        <v>2733</v>
      </c>
      <c r="D546" s="4" t="s">
        <v>38</v>
      </c>
      <c r="E546" s="5">
        <v>0</v>
      </c>
      <c r="F546" s="5">
        <v>156.44999999999999</v>
      </c>
      <c r="G546" s="5"/>
      <c r="H546" s="5"/>
      <c r="I546" s="5">
        <f t="shared" si="1009"/>
        <v>0</v>
      </c>
      <c r="J546" s="5">
        <f t="shared" si="1010"/>
        <v>156.44999999999999</v>
      </c>
      <c r="K546" s="6">
        <v>460.03</v>
      </c>
      <c r="L546" s="6">
        <v>460.03</v>
      </c>
      <c r="M546" s="6">
        <v>71971.69</v>
      </c>
      <c r="N546" s="6">
        <v>0</v>
      </c>
      <c r="O546" s="6">
        <v>0</v>
      </c>
      <c r="P546" s="6">
        <v>0</v>
      </c>
      <c r="Q546" s="6">
        <v>0</v>
      </c>
      <c r="R546" s="6">
        <v>0</v>
      </c>
      <c r="S546" s="6">
        <v>0</v>
      </c>
      <c r="T546" s="6">
        <v>0</v>
      </c>
      <c r="V546" s="6">
        <v>460.03</v>
      </c>
      <c r="W546" s="6">
        <v>0</v>
      </c>
    </row>
    <row r="547" spans="1:34" ht="20.5" thickBot="1" x14ac:dyDescent="0.25">
      <c r="A547" s="8">
        <v>199</v>
      </c>
      <c r="B547" s="9" t="s">
        <v>902</v>
      </c>
      <c r="C547" s="10" t="s">
        <v>903</v>
      </c>
      <c r="D547" s="10" t="s">
        <v>695</v>
      </c>
      <c r="E547" s="11">
        <v>0</v>
      </c>
      <c r="F547" s="11">
        <v>3</v>
      </c>
      <c r="G547" s="11"/>
      <c r="H547" s="11"/>
      <c r="I547" s="11">
        <f t="shared" si="1009"/>
        <v>0</v>
      </c>
      <c r="J547" s="11">
        <f t="shared" si="1010"/>
        <v>3</v>
      </c>
      <c r="K547" s="12">
        <v>3196.9</v>
      </c>
      <c r="L547" s="12">
        <v>1.52</v>
      </c>
      <c r="M547" s="12">
        <v>4.5599999999999996</v>
      </c>
      <c r="N547" s="12">
        <v>0</v>
      </c>
      <c r="O547" s="12">
        <v>0</v>
      </c>
      <c r="P547" s="12">
        <v>0</v>
      </c>
      <c r="Q547" s="12">
        <v>0</v>
      </c>
      <c r="R547" s="12">
        <v>0</v>
      </c>
      <c r="S547" s="12">
        <v>0</v>
      </c>
      <c r="T547" s="13">
        <v>0</v>
      </c>
      <c r="V547" s="12">
        <v>1.52</v>
      </c>
      <c r="W547" s="12">
        <v>0</v>
      </c>
    </row>
    <row r="548" spans="1:34" ht="15" thickBot="1" x14ac:dyDescent="0.35">
      <c r="A548" s="58"/>
      <c r="B548" s="59" t="s">
        <v>904</v>
      </c>
      <c r="C548" s="60" t="s">
        <v>905</v>
      </c>
      <c r="D548" s="60"/>
      <c r="E548" s="61"/>
      <c r="F548" s="61"/>
      <c r="G548" s="61"/>
      <c r="H548" s="61"/>
      <c r="I548" s="61"/>
      <c r="J548" s="61"/>
      <c r="K548" s="62"/>
      <c r="L548" s="62"/>
      <c r="M548" s="62">
        <v>114927.62</v>
      </c>
      <c r="N548" s="62">
        <v>32162.404600000002</v>
      </c>
      <c r="O548" s="62">
        <v>16706.864718000001</v>
      </c>
      <c r="P548" s="62">
        <v>0</v>
      </c>
      <c r="Q548" s="62">
        <v>0</v>
      </c>
      <c r="R548" s="62">
        <v>5646.9202746840001</v>
      </c>
      <c r="S548" s="62">
        <v>18609.209950880901</v>
      </c>
      <c r="T548" s="62">
        <v>5782.4715798590796</v>
      </c>
      <c r="V548" s="62"/>
      <c r="W548" s="62">
        <v>38236.332199999997</v>
      </c>
    </row>
    <row r="549" spans="1:34" ht="20.5" thickBot="1" x14ac:dyDescent="0.25">
      <c r="A549" s="8">
        <v>200</v>
      </c>
      <c r="B549" s="9" t="s">
        <v>2734</v>
      </c>
      <c r="C549" s="10" t="s">
        <v>2735</v>
      </c>
      <c r="D549" s="10" t="s">
        <v>38</v>
      </c>
      <c r="E549" s="11">
        <v>0</v>
      </c>
      <c r="F549" s="11">
        <v>1.26</v>
      </c>
      <c r="G549" s="11"/>
      <c r="H549" s="11"/>
      <c r="I549" s="11">
        <f t="shared" si="1009"/>
        <v>0</v>
      </c>
      <c r="J549" s="11">
        <f t="shared" si="1010"/>
        <v>1.26</v>
      </c>
      <c r="K549" s="12">
        <v>1725.12</v>
      </c>
      <c r="L549" s="12">
        <v>1336.03</v>
      </c>
      <c r="M549" s="12">
        <v>1683.4</v>
      </c>
      <c r="N549" s="12">
        <v>946.56240000000003</v>
      </c>
      <c r="O549" s="12">
        <v>257.23693800000001</v>
      </c>
      <c r="P549" s="12">
        <v>0</v>
      </c>
      <c r="Q549" s="12">
        <v>0</v>
      </c>
      <c r="R549" s="12">
        <v>86.946085044</v>
      </c>
      <c r="S549" s="12">
        <v>291.21189313607999</v>
      </c>
      <c r="T549" s="13">
        <v>90.488768745211203</v>
      </c>
      <c r="V549" s="12">
        <v>1545.14</v>
      </c>
      <c r="W549" s="12">
        <v>1087.8588</v>
      </c>
    </row>
    <row r="550" spans="1:34" ht="18" x14ac:dyDescent="0.2">
      <c r="A550" s="63"/>
      <c r="B550" s="64" t="s">
        <v>2736</v>
      </c>
      <c r="C550" s="65" t="s">
        <v>2737</v>
      </c>
      <c r="D550" s="65" t="s">
        <v>38</v>
      </c>
      <c r="E550" s="66">
        <v>1.3</v>
      </c>
      <c r="F550" s="66">
        <v>1.6379999999999999</v>
      </c>
      <c r="G550" s="66"/>
      <c r="H550" s="66"/>
      <c r="I550" s="66">
        <f t="shared" si="1009"/>
        <v>0</v>
      </c>
      <c r="J550" s="66">
        <f t="shared" si="1010"/>
        <v>1.6379999999999999</v>
      </c>
      <c r="K550" s="1">
        <v>536</v>
      </c>
      <c r="L550" s="1">
        <v>536</v>
      </c>
      <c r="M550" s="1">
        <v>877.96799999999996</v>
      </c>
      <c r="N550" s="1">
        <v>877.96799999999996</v>
      </c>
      <c r="O550" s="1"/>
      <c r="P550" s="1"/>
      <c r="Q550" s="1"/>
      <c r="R550" s="1"/>
      <c r="S550" s="1"/>
      <c r="T550" s="1"/>
      <c r="V550" s="1">
        <v>612</v>
      </c>
      <c r="W550" s="1">
        <v>1002.456</v>
      </c>
      <c r="X550" s="15">
        <f t="shared" ref="X550:X553" si="1029">V550/L550</f>
        <v>1.1417910447761195</v>
      </c>
      <c r="Y550" s="15">
        <f t="shared" ref="Y550:Y553" si="1030">X550-AF550</f>
        <v>1.1161390332372862</v>
      </c>
      <c r="Z550" s="16">
        <f t="shared" ref="Z550:Z553" si="1031">K550*Y550</f>
        <v>598.25052181518538</v>
      </c>
      <c r="AA550" s="16">
        <f t="shared" ref="AA550:AA553" si="1032">Z550-K550</f>
        <v>62.25052181518538</v>
      </c>
      <c r="AB550" s="16">
        <f t="shared" ref="AB550:AB553" si="1033">J550*AA550</f>
        <v>101.96635473327365</v>
      </c>
      <c r="AC550" s="15">
        <f t="shared" ref="AC550:AC553" si="1034">104.584835545197%-100%</f>
        <v>4.5848355451969969E-2</v>
      </c>
      <c r="AD550" s="15">
        <f t="shared" ref="AD550:AD553" si="1035">101.199262415129%-100%</f>
        <v>1.1992624151289988E-2</v>
      </c>
      <c r="AE550" s="15">
        <f t="shared" ref="AE550:AE553" si="1036">101.911505501324%-100%</f>
        <v>1.9115055013239957E-2</v>
      </c>
      <c r="AF550" s="15">
        <f t="shared" ref="AF550:AF553" si="1037">AVERAGE(AC550:AE550)</f>
        <v>2.5652011538833303E-2</v>
      </c>
    </row>
    <row r="551" spans="1:34" ht="18" x14ac:dyDescent="0.2">
      <c r="A551" s="63"/>
      <c r="B551" s="64" t="s">
        <v>2738</v>
      </c>
      <c r="C551" s="65" t="s">
        <v>2739</v>
      </c>
      <c r="D551" s="65" t="s">
        <v>184</v>
      </c>
      <c r="E551" s="66">
        <v>0.02</v>
      </c>
      <c r="F551" s="66">
        <v>2.52E-2</v>
      </c>
      <c r="G551" s="66"/>
      <c r="H551" s="66"/>
      <c r="I551" s="66">
        <f t="shared" si="1009"/>
        <v>0</v>
      </c>
      <c r="J551" s="66">
        <f t="shared" si="1010"/>
        <v>2.52E-2</v>
      </c>
      <c r="K551" s="1">
        <v>295</v>
      </c>
      <c r="L551" s="1">
        <v>295</v>
      </c>
      <c r="M551" s="1">
        <v>7.4340000000000002</v>
      </c>
      <c r="N551" s="1">
        <v>7.4340000000000002</v>
      </c>
      <c r="O551" s="1"/>
      <c r="P551" s="1"/>
      <c r="Q551" s="1"/>
      <c r="R551" s="1"/>
      <c r="S551" s="1"/>
      <c r="T551" s="1"/>
      <c r="V551" s="1">
        <v>342</v>
      </c>
      <c r="W551" s="1">
        <v>8.6183999999999994</v>
      </c>
      <c r="X551" s="15">
        <f t="shared" si="1029"/>
        <v>1.159322033898305</v>
      </c>
      <c r="Y551" s="15">
        <f t="shared" si="1030"/>
        <v>1.1336700223594718</v>
      </c>
      <c r="Z551" s="16">
        <f t="shared" si="1031"/>
        <v>334.43265659604418</v>
      </c>
      <c r="AA551" s="16">
        <f t="shared" si="1032"/>
        <v>39.432656596044183</v>
      </c>
      <c r="AB551" s="16">
        <f t="shared" si="1033"/>
        <v>0.99370294622031341</v>
      </c>
      <c r="AC551" s="15">
        <f t="shared" si="1034"/>
        <v>4.5848355451969969E-2</v>
      </c>
      <c r="AD551" s="15">
        <f t="shared" si="1035"/>
        <v>1.1992624151289988E-2</v>
      </c>
      <c r="AE551" s="15">
        <f t="shared" si="1036"/>
        <v>1.9115055013239957E-2</v>
      </c>
      <c r="AF551" s="15">
        <f t="shared" si="1037"/>
        <v>2.5652011538833303E-2</v>
      </c>
    </row>
    <row r="552" spans="1:34" ht="18" x14ac:dyDescent="0.2">
      <c r="A552" s="63"/>
      <c r="B552" s="64" t="s">
        <v>2740</v>
      </c>
      <c r="C552" s="65" t="s">
        <v>2741</v>
      </c>
      <c r="D552" s="65" t="s">
        <v>184</v>
      </c>
      <c r="E552" s="66">
        <v>0.06</v>
      </c>
      <c r="F552" s="66">
        <v>7.5600000000000001E-2</v>
      </c>
      <c r="G552" s="66"/>
      <c r="H552" s="66"/>
      <c r="I552" s="66">
        <f t="shared" si="1009"/>
        <v>0</v>
      </c>
      <c r="J552" s="66">
        <f t="shared" si="1010"/>
        <v>7.5600000000000001E-2</v>
      </c>
      <c r="K552" s="1">
        <v>619</v>
      </c>
      <c r="L552" s="1">
        <v>619</v>
      </c>
      <c r="M552" s="1">
        <v>46.796399999999998</v>
      </c>
      <c r="N552" s="1">
        <v>46.796399999999998</v>
      </c>
      <c r="O552" s="1"/>
      <c r="P552" s="1"/>
      <c r="Q552" s="1"/>
      <c r="R552" s="1"/>
      <c r="S552" s="1"/>
      <c r="T552" s="1"/>
      <c r="V552" s="1">
        <v>749</v>
      </c>
      <c r="W552" s="1">
        <v>56.624400000000001</v>
      </c>
      <c r="X552" s="15">
        <f t="shared" si="1029"/>
        <v>1.2100161550888531</v>
      </c>
      <c r="Y552" s="15">
        <f t="shared" si="1030"/>
        <v>1.1843641435500198</v>
      </c>
      <c r="Z552" s="16">
        <f t="shared" si="1031"/>
        <v>733.12140485746227</v>
      </c>
      <c r="AA552" s="16">
        <f t="shared" si="1032"/>
        <v>114.12140485746227</v>
      </c>
      <c r="AB552" s="16">
        <f t="shared" si="1033"/>
        <v>8.6275782072241469</v>
      </c>
      <c r="AC552" s="15">
        <f t="shared" si="1034"/>
        <v>4.5848355451969969E-2</v>
      </c>
      <c r="AD552" s="15">
        <f t="shared" si="1035"/>
        <v>1.1992624151289988E-2</v>
      </c>
      <c r="AE552" s="15">
        <f t="shared" si="1036"/>
        <v>1.9115055013239957E-2</v>
      </c>
      <c r="AF552" s="15">
        <f t="shared" si="1037"/>
        <v>2.5652011538833303E-2</v>
      </c>
    </row>
    <row r="553" spans="1:34" ht="15" thickBot="1" x14ac:dyDescent="0.25">
      <c r="A553" s="63"/>
      <c r="B553" s="64" t="s">
        <v>2742</v>
      </c>
      <c r="C553" s="65" t="s">
        <v>2743</v>
      </c>
      <c r="D553" s="65" t="s">
        <v>98</v>
      </c>
      <c r="E553" s="66">
        <v>0.1</v>
      </c>
      <c r="F553" s="66">
        <v>0.126</v>
      </c>
      <c r="G553" s="66"/>
      <c r="H553" s="66"/>
      <c r="I553" s="66">
        <f t="shared" si="1009"/>
        <v>0</v>
      </c>
      <c r="J553" s="66">
        <f t="shared" si="1010"/>
        <v>0.126</v>
      </c>
      <c r="K553" s="1">
        <v>114</v>
      </c>
      <c r="L553" s="1">
        <v>114</v>
      </c>
      <c r="M553" s="1">
        <v>14.364000000000001</v>
      </c>
      <c r="N553" s="1">
        <v>14.364000000000001</v>
      </c>
      <c r="O553" s="1"/>
      <c r="P553" s="1"/>
      <c r="Q553" s="1"/>
      <c r="R553" s="1"/>
      <c r="S553" s="1"/>
      <c r="T553" s="1"/>
      <c r="V553" s="1">
        <v>160</v>
      </c>
      <c r="W553" s="1">
        <v>20.16</v>
      </c>
      <c r="X553" s="15">
        <f t="shared" si="1029"/>
        <v>1.4035087719298245</v>
      </c>
      <c r="Y553" s="15">
        <f t="shared" si="1030"/>
        <v>1.3778567603909913</v>
      </c>
      <c r="Z553" s="16">
        <f t="shared" si="1031"/>
        <v>157.075670684573</v>
      </c>
      <c r="AA553" s="16">
        <f t="shared" si="1032"/>
        <v>43.075670684572998</v>
      </c>
      <c r="AB553" s="16">
        <f t="shared" si="1033"/>
        <v>5.4275345062561975</v>
      </c>
      <c r="AC553" s="15">
        <f t="shared" si="1034"/>
        <v>4.5848355451969969E-2</v>
      </c>
      <c r="AD553" s="15">
        <f t="shared" si="1035"/>
        <v>1.1992624151289988E-2</v>
      </c>
      <c r="AE553" s="15">
        <f t="shared" si="1036"/>
        <v>1.9115055013239957E-2</v>
      </c>
      <c r="AF553" s="15">
        <f t="shared" si="1037"/>
        <v>2.5652011538833303E-2</v>
      </c>
    </row>
    <row r="554" spans="1:34" ht="20.5" thickBot="1" x14ac:dyDescent="0.25">
      <c r="A554" s="8">
        <v>201</v>
      </c>
      <c r="B554" s="9" t="s">
        <v>2744</v>
      </c>
      <c r="C554" s="10" t="s">
        <v>2745</v>
      </c>
      <c r="D554" s="10" t="s">
        <v>38</v>
      </c>
      <c r="E554" s="11">
        <v>0</v>
      </c>
      <c r="F554" s="11">
        <v>68.84</v>
      </c>
      <c r="G554" s="11"/>
      <c r="H554" s="11"/>
      <c r="I554" s="11">
        <f t="shared" si="1009"/>
        <v>0</v>
      </c>
      <c r="J554" s="11">
        <f t="shared" si="1010"/>
        <v>68.84</v>
      </c>
      <c r="K554" s="12">
        <v>1725.12</v>
      </c>
      <c r="L554" s="12">
        <v>1126.74</v>
      </c>
      <c r="M554" s="12">
        <v>77564.78</v>
      </c>
      <c r="N554" s="12">
        <v>31215.842199999999</v>
      </c>
      <c r="O554" s="12">
        <v>16449.627779999999</v>
      </c>
      <c r="P554" s="12">
        <v>0</v>
      </c>
      <c r="Q554" s="12">
        <v>0</v>
      </c>
      <c r="R554" s="12">
        <v>5559.9741896400001</v>
      </c>
      <c r="S554" s="12">
        <v>18317.9980577448</v>
      </c>
      <c r="T554" s="13">
        <v>5691.9828111138704</v>
      </c>
      <c r="V554" s="12">
        <v>1325.45</v>
      </c>
      <c r="W554" s="12">
        <v>37148.473400000003</v>
      </c>
    </row>
    <row r="555" spans="1:34" ht="18" x14ac:dyDescent="0.2">
      <c r="A555" s="63"/>
      <c r="B555" s="64" t="s">
        <v>2746</v>
      </c>
      <c r="C555" s="65" t="s">
        <v>2747</v>
      </c>
      <c r="D555" s="65" t="s">
        <v>184</v>
      </c>
      <c r="E555" s="66">
        <v>0.5</v>
      </c>
      <c r="F555" s="66">
        <v>34.42</v>
      </c>
      <c r="G555" s="66"/>
      <c r="H555" s="66"/>
      <c r="I555" s="66">
        <f t="shared" si="1009"/>
        <v>0</v>
      </c>
      <c r="J555" s="66">
        <f t="shared" si="1010"/>
        <v>34.42</v>
      </c>
      <c r="K555" s="1">
        <v>196</v>
      </c>
      <c r="L555" s="1">
        <v>196</v>
      </c>
      <c r="M555" s="1">
        <v>6746.32</v>
      </c>
      <c r="N555" s="1">
        <v>6746.32</v>
      </c>
      <c r="O555" s="1"/>
      <c r="P555" s="1"/>
      <c r="Q555" s="1"/>
      <c r="R555" s="1"/>
      <c r="S555" s="1"/>
      <c r="T555" s="1"/>
      <c r="V555" s="1">
        <v>212</v>
      </c>
      <c r="W555" s="1">
        <v>7297.04</v>
      </c>
      <c r="X555" s="15">
        <f t="shared" ref="X555:X558" si="1038">V555/L555</f>
        <v>1.0816326530612246</v>
      </c>
      <c r="Y555" s="15">
        <f t="shared" ref="Y555:Y558" si="1039">X555-AF555</f>
        <v>1.0559806415223914</v>
      </c>
      <c r="Z555" s="16">
        <f t="shared" ref="Z555:Z558" si="1040">K555*Y555</f>
        <v>206.97220573838871</v>
      </c>
      <c r="AA555" s="16">
        <f t="shared" ref="AA555:AA558" si="1041">Z555-K555</f>
        <v>10.972205738388709</v>
      </c>
      <c r="AB555" s="16">
        <f t="shared" ref="AB555:AB558" si="1042">J555*AA555</f>
        <v>377.66332151533936</v>
      </c>
      <c r="AC555" s="15">
        <f t="shared" ref="AC555:AC558" si="1043">104.584835545197%-100%</f>
        <v>4.5848355451969969E-2</v>
      </c>
      <c r="AD555" s="15">
        <f t="shared" ref="AD555:AD558" si="1044">101.199262415129%-100%</f>
        <v>1.1992624151289988E-2</v>
      </c>
      <c r="AE555" s="15">
        <f t="shared" ref="AE555:AE558" si="1045">101.911505501324%-100%</f>
        <v>1.9115055013239957E-2</v>
      </c>
      <c r="AF555" s="15">
        <f t="shared" ref="AF555:AF558" si="1046">AVERAGE(AC555:AE555)</f>
        <v>2.5652011538833303E-2</v>
      </c>
    </row>
    <row r="556" spans="1:34" ht="18" x14ac:dyDescent="0.2">
      <c r="A556" s="63"/>
      <c r="B556" s="64" t="s">
        <v>2748</v>
      </c>
      <c r="C556" s="65" t="s">
        <v>2749</v>
      </c>
      <c r="D556" s="65" t="s">
        <v>184</v>
      </c>
      <c r="E556" s="66">
        <v>0.06</v>
      </c>
      <c r="F556" s="66">
        <v>4.1303999999999998</v>
      </c>
      <c r="G556" s="66"/>
      <c r="H556" s="66"/>
      <c r="I556" s="66">
        <f t="shared" si="1009"/>
        <v>0</v>
      </c>
      <c r="J556" s="66">
        <f t="shared" si="1010"/>
        <v>4.1303999999999998</v>
      </c>
      <c r="K556" s="1">
        <v>147</v>
      </c>
      <c r="L556" s="1">
        <v>147</v>
      </c>
      <c r="M556" s="1">
        <v>607.16880000000003</v>
      </c>
      <c r="N556" s="1">
        <v>607.16880000000003</v>
      </c>
      <c r="O556" s="1"/>
      <c r="P556" s="1"/>
      <c r="Q556" s="1"/>
      <c r="R556" s="1"/>
      <c r="S556" s="1"/>
      <c r="T556" s="1"/>
      <c r="V556" s="1">
        <v>172</v>
      </c>
      <c r="W556" s="1">
        <v>710.42880000000002</v>
      </c>
      <c r="X556" s="15">
        <f t="shared" si="1038"/>
        <v>1.1700680272108843</v>
      </c>
      <c r="Y556" s="15">
        <f t="shared" si="1039"/>
        <v>1.1444160156720511</v>
      </c>
      <c r="Z556" s="16">
        <f t="shared" si="1040"/>
        <v>168.22915430379152</v>
      </c>
      <c r="AA556" s="16">
        <f t="shared" si="1041"/>
        <v>21.229154303791518</v>
      </c>
      <c r="AB556" s="16">
        <f t="shared" si="1042"/>
        <v>87.684898936380478</v>
      </c>
      <c r="AC556" s="15">
        <f t="shared" si="1043"/>
        <v>4.5848355451969969E-2</v>
      </c>
      <c r="AD556" s="15">
        <f t="shared" si="1044"/>
        <v>1.1992624151289988E-2</v>
      </c>
      <c r="AE556" s="15">
        <f t="shared" si="1045"/>
        <v>1.9115055013239957E-2</v>
      </c>
      <c r="AF556" s="15">
        <f t="shared" si="1046"/>
        <v>2.5652011538833303E-2</v>
      </c>
    </row>
    <row r="557" spans="1:34" x14ac:dyDescent="0.2">
      <c r="A557" s="63"/>
      <c r="B557" s="64" t="s">
        <v>2750</v>
      </c>
      <c r="C557" s="65" t="s">
        <v>2751</v>
      </c>
      <c r="D557" s="65" t="s">
        <v>38</v>
      </c>
      <c r="E557" s="66">
        <v>1.0349999999999999</v>
      </c>
      <c r="F557" s="66">
        <v>71.249399999999994</v>
      </c>
      <c r="G557" s="66"/>
      <c r="H557" s="66"/>
      <c r="I557" s="66">
        <f t="shared" si="1009"/>
        <v>0</v>
      </c>
      <c r="J557" s="66">
        <f t="shared" si="1010"/>
        <v>71.249399999999994</v>
      </c>
      <c r="K557" s="1">
        <v>293</v>
      </c>
      <c r="L557" s="1">
        <v>293</v>
      </c>
      <c r="M557" s="1">
        <v>20876.074199999999</v>
      </c>
      <c r="N557" s="1">
        <v>20876.074199999999</v>
      </c>
      <c r="O557" s="1"/>
      <c r="P557" s="1"/>
      <c r="Q557" s="1"/>
      <c r="R557" s="1"/>
      <c r="S557" s="1"/>
      <c r="T557" s="1"/>
      <c r="V557" s="1">
        <v>365</v>
      </c>
      <c r="W557" s="1">
        <v>26006.030999999999</v>
      </c>
      <c r="X557" s="15">
        <f t="shared" si="1038"/>
        <v>1.2457337883959045</v>
      </c>
      <c r="Y557" s="15">
        <f t="shared" si="1039"/>
        <v>1.2200817768570713</v>
      </c>
      <c r="Z557" s="16">
        <f t="shared" si="1040"/>
        <v>357.48396061912189</v>
      </c>
      <c r="AA557" s="16">
        <f t="shared" si="1041"/>
        <v>64.483960619121888</v>
      </c>
      <c r="AB557" s="16">
        <f t="shared" si="1042"/>
        <v>4594.4435037360627</v>
      </c>
      <c r="AC557" s="15">
        <f t="shared" si="1043"/>
        <v>4.5848355451969969E-2</v>
      </c>
      <c r="AD557" s="15">
        <f t="shared" si="1044"/>
        <v>1.1992624151289988E-2</v>
      </c>
      <c r="AE557" s="15">
        <f t="shared" si="1045"/>
        <v>1.9115055013239957E-2</v>
      </c>
      <c r="AF557" s="15">
        <f t="shared" si="1046"/>
        <v>2.5652011538833303E-2</v>
      </c>
    </row>
    <row r="558" spans="1:34" ht="18.5" thickBot="1" x14ac:dyDescent="0.25">
      <c r="A558" s="63"/>
      <c r="B558" s="64" t="s">
        <v>2752</v>
      </c>
      <c r="C558" s="65" t="s">
        <v>2753</v>
      </c>
      <c r="D558" s="65" t="s">
        <v>184</v>
      </c>
      <c r="E558" s="66">
        <v>0.06</v>
      </c>
      <c r="F558" s="66">
        <v>4.1303999999999998</v>
      </c>
      <c r="G558" s="66"/>
      <c r="H558" s="66"/>
      <c r="I558" s="66">
        <f t="shared" si="1009"/>
        <v>0</v>
      </c>
      <c r="J558" s="66">
        <f t="shared" si="1010"/>
        <v>4.1303999999999998</v>
      </c>
      <c r="K558" s="1">
        <v>723</v>
      </c>
      <c r="L558" s="1">
        <v>723</v>
      </c>
      <c r="M558" s="1">
        <v>2986.2791999999999</v>
      </c>
      <c r="N558" s="1">
        <v>2986.2791999999999</v>
      </c>
      <c r="O558" s="1"/>
      <c r="P558" s="1"/>
      <c r="Q558" s="1"/>
      <c r="R558" s="1"/>
      <c r="S558" s="1"/>
      <c r="T558" s="1"/>
      <c r="V558" s="1">
        <v>759</v>
      </c>
      <c r="W558" s="1">
        <v>3134.9735999999998</v>
      </c>
      <c r="X558" s="15">
        <f t="shared" si="1038"/>
        <v>1.049792531120332</v>
      </c>
      <c r="Y558" s="15">
        <f t="shared" si="1039"/>
        <v>1.0241405195814988</v>
      </c>
      <c r="Z558" s="16">
        <f t="shared" si="1040"/>
        <v>740.45359565742365</v>
      </c>
      <c r="AA558" s="16">
        <f t="shared" si="1041"/>
        <v>17.453595657423648</v>
      </c>
      <c r="AB558" s="16">
        <f t="shared" si="1042"/>
        <v>72.090331503422632</v>
      </c>
      <c r="AC558" s="15">
        <f t="shared" si="1043"/>
        <v>4.5848355451969969E-2</v>
      </c>
      <c r="AD558" s="15">
        <f t="shared" si="1044"/>
        <v>1.1992624151289988E-2</v>
      </c>
      <c r="AE558" s="15">
        <f t="shared" si="1045"/>
        <v>1.9115055013239957E-2</v>
      </c>
      <c r="AF558" s="15">
        <f t="shared" si="1046"/>
        <v>2.5652011538833303E-2</v>
      </c>
    </row>
    <row r="559" spans="1:34" ht="20.5" thickBot="1" x14ac:dyDescent="0.25">
      <c r="A559" s="8">
        <v>202</v>
      </c>
      <c r="B559" s="9" t="s">
        <v>2754</v>
      </c>
      <c r="C559" s="10" t="s">
        <v>2755</v>
      </c>
      <c r="D559" s="10" t="s">
        <v>95</v>
      </c>
      <c r="E559" s="11">
        <v>0</v>
      </c>
      <c r="F559" s="11">
        <v>34.65</v>
      </c>
      <c r="G559" s="11"/>
      <c r="H559" s="11"/>
      <c r="I559" s="11">
        <f t="shared" si="1009"/>
        <v>0</v>
      </c>
      <c r="J559" s="11">
        <f t="shared" si="1010"/>
        <v>34.65</v>
      </c>
      <c r="K559" s="12">
        <v>511.79</v>
      </c>
      <c r="L559" s="12">
        <v>511.79</v>
      </c>
      <c r="M559" s="12">
        <v>17733.52</v>
      </c>
      <c r="N559" s="12">
        <v>0</v>
      </c>
      <c r="O559" s="12">
        <v>0</v>
      </c>
      <c r="P559" s="12">
        <v>0</v>
      </c>
      <c r="Q559" s="12">
        <v>0</v>
      </c>
      <c r="R559" s="12">
        <v>0</v>
      </c>
      <c r="S559" s="12">
        <v>0</v>
      </c>
      <c r="T559" s="13">
        <v>0</v>
      </c>
      <c r="V559" s="12">
        <v>511.79</v>
      </c>
      <c r="W559" s="12">
        <v>0</v>
      </c>
      <c r="X559" s="15"/>
      <c r="Y559" s="15"/>
      <c r="Z559" s="16"/>
      <c r="AA559" s="16"/>
      <c r="AB559" s="16"/>
      <c r="AC559" s="15"/>
      <c r="AD559" s="15"/>
      <c r="AE559" s="15"/>
      <c r="AF559" s="15"/>
    </row>
    <row r="560" spans="1:34" ht="20" x14ac:dyDescent="0.2">
      <c r="A560" s="63"/>
      <c r="B560" s="64">
        <v>764216603</v>
      </c>
      <c r="C560" s="65" t="s">
        <v>4648</v>
      </c>
      <c r="D560" s="65"/>
      <c r="E560" s="66"/>
      <c r="F560" s="66"/>
      <c r="G560" s="66"/>
      <c r="H560" s="66"/>
      <c r="I560" s="66">
        <f t="shared" si="1009"/>
        <v>0</v>
      </c>
      <c r="J560" s="66">
        <f t="shared" si="1010"/>
        <v>0</v>
      </c>
      <c r="K560" s="1"/>
      <c r="L560" s="1"/>
      <c r="M560" s="1"/>
      <c r="N560" s="1"/>
      <c r="O560" s="1"/>
      <c r="P560" s="1"/>
      <c r="Q560" s="1"/>
      <c r="R560" s="1"/>
      <c r="S560" s="1"/>
      <c r="T560" s="1"/>
      <c r="V560" s="1"/>
      <c r="W560" s="1">
        <v>1378.3074300000001</v>
      </c>
      <c r="X560" s="15"/>
      <c r="Y560" s="15"/>
      <c r="Z560" s="16"/>
      <c r="AA560" s="16"/>
      <c r="AB560" s="16"/>
      <c r="AC560" s="15"/>
      <c r="AD560" s="15"/>
      <c r="AE560" s="15"/>
      <c r="AF560" s="15"/>
      <c r="AG560" s="17" t="s">
        <v>4806</v>
      </c>
      <c r="AH560" s="21"/>
    </row>
    <row r="561" spans="1:34" ht="20.5" thickBot="1" x14ac:dyDescent="0.25">
      <c r="A561" s="63"/>
      <c r="B561" s="64">
        <v>55350263</v>
      </c>
      <c r="C561" s="65" t="s">
        <v>4649</v>
      </c>
      <c r="D561" s="65" t="s">
        <v>38</v>
      </c>
      <c r="E561" s="66">
        <v>0.21479000000000001</v>
      </c>
      <c r="F561" s="66">
        <f>0.2875*F559</f>
        <v>9.9618749999999991</v>
      </c>
      <c r="G561" s="66"/>
      <c r="H561" s="66"/>
      <c r="I561" s="66">
        <f t="shared" si="1009"/>
        <v>0</v>
      </c>
      <c r="J561" s="66">
        <f t="shared" si="1010"/>
        <v>9.9618749999999991</v>
      </c>
      <c r="K561" s="1">
        <v>293</v>
      </c>
      <c r="L561" s="1">
        <v>293</v>
      </c>
      <c r="M561" s="1">
        <v>1044.845955</v>
      </c>
      <c r="N561" s="1">
        <v>1044.845955</v>
      </c>
      <c r="O561" s="1"/>
      <c r="P561" s="1"/>
      <c r="Q561" s="1"/>
      <c r="R561" s="1"/>
      <c r="S561" s="1"/>
      <c r="T561" s="1"/>
      <c r="V561" s="1">
        <v>365</v>
      </c>
      <c r="W561" s="1">
        <v>1378.3074300000001</v>
      </c>
      <c r="X561" s="15">
        <f t="shared" ref="X561" si="1047">V561/L561</f>
        <v>1.2457337883959045</v>
      </c>
      <c r="Y561" s="15">
        <f t="shared" ref="Y561" si="1048">X561-AF561</f>
        <v>1.2200817768570713</v>
      </c>
      <c r="Z561" s="16">
        <f t="shared" ref="Z561" si="1049">K561*Y561</f>
        <v>357.48396061912189</v>
      </c>
      <c r="AA561" s="16">
        <f t="shared" ref="AA561" si="1050">Z561-K561</f>
        <v>64.483960619121888</v>
      </c>
      <c r="AB561" s="16">
        <f t="shared" ref="AB561" si="1051">J561*AA561</f>
        <v>642.38115519261476</v>
      </c>
      <c r="AC561" s="15">
        <f t="shared" ref="AC561" si="1052">104.584835545197%-100%</f>
        <v>4.5848355451969969E-2</v>
      </c>
      <c r="AD561" s="15">
        <f t="shared" ref="AD561" si="1053">101.199262415129%-100%</f>
        <v>1.1992624151289988E-2</v>
      </c>
      <c r="AE561" s="15">
        <f t="shared" ref="AE561" si="1054">101.911505501324%-100%</f>
        <v>1.9115055013239957E-2</v>
      </c>
      <c r="AF561" s="15">
        <f t="shared" ref="AF561" si="1055">AVERAGE(AC561:AE561)</f>
        <v>2.5652011538833303E-2</v>
      </c>
      <c r="AG561" s="17" t="s">
        <v>4806</v>
      </c>
      <c r="AH561" s="21"/>
    </row>
    <row r="562" spans="1:34" ht="20.5" thickBot="1" x14ac:dyDescent="0.25">
      <c r="A562" s="8">
        <v>203</v>
      </c>
      <c r="B562" s="9" t="s">
        <v>912</v>
      </c>
      <c r="C562" s="10" t="s">
        <v>2756</v>
      </c>
      <c r="D562" s="10" t="s">
        <v>41</v>
      </c>
      <c r="E562" s="11">
        <v>0</v>
      </c>
      <c r="F562" s="11">
        <v>2</v>
      </c>
      <c r="G562" s="11"/>
      <c r="H562" s="11"/>
      <c r="I562" s="11">
        <f t="shared" si="1009"/>
        <v>0</v>
      </c>
      <c r="J562" s="11">
        <f t="shared" si="1010"/>
        <v>2</v>
      </c>
      <c r="K562" s="12">
        <v>3220.23</v>
      </c>
      <c r="L562" s="12"/>
      <c r="M562" s="12"/>
      <c r="N562" s="12"/>
      <c r="O562" s="12"/>
      <c r="P562" s="12"/>
      <c r="Q562" s="12"/>
      <c r="R562" s="12"/>
      <c r="S562" s="12"/>
      <c r="T562" s="13"/>
      <c r="V562" s="12"/>
      <c r="W562" s="12">
        <v>0</v>
      </c>
    </row>
    <row r="563" spans="1:34" s="85" customFormat="1" ht="15" thickBot="1" x14ac:dyDescent="0.4">
      <c r="A563" s="80"/>
      <c r="B563" s="81">
        <v>28342470</v>
      </c>
      <c r="C563" s="82" t="s">
        <v>4748</v>
      </c>
      <c r="D563" s="82"/>
      <c r="E563" s="83"/>
      <c r="F563" s="83">
        <f>F562</f>
        <v>2</v>
      </c>
      <c r="G563" s="83"/>
      <c r="H563" s="83"/>
      <c r="I563" s="83">
        <f t="shared" si="1009"/>
        <v>0</v>
      </c>
      <c r="J563" s="83">
        <f t="shared" si="1010"/>
        <v>2</v>
      </c>
      <c r="K563" s="84">
        <v>1350</v>
      </c>
      <c r="L563" s="84">
        <v>1350</v>
      </c>
      <c r="M563" s="84"/>
      <c r="N563" s="84"/>
      <c r="O563" s="84"/>
      <c r="P563" s="84"/>
      <c r="Q563" s="84"/>
      <c r="R563" s="84"/>
      <c r="S563" s="84"/>
      <c r="T563" s="84"/>
      <c r="V563" s="84">
        <v>1570</v>
      </c>
      <c r="W563" s="84"/>
      <c r="X563" s="15">
        <f t="shared" ref="X563" si="1056">V563/L563</f>
        <v>1.162962962962963</v>
      </c>
      <c r="Y563" s="15">
        <f t="shared" ref="Y563" si="1057">X563-AF563</f>
        <v>1.1373109514241297</v>
      </c>
      <c r="Z563" s="16">
        <f t="shared" ref="Z563" si="1058">K563*Y563</f>
        <v>1535.3697844225751</v>
      </c>
      <c r="AA563" s="16">
        <f t="shared" ref="AA563" si="1059">Z563-K563</f>
        <v>185.36978442257509</v>
      </c>
      <c r="AB563" s="16">
        <f t="shared" ref="AB563" si="1060">J563*AA563</f>
        <v>370.73956884515019</v>
      </c>
      <c r="AC563" s="15">
        <f t="shared" ref="AC563:AC565" si="1061">104.584835545197%-100%</f>
        <v>4.5848355451969969E-2</v>
      </c>
      <c r="AD563" s="15">
        <f t="shared" ref="AD563:AD565" si="1062">101.199262415129%-100%</f>
        <v>1.1992624151289988E-2</v>
      </c>
      <c r="AE563" s="15">
        <f t="shared" ref="AE563:AE565" si="1063">101.911505501324%-100%</f>
        <v>1.9115055013239957E-2</v>
      </c>
      <c r="AF563" s="15">
        <f t="shared" ref="AF563" si="1064">AVERAGE(AC563:AE563)</f>
        <v>2.5652011538833303E-2</v>
      </c>
      <c r="AG563" s="17" t="s">
        <v>4749</v>
      </c>
      <c r="AH563" s="86"/>
    </row>
    <row r="564" spans="1:34" ht="20.5" thickBot="1" x14ac:dyDescent="0.25">
      <c r="A564" s="8">
        <v>204</v>
      </c>
      <c r="B564" s="9" t="s">
        <v>914</v>
      </c>
      <c r="C564" s="10" t="s">
        <v>2757</v>
      </c>
      <c r="D564" s="10" t="s">
        <v>41</v>
      </c>
      <c r="E564" s="11">
        <v>0</v>
      </c>
      <c r="F564" s="11">
        <v>5</v>
      </c>
      <c r="G564" s="11"/>
      <c r="H564" s="11"/>
      <c r="I564" s="11">
        <f t="shared" si="1009"/>
        <v>0</v>
      </c>
      <c r="J564" s="11">
        <f t="shared" si="1010"/>
        <v>5</v>
      </c>
      <c r="K564" s="12">
        <v>920.06</v>
      </c>
      <c r="L564" s="12"/>
      <c r="M564" s="12"/>
      <c r="N564" s="12"/>
      <c r="O564" s="12"/>
      <c r="P564" s="12"/>
      <c r="Q564" s="12"/>
      <c r="R564" s="12"/>
      <c r="S564" s="12"/>
      <c r="T564" s="13"/>
      <c r="V564" s="12"/>
      <c r="W564" s="12">
        <v>0</v>
      </c>
    </row>
    <row r="565" spans="1:34" s="85" customFormat="1" ht="18.5" thickBot="1" x14ac:dyDescent="0.4">
      <c r="A565" s="80"/>
      <c r="B565" s="81">
        <v>28342013</v>
      </c>
      <c r="C565" s="82" t="s">
        <v>4750</v>
      </c>
      <c r="D565" s="82"/>
      <c r="E565" s="83"/>
      <c r="F565" s="83">
        <f>F564</f>
        <v>5</v>
      </c>
      <c r="G565" s="83"/>
      <c r="H565" s="83"/>
      <c r="I565" s="83">
        <f t="shared" si="1009"/>
        <v>0</v>
      </c>
      <c r="J565" s="83">
        <f t="shared" si="1010"/>
        <v>5</v>
      </c>
      <c r="K565" s="84">
        <v>153</v>
      </c>
      <c r="L565" s="84">
        <v>153</v>
      </c>
      <c r="M565" s="84"/>
      <c r="N565" s="84"/>
      <c r="O565" s="84"/>
      <c r="P565" s="84"/>
      <c r="Q565" s="84"/>
      <c r="R565" s="84"/>
      <c r="S565" s="84"/>
      <c r="T565" s="84"/>
      <c r="V565" s="84">
        <v>180</v>
      </c>
      <c r="W565" s="84"/>
      <c r="X565" s="15">
        <f t="shared" ref="X565" si="1065">V565/L565</f>
        <v>1.1764705882352942</v>
      </c>
      <c r="Y565" s="15">
        <f t="shared" ref="Y565" si="1066">X565-AF565</f>
        <v>1.1508185766964609</v>
      </c>
      <c r="Z565" s="16">
        <f t="shared" ref="Z565" si="1067">K565*Y565</f>
        <v>176.07524223455852</v>
      </c>
      <c r="AA565" s="16">
        <f t="shared" ref="AA565" si="1068">Z565-K565</f>
        <v>23.075242234558516</v>
      </c>
      <c r="AB565" s="16">
        <f t="shared" ref="AB565" si="1069">J565*AA565</f>
        <v>115.37621117279258</v>
      </c>
      <c r="AC565" s="15">
        <f t="shared" si="1061"/>
        <v>4.5848355451969969E-2</v>
      </c>
      <c r="AD565" s="15">
        <f t="shared" si="1062"/>
        <v>1.1992624151289988E-2</v>
      </c>
      <c r="AE565" s="15">
        <f t="shared" si="1063"/>
        <v>1.9115055013239957E-2</v>
      </c>
      <c r="AF565" s="15">
        <f t="shared" ref="AF565" si="1070">AVERAGE(AC565:AE565)</f>
        <v>2.5652011538833303E-2</v>
      </c>
      <c r="AG565" s="17" t="s">
        <v>4751</v>
      </c>
      <c r="AH565" s="86"/>
    </row>
    <row r="566" spans="1:34" ht="20.5" thickBot="1" x14ac:dyDescent="0.25">
      <c r="A566" s="8">
        <v>205</v>
      </c>
      <c r="B566" s="9" t="s">
        <v>916</v>
      </c>
      <c r="C566" s="10" t="s">
        <v>2758</v>
      </c>
      <c r="D566" s="10" t="s">
        <v>41</v>
      </c>
      <c r="E566" s="11">
        <v>0</v>
      </c>
      <c r="F566" s="11">
        <v>3</v>
      </c>
      <c r="G566" s="11"/>
      <c r="H566" s="11"/>
      <c r="I566" s="11">
        <f t="shared" si="1009"/>
        <v>0</v>
      </c>
      <c r="J566" s="11">
        <f t="shared" si="1010"/>
        <v>3</v>
      </c>
      <c r="K566" s="12">
        <v>2300.16</v>
      </c>
      <c r="L566" s="12"/>
      <c r="M566" s="12"/>
      <c r="N566" s="12"/>
      <c r="O566" s="12"/>
      <c r="P566" s="12"/>
      <c r="Q566" s="12"/>
      <c r="R566" s="12"/>
      <c r="S566" s="12"/>
      <c r="T566" s="13"/>
      <c r="V566" s="12"/>
      <c r="W566" s="12">
        <v>0</v>
      </c>
    </row>
    <row r="567" spans="1:34" s="85" customFormat="1" ht="18.5" thickBot="1" x14ac:dyDescent="0.4">
      <c r="A567" s="80"/>
      <c r="B567" s="81">
        <v>28342011</v>
      </c>
      <c r="C567" s="82" t="s">
        <v>4752</v>
      </c>
      <c r="D567" s="82"/>
      <c r="E567" s="83"/>
      <c r="F567" s="83">
        <f>F566</f>
        <v>3</v>
      </c>
      <c r="G567" s="83"/>
      <c r="H567" s="83"/>
      <c r="I567" s="83">
        <f t="shared" si="1009"/>
        <v>0</v>
      </c>
      <c r="J567" s="83">
        <f t="shared" si="1010"/>
        <v>3</v>
      </c>
      <c r="K567" s="84">
        <v>110</v>
      </c>
      <c r="L567" s="84">
        <v>110</v>
      </c>
      <c r="M567" s="84"/>
      <c r="N567" s="84"/>
      <c r="O567" s="84"/>
      <c r="P567" s="84"/>
      <c r="Q567" s="84"/>
      <c r="R567" s="84"/>
      <c r="S567" s="84"/>
      <c r="T567" s="84"/>
      <c r="V567" s="84">
        <v>125</v>
      </c>
      <c r="W567" s="84"/>
      <c r="X567" s="15">
        <f t="shared" ref="X567" si="1071">V567/L567</f>
        <v>1.1363636363636365</v>
      </c>
      <c r="Y567" s="15">
        <f t="shared" ref="Y567" si="1072">X567-AF567</f>
        <v>1.1107116248248032</v>
      </c>
      <c r="Z567" s="16">
        <f t="shared" ref="Z567" si="1073">K567*Y567</f>
        <v>122.17827873072835</v>
      </c>
      <c r="AA567" s="16">
        <f t="shared" ref="AA567" si="1074">Z567-K567</f>
        <v>12.178278730728351</v>
      </c>
      <c r="AB567" s="16">
        <f t="shared" ref="AB567" si="1075">J567*AA567</f>
        <v>36.534836192185054</v>
      </c>
      <c r="AC567" s="15">
        <f t="shared" ref="AC567" si="1076">104.584835545197%-100%</f>
        <v>4.5848355451969969E-2</v>
      </c>
      <c r="AD567" s="15">
        <f t="shared" ref="AD567" si="1077">101.199262415129%-100%</f>
        <v>1.1992624151289988E-2</v>
      </c>
      <c r="AE567" s="15">
        <f t="shared" ref="AE567" si="1078">101.911505501324%-100%</f>
        <v>1.9115055013239957E-2</v>
      </c>
      <c r="AF567" s="15">
        <f t="shared" ref="AF567" si="1079">AVERAGE(AC567:AE567)</f>
        <v>2.5652011538833303E-2</v>
      </c>
      <c r="AG567" s="17" t="s">
        <v>4753</v>
      </c>
      <c r="AH567" s="86"/>
    </row>
    <row r="568" spans="1:34" ht="20.5" thickBot="1" x14ac:dyDescent="0.25">
      <c r="A568" s="8">
        <v>206</v>
      </c>
      <c r="B568" s="9" t="s">
        <v>918</v>
      </c>
      <c r="C568" s="10" t="s">
        <v>919</v>
      </c>
      <c r="D568" s="10" t="s">
        <v>695</v>
      </c>
      <c r="E568" s="11">
        <v>0</v>
      </c>
      <c r="F568" s="11">
        <v>3</v>
      </c>
      <c r="G568" s="11"/>
      <c r="H568" s="11"/>
      <c r="I568" s="11">
        <f t="shared" si="1009"/>
        <v>0</v>
      </c>
      <c r="J568" s="11">
        <f t="shared" si="1010"/>
        <v>3</v>
      </c>
      <c r="K568" s="12">
        <v>1566.06</v>
      </c>
      <c r="L568" s="12">
        <v>1.56</v>
      </c>
      <c r="M568" s="12">
        <v>4.68</v>
      </c>
      <c r="N568" s="12">
        <v>0</v>
      </c>
      <c r="O568" s="12">
        <v>0</v>
      </c>
      <c r="P568" s="12">
        <v>0</v>
      </c>
      <c r="Q568" s="12">
        <v>0</v>
      </c>
      <c r="R568" s="12">
        <v>0</v>
      </c>
      <c r="S568" s="12">
        <v>0</v>
      </c>
      <c r="T568" s="13">
        <v>0</v>
      </c>
      <c r="V568" s="12">
        <v>1.56</v>
      </c>
      <c r="W568" s="12">
        <v>0</v>
      </c>
    </row>
    <row r="569" spans="1:34" ht="15" thickBot="1" x14ac:dyDescent="0.35">
      <c r="A569" s="58"/>
      <c r="B569" s="59" t="s">
        <v>920</v>
      </c>
      <c r="C569" s="60" t="s">
        <v>921</v>
      </c>
      <c r="D569" s="60"/>
      <c r="E569" s="61"/>
      <c r="F569" s="61"/>
      <c r="G569" s="61"/>
      <c r="H569" s="61"/>
      <c r="I569" s="61"/>
      <c r="J569" s="61"/>
      <c r="K569" s="62"/>
      <c r="L569" s="62"/>
      <c r="M569" s="62">
        <v>1723537.29</v>
      </c>
      <c r="N569" s="62">
        <v>2994.1374215199999</v>
      </c>
      <c r="O569" s="62">
        <v>28700.864908799998</v>
      </c>
      <c r="P569" s="62">
        <v>0</v>
      </c>
      <c r="Q569" s="62">
        <v>0</v>
      </c>
      <c r="R569" s="62">
        <v>9700.8923391743992</v>
      </c>
      <c r="S569" s="62">
        <v>31489.440943338999</v>
      </c>
      <c r="T569" s="62">
        <v>9784.7677467838803</v>
      </c>
      <c r="V569" s="62"/>
      <c r="W569" s="62">
        <v>3871.2408539200001</v>
      </c>
    </row>
    <row r="570" spans="1:34" ht="20.5" thickBot="1" x14ac:dyDescent="0.25">
      <c r="A570" s="8">
        <v>207</v>
      </c>
      <c r="B570" s="9" t="s">
        <v>924</v>
      </c>
      <c r="C570" s="10" t="s">
        <v>925</v>
      </c>
      <c r="D570" s="10" t="s">
        <v>38</v>
      </c>
      <c r="E570" s="11">
        <v>0</v>
      </c>
      <c r="F570" s="11">
        <v>37.688000000000002</v>
      </c>
      <c r="G570" s="11"/>
      <c r="H570" s="11"/>
      <c r="I570" s="11">
        <f t="shared" si="1009"/>
        <v>0</v>
      </c>
      <c r="J570" s="11">
        <f t="shared" si="1010"/>
        <v>37.688000000000002</v>
      </c>
      <c r="K570" s="12">
        <v>947.57</v>
      </c>
      <c r="L570" s="12">
        <v>703.39</v>
      </c>
      <c r="M570" s="12">
        <v>26509.360000000001</v>
      </c>
      <c r="N570" s="12">
        <v>1521.86103776</v>
      </c>
      <c r="O570" s="12">
        <v>9000.9798143999997</v>
      </c>
      <c r="P570" s="12">
        <v>0</v>
      </c>
      <c r="Q570" s="12">
        <v>0</v>
      </c>
      <c r="R570" s="12">
        <v>3042.3311772672</v>
      </c>
      <c r="S570" s="12">
        <v>9875.5150131671107</v>
      </c>
      <c r="T570" s="13">
        <v>3068.6356406768</v>
      </c>
      <c r="V570" s="12">
        <v>807.43</v>
      </c>
      <c r="W570" s="12">
        <v>2007.56136896</v>
      </c>
    </row>
    <row r="571" spans="1:34" x14ac:dyDescent="0.2">
      <c r="A571" s="63"/>
      <c r="B571" s="64" t="s">
        <v>926</v>
      </c>
      <c r="C571" s="65" t="s">
        <v>927</v>
      </c>
      <c r="D571" s="65" t="s">
        <v>390</v>
      </c>
      <c r="E571" s="66">
        <v>0.21479000000000001</v>
      </c>
      <c r="F571" s="66">
        <v>8.0950055200000008</v>
      </c>
      <c r="G571" s="66"/>
      <c r="H571" s="66"/>
      <c r="I571" s="66">
        <f t="shared" si="1009"/>
        <v>0</v>
      </c>
      <c r="J571" s="66">
        <f t="shared" si="1010"/>
        <v>8.0950055200000008</v>
      </c>
      <c r="K571" s="1">
        <v>188</v>
      </c>
      <c r="L571" s="1">
        <v>188</v>
      </c>
      <c r="M571" s="1">
        <v>1521.86103776</v>
      </c>
      <c r="N571" s="1">
        <v>1521.86103776</v>
      </c>
      <c r="O571" s="1"/>
      <c r="P571" s="1"/>
      <c r="Q571" s="1"/>
      <c r="R571" s="1"/>
      <c r="S571" s="1"/>
      <c r="T571" s="1"/>
      <c r="V571" s="1">
        <v>248</v>
      </c>
      <c r="W571" s="1">
        <v>2007.56136896</v>
      </c>
      <c r="X571" s="15">
        <f t="shared" ref="X571" si="1080">V571/L571</f>
        <v>1.3191489361702127</v>
      </c>
      <c r="Y571" s="15">
        <f t="shared" ref="Y571" si="1081">X571-AF571</f>
        <v>1.2934969246313794</v>
      </c>
      <c r="Z571" s="16">
        <f t="shared" ref="Z571:Z572" si="1082">K571*Y571</f>
        <v>243.17742183069933</v>
      </c>
      <c r="AA571" s="16">
        <f t="shared" ref="AA571:AA572" si="1083">Z571-K571</f>
        <v>55.17742183069933</v>
      </c>
      <c r="AB571" s="16">
        <f t="shared" ref="AB571:AB572" si="1084">J571*AA571</f>
        <v>446.66153429887964</v>
      </c>
      <c r="AC571" s="15">
        <f t="shared" ref="AC571" si="1085">104.584835545197%-100%</f>
        <v>4.5848355451969969E-2</v>
      </c>
      <c r="AD571" s="15">
        <f t="shared" ref="AD571" si="1086">101.199262415129%-100%</f>
        <v>1.1992624151289988E-2</v>
      </c>
      <c r="AE571" s="15">
        <f t="shared" ref="AE571" si="1087">101.911505501324%-100%</f>
        <v>1.9115055013239957E-2</v>
      </c>
      <c r="AF571" s="15">
        <f t="shared" ref="AF571" si="1088">AVERAGE(AC571:AE571)</f>
        <v>2.5652011538833303E-2</v>
      </c>
    </row>
    <row r="572" spans="1:34" ht="30" x14ac:dyDescent="0.2">
      <c r="A572" s="2">
        <v>208</v>
      </c>
      <c r="B572" s="3" t="s">
        <v>944</v>
      </c>
      <c r="C572" s="4" t="s">
        <v>2759</v>
      </c>
      <c r="D572" s="4" t="s">
        <v>41</v>
      </c>
      <c r="E572" s="5">
        <v>0</v>
      </c>
      <c r="F572" s="5">
        <v>5</v>
      </c>
      <c r="G572" s="5"/>
      <c r="H572" s="5"/>
      <c r="I572" s="5">
        <f t="shared" si="1009"/>
        <v>0</v>
      </c>
      <c r="J572" s="5">
        <f t="shared" si="1010"/>
        <v>5</v>
      </c>
      <c r="K572" s="6">
        <v>25354.17</v>
      </c>
      <c r="L572" s="6"/>
      <c r="M572" s="6"/>
      <c r="N572" s="6"/>
      <c r="O572" s="6"/>
      <c r="P572" s="6"/>
      <c r="Q572" s="6"/>
      <c r="R572" s="6"/>
      <c r="S572" s="6"/>
      <c r="T572" s="6"/>
      <c r="V572" s="6"/>
      <c r="W572" s="6">
        <v>0</v>
      </c>
      <c r="X572" s="15">
        <f>X573</f>
        <v>1.3878080415045395</v>
      </c>
      <c r="Y572" s="15">
        <f>Y573</f>
        <v>1.3621560299657063</v>
      </c>
      <c r="Z572" s="16">
        <f t="shared" si="1082"/>
        <v>34536.335550275609</v>
      </c>
      <c r="AA572" s="16">
        <f t="shared" si="1083"/>
        <v>9182.1655502756112</v>
      </c>
      <c r="AB572" s="16">
        <f t="shared" si="1084"/>
        <v>45910.827751378056</v>
      </c>
      <c r="AC572" s="15"/>
      <c r="AD572" s="15"/>
      <c r="AE572" s="15"/>
      <c r="AF572" s="15"/>
      <c r="AG572" s="17" t="s">
        <v>4605</v>
      </c>
    </row>
    <row r="573" spans="1:34" x14ac:dyDescent="0.2">
      <c r="A573" s="63"/>
      <c r="B573" s="64">
        <v>61110013</v>
      </c>
      <c r="C573" s="65" t="s">
        <v>4591</v>
      </c>
      <c r="D573" s="65" t="s">
        <v>38</v>
      </c>
      <c r="E573" s="66">
        <v>0.21479000000000001</v>
      </c>
      <c r="F573" s="66">
        <v>1</v>
      </c>
      <c r="G573" s="66"/>
      <c r="H573" s="66"/>
      <c r="I573" s="66">
        <f t="shared" si="1009"/>
        <v>0</v>
      </c>
      <c r="J573" s="66">
        <f t="shared" si="1010"/>
        <v>1</v>
      </c>
      <c r="K573" s="1"/>
      <c r="L573" s="1">
        <v>7710</v>
      </c>
      <c r="M573" s="1">
        <v>1044.845955</v>
      </c>
      <c r="N573" s="1">
        <v>1044.845955</v>
      </c>
      <c r="O573" s="1"/>
      <c r="P573" s="1"/>
      <c r="Q573" s="1"/>
      <c r="R573" s="1"/>
      <c r="S573" s="1"/>
      <c r="T573" s="1"/>
      <c r="V573" s="1">
        <v>10700</v>
      </c>
      <c r="W573" s="1">
        <v>1378.3074300000001</v>
      </c>
      <c r="X573" s="15">
        <f t="shared" ref="X573" si="1089">V573/L573</f>
        <v>1.3878080415045395</v>
      </c>
      <c r="Y573" s="15">
        <f t="shared" ref="Y573" si="1090">X573-AF573</f>
        <v>1.3621560299657063</v>
      </c>
      <c r="Z573" s="16"/>
      <c r="AA573" s="16"/>
      <c r="AB573" s="16"/>
      <c r="AC573" s="15">
        <f t="shared" ref="AC573" si="1091">104.584835545197%-100%</f>
        <v>4.5848355451969969E-2</v>
      </c>
      <c r="AD573" s="15">
        <f t="shared" ref="AD573" si="1092">101.199262415129%-100%</f>
        <v>1.1992624151289988E-2</v>
      </c>
      <c r="AE573" s="15">
        <f t="shared" ref="AE573" si="1093">101.911505501324%-100%</f>
        <v>1.9115055013239957E-2</v>
      </c>
      <c r="AF573" s="15">
        <f t="shared" ref="AF573" si="1094">AVERAGE(AC573:AE573)</f>
        <v>2.5652011538833303E-2</v>
      </c>
      <c r="AG573" s="17" t="s">
        <v>4605</v>
      </c>
      <c r="AH573" s="21"/>
    </row>
    <row r="574" spans="1:34" ht="30" x14ac:dyDescent="0.2">
      <c r="A574" s="2">
        <v>209</v>
      </c>
      <c r="B574" s="3" t="s">
        <v>938</v>
      </c>
      <c r="C574" s="4" t="s">
        <v>2760</v>
      </c>
      <c r="D574" s="4" t="s">
        <v>41</v>
      </c>
      <c r="E574" s="5">
        <v>0</v>
      </c>
      <c r="F574" s="5">
        <v>2</v>
      </c>
      <c r="G574" s="5"/>
      <c r="H574" s="5"/>
      <c r="I574" s="5">
        <f t="shared" si="1009"/>
        <v>0</v>
      </c>
      <c r="J574" s="5">
        <f t="shared" si="1010"/>
        <v>2</v>
      </c>
      <c r="K574" s="6">
        <v>29197.11</v>
      </c>
      <c r="L574" s="6"/>
      <c r="M574" s="6"/>
      <c r="N574" s="6"/>
      <c r="O574" s="6"/>
      <c r="P574" s="6"/>
      <c r="Q574" s="6"/>
      <c r="R574" s="6"/>
      <c r="S574" s="6"/>
      <c r="T574" s="6"/>
      <c r="V574" s="6"/>
      <c r="W574" s="6">
        <v>0</v>
      </c>
      <c r="X574" s="15">
        <f>X575</f>
        <v>1.3845007451564828</v>
      </c>
      <c r="Y574" s="15">
        <f>Y575</f>
        <v>1.3588487336176496</v>
      </c>
      <c r="Z574" s="16">
        <f t="shared" ref="Z574" si="1095">K574*Y574</f>
        <v>39674.455948795214</v>
      </c>
      <c r="AA574" s="16">
        <f t="shared" ref="AA574" si="1096">Z574-K574</f>
        <v>10477.345948795213</v>
      </c>
      <c r="AB574" s="16">
        <f t="shared" ref="AB574" si="1097">J574*AA574</f>
        <v>20954.691897590426</v>
      </c>
      <c r="AC574" s="15"/>
      <c r="AD574" s="15"/>
      <c r="AE574" s="15"/>
      <c r="AF574" s="15"/>
      <c r="AG574" s="17" t="s">
        <v>4605</v>
      </c>
    </row>
    <row r="575" spans="1:34" x14ac:dyDescent="0.2">
      <c r="A575" s="63"/>
      <c r="B575" s="64">
        <v>61110013</v>
      </c>
      <c r="C575" s="65" t="s">
        <v>4590</v>
      </c>
      <c r="D575" s="65" t="s">
        <v>38</v>
      </c>
      <c r="E575" s="66">
        <v>0.21479000000000001</v>
      </c>
      <c r="F575" s="66">
        <v>1</v>
      </c>
      <c r="G575" s="66"/>
      <c r="H575" s="66"/>
      <c r="I575" s="66">
        <f t="shared" si="1009"/>
        <v>0</v>
      </c>
      <c r="J575" s="66">
        <f t="shared" si="1010"/>
        <v>1</v>
      </c>
      <c r="K575" s="1"/>
      <c r="L575" s="1">
        <v>6710</v>
      </c>
      <c r="M575" s="1">
        <v>1044.845955</v>
      </c>
      <c r="N575" s="1">
        <v>1044.845955</v>
      </c>
      <c r="O575" s="1"/>
      <c r="P575" s="1"/>
      <c r="Q575" s="1"/>
      <c r="R575" s="1"/>
      <c r="S575" s="1"/>
      <c r="T575" s="1"/>
      <c r="V575" s="1">
        <v>9290</v>
      </c>
      <c r="W575" s="1">
        <v>1378.3074300000001</v>
      </c>
      <c r="X575" s="15">
        <f t="shared" ref="X575" si="1098">V575/L575</f>
        <v>1.3845007451564828</v>
      </c>
      <c r="Y575" s="15">
        <f t="shared" ref="Y575" si="1099">X575-AF575</f>
        <v>1.3588487336176496</v>
      </c>
      <c r="Z575" s="16"/>
      <c r="AA575" s="16"/>
      <c r="AB575" s="16"/>
      <c r="AC575" s="15">
        <f t="shared" ref="AC575:AC579" si="1100">104.584835545197%-100%</f>
        <v>4.5848355451969969E-2</v>
      </c>
      <c r="AD575" s="15">
        <f t="shared" ref="AD575:AD579" si="1101">101.199262415129%-100%</f>
        <v>1.1992624151289988E-2</v>
      </c>
      <c r="AE575" s="15">
        <f t="shared" ref="AE575:AE579" si="1102">101.911505501324%-100%</f>
        <v>1.9115055013239957E-2</v>
      </c>
      <c r="AF575" s="15">
        <f t="shared" ref="AF575" si="1103">AVERAGE(AC575:AE575)</f>
        <v>2.5652011538833303E-2</v>
      </c>
      <c r="AG575" s="17" t="s">
        <v>4605</v>
      </c>
      <c r="AH575" s="21"/>
    </row>
    <row r="576" spans="1:34" ht="30" x14ac:dyDescent="0.2">
      <c r="A576" s="2">
        <v>210</v>
      </c>
      <c r="B576" s="3" t="s">
        <v>940</v>
      </c>
      <c r="C576" s="4" t="s">
        <v>2761</v>
      </c>
      <c r="D576" s="4" t="s">
        <v>41</v>
      </c>
      <c r="E576" s="5">
        <v>0</v>
      </c>
      <c r="F576" s="5">
        <v>2</v>
      </c>
      <c r="G576" s="5"/>
      <c r="H576" s="5"/>
      <c r="I576" s="5">
        <f t="shared" si="1009"/>
        <v>0</v>
      </c>
      <c r="J576" s="5">
        <f t="shared" si="1010"/>
        <v>2</v>
      </c>
      <c r="K576" s="6">
        <v>19906.939999999999</v>
      </c>
      <c r="L576" s="6"/>
      <c r="M576" s="6"/>
      <c r="N576" s="6"/>
      <c r="O576" s="6"/>
      <c r="P576" s="6"/>
      <c r="Q576" s="6"/>
      <c r="R576" s="6"/>
      <c r="S576" s="6"/>
      <c r="T576" s="6"/>
      <c r="V576" s="6"/>
      <c r="W576" s="6">
        <v>0</v>
      </c>
      <c r="X576" s="15">
        <f>X577</f>
        <v>1.3845007451564828</v>
      </c>
      <c r="Y576" s="15">
        <f>Y577</f>
        <v>1.3588487336176496</v>
      </c>
      <c r="Z576" s="16">
        <f t="shared" ref="Z576" si="1104">K576*Y576</f>
        <v>27050.520209202532</v>
      </c>
      <c r="AA576" s="16">
        <f t="shared" ref="AA576" si="1105">Z576-K576</f>
        <v>7143.5802092025333</v>
      </c>
      <c r="AB576" s="16">
        <f t="shared" ref="AB576" si="1106">J576*AA576</f>
        <v>14287.160418405067</v>
      </c>
      <c r="AC576" s="15"/>
      <c r="AD576" s="15"/>
      <c r="AE576" s="15"/>
      <c r="AF576" s="15"/>
      <c r="AG576" s="17" t="s">
        <v>4605</v>
      </c>
    </row>
    <row r="577" spans="1:34" x14ac:dyDescent="0.2">
      <c r="A577" s="63"/>
      <c r="B577" s="64">
        <v>61110013</v>
      </c>
      <c r="C577" s="65" t="s">
        <v>4590</v>
      </c>
      <c r="D577" s="65" t="s">
        <v>38</v>
      </c>
      <c r="E577" s="66">
        <v>0.21479000000000001</v>
      </c>
      <c r="F577" s="66">
        <v>1</v>
      </c>
      <c r="G577" s="66"/>
      <c r="H577" s="66"/>
      <c r="I577" s="66">
        <f t="shared" si="1009"/>
        <v>0</v>
      </c>
      <c r="J577" s="66">
        <f t="shared" si="1010"/>
        <v>1</v>
      </c>
      <c r="K577" s="1"/>
      <c r="L577" s="1">
        <v>6710</v>
      </c>
      <c r="M577" s="1">
        <v>1044.845955</v>
      </c>
      <c r="N577" s="1">
        <v>1044.845955</v>
      </c>
      <c r="O577" s="1"/>
      <c r="P577" s="1"/>
      <c r="Q577" s="1"/>
      <c r="R577" s="1"/>
      <c r="S577" s="1"/>
      <c r="T577" s="1"/>
      <c r="V577" s="1">
        <v>9290</v>
      </c>
      <c r="W577" s="1">
        <v>1378.3074300000001</v>
      </c>
      <c r="X577" s="15">
        <f t="shared" ref="X577" si="1107">V577/L577</f>
        <v>1.3845007451564828</v>
      </c>
      <c r="Y577" s="15">
        <f t="shared" ref="Y577" si="1108">X577-AF577</f>
        <v>1.3588487336176496</v>
      </c>
      <c r="Z577" s="16"/>
      <c r="AA577" s="16"/>
      <c r="AB577" s="16"/>
      <c r="AC577" s="15">
        <f t="shared" si="1100"/>
        <v>4.5848355451969969E-2</v>
      </c>
      <c r="AD577" s="15">
        <f t="shared" si="1101"/>
        <v>1.1992624151289988E-2</v>
      </c>
      <c r="AE577" s="15">
        <f t="shared" si="1102"/>
        <v>1.9115055013239957E-2</v>
      </c>
      <c r="AF577" s="15">
        <f t="shared" ref="AF577" si="1109">AVERAGE(AC577:AE577)</f>
        <v>2.5652011538833303E-2</v>
      </c>
      <c r="AG577" s="17" t="s">
        <v>4605</v>
      </c>
      <c r="AH577" s="21"/>
    </row>
    <row r="578" spans="1:34" ht="30" x14ac:dyDescent="0.2">
      <c r="A578" s="2">
        <v>211</v>
      </c>
      <c r="B578" s="3" t="s">
        <v>928</v>
      </c>
      <c r="C578" s="4" t="s">
        <v>2762</v>
      </c>
      <c r="D578" s="4" t="s">
        <v>41</v>
      </c>
      <c r="E578" s="5">
        <v>0</v>
      </c>
      <c r="F578" s="5">
        <v>1</v>
      </c>
      <c r="G578" s="5"/>
      <c r="H578" s="5"/>
      <c r="I578" s="5">
        <f t="shared" si="1009"/>
        <v>0</v>
      </c>
      <c r="J578" s="5">
        <f t="shared" si="1010"/>
        <v>1</v>
      </c>
      <c r="K578" s="6">
        <v>29599.83</v>
      </c>
      <c r="L578" s="6"/>
      <c r="M578" s="6"/>
      <c r="N578" s="6"/>
      <c r="O578" s="6"/>
      <c r="P578" s="6"/>
      <c r="Q578" s="6"/>
      <c r="R578" s="6"/>
      <c r="S578" s="6"/>
      <c r="T578" s="6"/>
      <c r="V578" s="6"/>
      <c r="W578" s="6">
        <v>0</v>
      </c>
      <c r="X578" s="15">
        <f>X579</f>
        <v>1.3845007451564828</v>
      </c>
      <c r="Y578" s="15">
        <f>Y579</f>
        <v>1.3588487336176496</v>
      </c>
      <c r="Z578" s="16">
        <f t="shared" ref="Z578" si="1110">K578*Y578</f>
        <v>40221.691510797718</v>
      </c>
      <c r="AA578" s="16">
        <f t="shared" ref="AA578" si="1111">Z578-K578</f>
        <v>10621.861510797717</v>
      </c>
      <c r="AB578" s="16">
        <f t="shared" ref="AB578" si="1112">J578*AA578</f>
        <v>10621.861510797717</v>
      </c>
      <c r="AC578" s="15"/>
      <c r="AD578" s="15"/>
      <c r="AE578" s="15"/>
      <c r="AF578" s="15"/>
      <c r="AG578" s="17" t="s">
        <v>4605</v>
      </c>
    </row>
    <row r="579" spans="1:34" x14ac:dyDescent="0.2">
      <c r="A579" s="63"/>
      <c r="B579" s="64">
        <v>61110013</v>
      </c>
      <c r="C579" s="65" t="s">
        <v>4590</v>
      </c>
      <c r="D579" s="65" t="s">
        <v>38</v>
      </c>
      <c r="E579" s="66">
        <v>0.21479000000000001</v>
      </c>
      <c r="F579" s="66">
        <v>1</v>
      </c>
      <c r="G579" s="66"/>
      <c r="H579" s="66"/>
      <c r="I579" s="66">
        <f t="shared" si="1009"/>
        <v>0</v>
      </c>
      <c r="J579" s="66">
        <f t="shared" si="1010"/>
        <v>1</v>
      </c>
      <c r="K579" s="1"/>
      <c r="L579" s="1">
        <v>6710</v>
      </c>
      <c r="M579" s="1">
        <v>1044.845955</v>
      </c>
      <c r="N579" s="1">
        <v>1044.845955</v>
      </c>
      <c r="O579" s="1"/>
      <c r="P579" s="1"/>
      <c r="Q579" s="1"/>
      <c r="R579" s="1"/>
      <c r="S579" s="1"/>
      <c r="T579" s="1"/>
      <c r="V579" s="1">
        <v>9290</v>
      </c>
      <c r="W579" s="1">
        <v>1378.3074300000001</v>
      </c>
      <c r="X579" s="15">
        <f t="shared" ref="X579" si="1113">V579/L579</f>
        <v>1.3845007451564828</v>
      </c>
      <c r="Y579" s="15">
        <f t="shared" ref="Y579" si="1114">X579-AF579</f>
        <v>1.3588487336176496</v>
      </c>
      <c r="Z579" s="16"/>
      <c r="AA579" s="16"/>
      <c r="AB579" s="16"/>
      <c r="AC579" s="15">
        <f t="shared" si="1100"/>
        <v>4.5848355451969969E-2</v>
      </c>
      <c r="AD579" s="15">
        <f t="shared" si="1101"/>
        <v>1.1992624151289988E-2</v>
      </c>
      <c r="AE579" s="15">
        <f t="shared" si="1102"/>
        <v>1.9115055013239957E-2</v>
      </c>
      <c r="AF579" s="15">
        <f t="shared" ref="AF579" si="1115">AVERAGE(AC579:AE579)</f>
        <v>2.5652011538833303E-2</v>
      </c>
      <c r="AG579" s="17" t="s">
        <v>4605</v>
      </c>
      <c r="AH579" s="21"/>
    </row>
    <row r="580" spans="1:34" ht="30" x14ac:dyDescent="0.2">
      <c r="A580" s="2">
        <v>212</v>
      </c>
      <c r="B580" s="3" t="s">
        <v>930</v>
      </c>
      <c r="C580" s="4" t="s">
        <v>2763</v>
      </c>
      <c r="D580" s="4" t="s">
        <v>41</v>
      </c>
      <c r="E580" s="5">
        <v>0</v>
      </c>
      <c r="F580" s="5">
        <v>2</v>
      </c>
      <c r="G580" s="5"/>
      <c r="H580" s="5"/>
      <c r="I580" s="5">
        <f t="shared" si="1009"/>
        <v>0</v>
      </c>
      <c r="J580" s="5">
        <f t="shared" si="1010"/>
        <v>2</v>
      </c>
      <c r="K580" s="6">
        <v>16733.89</v>
      </c>
      <c r="L580" s="6"/>
      <c r="M580" s="6"/>
      <c r="N580" s="6"/>
      <c r="O580" s="6"/>
      <c r="P580" s="6"/>
      <c r="Q580" s="6"/>
      <c r="R580" s="6"/>
      <c r="S580" s="6"/>
      <c r="T580" s="6"/>
      <c r="V580" s="6"/>
      <c r="W580" s="6">
        <v>0</v>
      </c>
      <c r="X580" s="15">
        <f>X581</f>
        <v>1.3878080415045395</v>
      </c>
      <c r="Y580" s="15">
        <f>Y581</f>
        <v>1.3621560299657063</v>
      </c>
      <c r="Z580" s="16">
        <f t="shared" ref="Z580" si="1116">K580*Y580</f>
        <v>22794.169168282831</v>
      </c>
      <c r="AA580" s="16">
        <f t="shared" ref="AA580" si="1117">Z580-K580</f>
        <v>6060.279168282832</v>
      </c>
      <c r="AB580" s="16">
        <f t="shared" ref="AB580" si="1118">J580*AA580</f>
        <v>12120.558336565664</v>
      </c>
      <c r="AC580" s="15"/>
      <c r="AD580" s="15"/>
      <c r="AE580" s="15"/>
      <c r="AF580" s="15"/>
      <c r="AG580" s="17" t="s">
        <v>4605</v>
      </c>
    </row>
    <row r="581" spans="1:34" x14ac:dyDescent="0.2">
      <c r="A581" s="63"/>
      <c r="B581" s="64">
        <v>61110013</v>
      </c>
      <c r="C581" s="65" t="s">
        <v>4591</v>
      </c>
      <c r="D581" s="65" t="s">
        <v>38</v>
      </c>
      <c r="E581" s="66">
        <v>0.21479000000000001</v>
      </c>
      <c r="F581" s="66">
        <v>1</v>
      </c>
      <c r="G581" s="66"/>
      <c r="H581" s="66"/>
      <c r="I581" s="66">
        <f t="shared" si="1009"/>
        <v>0</v>
      </c>
      <c r="J581" s="66">
        <f t="shared" si="1010"/>
        <v>1</v>
      </c>
      <c r="K581" s="1"/>
      <c r="L581" s="1">
        <v>7710</v>
      </c>
      <c r="M581" s="1">
        <v>1044.845955</v>
      </c>
      <c r="N581" s="1">
        <v>1044.845955</v>
      </c>
      <c r="O581" s="1"/>
      <c r="P581" s="1"/>
      <c r="Q581" s="1"/>
      <c r="R581" s="1"/>
      <c r="S581" s="1"/>
      <c r="T581" s="1"/>
      <c r="V581" s="1">
        <v>10700</v>
      </c>
      <c r="W581" s="1">
        <v>1378.3074300000001</v>
      </c>
      <c r="X581" s="15">
        <f t="shared" ref="X581" si="1119">V581/L581</f>
        <v>1.3878080415045395</v>
      </c>
      <c r="Y581" s="15">
        <f t="shared" ref="Y581" si="1120">X581-AF581</f>
        <v>1.3621560299657063</v>
      </c>
      <c r="Z581" s="16"/>
      <c r="AA581" s="16"/>
      <c r="AB581" s="16"/>
      <c r="AC581" s="15">
        <f t="shared" ref="AC581" si="1121">104.584835545197%-100%</f>
        <v>4.5848355451969969E-2</v>
      </c>
      <c r="AD581" s="15">
        <f t="shared" ref="AD581" si="1122">101.199262415129%-100%</f>
        <v>1.1992624151289988E-2</v>
      </c>
      <c r="AE581" s="15">
        <f t="shared" ref="AE581" si="1123">101.911505501324%-100%</f>
        <v>1.9115055013239957E-2</v>
      </c>
      <c r="AF581" s="15">
        <f t="shared" ref="AF581" si="1124">AVERAGE(AC581:AE581)</f>
        <v>2.5652011538833303E-2</v>
      </c>
      <c r="AG581" s="17" t="s">
        <v>4605</v>
      </c>
      <c r="AH581" s="21"/>
    </row>
    <row r="582" spans="1:34" ht="30" x14ac:dyDescent="0.2">
      <c r="A582" s="2">
        <v>213</v>
      </c>
      <c r="B582" s="3" t="s">
        <v>932</v>
      </c>
      <c r="C582" s="4" t="s">
        <v>2764</v>
      </c>
      <c r="D582" s="4" t="s">
        <v>41</v>
      </c>
      <c r="E582" s="5">
        <v>0</v>
      </c>
      <c r="F582" s="5">
        <v>4</v>
      </c>
      <c r="G582" s="5"/>
      <c r="H582" s="5"/>
      <c r="I582" s="5">
        <f t="shared" si="1009"/>
        <v>0</v>
      </c>
      <c r="J582" s="5">
        <f t="shared" si="1010"/>
        <v>4</v>
      </c>
      <c r="K582" s="6">
        <v>29197.11</v>
      </c>
      <c r="L582" s="6"/>
      <c r="M582" s="6"/>
      <c r="N582" s="6"/>
      <c r="O582" s="6"/>
      <c r="P582" s="6"/>
      <c r="Q582" s="6"/>
      <c r="R582" s="6"/>
      <c r="S582" s="6"/>
      <c r="T582" s="6"/>
      <c r="V582" s="6"/>
      <c r="W582" s="6">
        <v>0</v>
      </c>
      <c r="X582" s="15">
        <f>X583</f>
        <v>1.3845007451564828</v>
      </c>
      <c r="Y582" s="15">
        <f>Y583</f>
        <v>1.3588487336176496</v>
      </c>
      <c r="Z582" s="16">
        <f t="shared" ref="Z582" si="1125">K582*Y582</f>
        <v>39674.455948795214</v>
      </c>
      <c r="AA582" s="16">
        <f t="shared" ref="AA582" si="1126">Z582-K582</f>
        <v>10477.345948795213</v>
      </c>
      <c r="AB582" s="16">
        <f t="shared" ref="AB582" si="1127">J582*AA582</f>
        <v>41909.383795180853</v>
      </c>
      <c r="AC582" s="15"/>
      <c r="AD582" s="15"/>
      <c r="AE582" s="15"/>
      <c r="AF582" s="15"/>
      <c r="AG582" s="17" t="s">
        <v>4605</v>
      </c>
    </row>
    <row r="583" spans="1:34" ht="15" thickBot="1" x14ac:dyDescent="0.25">
      <c r="A583" s="63"/>
      <c r="B583" s="64">
        <v>61110013</v>
      </c>
      <c r="C583" s="65" t="s">
        <v>4590</v>
      </c>
      <c r="D583" s="65" t="s">
        <v>38</v>
      </c>
      <c r="E583" s="66">
        <v>0.21479000000000001</v>
      </c>
      <c r="F583" s="66">
        <v>1</v>
      </c>
      <c r="G583" s="66"/>
      <c r="H583" s="66"/>
      <c r="I583" s="66">
        <f t="shared" si="1009"/>
        <v>0</v>
      </c>
      <c r="J583" s="66">
        <f t="shared" si="1010"/>
        <v>1</v>
      </c>
      <c r="K583" s="1"/>
      <c r="L583" s="1">
        <v>6710</v>
      </c>
      <c r="M583" s="1">
        <v>1044.845955</v>
      </c>
      <c r="N583" s="1">
        <v>1044.845955</v>
      </c>
      <c r="O583" s="1"/>
      <c r="P583" s="1"/>
      <c r="Q583" s="1"/>
      <c r="R583" s="1"/>
      <c r="S583" s="1"/>
      <c r="T583" s="1"/>
      <c r="V583" s="1">
        <v>9290</v>
      </c>
      <c r="W583" s="1">
        <v>1378.3074300000001</v>
      </c>
      <c r="X583" s="15">
        <f t="shared" ref="X583" si="1128">V583/L583</f>
        <v>1.3845007451564828</v>
      </c>
      <c r="Y583" s="15">
        <f t="shared" ref="Y583" si="1129">X583-AF583</f>
        <v>1.3588487336176496</v>
      </c>
      <c r="Z583" s="16"/>
      <c r="AA583" s="16"/>
      <c r="AB583" s="16"/>
      <c r="AC583" s="15">
        <f t="shared" ref="AC583" si="1130">104.584835545197%-100%</f>
        <v>4.5848355451969969E-2</v>
      </c>
      <c r="AD583" s="15">
        <f t="shared" ref="AD583" si="1131">101.199262415129%-100%</f>
        <v>1.1992624151289988E-2</v>
      </c>
      <c r="AE583" s="15">
        <f t="shared" ref="AE583" si="1132">101.911505501324%-100%</f>
        <v>1.9115055013239957E-2</v>
      </c>
      <c r="AF583" s="15">
        <f t="shared" ref="AF583" si="1133">AVERAGE(AC583:AE583)</f>
        <v>2.5652011538833303E-2</v>
      </c>
      <c r="AG583" s="17" t="s">
        <v>4605</v>
      </c>
      <c r="AH583" s="21"/>
    </row>
    <row r="584" spans="1:34" ht="20.5" thickBot="1" x14ac:dyDescent="0.25">
      <c r="A584" s="8">
        <v>214</v>
      </c>
      <c r="B584" s="9" t="s">
        <v>936</v>
      </c>
      <c r="C584" s="10" t="s">
        <v>937</v>
      </c>
      <c r="D584" s="10" t="s">
        <v>38</v>
      </c>
      <c r="E584" s="11">
        <v>0</v>
      </c>
      <c r="F584" s="11">
        <v>6.3</v>
      </c>
      <c r="G584" s="11"/>
      <c r="H584" s="11"/>
      <c r="I584" s="11">
        <f t="shared" si="1009"/>
        <v>0</v>
      </c>
      <c r="J584" s="11">
        <f t="shared" si="1010"/>
        <v>6.3</v>
      </c>
      <c r="K584" s="12">
        <v>996.82</v>
      </c>
      <c r="L584" s="12">
        <v>720.45</v>
      </c>
      <c r="M584" s="12">
        <v>4538.84</v>
      </c>
      <c r="N584" s="12">
        <v>246.75789599999999</v>
      </c>
      <c r="O584" s="12">
        <v>1546.0804800000001</v>
      </c>
      <c r="P584" s="12">
        <v>0</v>
      </c>
      <c r="Q584" s="12">
        <v>0</v>
      </c>
      <c r="R584" s="12">
        <v>522.57520223999995</v>
      </c>
      <c r="S584" s="12">
        <v>1696.2976594367999</v>
      </c>
      <c r="T584" s="13">
        <v>527.093467834752</v>
      </c>
      <c r="V584" s="12">
        <v>826.73</v>
      </c>
      <c r="W584" s="12">
        <v>325.51041600000002</v>
      </c>
    </row>
    <row r="585" spans="1:34" x14ac:dyDescent="0.2">
      <c r="A585" s="63"/>
      <c r="B585" s="64" t="s">
        <v>926</v>
      </c>
      <c r="C585" s="65" t="s">
        <v>927</v>
      </c>
      <c r="D585" s="65" t="s">
        <v>390</v>
      </c>
      <c r="E585" s="66">
        <v>0.20834</v>
      </c>
      <c r="F585" s="66">
        <v>1.3125420000000001</v>
      </c>
      <c r="G585" s="66"/>
      <c r="H585" s="66"/>
      <c r="I585" s="66">
        <f t="shared" si="1009"/>
        <v>0</v>
      </c>
      <c r="J585" s="66">
        <f t="shared" si="1010"/>
        <v>1.3125420000000001</v>
      </c>
      <c r="K585" s="1">
        <v>188</v>
      </c>
      <c r="L585" s="1">
        <v>188</v>
      </c>
      <c r="M585" s="1">
        <v>246.75789599999999</v>
      </c>
      <c r="N585" s="1">
        <v>246.75789599999999</v>
      </c>
      <c r="O585" s="1"/>
      <c r="P585" s="1"/>
      <c r="Q585" s="1"/>
      <c r="R585" s="1"/>
      <c r="S585" s="1"/>
      <c r="T585" s="1"/>
      <c r="V585" s="1">
        <v>248</v>
      </c>
      <c r="W585" s="1">
        <v>325.51041600000002</v>
      </c>
      <c r="X585" s="15">
        <f t="shared" ref="X585" si="1134">V585/L585</f>
        <v>1.3191489361702127</v>
      </c>
      <c r="Y585" s="15">
        <f t="shared" ref="Y585" si="1135">X585-AF585</f>
        <v>1.2934969246313794</v>
      </c>
      <c r="Z585" s="16">
        <f t="shared" ref="Z585:Z586" si="1136">K585*Y585</f>
        <v>243.17742183069933</v>
      </c>
      <c r="AA585" s="16">
        <f t="shared" ref="AA585:AA586" si="1137">Z585-K585</f>
        <v>55.17742183069933</v>
      </c>
      <c r="AB585" s="16">
        <f t="shared" ref="AB585:AB586" si="1138">J585*AA585</f>
        <v>72.422683604509771</v>
      </c>
      <c r="AC585" s="15">
        <f t="shared" ref="AC585" si="1139">104.584835545197%-100%</f>
        <v>4.5848355451969969E-2</v>
      </c>
      <c r="AD585" s="15">
        <f t="shared" ref="AD585" si="1140">101.199262415129%-100%</f>
        <v>1.1992624151289988E-2</v>
      </c>
      <c r="AE585" s="15">
        <f t="shared" ref="AE585" si="1141">101.911505501324%-100%</f>
        <v>1.9115055013239957E-2</v>
      </c>
      <c r="AF585" s="15">
        <f t="shared" ref="AF585" si="1142">AVERAGE(AC585:AE585)</f>
        <v>2.5652011538833303E-2</v>
      </c>
    </row>
    <row r="586" spans="1:34" ht="30" x14ac:dyDescent="0.2">
      <c r="A586" s="2">
        <v>215</v>
      </c>
      <c r="B586" s="3" t="s">
        <v>942</v>
      </c>
      <c r="C586" s="4" t="s">
        <v>2765</v>
      </c>
      <c r="D586" s="4" t="s">
        <v>41</v>
      </c>
      <c r="E586" s="5">
        <v>0</v>
      </c>
      <c r="F586" s="5">
        <v>4</v>
      </c>
      <c r="G586" s="5"/>
      <c r="H586" s="5"/>
      <c r="I586" s="5">
        <f t="shared" si="1009"/>
        <v>0</v>
      </c>
      <c r="J586" s="5">
        <f t="shared" si="1010"/>
        <v>4</v>
      </c>
      <c r="K586" s="6">
        <v>21815.25</v>
      </c>
      <c r="L586" s="6"/>
      <c r="M586" s="6"/>
      <c r="N586" s="6"/>
      <c r="O586" s="6"/>
      <c r="P586" s="6"/>
      <c r="Q586" s="6"/>
      <c r="R586" s="6"/>
      <c r="S586" s="6"/>
      <c r="T586" s="6"/>
      <c r="V586" s="6"/>
      <c r="W586" s="6">
        <v>0</v>
      </c>
      <c r="X586" s="15">
        <f>X587</f>
        <v>1.3845007451564828</v>
      </c>
      <c r="Y586" s="15">
        <f>Y587</f>
        <v>1.3588487336176496</v>
      </c>
      <c r="Z586" s="16">
        <f t="shared" si="1136"/>
        <v>29643.62483605243</v>
      </c>
      <c r="AA586" s="16">
        <f t="shared" si="1137"/>
        <v>7828.3748360524296</v>
      </c>
      <c r="AB586" s="16">
        <f t="shared" si="1138"/>
        <v>31313.499344209718</v>
      </c>
      <c r="AC586" s="15"/>
      <c r="AD586" s="15"/>
      <c r="AE586" s="15"/>
      <c r="AF586" s="15"/>
      <c r="AG586" s="17" t="s">
        <v>4605</v>
      </c>
    </row>
    <row r="587" spans="1:34" ht="15" thickBot="1" x14ac:dyDescent="0.25">
      <c r="A587" s="63"/>
      <c r="B587" s="64">
        <v>61110013</v>
      </c>
      <c r="C587" s="65" t="s">
        <v>4590</v>
      </c>
      <c r="D587" s="65" t="s">
        <v>38</v>
      </c>
      <c r="E587" s="66">
        <v>0.21479000000000001</v>
      </c>
      <c r="F587" s="66">
        <v>1</v>
      </c>
      <c r="G587" s="66"/>
      <c r="H587" s="66"/>
      <c r="I587" s="66">
        <f t="shared" si="1009"/>
        <v>0</v>
      </c>
      <c r="J587" s="66">
        <f t="shared" si="1010"/>
        <v>1</v>
      </c>
      <c r="K587" s="1"/>
      <c r="L587" s="1">
        <v>6710</v>
      </c>
      <c r="M587" s="1">
        <v>1044.845955</v>
      </c>
      <c r="N587" s="1">
        <v>1044.845955</v>
      </c>
      <c r="O587" s="1"/>
      <c r="P587" s="1"/>
      <c r="Q587" s="1"/>
      <c r="R587" s="1"/>
      <c r="S587" s="1"/>
      <c r="T587" s="1"/>
      <c r="V587" s="1">
        <v>9290</v>
      </c>
      <c r="W587" s="1">
        <v>1378.3074300000001</v>
      </c>
      <c r="X587" s="15">
        <f t="shared" ref="X587" si="1143">V587/L587</f>
        <v>1.3845007451564828</v>
      </c>
      <c r="Y587" s="15">
        <f t="shared" ref="Y587" si="1144">X587-AF587</f>
        <v>1.3588487336176496</v>
      </c>
      <c r="Z587" s="16"/>
      <c r="AA587" s="16"/>
      <c r="AB587" s="16"/>
      <c r="AC587" s="15">
        <f t="shared" ref="AC587" si="1145">104.584835545197%-100%</f>
        <v>4.5848355451969969E-2</v>
      </c>
      <c r="AD587" s="15">
        <f t="shared" ref="AD587" si="1146">101.199262415129%-100%</f>
        <v>1.1992624151289988E-2</v>
      </c>
      <c r="AE587" s="15">
        <f t="shared" ref="AE587" si="1147">101.911505501324%-100%</f>
        <v>1.9115055013239957E-2</v>
      </c>
      <c r="AF587" s="15">
        <f t="shared" ref="AF587" si="1148">AVERAGE(AC587:AE587)</f>
        <v>2.5652011538833303E-2</v>
      </c>
      <c r="AG587" s="17" t="s">
        <v>4605</v>
      </c>
      <c r="AH587" s="21"/>
    </row>
    <row r="588" spans="1:34" ht="20.5" thickBot="1" x14ac:dyDescent="0.25">
      <c r="A588" s="8">
        <v>216</v>
      </c>
      <c r="B588" s="9" t="s">
        <v>2766</v>
      </c>
      <c r="C588" s="10" t="s">
        <v>2767</v>
      </c>
      <c r="D588" s="10" t="s">
        <v>41</v>
      </c>
      <c r="E588" s="11">
        <v>0</v>
      </c>
      <c r="F588" s="11">
        <v>3.9380000000000002</v>
      </c>
      <c r="G588" s="11"/>
      <c r="H588" s="11"/>
      <c r="I588" s="11">
        <f t="shared" si="1009"/>
        <v>0</v>
      </c>
      <c r="J588" s="11">
        <f t="shared" si="1010"/>
        <v>3.9380000000000002</v>
      </c>
      <c r="K588" s="12">
        <v>996.82</v>
      </c>
      <c r="L588" s="12">
        <v>703.39</v>
      </c>
      <c r="M588" s="12">
        <v>2769.95</v>
      </c>
      <c r="N588" s="12">
        <v>159.01848776</v>
      </c>
      <c r="O588" s="12">
        <v>940.50781440000003</v>
      </c>
      <c r="P588" s="12">
        <v>0</v>
      </c>
      <c r="Q588" s="12">
        <v>0</v>
      </c>
      <c r="R588" s="12">
        <v>317.89164126719999</v>
      </c>
      <c r="S588" s="12">
        <v>1031.8875536471</v>
      </c>
      <c r="T588" s="13">
        <v>320.64018130400302</v>
      </c>
      <c r="V588" s="12">
        <v>807.43</v>
      </c>
      <c r="W588" s="12">
        <v>209.76906896</v>
      </c>
    </row>
    <row r="589" spans="1:34" x14ac:dyDescent="0.2">
      <c r="A589" s="63"/>
      <c r="B589" s="64" t="s">
        <v>926</v>
      </c>
      <c r="C589" s="65" t="s">
        <v>927</v>
      </c>
      <c r="D589" s="65" t="s">
        <v>390</v>
      </c>
      <c r="E589" s="66">
        <v>0.21479000000000001</v>
      </c>
      <c r="F589" s="66">
        <v>0.84584302</v>
      </c>
      <c r="G589" s="66"/>
      <c r="H589" s="66"/>
      <c r="I589" s="66">
        <f t="shared" si="1009"/>
        <v>0</v>
      </c>
      <c r="J589" s="66">
        <f t="shared" si="1010"/>
        <v>0.84584302</v>
      </c>
      <c r="K589" s="1">
        <v>188</v>
      </c>
      <c r="L589" s="1">
        <v>188</v>
      </c>
      <c r="M589" s="1">
        <v>159.01848776</v>
      </c>
      <c r="N589" s="1">
        <v>159.01848776</v>
      </c>
      <c r="O589" s="1"/>
      <c r="P589" s="1"/>
      <c r="Q589" s="1"/>
      <c r="R589" s="1"/>
      <c r="S589" s="1"/>
      <c r="T589" s="1"/>
      <c r="V589" s="1">
        <v>248</v>
      </c>
      <c r="W589" s="1">
        <v>209.76906896</v>
      </c>
      <c r="X589" s="15">
        <f t="shared" ref="X589" si="1149">V589/L589</f>
        <v>1.3191489361702127</v>
      </c>
      <c r="Y589" s="15">
        <f t="shared" ref="Y589" si="1150">X589-AF589</f>
        <v>1.2934969246313794</v>
      </c>
      <c r="Z589" s="16">
        <f t="shared" ref="Z589:Z590" si="1151">K589*Y589</f>
        <v>243.17742183069933</v>
      </c>
      <c r="AA589" s="16">
        <f t="shared" ref="AA589:AA590" si="1152">Z589-K589</f>
        <v>55.17742183069933</v>
      </c>
      <c r="AB589" s="16">
        <f t="shared" ref="AB589:AB590" si="1153">J589*AA589</f>
        <v>46.671437117092651</v>
      </c>
      <c r="AC589" s="15">
        <f t="shared" ref="AC589" si="1154">104.584835545197%-100%</f>
        <v>4.5848355451969969E-2</v>
      </c>
      <c r="AD589" s="15">
        <f t="shared" ref="AD589" si="1155">101.199262415129%-100%</f>
        <v>1.1992624151289988E-2</v>
      </c>
      <c r="AE589" s="15">
        <f t="shared" ref="AE589" si="1156">101.911505501324%-100%</f>
        <v>1.9115055013239957E-2</v>
      </c>
      <c r="AF589" s="15">
        <f t="shared" ref="AF589" si="1157">AVERAGE(AC589:AE589)</f>
        <v>2.5652011538833303E-2</v>
      </c>
    </row>
    <row r="590" spans="1:34" ht="30" x14ac:dyDescent="0.2">
      <c r="A590" s="2">
        <v>217</v>
      </c>
      <c r="B590" s="3" t="s">
        <v>946</v>
      </c>
      <c r="C590" s="4" t="s">
        <v>2768</v>
      </c>
      <c r="D590" s="4" t="s">
        <v>41</v>
      </c>
      <c r="E590" s="5">
        <v>0</v>
      </c>
      <c r="F590" s="5">
        <v>7</v>
      </c>
      <c r="G590" s="5"/>
      <c r="H590" s="5"/>
      <c r="I590" s="5">
        <f t="shared" si="1009"/>
        <v>0</v>
      </c>
      <c r="J590" s="5">
        <f t="shared" si="1010"/>
        <v>7</v>
      </c>
      <c r="K590" s="6">
        <v>10324.6</v>
      </c>
      <c r="L590" s="6"/>
      <c r="M590" s="6"/>
      <c r="N590" s="6"/>
      <c r="O590" s="6"/>
      <c r="P590" s="6"/>
      <c r="Q590" s="6"/>
      <c r="R590" s="6"/>
      <c r="S590" s="6"/>
      <c r="T590" s="6"/>
      <c r="V590" s="6"/>
      <c r="W590" s="6">
        <v>0</v>
      </c>
      <c r="X590" s="15">
        <f>X591</f>
        <v>1.3878080415045395</v>
      </c>
      <c r="Y590" s="15">
        <f>Y591</f>
        <v>1.3621560299657063</v>
      </c>
      <c r="Z590" s="16">
        <f t="shared" si="1151"/>
        <v>14063.716146983932</v>
      </c>
      <c r="AA590" s="16">
        <f t="shared" si="1152"/>
        <v>3739.1161469839317</v>
      </c>
      <c r="AB590" s="16">
        <f t="shared" si="1153"/>
        <v>26173.813028887522</v>
      </c>
      <c r="AC590" s="15"/>
      <c r="AD590" s="15"/>
      <c r="AE590" s="15"/>
      <c r="AF590" s="15"/>
      <c r="AG590" s="17" t="s">
        <v>4605</v>
      </c>
    </row>
    <row r="591" spans="1:34" ht="15" thickBot="1" x14ac:dyDescent="0.25">
      <c r="A591" s="63"/>
      <c r="B591" s="64">
        <v>61110013</v>
      </c>
      <c r="C591" s="65" t="s">
        <v>4591</v>
      </c>
      <c r="D591" s="65" t="s">
        <v>38</v>
      </c>
      <c r="E591" s="66">
        <v>0.21479000000000001</v>
      </c>
      <c r="F591" s="66">
        <v>1</v>
      </c>
      <c r="G591" s="66"/>
      <c r="H591" s="66"/>
      <c r="I591" s="66">
        <f t="shared" ref="I591:I654" si="1158">H591*0.5</f>
        <v>0</v>
      </c>
      <c r="J591" s="66">
        <f t="shared" si="1010"/>
        <v>1</v>
      </c>
      <c r="K591" s="1"/>
      <c r="L591" s="1">
        <v>7710</v>
      </c>
      <c r="M591" s="1">
        <v>1044.845955</v>
      </c>
      <c r="N591" s="1">
        <v>1044.845955</v>
      </c>
      <c r="O591" s="1"/>
      <c r="P591" s="1"/>
      <c r="Q591" s="1"/>
      <c r="R591" s="1"/>
      <c r="S591" s="1"/>
      <c r="T591" s="1"/>
      <c r="V591" s="1">
        <v>10700</v>
      </c>
      <c r="W591" s="1">
        <v>1378.3074300000001</v>
      </c>
      <c r="X591" s="15">
        <f t="shared" ref="X591" si="1159">V591/L591</f>
        <v>1.3878080415045395</v>
      </c>
      <c r="Y591" s="15">
        <f t="shared" ref="Y591" si="1160">X591-AF591</f>
        <v>1.3621560299657063</v>
      </c>
      <c r="Z591" s="16"/>
      <c r="AA591" s="16"/>
      <c r="AB591" s="16"/>
      <c r="AC591" s="15">
        <f t="shared" ref="AC591" si="1161">104.584835545197%-100%</f>
        <v>4.5848355451969969E-2</v>
      </c>
      <c r="AD591" s="15">
        <f t="shared" ref="AD591" si="1162">101.199262415129%-100%</f>
        <v>1.1992624151289988E-2</v>
      </c>
      <c r="AE591" s="15">
        <f t="shared" ref="AE591" si="1163">101.911505501324%-100%</f>
        <v>1.9115055013239957E-2</v>
      </c>
      <c r="AF591" s="15">
        <f t="shared" ref="AF591" si="1164">AVERAGE(AC591:AE591)</f>
        <v>2.5652011538833303E-2</v>
      </c>
      <c r="AG591" s="17" t="s">
        <v>4605</v>
      </c>
      <c r="AH591" s="21"/>
    </row>
    <row r="592" spans="1:34" ht="20.5" thickBot="1" x14ac:dyDescent="0.25">
      <c r="A592" s="8">
        <v>218</v>
      </c>
      <c r="B592" s="9" t="s">
        <v>2769</v>
      </c>
      <c r="C592" s="10" t="s">
        <v>2770</v>
      </c>
      <c r="D592" s="10" t="s">
        <v>41</v>
      </c>
      <c r="E592" s="11">
        <v>0</v>
      </c>
      <c r="F592" s="11">
        <v>3</v>
      </c>
      <c r="G592" s="11"/>
      <c r="H592" s="11"/>
      <c r="I592" s="11">
        <f t="shared" si="1158"/>
        <v>0</v>
      </c>
      <c r="J592" s="11">
        <f t="shared" ref="J592:J655" si="1165">F592-G592-I592</f>
        <v>3</v>
      </c>
      <c r="K592" s="12">
        <v>345.02</v>
      </c>
      <c r="L592" s="12"/>
      <c r="M592" s="12"/>
      <c r="N592" s="12"/>
      <c r="O592" s="12"/>
      <c r="P592" s="12"/>
      <c r="Q592" s="12"/>
      <c r="R592" s="12"/>
      <c r="S592" s="12"/>
      <c r="T592" s="13"/>
      <c r="V592" s="12"/>
      <c r="W592" s="12">
        <v>0</v>
      </c>
    </row>
    <row r="593" spans="1:34" ht="20.5" thickBot="1" x14ac:dyDescent="0.25">
      <c r="A593" s="8">
        <v>219</v>
      </c>
      <c r="B593" s="9" t="s">
        <v>2771</v>
      </c>
      <c r="C593" s="10" t="s">
        <v>2772</v>
      </c>
      <c r="D593" s="10" t="s">
        <v>41</v>
      </c>
      <c r="E593" s="11">
        <v>0</v>
      </c>
      <c r="F593" s="11">
        <v>1</v>
      </c>
      <c r="G593" s="11"/>
      <c r="H593" s="11"/>
      <c r="I593" s="11">
        <f t="shared" si="1158"/>
        <v>0</v>
      </c>
      <c r="J593" s="11">
        <f t="shared" si="1165"/>
        <v>1</v>
      </c>
      <c r="K593" s="12">
        <v>1334.09</v>
      </c>
      <c r="L593" s="12"/>
      <c r="M593" s="12"/>
      <c r="N593" s="12"/>
      <c r="O593" s="12"/>
      <c r="P593" s="12"/>
      <c r="Q593" s="12"/>
      <c r="R593" s="12"/>
      <c r="S593" s="12"/>
      <c r="T593" s="13"/>
      <c r="V593" s="12"/>
      <c r="W593" s="12">
        <v>0</v>
      </c>
    </row>
    <row r="594" spans="1:34" ht="20.5" thickBot="1" x14ac:dyDescent="0.25">
      <c r="A594" s="8">
        <v>220</v>
      </c>
      <c r="B594" s="9" t="s">
        <v>2773</v>
      </c>
      <c r="C594" s="10" t="s">
        <v>2774</v>
      </c>
      <c r="D594" s="10" t="s">
        <v>41</v>
      </c>
      <c r="E594" s="11">
        <v>0</v>
      </c>
      <c r="F594" s="11">
        <v>2</v>
      </c>
      <c r="G594" s="11"/>
      <c r="H594" s="11"/>
      <c r="I594" s="11">
        <f t="shared" si="1158"/>
        <v>0</v>
      </c>
      <c r="J594" s="11">
        <f t="shared" si="1165"/>
        <v>2</v>
      </c>
      <c r="K594" s="12">
        <v>1978.14</v>
      </c>
      <c r="L594" s="12"/>
      <c r="M594" s="12"/>
      <c r="N594" s="12"/>
      <c r="O594" s="12"/>
      <c r="P594" s="12"/>
      <c r="Q594" s="12"/>
      <c r="R594" s="12"/>
      <c r="S594" s="12"/>
      <c r="T594" s="13"/>
      <c r="V594" s="12"/>
      <c r="W594" s="12">
        <v>0</v>
      </c>
    </row>
    <row r="595" spans="1:34" ht="20.5" thickBot="1" x14ac:dyDescent="0.25">
      <c r="A595" s="8">
        <v>221</v>
      </c>
      <c r="B595" s="9" t="s">
        <v>2775</v>
      </c>
      <c r="C595" s="10" t="s">
        <v>2776</v>
      </c>
      <c r="D595" s="10" t="s">
        <v>41</v>
      </c>
      <c r="E595" s="11">
        <v>0</v>
      </c>
      <c r="F595" s="11">
        <v>19</v>
      </c>
      <c r="G595" s="11"/>
      <c r="H595" s="11"/>
      <c r="I595" s="11">
        <f t="shared" si="1158"/>
        <v>0</v>
      </c>
      <c r="J595" s="11">
        <f t="shared" si="1165"/>
        <v>19</v>
      </c>
      <c r="K595" s="12">
        <v>1365.15</v>
      </c>
      <c r="L595" s="12"/>
      <c r="M595" s="12"/>
      <c r="N595" s="12"/>
      <c r="O595" s="12"/>
      <c r="P595" s="12"/>
      <c r="Q595" s="12"/>
      <c r="R595" s="12"/>
      <c r="S595" s="12"/>
      <c r="T595" s="13"/>
      <c r="V595" s="12"/>
      <c r="W595" s="12">
        <v>0</v>
      </c>
    </row>
    <row r="596" spans="1:34" ht="20" x14ac:dyDescent="0.2">
      <c r="A596" s="2">
        <v>222</v>
      </c>
      <c r="B596" s="3" t="s">
        <v>956</v>
      </c>
      <c r="C596" s="4" t="s">
        <v>2777</v>
      </c>
      <c r="D596" s="4" t="s">
        <v>41</v>
      </c>
      <c r="E596" s="5">
        <v>0</v>
      </c>
      <c r="F596" s="5">
        <v>16</v>
      </c>
      <c r="G596" s="5"/>
      <c r="H596" s="5"/>
      <c r="I596" s="5">
        <f t="shared" si="1158"/>
        <v>0</v>
      </c>
      <c r="J596" s="5">
        <f t="shared" si="1165"/>
        <v>16</v>
      </c>
      <c r="K596" s="6">
        <v>11272.88</v>
      </c>
      <c r="L596" s="6"/>
      <c r="M596" s="6"/>
      <c r="N596" s="6"/>
      <c r="O596" s="6"/>
      <c r="P596" s="6"/>
      <c r="Q596" s="6"/>
      <c r="R596" s="6"/>
      <c r="S596" s="6"/>
      <c r="T596" s="6"/>
      <c r="V596" s="6"/>
      <c r="W596" s="6">
        <v>0</v>
      </c>
    </row>
    <row r="597" spans="1:34" ht="18" x14ac:dyDescent="0.2">
      <c r="A597" s="63"/>
      <c r="B597" s="64">
        <v>55331437</v>
      </c>
      <c r="C597" s="65" t="s">
        <v>5030</v>
      </c>
      <c r="D597" s="65" t="s">
        <v>41</v>
      </c>
      <c r="E597" s="66">
        <v>0.21479000000000001</v>
      </c>
      <c r="F597" s="66">
        <f>F596</f>
        <v>16</v>
      </c>
      <c r="G597" s="66"/>
      <c r="H597" s="66"/>
      <c r="I597" s="66">
        <f t="shared" si="1158"/>
        <v>0</v>
      </c>
      <c r="J597" s="66">
        <f t="shared" si="1165"/>
        <v>16</v>
      </c>
      <c r="K597" s="1">
        <v>3000</v>
      </c>
      <c r="L597" s="1">
        <v>3000</v>
      </c>
      <c r="M597" s="1">
        <v>1044.845955</v>
      </c>
      <c r="N597" s="1">
        <v>1044.845955</v>
      </c>
      <c r="O597" s="1"/>
      <c r="P597" s="1"/>
      <c r="Q597" s="1"/>
      <c r="R597" s="1"/>
      <c r="S597" s="1"/>
      <c r="T597" s="1"/>
      <c r="V597" s="1">
        <v>4420</v>
      </c>
      <c r="W597" s="1">
        <v>1378.3074300000001</v>
      </c>
      <c r="X597" s="15">
        <f t="shared" ref="X597" si="1166">V597/L597</f>
        <v>1.4733333333333334</v>
      </c>
      <c r="Y597" s="15">
        <f t="shared" ref="Y597" si="1167">X597-AF597</f>
        <v>1.4476813217945002</v>
      </c>
      <c r="Z597" s="16">
        <f t="shared" ref="Z597" si="1168">K597*Y597</f>
        <v>4343.0439653835001</v>
      </c>
      <c r="AA597" s="16">
        <f t="shared" ref="AA597" si="1169">Z597-K597</f>
        <v>1343.0439653835001</v>
      </c>
      <c r="AB597" s="16">
        <f t="shared" ref="AB597" si="1170">J597*AA597</f>
        <v>21488.703446136002</v>
      </c>
      <c r="AC597" s="15">
        <f t="shared" ref="AC597:AC601" si="1171">104.584835545197%-100%</f>
        <v>4.5848355451969969E-2</v>
      </c>
      <c r="AD597" s="15">
        <f t="shared" ref="AD597:AD601" si="1172">101.199262415129%-100%</f>
        <v>1.1992624151289988E-2</v>
      </c>
      <c r="AE597" s="15">
        <f t="shared" ref="AE597:AE601" si="1173">101.911505501324%-100%</f>
        <v>1.9115055013239957E-2</v>
      </c>
      <c r="AF597" s="15">
        <f t="shared" ref="AF597" si="1174">AVERAGE(AC597:AE597)</f>
        <v>2.5652011538833303E-2</v>
      </c>
      <c r="AG597" s="17" t="s">
        <v>5031</v>
      </c>
      <c r="AH597" s="21"/>
    </row>
    <row r="598" spans="1:34" ht="30" x14ac:dyDescent="0.2">
      <c r="A598" s="63"/>
      <c r="B598" s="64"/>
      <c r="C598" s="65"/>
      <c r="D598" s="65"/>
      <c r="E598" s="66"/>
      <c r="F598" s="66">
        <f>F596</f>
        <v>16</v>
      </c>
      <c r="G598" s="66"/>
      <c r="H598" s="66"/>
      <c r="I598" s="66">
        <f t="shared" si="1158"/>
        <v>0</v>
      </c>
      <c r="J598" s="66">
        <f t="shared" si="1165"/>
        <v>16</v>
      </c>
      <c r="K598" s="1">
        <v>8272.8799999999992</v>
      </c>
      <c r="L598" s="1"/>
      <c r="M598" s="1"/>
      <c r="N598" s="1"/>
      <c r="O598" s="1"/>
      <c r="P598" s="1"/>
      <c r="Q598" s="1"/>
      <c r="R598" s="1"/>
      <c r="S598" s="1"/>
      <c r="T598" s="1"/>
      <c r="V598" s="1"/>
      <c r="W598" s="1"/>
      <c r="X598" s="15">
        <f>X599</f>
        <v>1.2493074792243768</v>
      </c>
      <c r="Y598" s="15">
        <f>Y599</f>
        <v>1.2236554676855436</v>
      </c>
      <c r="Z598" s="16">
        <f t="shared" ref="Z598" si="1175">K598*Y598</f>
        <v>10123.154845506378</v>
      </c>
      <c r="AA598" s="16">
        <f t="shared" ref="AA598" si="1176">Z598-K598</f>
        <v>1850.2748455063793</v>
      </c>
      <c r="AB598" s="16">
        <f t="shared" ref="AB598" si="1177">J598*AA598</f>
        <v>29604.397528102068</v>
      </c>
      <c r="AC598" s="15"/>
      <c r="AD598" s="15"/>
      <c r="AE598" s="15"/>
      <c r="AF598" s="15"/>
      <c r="AG598" s="17" t="s">
        <v>5041</v>
      </c>
      <c r="AH598" s="21"/>
    </row>
    <row r="599" spans="1:34" x14ac:dyDescent="0.2">
      <c r="A599" s="63"/>
      <c r="B599" s="64">
        <v>61162086</v>
      </c>
      <c r="C599" s="65" t="s">
        <v>4717</v>
      </c>
      <c r="D599" s="65" t="s">
        <v>41</v>
      </c>
      <c r="E599" s="66">
        <v>0.21479000000000001</v>
      </c>
      <c r="F599" s="66">
        <v>1</v>
      </c>
      <c r="G599" s="66"/>
      <c r="H599" s="66"/>
      <c r="I599" s="66">
        <f t="shared" si="1158"/>
        <v>0</v>
      </c>
      <c r="J599" s="66">
        <f t="shared" si="1165"/>
        <v>1</v>
      </c>
      <c r="K599" s="1"/>
      <c r="L599" s="1">
        <v>3610</v>
      </c>
      <c r="M599" s="1">
        <v>1044.845955</v>
      </c>
      <c r="N599" s="1">
        <v>1044.845955</v>
      </c>
      <c r="O599" s="1"/>
      <c r="P599" s="1"/>
      <c r="Q599" s="1"/>
      <c r="R599" s="1"/>
      <c r="S599" s="1"/>
      <c r="T599" s="1"/>
      <c r="V599" s="1">
        <v>4510</v>
      </c>
      <c r="W599" s="1">
        <v>1378.3074300000001</v>
      </c>
      <c r="X599" s="15">
        <f t="shared" ref="X599" si="1178">V599/L599</f>
        <v>1.2493074792243768</v>
      </c>
      <c r="Y599" s="15">
        <f t="shared" ref="Y599" si="1179">X599-AF599</f>
        <v>1.2236554676855436</v>
      </c>
      <c r="Z599" s="16"/>
      <c r="AA599" s="16"/>
      <c r="AB599" s="16"/>
      <c r="AC599" s="15">
        <f t="shared" si="1171"/>
        <v>4.5848355451969969E-2</v>
      </c>
      <c r="AD599" s="15">
        <f t="shared" si="1172"/>
        <v>1.1992624151289988E-2</v>
      </c>
      <c r="AE599" s="15">
        <f t="shared" si="1173"/>
        <v>1.9115055013239957E-2</v>
      </c>
      <c r="AF599" s="15">
        <f t="shared" ref="AF599" si="1180">AVERAGE(AC599:AE599)</f>
        <v>2.5652011538833303E-2</v>
      </c>
      <c r="AG599" s="17" t="s">
        <v>5022</v>
      </c>
      <c r="AH599" s="21"/>
    </row>
    <row r="600" spans="1:34" ht="20" x14ac:dyDescent="0.2">
      <c r="A600" s="2">
        <v>223</v>
      </c>
      <c r="B600" s="3" t="s">
        <v>958</v>
      </c>
      <c r="C600" s="4" t="s">
        <v>2778</v>
      </c>
      <c r="D600" s="4" t="s">
        <v>41</v>
      </c>
      <c r="E600" s="5">
        <v>0</v>
      </c>
      <c r="F600" s="5">
        <v>3</v>
      </c>
      <c r="G600" s="5"/>
      <c r="H600" s="5"/>
      <c r="I600" s="5">
        <f t="shared" si="1158"/>
        <v>0</v>
      </c>
      <c r="J600" s="5">
        <f t="shared" si="1165"/>
        <v>3</v>
      </c>
      <c r="K600" s="6">
        <v>10526.69</v>
      </c>
      <c r="L600" s="6">
        <v>10526.69</v>
      </c>
      <c r="M600" s="6">
        <v>31580.07</v>
      </c>
      <c r="N600" s="6">
        <v>0</v>
      </c>
      <c r="O600" s="6">
        <v>0</v>
      </c>
      <c r="P600" s="6">
        <v>0</v>
      </c>
      <c r="Q600" s="6">
        <v>0</v>
      </c>
      <c r="R600" s="6">
        <v>0</v>
      </c>
      <c r="S600" s="6">
        <v>0</v>
      </c>
      <c r="T600" s="6">
        <v>0</v>
      </c>
      <c r="V600" s="6">
        <v>10526.69</v>
      </c>
      <c r="W600" s="6">
        <v>0</v>
      </c>
    </row>
    <row r="601" spans="1:34" ht="18" x14ac:dyDescent="0.2">
      <c r="A601" s="63"/>
      <c r="B601" s="64">
        <v>55331436</v>
      </c>
      <c r="C601" s="65" t="s">
        <v>5032</v>
      </c>
      <c r="D601" s="65" t="s">
        <v>41</v>
      </c>
      <c r="E601" s="66">
        <v>0.21479000000000001</v>
      </c>
      <c r="F601" s="66">
        <f>F600</f>
        <v>3</v>
      </c>
      <c r="G601" s="66"/>
      <c r="H601" s="66"/>
      <c r="I601" s="66">
        <f t="shared" si="1158"/>
        <v>0</v>
      </c>
      <c r="J601" s="66">
        <f t="shared" si="1165"/>
        <v>3</v>
      </c>
      <c r="K601" s="1">
        <v>3000</v>
      </c>
      <c r="L601" s="1">
        <v>3000</v>
      </c>
      <c r="M601" s="1">
        <v>1044.845955</v>
      </c>
      <c r="N601" s="1">
        <v>1044.845955</v>
      </c>
      <c r="O601" s="1"/>
      <c r="P601" s="1"/>
      <c r="Q601" s="1"/>
      <c r="R601" s="1"/>
      <c r="S601" s="1"/>
      <c r="T601" s="1"/>
      <c r="V601" s="1">
        <v>4420</v>
      </c>
      <c r="W601" s="1">
        <v>1378.3074300000001</v>
      </c>
      <c r="X601" s="15">
        <f t="shared" ref="X601" si="1181">V601/L601</f>
        <v>1.4733333333333334</v>
      </c>
      <c r="Y601" s="15">
        <f t="shared" ref="Y601" si="1182">X601-AF601</f>
        <v>1.4476813217945002</v>
      </c>
      <c r="Z601" s="16">
        <f t="shared" ref="Z601:Z602" si="1183">K601*Y601</f>
        <v>4343.0439653835001</v>
      </c>
      <c r="AA601" s="16">
        <f t="shared" ref="AA601:AA602" si="1184">Z601-K601</f>
        <v>1343.0439653835001</v>
      </c>
      <c r="AB601" s="16">
        <f t="shared" ref="AB601:AB602" si="1185">J601*AA601</f>
        <v>4029.1318961505003</v>
      </c>
      <c r="AC601" s="15">
        <f t="shared" si="1171"/>
        <v>4.5848355451969969E-2</v>
      </c>
      <c r="AD601" s="15">
        <f t="shared" si="1172"/>
        <v>1.1992624151289988E-2</v>
      </c>
      <c r="AE601" s="15">
        <f t="shared" si="1173"/>
        <v>1.9115055013239957E-2</v>
      </c>
      <c r="AF601" s="15">
        <f t="shared" ref="AF601" si="1186">AVERAGE(AC601:AE601)</f>
        <v>2.5652011538833303E-2</v>
      </c>
      <c r="AG601" s="17" t="s">
        <v>5033</v>
      </c>
      <c r="AH601" s="21"/>
    </row>
    <row r="602" spans="1:34" ht="30" x14ac:dyDescent="0.2">
      <c r="A602" s="63"/>
      <c r="B602" s="64"/>
      <c r="C602" s="65"/>
      <c r="D602" s="65"/>
      <c r="E602" s="66"/>
      <c r="F602" s="66">
        <f>F600</f>
        <v>3</v>
      </c>
      <c r="G602" s="66"/>
      <c r="H602" s="66"/>
      <c r="I602" s="66">
        <f t="shared" si="1158"/>
        <v>0</v>
      </c>
      <c r="J602" s="66">
        <f t="shared" si="1165"/>
        <v>3</v>
      </c>
      <c r="K602" s="1">
        <v>7526.6900000000005</v>
      </c>
      <c r="L602" s="1"/>
      <c r="M602" s="1"/>
      <c r="N602" s="1"/>
      <c r="O602" s="1"/>
      <c r="P602" s="1"/>
      <c r="Q602" s="1"/>
      <c r="R602" s="1"/>
      <c r="S602" s="1"/>
      <c r="T602" s="1"/>
      <c r="V602" s="1"/>
      <c r="W602" s="1"/>
      <c r="X602" s="15">
        <f>X603</f>
        <v>1.2407407407407407</v>
      </c>
      <c r="Y602" s="15">
        <f>Y603</f>
        <v>1.2150887292019075</v>
      </c>
      <c r="Z602" s="16">
        <f t="shared" si="1183"/>
        <v>9145.5961871967047</v>
      </c>
      <c r="AA602" s="16">
        <f t="shared" si="1184"/>
        <v>1618.9061871967042</v>
      </c>
      <c r="AB602" s="16">
        <f t="shared" si="1185"/>
        <v>4856.7185615901126</v>
      </c>
      <c r="AC602" s="15"/>
      <c r="AD602" s="15"/>
      <c r="AE602" s="15"/>
      <c r="AF602" s="15"/>
      <c r="AG602" s="17" t="s">
        <v>5040</v>
      </c>
      <c r="AH602" s="21"/>
    </row>
    <row r="603" spans="1:34" ht="15" thickBot="1" x14ac:dyDescent="0.25">
      <c r="A603" s="63"/>
      <c r="B603" s="64">
        <v>61162085</v>
      </c>
      <c r="C603" s="65" t="s">
        <v>4720</v>
      </c>
      <c r="D603" s="65" t="s">
        <v>41</v>
      </c>
      <c r="E603" s="66">
        <v>0.21479000000000001</v>
      </c>
      <c r="F603" s="66">
        <v>1</v>
      </c>
      <c r="G603" s="66"/>
      <c r="H603" s="66"/>
      <c r="I603" s="66">
        <f t="shared" si="1158"/>
        <v>0</v>
      </c>
      <c r="J603" s="66">
        <f t="shared" si="1165"/>
        <v>1</v>
      </c>
      <c r="K603" s="1"/>
      <c r="L603" s="1">
        <v>3240</v>
      </c>
      <c r="M603" s="1">
        <v>1044.845955</v>
      </c>
      <c r="N603" s="1">
        <v>1044.845955</v>
      </c>
      <c r="O603" s="1"/>
      <c r="P603" s="1"/>
      <c r="Q603" s="1"/>
      <c r="R603" s="1"/>
      <c r="S603" s="1"/>
      <c r="T603" s="1"/>
      <c r="V603" s="1">
        <v>4020</v>
      </c>
      <c r="W603" s="1">
        <v>1378.3074300000001</v>
      </c>
      <c r="X603" s="15">
        <f t="shared" ref="X603" si="1187">V603/L603</f>
        <v>1.2407407407407407</v>
      </c>
      <c r="Y603" s="15">
        <f t="shared" ref="Y603" si="1188">X603-AF603</f>
        <v>1.2150887292019075</v>
      </c>
      <c r="Z603" s="16"/>
      <c r="AA603" s="16"/>
      <c r="AB603" s="16"/>
      <c r="AC603" s="15">
        <f t="shared" ref="AC603" si="1189">104.584835545197%-100%</f>
        <v>4.5848355451969969E-2</v>
      </c>
      <c r="AD603" s="15">
        <f t="shared" ref="AD603" si="1190">101.199262415129%-100%</f>
        <v>1.1992624151289988E-2</v>
      </c>
      <c r="AE603" s="15">
        <f t="shared" ref="AE603" si="1191">101.911505501324%-100%</f>
        <v>1.9115055013239957E-2</v>
      </c>
      <c r="AF603" s="15">
        <f t="shared" ref="AF603" si="1192">AVERAGE(AC603:AE603)</f>
        <v>2.5652011538833303E-2</v>
      </c>
      <c r="AG603" s="17" t="s">
        <v>5023</v>
      </c>
      <c r="AH603" s="21"/>
    </row>
    <row r="604" spans="1:34" ht="20.5" thickBot="1" x14ac:dyDescent="0.25">
      <c r="A604" s="8">
        <v>224</v>
      </c>
      <c r="B604" s="9" t="s">
        <v>2779</v>
      </c>
      <c r="C604" s="10" t="s">
        <v>2780</v>
      </c>
      <c r="D604" s="10" t="s">
        <v>41</v>
      </c>
      <c r="E604" s="11">
        <v>0</v>
      </c>
      <c r="F604" s="11">
        <v>3</v>
      </c>
      <c r="G604" s="11"/>
      <c r="H604" s="11"/>
      <c r="I604" s="11">
        <f t="shared" si="1158"/>
        <v>0</v>
      </c>
      <c r="J604" s="11">
        <f t="shared" si="1165"/>
        <v>3</v>
      </c>
      <c r="K604" s="12">
        <v>1466.35</v>
      </c>
      <c r="L604" s="12">
        <v>755.39</v>
      </c>
      <c r="M604" s="12">
        <v>2266.17</v>
      </c>
      <c r="N604" s="12">
        <v>0</v>
      </c>
      <c r="O604" s="12">
        <v>816.32249999999999</v>
      </c>
      <c r="P604" s="12">
        <v>0</v>
      </c>
      <c r="Q604" s="12">
        <v>0</v>
      </c>
      <c r="R604" s="12">
        <v>275.91700500000002</v>
      </c>
      <c r="S604" s="12">
        <v>895.63639409999996</v>
      </c>
      <c r="T604" s="13">
        <v>278.302625874</v>
      </c>
      <c r="V604" s="12">
        <v>851.13</v>
      </c>
      <c r="W604" s="12">
        <v>0</v>
      </c>
    </row>
    <row r="605" spans="1:34" ht="20" x14ac:dyDescent="0.2">
      <c r="A605" s="2">
        <v>225</v>
      </c>
      <c r="B605" s="3" t="s">
        <v>962</v>
      </c>
      <c r="C605" s="4" t="s">
        <v>2781</v>
      </c>
      <c r="D605" s="4" t="s">
        <v>41</v>
      </c>
      <c r="E605" s="5">
        <v>0</v>
      </c>
      <c r="F605" s="5">
        <v>3</v>
      </c>
      <c r="G605" s="5"/>
      <c r="H605" s="5"/>
      <c r="I605" s="5">
        <f t="shared" si="1158"/>
        <v>0</v>
      </c>
      <c r="J605" s="5">
        <f t="shared" si="1165"/>
        <v>3</v>
      </c>
      <c r="K605" s="6">
        <v>16523.21</v>
      </c>
      <c r="L605" s="6">
        <v>16523.21</v>
      </c>
      <c r="M605" s="6">
        <v>49569.63</v>
      </c>
      <c r="N605" s="6">
        <v>0</v>
      </c>
      <c r="O605" s="6">
        <v>0</v>
      </c>
      <c r="P605" s="6">
        <v>0</v>
      </c>
      <c r="Q605" s="6">
        <v>0</v>
      </c>
      <c r="R605" s="6">
        <v>0</v>
      </c>
      <c r="S605" s="6">
        <v>0</v>
      </c>
      <c r="T605" s="6">
        <v>0</v>
      </c>
      <c r="V605" s="6">
        <v>16523.21</v>
      </c>
      <c r="W605" s="6">
        <v>0</v>
      </c>
    </row>
    <row r="606" spans="1:34" ht="18" x14ac:dyDescent="0.2">
      <c r="A606" s="63"/>
      <c r="B606" s="64">
        <v>55331438</v>
      </c>
      <c r="C606" s="65" t="s">
        <v>5034</v>
      </c>
      <c r="D606" s="65" t="s">
        <v>41</v>
      </c>
      <c r="E606" s="66">
        <v>0.21479000000000001</v>
      </c>
      <c r="F606" s="66">
        <f>F605</f>
        <v>3</v>
      </c>
      <c r="G606" s="66"/>
      <c r="H606" s="66"/>
      <c r="I606" s="66">
        <f t="shared" si="1158"/>
        <v>0</v>
      </c>
      <c r="J606" s="66">
        <f t="shared" si="1165"/>
        <v>3</v>
      </c>
      <c r="K606" s="1">
        <v>3000</v>
      </c>
      <c r="L606" s="1">
        <v>3000</v>
      </c>
      <c r="M606" s="1">
        <v>1044.845955</v>
      </c>
      <c r="N606" s="1">
        <v>1044.845955</v>
      </c>
      <c r="O606" s="1"/>
      <c r="P606" s="1"/>
      <c r="Q606" s="1"/>
      <c r="R606" s="1"/>
      <c r="S606" s="1"/>
      <c r="T606" s="1"/>
      <c r="V606" s="1">
        <v>4420</v>
      </c>
      <c r="W606" s="1">
        <v>1378.3074300000001</v>
      </c>
      <c r="X606" s="15">
        <f t="shared" ref="X606" si="1193">V606/L606</f>
        <v>1.4733333333333334</v>
      </c>
      <c r="Y606" s="15">
        <f t="shared" ref="Y606" si="1194">X606-AF606</f>
        <v>1.4476813217945002</v>
      </c>
      <c r="Z606" s="16">
        <f t="shared" ref="Z606:Z607" si="1195">K606*Y606</f>
        <v>4343.0439653835001</v>
      </c>
      <c r="AA606" s="16">
        <f t="shared" ref="AA606:AA607" si="1196">Z606-K606</f>
        <v>1343.0439653835001</v>
      </c>
      <c r="AB606" s="16">
        <f t="shared" ref="AB606:AB607" si="1197">J606*AA606</f>
        <v>4029.1318961505003</v>
      </c>
      <c r="AC606" s="15">
        <f t="shared" ref="AC606" si="1198">104.584835545197%-100%</f>
        <v>4.5848355451969969E-2</v>
      </c>
      <c r="AD606" s="15">
        <f t="shared" ref="AD606" si="1199">101.199262415129%-100%</f>
        <v>1.1992624151289988E-2</v>
      </c>
      <c r="AE606" s="15">
        <f t="shared" ref="AE606" si="1200">101.911505501324%-100%</f>
        <v>1.9115055013239957E-2</v>
      </c>
      <c r="AF606" s="15">
        <f t="shared" ref="AF606" si="1201">AVERAGE(AC606:AE606)</f>
        <v>2.5652011538833303E-2</v>
      </c>
      <c r="AG606" s="17" t="s">
        <v>5035</v>
      </c>
      <c r="AH606" s="21"/>
    </row>
    <row r="607" spans="1:34" ht="30" x14ac:dyDescent="0.2">
      <c r="A607" s="63"/>
      <c r="B607" s="64"/>
      <c r="C607" s="65"/>
      <c r="D607" s="65"/>
      <c r="E607" s="66"/>
      <c r="F607" s="66">
        <f>F605</f>
        <v>3</v>
      </c>
      <c r="G607" s="66"/>
      <c r="H607" s="66"/>
      <c r="I607" s="66">
        <f t="shared" si="1158"/>
        <v>0</v>
      </c>
      <c r="J607" s="66">
        <f t="shared" si="1165"/>
        <v>3</v>
      </c>
      <c r="K607" s="1">
        <v>13523.21</v>
      </c>
      <c r="L607" s="1"/>
      <c r="M607" s="1"/>
      <c r="N607" s="1"/>
      <c r="O607" s="1"/>
      <c r="P607" s="1"/>
      <c r="Q607" s="1"/>
      <c r="R607" s="1"/>
      <c r="S607" s="1"/>
      <c r="T607" s="1"/>
      <c r="V607" s="1"/>
      <c r="W607" s="1"/>
      <c r="X607" s="15">
        <f>X608</f>
        <v>1.2205513784461153</v>
      </c>
      <c r="Y607" s="15">
        <f>Y608</f>
        <v>1.194899366907282</v>
      </c>
      <c r="Z607" s="16">
        <f t="shared" si="1195"/>
        <v>16158.875067554225</v>
      </c>
      <c r="AA607" s="16">
        <f t="shared" si="1196"/>
        <v>2635.665067554226</v>
      </c>
      <c r="AB607" s="16">
        <f t="shared" si="1197"/>
        <v>7906.9952026626779</v>
      </c>
      <c r="AC607" s="15"/>
      <c r="AD607" s="15"/>
      <c r="AE607" s="15"/>
      <c r="AF607" s="15"/>
      <c r="AG607" s="17" t="s">
        <v>5039</v>
      </c>
      <c r="AH607" s="21"/>
    </row>
    <row r="608" spans="1:34" ht="18.5" thickBot="1" x14ac:dyDescent="0.25">
      <c r="A608" s="63"/>
      <c r="B608" s="64">
        <v>61162093</v>
      </c>
      <c r="C608" s="65" t="s">
        <v>5024</v>
      </c>
      <c r="D608" s="65" t="s">
        <v>41</v>
      </c>
      <c r="E608" s="66">
        <v>0.21479000000000001</v>
      </c>
      <c r="F608" s="66">
        <f>F605</f>
        <v>3</v>
      </c>
      <c r="G608" s="66"/>
      <c r="H608" s="66"/>
      <c r="I608" s="66">
        <f t="shared" si="1158"/>
        <v>0</v>
      </c>
      <c r="J608" s="66">
        <f t="shared" si="1165"/>
        <v>3</v>
      </c>
      <c r="K608" s="1"/>
      <c r="L608" s="1">
        <v>3990</v>
      </c>
      <c r="M608" s="1">
        <v>1044.845955</v>
      </c>
      <c r="N608" s="1">
        <v>1044.845955</v>
      </c>
      <c r="O608" s="1"/>
      <c r="P608" s="1"/>
      <c r="Q608" s="1"/>
      <c r="R608" s="1"/>
      <c r="S608" s="1"/>
      <c r="T608" s="1"/>
      <c r="V608" s="1">
        <v>4870</v>
      </c>
      <c r="W608" s="1">
        <v>1378.3074300000001</v>
      </c>
      <c r="X608" s="15">
        <f t="shared" ref="X608" si="1202">V608/L608</f>
        <v>1.2205513784461153</v>
      </c>
      <c r="Y608" s="15">
        <f t="shared" ref="Y608" si="1203">X608-AF608</f>
        <v>1.194899366907282</v>
      </c>
      <c r="Z608" s="16"/>
      <c r="AA608" s="16"/>
      <c r="AB608" s="16"/>
      <c r="AC608" s="15">
        <f t="shared" ref="AC608" si="1204">104.584835545197%-100%</f>
        <v>4.5848355451969969E-2</v>
      </c>
      <c r="AD608" s="15">
        <f t="shared" ref="AD608" si="1205">101.199262415129%-100%</f>
        <v>1.1992624151289988E-2</v>
      </c>
      <c r="AE608" s="15">
        <f t="shared" ref="AE608" si="1206">101.911505501324%-100%</f>
        <v>1.9115055013239957E-2</v>
      </c>
      <c r="AF608" s="15">
        <f t="shared" ref="AF608" si="1207">AVERAGE(AC608:AE608)</f>
        <v>2.5652011538833303E-2</v>
      </c>
      <c r="AG608" s="17" t="s">
        <v>5025</v>
      </c>
      <c r="AH608" s="21"/>
    </row>
    <row r="609" spans="1:34" ht="20.5" thickBot="1" x14ac:dyDescent="0.25">
      <c r="A609" s="8">
        <v>226</v>
      </c>
      <c r="B609" s="9" t="s">
        <v>2782</v>
      </c>
      <c r="C609" s="10" t="s">
        <v>2783</v>
      </c>
      <c r="D609" s="10" t="s">
        <v>41</v>
      </c>
      <c r="E609" s="11">
        <v>0</v>
      </c>
      <c r="F609" s="11">
        <v>5</v>
      </c>
      <c r="G609" s="11"/>
      <c r="H609" s="11"/>
      <c r="I609" s="11">
        <f t="shared" si="1158"/>
        <v>0</v>
      </c>
      <c r="J609" s="11">
        <f t="shared" si="1165"/>
        <v>5</v>
      </c>
      <c r="K609" s="12">
        <v>3441.04</v>
      </c>
      <c r="L609" s="12">
        <v>792.65</v>
      </c>
      <c r="M609" s="12">
        <v>3963.25</v>
      </c>
      <c r="N609" s="12">
        <v>0</v>
      </c>
      <c r="O609" s="12">
        <v>1427.6324999999999</v>
      </c>
      <c r="P609" s="12">
        <v>0</v>
      </c>
      <c r="Q609" s="12">
        <v>0</v>
      </c>
      <c r="R609" s="12">
        <v>482.53978499999999</v>
      </c>
      <c r="S609" s="12">
        <v>1566.3412737000001</v>
      </c>
      <c r="T609" s="13">
        <v>486.71189821799999</v>
      </c>
      <c r="V609" s="12">
        <v>893.1</v>
      </c>
      <c r="W609" s="12">
        <v>0</v>
      </c>
    </row>
    <row r="610" spans="1:34" ht="30" x14ac:dyDescent="0.2">
      <c r="A610" s="2">
        <v>227</v>
      </c>
      <c r="B610" s="3" t="s">
        <v>2784</v>
      </c>
      <c r="C610" s="4" t="s">
        <v>2785</v>
      </c>
      <c r="D610" s="4" t="s">
        <v>41</v>
      </c>
      <c r="E610" s="5">
        <v>0</v>
      </c>
      <c r="F610" s="5">
        <v>5</v>
      </c>
      <c r="G610" s="5"/>
      <c r="H610" s="5"/>
      <c r="I610" s="5">
        <f t="shared" si="1158"/>
        <v>0</v>
      </c>
      <c r="J610" s="5">
        <f t="shared" si="1165"/>
        <v>5</v>
      </c>
      <c r="K610" s="6">
        <v>34358.660000000003</v>
      </c>
      <c r="L610" s="6">
        <v>34358.660000000003</v>
      </c>
      <c r="M610" s="6">
        <v>171793.3</v>
      </c>
      <c r="N610" s="6">
        <v>0</v>
      </c>
      <c r="O610" s="6">
        <v>0</v>
      </c>
      <c r="P610" s="6">
        <v>0</v>
      </c>
      <c r="Q610" s="6">
        <v>0</v>
      </c>
      <c r="R610" s="6">
        <v>0</v>
      </c>
      <c r="S610" s="6">
        <v>0</v>
      </c>
      <c r="T610" s="6">
        <v>0</v>
      </c>
      <c r="V610" s="6">
        <v>34358.660000000003</v>
      </c>
      <c r="W610" s="6">
        <v>0</v>
      </c>
    </row>
    <row r="611" spans="1:34" ht="18" x14ac:dyDescent="0.2">
      <c r="A611" s="63"/>
      <c r="B611" s="64">
        <v>55331716</v>
      </c>
      <c r="C611" s="65" t="s">
        <v>5036</v>
      </c>
      <c r="D611" s="65" t="s">
        <v>41</v>
      </c>
      <c r="E611" s="66">
        <v>0.21479000000000001</v>
      </c>
      <c r="F611" s="66">
        <f>F610</f>
        <v>5</v>
      </c>
      <c r="G611" s="66"/>
      <c r="H611" s="66"/>
      <c r="I611" s="66">
        <f t="shared" si="1158"/>
        <v>0</v>
      </c>
      <c r="J611" s="66">
        <f t="shared" si="1165"/>
        <v>5</v>
      </c>
      <c r="K611" s="1">
        <v>3190</v>
      </c>
      <c r="L611" s="1">
        <v>3190</v>
      </c>
      <c r="M611" s="1">
        <v>1044.845955</v>
      </c>
      <c r="N611" s="1">
        <v>1044.845955</v>
      </c>
      <c r="O611" s="1"/>
      <c r="P611" s="1"/>
      <c r="Q611" s="1"/>
      <c r="R611" s="1"/>
      <c r="S611" s="1"/>
      <c r="T611" s="1"/>
      <c r="V611" s="1">
        <v>4850</v>
      </c>
      <c r="W611" s="1">
        <v>1378.3074300000001</v>
      </c>
      <c r="X611" s="15">
        <f t="shared" ref="X611" si="1208">V611/L611</f>
        <v>1.5203761755485894</v>
      </c>
      <c r="Y611" s="15">
        <f t="shared" ref="Y611" si="1209">X611-AF611</f>
        <v>1.4947241640097562</v>
      </c>
      <c r="Z611" s="16">
        <f t="shared" ref="Z611:Z612" si="1210">K611*Y611</f>
        <v>4768.1700831911221</v>
      </c>
      <c r="AA611" s="16">
        <f t="shared" ref="AA611:AA612" si="1211">Z611-K611</f>
        <v>1578.1700831911221</v>
      </c>
      <c r="AB611" s="16">
        <f t="shared" ref="AB611:AB612" si="1212">J611*AA611</f>
        <v>7890.8504159556105</v>
      </c>
      <c r="AC611" s="15">
        <f t="shared" ref="AC611" si="1213">104.584835545197%-100%</f>
        <v>4.5848355451969969E-2</v>
      </c>
      <c r="AD611" s="15">
        <f t="shared" ref="AD611" si="1214">101.199262415129%-100%</f>
        <v>1.1992624151289988E-2</v>
      </c>
      <c r="AE611" s="15">
        <f t="shared" ref="AE611" si="1215">101.911505501324%-100%</f>
        <v>1.9115055013239957E-2</v>
      </c>
      <c r="AF611" s="15">
        <f t="shared" ref="AF611" si="1216">AVERAGE(AC611:AE611)</f>
        <v>2.5652011538833303E-2</v>
      </c>
      <c r="AG611" s="17" t="s">
        <v>5037</v>
      </c>
      <c r="AH611" s="21"/>
    </row>
    <row r="612" spans="1:34" ht="30" x14ac:dyDescent="0.2">
      <c r="A612" s="63"/>
      <c r="B612" s="64"/>
      <c r="C612" s="65"/>
      <c r="D612" s="65"/>
      <c r="E612" s="66"/>
      <c r="F612" s="66">
        <f>F610</f>
        <v>5</v>
      </c>
      <c r="G612" s="66"/>
      <c r="H612" s="66"/>
      <c r="I612" s="66">
        <f t="shared" si="1158"/>
        <v>0</v>
      </c>
      <c r="J612" s="66">
        <f t="shared" si="1165"/>
        <v>5</v>
      </c>
      <c r="K612" s="1">
        <v>31168.660000000003</v>
      </c>
      <c r="L612" s="1"/>
      <c r="M612" s="1"/>
      <c r="N612" s="1"/>
      <c r="O612" s="1"/>
      <c r="P612" s="1"/>
      <c r="Q612" s="1"/>
      <c r="R612" s="1"/>
      <c r="S612" s="1"/>
      <c r="T612" s="1"/>
      <c r="V612" s="1"/>
      <c r="W612" s="1"/>
      <c r="X612" s="15">
        <f>X613</f>
        <v>1.2425328554360813</v>
      </c>
      <c r="Y612" s="15">
        <f>Y613</f>
        <v>1.216880843897248</v>
      </c>
      <c r="Z612" s="16">
        <f t="shared" si="1210"/>
        <v>37928.545283946405</v>
      </c>
      <c r="AA612" s="16">
        <f t="shared" si="1211"/>
        <v>6759.8852839464016</v>
      </c>
      <c r="AB612" s="16">
        <f t="shared" si="1212"/>
        <v>33799.426419732008</v>
      </c>
      <c r="AC612" s="15"/>
      <c r="AD612" s="15"/>
      <c r="AE612" s="15"/>
      <c r="AF612" s="15"/>
      <c r="AG612" s="17" t="s">
        <v>5038</v>
      </c>
      <c r="AH612" s="21"/>
    </row>
    <row r="613" spans="1:34" ht="18.5" thickBot="1" x14ac:dyDescent="0.25">
      <c r="A613" s="63"/>
      <c r="B613" s="64">
        <v>61162120</v>
      </c>
      <c r="C613" s="65" t="s">
        <v>5026</v>
      </c>
      <c r="D613" s="65" t="s">
        <v>41</v>
      </c>
      <c r="E613" s="66">
        <v>0.21479000000000001</v>
      </c>
      <c r="F613" s="66">
        <f>F610</f>
        <v>5</v>
      </c>
      <c r="G613" s="66"/>
      <c r="H613" s="66"/>
      <c r="I613" s="66">
        <f t="shared" si="1158"/>
        <v>0</v>
      </c>
      <c r="J613" s="66">
        <f t="shared" si="1165"/>
        <v>5</v>
      </c>
      <c r="K613" s="1"/>
      <c r="L613" s="1">
        <v>8370</v>
      </c>
      <c r="M613" s="1">
        <v>1044.845955</v>
      </c>
      <c r="N613" s="1">
        <v>1044.845955</v>
      </c>
      <c r="O613" s="1"/>
      <c r="P613" s="1"/>
      <c r="Q613" s="1"/>
      <c r="R613" s="1"/>
      <c r="S613" s="1"/>
      <c r="T613" s="1"/>
      <c r="V613" s="1">
        <v>10400</v>
      </c>
      <c r="W613" s="1">
        <v>1378.3074300000001</v>
      </c>
      <c r="X613" s="15">
        <f t="shared" ref="X613" si="1217">V613/L613</f>
        <v>1.2425328554360813</v>
      </c>
      <c r="Y613" s="15">
        <f t="shared" ref="Y613" si="1218">X613-AF613</f>
        <v>1.216880843897248</v>
      </c>
      <c r="Z613" s="16"/>
      <c r="AA613" s="16"/>
      <c r="AB613" s="16"/>
      <c r="AC613" s="15">
        <f t="shared" ref="AC613" si="1219">104.584835545197%-100%</f>
        <v>4.5848355451969969E-2</v>
      </c>
      <c r="AD613" s="15">
        <f t="shared" ref="AD613" si="1220">101.199262415129%-100%</f>
        <v>1.1992624151289988E-2</v>
      </c>
      <c r="AE613" s="15">
        <f t="shared" ref="AE613" si="1221">101.911505501324%-100%</f>
        <v>1.9115055013239957E-2</v>
      </c>
      <c r="AF613" s="15">
        <f t="shared" ref="AF613" si="1222">AVERAGE(AC613:AE613)</f>
        <v>2.5652011538833303E-2</v>
      </c>
      <c r="AG613" s="17" t="s">
        <v>5027</v>
      </c>
      <c r="AH613" s="21"/>
    </row>
    <row r="614" spans="1:34" ht="20.5" thickBot="1" x14ac:dyDescent="0.25">
      <c r="A614" s="8">
        <v>228</v>
      </c>
      <c r="B614" s="9">
        <v>766660021</v>
      </c>
      <c r="C614" s="10" t="s">
        <v>2786</v>
      </c>
      <c r="D614" s="10" t="s">
        <v>41</v>
      </c>
      <c r="E614" s="11">
        <v>0</v>
      </c>
      <c r="F614" s="11">
        <v>9</v>
      </c>
      <c r="G614" s="11"/>
      <c r="H614" s="11"/>
      <c r="I614" s="11">
        <f t="shared" si="1158"/>
        <v>0</v>
      </c>
      <c r="J614" s="11">
        <f t="shared" si="1165"/>
        <v>9</v>
      </c>
      <c r="K614" s="12">
        <v>2141.83</v>
      </c>
      <c r="L614" s="12">
        <v>1183.3800000000001</v>
      </c>
      <c r="M614" s="12">
        <v>10650.42</v>
      </c>
      <c r="N614" s="12">
        <v>0</v>
      </c>
      <c r="O614" s="12">
        <v>3836.4920999999999</v>
      </c>
      <c r="P614" s="12">
        <v>0</v>
      </c>
      <c r="Q614" s="12">
        <v>0</v>
      </c>
      <c r="R614" s="12">
        <v>1296.7343298000001</v>
      </c>
      <c r="S614" s="12">
        <v>4209.2456724359999</v>
      </c>
      <c r="T614" s="13">
        <v>1307.94609431304</v>
      </c>
      <c r="V614" s="12">
        <v>1333.36</v>
      </c>
      <c r="W614" s="12">
        <v>0</v>
      </c>
    </row>
    <row r="615" spans="1:34" ht="20" x14ac:dyDescent="0.2">
      <c r="A615" s="2">
        <v>229</v>
      </c>
      <c r="B615" s="3" t="s">
        <v>966</v>
      </c>
      <c r="C615" s="4" t="s">
        <v>2787</v>
      </c>
      <c r="D615" s="4" t="s">
        <v>41</v>
      </c>
      <c r="E615" s="5">
        <v>0</v>
      </c>
      <c r="F615" s="5">
        <v>6</v>
      </c>
      <c r="G615" s="5"/>
      <c r="H615" s="5"/>
      <c r="I615" s="5">
        <f t="shared" si="1158"/>
        <v>0</v>
      </c>
      <c r="J615" s="5">
        <f t="shared" si="1165"/>
        <v>6</v>
      </c>
      <c r="K615" s="6">
        <v>19084.439999999999</v>
      </c>
      <c r="L615" s="6">
        <v>19084.439999999999</v>
      </c>
      <c r="M615" s="6">
        <v>114506.64</v>
      </c>
      <c r="N615" s="6">
        <v>0</v>
      </c>
      <c r="O615" s="6">
        <v>0</v>
      </c>
      <c r="P615" s="6">
        <v>0</v>
      </c>
      <c r="Q615" s="6">
        <v>0</v>
      </c>
      <c r="R615" s="6">
        <v>0</v>
      </c>
      <c r="S615" s="6">
        <v>0</v>
      </c>
      <c r="T615" s="6">
        <v>0</v>
      </c>
      <c r="V615" s="6">
        <v>19084.439999999999</v>
      </c>
      <c r="W615" s="6">
        <v>0</v>
      </c>
    </row>
    <row r="616" spans="1:34" ht="18" x14ac:dyDescent="0.2">
      <c r="A616" s="63"/>
      <c r="B616" s="64">
        <v>55331437</v>
      </c>
      <c r="C616" s="65" t="s">
        <v>5030</v>
      </c>
      <c r="D616" s="65" t="s">
        <v>41</v>
      </c>
      <c r="E616" s="66">
        <v>0.21479000000000001</v>
      </c>
      <c r="F616" s="66">
        <f>F615</f>
        <v>6</v>
      </c>
      <c r="G616" s="66"/>
      <c r="H616" s="66"/>
      <c r="I616" s="66">
        <f t="shared" si="1158"/>
        <v>0</v>
      </c>
      <c r="J616" s="66">
        <f t="shared" si="1165"/>
        <v>6</v>
      </c>
      <c r="K616" s="1">
        <v>3000</v>
      </c>
      <c r="L616" s="1">
        <v>3000</v>
      </c>
      <c r="M616" s="1">
        <v>1044.845955</v>
      </c>
      <c r="N616" s="1">
        <v>1044.845955</v>
      </c>
      <c r="O616" s="1"/>
      <c r="P616" s="1"/>
      <c r="Q616" s="1"/>
      <c r="R616" s="1"/>
      <c r="S616" s="1"/>
      <c r="T616" s="1"/>
      <c r="V616" s="1">
        <v>4420</v>
      </c>
      <c r="W616" s="1">
        <v>1378.3074300000001</v>
      </c>
      <c r="X616" s="15">
        <f t="shared" ref="X616" si="1223">V616/L616</f>
        <v>1.4733333333333334</v>
      </c>
      <c r="Y616" s="15">
        <f t="shared" ref="Y616" si="1224">X616-AF616</f>
        <v>1.4476813217945002</v>
      </c>
      <c r="Z616" s="16">
        <f t="shared" ref="Z616:Z617" si="1225">K616*Y616</f>
        <v>4343.0439653835001</v>
      </c>
      <c r="AA616" s="16">
        <f t="shared" ref="AA616:AA617" si="1226">Z616-K616</f>
        <v>1343.0439653835001</v>
      </c>
      <c r="AB616" s="16">
        <f t="shared" ref="AB616:AB617" si="1227">J616*AA616</f>
        <v>8058.2637923010006</v>
      </c>
      <c r="AC616" s="15">
        <f t="shared" ref="AC616" si="1228">104.584835545197%-100%</f>
        <v>4.5848355451969969E-2</v>
      </c>
      <c r="AD616" s="15">
        <f t="shared" ref="AD616" si="1229">101.199262415129%-100%</f>
        <v>1.1992624151289988E-2</v>
      </c>
      <c r="AE616" s="15">
        <f t="shared" ref="AE616" si="1230">101.911505501324%-100%</f>
        <v>1.9115055013239957E-2</v>
      </c>
      <c r="AF616" s="15">
        <f t="shared" ref="AF616" si="1231">AVERAGE(AC616:AE616)</f>
        <v>2.5652011538833303E-2</v>
      </c>
      <c r="AG616" s="17" t="s">
        <v>5031</v>
      </c>
      <c r="AH616" s="21"/>
    </row>
    <row r="617" spans="1:34" ht="30" x14ac:dyDescent="0.2">
      <c r="A617" s="63"/>
      <c r="B617" s="64"/>
      <c r="C617" s="65"/>
      <c r="D617" s="65"/>
      <c r="E617" s="66"/>
      <c r="F617" s="66">
        <f>F615</f>
        <v>6</v>
      </c>
      <c r="G617" s="66"/>
      <c r="H617" s="66"/>
      <c r="I617" s="66">
        <f t="shared" si="1158"/>
        <v>0</v>
      </c>
      <c r="J617" s="66">
        <f t="shared" si="1165"/>
        <v>6</v>
      </c>
      <c r="K617" s="1">
        <v>16084.439999999999</v>
      </c>
      <c r="L617" s="1"/>
      <c r="M617" s="1"/>
      <c r="N617" s="1"/>
      <c r="O617" s="1"/>
      <c r="P617" s="1"/>
      <c r="Q617" s="1"/>
      <c r="R617" s="1"/>
      <c r="S617" s="1"/>
      <c r="T617" s="1"/>
      <c r="V617" s="1"/>
      <c r="W617" s="1"/>
      <c r="X617" s="15">
        <f>X618</f>
        <v>1.2085769980506822</v>
      </c>
      <c r="Y617" s="15">
        <f>Y618</f>
        <v>1.182924986511849</v>
      </c>
      <c r="Z617" s="16">
        <f t="shared" si="1225"/>
        <v>19026.685970050643</v>
      </c>
      <c r="AA617" s="16">
        <f t="shared" si="1226"/>
        <v>2942.2459700506442</v>
      </c>
      <c r="AB617" s="16">
        <f t="shared" si="1227"/>
        <v>17653.475820303865</v>
      </c>
      <c r="AC617" s="15"/>
      <c r="AD617" s="15"/>
      <c r="AE617" s="15"/>
      <c r="AF617" s="15"/>
      <c r="AG617" s="17" t="s">
        <v>5042</v>
      </c>
      <c r="AH617" s="21"/>
    </row>
    <row r="618" spans="1:34" ht="18" x14ac:dyDescent="0.2">
      <c r="A618" s="63"/>
      <c r="B618" s="64">
        <v>61162098</v>
      </c>
      <c r="C618" s="65" t="s">
        <v>4715</v>
      </c>
      <c r="D618" s="65" t="s">
        <v>41</v>
      </c>
      <c r="E618" s="66">
        <v>0.21479000000000001</v>
      </c>
      <c r="F618" s="66">
        <f>F615</f>
        <v>6</v>
      </c>
      <c r="G618" s="66"/>
      <c r="H618" s="66"/>
      <c r="I618" s="66">
        <f t="shared" si="1158"/>
        <v>0</v>
      </c>
      <c r="J618" s="66">
        <f t="shared" si="1165"/>
        <v>6</v>
      </c>
      <c r="K618" s="1"/>
      <c r="L618" s="1">
        <v>5130</v>
      </c>
      <c r="M618" s="1">
        <v>1044.845955</v>
      </c>
      <c r="N618" s="1">
        <v>1044.845955</v>
      </c>
      <c r="O618" s="1"/>
      <c r="P618" s="1"/>
      <c r="Q618" s="1"/>
      <c r="R618" s="1"/>
      <c r="S618" s="1"/>
      <c r="T618" s="1"/>
      <c r="V618" s="1">
        <v>6200</v>
      </c>
      <c r="W618" s="1">
        <v>1378.3074300000001</v>
      </c>
      <c r="X618" s="15">
        <f t="shared" ref="X618" si="1232">V618/L618</f>
        <v>1.2085769980506822</v>
      </c>
      <c r="Y618" s="15">
        <f t="shared" ref="Y618" si="1233">X618-AF618</f>
        <v>1.182924986511849</v>
      </c>
      <c r="Z618" s="16"/>
      <c r="AA618" s="16"/>
      <c r="AB618" s="16"/>
      <c r="AC618" s="15">
        <f t="shared" ref="AC618" si="1234">104.584835545197%-100%</f>
        <v>4.5848355451969969E-2</v>
      </c>
      <c r="AD618" s="15">
        <f t="shared" ref="AD618" si="1235">101.199262415129%-100%</f>
        <v>1.1992624151289988E-2</v>
      </c>
      <c r="AE618" s="15">
        <f t="shared" ref="AE618" si="1236">101.911505501324%-100%</f>
        <v>1.9115055013239957E-2</v>
      </c>
      <c r="AF618" s="15">
        <f t="shared" ref="AF618" si="1237">AVERAGE(AC618:AE618)</f>
        <v>2.5652011538833303E-2</v>
      </c>
      <c r="AG618" s="17" t="s">
        <v>5028</v>
      </c>
      <c r="AH618" s="21"/>
    </row>
    <row r="619" spans="1:34" ht="20" x14ac:dyDescent="0.2">
      <c r="A619" s="2">
        <v>230</v>
      </c>
      <c r="B619" s="3" t="s">
        <v>2788</v>
      </c>
      <c r="C619" s="4" t="s">
        <v>2789</v>
      </c>
      <c r="D619" s="4" t="s">
        <v>41</v>
      </c>
      <c r="E619" s="5">
        <v>0</v>
      </c>
      <c r="F619" s="5">
        <v>1</v>
      </c>
      <c r="G619" s="5"/>
      <c r="H619" s="5"/>
      <c r="I619" s="5">
        <f t="shared" si="1158"/>
        <v>0</v>
      </c>
      <c r="J619" s="5">
        <f t="shared" si="1165"/>
        <v>1</v>
      </c>
      <c r="K619" s="6">
        <v>21719.279999999999</v>
      </c>
      <c r="L619" s="6">
        <v>21719.279999999999</v>
      </c>
      <c r="M619" s="6">
        <v>21719.279999999999</v>
      </c>
      <c r="N619" s="6">
        <v>0</v>
      </c>
      <c r="O619" s="6">
        <v>0</v>
      </c>
      <c r="P619" s="6">
        <v>0</v>
      </c>
      <c r="Q619" s="6">
        <v>0</v>
      </c>
      <c r="R619" s="6">
        <v>0</v>
      </c>
      <c r="S619" s="6">
        <v>0</v>
      </c>
      <c r="T619" s="6">
        <v>0</v>
      </c>
      <c r="V619" s="6">
        <v>21719.279999999999</v>
      </c>
      <c r="W619" s="6">
        <v>0</v>
      </c>
    </row>
    <row r="620" spans="1:34" ht="18" x14ac:dyDescent="0.2">
      <c r="A620" s="63"/>
      <c r="B620" s="64">
        <v>55331437</v>
      </c>
      <c r="C620" s="65" t="s">
        <v>5030</v>
      </c>
      <c r="D620" s="65" t="s">
        <v>41</v>
      </c>
      <c r="E620" s="66">
        <v>0.21479000000000001</v>
      </c>
      <c r="F620" s="66">
        <f>F619</f>
        <v>1</v>
      </c>
      <c r="G620" s="66"/>
      <c r="H620" s="66"/>
      <c r="I620" s="66">
        <f t="shared" si="1158"/>
        <v>0</v>
      </c>
      <c r="J620" s="66">
        <f t="shared" si="1165"/>
        <v>1</v>
      </c>
      <c r="K620" s="1">
        <v>3000</v>
      </c>
      <c r="L620" s="1">
        <v>3000</v>
      </c>
      <c r="M620" s="1">
        <v>1044.845955</v>
      </c>
      <c r="N620" s="1">
        <v>1044.845955</v>
      </c>
      <c r="O620" s="1"/>
      <c r="P620" s="1"/>
      <c r="Q620" s="1"/>
      <c r="R620" s="1"/>
      <c r="S620" s="1"/>
      <c r="T620" s="1"/>
      <c r="V620" s="1">
        <v>4420</v>
      </c>
      <c r="W620" s="1">
        <v>1378.3074300000001</v>
      </c>
      <c r="X620" s="15">
        <f t="shared" ref="X620" si="1238">V620/L620</f>
        <v>1.4733333333333334</v>
      </c>
      <c r="Y620" s="15">
        <f t="shared" ref="Y620" si="1239">X620-AF620</f>
        <v>1.4476813217945002</v>
      </c>
      <c r="Z620" s="16">
        <f t="shared" ref="Z620:Z621" si="1240">K620*Y620</f>
        <v>4343.0439653835001</v>
      </c>
      <c r="AA620" s="16">
        <f t="shared" ref="AA620:AA621" si="1241">Z620-K620</f>
        <v>1343.0439653835001</v>
      </c>
      <c r="AB620" s="16">
        <f t="shared" ref="AB620:AB621" si="1242">J620*AA620</f>
        <v>1343.0439653835001</v>
      </c>
      <c r="AC620" s="15">
        <f t="shared" ref="AC620" si="1243">104.584835545197%-100%</f>
        <v>4.5848355451969969E-2</v>
      </c>
      <c r="AD620" s="15">
        <f t="shared" ref="AD620" si="1244">101.199262415129%-100%</f>
        <v>1.1992624151289988E-2</v>
      </c>
      <c r="AE620" s="15">
        <f t="shared" ref="AE620" si="1245">101.911505501324%-100%</f>
        <v>1.9115055013239957E-2</v>
      </c>
      <c r="AF620" s="15">
        <f t="shared" ref="AF620" si="1246">AVERAGE(AC620:AE620)</f>
        <v>2.5652011538833303E-2</v>
      </c>
      <c r="AG620" s="17" t="s">
        <v>5031</v>
      </c>
      <c r="AH620" s="21"/>
    </row>
    <row r="621" spans="1:34" ht="30" x14ac:dyDescent="0.2">
      <c r="A621" s="63"/>
      <c r="B621" s="64"/>
      <c r="C621" s="65"/>
      <c r="D621" s="65"/>
      <c r="E621" s="66"/>
      <c r="F621" s="66">
        <f>F619</f>
        <v>1</v>
      </c>
      <c r="G621" s="66"/>
      <c r="H621" s="66"/>
      <c r="I621" s="66">
        <f t="shared" si="1158"/>
        <v>0</v>
      </c>
      <c r="J621" s="66">
        <f t="shared" si="1165"/>
        <v>1</v>
      </c>
      <c r="K621" s="1">
        <v>18719.28</v>
      </c>
      <c r="L621" s="1"/>
      <c r="M621" s="1"/>
      <c r="N621" s="1"/>
      <c r="O621" s="1"/>
      <c r="P621" s="1"/>
      <c r="Q621" s="1"/>
      <c r="R621" s="1"/>
      <c r="S621" s="1"/>
      <c r="T621" s="1"/>
      <c r="V621" s="1"/>
      <c r="W621" s="1"/>
      <c r="X621" s="15">
        <f>X622</f>
        <v>1.2085769980506822</v>
      </c>
      <c r="Y621" s="15">
        <f>Y622</f>
        <v>1.182924986511849</v>
      </c>
      <c r="Z621" s="16">
        <f t="shared" si="1240"/>
        <v>22143.504041511522</v>
      </c>
      <c r="AA621" s="16">
        <f t="shared" si="1241"/>
        <v>3424.224041511523</v>
      </c>
      <c r="AB621" s="16">
        <f t="shared" si="1242"/>
        <v>3424.224041511523</v>
      </c>
      <c r="AC621" s="15"/>
      <c r="AD621" s="15"/>
      <c r="AE621" s="15"/>
      <c r="AF621" s="15"/>
      <c r="AG621" s="17" t="s">
        <v>5042</v>
      </c>
      <c r="AH621" s="21"/>
    </row>
    <row r="622" spans="1:34" ht="18" x14ac:dyDescent="0.2">
      <c r="A622" s="63"/>
      <c r="B622" s="64">
        <v>61162098</v>
      </c>
      <c r="C622" s="65" t="s">
        <v>4715</v>
      </c>
      <c r="D622" s="65" t="s">
        <v>41</v>
      </c>
      <c r="E622" s="66">
        <v>0.21479000000000001</v>
      </c>
      <c r="F622" s="66">
        <f>F619</f>
        <v>1</v>
      </c>
      <c r="G622" s="66"/>
      <c r="H622" s="66"/>
      <c r="I622" s="66">
        <f t="shared" si="1158"/>
        <v>0</v>
      </c>
      <c r="J622" s="66">
        <f t="shared" si="1165"/>
        <v>1</v>
      </c>
      <c r="K622" s="1"/>
      <c r="L622" s="1">
        <v>5130</v>
      </c>
      <c r="M622" s="1">
        <v>1044.845955</v>
      </c>
      <c r="N622" s="1">
        <v>1044.845955</v>
      </c>
      <c r="O622" s="1"/>
      <c r="P622" s="1"/>
      <c r="Q622" s="1"/>
      <c r="R622" s="1"/>
      <c r="S622" s="1"/>
      <c r="T622" s="1"/>
      <c r="V622" s="1">
        <v>6200</v>
      </c>
      <c r="W622" s="1">
        <v>1378.3074300000001</v>
      </c>
      <c r="X622" s="15">
        <f t="shared" ref="X622" si="1247">V622/L622</f>
        <v>1.2085769980506822</v>
      </c>
      <c r="Y622" s="15">
        <f t="shared" ref="Y622" si="1248">X622-AF622</f>
        <v>1.182924986511849</v>
      </c>
      <c r="Z622" s="16"/>
      <c r="AA622" s="16"/>
      <c r="AB622" s="16"/>
      <c r="AC622" s="15">
        <f t="shared" ref="AC622" si="1249">104.584835545197%-100%</f>
        <v>4.5848355451969969E-2</v>
      </c>
      <c r="AD622" s="15">
        <f t="shared" ref="AD622" si="1250">101.199262415129%-100%</f>
        <v>1.1992624151289988E-2</v>
      </c>
      <c r="AE622" s="15">
        <f t="shared" ref="AE622" si="1251">101.911505501324%-100%</f>
        <v>1.9115055013239957E-2</v>
      </c>
      <c r="AF622" s="15">
        <f t="shared" ref="AF622" si="1252">AVERAGE(AC622:AE622)</f>
        <v>2.5652011538833303E-2</v>
      </c>
      <c r="AG622" s="17" t="s">
        <v>5028</v>
      </c>
      <c r="AH622" s="21"/>
    </row>
    <row r="623" spans="1:34" ht="20" x14ac:dyDescent="0.2">
      <c r="A623" s="2">
        <v>231</v>
      </c>
      <c r="B623" s="3" t="s">
        <v>2790</v>
      </c>
      <c r="C623" s="4" t="s">
        <v>2791</v>
      </c>
      <c r="D623" s="4" t="s">
        <v>41</v>
      </c>
      <c r="E623" s="5">
        <v>0</v>
      </c>
      <c r="F623" s="5">
        <v>1</v>
      </c>
      <c r="G623" s="5"/>
      <c r="H623" s="5"/>
      <c r="I623" s="5">
        <f t="shared" si="1158"/>
        <v>0</v>
      </c>
      <c r="J623" s="5">
        <f t="shared" si="1165"/>
        <v>1</v>
      </c>
      <c r="K623" s="6">
        <v>21468.560000000001</v>
      </c>
      <c r="L623" s="6">
        <v>21468.560000000001</v>
      </c>
      <c r="M623" s="6">
        <v>21468.560000000001</v>
      </c>
      <c r="N623" s="6">
        <v>0</v>
      </c>
      <c r="O623" s="6">
        <v>0</v>
      </c>
      <c r="P623" s="6">
        <v>0</v>
      </c>
      <c r="Q623" s="6">
        <v>0</v>
      </c>
      <c r="R623" s="6">
        <v>0</v>
      </c>
      <c r="S623" s="6">
        <v>0</v>
      </c>
      <c r="T623" s="6">
        <v>0</v>
      </c>
      <c r="V623" s="6">
        <v>21468.560000000001</v>
      </c>
      <c r="W623" s="6">
        <v>0</v>
      </c>
    </row>
    <row r="624" spans="1:34" ht="18" x14ac:dyDescent="0.2">
      <c r="A624" s="63"/>
      <c r="B624" s="64">
        <v>55331437</v>
      </c>
      <c r="C624" s="65" t="s">
        <v>5030</v>
      </c>
      <c r="D624" s="65" t="s">
        <v>41</v>
      </c>
      <c r="E624" s="66">
        <v>0.21479000000000001</v>
      </c>
      <c r="F624" s="66">
        <f>F623</f>
        <v>1</v>
      </c>
      <c r="G624" s="66"/>
      <c r="H624" s="66"/>
      <c r="I624" s="66">
        <f t="shared" si="1158"/>
        <v>0</v>
      </c>
      <c r="J624" s="66">
        <f t="shared" si="1165"/>
        <v>1</v>
      </c>
      <c r="K624" s="1">
        <v>3000</v>
      </c>
      <c r="L624" s="1">
        <v>3000</v>
      </c>
      <c r="M624" s="1">
        <v>1044.845955</v>
      </c>
      <c r="N624" s="1">
        <v>1044.845955</v>
      </c>
      <c r="O624" s="1"/>
      <c r="P624" s="1"/>
      <c r="Q624" s="1"/>
      <c r="R624" s="1"/>
      <c r="S624" s="1"/>
      <c r="T624" s="1"/>
      <c r="V624" s="1">
        <v>4420</v>
      </c>
      <c r="W624" s="1">
        <v>1378.3074300000001</v>
      </c>
      <c r="X624" s="15">
        <f t="shared" ref="X624" si="1253">V624/L624</f>
        <v>1.4733333333333334</v>
      </c>
      <c r="Y624" s="15">
        <f t="shared" ref="Y624" si="1254">X624-AF624</f>
        <v>1.4476813217945002</v>
      </c>
      <c r="Z624" s="16">
        <f t="shared" ref="Z624:Z625" si="1255">K624*Y624</f>
        <v>4343.0439653835001</v>
      </c>
      <c r="AA624" s="16">
        <f t="shared" ref="AA624:AA625" si="1256">Z624-K624</f>
        <v>1343.0439653835001</v>
      </c>
      <c r="AB624" s="16">
        <f t="shared" ref="AB624:AB625" si="1257">J624*AA624</f>
        <v>1343.0439653835001</v>
      </c>
      <c r="AC624" s="15">
        <f t="shared" ref="AC624" si="1258">104.584835545197%-100%</f>
        <v>4.5848355451969969E-2</v>
      </c>
      <c r="AD624" s="15">
        <f t="shared" ref="AD624" si="1259">101.199262415129%-100%</f>
        <v>1.1992624151289988E-2</v>
      </c>
      <c r="AE624" s="15">
        <f t="shared" ref="AE624" si="1260">101.911505501324%-100%</f>
        <v>1.9115055013239957E-2</v>
      </c>
      <c r="AF624" s="15">
        <f t="shared" ref="AF624" si="1261">AVERAGE(AC624:AE624)</f>
        <v>2.5652011538833303E-2</v>
      </c>
      <c r="AG624" s="17" t="s">
        <v>5031</v>
      </c>
      <c r="AH624" s="21"/>
    </row>
    <row r="625" spans="1:34" ht="30" x14ac:dyDescent="0.2">
      <c r="A625" s="63"/>
      <c r="B625" s="64"/>
      <c r="C625" s="65"/>
      <c r="D625" s="65"/>
      <c r="E625" s="66"/>
      <c r="F625" s="66">
        <f>F623</f>
        <v>1</v>
      </c>
      <c r="G625" s="66"/>
      <c r="H625" s="66"/>
      <c r="I625" s="66">
        <f t="shared" si="1158"/>
        <v>0</v>
      </c>
      <c r="J625" s="66">
        <f t="shared" si="1165"/>
        <v>1</v>
      </c>
      <c r="K625" s="1">
        <v>18468.560000000001</v>
      </c>
      <c r="L625" s="1"/>
      <c r="M625" s="1"/>
      <c r="N625" s="1"/>
      <c r="O625" s="1"/>
      <c r="P625" s="1"/>
      <c r="Q625" s="1"/>
      <c r="R625" s="1"/>
      <c r="S625" s="1"/>
      <c r="T625" s="1"/>
      <c r="V625" s="1"/>
      <c r="W625" s="1"/>
      <c r="X625" s="15">
        <f>X626</f>
        <v>1.2085769980506822</v>
      </c>
      <c r="Y625" s="15">
        <f>Y626</f>
        <v>1.182924986511849</v>
      </c>
      <c r="Z625" s="16">
        <f t="shared" si="1255"/>
        <v>21846.921088893276</v>
      </c>
      <c r="AA625" s="16">
        <f t="shared" si="1256"/>
        <v>3378.3610888932744</v>
      </c>
      <c r="AB625" s="16">
        <f t="shared" si="1257"/>
        <v>3378.3610888932744</v>
      </c>
      <c r="AC625" s="15"/>
      <c r="AD625" s="15"/>
      <c r="AE625" s="15"/>
      <c r="AF625" s="15"/>
      <c r="AG625" s="17" t="s">
        <v>5041</v>
      </c>
      <c r="AH625" s="21"/>
    </row>
    <row r="626" spans="1:34" ht="18" x14ac:dyDescent="0.2">
      <c r="A626" s="63"/>
      <c r="B626" s="64">
        <v>61162098</v>
      </c>
      <c r="C626" s="65" t="s">
        <v>4715</v>
      </c>
      <c r="D626" s="65" t="s">
        <v>41</v>
      </c>
      <c r="E626" s="66">
        <v>0.21479000000000001</v>
      </c>
      <c r="F626" s="66">
        <f>F623</f>
        <v>1</v>
      </c>
      <c r="G626" s="66"/>
      <c r="H626" s="66"/>
      <c r="I626" s="66">
        <f t="shared" si="1158"/>
        <v>0</v>
      </c>
      <c r="J626" s="66">
        <f t="shared" si="1165"/>
        <v>1</v>
      </c>
      <c r="K626" s="1">
        <v>5130</v>
      </c>
      <c r="L626" s="1">
        <v>5130</v>
      </c>
      <c r="M626" s="1">
        <v>1044.845955</v>
      </c>
      <c r="N626" s="1">
        <v>1044.845955</v>
      </c>
      <c r="O626" s="1"/>
      <c r="P626" s="1"/>
      <c r="Q626" s="1"/>
      <c r="R626" s="1"/>
      <c r="S626" s="1"/>
      <c r="T626" s="1"/>
      <c r="V626" s="1">
        <v>6200</v>
      </c>
      <c r="W626" s="1">
        <v>1378.3074300000001</v>
      </c>
      <c r="X626" s="15">
        <f t="shared" ref="X626" si="1262">V626/L626</f>
        <v>1.2085769980506822</v>
      </c>
      <c r="Y626" s="15">
        <f t="shared" ref="Y626" si="1263">X626-AF626</f>
        <v>1.182924986511849</v>
      </c>
      <c r="Z626" s="16"/>
      <c r="AA626" s="16"/>
      <c r="AB626" s="16"/>
      <c r="AC626" s="15">
        <f t="shared" ref="AC626" si="1264">104.584835545197%-100%</f>
        <v>4.5848355451969969E-2</v>
      </c>
      <c r="AD626" s="15">
        <f t="shared" ref="AD626" si="1265">101.199262415129%-100%</f>
        <v>1.1992624151289988E-2</v>
      </c>
      <c r="AE626" s="15">
        <f t="shared" ref="AE626" si="1266">101.911505501324%-100%</f>
        <v>1.9115055013239957E-2</v>
      </c>
      <c r="AF626" s="15">
        <f t="shared" ref="AF626" si="1267">AVERAGE(AC626:AE626)</f>
        <v>2.5652011538833303E-2</v>
      </c>
      <c r="AG626" s="17" t="s">
        <v>5028</v>
      </c>
      <c r="AH626" s="21"/>
    </row>
    <row r="627" spans="1:34" ht="20" x14ac:dyDescent="0.2">
      <c r="A627" s="2">
        <v>232</v>
      </c>
      <c r="B627" s="3" t="s">
        <v>2792</v>
      </c>
      <c r="C627" s="4" t="s">
        <v>2793</v>
      </c>
      <c r="D627" s="4" t="s">
        <v>41</v>
      </c>
      <c r="E627" s="5">
        <v>0</v>
      </c>
      <c r="F627" s="5">
        <v>1</v>
      </c>
      <c r="G627" s="5"/>
      <c r="H627" s="5"/>
      <c r="I627" s="5">
        <f t="shared" si="1158"/>
        <v>0</v>
      </c>
      <c r="J627" s="5">
        <f t="shared" si="1165"/>
        <v>1</v>
      </c>
      <c r="K627" s="6">
        <v>19084.439999999999</v>
      </c>
      <c r="L627" s="6">
        <v>19084.439999999999</v>
      </c>
      <c r="M627" s="6">
        <v>19084.439999999999</v>
      </c>
      <c r="N627" s="6">
        <v>0</v>
      </c>
      <c r="O627" s="6">
        <v>0</v>
      </c>
      <c r="P627" s="6">
        <v>0</v>
      </c>
      <c r="Q627" s="6">
        <v>0</v>
      </c>
      <c r="R627" s="6">
        <v>0</v>
      </c>
      <c r="S627" s="6">
        <v>0</v>
      </c>
      <c r="T627" s="6">
        <v>0</v>
      </c>
      <c r="V627" s="6">
        <v>19084.439999999999</v>
      </c>
      <c r="W627" s="6">
        <v>0</v>
      </c>
    </row>
    <row r="628" spans="1:34" ht="18" x14ac:dyDescent="0.2">
      <c r="A628" s="63"/>
      <c r="B628" s="64">
        <v>55331436</v>
      </c>
      <c r="C628" s="65" t="s">
        <v>5032</v>
      </c>
      <c r="D628" s="65" t="s">
        <v>41</v>
      </c>
      <c r="E628" s="66">
        <v>0.21479000000000001</v>
      </c>
      <c r="F628" s="66">
        <f>F627</f>
        <v>1</v>
      </c>
      <c r="G628" s="66"/>
      <c r="H628" s="66"/>
      <c r="I628" s="66">
        <f t="shared" si="1158"/>
        <v>0</v>
      </c>
      <c r="J628" s="66">
        <f t="shared" si="1165"/>
        <v>1</v>
      </c>
      <c r="K628" s="1">
        <v>3000</v>
      </c>
      <c r="L628" s="1">
        <v>3000</v>
      </c>
      <c r="M628" s="1">
        <v>1044.845955</v>
      </c>
      <c r="N628" s="1">
        <v>1044.845955</v>
      </c>
      <c r="O628" s="1"/>
      <c r="P628" s="1"/>
      <c r="Q628" s="1"/>
      <c r="R628" s="1"/>
      <c r="S628" s="1"/>
      <c r="T628" s="1"/>
      <c r="V628" s="1">
        <v>4420</v>
      </c>
      <c r="W628" s="1">
        <v>1378.3074300000001</v>
      </c>
      <c r="X628" s="15">
        <f t="shared" ref="X628" si="1268">V628/L628</f>
        <v>1.4733333333333334</v>
      </c>
      <c r="Y628" s="15">
        <f t="shared" ref="Y628" si="1269">X628-AF628</f>
        <v>1.4476813217945002</v>
      </c>
      <c r="Z628" s="16">
        <f t="shared" ref="Z628:Z629" si="1270">K628*Y628</f>
        <v>4343.0439653835001</v>
      </c>
      <c r="AA628" s="16">
        <f t="shared" ref="AA628:AA629" si="1271">Z628-K628</f>
        <v>1343.0439653835001</v>
      </c>
      <c r="AB628" s="16">
        <f t="shared" ref="AB628:AB629" si="1272">J628*AA628</f>
        <v>1343.0439653835001</v>
      </c>
      <c r="AC628" s="15">
        <f t="shared" ref="AC628" si="1273">104.584835545197%-100%</f>
        <v>4.5848355451969969E-2</v>
      </c>
      <c r="AD628" s="15">
        <f t="shared" ref="AD628" si="1274">101.199262415129%-100%</f>
        <v>1.1992624151289988E-2</v>
      </c>
      <c r="AE628" s="15">
        <f t="shared" ref="AE628" si="1275">101.911505501324%-100%</f>
        <v>1.9115055013239957E-2</v>
      </c>
      <c r="AF628" s="15">
        <f t="shared" ref="AF628" si="1276">AVERAGE(AC628:AE628)</f>
        <v>2.5652011538833303E-2</v>
      </c>
      <c r="AG628" s="17" t="s">
        <v>5033</v>
      </c>
      <c r="AH628" s="21"/>
    </row>
    <row r="629" spans="1:34" ht="30" x14ac:dyDescent="0.2">
      <c r="A629" s="63"/>
      <c r="B629" s="64"/>
      <c r="C629" s="65"/>
      <c r="D629" s="65"/>
      <c r="E629" s="66"/>
      <c r="F629" s="66">
        <f>F627</f>
        <v>1</v>
      </c>
      <c r="G629" s="66"/>
      <c r="H629" s="66"/>
      <c r="I629" s="66">
        <f t="shared" si="1158"/>
        <v>0</v>
      </c>
      <c r="J629" s="66">
        <f t="shared" si="1165"/>
        <v>1</v>
      </c>
      <c r="K629" s="1">
        <v>16084.439999999999</v>
      </c>
      <c r="L629" s="1"/>
      <c r="M629" s="1"/>
      <c r="N629" s="1"/>
      <c r="O629" s="1"/>
      <c r="P629" s="1"/>
      <c r="Q629" s="1"/>
      <c r="R629" s="1"/>
      <c r="S629" s="1"/>
      <c r="T629" s="1"/>
      <c r="V629" s="1"/>
      <c r="W629" s="1"/>
      <c r="X629" s="15">
        <f>X630</f>
        <v>1.2026266416510318</v>
      </c>
      <c r="Y629" s="15">
        <f>Y630</f>
        <v>1.1769746301121986</v>
      </c>
      <c r="Z629" s="16">
        <f t="shared" si="1270"/>
        <v>18930.977819561849</v>
      </c>
      <c r="AA629" s="16">
        <f t="shared" si="1271"/>
        <v>2846.5378195618505</v>
      </c>
      <c r="AB629" s="16">
        <f t="shared" si="1272"/>
        <v>2846.5378195618505</v>
      </c>
      <c r="AC629" s="15"/>
      <c r="AD629" s="15"/>
      <c r="AE629" s="15"/>
      <c r="AF629" s="15"/>
      <c r="AG629" s="17" t="s">
        <v>5043</v>
      </c>
      <c r="AH629" s="21"/>
    </row>
    <row r="630" spans="1:34" ht="18.5" thickBot="1" x14ac:dyDescent="0.25">
      <c r="A630" s="63"/>
      <c r="B630" s="64">
        <v>61162097</v>
      </c>
      <c r="C630" s="65" t="s">
        <v>4713</v>
      </c>
      <c r="D630" s="65" t="s">
        <v>41</v>
      </c>
      <c r="E630" s="66">
        <v>0.21479000000000001</v>
      </c>
      <c r="F630" s="66">
        <f>F627</f>
        <v>1</v>
      </c>
      <c r="G630" s="66"/>
      <c r="H630" s="66"/>
      <c r="I630" s="66">
        <f t="shared" si="1158"/>
        <v>0</v>
      </c>
      <c r="J630" s="66">
        <f t="shared" si="1165"/>
        <v>1</v>
      </c>
      <c r="K630" s="1"/>
      <c r="L630" s="1">
        <v>5330</v>
      </c>
      <c r="M630" s="1">
        <v>1044.845955</v>
      </c>
      <c r="N630" s="1">
        <v>1044.845955</v>
      </c>
      <c r="O630" s="1"/>
      <c r="P630" s="1"/>
      <c r="Q630" s="1"/>
      <c r="R630" s="1"/>
      <c r="S630" s="1"/>
      <c r="T630" s="1"/>
      <c r="V630" s="1">
        <v>6410</v>
      </c>
      <c r="W630" s="1">
        <v>1378.3074300000001</v>
      </c>
      <c r="X630" s="15">
        <f t="shared" ref="X630" si="1277">V630/L630</f>
        <v>1.2026266416510318</v>
      </c>
      <c r="Y630" s="15">
        <f t="shared" ref="Y630" si="1278">X630-AF630</f>
        <v>1.1769746301121986</v>
      </c>
      <c r="Z630" s="16"/>
      <c r="AA630" s="16"/>
      <c r="AB630" s="16"/>
      <c r="AC630" s="15">
        <f t="shared" ref="AC630" si="1279">104.584835545197%-100%</f>
        <v>4.5848355451969969E-2</v>
      </c>
      <c r="AD630" s="15">
        <f t="shared" ref="AD630" si="1280">101.199262415129%-100%</f>
        <v>1.1992624151289988E-2</v>
      </c>
      <c r="AE630" s="15">
        <f t="shared" ref="AE630" si="1281">101.911505501324%-100%</f>
        <v>1.9115055013239957E-2</v>
      </c>
      <c r="AF630" s="15">
        <f t="shared" ref="AF630" si="1282">AVERAGE(AC630:AE630)</f>
        <v>2.5652011538833303E-2</v>
      </c>
      <c r="AG630" s="17" t="s">
        <v>5029</v>
      </c>
      <c r="AH630" s="21"/>
    </row>
    <row r="631" spans="1:34" ht="20.5" thickBot="1" x14ac:dyDescent="0.25">
      <c r="A631" s="8">
        <v>233</v>
      </c>
      <c r="B631" s="9" t="s">
        <v>2794</v>
      </c>
      <c r="C631" s="10" t="s">
        <v>2795</v>
      </c>
      <c r="D631" s="10" t="s">
        <v>41</v>
      </c>
      <c r="E631" s="11">
        <v>0</v>
      </c>
      <c r="F631" s="11">
        <v>5</v>
      </c>
      <c r="G631" s="11"/>
      <c r="H631" s="11"/>
      <c r="I631" s="11">
        <f t="shared" si="1158"/>
        <v>0</v>
      </c>
      <c r="J631" s="11">
        <f t="shared" si="1165"/>
        <v>5</v>
      </c>
      <c r="K631" s="12">
        <v>2797</v>
      </c>
      <c r="L631" s="12">
        <v>1367.57</v>
      </c>
      <c r="M631" s="12">
        <v>6837.85</v>
      </c>
      <c r="N631" s="12">
        <v>0</v>
      </c>
      <c r="O631" s="12">
        <v>2463.1320000000001</v>
      </c>
      <c r="P631" s="12">
        <v>0</v>
      </c>
      <c r="Q631" s="12">
        <v>0</v>
      </c>
      <c r="R631" s="12">
        <v>832.53861600000005</v>
      </c>
      <c r="S631" s="12">
        <v>2702.44990512</v>
      </c>
      <c r="T631" s="13">
        <v>839.73687295679997</v>
      </c>
      <c r="V631" s="12">
        <v>1540.89</v>
      </c>
      <c r="W631" s="12">
        <v>0</v>
      </c>
    </row>
    <row r="632" spans="1:34" ht="20" x14ac:dyDescent="0.2">
      <c r="A632" s="2">
        <v>234</v>
      </c>
      <c r="B632" s="3" t="s">
        <v>970</v>
      </c>
      <c r="C632" s="4" t="s">
        <v>2796</v>
      </c>
      <c r="D632" s="4" t="s">
        <v>41</v>
      </c>
      <c r="E632" s="5">
        <v>0</v>
      </c>
      <c r="F632" s="5">
        <v>2</v>
      </c>
      <c r="G632" s="5"/>
      <c r="H632" s="5"/>
      <c r="I632" s="5">
        <f t="shared" si="1158"/>
        <v>0</v>
      </c>
      <c r="J632" s="5">
        <f t="shared" si="1165"/>
        <v>2</v>
      </c>
      <c r="K632" s="6">
        <v>19084.439999999999</v>
      </c>
      <c r="L632" s="6">
        <v>19084.439999999999</v>
      </c>
      <c r="M632" s="6">
        <v>38168.879999999997</v>
      </c>
      <c r="N632" s="6">
        <v>0</v>
      </c>
      <c r="O632" s="6">
        <v>0</v>
      </c>
      <c r="P632" s="6">
        <v>0</v>
      </c>
      <c r="Q632" s="6">
        <v>0</v>
      </c>
      <c r="R632" s="6">
        <v>0</v>
      </c>
      <c r="S632" s="6">
        <v>0</v>
      </c>
      <c r="T632" s="6">
        <v>0</v>
      </c>
      <c r="V632" s="6">
        <v>19084.439999999999</v>
      </c>
      <c r="W632" s="6">
        <v>0</v>
      </c>
    </row>
    <row r="633" spans="1:34" ht="18" x14ac:dyDescent="0.2">
      <c r="A633" s="63"/>
      <c r="B633" s="64">
        <v>55331438</v>
      </c>
      <c r="C633" s="65" t="s">
        <v>5034</v>
      </c>
      <c r="D633" s="65" t="s">
        <v>41</v>
      </c>
      <c r="E633" s="66">
        <v>0.21479000000000001</v>
      </c>
      <c r="F633" s="66">
        <f>F632</f>
        <v>2</v>
      </c>
      <c r="G633" s="66"/>
      <c r="H633" s="66"/>
      <c r="I633" s="66">
        <f t="shared" si="1158"/>
        <v>0</v>
      </c>
      <c r="J633" s="66">
        <f t="shared" si="1165"/>
        <v>2</v>
      </c>
      <c r="K633" s="1">
        <v>3000</v>
      </c>
      <c r="L633" s="1">
        <v>3000</v>
      </c>
      <c r="M633" s="1">
        <v>1044.845955</v>
      </c>
      <c r="N633" s="1">
        <v>1044.845955</v>
      </c>
      <c r="O633" s="1"/>
      <c r="P633" s="1"/>
      <c r="Q633" s="1"/>
      <c r="R633" s="1"/>
      <c r="S633" s="1"/>
      <c r="T633" s="1"/>
      <c r="V633" s="1">
        <v>4420</v>
      </c>
      <c r="W633" s="1">
        <v>1378.3074300000001</v>
      </c>
      <c r="X633" s="15">
        <f t="shared" ref="X633" si="1283">V633/L633</f>
        <v>1.4733333333333334</v>
      </c>
      <c r="Y633" s="15">
        <f t="shared" ref="Y633" si="1284">X633-AF633</f>
        <v>1.4476813217945002</v>
      </c>
      <c r="Z633" s="16">
        <f t="shared" ref="Z633:Z634" si="1285">K633*Y633</f>
        <v>4343.0439653835001</v>
      </c>
      <c r="AA633" s="16">
        <f t="shared" ref="AA633:AA634" si="1286">Z633-K633</f>
        <v>1343.0439653835001</v>
      </c>
      <c r="AB633" s="16">
        <f t="shared" ref="AB633:AB634" si="1287">J633*AA633</f>
        <v>2686.0879307670002</v>
      </c>
      <c r="AC633" s="15">
        <f t="shared" ref="AC633" si="1288">104.584835545197%-100%</f>
        <v>4.5848355451969969E-2</v>
      </c>
      <c r="AD633" s="15">
        <f t="shared" ref="AD633" si="1289">101.199262415129%-100%</f>
        <v>1.1992624151289988E-2</v>
      </c>
      <c r="AE633" s="15">
        <f t="shared" ref="AE633" si="1290">101.911505501324%-100%</f>
        <v>1.9115055013239957E-2</v>
      </c>
      <c r="AF633" s="15">
        <f t="shared" ref="AF633" si="1291">AVERAGE(AC633:AE633)</f>
        <v>2.5652011538833303E-2</v>
      </c>
      <c r="AG633" s="17" t="s">
        <v>5035</v>
      </c>
      <c r="AH633" s="21"/>
    </row>
    <row r="634" spans="1:34" ht="30" x14ac:dyDescent="0.2">
      <c r="A634" s="63"/>
      <c r="B634" s="64"/>
      <c r="C634" s="65"/>
      <c r="D634" s="65"/>
      <c r="E634" s="66"/>
      <c r="F634" s="66">
        <f>F632</f>
        <v>2</v>
      </c>
      <c r="G634" s="66"/>
      <c r="H634" s="66"/>
      <c r="I634" s="66">
        <f t="shared" si="1158"/>
        <v>0</v>
      </c>
      <c r="J634" s="66">
        <f t="shared" si="1165"/>
        <v>2</v>
      </c>
      <c r="K634" s="1">
        <v>16084.439999999999</v>
      </c>
      <c r="L634" s="1"/>
      <c r="M634" s="1"/>
      <c r="N634" s="1"/>
      <c r="O634" s="1"/>
      <c r="P634" s="1"/>
      <c r="Q634" s="1"/>
      <c r="R634" s="1"/>
      <c r="S634" s="1"/>
      <c r="T634" s="1"/>
      <c r="V634" s="1"/>
      <c r="W634" s="1"/>
      <c r="X634" s="15">
        <f>X635</f>
        <v>1.2026266416510318</v>
      </c>
      <c r="Y634" s="15">
        <f>Y635</f>
        <v>1.1769746301121986</v>
      </c>
      <c r="Z634" s="16">
        <f t="shared" si="1285"/>
        <v>18930.977819561849</v>
      </c>
      <c r="AA634" s="16">
        <f t="shared" si="1286"/>
        <v>2846.5378195618505</v>
      </c>
      <c r="AB634" s="16">
        <f t="shared" si="1287"/>
        <v>5693.075639123701</v>
      </c>
      <c r="AC634" s="15"/>
      <c r="AD634" s="15"/>
      <c r="AE634" s="15"/>
      <c r="AF634" s="15"/>
      <c r="AG634" s="17" t="s">
        <v>5044</v>
      </c>
      <c r="AH634" s="21"/>
    </row>
    <row r="635" spans="1:34" ht="18" x14ac:dyDescent="0.2">
      <c r="A635" s="63"/>
      <c r="B635" s="64">
        <v>61165314</v>
      </c>
      <c r="C635" s="65" t="s">
        <v>4713</v>
      </c>
      <c r="D635" s="65" t="s">
        <v>41</v>
      </c>
      <c r="E635" s="66">
        <v>0.21479000000000001</v>
      </c>
      <c r="F635" s="66">
        <f>F632</f>
        <v>2</v>
      </c>
      <c r="G635" s="66"/>
      <c r="H635" s="66"/>
      <c r="I635" s="66">
        <f t="shared" si="1158"/>
        <v>0</v>
      </c>
      <c r="J635" s="66">
        <f t="shared" si="1165"/>
        <v>2</v>
      </c>
      <c r="K635" s="1"/>
      <c r="L635" s="1">
        <v>5330</v>
      </c>
      <c r="M635" s="1">
        <v>1044.845955</v>
      </c>
      <c r="N635" s="1">
        <v>1044.845955</v>
      </c>
      <c r="O635" s="1"/>
      <c r="P635" s="1"/>
      <c r="Q635" s="1"/>
      <c r="R635" s="1"/>
      <c r="S635" s="1"/>
      <c r="T635" s="1"/>
      <c r="V635" s="1">
        <v>6410</v>
      </c>
      <c r="W635" s="1">
        <v>1378.3074300000001</v>
      </c>
      <c r="X635" s="15">
        <f t="shared" ref="X635" si="1292">V635/L635</f>
        <v>1.2026266416510318</v>
      </c>
      <c r="Y635" s="15">
        <f t="shared" ref="Y635" si="1293">X635-AF635</f>
        <v>1.1769746301121986</v>
      </c>
      <c r="Z635" s="16"/>
      <c r="AA635" s="16"/>
      <c r="AB635" s="16"/>
      <c r="AC635" s="15">
        <f t="shared" ref="AC635" si="1294">104.584835545197%-100%</f>
        <v>4.5848355451969969E-2</v>
      </c>
      <c r="AD635" s="15">
        <f t="shared" ref="AD635" si="1295">101.199262415129%-100%</f>
        <v>1.1992624151289988E-2</v>
      </c>
      <c r="AE635" s="15">
        <f t="shared" ref="AE635" si="1296">101.911505501324%-100%</f>
        <v>1.9115055013239957E-2</v>
      </c>
      <c r="AF635" s="15">
        <f t="shared" ref="AF635" si="1297">AVERAGE(AC635:AE635)</f>
        <v>2.5652011538833303E-2</v>
      </c>
      <c r="AG635" s="17" t="s">
        <v>4815</v>
      </c>
      <c r="AH635" s="21"/>
    </row>
    <row r="636" spans="1:34" ht="30" x14ac:dyDescent="0.2">
      <c r="A636" s="2">
        <v>235</v>
      </c>
      <c r="B636" s="3" t="s">
        <v>2797</v>
      </c>
      <c r="C636" s="4" t="s">
        <v>2798</v>
      </c>
      <c r="D636" s="4" t="s">
        <v>41</v>
      </c>
      <c r="E636" s="5">
        <v>0</v>
      </c>
      <c r="F636" s="5">
        <v>1</v>
      </c>
      <c r="G636" s="5"/>
      <c r="H636" s="5"/>
      <c r="I636" s="5">
        <f t="shared" si="1158"/>
        <v>0</v>
      </c>
      <c r="J636" s="5">
        <f t="shared" si="1165"/>
        <v>1</v>
      </c>
      <c r="K636" s="6">
        <v>32270.12</v>
      </c>
      <c r="L636" s="6">
        <v>32270.12</v>
      </c>
      <c r="M636" s="6">
        <v>32270.12</v>
      </c>
      <c r="N636" s="6">
        <v>0</v>
      </c>
      <c r="O636" s="6">
        <v>0</v>
      </c>
      <c r="P636" s="6">
        <v>0</v>
      </c>
      <c r="Q636" s="6">
        <v>0</v>
      </c>
      <c r="R636" s="6">
        <v>0</v>
      </c>
      <c r="S636" s="6">
        <v>0</v>
      </c>
      <c r="T636" s="6">
        <v>0</v>
      </c>
      <c r="V636" s="6">
        <v>32270.12</v>
      </c>
      <c r="W636" s="6">
        <v>0</v>
      </c>
    </row>
    <row r="637" spans="1:34" ht="18" x14ac:dyDescent="0.2">
      <c r="A637" s="63"/>
      <c r="B637" s="64">
        <v>55331438</v>
      </c>
      <c r="C637" s="65" t="s">
        <v>5034</v>
      </c>
      <c r="D637" s="65" t="s">
        <v>41</v>
      </c>
      <c r="E637" s="66">
        <v>0.21479000000000001</v>
      </c>
      <c r="F637" s="66">
        <f>F636</f>
        <v>1</v>
      </c>
      <c r="G637" s="66"/>
      <c r="H637" s="66"/>
      <c r="I637" s="66">
        <f t="shared" si="1158"/>
        <v>0</v>
      </c>
      <c r="J637" s="66">
        <f t="shared" si="1165"/>
        <v>1</v>
      </c>
      <c r="K637" s="1">
        <v>3000</v>
      </c>
      <c r="L637" s="1">
        <v>3000</v>
      </c>
      <c r="M637" s="1">
        <v>1044.845955</v>
      </c>
      <c r="N637" s="1">
        <v>1044.845955</v>
      </c>
      <c r="O637" s="1"/>
      <c r="P637" s="1"/>
      <c r="Q637" s="1"/>
      <c r="R637" s="1"/>
      <c r="S637" s="1"/>
      <c r="T637" s="1"/>
      <c r="V637" s="1">
        <v>4420</v>
      </c>
      <c r="W637" s="1">
        <v>1378.3074300000001</v>
      </c>
      <c r="X637" s="15">
        <f t="shared" ref="X637" si="1298">V637/L637</f>
        <v>1.4733333333333334</v>
      </c>
      <c r="Y637" s="15">
        <f t="shared" ref="Y637" si="1299">X637-AF637</f>
        <v>1.4476813217945002</v>
      </c>
      <c r="Z637" s="16">
        <f t="shared" ref="Z637:Z638" si="1300">K637*Y637</f>
        <v>4343.0439653835001</v>
      </c>
      <c r="AA637" s="16">
        <f t="shared" ref="AA637:AA638" si="1301">Z637-K637</f>
        <v>1343.0439653835001</v>
      </c>
      <c r="AB637" s="16">
        <f t="shared" ref="AB637:AB638" si="1302">J637*AA637</f>
        <v>1343.0439653835001</v>
      </c>
      <c r="AC637" s="15">
        <f t="shared" ref="AC637" si="1303">104.584835545197%-100%</f>
        <v>4.5848355451969969E-2</v>
      </c>
      <c r="AD637" s="15">
        <f t="shared" ref="AD637" si="1304">101.199262415129%-100%</f>
        <v>1.1992624151289988E-2</v>
      </c>
      <c r="AE637" s="15">
        <f t="shared" ref="AE637" si="1305">101.911505501324%-100%</f>
        <v>1.9115055013239957E-2</v>
      </c>
      <c r="AF637" s="15">
        <f t="shared" ref="AF637" si="1306">AVERAGE(AC637:AE637)</f>
        <v>2.5652011538833303E-2</v>
      </c>
      <c r="AG637" s="17" t="s">
        <v>5035</v>
      </c>
      <c r="AH637" s="21"/>
    </row>
    <row r="638" spans="1:34" ht="30" x14ac:dyDescent="0.2">
      <c r="A638" s="63"/>
      <c r="B638" s="64"/>
      <c r="C638" s="65"/>
      <c r="D638" s="65"/>
      <c r="E638" s="66"/>
      <c r="F638" s="66">
        <f>F636</f>
        <v>1</v>
      </c>
      <c r="G638" s="66"/>
      <c r="H638" s="66"/>
      <c r="I638" s="66">
        <f t="shared" si="1158"/>
        <v>0</v>
      </c>
      <c r="J638" s="66">
        <f t="shared" si="1165"/>
        <v>1</v>
      </c>
      <c r="K638" s="1">
        <v>29270.12</v>
      </c>
      <c r="L638" s="1"/>
      <c r="M638" s="1"/>
      <c r="N638" s="1"/>
      <c r="O638" s="1"/>
      <c r="P638" s="1"/>
      <c r="Q638" s="1"/>
      <c r="R638" s="1"/>
      <c r="S638" s="1"/>
      <c r="T638" s="1"/>
      <c r="V638" s="1"/>
      <c r="W638" s="1"/>
      <c r="X638" s="15">
        <f>X639</f>
        <v>1.2026266416510318</v>
      </c>
      <c r="Y638" s="15">
        <f>Y639</f>
        <v>1.1769746301121986</v>
      </c>
      <c r="Z638" s="16">
        <f t="shared" si="1300"/>
        <v>34450.188660339663</v>
      </c>
      <c r="AA638" s="16">
        <f t="shared" si="1301"/>
        <v>5180.0686603396643</v>
      </c>
      <c r="AB638" s="16">
        <f t="shared" si="1302"/>
        <v>5180.0686603396643</v>
      </c>
      <c r="AC638" s="15"/>
      <c r="AD638" s="15"/>
      <c r="AE638" s="15"/>
      <c r="AF638" s="15"/>
      <c r="AG638" s="17" t="s">
        <v>5044</v>
      </c>
      <c r="AH638" s="21"/>
    </row>
    <row r="639" spans="1:34" ht="18" x14ac:dyDescent="0.2">
      <c r="A639" s="63"/>
      <c r="B639" s="64">
        <v>61165314</v>
      </c>
      <c r="C639" s="65" t="s">
        <v>4713</v>
      </c>
      <c r="D639" s="65" t="s">
        <v>41</v>
      </c>
      <c r="E639" s="66">
        <v>0.21479000000000001</v>
      </c>
      <c r="F639" s="66">
        <f>F636</f>
        <v>1</v>
      </c>
      <c r="G639" s="66"/>
      <c r="H639" s="66"/>
      <c r="I639" s="66">
        <f t="shared" si="1158"/>
        <v>0</v>
      </c>
      <c r="J639" s="66">
        <f t="shared" si="1165"/>
        <v>1</v>
      </c>
      <c r="K639" s="1"/>
      <c r="L639" s="1">
        <v>5330</v>
      </c>
      <c r="M639" s="1">
        <v>1044.845955</v>
      </c>
      <c r="N639" s="1">
        <v>1044.845955</v>
      </c>
      <c r="O639" s="1"/>
      <c r="P639" s="1"/>
      <c r="Q639" s="1"/>
      <c r="R639" s="1"/>
      <c r="S639" s="1"/>
      <c r="T639" s="1"/>
      <c r="V639" s="1">
        <v>6410</v>
      </c>
      <c r="W639" s="1">
        <v>1378.3074300000001</v>
      </c>
      <c r="X639" s="15">
        <f t="shared" ref="X639" si="1307">V639/L639</f>
        <v>1.2026266416510318</v>
      </c>
      <c r="Y639" s="15">
        <f t="shared" ref="Y639" si="1308">X639-AF639</f>
        <v>1.1769746301121986</v>
      </c>
      <c r="Z639" s="16"/>
      <c r="AA639" s="16"/>
      <c r="AB639" s="16"/>
      <c r="AC639" s="15">
        <f t="shared" ref="AC639" si="1309">104.584835545197%-100%</f>
        <v>4.5848355451969969E-2</v>
      </c>
      <c r="AD639" s="15">
        <f t="shared" ref="AD639" si="1310">101.199262415129%-100%</f>
        <v>1.1992624151289988E-2</v>
      </c>
      <c r="AE639" s="15">
        <f t="shared" ref="AE639" si="1311">101.911505501324%-100%</f>
        <v>1.9115055013239957E-2</v>
      </c>
      <c r="AF639" s="15">
        <f t="shared" ref="AF639" si="1312">AVERAGE(AC639:AE639)</f>
        <v>2.5652011538833303E-2</v>
      </c>
      <c r="AG639" s="17" t="s">
        <v>4815</v>
      </c>
      <c r="AH639" s="21"/>
    </row>
    <row r="640" spans="1:34" ht="20" x14ac:dyDescent="0.2">
      <c r="A640" s="2">
        <v>236</v>
      </c>
      <c r="B640" s="3" t="s">
        <v>972</v>
      </c>
      <c r="C640" s="4" t="s">
        <v>2799</v>
      </c>
      <c r="D640" s="4" t="s">
        <v>41</v>
      </c>
      <c r="E640" s="5">
        <v>0</v>
      </c>
      <c r="F640" s="5">
        <v>2</v>
      </c>
      <c r="G640" s="5"/>
      <c r="H640" s="5"/>
      <c r="I640" s="5">
        <f t="shared" si="1158"/>
        <v>0</v>
      </c>
      <c r="J640" s="5">
        <f t="shared" si="1165"/>
        <v>2</v>
      </c>
      <c r="K640" s="6">
        <v>30148.22</v>
      </c>
      <c r="L640" s="6">
        <v>30148.22</v>
      </c>
      <c r="M640" s="6">
        <v>60296.44</v>
      </c>
      <c r="N640" s="6">
        <v>0</v>
      </c>
      <c r="O640" s="6">
        <v>0</v>
      </c>
      <c r="P640" s="6">
        <v>0</v>
      </c>
      <c r="Q640" s="6">
        <v>0</v>
      </c>
      <c r="R640" s="6">
        <v>0</v>
      </c>
      <c r="S640" s="6">
        <v>0</v>
      </c>
      <c r="T640" s="6">
        <v>0</v>
      </c>
      <c r="V640" s="6">
        <v>30148.22</v>
      </c>
      <c r="W640" s="6">
        <v>0</v>
      </c>
    </row>
    <row r="641" spans="1:34" ht="18" x14ac:dyDescent="0.2">
      <c r="A641" s="63"/>
      <c r="B641" s="64">
        <v>55331438</v>
      </c>
      <c r="C641" s="65" t="s">
        <v>5034</v>
      </c>
      <c r="D641" s="65" t="s">
        <v>41</v>
      </c>
      <c r="E641" s="66">
        <v>0.21479000000000001</v>
      </c>
      <c r="F641" s="66">
        <f>F640</f>
        <v>2</v>
      </c>
      <c r="G641" s="66"/>
      <c r="H641" s="66"/>
      <c r="I641" s="66">
        <f t="shared" si="1158"/>
        <v>0</v>
      </c>
      <c r="J641" s="66">
        <f t="shared" si="1165"/>
        <v>2</v>
      </c>
      <c r="K641" s="1">
        <v>3000</v>
      </c>
      <c r="L641" s="1">
        <v>3000</v>
      </c>
      <c r="M641" s="1">
        <v>1044.845955</v>
      </c>
      <c r="N641" s="1">
        <v>1044.845955</v>
      </c>
      <c r="O641" s="1"/>
      <c r="P641" s="1"/>
      <c r="Q641" s="1"/>
      <c r="R641" s="1"/>
      <c r="S641" s="1"/>
      <c r="T641" s="1"/>
      <c r="V641" s="1">
        <v>4420</v>
      </c>
      <c r="W641" s="1">
        <v>1378.3074300000001</v>
      </c>
      <c r="X641" s="15">
        <f t="shared" ref="X641" si="1313">V641/L641</f>
        <v>1.4733333333333334</v>
      </c>
      <c r="Y641" s="15">
        <f t="shared" ref="Y641" si="1314">X641-AF641</f>
        <v>1.4476813217945002</v>
      </c>
      <c r="Z641" s="16">
        <f t="shared" ref="Z641:Z642" si="1315">K641*Y641</f>
        <v>4343.0439653835001</v>
      </c>
      <c r="AA641" s="16">
        <f t="shared" ref="AA641:AA642" si="1316">Z641-K641</f>
        <v>1343.0439653835001</v>
      </c>
      <c r="AB641" s="16">
        <f t="shared" ref="AB641:AB642" si="1317">J641*AA641</f>
        <v>2686.0879307670002</v>
      </c>
      <c r="AC641" s="15">
        <f t="shared" ref="AC641" si="1318">104.584835545197%-100%</f>
        <v>4.5848355451969969E-2</v>
      </c>
      <c r="AD641" s="15">
        <f t="shared" ref="AD641" si="1319">101.199262415129%-100%</f>
        <v>1.1992624151289988E-2</v>
      </c>
      <c r="AE641" s="15">
        <f t="shared" ref="AE641" si="1320">101.911505501324%-100%</f>
        <v>1.9115055013239957E-2</v>
      </c>
      <c r="AF641" s="15">
        <f t="shared" ref="AF641" si="1321">AVERAGE(AC641:AE641)</f>
        <v>2.5652011538833303E-2</v>
      </c>
      <c r="AG641" s="17" t="s">
        <v>5035</v>
      </c>
      <c r="AH641" s="21"/>
    </row>
    <row r="642" spans="1:34" ht="30" x14ac:dyDescent="0.2">
      <c r="A642" s="63"/>
      <c r="B642" s="64"/>
      <c r="C642" s="65"/>
      <c r="D642" s="65"/>
      <c r="E642" s="66"/>
      <c r="F642" s="66">
        <f>F640</f>
        <v>2</v>
      </c>
      <c r="G642" s="66"/>
      <c r="H642" s="66"/>
      <c r="I642" s="66">
        <f t="shared" si="1158"/>
        <v>0</v>
      </c>
      <c r="J642" s="66">
        <f t="shared" si="1165"/>
        <v>2</v>
      </c>
      <c r="K642" s="1">
        <v>27148.22</v>
      </c>
      <c r="L642" s="1"/>
      <c r="M642" s="1"/>
      <c r="N642" s="1"/>
      <c r="O642" s="1"/>
      <c r="P642" s="1"/>
      <c r="Q642" s="1"/>
      <c r="R642" s="1"/>
      <c r="S642" s="1"/>
      <c r="T642" s="1"/>
      <c r="V642" s="1"/>
      <c r="W642" s="1"/>
      <c r="X642" s="15">
        <f>X643</f>
        <v>1.2026266416510318</v>
      </c>
      <c r="Y642" s="15">
        <f>Y643</f>
        <v>1.1769746301121986</v>
      </c>
      <c r="Z642" s="16">
        <f t="shared" si="1315"/>
        <v>31952.766192704596</v>
      </c>
      <c r="AA642" s="16">
        <f t="shared" si="1316"/>
        <v>4804.5461927045944</v>
      </c>
      <c r="AB642" s="16">
        <f t="shared" si="1317"/>
        <v>9609.0923854091889</v>
      </c>
      <c r="AC642" s="15"/>
      <c r="AD642" s="15"/>
      <c r="AE642" s="15"/>
      <c r="AF642" s="15"/>
      <c r="AG642" s="17" t="s">
        <v>5044</v>
      </c>
      <c r="AH642" s="21"/>
    </row>
    <row r="643" spans="1:34" ht="18.5" thickBot="1" x14ac:dyDescent="0.25">
      <c r="A643" s="63"/>
      <c r="B643" s="64">
        <v>61165314</v>
      </c>
      <c r="C643" s="65" t="s">
        <v>4713</v>
      </c>
      <c r="D643" s="65" t="s">
        <v>41</v>
      </c>
      <c r="E643" s="66">
        <v>0.21479000000000001</v>
      </c>
      <c r="F643" s="66">
        <f>F640</f>
        <v>2</v>
      </c>
      <c r="G643" s="66"/>
      <c r="H643" s="66"/>
      <c r="I643" s="66">
        <f t="shared" si="1158"/>
        <v>0</v>
      </c>
      <c r="J643" s="66">
        <f t="shared" si="1165"/>
        <v>2</v>
      </c>
      <c r="K643" s="1"/>
      <c r="L643" s="1">
        <v>5330</v>
      </c>
      <c r="M643" s="1">
        <v>1044.845955</v>
      </c>
      <c r="N643" s="1">
        <v>1044.845955</v>
      </c>
      <c r="O643" s="1"/>
      <c r="P643" s="1"/>
      <c r="Q643" s="1"/>
      <c r="R643" s="1"/>
      <c r="S643" s="1"/>
      <c r="T643" s="1"/>
      <c r="V643" s="1">
        <v>6410</v>
      </c>
      <c r="W643" s="1">
        <v>1378.3074300000001</v>
      </c>
      <c r="X643" s="15">
        <f t="shared" ref="X643" si="1322">V643/L643</f>
        <v>1.2026266416510318</v>
      </c>
      <c r="Y643" s="15">
        <f t="shared" ref="Y643" si="1323">X643-AF643</f>
        <v>1.1769746301121986</v>
      </c>
      <c r="Z643" s="16"/>
      <c r="AA643" s="16"/>
      <c r="AB643" s="16"/>
      <c r="AC643" s="15">
        <f t="shared" ref="AC643" si="1324">104.584835545197%-100%</f>
        <v>4.5848355451969969E-2</v>
      </c>
      <c r="AD643" s="15">
        <f t="shared" ref="AD643" si="1325">101.199262415129%-100%</f>
        <v>1.1992624151289988E-2</v>
      </c>
      <c r="AE643" s="15">
        <f t="shared" ref="AE643" si="1326">101.911505501324%-100%</f>
        <v>1.9115055013239957E-2</v>
      </c>
      <c r="AF643" s="15">
        <f t="shared" ref="AF643" si="1327">AVERAGE(AC643:AE643)</f>
        <v>2.5652011538833303E-2</v>
      </c>
      <c r="AG643" s="17" t="s">
        <v>4815</v>
      </c>
      <c r="AH643" s="21"/>
    </row>
    <row r="644" spans="1:34" ht="20.5" thickBot="1" x14ac:dyDescent="0.25">
      <c r="A644" s="8">
        <v>237</v>
      </c>
      <c r="B644" s="9" t="s">
        <v>2800</v>
      </c>
      <c r="C644" s="10" t="s">
        <v>2801</v>
      </c>
      <c r="D644" s="10" t="s">
        <v>41</v>
      </c>
      <c r="E644" s="11">
        <v>0</v>
      </c>
      <c r="F644" s="11">
        <v>2</v>
      </c>
      <c r="G644" s="11"/>
      <c r="H644" s="11"/>
      <c r="I644" s="11">
        <f t="shared" si="1158"/>
        <v>0</v>
      </c>
      <c r="J644" s="11">
        <f t="shared" si="1165"/>
        <v>2</v>
      </c>
      <c r="K644" s="12">
        <v>5009.75</v>
      </c>
      <c r="L644" s="12">
        <v>1459.87</v>
      </c>
      <c r="M644" s="12">
        <v>2919.74</v>
      </c>
      <c r="N644" s="12">
        <v>0</v>
      </c>
      <c r="O644" s="12">
        <v>1051.7514000000001</v>
      </c>
      <c r="P644" s="12">
        <v>0</v>
      </c>
      <c r="Q644" s="12">
        <v>0</v>
      </c>
      <c r="R644" s="12">
        <v>355.49197320000002</v>
      </c>
      <c r="S644" s="12">
        <v>1153.939566024</v>
      </c>
      <c r="T644" s="13">
        <v>358.56561149136002</v>
      </c>
      <c r="V644" s="12">
        <v>1644.89</v>
      </c>
      <c r="W644" s="12">
        <v>0</v>
      </c>
    </row>
    <row r="645" spans="1:34" ht="30" x14ac:dyDescent="0.2">
      <c r="A645" s="2">
        <v>238</v>
      </c>
      <c r="B645" s="3" t="s">
        <v>976</v>
      </c>
      <c r="C645" s="4" t="s">
        <v>2802</v>
      </c>
      <c r="D645" s="4" t="s">
        <v>41</v>
      </c>
      <c r="E645" s="5">
        <v>0</v>
      </c>
      <c r="F645" s="5">
        <v>2</v>
      </c>
      <c r="G645" s="5"/>
      <c r="H645" s="5"/>
      <c r="I645" s="5">
        <f t="shared" si="1158"/>
        <v>0</v>
      </c>
      <c r="J645" s="5">
        <f t="shared" si="1165"/>
        <v>2</v>
      </c>
      <c r="K645" s="6">
        <v>62456.29</v>
      </c>
      <c r="L645" s="6">
        <v>62456.29</v>
      </c>
      <c r="M645" s="6">
        <v>124912.58</v>
      </c>
      <c r="N645" s="6">
        <v>0</v>
      </c>
      <c r="O645" s="6">
        <v>0</v>
      </c>
      <c r="P645" s="6">
        <v>0</v>
      </c>
      <c r="Q645" s="6">
        <v>0</v>
      </c>
      <c r="R645" s="6">
        <v>0</v>
      </c>
      <c r="S645" s="6">
        <v>0</v>
      </c>
      <c r="T645" s="6">
        <v>0</v>
      </c>
      <c r="V645" s="6">
        <v>62456.29</v>
      </c>
      <c r="W645" s="6">
        <v>0</v>
      </c>
    </row>
    <row r="646" spans="1:34" ht="18" x14ac:dyDescent="0.2">
      <c r="A646" s="63"/>
      <c r="B646" s="64">
        <v>55331716</v>
      </c>
      <c r="C646" s="65" t="s">
        <v>5036</v>
      </c>
      <c r="D646" s="65" t="s">
        <v>41</v>
      </c>
      <c r="E646" s="66">
        <v>0.21479000000000001</v>
      </c>
      <c r="F646" s="66">
        <f>F645</f>
        <v>2</v>
      </c>
      <c r="G646" s="66"/>
      <c r="H646" s="66"/>
      <c r="I646" s="66">
        <f t="shared" si="1158"/>
        <v>0</v>
      </c>
      <c r="J646" s="66">
        <f t="shared" si="1165"/>
        <v>2</v>
      </c>
      <c r="K646" s="1">
        <v>3190</v>
      </c>
      <c r="L646" s="1">
        <v>3190</v>
      </c>
      <c r="M646" s="1">
        <v>1044.845955</v>
      </c>
      <c r="N646" s="1">
        <v>1044.845955</v>
      </c>
      <c r="O646" s="1"/>
      <c r="P646" s="1"/>
      <c r="Q646" s="1"/>
      <c r="R646" s="1"/>
      <c r="S646" s="1"/>
      <c r="T646" s="1"/>
      <c r="V646" s="1">
        <v>4850</v>
      </c>
      <c r="W646" s="1">
        <v>1378.3074300000001</v>
      </c>
      <c r="X646" s="15">
        <f t="shared" ref="X646" si="1328">V646/L646</f>
        <v>1.5203761755485894</v>
      </c>
      <c r="Y646" s="15">
        <f t="shared" ref="Y646" si="1329">X646-AF646</f>
        <v>1.4947241640097562</v>
      </c>
      <c r="Z646" s="16">
        <f t="shared" ref="Z646:Z647" si="1330">K646*Y646</f>
        <v>4768.1700831911221</v>
      </c>
      <c r="AA646" s="16">
        <f t="shared" ref="AA646:AA647" si="1331">Z646-K646</f>
        <v>1578.1700831911221</v>
      </c>
      <c r="AB646" s="16">
        <f t="shared" ref="AB646:AB647" si="1332">J646*AA646</f>
        <v>3156.3401663822442</v>
      </c>
      <c r="AC646" s="15">
        <f t="shared" ref="AC646" si="1333">104.584835545197%-100%</f>
        <v>4.5848355451969969E-2</v>
      </c>
      <c r="AD646" s="15">
        <f t="shared" ref="AD646" si="1334">101.199262415129%-100%</f>
        <v>1.1992624151289988E-2</v>
      </c>
      <c r="AE646" s="15">
        <f t="shared" ref="AE646" si="1335">101.911505501324%-100%</f>
        <v>1.9115055013239957E-2</v>
      </c>
      <c r="AF646" s="15">
        <f t="shared" ref="AF646" si="1336">AVERAGE(AC646:AE646)</f>
        <v>2.5652011538833303E-2</v>
      </c>
      <c r="AG646" s="17" t="s">
        <v>5037</v>
      </c>
      <c r="AH646" s="21"/>
    </row>
    <row r="647" spans="1:34" ht="30" x14ac:dyDescent="0.2">
      <c r="A647" s="63"/>
      <c r="B647" s="64"/>
      <c r="C647" s="65"/>
      <c r="D647" s="65"/>
      <c r="E647" s="66"/>
      <c r="F647" s="66">
        <f>F645</f>
        <v>2</v>
      </c>
      <c r="G647" s="66"/>
      <c r="H647" s="66"/>
      <c r="I647" s="66">
        <f t="shared" si="1158"/>
        <v>0</v>
      </c>
      <c r="J647" s="66">
        <f t="shared" si="1165"/>
        <v>2</v>
      </c>
      <c r="K647" s="1">
        <v>59266.29</v>
      </c>
      <c r="L647" s="1"/>
      <c r="M647" s="1"/>
      <c r="N647" s="1"/>
      <c r="O647" s="1"/>
      <c r="P647" s="1"/>
      <c r="Q647" s="1"/>
      <c r="R647" s="1"/>
      <c r="S647" s="1"/>
      <c r="T647" s="1"/>
      <c r="V647" s="1"/>
      <c r="W647" s="1"/>
      <c r="X647" s="15">
        <f>X648</f>
        <v>1.1891891891891893</v>
      </c>
      <c r="Y647" s="15">
        <f>Y648</f>
        <v>1.163537177650356</v>
      </c>
      <c r="Z647" s="16">
        <f t="shared" si="1330"/>
        <v>68958.531796407522</v>
      </c>
      <c r="AA647" s="16">
        <f t="shared" si="1331"/>
        <v>9692.2417964075212</v>
      </c>
      <c r="AB647" s="16">
        <f t="shared" si="1332"/>
        <v>19384.483592815042</v>
      </c>
      <c r="AC647" s="15"/>
      <c r="AD647" s="15"/>
      <c r="AE647" s="15"/>
      <c r="AF647" s="15"/>
      <c r="AG647" s="17" t="s">
        <v>5045</v>
      </c>
      <c r="AH647" s="21"/>
    </row>
    <row r="648" spans="1:34" ht="18.5" thickBot="1" x14ac:dyDescent="0.25">
      <c r="A648" s="63"/>
      <c r="B648" s="64">
        <v>61162126</v>
      </c>
      <c r="C648" s="65" t="s">
        <v>4711</v>
      </c>
      <c r="D648" s="65" t="s">
        <v>41</v>
      </c>
      <c r="E648" s="66">
        <v>0.21479000000000001</v>
      </c>
      <c r="F648" s="66">
        <f>F645</f>
        <v>2</v>
      </c>
      <c r="G648" s="66"/>
      <c r="H648" s="66"/>
      <c r="I648" s="66">
        <f t="shared" si="1158"/>
        <v>0</v>
      </c>
      <c r="J648" s="66">
        <f t="shared" si="1165"/>
        <v>2</v>
      </c>
      <c r="K648" s="1"/>
      <c r="L648" s="1">
        <v>11100</v>
      </c>
      <c r="M648" s="1">
        <v>1044.845955</v>
      </c>
      <c r="N648" s="1">
        <v>1044.845955</v>
      </c>
      <c r="O648" s="1"/>
      <c r="P648" s="1"/>
      <c r="Q648" s="1"/>
      <c r="R648" s="1"/>
      <c r="S648" s="1"/>
      <c r="T648" s="1"/>
      <c r="V648" s="1">
        <v>13200</v>
      </c>
      <c r="W648" s="1">
        <v>1378.3074300000001</v>
      </c>
      <c r="X648" s="15">
        <f t="shared" ref="X648" si="1337">V648/L648</f>
        <v>1.1891891891891893</v>
      </c>
      <c r="Y648" s="15">
        <f t="shared" ref="Y648" si="1338">X648-AF648</f>
        <v>1.163537177650356</v>
      </c>
      <c r="Z648" s="16"/>
      <c r="AA648" s="16"/>
      <c r="AB648" s="16"/>
      <c r="AC648" s="15">
        <f t="shared" ref="AC648" si="1339">104.584835545197%-100%</f>
        <v>4.5848355451969969E-2</v>
      </c>
      <c r="AD648" s="15">
        <f t="shared" ref="AD648" si="1340">101.199262415129%-100%</f>
        <v>1.1992624151289988E-2</v>
      </c>
      <c r="AE648" s="15">
        <f t="shared" ref="AE648" si="1341">101.911505501324%-100%</f>
        <v>1.9115055013239957E-2</v>
      </c>
      <c r="AF648" s="15">
        <f t="shared" ref="AF648" si="1342">AVERAGE(AC648:AE648)</f>
        <v>2.5652011538833303E-2</v>
      </c>
      <c r="AG648" s="17" t="s">
        <v>4816</v>
      </c>
      <c r="AH648" s="21"/>
    </row>
    <row r="649" spans="1:34" ht="20.5" thickBot="1" x14ac:dyDescent="0.25">
      <c r="A649" s="8">
        <v>239</v>
      </c>
      <c r="B649" s="9" t="s">
        <v>978</v>
      </c>
      <c r="C649" s="10" t="s">
        <v>2803</v>
      </c>
      <c r="D649" s="10" t="s">
        <v>41</v>
      </c>
      <c r="E649" s="11">
        <v>0</v>
      </c>
      <c r="F649" s="11">
        <v>51</v>
      </c>
      <c r="G649" s="11"/>
      <c r="H649" s="11"/>
      <c r="I649" s="11">
        <f t="shared" si="1158"/>
        <v>0</v>
      </c>
      <c r="J649" s="11">
        <f t="shared" si="1165"/>
        <v>51</v>
      </c>
      <c r="K649" s="12">
        <v>460.68</v>
      </c>
      <c r="L649" s="12">
        <v>460.68</v>
      </c>
      <c r="M649" s="12">
        <v>23494.68</v>
      </c>
      <c r="N649" s="12">
        <v>0</v>
      </c>
      <c r="O649" s="12">
        <v>0</v>
      </c>
      <c r="P649" s="12">
        <v>0</v>
      </c>
      <c r="Q649" s="12">
        <v>0</v>
      </c>
      <c r="R649" s="12">
        <v>0</v>
      </c>
      <c r="S649" s="12">
        <v>0</v>
      </c>
      <c r="T649" s="13">
        <v>0</v>
      </c>
      <c r="V649" s="12">
        <v>460.68</v>
      </c>
      <c r="W649" s="12">
        <v>0</v>
      </c>
    </row>
    <row r="650" spans="1:34" ht="20.5" thickBot="1" x14ac:dyDescent="0.25">
      <c r="A650" s="8">
        <v>240</v>
      </c>
      <c r="B650" s="9" t="s">
        <v>994</v>
      </c>
      <c r="C650" s="10" t="s">
        <v>995</v>
      </c>
      <c r="D650" s="10" t="s">
        <v>41</v>
      </c>
      <c r="E650" s="11">
        <v>0</v>
      </c>
      <c r="F650" s="11">
        <v>13</v>
      </c>
      <c r="G650" s="11"/>
      <c r="H650" s="11"/>
      <c r="I650" s="11">
        <f t="shared" si="1158"/>
        <v>0</v>
      </c>
      <c r="J650" s="11">
        <f t="shared" si="1165"/>
        <v>13</v>
      </c>
      <c r="K650" s="12">
        <v>242.58</v>
      </c>
      <c r="L650" s="12">
        <v>215.65</v>
      </c>
      <c r="M650" s="12">
        <v>2803.45</v>
      </c>
      <c r="N650" s="12">
        <v>0</v>
      </c>
      <c r="O650" s="12">
        <v>1009.8543</v>
      </c>
      <c r="P650" s="12">
        <v>0</v>
      </c>
      <c r="Q650" s="12">
        <v>0</v>
      </c>
      <c r="R650" s="12">
        <v>341.33075339999999</v>
      </c>
      <c r="S650" s="12">
        <v>1107.9717437879999</v>
      </c>
      <c r="T650" s="13">
        <v>344.28195160631998</v>
      </c>
      <c r="V650" s="12">
        <v>242.98</v>
      </c>
      <c r="W650" s="12">
        <v>0</v>
      </c>
    </row>
    <row r="651" spans="1:34" x14ac:dyDescent="0.2">
      <c r="A651" s="2">
        <v>241</v>
      </c>
      <c r="B651" s="3" t="s">
        <v>996</v>
      </c>
      <c r="C651" s="4" t="s">
        <v>997</v>
      </c>
      <c r="D651" s="4" t="s">
        <v>95</v>
      </c>
      <c r="E651" s="5">
        <v>0</v>
      </c>
      <c r="F651" s="5">
        <v>9.75</v>
      </c>
      <c r="G651" s="5"/>
      <c r="H651" s="5"/>
      <c r="I651" s="5">
        <f t="shared" si="1158"/>
        <v>0</v>
      </c>
      <c r="J651" s="5">
        <f t="shared" si="1165"/>
        <v>9.75</v>
      </c>
      <c r="K651" s="6">
        <v>384.71</v>
      </c>
      <c r="L651" s="6">
        <v>384.71</v>
      </c>
      <c r="M651" s="6">
        <v>3750.92</v>
      </c>
      <c r="N651" s="6">
        <v>0</v>
      </c>
      <c r="O651" s="6">
        <v>0</v>
      </c>
      <c r="P651" s="6">
        <v>0</v>
      </c>
      <c r="Q651" s="6">
        <v>0</v>
      </c>
      <c r="R651" s="6">
        <v>0</v>
      </c>
      <c r="S651" s="6">
        <v>0</v>
      </c>
      <c r="T651" s="6">
        <v>0</v>
      </c>
      <c r="V651" s="6">
        <v>384.71</v>
      </c>
      <c r="W651" s="6">
        <v>0</v>
      </c>
      <c r="X651" s="15">
        <f>X652</f>
        <v>1.2687338501291989</v>
      </c>
      <c r="Y651" s="15">
        <f>Y652</f>
        <v>1.2430818385903657</v>
      </c>
      <c r="Z651" s="16">
        <f t="shared" ref="Z651" si="1343">K651*Y651</f>
        <v>478.22601412409955</v>
      </c>
      <c r="AA651" s="16">
        <f t="shared" ref="AA651" si="1344">Z651-K651</f>
        <v>93.51601412409957</v>
      </c>
      <c r="AB651" s="16">
        <f t="shared" ref="AB651" si="1345">J651*AA651</f>
        <v>911.78113770997084</v>
      </c>
      <c r="AC651" s="15"/>
      <c r="AD651" s="15"/>
      <c r="AE651" s="15"/>
      <c r="AF651" s="15"/>
      <c r="AG651" s="17" t="s">
        <v>4604</v>
      </c>
    </row>
    <row r="652" spans="1:34" x14ac:dyDescent="0.2">
      <c r="A652" s="63"/>
      <c r="B652" s="64">
        <v>60794103</v>
      </c>
      <c r="C652" s="65" t="s">
        <v>4599</v>
      </c>
      <c r="D652" s="65" t="s">
        <v>95</v>
      </c>
      <c r="E652" s="66">
        <v>0.21479000000000001</v>
      </c>
      <c r="F652" s="66">
        <f>F651</f>
        <v>9.75</v>
      </c>
      <c r="G652" s="66"/>
      <c r="H652" s="66"/>
      <c r="I652" s="66">
        <f t="shared" si="1158"/>
        <v>0</v>
      </c>
      <c r="J652" s="66">
        <f t="shared" si="1165"/>
        <v>9.75</v>
      </c>
      <c r="K652" s="1"/>
      <c r="L652" s="1">
        <v>387</v>
      </c>
      <c r="M652" s="1">
        <v>1044.845955</v>
      </c>
      <c r="N652" s="1">
        <v>1044.845955</v>
      </c>
      <c r="O652" s="1"/>
      <c r="P652" s="1"/>
      <c r="Q652" s="1"/>
      <c r="R652" s="1"/>
      <c r="S652" s="1"/>
      <c r="T652" s="1"/>
      <c r="V652" s="1">
        <v>491</v>
      </c>
      <c r="W652" s="1">
        <v>1378.3074300000001</v>
      </c>
      <c r="X652" s="15">
        <f t="shared" ref="X652:X653" si="1346">V652/L652</f>
        <v>1.2687338501291989</v>
      </c>
      <c r="Y652" s="15">
        <f t="shared" ref="Y652:Y653" si="1347">X652-AF652</f>
        <v>1.2430818385903657</v>
      </c>
      <c r="Z652" s="16"/>
      <c r="AA652" s="16"/>
      <c r="AB652" s="16"/>
      <c r="AC652" s="15">
        <f t="shared" ref="AC652:AC653" si="1348">104.584835545197%-100%</f>
        <v>4.5848355451969969E-2</v>
      </c>
      <c r="AD652" s="15">
        <f t="shared" ref="AD652:AD653" si="1349">101.199262415129%-100%</f>
        <v>1.1992624151289988E-2</v>
      </c>
      <c r="AE652" s="15">
        <f t="shared" ref="AE652:AE653" si="1350">101.911505501324%-100%</f>
        <v>1.9115055013239957E-2</v>
      </c>
      <c r="AF652" s="15">
        <f t="shared" ref="AF652:AF653" si="1351">AVERAGE(AC652:AE652)</f>
        <v>2.5652011538833303E-2</v>
      </c>
      <c r="AG652" s="17" t="s">
        <v>4818</v>
      </c>
      <c r="AH652" s="21"/>
    </row>
    <row r="653" spans="1:34" ht="15" thickBot="1" x14ac:dyDescent="0.25">
      <c r="A653" s="2">
        <v>242</v>
      </c>
      <c r="B653" s="3" t="s">
        <v>998</v>
      </c>
      <c r="C653" s="4" t="s">
        <v>999</v>
      </c>
      <c r="D653" s="4" t="s">
        <v>41</v>
      </c>
      <c r="E653" s="5">
        <v>0</v>
      </c>
      <c r="F653" s="5">
        <v>13</v>
      </c>
      <c r="G653" s="5"/>
      <c r="H653" s="5"/>
      <c r="I653" s="5">
        <f t="shared" si="1158"/>
        <v>0</v>
      </c>
      <c r="J653" s="5">
        <f t="shared" si="1165"/>
        <v>13</v>
      </c>
      <c r="K653" s="6">
        <v>26.53</v>
      </c>
      <c r="L653" s="6">
        <v>39.5</v>
      </c>
      <c r="M653" s="6">
        <v>513.5</v>
      </c>
      <c r="N653" s="6">
        <v>513.5</v>
      </c>
      <c r="O653" s="6">
        <v>0</v>
      </c>
      <c r="P653" s="6">
        <v>0</v>
      </c>
      <c r="Q653" s="6">
        <v>0</v>
      </c>
      <c r="R653" s="6">
        <v>0</v>
      </c>
      <c r="S653" s="6">
        <v>0</v>
      </c>
      <c r="T653" s="6">
        <v>0</v>
      </c>
      <c r="V653" s="6">
        <v>49.2</v>
      </c>
      <c r="W653" s="6">
        <v>639.6</v>
      </c>
      <c r="X653" s="15">
        <f t="shared" si="1346"/>
        <v>1.2455696202531645</v>
      </c>
      <c r="Y653" s="15">
        <f t="shared" si="1347"/>
        <v>1.2199176087143313</v>
      </c>
      <c r="Z653" s="16">
        <f t="shared" ref="Z653" si="1352">K653*Y653</f>
        <v>32.364414159191213</v>
      </c>
      <c r="AA653" s="16">
        <f t="shared" ref="AA653" si="1353">Z653-K653</f>
        <v>5.834414159191212</v>
      </c>
      <c r="AB653" s="16">
        <f t="shared" ref="AB653" si="1354">J653*AA653</f>
        <v>75.847384069485756</v>
      </c>
      <c r="AC653" s="15">
        <f t="shared" si="1348"/>
        <v>4.5848355451969969E-2</v>
      </c>
      <c r="AD653" s="15">
        <f t="shared" si="1349"/>
        <v>1.1992624151289988E-2</v>
      </c>
      <c r="AE653" s="15">
        <f t="shared" si="1350"/>
        <v>1.9115055013239957E-2</v>
      </c>
      <c r="AF653" s="15">
        <f t="shared" si="1351"/>
        <v>2.5652011538833303E-2</v>
      </c>
    </row>
    <row r="654" spans="1:34" ht="20.5" thickBot="1" x14ac:dyDescent="0.25">
      <c r="A654" s="8">
        <v>243</v>
      </c>
      <c r="B654" s="9" t="s">
        <v>1000</v>
      </c>
      <c r="C654" s="10" t="s">
        <v>1001</v>
      </c>
      <c r="D654" s="10" t="s">
        <v>41</v>
      </c>
      <c r="E654" s="11">
        <v>0</v>
      </c>
      <c r="F654" s="11">
        <v>7</v>
      </c>
      <c r="G654" s="11"/>
      <c r="H654" s="11"/>
      <c r="I654" s="11">
        <f t="shared" si="1158"/>
        <v>0</v>
      </c>
      <c r="J654" s="11">
        <f t="shared" si="1165"/>
        <v>7</v>
      </c>
      <c r="K654" s="12">
        <v>242.58</v>
      </c>
      <c r="L654" s="12">
        <v>297.19</v>
      </c>
      <c r="M654" s="12">
        <v>2080.33</v>
      </c>
      <c r="N654" s="12">
        <v>0</v>
      </c>
      <c r="O654" s="12">
        <v>749.37660000000005</v>
      </c>
      <c r="P654" s="12">
        <v>0</v>
      </c>
      <c r="Q654" s="12">
        <v>0</v>
      </c>
      <c r="R654" s="12">
        <v>253.2892908</v>
      </c>
      <c r="S654" s="12">
        <v>822.18603045600003</v>
      </c>
      <c r="T654" s="13">
        <v>255.47926897584</v>
      </c>
      <c r="V654" s="12">
        <v>334.86</v>
      </c>
      <c r="W654" s="12">
        <v>0</v>
      </c>
    </row>
    <row r="655" spans="1:34" x14ac:dyDescent="0.2">
      <c r="A655" s="2">
        <v>244</v>
      </c>
      <c r="B655" s="3" t="s">
        <v>1006</v>
      </c>
      <c r="C655" s="4" t="s">
        <v>1007</v>
      </c>
      <c r="D655" s="4" t="s">
        <v>95</v>
      </c>
      <c r="E655" s="5">
        <v>0</v>
      </c>
      <c r="F655" s="5">
        <v>10.5</v>
      </c>
      <c r="G655" s="5"/>
      <c r="H655" s="5"/>
      <c r="I655" s="5">
        <f t="shared" ref="I655:I718" si="1355">H655*0.5</f>
        <v>0</v>
      </c>
      <c r="J655" s="5">
        <f t="shared" si="1165"/>
        <v>10.5</v>
      </c>
      <c r="K655" s="6">
        <v>384.71</v>
      </c>
      <c r="L655" s="6">
        <v>384.71</v>
      </c>
      <c r="M655" s="6">
        <v>4039.46</v>
      </c>
      <c r="N655" s="6">
        <v>0</v>
      </c>
      <c r="O655" s="6">
        <v>0</v>
      </c>
      <c r="P655" s="6">
        <v>0</v>
      </c>
      <c r="Q655" s="6">
        <v>0</v>
      </c>
      <c r="R655" s="6">
        <v>0</v>
      </c>
      <c r="S655" s="6">
        <v>0</v>
      </c>
      <c r="T655" s="6">
        <v>0</v>
      </c>
      <c r="V655" s="6">
        <v>384.71</v>
      </c>
      <c r="W655" s="6">
        <v>0</v>
      </c>
      <c r="X655" s="15">
        <f>X656</f>
        <v>1.2687338501291989</v>
      </c>
      <c r="Y655" s="15">
        <f>Y656</f>
        <v>1.2430818385903657</v>
      </c>
      <c r="Z655" s="16">
        <f t="shared" ref="Z655" si="1356">K655*Y655</f>
        <v>478.22601412409955</v>
      </c>
      <c r="AA655" s="16">
        <f t="shared" ref="AA655" si="1357">Z655-K655</f>
        <v>93.51601412409957</v>
      </c>
      <c r="AB655" s="16">
        <f t="shared" ref="AB655" si="1358">J655*AA655</f>
        <v>981.91814830304543</v>
      </c>
      <c r="AC655" s="15"/>
      <c r="AD655" s="15"/>
      <c r="AE655" s="15"/>
      <c r="AF655" s="15"/>
      <c r="AG655" s="17" t="s">
        <v>4604</v>
      </c>
    </row>
    <row r="656" spans="1:34" x14ac:dyDescent="0.2">
      <c r="A656" s="63"/>
      <c r="B656" s="64">
        <v>60794103</v>
      </c>
      <c r="C656" s="65" t="s">
        <v>4599</v>
      </c>
      <c r="D656" s="65" t="s">
        <v>95</v>
      </c>
      <c r="E656" s="66">
        <v>0.21479000000000001</v>
      </c>
      <c r="F656" s="66">
        <f>F655</f>
        <v>10.5</v>
      </c>
      <c r="G656" s="66"/>
      <c r="H656" s="66"/>
      <c r="I656" s="66">
        <f t="shared" si="1355"/>
        <v>0</v>
      </c>
      <c r="J656" s="66">
        <f t="shared" ref="J656:J719" si="1359">F656-G656-I656</f>
        <v>10.5</v>
      </c>
      <c r="K656" s="1"/>
      <c r="L656" s="1">
        <v>387</v>
      </c>
      <c r="M656" s="1">
        <v>1044.845955</v>
      </c>
      <c r="N656" s="1">
        <v>1044.845955</v>
      </c>
      <c r="O656" s="1"/>
      <c r="P656" s="1"/>
      <c r="Q656" s="1"/>
      <c r="R656" s="1"/>
      <c r="S656" s="1"/>
      <c r="T656" s="1"/>
      <c r="V656" s="1">
        <v>491</v>
      </c>
      <c r="W656" s="1">
        <v>1378.3074300000001</v>
      </c>
      <c r="X656" s="15">
        <f t="shared" ref="X656:X657" si="1360">V656/L656</f>
        <v>1.2687338501291989</v>
      </c>
      <c r="Y656" s="15">
        <f t="shared" ref="Y656:Y657" si="1361">X656-AF656</f>
        <v>1.2430818385903657</v>
      </c>
      <c r="Z656" s="16"/>
      <c r="AA656" s="16"/>
      <c r="AB656" s="16"/>
      <c r="AC656" s="15">
        <f t="shared" ref="AC656:AC657" si="1362">104.584835545197%-100%</f>
        <v>4.5848355451969969E-2</v>
      </c>
      <c r="AD656" s="15">
        <f t="shared" ref="AD656:AD657" si="1363">101.199262415129%-100%</f>
        <v>1.1992624151289988E-2</v>
      </c>
      <c r="AE656" s="15">
        <f t="shared" ref="AE656:AE657" si="1364">101.911505501324%-100%</f>
        <v>1.9115055013239957E-2</v>
      </c>
      <c r="AF656" s="15">
        <f t="shared" ref="AF656:AF657" si="1365">AVERAGE(AC656:AE656)</f>
        <v>2.5652011538833303E-2</v>
      </c>
      <c r="AG656" s="17" t="s">
        <v>4818</v>
      </c>
      <c r="AH656" s="21"/>
    </row>
    <row r="657" spans="1:34" ht="15" thickBot="1" x14ac:dyDescent="0.25">
      <c r="A657" s="2">
        <v>245</v>
      </c>
      <c r="B657" s="3" t="s">
        <v>998</v>
      </c>
      <c r="C657" s="4" t="s">
        <v>999</v>
      </c>
      <c r="D657" s="4" t="s">
        <v>41</v>
      </c>
      <c r="E657" s="5">
        <v>0</v>
      </c>
      <c r="F657" s="5">
        <v>7</v>
      </c>
      <c r="G657" s="5"/>
      <c r="H657" s="5"/>
      <c r="I657" s="5">
        <f t="shared" si="1355"/>
        <v>0</v>
      </c>
      <c r="J657" s="5">
        <f t="shared" si="1359"/>
        <v>7</v>
      </c>
      <c r="K657" s="6">
        <v>26.53</v>
      </c>
      <c r="L657" s="6">
        <v>39.5</v>
      </c>
      <c r="M657" s="6">
        <v>276.5</v>
      </c>
      <c r="N657" s="6">
        <v>276.5</v>
      </c>
      <c r="O657" s="6">
        <v>0</v>
      </c>
      <c r="P657" s="6">
        <v>0</v>
      </c>
      <c r="Q657" s="6">
        <v>0</v>
      </c>
      <c r="R657" s="6">
        <v>0</v>
      </c>
      <c r="S657" s="6">
        <v>0</v>
      </c>
      <c r="T657" s="6">
        <v>0</v>
      </c>
      <c r="V657" s="6">
        <v>49.2</v>
      </c>
      <c r="W657" s="6">
        <v>344.4</v>
      </c>
      <c r="X657" s="15">
        <f t="shared" si="1360"/>
        <v>1.2455696202531645</v>
      </c>
      <c r="Y657" s="15">
        <f t="shared" si="1361"/>
        <v>1.2199176087143313</v>
      </c>
      <c r="Z657" s="16">
        <f t="shared" ref="Z657" si="1366">K657*Y657</f>
        <v>32.364414159191213</v>
      </c>
      <c r="AA657" s="16">
        <f t="shared" ref="AA657" si="1367">Z657-K657</f>
        <v>5.834414159191212</v>
      </c>
      <c r="AB657" s="16">
        <f t="shared" ref="AB657" si="1368">J657*AA657</f>
        <v>40.840899114338484</v>
      </c>
      <c r="AC657" s="15">
        <f t="shared" si="1362"/>
        <v>4.5848355451969969E-2</v>
      </c>
      <c r="AD657" s="15">
        <f t="shared" si="1363"/>
        <v>1.1992624151289988E-2</v>
      </c>
      <c r="AE657" s="15">
        <f t="shared" si="1364"/>
        <v>1.9115055013239957E-2</v>
      </c>
      <c r="AF657" s="15">
        <f t="shared" si="1365"/>
        <v>2.5652011538833303E-2</v>
      </c>
    </row>
    <row r="658" spans="1:34" ht="20.5" thickBot="1" x14ac:dyDescent="0.25">
      <c r="A658" s="8">
        <v>246</v>
      </c>
      <c r="B658" s="9" t="s">
        <v>1004</v>
      </c>
      <c r="C658" s="10" t="s">
        <v>1005</v>
      </c>
      <c r="D658" s="10" t="s">
        <v>41</v>
      </c>
      <c r="E658" s="11">
        <v>0</v>
      </c>
      <c r="F658" s="11">
        <v>7</v>
      </c>
      <c r="G658" s="11"/>
      <c r="H658" s="11"/>
      <c r="I658" s="11">
        <f t="shared" si="1355"/>
        <v>0</v>
      </c>
      <c r="J658" s="11">
        <f t="shared" si="1359"/>
        <v>7</v>
      </c>
      <c r="K658" s="12">
        <v>242.58</v>
      </c>
      <c r="L658" s="12">
        <v>433.78</v>
      </c>
      <c r="M658" s="12">
        <v>3036.46</v>
      </c>
      <c r="N658" s="12">
        <v>0</v>
      </c>
      <c r="O658" s="12">
        <v>1093.7976000000001</v>
      </c>
      <c r="P658" s="12">
        <v>0</v>
      </c>
      <c r="Q658" s="12">
        <v>0</v>
      </c>
      <c r="R658" s="12">
        <v>369.70358879999998</v>
      </c>
      <c r="S658" s="12">
        <v>1200.070974816</v>
      </c>
      <c r="T658" s="13">
        <v>372.90010290624002</v>
      </c>
      <c r="V658" s="12">
        <v>488.76</v>
      </c>
      <c r="W658" s="12">
        <v>0</v>
      </c>
    </row>
    <row r="659" spans="1:34" x14ac:dyDescent="0.2">
      <c r="A659" s="2">
        <v>247</v>
      </c>
      <c r="B659" s="3" t="s">
        <v>1002</v>
      </c>
      <c r="C659" s="4" t="s">
        <v>1003</v>
      </c>
      <c r="D659" s="4" t="s">
        <v>95</v>
      </c>
      <c r="E659" s="5">
        <v>0</v>
      </c>
      <c r="F659" s="5">
        <v>15.574999999999999</v>
      </c>
      <c r="G659" s="5"/>
      <c r="H659" s="5"/>
      <c r="I659" s="5">
        <f t="shared" si="1355"/>
        <v>0</v>
      </c>
      <c r="J659" s="5">
        <f t="shared" si="1359"/>
        <v>15.574999999999999</v>
      </c>
      <c r="K659" s="6">
        <v>384.71</v>
      </c>
      <c r="L659" s="6">
        <v>384.71</v>
      </c>
      <c r="M659" s="6">
        <v>5991.86</v>
      </c>
      <c r="N659" s="6">
        <v>0</v>
      </c>
      <c r="O659" s="6">
        <v>0</v>
      </c>
      <c r="P659" s="6">
        <v>0</v>
      </c>
      <c r="Q659" s="6">
        <v>0</v>
      </c>
      <c r="R659" s="6">
        <v>0</v>
      </c>
      <c r="S659" s="6">
        <v>0</v>
      </c>
      <c r="T659" s="6">
        <v>0</v>
      </c>
      <c r="V659" s="6">
        <v>384.71</v>
      </c>
      <c r="W659" s="6">
        <v>0</v>
      </c>
      <c r="X659" s="15">
        <f>X660</f>
        <v>1.2687338501291989</v>
      </c>
      <c r="Y659" s="15">
        <f>Y660</f>
        <v>1.2430818385903657</v>
      </c>
      <c r="Z659" s="16">
        <f t="shared" ref="Z659" si="1369">K659*Y659</f>
        <v>478.22601412409955</v>
      </c>
      <c r="AA659" s="16">
        <f t="shared" ref="AA659" si="1370">Z659-K659</f>
        <v>93.51601412409957</v>
      </c>
      <c r="AB659" s="16">
        <f t="shared" ref="AB659" si="1371">J659*AA659</f>
        <v>1456.5119199828507</v>
      </c>
      <c r="AC659" s="15"/>
      <c r="AD659" s="15"/>
      <c r="AE659" s="15"/>
      <c r="AF659" s="15"/>
      <c r="AG659" s="17" t="s">
        <v>4604</v>
      </c>
    </row>
    <row r="660" spans="1:34" x14ac:dyDescent="0.2">
      <c r="A660" s="63"/>
      <c r="B660" s="64">
        <v>60794103</v>
      </c>
      <c r="C660" s="65" t="s">
        <v>4599</v>
      </c>
      <c r="D660" s="65" t="s">
        <v>95</v>
      </c>
      <c r="E660" s="66">
        <v>0.21479000000000001</v>
      </c>
      <c r="F660" s="66">
        <f>F659</f>
        <v>15.574999999999999</v>
      </c>
      <c r="G660" s="66"/>
      <c r="H660" s="66"/>
      <c r="I660" s="66">
        <f t="shared" si="1355"/>
        <v>0</v>
      </c>
      <c r="J660" s="66">
        <f t="shared" si="1359"/>
        <v>15.574999999999999</v>
      </c>
      <c r="K660" s="1"/>
      <c r="L660" s="1">
        <v>387</v>
      </c>
      <c r="M660" s="1">
        <v>1044.845955</v>
      </c>
      <c r="N660" s="1">
        <v>1044.845955</v>
      </c>
      <c r="O660" s="1"/>
      <c r="P660" s="1"/>
      <c r="Q660" s="1"/>
      <c r="R660" s="1"/>
      <c r="S660" s="1"/>
      <c r="T660" s="1"/>
      <c r="V660" s="1">
        <v>491</v>
      </c>
      <c r="W660" s="1">
        <v>1378.3074300000001</v>
      </c>
      <c r="X660" s="15">
        <f t="shared" ref="X660:X661" si="1372">V660/L660</f>
        <v>1.2687338501291989</v>
      </c>
      <c r="Y660" s="15">
        <f t="shared" ref="Y660:Y661" si="1373">X660-AF660</f>
        <v>1.2430818385903657</v>
      </c>
      <c r="Z660" s="16"/>
      <c r="AA660" s="16"/>
      <c r="AB660" s="16"/>
      <c r="AC660" s="15">
        <f t="shared" ref="AC660:AC661" si="1374">104.584835545197%-100%</f>
        <v>4.5848355451969969E-2</v>
      </c>
      <c r="AD660" s="15">
        <f t="shared" ref="AD660:AD661" si="1375">101.199262415129%-100%</f>
        <v>1.1992624151289988E-2</v>
      </c>
      <c r="AE660" s="15">
        <f t="shared" ref="AE660:AE661" si="1376">101.911505501324%-100%</f>
        <v>1.9115055013239957E-2</v>
      </c>
      <c r="AF660" s="15">
        <f t="shared" ref="AF660:AF661" si="1377">AVERAGE(AC660:AE660)</f>
        <v>2.5652011538833303E-2</v>
      </c>
      <c r="AG660" s="17" t="s">
        <v>4818</v>
      </c>
      <c r="AH660" s="21"/>
    </row>
    <row r="661" spans="1:34" ht="15" thickBot="1" x14ac:dyDescent="0.25">
      <c r="A661" s="2">
        <v>248</v>
      </c>
      <c r="B661" s="3" t="s">
        <v>998</v>
      </c>
      <c r="C661" s="4" t="s">
        <v>999</v>
      </c>
      <c r="D661" s="4" t="s">
        <v>41</v>
      </c>
      <c r="E661" s="5">
        <v>0</v>
      </c>
      <c r="F661" s="5">
        <v>7</v>
      </c>
      <c r="G661" s="5"/>
      <c r="H661" s="5"/>
      <c r="I661" s="5">
        <f t="shared" si="1355"/>
        <v>0</v>
      </c>
      <c r="J661" s="5">
        <f t="shared" si="1359"/>
        <v>7</v>
      </c>
      <c r="K661" s="6">
        <v>26.53</v>
      </c>
      <c r="L661" s="6">
        <v>39.5</v>
      </c>
      <c r="M661" s="6">
        <v>276.5</v>
      </c>
      <c r="N661" s="6">
        <v>276.5</v>
      </c>
      <c r="O661" s="6">
        <v>0</v>
      </c>
      <c r="P661" s="6">
        <v>0</v>
      </c>
      <c r="Q661" s="6">
        <v>0</v>
      </c>
      <c r="R661" s="6">
        <v>0</v>
      </c>
      <c r="S661" s="6">
        <v>0</v>
      </c>
      <c r="T661" s="6">
        <v>0</v>
      </c>
      <c r="V661" s="6">
        <v>49.2</v>
      </c>
      <c r="W661" s="6">
        <v>344.4</v>
      </c>
      <c r="X661" s="15">
        <f t="shared" si="1372"/>
        <v>1.2455696202531645</v>
      </c>
      <c r="Y661" s="15">
        <f t="shared" si="1373"/>
        <v>1.2199176087143313</v>
      </c>
      <c r="Z661" s="16">
        <f t="shared" ref="Z661" si="1378">K661*Y661</f>
        <v>32.364414159191213</v>
      </c>
      <c r="AA661" s="16">
        <f t="shared" ref="AA661" si="1379">Z661-K661</f>
        <v>5.834414159191212</v>
      </c>
      <c r="AB661" s="16">
        <f t="shared" ref="AB661" si="1380">J661*AA661</f>
        <v>40.840899114338484</v>
      </c>
      <c r="AC661" s="15">
        <f t="shared" si="1374"/>
        <v>4.5848355451969969E-2</v>
      </c>
      <c r="AD661" s="15">
        <f t="shared" si="1375"/>
        <v>1.1992624151289988E-2</v>
      </c>
      <c r="AE661" s="15">
        <f t="shared" si="1376"/>
        <v>1.9115055013239957E-2</v>
      </c>
      <c r="AF661" s="15">
        <f t="shared" si="1377"/>
        <v>2.5652011538833303E-2</v>
      </c>
    </row>
    <row r="662" spans="1:34" ht="20.5" thickBot="1" x14ac:dyDescent="0.25">
      <c r="A662" s="8">
        <v>249</v>
      </c>
      <c r="B662" s="9" t="s">
        <v>2804</v>
      </c>
      <c r="C662" s="10" t="s">
        <v>2805</v>
      </c>
      <c r="D662" s="10" t="s">
        <v>41</v>
      </c>
      <c r="E662" s="11">
        <v>0</v>
      </c>
      <c r="F662" s="11">
        <v>1</v>
      </c>
      <c r="G662" s="11"/>
      <c r="H662" s="11"/>
      <c r="I662" s="11">
        <f t="shared" si="1355"/>
        <v>0</v>
      </c>
      <c r="J662" s="11">
        <f t="shared" si="1359"/>
        <v>1</v>
      </c>
      <c r="K662" s="12">
        <v>109276.08</v>
      </c>
      <c r="L662" s="12"/>
      <c r="M662" s="12"/>
      <c r="N662" s="12"/>
      <c r="O662" s="12"/>
      <c r="P662" s="12"/>
      <c r="Q662" s="12"/>
      <c r="R662" s="12"/>
      <c r="S662" s="12"/>
      <c r="T662" s="13"/>
      <c r="V662" s="12"/>
      <c r="W662" s="12">
        <v>0</v>
      </c>
    </row>
    <row r="663" spans="1:34" ht="30.5" thickBot="1" x14ac:dyDescent="0.25">
      <c r="A663" s="8">
        <v>250</v>
      </c>
      <c r="B663" s="9" t="s">
        <v>2806</v>
      </c>
      <c r="C663" s="10" t="s">
        <v>2807</v>
      </c>
      <c r="D663" s="10" t="s">
        <v>41</v>
      </c>
      <c r="E663" s="11">
        <v>0</v>
      </c>
      <c r="F663" s="11">
        <v>8</v>
      </c>
      <c r="G663" s="11"/>
      <c r="H663" s="11"/>
      <c r="I663" s="11">
        <f t="shared" si="1355"/>
        <v>0</v>
      </c>
      <c r="J663" s="11">
        <f t="shared" si="1359"/>
        <v>8</v>
      </c>
      <c r="K663" s="12">
        <v>7235.16</v>
      </c>
      <c r="L663" s="12"/>
      <c r="M663" s="12"/>
      <c r="N663" s="12"/>
      <c r="O663" s="12"/>
      <c r="P663" s="12"/>
      <c r="Q663" s="12"/>
      <c r="R663" s="12"/>
      <c r="S663" s="12"/>
      <c r="T663" s="13"/>
      <c r="V663" s="12"/>
      <c r="W663" s="12">
        <v>0</v>
      </c>
    </row>
    <row r="664" spans="1:34" ht="20.5" thickBot="1" x14ac:dyDescent="0.25">
      <c r="A664" s="8">
        <v>251</v>
      </c>
      <c r="B664" s="9" t="s">
        <v>1044</v>
      </c>
      <c r="C664" s="10" t="s">
        <v>1045</v>
      </c>
      <c r="D664" s="10" t="s">
        <v>695</v>
      </c>
      <c r="E664" s="11">
        <v>0</v>
      </c>
      <c r="F664" s="11">
        <v>3</v>
      </c>
      <c r="G664" s="11"/>
      <c r="H664" s="11"/>
      <c r="I664" s="11">
        <f t="shared" si="1355"/>
        <v>0</v>
      </c>
      <c r="J664" s="11">
        <f t="shared" si="1359"/>
        <v>3</v>
      </c>
      <c r="K664" s="12">
        <v>17848.71</v>
      </c>
      <c r="L664" s="12">
        <v>1.08</v>
      </c>
      <c r="M664" s="12">
        <v>3.24</v>
      </c>
      <c r="N664" s="12">
        <v>0</v>
      </c>
      <c r="O664" s="12">
        <v>0</v>
      </c>
      <c r="P664" s="12">
        <v>0</v>
      </c>
      <c r="Q664" s="12">
        <v>0</v>
      </c>
      <c r="R664" s="12">
        <v>0</v>
      </c>
      <c r="S664" s="12">
        <v>0</v>
      </c>
      <c r="T664" s="13">
        <v>0</v>
      </c>
      <c r="V664" s="12">
        <v>1.08</v>
      </c>
      <c r="W664" s="12">
        <v>0</v>
      </c>
    </row>
    <row r="665" spans="1:34" ht="15" thickBot="1" x14ac:dyDescent="0.35">
      <c r="A665" s="58"/>
      <c r="B665" s="59" t="s">
        <v>1046</v>
      </c>
      <c r="C665" s="60" t="s">
        <v>1047</v>
      </c>
      <c r="D665" s="60"/>
      <c r="E665" s="61"/>
      <c r="F665" s="61"/>
      <c r="G665" s="61"/>
      <c r="H665" s="61"/>
      <c r="I665" s="61"/>
      <c r="J665" s="61"/>
      <c r="K665" s="62"/>
      <c r="L665" s="62"/>
      <c r="M665" s="62">
        <v>707583.93</v>
      </c>
      <c r="N665" s="62">
        <v>27371.821599999999</v>
      </c>
      <c r="O665" s="62">
        <v>2488.2512999999999</v>
      </c>
      <c r="P665" s="62">
        <v>0</v>
      </c>
      <c r="Q665" s="62">
        <v>0</v>
      </c>
      <c r="R665" s="62">
        <v>841.02893940000001</v>
      </c>
      <c r="S665" s="62">
        <v>2730.0097963080002</v>
      </c>
      <c r="T665" s="62">
        <v>848.30060499911997</v>
      </c>
      <c r="V665" s="62"/>
      <c r="W665" s="62">
        <v>27378.8776</v>
      </c>
    </row>
    <row r="666" spans="1:34" ht="20.5" thickBot="1" x14ac:dyDescent="0.25">
      <c r="A666" s="8">
        <v>252</v>
      </c>
      <c r="B666" s="9" t="s">
        <v>2808</v>
      </c>
      <c r="C666" s="10" t="s">
        <v>2809</v>
      </c>
      <c r="D666" s="10" t="s">
        <v>803</v>
      </c>
      <c r="E666" s="11">
        <v>0</v>
      </c>
      <c r="F666" s="11">
        <v>1</v>
      </c>
      <c r="G666" s="11"/>
      <c r="H666" s="11"/>
      <c r="I666" s="11">
        <f t="shared" si="1355"/>
        <v>0</v>
      </c>
      <c r="J666" s="11">
        <f t="shared" si="1359"/>
        <v>1</v>
      </c>
      <c r="K666" s="12">
        <v>57504.04</v>
      </c>
      <c r="L666" s="12"/>
      <c r="M666" s="12"/>
      <c r="N666" s="12"/>
      <c r="O666" s="12"/>
      <c r="P666" s="12"/>
      <c r="Q666" s="12"/>
      <c r="R666" s="12"/>
      <c r="S666" s="12"/>
      <c r="T666" s="13"/>
      <c r="V666" s="12"/>
      <c r="W666" s="12">
        <v>0</v>
      </c>
    </row>
    <row r="667" spans="1:34" s="85" customFormat="1" ht="20.5" thickBot="1" x14ac:dyDescent="0.4">
      <c r="A667" s="80"/>
      <c r="B667" s="81">
        <v>13010220</v>
      </c>
      <c r="C667" s="82" t="s">
        <v>4938</v>
      </c>
      <c r="D667" s="82" t="s">
        <v>139</v>
      </c>
      <c r="E667" s="83"/>
      <c r="F667" s="83">
        <v>0.15754000000000001</v>
      </c>
      <c r="G667" s="83"/>
      <c r="H667" s="83"/>
      <c r="I667" s="83">
        <f t="shared" si="1355"/>
        <v>0</v>
      </c>
      <c r="J667" s="83">
        <f t="shared" si="1359"/>
        <v>0.15754000000000001</v>
      </c>
      <c r="K667" s="84">
        <v>27000</v>
      </c>
      <c r="L667" s="84">
        <v>27000</v>
      </c>
      <c r="M667" s="84"/>
      <c r="N667" s="84"/>
      <c r="O667" s="84"/>
      <c r="P667" s="84"/>
      <c r="Q667" s="84"/>
      <c r="R667" s="84"/>
      <c r="S667" s="84"/>
      <c r="T667" s="84"/>
      <c r="V667" s="84">
        <v>42200</v>
      </c>
      <c r="W667" s="84"/>
      <c r="X667" s="15">
        <f t="shared" ref="X667" si="1381">V667/L667</f>
        <v>1.5629629629629629</v>
      </c>
      <c r="Y667" s="15">
        <f t="shared" ref="Y667" si="1382">X667-AF667</f>
        <v>1.5373109514241297</v>
      </c>
      <c r="Z667" s="16">
        <f t="shared" ref="Z667" si="1383">K667*Y667</f>
        <v>41507.395688451499</v>
      </c>
      <c r="AA667" s="16">
        <f t="shared" ref="AA667" si="1384">Z667-K667</f>
        <v>14507.395688451499</v>
      </c>
      <c r="AB667" s="16">
        <f t="shared" ref="AB667" si="1385">J667*AA667</f>
        <v>2285.4951167586491</v>
      </c>
      <c r="AC667" s="15">
        <f t="shared" ref="AC667" si="1386">104.584835545197%-100%</f>
        <v>4.5848355451969969E-2</v>
      </c>
      <c r="AD667" s="15">
        <f t="shared" ref="AD667" si="1387">101.199262415129%-100%</f>
        <v>1.1992624151289988E-2</v>
      </c>
      <c r="AE667" s="15">
        <f t="shared" ref="AE667" si="1388">101.911505501324%-100%</f>
        <v>1.9115055013239957E-2</v>
      </c>
      <c r="AF667" s="15">
        <f t="shared" ref="AF667" si="1389">AVERAGE(AC667:AE667)</f>
        <v>2.5652011538833303E-2</v>
      </c>
      <c r="AG667" s="17" t="s">
        <v>4939</v>
      </c>
      <c r="AH667" s="86"/>
    </row>
    <row r="668" spans="1:34" ht="20.5" thickBot="1" x14ac:dyDescent="0.25">
      <c r="A668" s="8">
        <v>253</v>
      </c>
      <c r="B668" s="9" t="s">
        <v>2811</v>
      </c>
      <c r="C668" s="10" t="s">
        <v>2812</v>
      </c>
      <c r="D668" s="10" t="s">
        <v>803</v>
      </c>
      <c r="E668" s="11">
        <v>0</v>
      </c>
      <c r="F668" s="11">
        <v>1</v>
      </c>
      <c r="G668" s="11"/>
      <c r="H668" s="11"/>
      <c r="I668" s="11">
        <f t="shared" si="1355"/>
        <v>0</v>
      </c>
      <c r="J668" s="11">
        <f t="shared" si="1359"/>
        <v>1</v>
      </c>
      <c r="K668" s="12">
        <v>25301.78</v>
      </c>
      <c r="L668" s="12"/>
      <c r="M668" s="12"/>
      <c r="N668" s="12"/>
      <c r="O668" s="12"/>
      <c r="P668" s="12"/>
      <c r="Q668" s="12"/>
      <c r="R668" s="12"/>
      <c r="S668" s="12"/>
      <c r="T668" s="13"/>
      <c r="V668" s="12"/>
      <c r="W668" s="12">
        <v>0</v>
      </c>
    </row>
    <row r="669" spans="1:34" x14ac:dyDescent="0.2">
      <c r="A669" s="158"/>
      <c r="B669" s="159"/>
      <c r="C669" s="160" t="s">
        <v>2810</v>
      </c>
      <c r="D669" s="160"/>
      <c r="E669" s="161"/>
      <c r="F669" s="161"/>
      <c r="G669" s="161"/>
      <c r="H669" s="161"/>
      <c r="I669" s="161"/>
      <c r="J669" s="161"/>
      <c r="K669" s="162"/>
      <c r="L669" s="162"/>
      <c r="M669" s="162"/>
      <c r="N669" s="162"/>
      <c r="O669" s="162"/>
      <c r="P669" s="162"/>
      <c r="Q669" s="162"/>
      <c r="R669" s="162"/>
      <c r="S669" s="162"/>
      <c r="T669" s="163"/>
      <c r="V669" s="162"/>
      <c r="W669" s="162"/>
    </row>
    <row r="670" spans="1:34" ht="15" thickBot="1" x14ac:dyDescent="0.25">
      <c r="A670" s="164"/>
      <c r="B670" s="165"/>
      <c r="C670" s="166" t="s">
        <v>2813</v>
      </c>
      <c r="D670" s="166"/>
      <c r="E670" s="167"/>
      <c r="F670" s="167"/>
      <c r="G670" s="167"/>
      <c r="H670" s="167"/>
      <c r="I670" s="167"/>
      <c r="J670" s="167"/>
      <c r="K670" s="168"/>
      <c r="L670" s="168"/>
      <c r="M670" s="168"/>
      <c r="N670" s="168"/>
      <c r="O670" s="168"/>
      <c r="P670" s="168"/>
      <c r="Q670" s="168"/>
      <c r="R670" s="168"/>
      <c r="S670" s="168"/>
      <c r="T670" s="169"/>
      <c r="V670" s="168"/>
      <c r="W670" s="168"/>
    </row>
    <row r="671" spans="1:34" x14ac:dyDescent="0.2">
      <c r="A671" s="102"/>
      <c r="B671" s="103"/>
      <c r="C671" s="104" t="s">
        <v>134</v>
      </c>
      <c r="D671" s="104"/>
      <c r="E671" s="105"/>
      <c r="F671" s="105">
        <v>1</v>
      </c>
      <c r="G671" s="105"/>
      <c r="H671" s="105"/>
      <c r="I671" s="105">
        <f t="shared" si="1355"/>
        <v>0</v>
      </c>
      <c r="J671" s="105">
        <f t="shared" si="1359"/>
        <v>1</v>
      </c>
      <c r="K671" s="93"/>
      <c r="L671" s="93"/>
      <c r="M671" s="93"/>
      <c r="N671" s="93"/>
      <c r="O671" s="93"/>
      <c r="P671" s="93"/>
      <c r="Q671" s="93"/>
      <c r="R671" s="93"/>
      <c r="S671" s="93"/>
      <c r="T671" s="93"/>
      <c r="V671" s="93"/>
      <c r="W671" s="93"/>
    </row>
    <row r="672" spans="1:34" ht="15" thickBot="1" x14ac:dyDescent="0.25">
      <c r="A672" s="144"/>
      <c r="B672" s="145"/>
      <c r="C672" s="146" t="s">
        <v>65</v>
      </c>
      <c r="D672" s="146"/>
      <c r="E672" s="147"/>
      <c r="F672" s="147">
        <v>1</v>
      </c>
      <c r="G672" s="147"/>
      <c r="H672" s="147"/>
      <c r="I672" s="147"/>
      <c r="J672" s="147"/>
      <c r="K672" s="94"/>
      <c r="L672" s="94"/>
      <c r="M672" s="94"/>
      <c r="N672" s="94"/>
      <c r="O672" s="94"/>
      <c r="P672" s="94"/>
      <c r="Q672" s="94"/>
      <c r="R672" s="94"/>
      <c r="S672" s="94"/>
      <c r="T672" s="94"/>
      <c r="V672" s="94"/>
      <c r="W672" s="94"/>
    </row>
    <row r="673" spans="1:34" ht="30.5" thickBot="1" x14ac:dyDescent="0.25">
      <c r="A673" s="8">
        <v>254</v>
      </c>
      <c r="B673" s="9" t="s">
        <v>2814</v>
      </c>
      <c r="C673" s="10" t="s">
        <v>2815</v>
      </c>
      <c r="D673" s="10" t="s">
        <v>803</v>
      </c>
      <c r="E673" s="11">
        <v>0</v>
      </c>
      <c r="F673" s="11">
        <v>1</v>
      </c>
      <c r="G673" s="11"/>
      <c r="H673" s="11"/>
      <c r="I673" s="11">
        <f t="shared" si="1355"/>
        <v>0</v>
      </c>
      <c r="J673" s="11">
        <f t="shared" si="1359"/>
        <v>1</v>
      </c>
      <c r="K673" s="12">
        <v>34502.42</v>
      </c>
      <c r="L673" s="12"/>
      <c r="M673" s="12"/>
      <c r="N673" s="12"/>
      <c r="O673" s="12"/>
      <c r="P673" s="12"/>
      <c r="Q673" s="12"/>
      <c r="R673" s="12"/>
      <c r="S673" s="12"/>
      <c r="T673" s="13"/>
      <c r="V673" s="12"/>
      <c r="W673" s="12">
        <v>0</v>
      </c>
    </row>
    <row r="674" spans="1:34" s="85" customFormat="1" ht="20.5" thickBot="1" x14ac:dyDescent="0.4">
      <c r="A674" s="80"/>
      <c r="B674" s="81">
        <v>55347584</v>
      </c>
      <c r="C674" s="82" t="s">
        <v>4981</v>
      </c>
      <c r="D674" s="82" t="s">
        <v>41</v>
      </c>
      <c r="E674" s="83"/>
      <c r="F674" s="83">
        <v>1</v>
      </c>
      <c r="G674" s="83"/>
      <c r="H674" s="83"/>
      <c r="I674" s="83">
        <f t="shared" si="1355"/>
        <v>0</v>
      </c>
      <c r="J674" s="83">
        <f t="shared" si="1359"/>
        <v>1</v>
      </c>
      <c r="K674" s="84">
        <v>22700</v>
      </c>
      <c r="L674" s="84">
        <v>22700</v>
      </c>
      <c r="M674" s="84"/>
      <c r="N674" s="84"/>
      <c r="O674" s="84"/>
      <c r="P674" s="84"/>
      <c r="Q674" s="84"/>
      <c r="R674" s="84"/>
      <c r="S674" s="84"/>
      <c r="T674" s="84"/>
      <c r="V674" s="84">
        <v>24400</v>
      </c>
      <c r="W674" s="84"/>
      <c r="X674" s="15">
        <f t="shared" ref="X674" si="1390">V674/L674</f>
        <v>1.0748898678414096</v>
      </c>
      <c r="Y674" s="15">
        <f t="shared" ref="Y674" si="1391">X674-AF674</f>
        <v>1.0492378563025764</v>
      </c>
      <c r="Z674" s="16">
        <f t="shared" ref="Z674" si="1392">K674*Y674</f>
        <v>23817.699338068483</v>
      </c>
      <c r="AA674" s="16">
        <f t="shared" ref="AA674" si="1393">Z674-K674</f>
        <v>1117.6993380684835</v>
      </c>
      <c r="AB674" s="16">
        <f t="shared" ref="AB674" si="1394">J674*AA674</f>
        <v>1117.6993380684835</v>
      </c>
      <c r="AC674" s="15">
        <f t="shared" ref="AC674" si="1395">104.584835545197%-100%</f>
        <v>4.5848355451969969E-2</v>
      </c>
      <c r="AD674" s="15">
        <f t="shared" ref="AD674" si="1396">101.199262415129%-100%</f>
        <v>1.1992624151289988E-2</v>
      </c>
      <c r="AE674" s="15">
        <f t="shared" ref="AE674" si="1397">101.911505501324%-100%</f>
        <v>1.9115055013239957E-2</v>
      </c>
      <c r="AF674" s="15">
        <f t="shared" ref="AF674" si="1398">AVERAGE(AC674:AE674)</f>
        <v>2.5652011538833303E-2</v>
      </c>
      <c r="AG674" s="17" t="s">
        <v>4982</v>
      </c>
      <c r="AH674" s="86"/>
    </row>
    <row r="675" spans="1:34" ht="15" thickBot="1" x14ac:dyDescent="0.25">
      <c r="A675" s="8">
        <v>255</v>
      </c>
      <c r="B675" s="9" t="s">
        <v>1065</v>
      </c>
      <c r="C675" s="10" t="s">
        <v>2816</v>
      </c>
      <c r="D675" s="10" t="s">
        <v>38</v>
      </c>
      <c r="E675" s="11">
        <v>0</v>
      </c>
      <c r="F675" s="11">
        <v>5.22</v>
      </c>
      <c r="G675" s="11"/>
      <c r="H675" s="11"/>
      <c r="I675" s="11">
        <f t="shared" si="1355"/>
        <v>0</v>
      </c>
      <c r="J675" s="11">
        <f t="shared" si="1359"/>
        <v>5.22</v>
      </c>
      <c r="K675" s="12">
        <v>511.79</v>
      </c>
      <c r="L675" s="12">
        <v>54.59</v>
      </c>
      <c r="M675" s="12">
        <v>284.95999999999998</v>
      </c>
      <c r="N675" s="12">
        <v>0</v>
      </c>
      <c r="O675" s="12">
        <v>102.65130000000001</v>
      </c>
      <c r="P675" s="12">
        <v>0</v>
      </c>
      <c r="Q675" s="12">
        <v>0</v>
      </c>
      <c r="R675" s="12">
        <v>34.6961394</v>
      </c>
      <c r="S675" s="12">
        <v>112.62490030799999</v>
      </c>
      <c r="T675" s="13">
        <v>34.996127559119998</v>
      </c>
      <c r="V675" s="12">
        <v>63.01</v>
      </c>
      <c r="W675" s="12">
        <v>0</v>
      </c>
    </row>
    <row r="676" spans="1:34" ht="30" x14ac:dyDescent="0.2">
      <c r="A676" s="2">
        <v>256</v>
      </c>
      <c r="B676" s="3" t="s">
        <v>1067</v>
      </c>
      <c r="C676" s="4" t="s">
        <v>2817</v>
      </c>
      <c r="D676" s="4" t="s">
        <v>38</v>
      </c>
      <c r="E676" s="5">
        <v>0</v>
      </c>
      <c r="F676" s="5">
        <v>5.22</v>
      </c>
      <c r="G676" s="5"/>
      <c r="H676" s="5"/>
      <c r="I676" s="5">
        <f t="shared" si="1355"/>
        <v>0</v>
      </c>
      <c r="J676" s="5">
        <f t="shared" si="1359"/>
        <v>5.22</v>
      </c>
      <c r="K676" s="6">
        <v>1707.88</v>
      </c>
      <c r="L676" s="6"/>
      <c r="M676" s="6"/>
      <c r="N676" s="6"/>
      <c r="O676" s="6"/>
      <c r="P676" s="6"/>
      <c r="Q676" s="6"/>
      <c r="R676" s="6"/>
      <c r="S676" s="6"/>
      <c r="T676" s="6"/>
      <c r="V676" s="6"/>
      <c r="W676" s="6">
        <v>8915.1335999999992</v>
      </c>
      <c r="X676" s="15">
        <f>X677</f>
        <v>1.1550218340611353</v>
      </c>
      <c r="Y676" s="15">
        <f>Y677</f>
        <v>1.1293698225223021</v>
      </c>
      <c r="Z676" s="16">
        <f t="shared" ref="Z676" si="1399">K676*Y676</f>
        <v>1928.8281324893894</v>
      </c>
      <c r="AA676" s="16">
        <f t="shared" ref="AA676" si="1400">Z676-K676</f>
        <v>220.94813248938931</v>
      </c>
      <c r="AB676" s="16">
        <f t="shared" ref="AB676" si="1401">J676*AA676</f>
        <v>1153.349251594612</v>
      </c>
      <c r="AC676" s="15"/>
      <c r="AD676" s="15"/>
      <c r="AE676" s="15"/>
      <c r="AF676" s="15"/>
      <c r="AG676" s="17" t="s">
        <v>4821</v>
      </c>
    </row>
    <row r="677" spans="1:34" ht="15" thickBot="1" x14ac:dyDescent="0.25">
      <c r="A677" s="63"/>
      <c r="B677" s="64">
        <v>69752030</v>
      </c>
      <c r="C677" s="65" t="s">
        <v>4819</v>
      </c>
      <c r="D677" s="65" t="s">
        <v>38</v>
      </c>
      <c r="E677" s="66">
        <v>0.21479000000000001</v>
      </c>
      <c r="F677" s="66">
        <f>F676</f>
        <v>5.22</v>
      </c>
      <c r="G677" s="66"/>
      <c r="H677" s="66"/>
      <c r="I677" s="66">
        <f t="shared" si="1355"/>
        <v>0</v>
      </c>
      <c r="J677" s="66">
        <f t="shared" si="1359"/>
        <v>5.22</v>
      </c>
      <c r="K677" s="1"/>
      <c r="L677" s="1">
        <v>4580</v>
      </c>
      <c r="M677" s="1">
        <v>1044.845955</v>
      </c>
      <c r="N677" s="1">
        <v>1044.845955</v>
      </c>
      <c r="O677" s="1"/>
      <c r="P677" s="1"/>
      <c r="Q677" s="1"/>
      <c r="R677" s="1"/>
      <c r="S677" s="1"/>
      <c r="T677" s="1"/>
      <c r="V677" s="1">
        <v>5290</v>
      </c>
      <c r="W677" s="1">
        <v>1378.3074300000001</v>
      </c>
      <c r="X677" s="15">
        <f t="shared" ref="X677" si="1402">V677/L677</f>
        <v>1.1550218340611353</v>
      </c>
      <c r="Y677" s="15">
        <f t="shared" ref="Y677" si="1403">X677-AF677</f>
        <v>1.1293698225223021</v>
      </c>
      <c r="Z677" s="16"/>
      <c r="AA677" s="16"/>
      <c r="AB677" s="16"/>
      <c r="AC677" s="15">
        <f t="shared" ref="AC677" si="1404">104.584835545197%-100%</f>
        <v>4.5848355451969969E-2</v>
      </c>
      <c r="AD677" s="15">
        <f t="shared" ref="AD677" si="1405">101.199262415129%-100%</f>
        <v>1.1992624151289988E-2</v>
      </c>
      <c r="AE677" s="15">
        <f t="shared" ref="AE677" si="1406">101.911505501324%-100%</f>
        <v>1.9115055013239957E-2</v>
      </c>
      <c r="AF677" s="15">
        <f t="shared" ref="AF677" si="1407">AVERAGE(AC677:AE677)</f>
        <v>2.5652011538833303E-2</v>
      </c>
      <c r="AG677" s="17" t="s">
        <v>4820</v>
      </c>
      <c r="AH677" s="21"/>
    </row>
    <row r="678" spans="1:34" ht="30.5" thickBot="1" x14ac:dyDescent="0.25">
      <c r="A678" s="8">
        <v>257</v>
      </c>
      <c r="B678" s="9" t="s">
        <v>1071</v>
      </c>
      <c r="C678" s="10" t="s">
        <v>2818</v>
      </c>
      <c r="D678" s="10" t="s">
        <v>803</v>
      </c>
      <c r="E678" s="11">
        <v>0</v>
      </c>
      <c r="F678" s="11">
        <v>2</v>
      </c>
      <c r="G678" s="11"/>
      <c r="H678" s="11"/>
      <c r="I678" s="11">
        <f t="shared" si="1355"/>
        <v>0</v>
      </c>
      <c r="J678" s="11">
        <f t="shared" si="1359"/>
        <v>2</v>
      </c>
      <c r="K678" s="12">
        <v>89217.71</v>
      </c>
      <c r="L678" s="12"/>
      <c r="M678" s="12"/>
      <c r="N678" s="12"/>
      <c r="O678" s="12"/>
      <c r="P678" s="12"/>
      <c r="Q678" s="12"/>
      <c r="R678" s="12"/>
      <c r="S678" s="12"/>
      <c r="T678" s="13"/>
      <c r="V678" s="12"/>
      <c r="W678" s="12">
        <v>0</v>
      </c>
      <c r="Y678" s="21"/>
    </row>
    <row r="679" spans="1:34" ht="15" thickBot="1" x14ac:dyDescent="0.25">
      <c r="A679" s="63"/>
      <c r="B679" s="64"/>
      <c r="C679" s="65"/>
      <c r="D679" s="65"/>
      <c r="E679" s="66"/>
      <c r="F679" s="66">
        <v>2</v>
      </c>
      <c r="G679" s="66"/>
      <c r="H679" s="66"/>
      <c r="I679" s="66">
        <f t="shared" si="1355"/>
        <v>0</v>
      </c>
      <c r="J679" s="66">
        <f t="shared" si="1359"/>
        <v>2</v>
      </c>
      <c r="K679" s="1">
        <v>70683</v>
      </c>
      <c r="L679" s="1">
        <v>70683</v>
      </c>
      <c r="M679" s="1"/>
      <c r="N679" s="1"/>
      <c r="O679" s="1"/>
      <c r="P679" s="1"/>
      <c r="Q679" s="1"/>
      <c r="R679" s="1"/>
      <c r="S679" s="1"/>
      <c r="T679" s="1"/>
      <c r="V679" s="1">
        <v>86624</v>
      </c>
      <c r="W679" s="1"/>
      <c r="X679" s="15">
        <f t="shared" ref="X679" si="1408">V679/L679</f>
        <v>1.2255280619102189</v>
      </c>
      <c r="Y679" s="15">
        <f t="shared" ref="Y679" si="1409">X679-AF679</f>
        <v>1.2255280619102189</v>
      </c>
      <c r="Z679" s="16">
        <f t="shared" ref="Z679" si="1410">K679*Y679</f>
        <v>86624</v>
      </c>
      <c r="AA679" s="16">
        <f t="shared" ref="AA679" si="1411">Z679-K679</f>
        <v>15941</v>
      </c>
      <c r="AB679" s="16">
        <f t="shared" ref="AB679" si="1412">J679*AA679</f>
        <v>31882</v>
      </c>
      <c r="AC679" s="15"/>
      <c r="AD679" s="15"/>
      <c r="AE679" s="15"/>
      <c r="AF679" s="15"/>
      <c r="AG679" s="17" t="s">
        <v>5085</v>
      </c>
      <c r="AH679" s="21"/>
    </row>
    <row r="680" spans="1:34" ht="30.5" thickBot="1" x14ac:dyDescent="0.25">
      <c r="A680" s="8">
        <v>258</v>
      </c>
      <c r="B680" s="9" t="s">
        <v>1073</v>
      </c>
      <c r="C680" s="10" t="s">
        <v>2819</v>
      </c>
      <c r="D680" s="10" t="s">
        <v>803</v>
      </c>
      <c r="E680" s="11">
        <v>0</v>
      </c>
      <c r="F680" s="11">
        <v>1</v>
      </c>
      <c r="G680" s="11"/>
      <c r="H680" s="11"/>
      <c r="I680" s="11">
        <f t="shared" si="1355"/>
        <v>0</v>
      </c>
      <c r="J680" s="11">
        <f t="shared" si="1359"/>
        <v>1</v>
      </c>
      <c r="K680" s="12">
        <v>89217.71</v>
      </c>
      <c r="L680" s="12"/>
      <c r="M680" s="12"/>
      <c r="N680" s="12"/>
      <c r="O680" s="12"/>
      <c r="P680" s="12"/>
      <c r="Q680" s="12"/>
      <c r="R680" s="12"/>
      <c r="S680" s="12"/>
      <c r="T680" s="13"/>
      <c r="V680" s="12"/>
      <c r="W680" s="12">
        <v>0</v>
      </c>
      <c r="Y680" s="21"/>
    </row>
    <row r="681" spans="1:34" ht="15" thickBot="1" x14ac:dyDescent="0.25">
      <c r="A681" s="63"/>
      <c r="B681" s="64"/>
      <c r="C681" s="65"/>
      <c r="D681" s="65"/>
      <c r="E681" s="66"/>
      <c r="F681" s="66">
        <v>1</v>
      </c>
      <c r="G681" s="66"/>
      <c r="H681" s="66"/>
      <c r="I681" s="66">
        <f t="shared" si="1355"/>
        <v>0</v>
      </c>
      <c r="J681" s="66">
        <f t="shared" si="1359"/>
        <v>1</v>
      </c>
      <c r="K681" s="1">
        <v>70683</v>
      </c>
      <c r="L681" s="1">
        <v>70683</v>
      </c>
      <c r="M681" s="1"/>
      <c r="N681" s="1"/>
      <c r="O681" s="1"/>
      <c r="P681" s="1"/>
      <c r="Q681" s="1"/>
      <c r="R681" s="1"/>
      <c r="S681" s="1"/>
      <c r="T681" s="1"/>
      <c r="V681" s="1">
        <v>86643</v>
      </c>
      <c r="W681" s="1"/>
      <c r="X681" s="15">
        <f t="shared" ref="X681" si="1413">V681/L681</f>
        <v>1.2257968677051059</v>
      </c>
      <c r="Y681" s="15">
        <f t="shared" ref="Y681" si="1414">X681-AF681</f>
        <v>1.2257968677051059</v>
      </c>
      <c r="Z681" s="16">
        <f t="shared" ref="Z681" si="1415">K681*Y681</f>
        <v>86643</v>
      </c>
      <c r="AA681" s="16">
        <f t="shared" ref="AA681" si="1416">Z681-K681</f>
        <v>15960</v>
      </c>
      <c r="AB681" s="16">
        <f t="shared" ref="AB681" si="1417">J681*AA681</f>
        <v>15960</v>
      </c>
      <c r="AC681" s="15"/>
      <c r="AD681" s="15"/>
      <c r="AE681" s="15"/>
      <c r="AF681" s="15"/>
      <c r="AG681" s="17" t="s">
        <v>5085</v>
      </c>
      <c r="AH681" s="21"/>
    </row>
    <row r="682" spans="1:34" ht="30.5" thickBot="1" x14ac:dyDescent="0.25">
      <c r="A682" s="8">
        <v>259</v>
      </c>
      <c r="B682" s="9" t="s">
        <v>1075</v>
      </c>
      <c r="C682" s="10" t="s">
        <v>2820</v>
      </c>
      <c r="D682" s="10" t="s">
        <v>803</v>
      </c>
      <c r="E682" s="11">
        <v>0</v>
      </c>
      <c r="F682" s="11">
        <v>1</v>
      </c>
      <c r="G682" s="11"/>
      <c r="H682" s="11"/>
      <c r="I682" s="11">
        <f t="shared" si="1355"/>
        <v>0</v>
      </c>
      <c r="J682" s="11">
        <f t="shared" si="1359"/>
        <v>1</v>
      </c>
      <c r="K682" s="12">
        <v>62989.54</v>
      </c>
      <c r="L682" s="12"/>
      <c r="M682" s="12">
        <v>62989.54</v>
      </c>
      <c r="N682" s="12">
        <v>0</v>
      </c>
      <c r="O682" s="12">
        <v>0</v>
      </c>
      <c r="P682" s="12">
        <v>0</v>
      </c>
      <c r="Q682" s="12">
        <v>0</v>
      </c>
      <c r="R682" s="12">
        <v>0</v>
      </c>
      <c r="S682" s="12">
        <v>0</v>
      </c>
      <c r="T682" s="13">
        <v>0</v>
      </c>
      <c r="V682" s="12"/>
      <c r="W682" s="12">
        <v>0</v>
      </c>
      <c r="Y682" s="21"/>
    </row>
    <row r="683" spans="1:34" ht="15" thickBot="1" x14ac:dyDescent="0.25">
      <c r="A683" s="63"/>
      <c r="B683" s="64"/>
      <c r="C683" s="65"/>
      <c r="D683" s="65"/>
      <c r="E683" s="66"/>
      <c r="F683" s="66">
        <v>1</v>
      </c>
      <c r="G683" s="66"/>
      <c r="H683" s="66"/>
      <c r="I683" s="66">
        <f t="shared" si="1355"/>
        <v>0</v>
      </c>
      <c r="J683" s="66">
        <f t="shared" si="1359"/>
        <v>1</v>
      </c>
      <c r="K683" s="1">
        <v>45704</v>
      </c>
      <c r="L683" s="1">
        <v>45704</v>
      </c>
      <c r="M683" s="1"/>
      <c r="N683" s="1"/>
      <c r="O683" s="1"/>
      <c r="P683" s="1"/>
      <c r="Q683" s="1"/>
      <c r="R683" s="1"/>
      <c r="S683" s="1"/>
      <c r="T683" s="1"/>
      <c r="V683" s="1">
        <v>57208</v>
      </c>
      <c r="W683" s="1"/>
      <c r="X683" s="15">
        <f t="shared" ref="X683" si="1418">V683/L683</f>
        <v>1.2517066339926484</v>
      </c>
      <c r="Y683" s="15">
        <f t="shared" ref="Y683" si="1419">X683-AF683</f>
        <v>1.2517066339926484</v>
      </c>
      <c r="Z683" s="16">
        <f t="shared" ref="Z683" si="1420">K683*Y683</f>
        <v>57208</v>
      </c>
      <c r="AA683" s="16">
        <f t="shared" ref="AA683" si="1421">Z683-K683</f>
        <v>11504</v>
      </c>
      <c r="AB683" s="16">
        <f t="shared" ref="AB683" si="1422">J683*AA683</f>
        <v>11504</v>
      </c>
      <c r="AC683" s="15"/>
      <c r="AD683" s="15"/>
      <c r="AE683" s="15"/>
      <c r="AF683" s="15"/>
      <c r="AG683" s="17" t="s">
        <v>5085</v>
      </c>
      <c r="AH683" s="21"/>
    </row>
    <row r="684" spans="1:34" ht="20.5" thickBot="1" x14ac:dyDescent="0.25">
      <c r="A684" s="8">
        <v>260</v>
      </c>
      <c r="B684" s="9" t="s">
        <v>2821</v>
      </c>
      <c r="C684" s="10" t="s">
        <v>2822</v>
      </c>
      <c r="D684" s="10" t="s">
        <v>803</v>
      </c>
      <c r="E684" s="11">
        <v>0</v>
      </c>
      <c r="F684" s="11">
        <v>3</v>
      </c>
      <c r="G684" s="11"/>
      <c r="H684" s="11"/>
      <c r="I684" s="11">
        <f t="shared" si="1355"/>
        <v>0</v>
      </c>
      <c r="J684" s="11">
        <f t="shared" si="1359"/>
        <v>3</v>
      </c>
      <c r="K684" s="12">
        <v>43763.07</v>
      </c>
      <c r="L684" s="12"/>
      <c r="M684" s="12"/>
      <c r="N684" s="12"/>
      <c r="O684" s="12"/>
      <c r="P684" s="12"/>
      <c r="Q684" s="12"/>
      <c r="R684" s="12"/>
      <c r="S684" s="12"/>
      <c r="T684" s="13"/>
      <c r="V684" s="12"/>
      <c r="W684" s="12">
        <v>0</v>
      </c>
      <c r="Y684" s="21"/>
    </row>
    <row r="685" spans="1:34" ht="15" thickBot="1" x14ac:dyDescent="0.25">
      <c r="A685" s="63"/>
      <c r="B685" s="64"/>
      <c r="C685" s="65"/>
      <c r="D685" s="65"/>
      <c r="E685" s="66"/>
      <c r="F685" s="66">
        <v>3</v>
      </c>
      <c r="G685" s="66"/>
      <c r="H685" s="66"/>
      <c r="I685" s="66">
        <f t="shared" si="1355"/>
        <v>0</v>
      </c>
      <c r="J685" s="66">
        <f t="shared" si="1359"/>
        <v>3</v>
      </c>
      <c r="K685" s="1">
        <v>32155</v>
      </c>
      <c r="L685" s="1">
        <v>32155</v>
      </c>
      <c r="M685" s="1"/>
      <c r="N685" s="1"/>
      <c r="O685" s="1"/>
      <c r="P685" s="1"/>
      <c r="Q685" s="1"/>
      <c r="R685" s="1"/>
      <c r="S685" s="1"/>
      <c r="T685" s="1"/>
      <c r="V685" s="1">
        <v>40841</v>
      </c>
      <c r="W685" s="1"/>
      <c r="X685" s="15">
        <f t="shared" ref="X685" si="1423">V685/L685</f>
        <v>1.2701290623542218</v>
      </c>
      <c r="Y685" s="15">
        <f t="shared" ref="Y685" si="1424">X685-AF685</f>
        <v>1.2701290623542218</v>
      </c>
      <c r="Z685" s="16">
        <f t="shared" ref="Z685" si="1425">K685*Y685</f>
        <v>40841</v>
      </c>
      <c r="AA685" s="16">
        <f t="shared" ref="AA685" si="1426">Z685-K685</f>
        <v>8686</v>
      </c>
      <c r="AB685" s="16">
        <f t="shared" ref="AB685" si="1427">J685*AA685</f>
        <v>26058</v>
      </c>
      <c r="AC685" s="15"/>
      <c r="AD685" s="15"/>
      <c r="AE685" s="15"/>
      <c r="AF685" s="15"/>
      <c r="AG685" s="17" t="s">
        <v>5085</v>
      </c>
      <c r="AH685" s="21"/>
    </row>
    <row r="686" spans="1:34" ht="30.5" thickBot="1" x14ac:dyDescent="0.25">
      <c r="A686" s="8">
        <v>261</v>
      </c>
      <c r="B686" s="9" t="s">
        <v>2823</v>
      </c>
      <c r="C686" s="10" t="s">
        <v>2824</v>
      </c>
      <c r="D686" s="10" t="s">
        <v>803</v>
      </c>
      <c r="E686" s="11">
        <v>0</v>
      </c>
      <c r="F686" s="11">
        <v>1</v>
      </c>
      <c r="G686" s="11"/>
      <c r="H686" s="11"/>
      <c r="I686" s="11">
        <f t="shared" si="1355"/>
        <v>0</v>
      </c>
      <c r="J686" s="11">
        <f t="shared" si="1359"/>
        <v>1</v>
      </c>
      <c r="K686" s="12">
        <v>46488.18</v>
      </c>
      <c r="L686" s="12"/>
      <c r="M686" s="12"/>
      <c r="N686" s="12"/>
      <c r="O686" s="12"/>
      <c r="P686" s="12"/>
      <c r="Q686" s="12"/>
      <c r="R686" s="12"/>
      <c r="S686" s="12"/>
      <c r="T686" s="13"/>
      <c r="V686" s="12"/>
      <c r="W686" s="12">
        <v>0</v>
      </c>
      <c r="Y686" s="21"/>
    </row>
    <row r="687" spans="1:34" ht="15" thickBot="1" x14ac:dyDescent="0.25">
      <c r="A687" s="63"/>
      <c r="B687" s="64"/>
      <c r="C687" s="65"/>
      <c r="D687" s="65"/>
      <c r="E687" s="66"/>
      <c r="F687" s="66">
        <v>1</v>
      </c>
      <c r="G687" s="66"/>
      <c r="H687" s="66"/>
      <c r="I687" s="66">
        <f t="shared" si="1355"/>
        <v>0</v>
      </c>
      <c r="J687" s="66">
        <f t="shared" si="1359"/>
        <v>1</v>
      </c>
      <c r="K687" s="1">
        <v>34750</v>
      </c>
      <c r="L687" s="1">
        <v>34750</v>
      </c>
      <c r="M687" s="1"/>
      <c r="N687" s="1"/>
      <c r="O687" s="1"/>
      <c r="P687" s="1"/>
      <c r="Q687" s="1"/>
      <c r="R687" s="1"/>
      <c r="S687" s="1"/>
      <c r="T687" s="1"/>
      <c r="V687" s="1">
        <v>43316</v>
      </c>
      <c r="W687" s="1"/>
      <c r="X687" s="15">
        <f t="shared" ref="X687" si="1428">V687/L687</f>
        <v>1.2465035971223022</v>
      </c>
      <c r="Y687" s="15">
        <f t="shared" ref="Y687" si="1429">X687-AF687</f>
        <v>1.2465035971223022</v>
      </c>
      <c r="Z687" s="16">
        <f t="shared" ref="Z687" si="1430">K687*Y687</f>
        <v>43316</v>
      </c>
      <c r="AA687" s="16">
        <f t="shared" ref="AA687" si="1431">Z687-K687</f>
        <v>8566</v>
      </c>
      <c r="AB687" s="16">
        <f t="shared" ref="AB687" si="1432">J687*AA687</f>
        <v>8566</v>
      </c>
      <c r="AC687" s="15"/>
      <c r="AD687" s="15"/>
      <c r="AE687" s="15"/>
      <c r="AF687" s="15"/>
      <c r="AG687" s="17" t="s">
        <v>5085</v>
      </c>
      <c r="AH687" s="21"/>
    </row>
    <row r="688" spans="1:34" ht="20.5" thickBot="1" x14ac:dyDescent="0.25">
      <c r="A688" s="8">
        <v>262</v>
      </c>
      <c r="B688" s="9" t="s">
        <v>1077</v>
      </c>
      <c r="C688" s="10" t="s">
        <v>2825</v>
      </c>
      <c r="D688" s="10" t="s">
        <v>41</v>
      </c>
      <c r="E688" s="11">
        <v>0</v>
      </c>
      <c r="F688" s="11">
        <v>18</v>
      </c>
      <c r="G688" s="11"/>
      <c r="H688" s="11"/>
      <c r="I688" s="11">
        <f t="shared" si="1355"/>
        <v>0</v>
      </c>
      <c r="J688" s="11">
        <f t="shared" si="1359"/>
        <v>18</v>
      </c>
      <c r="K688" s="12">
        <v>805.06</v>
      </c>
      <c r="L688" s="12"/>
      <c r="M688" s="12"/>
      <c r="N688" s="12"/>
      <c r="O688" s="12"/>
      <c r="P688" s="12"/>
      <c r="Q688" s="12"/>
      <c r="R688" s="12"/>
      <c r="S688" s="12"/>
      <c r="T688" s="13"/>
      <c r="V688" s="12"/>
      <c r="W688" s="12">
        <v>0</v>
      </c>
    </row>
    <row r="689" spans="1:35" ht="20.5" thickBot="1" x14ac:dyDescent="0.25">
      <c r="A689" s="63"/>
      <c r="B689" s="64">
        <v>56245721</v>
      </c>
      <c r="C689" s="65" t="s">
        <v>5054</v>
      </c>
      <c r="D689" s="65" t="s">
        <v>41</v>
      </c>
      <c r="E689" s="66">
        <v>0</v>
      </c>
      <c r="F689" s="66">
        <f>F688</f>
        <v>18</v>
      </c>
      <c r="G689" s="66"/>
      <c r="H689" s="66"/>
      <c r="I689" s="66">
        <f t="shared" si="1355"/>
        <v>0</v>
      </c>
      <c r="J689" s="66">
        <f t="shared" si="1359"/>
        <v>18</v>
      </c>
      <c r="K689" s="1">
        <v>126</v>
      </c>
      <c r="L689" s="1">
        <v>126</v>
      </c>
      <c r="M689" s="1">
        <v>16411.740000000002</v>
      </c>
      <c r="N689" s="1">
        <v>0</v>
      </c>
      <c r="O689" s="1">
        <v>0</v>
      </c>
      <c r="P689" s="1">
        <v>0</v>
      </c>
      <c r="Q689" s="1">
        <v>0</v>
      </c>
      <c r="R689" s="1">
        <v>0</v>
      </c>
      <c r="S689" s="1">
        <v>0</v>
      </c>
      <c r="T689" s="1">
        <v>0</v>
      </c>
      <c r="V689" s="1">
        <v>182</v>
      </c>
      <c r="W689" s="1">
        <v>0</v>
      </c>
      <c r="X689" s="15">
        <f t="shared" ref="X689" si="1433">V689/L689</f>
        <v>1.4444444444444444</v>
      </c>
      <c r="Y689" s="15">
        <f t="shared" ref="Y689" si="1434">X689-AF689</f>
        <v>1.4187924329056112</v>
      </c>
      <c r="Z689" s="16">
        <f t="shared" ref="Z689" si="1435">K689*Y689</f>
        <v>178.76784654610702</v>
      </c>
      <c r="AA689" s="16">
        <f t="shared" ref="AA689" si="1436">Z689-K689</f>
        <v>52.767846546107023</v>
      </c>
      <c r="AB689" s="16">
        <f t="shared" ref="AB689" si="1437">J689*AA689</f>
        <v>949.82123782992642</v>
      </c>
      <c r="AC689" s="15">
        <f t="shared" ref="AC689" si="1438">104.584835545197%-100%</f>
        <v>4.5848355451969969E-2</v>
      </c>
      <c r="AD689" s="15">
        <f t="shared" ref="AD689" si="1439">101.199262415129%-100%</f>
        <v>1.1992624151289988E-2</v>
      </c>
      <c r="AE689" s="15">
        <f t="shared" ref="AE689" si="1440">101.911505501324%-100%</f>
        <v>1.9115055013239957E-2</v>
      </c>
      <c r="AF689" s="15">
        <f t="shared" ref="AF689" si="1441">AVERAGE(AC689:AE689)</f>
        <v>2.5652011538833303E-2</v>
      </c>
      <c r="AG689" s="17" t="s">
        <v>5055</v>
      </c>
      <c r="AH689" s="21"/>
    </row>
    <row r="690" spans="1:35" ht="20" x14ac:dyDescent="0.2">
      <c r="A690" s="67">
        <v>263</v>
      </c>
      <c r="B690" s="68" t="s">
        <v>1079</v>
      </c>
      <c r="C690" s="69" t="s">
        <v>1080</v>
      </c>
      <c r="D690" s="69" t="s">
        <v>803</v>
      </c>
      <c r="E690" s="70">
        <v>0</v>
      </c>
      <c r="F690" s="70">
        <v>1</v>
      </c>
      <c r="G690" s="70"/>
      <c r="H690" s="70"/>
      <c r="I690" s="70">
        <f t="shared" si="1355"/>
        <v>0</v>
      </c>
      <c r="J690" s="70">
        <f t="shared" si="1359"/>
        <v>1</v>
      </c>
      <c r="K690" s="71">
        <v>33079.769999999997</v>
      </c>
      <c r="L690" s="71"/>
      <c r="M690" s="71"/>
      <c r="N690" s="71"/>
      <c r="O690" s="71"/>
      <c r="P690" s="71"/>
      <c r="Q690" s="71"/>
      <c r="R690" s="71"/>
      <c r="S690" s="71"/>
      <c r="T690" s="72"/>
      <c r="V690" s="71"/>
      <c r="W690" s="71">
        <v>0</v>
      </c>
    </row>
    <row r="691" spans="1:35" ht="20" x14ac:dyDescent="0.2">
      <c r="A691" s="106"/>
      <c r="B691" s="64">
        <v>70921335</v>
      </c>
      <c r="C691" s="107" t="s">
        <v>4767</v>
      </c>
      <c r="D691" s="107" t="s">
        <v>41</v>
      </c>
      <c r="E691" s="108">
        <v>0</v>
      </c>
      <c r="F691" s="108">
        <v>7</v>
      </c>
      <c r="G691" s="108"/>
      <c r="H691" s="108"/>
      <c r="I691" s="108">
        <f t="shared" si="1355"/>
        <v>0</v>
      </c>
      <c r="J691" s="108">
        <f t="shared" si="1359"/>
        <v>7</v>
      </c>
      <c r="K691" s="109">
        <v>3820</v>
      </c>
      <c r="L691" s="109">
        <v>3820</v>
      </c>
      <c r="M691" s="109">
        <v>16411.740000000002</v>
      </c>
      <c r="N691" s="109">
        <v>0</v>
      </c>
      <c r="O691" s="109">
        <v>0</v>
      </c>
      <c r="P691" s="109">
        <v>0</v>
      </c>
      <c r="Q691" s="109">
        <v>0</v>
      </c>
      <c r="R691" s="109">
        <v>0</v>
      </c>
      <c r="S691" s="109">
        <v>0</v>
      </c>
      <c r="T691" s="109">
        <v>0</v>
      </c>
      <c r="V691" s="109">
        <v>4010</v>
      </c>
      <c r="W691" s="109">
        <v>0</v>
      </c>
      <c r="X691" s="111">
        <f t="shared" ref="X691" si="1442">V691/L691</f>
        <v>1.049738219895288</v>
      </c>
      <c r="Y691" s="111">
        <f t="shared" ref="Y691" si="1443">X691-AF691</f>
        <v>1.0240862083564548</v>
      </c>
      <c r="Z691" s="112">
        <f t="shared" ref="Z691" si="1444">K691*Y691</f>
        <v>3912.0093159216572</v>
      </c>
      <c r="AA691" s="112">
        <f t="shared" ref="AA691" si="1445">Z691-K691</f>
        <v>92.009315921657162</v>
      </c>
      <c r="AB691" s="112">
        <f t="shared" ref="AB691" si="1446">J691*AA691</f>
        <v>644.06521145160013</v>
      </c>
      <c r="AC691" s="111">
        <f t="shared" ref="AC691" si="1447">104.584835545197%-100%</f>
        <v>4.5848355451969969E-2</v>
      </c>
      <c r="AD691" s="111">
        <f t="shared" ref="AD691" si="1448">101.199262415129%-100%</f>
        <v>1.1992624151289988E-2</v>
      </c>
      <c r="AE691" s="111">
        <f t="shared" ref="AE691" si="1449">101.911505501324%-100%</f>
        <v>1.9115055013239957E-2</v>
      </c>
      <c r="AF691" s="111">
        <f t="shared" ref="AF691" si="1450">AVERAGE(AC691:AE691)</f>
        <v>2.5652011538833303E-2</v>
      </c>
      <c r="AG691" s="17" t="s">
        <v>4983</v>
      </c>
      <c r="AH691" s="21"/>
      <c r="AI691" s="101"/>
    </row>
    <row r="692" spans="1:35" ht="20.5" thickBot="1" x14ac:dyDescent="0.25">
      <c r="A692" s="73">
        <v>264</v>
      </c>
      <c r="B692" s="74" t="s">
        <v>1081</v>
      </c>
      <c r="C692" s="75" t="s">
        <v>1082</v>
      </c>
      <c r="D692" s="75" t="s">
        <v>41</v>
      </c>
      <c r="E692" s="76">
        <v>0</v>
      </c>
      <c r="F692" s="76">
        <v>4</v>
      </c>
      <c r="G692" s="76"/>
      <c r="H692" s="76"/>
      <c r="I692" s="76">
        <f t="shared" si="1355"/>
        <v>0</v>
      </c>
      <c r="J692" s="76">
        <f t="shared" si="1359"/>
        <v>4</v>
      </c>
      <c r="K692" s="77">
        <v>4600.32</v>
      </c>
      <c r="L692" s="77">
        <v>1669.51</v>
      </c>
      <c r="M692" s="77">
        <v>6678.04</v>
      </c>
      <c r="N692" s="77">
        <v>55.408000000000001</v>
      </c>
      <c r="O692" s="77">
        <v>2385.6</v>
      </c>
      <c r="P692" s="77">
        <v>0</v>
      </c>
      <c r="Q692" s="77">
        <v>0</v>
      </c>
      <c r="R692" s="77">
        <v>806.33280000000002</v>
      </c>
      <c r="S692" s="77">
        <v>2617.384896</v>
      </c>
      <c r="T692" s="78">
        <v>813.30447744000003</v>
      </c>
      <c r="V692" s="77">
        <v>1881.1</v>
      </c>
      <c r="W692" s="77">
        <v>62.463999999999999</v>
      </c>
    </row>
    <row r="693" spans="1:35" ht="18" x14ac:dyDescent="0.2">
      <c r="A693" s="63"/>
      <c r="B693" s="64" t="s">
        <v>1083</v>
      </c>
      <c r="C693" s="65" t="s">
        <v>1084</v>
      </c>
      <c r="D693" s="65" t="s">
        <v>184</v>
      </c>
      <c r="E693" s="66">
        <v>0.04</v>
      </c>
      <c r="F693" s="66">
        <v>0.16</v>
      </c>
      <c r="G693" s="66"/>
      <c r="H693" s="66"/>
      <c r="I693" s="66">
        <f t="shared" si="1355"/>
        <v>0</v>
      </c>
      <c r="J693" s="66">
        <f t="shared" si="1359"/>
        <v>0.16</v>
      </c>
      <c r="K693" s="1">
        <v>290</v>
      </c>
      <c r="L693" s="1">
        <v>290</v>
      </c>
      <c r="M693" s="1">
        <v>46.4</v>
      </c>
      <c r="N693" s="1">
        <v>46.4</v>
      </c>
      <c r="O693" s="1"/>
      <c r="P693" s="1"/>
      <c r="Q693" s="1"/>
      <c r="R693" s="1"/>
      <c r="S693" s="1"/>
      <c r="T693" s="1"/>
      <c r="V693" s="1">
        <v>322</v>
      </c>
      <c r="W693" s="1">
        <v>51.52</v>
      </c>
      <c r="X693" s="15">
        <f t="shared" ref="X693:X694" si="1451">V693/L693</f>
        <v>1.1103448275862069</v>
      </c>
      <c r="Y693" s="15">
        <f t="shared" ref="Y693:Y694" si="1452">X693-AF693</f>
        <v>1.0846928160473737</v>
      </c>
      <c r="Z693" s="16">
        <f t="shared" ref="Z693:Z695" si="1453">K693*Y693</f>
        <v>314.56091665373839</v>
      </c>
      <c r="AA693" s="16">
        <f t="shared" ref="AA693:AA695" si="1454">Z693-K693</f>
        <v>24.560916653738389</v>
      </c>
      <c r="AB693" s="16">
        <f t="shared" ref="AB693:AB695" si="1455">J693*AA693</f>
        <v>3.929746664598142</v>
      </c>
      <c r="AC693" s="15">
        <f t="shared" ref="AC693:AC694" si="1456">104.584835545197%-100%</f>
        <v>4.5848355451969969E-2</v>
      </c>
      <c r="AD693" s="15">
        <f t="shared" ref="AD693:AD694" si="1457">101.199262415129%-100%</f>
        <v>1.1992624151289988E-2</v>
      </c>
      <c r="AE693" s="15">
        <f t="shared" ref="AE693:AE694" si="1458">101.911505501324%-100%</f>
        <v>1.9115055013239957E-2</v>
      </c>
      <c r="AF693" s="15">
        <f t="shared" ref="AF693:AF694" si="1459">AVERAGE(AC693:AE693)</f>
        <v>2.5652011538833303E-2</v>
      </c>
    </row>
    <row r="694" spans="1:35" ht="18" x14ac:dyDescent="0.2">
      <c r="A694" s="63"/>
      <c r="B694" s="64" t="s">
        <v>1085</v>
      </c>
      <c r="C694" s="65" t="s">
        <v>1086</v>
      </c>
      <c r="D694" s="65" t="s">
        <v>184</v>
      </c>
      <c r="E694" s="66">
        <v>0.04</v>
      </c>
      <c r="F694" s="66">
        <v>0.16</v>
      </c>
      <c r="G694" s="66"/>
      <c r="H694" s="66"/>
      <c r="I694" s="66">
        <f t="shared" si="1355"/>
        <v>0</v>
      </c>
      <c r="J694" s="66">
        <f t="shared" si="1359"/>
        <v>0.16</v>
      </c>
      <c r="K694" s="1">
        <v>56.3</v>
      </c>
      <c r="L694" s="1">
        <v>56.3</v>
      </c>
      <c r="M694" s="1">
        <v>9.0079999999999991</v>
      </c>
      <c r="N694" s="1">
        <v>9.0079999999999991</v>
      </c>
      <c r="O694" s="1"/>
      <c r="P694" s="1"/>
      <c r="Q694" s="1"/>
      <c r="R694" s="1"/>
      <c r="S694" s="1"/>
      <c r="T694" s="1"/>
      <c r="V694" s="1">
        <v>68.400000000000006</v>
      </c>
      <c r="W694" s="1">
        <v>10.944000000000001</v>
      </c>
      <c r="X694" s="15">
        <f t="shared" si="1451"/>
        <v>1.2149200710479575</v>
      </c>
      <c r="Y694" s="15">
        <f t="shared" si="1452"/>
        <v>1.1892680595091243</v>
      </c>
      <c r="Z694" s="16">
        <f t="shared" si="1453"/>
        <v>66.955791750363687</v>
      </c>
      <c r="AA694" s="16">
        <f t="shared" si="1454"/>
        <v>10.65579175036369</v>
      </c>
      <c r="AB694" s="16">
        <f t="shared" si="1455"/>
        <v>1.7049266800581904</v>
      </c>
      <c r="AC694" s="15">
        <f t="shared" si="1456"/>
        <v>4.5848355451969969E-2</v>
      </c>
      <c r="AD694" s="15">
        <f t="shared" si="1457"/>
        <v>1.1992624151289988E-2</v>
      </c>
      <c r="AE694" s="15">
        <f t="shared" si="1458"/>
        <v>1.9115055013239957E-2</v>
      </c>
      <c r="AF694" s="15">
        <f t="shared" si="1459"/>
        <v>2.5652011538833303E-2</v>
      </c>
    </row>
    <row r="695" spans="1:35" ht="20" x14ac:dyDescent="0.2">
      <c r="A695" s="2">
        <v>265</v>
      </c>
      <c r="B695" s="3" t="s">
        <v>1087</v>
      </c>
      <c r="C695" s="4" t="s">
        <v>2826</v>
      </c>
      <c r="D695" s="4" t="s">
        <v>41</v>
      </c>
      <c r="E695" s="5">
        <v>0</v>
      </c>
      <c r="F695" s="5">
        <v>4</v>
      </c>
      <c r="G695" s="5"/>
      <c r="H695" s="5"/>
      <c r="I695" s="5">
        <f t="shared" si="1355"/>
        <v>0</v>
      </c>
      <c r="J695" s="5">
        <f t="shared" si="1359"/>
        <v>4</v>
      </c>
      <c r="K695" s="6">
        <v>4600.32</v>
      </c>
      <c r="L695" s="6">
        <v>4600.32</v>
      </c>
      <c r="M695" s="6">
        <v>18401.28</v>
      </c>
      <c r="N695" s="6">
        <v>18401.28</v>
      </c>
      <c r="O695" s="6">
        <v>0</v>
      </c>
      <c r="P695" s="6">
        <v>0</v>
      </c>
      <c r="Q695" s="6">
        <v>0</v>
      </c>
      <c r="R695" s="6">
        <v>0</v>
      </c>
      <c r="S695" s="6">
        <v>0</v>
      </c>
      <c r="T695" s="6">
        <v>0</v>
      </c>
      <c r="V695" s="6">
        <v>4600.32</v>
      </c>
      <c r="W695" s="6">
        <v>18401.28</v>
      </c>
      <c r="X695" s="15">
        <f>X696</f>
        <v>1.1028277634961439</v>
      </c>
      <c r="Y695" s="15">
        <f>Y696</f>
        <v>1.0771757519573106</v>
      </c>
      <c r="Z695" s="16">
        <f t="shared" si="1453"/>
        <v>4955.3531552442546</v>
      </c>
      <c r="AA695" s="16">
        <f t="shared" si="1454"/>
        <v>355.03315524425489</v>
      </c>
      <c r="AB695" s="16">
        <f t="shared" si="1455"/>
        <v>1420.1326209770195</v>
      </c>
      <c r="AC695" s="15"/>
      <c r="AD695" s="15"/>
      <c r="AE695" s="15"/>
      <c r="AF695" s="15"/>
      <c r="AG695" s="17" t="s">
        <v>4710</v>
      </c>
    </row>
    <row r="696" spans="1:35" ht="18.5" thickBot="1" x14ac:dyDescent="0.25">
      <c r="A696" s="63"/>
      <c r="B696" s="64">
        <v>28315017</v>
      </c>
      <c r="C696" s="65" t="s">
        <v>4709</v>
      </c>
      <c r="D696" s="65" t="s">
        <v>41</v>
      </c>
      <c r="E696" s="66">
        <v>0.21479000000000001</v>
      </c>
      <c r="F696" s="66">
        <f>F695</f>
        <v>4</v>
      </c>
      <c r="G696" s="66"/>
      <c r="H696" s="66"/>
      <c r="I696" s="66">
        <f t="shared" si="1355"/>
        <v>0</v>
      </c>
      <c r="J696" s="66">
        <f t="shared" si="1359"/>
        <v>4</v>
      </c>
      <c r="K696" s="1"/>
      <c r="L696" s="1">
        <v>7780</v>
      </c>
      <c r="M696" s="1">
        <v>1044.845955</v>
      </c>
      <c r="N696" s="1">
        <v>1044.845955</v>
      </c>
      <c r="O696" s="1"/>
      <c r="P696" s="1"/>
      <c r="Q696" s="1"/>
      <c r="R696" s="1"/>
      <c r="S696" s="1"/>
      <c r="T696" s="1"/>
      <c r="V696" s="1">
        <v>8580</v>
      </c>
      <c r="W696" s="1">
        <v>1378.3074300000001</v>
      </c>
      <c r="X696" s="15">
        <f t="shared" ref="X696" si="1460">V696/L696</f>
        <v>1.1028277634961439</v>
      </c>
      <c r="Y696" s="15">
        <f t="shared" ref="Y696" si="1461">X696-AF696</f>
        <v>1.0771757519573106</v>
      </c>
      <c r="Z696" s="16"/>
      <c r="AA696" s="16"/>
      <c r="AB696" s="16"/>
      <c r="AC696" s="15">
        <f t="shared" ref="AC696" si="1462">104.584835545197%-100%</f>
        <v>4.5848355451969969E-2</v>
      </c>
      <c r="AD696" s="15">
        <f t="shared" ref="AD696" si="1463">101.199262415129%-100%</f>
        <v>1.1992624151289988E-2</v>
      </c>
      <c r="AE696" s="15">
        <f t="shared" ref="AE696" si="1464">101.911505501324%-100%</f>
        <v>1.9115055013239957E-2</v>
      </c>
      <c r="AF696" s="15">
        <f t="shared" ref="AF696" si="1465">AVERAGE(AC696:AE696)</f>
        <v>2.5652011538833303E-2</v>
      </c>
      <c r="AG696" s="17" t="s">
        <v>4826</v>
      </c>
      <c r="AH696" s="21"/>
    </row>
    <row r="697" spans="1:35" ht="20.5" thickBot="1" x14ac:dyDescent="0.25">
      <c r="A697" s="8">
        <v>266</v>
      </c>
      <c r="B697" s="9" t="s">
        <v>1091</v>
      </c>
      <c r="C697" s="10" t="s">
        <v>1092</v>
      </c>
      <c r="D697" s="10" t="s">
        <v>695</v>
      </c>
      <c r="E697" s="11">
        <v>0</v>
      </c>
      <c r="F697" s="11">
        <v>3</v>
      </c>
      <c r="G697" s="11"/>
      <c r="H697" s="11"/>
      <c r="I697" s="11">
        <f t="shared" si="1355"/>
        <v>0</v>
      </c>
      <c r="J697" s="11">
        <f t="shared" si="1359"/>
        <v>3</v>
      </c>
      <c r="K697" s="12">
        <v>7216.88</v>
      </c>
      <c r="L697" s="12">
        <v>1.79</v>
      </c>
      <c r="M697" s="12">
        <v>5.37</v>
      </c>
      <c r="N697" s="12">
        <v>0</v>
      </c>
      <c r="O697" s="12">
        <v>0</v>
      </c>
      <c r="P697" s="12">
        <v>0</v>
      </c>
      <c r="Q697" s="12">
        <v>0</v>
      </c>
      <c r="R697" s="12">
        <v>0</v>
      </c>
      <c r="S697" s="12">
        <v>0</v>
      </c>
      <c r="T697" s="13">
        <v>0</v>
      </c>
      <c r="V697" s="12">
        <v>1.79</v>
      </c>
      <c r="W697" s="12">
        <v>0</v>
      </c>
    </row>
    <row r="698" spans="1:35" ht="15" thickBot="1" x14ac:dyDescent="0.35">
      <c r="A698" s="58"/>
      <c r="B698" s="59" t="s">
        <v>1093</v>
      </c>
      <c r="C698" s="60" t="s">
        <v>1094</v>
      </c>
      <c r="D698" s="60"/>
      <c r="E698" s="61"/>
      <c r="F698" s="61"/>
      <c r="G698" s="61"/>
      <c r="H698" s="61"/>
      <c r="I698" s="61"/>
      <c r="J698" s="61"/>
      <c r="K698" s="62"/>
      <c r="L698" s="62"/>
      <c r="M698" s="62">
        <v>554661.53</v>
      </c>
      <c r="N698" s="62">
        <v>147285.80304</v>
      </c>
      <c r="O698" s="62">
        <v>91775.492895899995</v>
      </c>
      <c r="P698" s="62">
        <v>149.65776</v>
      </c>
      <c r="Q698" s="62">
        <v>0</v>
      </c>
      <c r="R698" s="62">
        <v>31020.116598814198</v>
      </c>
      <c r="S698" s="62">
        <v>100815.119148866</v>
      </c>
      <c r="T698" s="62">
        <v>31326.454096501198</v>
      </c>
      <c r="V698" s="62"/>
      <c r="W698" s="62">
        <v>183592.87703999999</v>
      </c>
    </row>
    <row r="699" spans="1:35" x14ac:dyDescent="0.2">
      <c r="A699" s="67">
        <v>267</v>
      </c>
      <c r="B699" s="68" t="s">
        <v>1095</v>
      </c>
      <c r="C699" s="69" t="s">
        <v>1096</v>
      </c>
      <c r="D699" s="69" t="s">
        <v>38</v>
      </c>
      <c r="E699" s="70">
        <v>0</v>
      </c>
      <c r="F699" s="70">
        <v>363.6</v>
      </c>
      <c r="G699" s="70"/>
      <c r="H699" s="70"/>
      <c r="I699" s="70">
        <f t="shared" si="1355"/>
        <v>0</v>
      </c>
      <c r="J699" s="70">
        <f t="shared" si="1359"/>
        <v>363.6</v>
      </c>
      <c r="K699" s="71">
        <v>17.25</v>
      </c>
      <c r="L699" s="71">
        <v>13.32</v>
      </c>
      <c r="M699" s="71">
        <v>4843.1499999999996</v>
      </c>
      <c r="N699" s="71">
        <v>0</v>
      </c>
      <c r="O699" s="71">
        <v>1632.7094400000001</v>
      </c>
      <c r="P699" s="71">
        <v>149.65776</v>
      </c>
      <c r="Q699" s="71">
        <v>0</v>
      </c>
      <c r="R699" s="71">
        <v>551.85579071999996</v>
      </c>
      <c r="S699" s="71">
        <v>1914.0628523903999</v>
      </c>
      <c r="T699" s="72">
        <v>594.76001803545603</v>
      </c>
      <c r="V699" s="71">
        <v>15.04</v>
      </c>
      <c r="W699" s="71">
        <v>0</v>
      </c>
    </row>
    <row r="700" spans="1:35" ht="15" thickBot="1" x14ac:dyDescent="0.25">
      <c r="A700" s="73">
        <v>268</v>
      </c>
      <c r="B700" s="74" t="s">
        <v>1097</v>
      </c>
      <c r="C700" s="75" t="s">
        <v>1098</v>
      </c>
      <c r="D700" s="75" t="s">
        <v>38</v>
      </c>
      <c r="E700" s="76">
        <v>0</v>
      </c>
      <c r="F700" s="76">
        <v>363.6</v>
      </c>
      <c r="G700" s="76"/>
      <c r="H700" s="76"/>
      <c r="I700" s="76">
        <f t="shared" si="1355"/>
        <v>0</v>
      </c>
      <c r="J700" s="76">
        <f t="shared" si="1359"/>
        <v>363.6</v>
      </c>
      <c r="K700" s="91">
        <v>57.5</v>
      </c>
      <c r="L700" s="77">
        <v>47.35</v>
      </c>
      <c r="M700" s="77">
        <v>17216.46</v>
      </c>
      <c r="N700" s="77">
        <v>8908.2000000000007</v>
      </c>
      <c r="O700" s="77">
        <v>2993.3006399999999</v>
      </c>
      <c r="P700" s="77">
        <v>0</v>
      </c>
      <c r="Q700" s="77">
        <v>0</v>
      </c>
      <c r="R700" s="77">
        <v>1011.73561632</v>
      </c>
      <c r="S700" s="77">
        <v>3284.1297301824002</v>
      </c>
      <c r="T700" s="78">
        <v>1020.48323811034</v>
      </c>
      <c r="V700" s="77">
        <v>56.24</v>
      </c>
      <c r="W700" s="77">
        <v>11089.8</v>
      </c>
    </row>
    <row r="701" spans="1:35" ht="15" thickBot="1" x14ac:dyDescent="0.25">
      <c r="A701" s="63"/>
      <c r="B701" s="64" t="s">
        <v>1099</v>
      </c>
      <c r="C701" s="65" t="s">
        <v>1100</v>
      </c>
      <c r="D701" s="65" t="s">
        <v>390</v>
      </c>
      <c r="E701" s="66">
        <v>0.25</v>
      </c>
      <c r="F701" s="66">
        <v>90.9</v>
      </c>
      <c r="G701" s="66"/>
      <c r="H701" s="66"/>
      <c r="I701" s="66">
        <f t="shared" si="1355"/>
        <v>0</v>
      </c>
      <c r="J701" s="66">
        <f t="shared" si="1359"/>
        <v>90.9</v>
      </c>
      <c r="K701" s="1">
        <v>98</v>
      </c>
      <c r="L701" s="1">
        <v>98</v>
      </c>
      <c r="M701" s="1">
        <v>8908.2000000000007</v>
      </c>
      <c r="N701" s="1">
        <v>8908.2000000000007</v>
      </c>
      <c r="O701" s="1"/>
      <c r="P701" s="1"/>
      <c r="Q701" s="1"/>
      <c r="R701" s="1"/>
      <c r="S701" s="1"/>
      <c r="T701" s="1"/>
      <c r="V701" s="1">
        <v>122</v>
      </c>
      <c r="W701" s="1">
        <v>11089.8</v>
      </c>
      <c r="X701" s="15">
        <f t="shared" ref="X701" si="1466">V701/L701</f>
        <v>1.2448979591836735</v>
      </c>
      <c r="Y701" s="15">
        <f t="shared" ref="Y701" si="1467">X701-AF701</f>
        <v>1.2192459476448403</v>
      </c>
      <c r="Z701" s="16">
        <f t="shared" ref="Z701" si="1468">K701*Y701</f>
        <v>119.48610286919435</v>
      </c>
      <c r="AA701" s="16">
        <f t="shared" ref="AA701" si="1469">Z701-K701</f>
        <v>21.486102869194355</v>
      </c>
      <c r="AB701" s="16">
        <f t="shared" ref="AB701" si="1470">J701*AA701</f>
        <v>1953.086750809767</v>
      </c>
      <c r="AC701" s="15">
        <f t="shared" ref="AC701" si="1471">104.584835545197%-100%</f>
        <v>4.5848355451969969E-2</v>
      </c>
      <c r="AD701" s="15">
        <f t="shared" ref="AD701" si="1472">101.199262415129%-100%</f>
        <v>1.1992624151289988E-2</v>
      </c>
      <c r="AE701" s="15">
        <f t="shared" ref="AE701" si="1473">101.911505501324%-100%</f>
        <v>1.9115055013239957E-2</v>
      </c>
      <c r="AF701" s="15">
        <f t="shared" ref="AF701" si="1474">AVERAGE(AC701:AE701)</f>
        <v>2.5652011538833303E-2</v>
      </c>
    </row>
    <row r="702" spans="1:35" ht="15" thickBot="1" x14ac:dyDescent="0.25">
      <c r="A702" s="8">
        <v>269</v>
      </c>
      <c r="B702" s="9" t="s">
        <v>1101</v>
      </c>
      <c r="C702" s="10" t="s">
        <v>1102</v>
      </c>
      <c r="D702" s="10" t="s">
        <v>38</v>
      </c>
      <c r="E702" s="11">
        <v>0</v>
      </c>
      <c r="F702" s="11">
        <v>363.6</v>
      </c>
      <c r="G702" s="11"/>
      <c r="H702" s="11"/>
      <c r="I702" s="11">
        <f t="shared" si="1355"/>
        <v>0</v>
      </c>
      <c r="J702" s="11">
        <f t="shared" si="1359"/>
        <v>363.6</v>
      </c>
      <c r="K702" s="91">
        <v>368.03</v>
      </c>
      <c r="L702" s="12">
        <v>403.79</v>
      </c>
      <c r="M702" s="12">
        <v>146818.04</v>
      </c>
      <c r="N702" s="12">
        <v>80719.199999999997</v>
      </c>
      <c r="O702" s="12">
        <v>23810.346000000001</v>
      </c>
      <c r="P702" s="12">
        <v>0</v>
      </c>
      <c r="Q702" s="12">
        <v>0</v>
      </c>
      <c r="R702" s="12">
        <v>8047.8969479999996</v>
      </c>
      <c r="S702" s="12">
        <v>26123.759217359999</v>
      </c>
      <c r="T702" s="13">
        <v>8117.4803031503998</v>
      </c>
      <c r="V702" s="12">
        <v>488.25</v>
      </c>
      <c r="W702" s="12">
        <v>103080.6</v>
      </c>
    </row>
    <row r="703" spans="1:35" ht="18.5" thickBot="1" x14ac:dyDescent="0.25">
      <c r="A703" s="63"/>
      <c r="B703" s="64" t="s">
        <v>1103</v>
      </c>
      <c r="C703" s="65" t="s">
        <v>1104</v>
      </c>
      <c r="D703" s="65" t="s">
        <v>98</v>
      </c>
      <c r="E703" s="66">
        <v>15</v>
      </c>
      <c r="F703" s="66">
        <v>5454</v>
      </c>
      <c r="G703" s="66"/>
      <c r="H703" s="66"/>
      <c r="I703" s="66">
        <f t="shared" si="1355"/>
        <v>0</v>
      </c>
      <c r="J703" s="66">
        <f t="shared" si="1359"/>
        <v>5454</v>
      </c>
      <c r="K703" s="1">
        <v>14.8</v>
      </c>
      <c r="L703" s="1">
        <v>14.8</v>
      </c>
      <c r="M703" s="1">
        <v>80719.199999999997</v>
      </c>
      <c r="N703" s="1">
        <v>80719.199999999997</v>
      </c>
      <c r="O703" s="1"/>
      <c r="P703" s="1"/>
      <c r="Q703" s="1"/>
      <c r="R703" s="1"/>
      <c r="S703" s="1"/>
      <c r="T703" s="1"/>
      <c r="V703" s="1">
        <v>18.899999999999999</v>
      </c>
      <c r="W703" s="1">
        <v>103080.6</v>
      </c>
      <c r="X703" s="15">
        <f t="shared" ref="X703" si="1475">V703/L703</f>
        <v>1.277027027027027</v>
      </c>
      <c r="Y703" s="15">
        <f t="shared" ref="Y703" si="1476">X703-AF703</f>
        <v>1.2513750154881937</v>
      </c>
      <c r="Z703" s="16">
        <f t="shared" ref="Z703" si="1477">K703*Y703</f>
        <v>18.520350229225269</v>
      </c>
      <c r="AA703" s="16">
        <f t="shared" ref="AA703" si="1478">Z703-K703</f>
        <v>3.7203502292252679</v>
      </c>
      <c r="AB703" s="16">
        <f t="shared" ref="AB703" si="1479">J703*AA703</f>
        <v>20290.790150194611</v>
      </c>
      <c r="AC703" s="15">
        <f t="shared" ref="AC703" si="1480">104.584835545197%-100%</f>
        <v>4.5848355451969969E-2</v>
      </c>
      <c r="AD703" s="15">
        <f t="shared" ref="AD703" si="1481">101.199262415129%-100%</f>
        <v>1.1992624151289988E-2</v>
      </c>
      <c r="AE703" s="15">
        <f t="shared" ref="AE703" si="1482">101.911505501324%-100%</f>
        <v>1.9115055013239957E-2</v>
      </c>
      <c r="AF703" s="15">
        <f t="shared" ref="AF703" si="1483">AVERAGE(AC703:AE703)</f>
        <v>2.5652011538833303E-2</v>
      </c>
    </row>
    <row r="704" spans="1:35" ht="20.5" thickBot="1" x14ac:dyDescent="0.25">
      <c r="A704" s="8">
        <v>270</v>
      </c>
      <c r="B704" s="9" t="s">
        <v>1105</v>
      </c>
      <c r="C704" s="10" t="s">
        <v>1106</v>
      </c>
      <c r="D704" s="10" t="s">
        <v>38</v>
      </c>
      <c r="E704" s="11">
        <v>0</v>
      </c>
      <c r="F704" s="11">
        <v>10.199999999999999</v>
      </c>
      <c r="G704" s="11"/>
      <c r="H704" s="11"/>
      <c r="I704" s="11">
        <f t="shared" si="1355"/>
        <v>0</v>
      </c>
      <c r="J704" s="11">
        <f t="shared" si="1359"/>
        <v>10.199999999999999</v>
      </c>
      <c r="K704" s="77">
        <v>471.53</v>
      </c>
      <c r="L704" s="12"/>
      <c r="M704" s="12"/>
      <c r="N704" s="12"/>
      <c r="O704" s="12"/>
      <c r="P704" s="12"/>
      <c r="Q704" s="12"/>
      <c r="R704" s="12"/>
      <c r="S704" s="12"/>
      <c r="T704" s="13"/>
      <c r="V704" s="12"/>
      <c r="W704" s="12">
        <v>0</v>
      </c>
    </row>
    <row r="705" spans="1:35" ht="20.5" thickBot="1" x14ac:dyDescent="0.25">
      <c r="A705" s="106"/>
      <c r="B705" s="3">
        <v>58581289</v>
      </c>
      <c r="C705" s="107" t="s">
        <v>4768</v>
      </c>
      <c r="D705" s="107" t="s">
        <v>98</v>
      </c>
      <c r="E705" s="108">
        <v>0</v>
      </c>
      <c r="F705" s="108">
        <f>25.5*2*F704</f>
        <v>520.19999999999993</v>
      </c>
      <c r="G705" s="108"/>
      <c r="H705" s="108"/>
      <c r="I705" s="108">
        <f t="shared" si="1355"/>
        <v>0</v>
      </c>
      <c r="J705" s="108">
        <f t="shared" si="1359"/>
        <v>520.19999999999993</v>
      </c>
      <c r="K705" s="109">
        <v>14.8</v>
      </c>
      <c r="L705" s="109">
        <v>14.8</v>
      </c>
      <c r="M705" s="109">
        <v>16411.740000000002</v>
      </c>
      <c r="N705" s="109">
        <v>0</v>
      </c>
      <c r="O705" s="109">
        <v>0</v>
      </c>
      <c r="P705" s="109">
        <v>0</v>
      </c>
      <c r="Q705" s="109">
        <v>0</v>
      </c>
      <c r="R705" s="109">
        <v>0</v>
      </c>
      <c r="S705" s="109">
        <v>0</v>
      </c>
      <c r="T705" s="109">
        <v>0</v>
      </c>
      <c r="V705" s="110">
        <v>18.899999999999999</v>
      </c>
      <c r="W705" s="109">
        <v>0</v>
      </c>
      <c r="X705" s="111">
        <f t="shared" ref="X705" si="1484">V705/L705</f>
        <v>1.277027027027027</v>
      </c>
      <c r="Y705" s="111">
        <f t="shared" ref="Y705" si="1485">X705-AF705</f>
        <v>1.2513750154881937</v>
      </c>
      <c r="Z705" s="112">
        <f t="shared" ref="Z705" si="1486">K705*Y705</f>
        <v>18.520350229225269</v>
      </c>
      <c r="AA705" s="112">
        <f t="shared" ref="AA705" si="1487">Z705-K705</f>
        <v>3.7203502292252679</v>
      </c>
      <c r="AB705" s="112">
        <f t="shared" ref="AB705" si="1488">J705*AA705</f>
        <v>1935.3261892429841</v>
      </c>
      <c r="AC705" s="111">
        <f t="shared" ref="AC705" si="1489">104.584835545197%-100%</f>
        <v>4.5848355451969969E-2</v>
      </c>
      <c r="AD705" s="111">
        <f t="shared" ref="AD705" si="1490">101.199262415129%-100%</f>
        <v>1.1992624151289988E-2</v>
      </c>
      <c r="AE705" s="111">
        <f t="shared" ref="AE705" si="1491">101.911505501324%-100%</f>
        <v>1.9115055013239957E-2</v>
      </c>
      <c r="AF705" s="111">
        <f t="shared" ref="AF705" si="1492">AVERAGE(AC705:AE705)</f>
        <v>2.5652011538833303E-2</v>
      </c>
      <c r="AG705" s="17" t="s">
        <v>4769</v>
      </c>
      <c r="AH705" s="21"/>
      <c r="AI705" s="101"/>
    </row>
    <row r="706" spans="1:35" ht="20.5" thickBot="1" x14ac:dyDescent="0.25">
      <c r="A706" s="8">
        <v>271</v>
      </c>
      <c r="B706" s="9" t="s">
        <v>1107</v>
      </c>
      <c r="C706" s="10" t="s">
        <v>1108</v>
      </c>
      <c r="D706" s="10" t="s">
        <v>95</v>
      </c>
      <c r="E706" s="11">
        <v>0</v>
      </c>
      <c r="F706" s="11">
        <v>26.4</v>
      </c>
      <c r="G706" s="11"/>
      <c r="H706" s="11"/>
      <c r="I706" s="11">
        <f t="shared" si="1355"/>
        <v>0</v>
      </c>
      <c r="J706" s="11">
        <f t="shared" si="1359"/>
        <v>26.4</v>
      </c>
      <c r="K706" s="12">
        <v>402.53</v>
      </c>
      <c r="L706" s="12">
        <v>341.99</v>
      </c>
      <c r="M706" s="12">
        <v>9028.5400000000009</v>
      </c>
      <c r="N706" s="12">
        <v>883.39679999999998</v>
      </c>
      <c r="O706" s="12">
        <v>2934.02736</v>
      </c>
      <c r="P706" s="12">
        <v>0</v>
      </c>
      <c r="Q706" s="12">
        <v>0</v>
      </c>
      <c r="R706" s="12">
        <v>991.70124768000005</v>
      </c>
      <c r="S706" s="12">
        <v>3219.0974582976</v>
      </c>
      <c r="T706" s="13">
        <v>1000.27564923686</v>
      </c>
      <c r="V706" s="12">
        <v>386.83</v>
      </c>
      <c r="W706" s="12">
        <v>1038.3119999999999</v>
      </c>
    </row>
    <row r="707" spans="1:35" ht="18" x14ac:dyDescent="0.2">
      <c r="A707" s="63"/>
      <c r="B707" s="64" t="s">
        <v>1109</v>
      </c>
      <c r="C707" s="65" t="s">
        <v>1110</v>
      </c>
      <c r="D707" s="65" t="s">
        <v>98</v>
      </c>
      <c r="E707" s="66">
        <v>1.26</v>
      </c>
      <c r="F707" s="66">
        <v>33.264000000000003</v>
      </c>
      <c r="G707" s="66"/>
      <c r="H707" s="66"/>
      <c r="I707" s="66">
        <f t="shared" si="1355"/>
        <v>0</v>
      </c>
      <c r="J707" s="66">
        <f t="shared" si="1359"/>
        <v>33.264000000000003</v>
      </c>
      <c r="K707" s="1">
        <v>21.2</v>
      </c>
      <c r="L707" s="1">
        <v>21.2</v>
      </c>
      <c r="M707" s="1">
        <v>705.19680000000005</v>
      </c>
      <c r="N707" s="1">
        <v>705.19680000000005</v>
      </c>
      <c r="O707" s="1"/>
      <c r="P707" s="1"/>
      <c r="Q707" s="1"/>
      <c r="R707" s="1"/>
      <c r="S707" s="1"/>
      <c r="T707" s="1"/>
      <c r="V707" s="1">
        <v>25.6</v>
      </c>
      <c r="W707" s="1">
        <v>851.55840000000001</v>
      </c>
      <c r="X707" s="15">
        <f t="shared" ref="X707:X708" si="1493">V707/L707</f>
        <v>1.2075471698113209</v>
      </c>
      <c r="Y707" s="15">
        <f t="shared" ref="Y707:Y708" si="1494">X707-AF707</f>
        <v>1.1818951582724877</v>
      </c>
      <c r="Z707" s="16">
        <f t="shared" ref="Z707:Z709" si="1495">K707*Y707</f>
        <v>25.05617735537674</v>
      </c>
      <c r="AA707" s="16">
        <f t="shared" ref="AA707:AA709" si="1496">Z707-K707</f>
        <v>3.8561773553767402</v>
      </c>
      <c r="AB707" s="16">
        <f t="shared" ref="AB707:AB709" si="1497">J707*AA707</f>
        <v>128.2718835492519</v>
      </c>
      <c r="AC707" s="15">
        <f t="shared" ref="AC707:AC708" si="1498">104.584835545197%-100%</f>
        <v>4.5848355451969969E-2</v>
      </c>
      <c r="AD707" s="15">
        <f t="shared" ref="AD707:AD708" si="1499">101.199262415129%-100%</f>
        <v>1.1992624151289988E-2</v>
      </c>
      <c r="AE707" s="15">
        <f t="shared" ref="AE707:AE708" si="1500">101.911505501324%-100%</f>
        <v>1.9115055013239957E-2</v>
      </c>
      <c r="AF707" s="15">
        <f t="shared" ref="AF707:AF708" si="1501">AVERAGE(AC707:AE707)</f>
        <v>2.5652011538833303E-2</v>
      </c>
    </row>
    <row r="708" spans="1:35" x14ac:dyDescent="0.2">
      <c r="A708" s="63"/>
      <c r="B708" s="64" t="s">
        <v>1111</v>
      </c>
      <c r="C708" s="65" t="s">
        <v>1112</v>
      </c>
      <c r="D708" s="65" t="s">
        <v>98</v>
      </c>
      <c r="E708" s="66">
        <v>0.27</v>
      </c>
      <c r="F708" s="66">
        <v>7.1280000000000001</v>
      </c>
      <c r="G708" s="66"/>
      <c r="H708" s="66"/>
      <c r="I708" s="66">
        <f t="shared" si="1355"/>
        <v>0</v>
      </c>
      <c r="J708" s="66">
        <f t="shared" si="1359"/>
        <v>7.1280000000000001</v>
      </c>
      <c r="K708" s="1">
        <v>25</v>
      </c>
      <c r="L708" s="1">
        <v>25</v>
      </c>
      <c r="M708" s="1">
        <v>178.2</v>
      </c>
      <c r="N708" s="1">
        <v>178.2</v>
      </c>
      <c r="O708" s="1"/>
      <c r="P708" s="1"/>
      <c r="Q708" s="1"/>
      <c r="R708" s="1"/>
      <c r="S708" s="1"/>
      <c r="T708" s="1"/>
      <c r="V708" s="1">
        <v>26.2</v>
      </c>
      <c r="W708" s="1">
        <v>186.75360000000001</v>
      </c>
      <c r="X708" s="15">
        <f t="shared" si="1493"/>
        <v>1.048</v>
      </c>
      <c r="Y708" s="15">
        <f t="shared" si="1494"/>
        <v>1.0223479884611668</v>
      </c>
      <c r="Z708" s="16">
        <f t="shared" si="1495"/>
        <v>25.558699711529169</v>
      </c>
      <c r="AA708" s="16">
        <f t="shared" si="1496"/>
        <v>0.55869971152916875</v>
      </c>
      <c r="AB708" s="16">
        <f t="shared" si="1497"/>
        <v>3.9824115437799148</v>
      </c>
      <c r="AC708" s="15">
        <f t="shared" si="1498"/>
        <v>4.5848355451969969E-2</v>
      </c>
      <c r="AD708" s="15">
        <f t="shared" si="1499"/>
        <v>1.1992624151289988E-2</v>
      </c>
      <c r="AE708" s="15">
        <f t="shared" si="1500"/>
        <v>1.9115055013239957E-2</v>
      </c>
      <c r="AF708" s="15">
        <f t="shared" si="1501"/>
        <v>2.5652011538833303E-2</v>
      </c>
    </row>
    <row r="709" spans="1:35" ht="20" x14ac:dyDescent="0.2">
      <c r="A709" s="2">
        <v>272</v>
      </c>
      <c r="B709" s="3" t="s">
        <v>1113</v>
      </c>
      <c r="C709" s="4" t="s">
        <v>1114</v>
      </c>
      <c r="D709" s="4" t="s">
        <v>38</v>
      </c>
      <c r="E709" s="5">
        <v>0</v>
      </c>
      <c r="F709" s="5">
        <v>8.4220000000000006</v>
      </c>
      <c r="G709" s="5"/>
      <c r="H709" s="5"/>
      <c r="I709" s="5">
        <f t="shared" si="1355"/>
        <v>0</v>
      </c>
      <c r="J709" s="5">
        <f t="shared" si="1359"/>
        <v>8.4220000000000006</v>
      </c>
      <c r="K709" s="6">
        <v>154.44</v>
      </c>
      <c r="L709" s="6"/>
      <c r="M709" s="6"/>
      <c r="N709" s="6"/>
      <c r="O709" s="6"/>
      <c r="P709" s="6"/>
      <c r="Q709" s="6"/>
      <c r="R709" s="6"/>
      <c r="S709" s="6"/>
      <c r="T709" s="6"/>
      <c r="V709" s="6"/>
      <c r="W709" s="6">
        <v>0</v>
      </c>
      <c r="X709" s="15">
        <v>1.0345821325648414</v>
      </c>
      <c r="Y709" s="15">
        <v>1.0089301210260082</v>
      </c>
      <c r="Z709" s="16">
        <f t="shared" si="1495"/>
        <v>155.81916789125671</v>
      </c>
      <c r="AA709" s="16">
        <f t="shared" si="1496"/>
        <v>1.3791678912567136</v>
      </c>
      <c r="AB709" s="16">
        <f t="shared" si="1497"/>
        <v>11.615351980164043</v>
      </c>
      <c r="AC709" s="15"/>
      <c r="AD709" s="15"/>
      <c r="AE709" s="15"/>
      <c r="AF709" s="15"/>
      <c r="AG709" s="17" t="s">
        <v>4603</v>
      </c>
    </row>
    <row r="710" spans="1:35" ht="18.5" thickBot="1" x14ac:dyDescent="0.25">
      <c r="A710" s="63"/>
      <c r="B710" s="64">
        <v>59761434</v>
      </c>
      <c r="C710" s="65" t="s">
        <v>4598</v>
      </c>
      <c r="D710" s="65" t="s">
        <v>38</v>
      </c>
      <c r="E710" s="66">
        <v>0.21479000000000001</v>
      </c>
      <c r="F710" s="66">
        <f>F709</f>
        <v>8.4220000000000006</v>
      </c>
      <c r="G710" s="66"/>
      <c r="H710" s="66"/>
      <c r="I710" s="66">
        <f t="shared" si="1355"/>
        <v>0</v>
      </c>
      <c r="J710" s="66">
        <f t="shared" si="1359"/>
        <v>8.4220000000000006</v>
      </c>
      <c r="K710" s="1"/>
      <c r="L710" s="1">
        <v>347</v>
      </c>
      <c r="M710" s="1">
        <v>1044.845955</v>
      </c>
      <c r="N710" s="1">
        <v>1044.845955</v>
      </c>
      <c r="O710" s="1"/>
      <c r="P710" s="1"/>
      <c r="Q710" s="1"/>
      <c r="R710" s="1"/>
      <c r="S710" s="1"/>
      <c r="T710" s="1"/>
      <c r="V710" s="1">
        <v>359</v>
      </c>
      <c r="W710" s="1">
        <v>1378.3074300000001</v>
      </c>
      <c r="X710" s="15">
        <f t="shared" ref="X710" si="1502">V710/L710</f>
        <v>1.0345821325648414</v>
      </c>
      <c r="Y710" s="15">
        <f t="shared" ref="Y710" si="1503">X710-AF710</f>
        <v>1.0089301210260082</v>
      </c>
      <c r="Z710" s="16"/>
      <c r="AA710" s="16"/>
      <c r="AB710" s="16"/>
      <c r="AC710" s="15">
        <f t="shared" ref="AC710" si="1504">104.584835545197%-100%</f>
        <v>4.5848355451969969E-2</v>
      </c>
      <c r="AD710" s="15">
        <f t="shared" ref="AD710" si="1505">101.199262415129%-100%</f>
        <v>1.1992624151289988E-2</v>
      </c>
      <c r="AE710" s="15">
        <f t="shared" ref="AE710" si="1506">101.911505501324%-100%</f>
        <v>1.9115055013239957E-2</v>
      </c>
      <c r="AF710" s="15">
        <f t="shared" ref="AF710" si="1507">AVERAGE(AC710:AE710)</f>
        <v>2.5652011538833303E-2</v>
      </c>
      <c r="AG710" s="17" t="s">
        <v>4828</v>
      </c>
      <c r="AH710" s="21"/>
    </row>
    <row r="711" spans="1:35" ht="20.5" thickBot="1" x14ac:dyDescent="0.25">
      <c r="A711" s="8">
        <v>273</v>
      </c>
      <c r="B711" s="9" t="s">
        <v>1115</v>
      </c>
      <c r="C711" s="10" t="s">
        <v>1116</v>
      </c>
      <c r="D711" s="10" t="s">
        <v>95</v>
      </c>
      <c r="E711" s="11">
        <v>0</v>
      </c>
      <c r="F711" s="11">
        <v>36</v>
      </c>
      <c r="G711" s="11"/>
      <c r="H711" s="11"/>
      <c r="I711" s="11">
        <f t="shared" si="1355"/>
        <v>0</v>
      </c>
      <c r="J711" s="11">
        <f t="shared" si="1359"/>
        <v>36</v>
      </c>
      <c r="K711" s="12">
        <v>345.02</v>
      </c>
      <c r="L711" s="12">
        <v>135.82</v>
      </c>
      <c r="M711" s="12">
        <v>4889.5200000000004</v>
      </c>
      <c r="N711" s="12">
        <v>588.81600000000003</v>
      </c>
      <c r="O711" s="12">
        <v>1549.1880000000001</v>
      </c>
      <c r="P711" s="12">
        <v>0</v>
      </c>
      <c r="Q711" s="12">
        <v>0</v>
      </c>
      <c r="R711" s="12">
        <v>523.62554399999999</v>
      </c>
      <c r="S711" s="12">
        <v>1699.7071060799999</v>
      </c>
      <c r="T711" s="13">
        <v>528.15289101120004</v>
      </c>
      <c r="V711" s="12">
        <v>153.83000000000001</v>
      </c>
      <c r="W711" s="12">
        <v>693.79200000000003</v>
      </c>
    </row>
    <row r="712" spans="1:35" ht="18" x14ac:dyDescent="0.2">
      <c r="A712" s="63"/>
      <c r="B712" s="64" t="s">
        <v>1109</v>
      </c>
      <c r="C712" s="65" t="s">
        <v>1110</v>
      </c>
      <c r="D712" s="65" t="s">
        <v>98</v>
      </c>
      <c r="E712" s="66">
        <v>0.63</v>
      </c>
      <c r="F712" s="66">
        <v>22.68</v>
      </c>
      <c r="G712" s="66"/>
      <c r="H712" s="66"/>
      <c r="I712" s="66">
        <f t="shared" si="1355"/>
        <v>0</v>
      </c>
      <c r="J712" s="66">
        <f t="shared" si="1359"/>
        <v>22.68</v>
      </c>
      <c r="K712" s="1">
        <v>21.2</v>
      </c>
      <c r="L712" s="1">
        <v>21.2</v>
      </c>
      <c r="M712" s="1">
        <v>480.81599999999997</v>
      </c>
      <c r="N712" s="1">
        <v>480.81599999999997</v>
      </c>
      <c r="O712" s="1"/>
      <c r="P712" s="1"/>
      <c r="Q712" s="1"/>
      <c r="R712" s="1"/>
      <c r="S712" s="1"/>
      <c r="T712" s="1"/>
      <c r="V712" s="1">
        <v>25.6</v>
      </c>
      <c r="W712" s="1">
        <v>580.60799999999995</v>
      </c>
      <c r="X712" s="15">
        <f t="shared" ref="X712:X713" si="1508">V712/L712</f>
        <v>1.2075471698113209</v>
      </c>
      <c r="Y712" s="15">
        <f t="shared" ref="Y712:Y713" si="1509">X712-AF712</f>
        <v>1.1818951582724877</v>
      </c>
      <c r="Z712" s="16">
        <f t="shared" ref="Z712:Z713" si="1510">K712*Y712</f>
        <v>25.05617735537674</v>
      </c>
      <c r="AA712" s="16">
        <f t="shared" ref="AA712:AA713" si="1511">Z712-K712</f>
        <v>3.8561773553767402</v>
      </c>
      <c r="AB712" s="16">
        <f t="shared" ref="AB712:AB713" si="1512">J712*AA712</f>
        <v>87.458102419944467</v>
      </c>
      <c r="AC712" s="15">
        <f t="shared" ref="AC712:AC713" si="1513">104.584835545197%-100%</f>
        <v>4.5848355451969969E-2</v>
      </c>
      <c r="AD712" s="15">
        <f t="shared" ref="AD712:AD713" si="1514">101.199262415129%-100%</f>
        <v>1.1992624151289988E-2</v>
      </c>
      <c r="AE712" s="15">
        <f t="shared" ref="AE712:AE713" si="1515">101.911505501324%-100%</f>
        <v>1.9115055013239957E-2</v>
      </c>
      <c r="AF712" s="15">
        <f t="shared" ref="AF712:AF713" si="1516">AVERAGE(AC712:AE712)</f>
        <v>2.5652011538833303E-2</v>
      </c>
    </row>
    <row r="713" spans="1:35" ht="15" thickBot="1" x14ac:dyDescent="0.25">
      <c r="A713" s="63"/>
      <c r="B713" s="64" t="s">
        <v>1111</v>
      </c>
      <c r="C713" s="65" t="s">
        <v>1112</v>
      </c>
      <c r="D713" s="65" t="s">
        <v>98</v>
      </c>
      <c r="E713" s="66">
        <v>0.12</v>
      </c>
      <c r="F713" s="66">
        <v>4.32</v>
      </c>
      <c r="G713" s="66"/>
      <c r="H713" s="66"/>
      <c r="I713" s="66">
        <f t="shared" si="1355"/>
        <v>0</v>
      </c>
      <c r="J713" s="66">
        <f t="shared" si="1359"/>
        <v>4.32</v>
      </c>
      <c r="K713" s="1">
        <v>25</v>
      </c>
      <c r="L713" s="1">
        <v>25</v>
      </c>
      <c r="M713" s="1">
        <v>108</v>
      </c>
      <c r="N713" s="1">
        <v>108</v>
      </c>
      <c r="O713" s="1"/>
      <c r="P713" s="1"/>
      <c r="Q713" s="1"/>
      <c r="R713" s="1"/>
      <c r="S713" s="1"/>
      <c r="T713" s="1"/>
      <c r="V713" s="1">
        <v>26.2</v>
      </c>
      <c r="W713" s="1">
        <v>113.184</v>
      </c>
      <c r="X713" s="15">
        <f t="shared" si="1508"/>
        <v>1.048</v>
      </c>
      <c r="Y713" s="15">
        <f t="shared" si="1509"/>
        <v>1.0223479884611668</v>
      </c>
      <c r="Z713" s="16">
        <f t="shared" si="1510"/>
        <v>25.558699711529169</v>
      </c>
      <c r="AA713" s="16">
        <f t="shared" si="1511"/>
        <v>0.55869971152916875</v>
      </c>
      <c r="AB713" s="16">
        <f t="shared" si="1512"/>
        <v>2.4135827538060091</v>
      </c>
      <c r="AC713" s="15">
        <f t="shared" si="1513"/>
        <v>4.5848355451969969E-2</v>
      </c>
      <c r="AD713" s="15">
        <f t="shared" si="1514"/>
        <v>1.1992624151289988E-2</v>
      </c>
      <c r="AE713" s="15">
        <f t="shared" si="1515"/>
        <v>1.9115055013239957E-2</v>
      </c>
      <c r="AF713" s="15">
        <f t="shared" si="1516"/>
        <v>2.5652011538833303E-2</v>
      </c>
    </row>
    <row r="714" spans="1:35" ht="20.5" thickBot="1" x14ac:dyDescent="0.25">
      <c r="A714" s="8">
        <v>274</v>
      </c>
      <c r="B714" s="9" t="s">
        <v>1117</v>
      </c>
      <c r="C714" s="10" t="s">
        <v>1118</v>
      </c>
      <c r="D714" s="10" t="s">
        <v>95</v>
      </c>
      <c r="E714" s="11">
        <v>0</v>
      </c>
      <c r="F714" s="11">
        <v>26.4</v>
      </c>
      <c r="G714" s="11"/>
      <c r="H714" s="11"/>
      <c r="I714" s="11">
        <f t="shared" si="1355"/>
        <v>0</v>
      </c>
      <c r="J714" s="11">
        <f t="shared" si="1359"/>
        <v>26.4</v>
      </c>
      <c r="K714" s="12">
        <v>368.03</v>
      </c>
      <c r="L714" s="12">
        <v>180.21</v>
      </c>
      <c r="M714" s="12">
        <v>4757.54</v>
      </c>
      <c r="N714" s="12">
        <v>588.93119999999999</v>
      </c>
      <c r="O714" s="12">
        <v>1501.5897600000001</v>
      </c>
      <c r="P714" s="12">
        <v>0</v>
      </c>
      <c r="Q714" s="12">
        <v>0</v>
      </c>
      <c r="R714" s="12">
        <v>507.53733887999999</v>
      </c>
      <c r="S714" s="12">
        <v>1647.4842210816</v>
      </c>
      <c r="T714" s="13">
        <v>511.925584794624</v>
      </c>
      <c r="V714" s="12">
        <v>204.06</v>
      </c>
      <c r="W714" s="12">
        <v>692.20799999999997</v>
      </c>
    </row>
    <row r="715" spans="1:35" ht="18" x14ac:dyDescent="0.2">
      <c r="A715" s="63"/>
      <c r="B715" s="64" t="s">
        <v>1109</v>
      </c>
      <c r="C715" s="65" t="s">
        <v>1110</v>
      </c>
      <c r="D715" s="65" t="s">
        <v>98</v>
      </c>
      <c r="E715" s="66">
        <v>0.84</v>
      </c>
      <c r="F715" s="66">
        <v>22.175999999999998</v>
      </c>
      <c r="G715" s="66"/>
      <c r="H715" s="66"/>
      <c r="I715" s="66">
        <f t="shared" si="1355"/>
        <v>0</v>
      </c>
      <c r="J715" s="66">
        <f t="shared" si="1359"/>
        <v>22.175999999999998</v>
      </c>
      <c r="K715" s="1">
        <v>21.2</v>
      </c>
      <c r="L715" s="1">
        <v>21.2</v>
      </c>
      <c r="M715" s="1">
        <v>470.13119999999998</v>
      </c>
      <c r="N715" s="1">
        <v>470.13119999999998</v>
      </c>
      <c r="O715" s="1"/>
      <c r="P715" s="1"/>
      <c r="Q715" s="1"/>
      <c r="R715" s="1"/>
      <c r="S715" s="1"/>
      <c r="T715" s="1"/>
      <c r="V715" s="1">
        <v>25.6</v>
      </c>
      <c r="W715" s="1">
        <v>567.7056</v>
      </c>
      <c r="X715" s="15">
        <f t="shared" ref="X715:X716" si="1517">V715/L715</f>
        <v>1.2075471698113209</v>
      </c>
      <c r="Y715" s="15">
        <f t="shared" ref="Y715:Y716" si="1518">X715-AF715</f>
        <v>1.1818951582724877</v>
      </c>
      <c r="Z715" s="16">
        <f t="shared" ref="Z715:Z717" si="1519">K715*Y715</f>
        <v>25.05617735537674</v>
      </c>
      <c r="AA715" s="16">
        <f t="shared" ref="AA715:AA717" si="1520">Z715-K715</f>
        <v>3.8561773553767402</v>
      </c>
      <c r="AB715" s="16">
        <f t="shared" ref="AB715:AB717" si="1521">J715*AA715</f>
        <v>85.514589032834579</v>
      </c>
      <c r="AC715" s="15">
        <f t="shared" ref="AC715:AC716" si="1522">104.584835545197%-100%</f>
        <v>4.5848355451969969E-2</v>
      </c>
      <c r="AD715" s="15">
        <f t="shared" ref="AD715:AD716" si="1523">101.199262415129%-100%</f>
        <v>1.1992624151289988E-2</v>
      </c>
      <c r="AE715" s="15">
        <f t="shared" ref="AE715:AE716" si="1524">101.911505501324%-100%</f>
        <v>1.9115055013239957E-2</v>
      </c>
      <c r="AF715" s="15">
        <f t="shared" ref="AF715:AF716" si="1525">AVERAGE(AC715:AE715)</f>
        <v>2.5652011538833303E-2</v>
      </c>
    </row>
    <row r="716" spans="1:35" x14ac:dyDescent="0.2">
      <c r="A716" s="63"/>
      <c r="B716" s="64" t="s">
        <v>1111</v>
      </c>
      <c r="C716" s="65" t="s">
        <v>1112</v>
      </c>
      <c r="D716" s="65" t="s">
        <v>98</v>
      </c>
      <c r="E716" s="66">
        <v>0.18</v>
      </c>
      <c r="F716" s="66">
        <v>4.7519999999999998</v>
      </c>
      <c r="G716" s="66"/>
      <c r="H716" s="66"/>
      <c r="I716" s="66">
        <f t="shared" si="1355"/>
        <v>0</v>
      </c>
      <c r="J716" s="66">
        <f t="shared" si="1359"/>
        <v>4.7519999999999998</v>
      </c>
      <c r="K716" s="1">
        <v>25</v>
      </c>
      <c r="L716" s="1">
        <v>25</v>
      </c>
      <c r="M716" s="1">
        <v>118.8</v>
      </c>
      <c r="N716" s="1">
        <v>118.8</v>
      </c>
      <c r="O716" s="1"/>
      <c r="P716" s="1"/>
      <c r="Q716" s="1"/>
      <c r="R716" s="1"/>
      <c r="S716" s="1"/>
      <c r="T716" s="1"/>
      <c r="V716" s="1">
        <v>26.2</v>
      </c>
      <c r="W716" s="1">
        <v>124.50239999999999</v>
      </c>
      <c r="X716" s="15">
        <f t="shared" si="1517"/>
        <v>1.048</v>
      </c>
      <c r="Y716" s="15">
        <f t="shared" si="1518"/>
        <v>1.0223479884611668</v>
      </c>
      <c r="Z716" s="16">
        <f t="shared" si="1519"/>
        <v>25.558699711529169</v>
      </c>
      <c r="AA716" s="16">
        <f t="shared" si="1520"/>
        <v>0.55869971152916875</v>
      </c>
      <c r="AB716" s="16">
        <f t="shared" si="1521"/>
        <v>2.6549410291866096</v>
      </c>
      <c r="AC716" s="15">
        <f t="shared" si="1522"/>
        <v>4.5848355451969969E-2</v>
      </c>
      <c r="AD716" s="15">
        <f t="shared" si="1523"/>
        <v>1.1992624151289988E-2</v>
      </c>
      <c r="AE716" s="15">
        <f t="shared" si="1524"/>
        <v>1.9115055013239957E-2</v>
      </c>
      <c r="AF716" s="15">
        <f t="shared" si="1525"/>
        <v>2.5652011538833303E-2</v>
      </c>
    </row>
    <row r="717" spans="1:35" ht="20" x14ac:dyDescent="0.2">
      <c r="A717" s="2">
        <v>275</v>
      </c>
      <c r="B717" s="3" t="s">
        <v>1113</v>
      </c>
      <c r="C717" s="4" t="s">
        <v>1114</v>
      </c>
      <c r="D717" s="4" t="s">
        <v>38</v>
      </c>
      <c r="E717" s="5">
        <v>0</v>
      </c>
      <c r="F717" s="5">
        <v>4.7510000000000003</v>
      </c>
      <c r="G717" s="5"/>
      <c r="H717" s="5"/>
      <c r="I717" s="5">
        <f t="shared" si="1355"/>
        <v>0</v>
      </c>
      <c r="J717" s="5">
        <f t="shared" si="1359"/>
        <v>4.7510000000000003</v>
      </c>
      <c r="K717" s="6">
        <v>154.44</v>
      </c>
      <c r="L717" s="6"/>
      <c r="M717" s="6"/>
      <c r="N717" s="6"/>
      <c r="O717" s="6"/>
      <c r="P717" s="6"/>
      <c r="Q717" s="6"/>
      <c r="R717" s="6"/>
      <c r="S717" s="6"/>
      <c r="T717" s="6"/>
      <c r="V717" s="6"/>
      <c r="W717" s="6">
        <v>0</v>
      </c>
      <c r="X717" s="15">
        <v>1.0345821325648414</v>
      </c>
      <c r="Y717" s="15">
        <v>1.0089301210260082</v>
      </c>
      <c r="Z717" s="16">
        <f t="shared" si="1519"/>
        <v>155.81916789125671</v>
      </c>
      <c r="AA717" s="16">
        <f t="shared" si="1520"/>
        <v>1.3791678912567136</v>
      </c>
      <c r="AB717" s="16">
        <f t="shared" si="1521"/>
        <v>6.5524266513606468</v>
      </c>
      <c r="AC717" s="15"/>
      <c r="AD717" s="15"/>
      <c r="AE717" s="15"/>
      <c r="AF717" s="15"/>
      <c r="AG717" s="17" t="s">
        <v>4603</v>
      </c>
    </row>
    <row r="718" spans="1:35" ht="18.5" thickBot="1" x14ac:dyDescent="0.25">
      <c r="A718" s="63"/>
      <c r="B718" s="64">
        <v>59761434</v>
      </c>
      <c r="C718" s="65" t="s">
        <v>4598</v>
      </c>
      <c r="D718" s="65" t="s">
        <v>38</v>
      </c>
      <c r="E718" s="66">
        <v>0.21479000000000001</v>
      </c>
      <c r="F718" s="66">
        <f>F717</f>
        <v>4.7510000000000003</v>
      </c>
      <c r="G718" s="66"/>
      <c r="H718" s="66"/>
      <c r="I718" s="66">
        <f t="shared" si="1355"/>
        <v>0</v>
      </c>
      <c r="J718" s="66">
        <f t="shared" si="1359"/>
        <v>4.7510000000000003</v>
      </c>
      <c r="K718" s="1"/>
      <c r="L718" s="1">
        <v>347</v>
      </c>
      <c r="M718" s="1">
        <v>1044.845955</v>
      </c>
      <c r="N718" s="1">
        <v>1044.845955</v>
      </c>
      <c r="O718" s="1"/>
      <c r="P718" s="1"/>
      <c r="Q718" s="1"/>
      <c r="R718" s="1"/>
      <c r="S718" s="1"/>
      <c r="T718" s="1"/>
      <c r="V718" s="1">
        <v>359</v>
      </c>
      <c r="W718" s="1">
        <v>1378.3074300000001</v>
      </c>
      <c r="X718" s="15">
        <f t="shared" ref="X718" si="1526">V718/L718</f>
        <v>1.0345821325648414</v>
      </c>
      <c r="Y718" s="15">
        <f t="shared" ref="Y718" si="1527">X718-AF718</f>
        <v>1.0089301210260082</v>
      </c>
      <c r="Z718" s="16"/>
      <c r="AA718" s="16"/>
      <c r="AB718" s="16"/>
      <c r="AC718" s="15">
        <f t="shared" ref="AC718" si="1528">104.584835545197%-100%</f>
        <v>4.5848355451969969E-2</v>
      </c>
      <c r="AD718" s="15">
        <f t="shared" ref="AD718" si="1529">101.199262415129%-100%</f>
        <v>1.1992624151289988E-2</v>
      </c>
      <c r="AE718" s="15">
        <f t="shared" ref="AE718" si="1530">101.911505501324%-100%</f>
        <v>1.9115055013239957E-2</v>
      </c>
      <c r="AF718" s="15">
        <f t="shared" ref="AF718" si="1531">AVERAGE(AC718:AE718)</f>
        <v>2.5652011538833303E-2</v>
      </c>
      <c r="AG718" s="17" t="s">
        <v>4828</v>
      </c>
      <c r="AH718" s="21"/>
    </row>
    <row r="719" spans="1:35" ht="20.5" thickBot="1" x14ac:dyDescent="0.25">
      <c r="A719" s="8">
        <v>276</v>
      </c>
      <c r="B719" s="9" t="s">
        <v>2827</v>
      </c>
      <c r="C719" s="10" t="s">
        <v>2828</v>
      </c>
      <c r="D719" s="10" t="s">
        <v>95</v>
      </c>
      <c r="E719" s="11">
        <v>0</v>
      </c>
      <c r="F719" s="11">
        <v>204.505</v>
      </c>
      <c r="G719" s="11"/>
      <c r="H719" s="11"/>
      <c r="I719" s="11">
        <f t="shared" ref="I719:I782" si="1532">H719*0.5</f>
        <v>0</v>
      </c>
      <c r="J719" s="11">
        <f t="shared" si="1359"/>
        <v>204.505</v>
      </c>
      <c r="K719" s="12">
        <v>172.51</v>
      </c>
      <c r="L719" s="12">
        <v>121.24</v>
      </c>
      <c r="M719" s="12">
        <v>24794.19</v>
      </c>
      <c r="N719" s="12">
        <v>2594.105024</v>
      </c>
      <c r="O719" s="12">
        <v>7996.9430695000001</v>
      </c>
      <c r="P719" s="12">
        <v>0</v>
      </c>
      <c r="Q719" s="12">
        <v>0</v>
      </c>
      <c r="R719" s="12">
        <v>2702.966757491</v>
      </c>
      <c r="S719" s="12">
        <v>8773.9260581326198</v>
      </c>
      <c r="T719" s="13">
        <v>2726.33702391731</v>
      </c>
      <c r="V719" s="12">
        <v>137.27000000000001</v>
      </c>
      <c r="W719" s="12">
        <v>3067.2477920000001</v>
      </c>
    </row>
    <row r="720" spans="1:35" ht="18" x14ac:dyDescent="0.2">
      <c r="A720" s="63"/>
      <c r="B720" s="64" t="s">
        <v>1109</v>
      </c>
      <c r="C720" s="65" t="s">
        <v>1110</v>
      </c>
      <c r="D720" s="65" t="s">
        <v>98</v>
      </c>
      <c r="E720" s="66">
        <v>0.504</v>
      </c>
      <c r="F720" s="66">
        <v>103.07052</v>
      </c>
      <c r="G720" s="66"/>
      <c r="H720" s="66"/>
      <c r="I720" s="66">
        <f t="shared" si="1532"/>
        <v>0</v>
      </c>
      <c r="J720" s="66">
        <f t="shared" ref="J720:J783" si="1533">F720-G720-I720</f>
        <v>103.07052</v>
      </c>
      <c r="K720" s="1">
        <v>21.2</v>
      </c>
      <c r="L720" s="1">
        <v>21.2</v>
      </c>
      <c r="M720" s="1">
        <v>2185.0950240000002</v>
      </c>
      <c r="N720" s="1">
        <v>2185.0950240000002</v>
      </c>
      <c r="O720" s="1"/>
      <c r="P720" s="1"/>
      <c r="Q720" s="1"/>
      <c r="R720" s="1"/>
      <c r="S720" s="1"/>
      <c r="T720" s="1"/>
      <c r="V720" s="1">
        <v>25.6</v>
      </c>
      <c r="W720" s="1">
        <v>2638.6053120000001</v>
      </c>
      <c r="X720" s="15">
        <f t="shared" ref="X720:X723" si="1534">V720/L720</f>
        <v>1.2075471698113209</v>
      </c>
      <c r="Y720" s="15">
        <f t="shared" ref="Y720:Y723" si="1535">X720-AF720</f>
        <v>1.1818951582724877</v>
      </c>
      <c r="Z720" s="16">
        <f t="shared" ref="Z720:Z722" si="1536">K720*Y720</f>
        <v>25.05617735537674</v>
      </c>
      <c r="AA720" s="16">
        <f t="shared" ref="AA720:AA722" si="1537">Z720-K720</f>
        <v>3.8561773553767402</v>
      </c>
      <c r="AB720" s="16">
        <f t="shared" ref="AB720:AB722" si="1538">J720*AA720</f>
        <v>397.45820523090543</v>
      </c>
      <c r="AC720" s="15">
        <f t="shared" ref="AC720:AC723" si="1539">104.584835545197%-100%</f>
        <v>4.5848355451969969E-2</v>
      </c>
      <c r="AD720" s="15">
        <f t="shared" ref="AD720:AD723" si="1540">101.199262415129%-100%</f>
        <v>1.1992624151289988E-2</v>
      </c>
      <c r="AE720" s="15">
        <f t="shared" ref="AE720:AE723" si="1541">101.911505501324%-100%</f>
        <v>1.9115055013239957E-2</v>
      </c>
      <c r="AF720" s="15">
        <f t="shared" ref="AF720:AF723" si="1542">AVERAGE(AC720:AE720)</f>
        <v>2.5652011538833303E-2</v>
      </c>
    </row>
    <row r="721" spans="1:34" x14ac:dyDescent="0.2">
      <c r="A721" s="63"/>
      <c r="B721" s="64" t="s">
        <v>1111</v>
      </c>
      <c r="C721" s="65" t="s">
        <v>1112</v>
      </c>
      <c r="D721" s="65" t="s">
        <v>98</v>
      </c>
      <c r="E721" s="66">
        <v>0.08</v>
      </c>
      <c r="F721" s="66">
        <v>16.360399999999998</v>
      </c>
      <c r="G721" s="66"/>
      <c r="H721" s="66"/>
      <c r="I721" s="66">
        <f t="shared" si="1532"/>
        <v>0</v>
      </c>
      <c r="J721" s="66">
        <f t="shared" si="1533"/>
        <v>16.360399999999998</v>
      </c>
      <c r="K721" s="1">
        <v>25</v>
      </c>
      <c r="L721" s="1">
        <v>25</v>
      </c>
      <c r="M721" s="1">
        <v>409.01</v>
      </c>
      <c r="N721" s="1">
        <v>409.01</v>
      </c>
      <c r="O721" s="1"/>
      <c r="P721" s="1"/>
      <c r="Q721" s="1"/>
      <c r="R721" s="1"/>
      <c r="S721" s="1"/>
      <c r="T721" s="1"/>
      <c r="V721" s="1">
        <v>26.2</v>
      </c>
      <c r="W721" s="1">
        <v>428.64247999999998</v>
      </c>
      <c r="X721" s="15">
        <f t="shared" si="1534"/>
        <v>1.048</v>
      </c>
      <c r="Y721" s="15">
        <f t="shared" si="1535"/>
        <v>1.0223479884611668</v>
      </c>
      <c r="Z721" s="16">
        <f t="shared" si="1536"/>
        <v>25.558699711529169</v>
      </c>
      <c r="AA721" s="16">
        <f t="shared" si="1537"/>
        <v>0.55869971152916875</v>
      </c>
      <c r="AB721" s="16">
        <f t="shared" si="1538"/>
        <v>9.1405507605018119</v>
      </c>
      <c r="AC721" s="15">
        <f t="shared" si="1539"/>
        <v>4.5848355451969969E-2</v>
      </c>
      <c r="AD721" s="15">
        <f t="shared" si="1540"/>
        <v>1.1992624151289988E-2</v>
      </c>
      <c r="AE721" s="15">
        <f t="shared" si="1541"/>
        <v>1.9115055013239957E-2</v>
      </c>
      <c r="AF721" s="15">
        <f t="shared" si="1542"/>
        <v>2.5652011538833303E-2</v>
      </c>
    </row>
    <row r="722" spans="1:34" x14ac:dyDescent="0.2">
      <c r="A722" s="2">
        <v>277</v>
      </c>
      <c r="B722" s="3" t="s">
        <v>1121</v>
      </c>
      <c r="C722" s="4" t="s">
        <v>2829</v>
      </c>
      <c r="D722" s="4" t="s">
        <v>41</v>
      </c>
      <c r="E722" s="5">
        <v>0</v>
      </c>
      <c r="F722" s="5">
        <v>681.68299999999999</v>
      </c>
      <c r="G722" s="5"/>
      <c r="H722" s="5"/>
      <c r="I722" s="5">
        <f t="shared" si="1532"/>
        <v>0</v>
      </c>
      <c r="J722" s="5">
        <f t="shared" si="1533"/>
        <v>681.68299999999999</v>
      </c>
      <c r="K722" s="6">
        <v>80.510000000000005</v>
      </c>
      <c r="L722" s="6"/>
      <c r="M722" s="6"/>
      <c r="N722" s="6"/>
      <c r="O722" s="6"/>
      <c r="P722" s="6"/>
      <c r="Q722" s="6"/>
      <c r="R722" s="6"/>
      <c r="S722" s="6"/>
      <c r="T722" s="6"/>
      <c r="V722" s="6"/>
      <c r="W722" s="6">
        <v>0</v>
      </c>
      <c r="X722" s="15">
        <f>X723</f>
        <v>1.1058823529411765</v>
      </c>
      <c r="Y722" s="15">
        <f>Y723</f>
        <v>1.0802303414023433</v>
      </c>
      <c r="Z722" s="16">
        <f t="shared" si="1536"/>
        <v>86.969344786302671</v>
      </c>
      <c r="AA722" s="16">
        <f t="shared" si="1537"/>
        <v>6.4593447863026654</v>
      </c>
      <c r="AB722" s="16">
        <f t="shared" si="1538"/>
        <v>4403.2255319611595</v>
      </c>
      <c r="AC722" s="15"/>
      <c r="AD722" s="15"/>
      <c r="AE722" s="15"/>
      <c r="AF722" s="15"/>
      <c r="AG722" s="17" t="s">
        <v>4946</v>
      </c>
    </row>
    <row r="723" spans="1:34" s="85" customFormat="1" ht="15" thickBot="1" x14ac:dyDescent="0.4">
      <c r="A723" s="80"/>
      <c r="B723" s="81">
        <v>59761416</v>
      </c>
      <c r="C723" s="82" t="s">
        <v>4944</v>
      </c>
      <c r="D723" s="82" t="s">
        <v>41</v>
      </c>
      <c r="E723" s="83"/>
      <c r="F723" s="83">
        <f>F722</f>
        <v>681.68299999999999</v>
      </c>
      <c r="G723" s="83"/>
      <c r="H723" s="83"/>
      <c r="I723" s="83">
        <f t="shared" si="1532"/>
        <v>0</v>
      </c>
      <c r="J723" s="83">
        <f t="shared" si="1533"/>
        <v>681.68299999999999</v>
      </c>
      <c r="K723" s="84"/>
      <c r="L723" s="84">
        <v>42.5</v>
      </c>
      <c r="M723" s="84">
        <v>53865.22</v>
      </c>
      <c r="N723" s="84">
        <v>0</v>
      </c>
      <c r="O723" s="84">
        <v>0</v>
      </c>
      <c r="P723" s="84">
        <v>0</v>
      </c>
      <c r="Q723" s="84">
        <v>0</v>
      </c>
      <c r="R723" s="84">
        <v>0</v>
      </c>
      <c r="S723" s="84">
        <v>0</v>
      </c>
      <c r="T723" s="84">
        <v>0</v>
      </c>
      <c r="V723" s="84">
        <v>47</v>
      </c>
      <c r="W723" s="84"/>
      <c r="X723" s="15">
        <f t="shared" si="1534"/>
        <v>1.1058823529411765</v>
      </c>
      <c r="Y723" s="15">
        <f t="shared" si="1535"/>
        <v>1.0802303414023433</v>
      </c>
      <c r="Z723" s="16"/>
      <c r="AA723" s="16"/>
      <c r="AB723" s="16"/>
      <c r="AC723" s="15">
        <f t="shared" si="1539"/>
        <v>4.5848355451969969E-2</v>
      </c>
      <c r="AD723" s="15">
        <f t="shared" si="1540"/>
        <v>1.1992624151289988E-2</v>
      </c>
      <c r="AE723" s="15">
        <f t="shared" si="1541"/>
        <v>1.9115055013239957E-2</v>
      </c>
      <c r="AF723" s="15">
        <f t="shared" si="1542"/>
        <v>2.5652011538833303E-2</v>
      </c>
      <c r="AG723" s="17" t="s">
        <v>4945</v>
      </c>
      <c r="AH723" s="86"/>
    </row>
    <row r="724" spans="1:34" ht="20.5" thickBot="1" x14ac:dyDescent="0.25">
      <c r="A724" s="8">
        <v>278</v>
      </c>
      <c r="B724" s="9" t="s">
        <v>2830</v>
      </c>
      <c r="C724" s="10" t="s">
        <v>2831</v>
      </c>
      <c r="D724" s="10" t="s">
        <v>95</v>
      </c>
      <c r="E724" s="11">
        <v>0</v>
      </c>
      <c r="F724" s="11">
        <v>6.38</v>
      </c>
      <c r="G724" s="11"/>
      <c r="H724" s="11"/>
      <c r="I724" s="11">
        <f t="shared" si="1532"/>
        <v>0</v>
      </c>
      <c r="J724" s="11">
        <f t="shared" si="1533"/>
        <v>6.38</v>
      </c>
      <c r="K724" s="12">
        <v>172.51</v>
      </c>
      <c r="L724" s="12">
        <v>171.1</v>
      </c>
      <c r="M724" s="12">
        <v>1091.6199999999999</v>
      </c>
      <c r="N724" s="12">
        <v>80.929023999999998</v>
      </c>
      <c r="O724" s="12">
        <v>364.07789000000002</v>
      </c>
      <c r="P724" s="12">
        <v>0</v>
      </c>
      <c r="Q724" s="12">
        <v>0</v>
      </c>
      <c r="R724" s="12">
        <v>123.05832682</v>
      </c>
      <c r="S724" s="12">
        <v>399.45169779240001</v>
      </c>
      <c r="T724" s="13">
        <v>124.12230804573601</v>
      </c>
      <c r="V724" s="12">
        <v>193.43</v>
      </c>
      <c r="W724" s="12">
        <v>95.689791999999997</v>
      </c>
    </row>
    <row r="725" spans="1:34" ht="18" x14ac:dyDescent="0.2">
      <c r="A725" s="63"/>
      <c r="B725" s="64" t="s">
        <v>1109</v>
      </c>
      <c r="C725" s="65" t="s">
        <v>1110</v>
      </c>
      <c r="D725" s="65" t="s">
        <v>98</v>
      </c>
      <c r="E725" s="66">
        <v>0.504</v>
      </c>
      <c r="F725" s="66">
        <v>3.2155200000000002</v>
      </c>
      <c r="G725" s="66"/>
      <c r="H725" s="66"/>
      <c r="I725" s="66">
        <f t="shared" si="1532"/>
        <v>0</v>
      </c>
      <c r="J725" s="66">
        <f t="shared" si="1533"/>
        <v>3.2155200000000002</v>
      </c>
      <c r="K725" s="1">
        <v>21.2</v>
      </c>
      <c r="L725" s="1">
        <v>21.2</v>
      </c>
      <c r="M725" s="1">
        <v>68.169023999999993</v>
      </c>
      <c r="N725" s="1">
        <v>68.169023999999993</v>
      </c>
      <c r="O725" s="1"/>
      <c r="P725" s="1"/>
      <c r="Q725" s="1"/>
      <c r="R725" s="1"/>
      <c r="S725" s="1"/>
      <c r="T725" s="1"/>
      <c r="V725" s="1">
        <v>25.6</v>
      </c>
      <c r="W725" s="1">
        <v>82.317312000000001</v>
      </c>
      <c r="X725" s="15">
        <f t="shared" ref="X725:X728" si="1543">V725/L725</f>
        <v>1.2075471698113209</v>
      </c>
      <c r="Y725" s="15">
        <f t="shared" ref="Y725:Y728" si="1544">X725-AF725</f>
        <v>1.1818951582724877</v>
      </c>
      <c r="Z725" s="16">
        <f t="shared" ref="Z725:Z727" si="1545">K725*Y725</f>
        <v>25.05617735537674</v>
      </c>
      <c r="AA725" s="16">
        <f t="shared" ref="AA725:AA727" si="1546">Z725-K725</f>
        <v>3.8561773553767402</v>
      </c>
      <c r="AB725" s="16">
        <f t="shared" ref="AB725:AB727" si="1547">J725*AA725</f>
        <v>12.399615409761017</v>
      </c>
      <c r="AC725" s="15">
        <f t="shared" ref="AC725:AC728" si="1548">104.584835545197%-100%</f>
        <v>4.5848355451969969E-2</v>
      </c>
      <c r="AD725" s="15">
        <f t="shared" ref="AD725:AD728" si="1549">101.199262415129%-100%</f>
        <v>1.1992624151289988E-2</v>
      </c>
      <c r="AE725" s="15">
        <f t="shared" ref="AE725:AE728" si="1550">101.911505501324%-100%</f>
        <v>1.9115055013239957E-2</v>
      </c>
      <c r="AF725" s="15">
        <f t="shared" ref="AF725:AF728" si="1551">AVERAGE(AC725:AE725)</f>
        <v>2.5652011538833303E-2</v>
      </c>
    </row>
    <row r="726" spans="1:34" x14ac:dyDescent="0.2">
      <c r="A726" s="63"/>
      <c r="B726" s="64" t="s">
        <v>1111</v>
      </c>
      <c r="C726" s="65" t="s">
        <v>1112</v>
      </c>
      <c r="D726" s="65" t="s">
        <v>98</v>
      </c>
      <c r="E726" s="66">
        <v>0.08</v>
      </c>
      <c r="F726" s="66">
        <v>0.51039999999999996</v>
      </c>
      <c r="G726" s="66"/>
      <c r="H726" s="66"/>
      <c r="I726" s="66">
        <f t="shared" si="1532"/>
        <v>0</v>
      </c>
      <c r="J726" s="66">
        <f t="shared" si="1533"/>
        <v>0.51039999999999996</v>
      </c>
      <c r="K726" s="1">
        <v>25</v>
      </c>
      <c r="L726" s="1">
        <v>25</v>
      </c>
      <c r="M726" s="1">
        <v>12.76</v>
      </c>
      <c r="N726" s="1">
        <v>12.76</v>
      </c>
      <c r="O726" s="1"/>
      <c r="P726" s="1"/>
      <c r="Q726" s="1"/>
      <c r="R726" s="1"/>
      <c r="S726" s="1"/>
      <c r="T726" s="1"/>
      <c r="V726" s="1">
        <v>26.2</v>
      </c>
      <c r="W726" s="1">
        <v>13.372479999999999</v>
      </c>
      <c r="X726" s="15">
        <f t="shared" si="1543"/>
        <v>1.048</v>
      </c>
      <c r="Y726" s="15">
        <f t="shared" si="1544"/>
        <v>1.0223479884611668</v>
      </c>
      <c r="Z726" s="16">
        <f t="shared" si="1545"/>
        <v>25.558699711529169</v>
      </c>
      <c r="AA726" s="16">
        <f t="shared" si="1546"/>
        <v>0.55869971152916875</v>
      </c>
      <c r="AB726" s="16">
        <f t="shared" si="1547"/>
        <v>0.28516033276448771</v>
      </c>
      <c r="AC726" s="15">
        <f t="shared" si="1548"/>
        <v>4.5848355451969969E-2</v>
      </c>
      <c r="AD726" s="15">
        <f t="shared" si="1549"/>
        <v>1.1992624151289988E-2</v>
      </c>
      <c r="AE726" s="15">
        <f t="shared" si="1550"/>
        <v>1.9115055013239957E-2</v>
      </c>
      <c r="AF726" s="15">
        <f t="shared" si="1551"/>
        <v>2.5652011538833303E-2</v>
      </c>
    </row>
    <row r="727" spans="1:34" x14ac:dyDescent="0.2">
      <c r="A727" s="2">
        <v>279</v>
      </c>
      <c r="B727" s="3" t="s">
        <v>1121</v>
      </c>
      <c r="C727" s="4" t="s">
        <v>2829</v>
      </c>
      <c r="D727" s="4" t="s">
        <v>41</v>
      </c>
      <c r="E727" s="5">
        <v>0</v>
      </c>
      <c r="F727" s="5">
        <v>21.265999999999998</v>
      </c>
      <c r="G727" s="5"/>
      <c r="H727" s="5"/>
      <c r="I727" s="5">
        <f t="shared" si="1532"/>
        <v>0</v>
      </c>
      <c r="J727" s="5">
        <f t="shared" si="1533"/>
        <v>21.265999999999998</v>
      </c>
      <c r="K727" s="6">
        <v>80.510000000000005</v>
      </c>
      <c r="L727" s="6"/>
      <c r="M727" s="6"/>
      <c r="N727" s="6"/>
      <c r="O727" s="6"/>
      <c r="P727" s="6"/>
      <c r="Q727" s="6"/>
      <c r="R727" s="6"/>
      <c r="S727" s="6"/>
      <c r="T727" s="6"/>
      <c r="V727" s="6"/>
      <c r="W727" s="6">
        <v>0</v>
      </c>
      <c r="X727" s="15">
        <f>X728</f>
        <v>1.1058823529411765</v>
      </c>
      <c r="Y727" s="15">
        <f>Y728</f>
        <v>1.0802303414023433</v>
      </c>
      <c r="Z727" s="16">
        <f t="shared" si="1545"/>
        <v>86.969344786302671</v>
      </c>
      <c r="AA727" s="16">
        <f t="shared" si="1546"/>
        <v>6.4593447863026654</v>
      </c>
      <c r="AB727" s="16">
        <f t="shared" si="1547"/>
        <v>137.36442622551246</v>
      </c>
      <c r="AC727" s="15"/>
      <c r="AD727" s="15"/>
      <c r="AE727" s="15"/>
      <c r="AF727" s="15"/>
      <c r="AG727" s="17" t="s">
        <v>4946</v>
      </c>
    </row>
    <row r="728" spans="1:34" s="85" customFormat="1" ht="15" thickBot="1" x14ac:dyDescent="0.4">
      <c r="A728" s="80"/>
      <c r="B728" s="81">
        <v>59761416</v>
      </c>
      <c r="C728" s="82" t="s">
        <v>4944</v>
      </c>
      <c r="D728" s="82" t="s">
        <v>41</v>
      </c>
      <c r="E728" s="83"/>
      <c r="F728" s="83">
        <f>F727</f>
        <v>21.265999999999998</v>
      </c>
      <c r="G728" s="83"/>
      <c r="H728" s="83"/>
      <c r="I728" s="83">
        <f t="shared" si="1532"/>
        <v>0</v>
      </c>
      <c r="J728" s="83">
        <f t="shared" si="1533"/>
        <v>21.265999999999998</v>
      </c>
      <c r="K728" s="84"/>
      <c r="L728" s="84">
        <v>42.5</v>
      </c>
      <c r="M728" s="84">
        <v>53865.22</v>
      </c>
      <c r="N728" s="84">
        <v>0</v>
      </c>
      <c r="O728" s="84">
        <v>0</v>
      </c>
      <c r="P728" s="84">
        <v>0</v>
      </c>
      <c r="Q728" s="84">
        <v>0</v>
      </c>
      <c r="R728" s="84">
        <v>0</v>
      </c>
      <c r="S728" s="84">
        <v>0</v>
      </c>
      <c r="T728" s="84">
        <v>0</v>
      </c>
      <c r="V728" s="84">
        <v>47</v>
      </c>
      <c r="W728" s="84"/>
      <c r="X728" s="15">
        <f t="shared" si="1543"/>
        <v>1.1058823529411765</v>
      </c>
      <c r="Y728" s="15">
        <f t="shared" si="1544"/>
        <v>1.0802303414023433</v>
      </c>
      <c r="Z728" s="16"/>
      <c r="AA728" s="16"/>
      <c r="AB728" s="16"/>
      <c r="AC728" s="15">
        <f t="shared" si="1548"/>
        <v>4.5848355451969969E-2</v>
      </c>
      <c r="AD728" s="15">
        <f t="shared" si="1549"/>
        <v>1.1992624151289988E-2</v>
      </c>
      <c r="AE728" s="15">
        <f t="shared" si="1550"/>
        <v>1.9115055013239957E-2</v>
      </c>
      <c r="AF728" s="15">
        <f t="shared" si="1551"/>
        <v>2.5652011538833303E-2</v>
      </c>
      <c r="AG728" s="17" t="s">
        <v>4945</v>
      </c>
      <c r="AH728" s="86"/>
    </row>
    <row r="729" spans="1:34" ht="20.5" thickBot="1" x14ac:dyDescent="0.25">
      <c r="A729" s="8">
        <v>280</v>
      </c>
      <c r="B729" s="9" t="s">
        <v>1125</v>
      </c>
      <c r="C729" s="10" t="s">
        <v>1126</v>
      </c>
      <c r="D729" s="10" t="s">
        <v>38</v>
      </c>
      <c r="E729" s="11">
        <v>0</v>
      </c>
      <c r="F729" s="11">
        <v>351.62400000000002</v>
      </c>
      <c r="G729" s="11"/>
      <c r="H729" s="11"/>
      <c r="I729" s="11">
        <f t="shared" si="1532"/>
        <v>0</v>
      </c>
      <c r="J729" s="11">
        <f t="shared" si="1533"/>
        <v>351.62400000000002</v>
      </c>
      <c r="K729" s="12">
        <v>690.05</v>
      </c>
      <c r="L729" s="12">
        <v>535.39</v>
      </c>
      <c r="M729" s="12">
        <v>188255.97</v>
      </c>
      <c r="N729" s="12">
        <v>52922.224992000003</v>
      </c>
      <c r="O729" s="12">
        <v>48749.538146400002</v>
      </c>
      <c r="P729" s="12">
        <v>0</v>
      </c>
      <c r="Q729" s="12">
        <v>0</v>
      </c>
      <c r="R729" s="12">
        <v>16477.343893483201</v>
      </c>
      <c r="S729" s="12">
        <v>53486.043272704199</v>
      </c>
      <c r="T729" s="13">
        <v>16619.8095437622</v>
      </c>
      <c r="V729" s="12">
        <v>615.04</v>
      </c>
      <c r="W729" s="12">
        <v>63835.227456000001</v>
      </c>
    </row>
    <row r="730" spans="1:34" ht="18" x14ac:dyDescent="0.2">
      <c r="A730" s="63"/>
      <c r="B730" s="64" t="s">
        <v>1109</v>
      </c>
      <c r="C730" s="65" t="s">
        <v>1110</v>
      </c>
      <c r="D730" s="65" t="s">
        <v>98</v>
      </c>
      <c r="E730" s="66">
        <v>6.49</v>
      </c>
      <c r="F730" s="66">
        <v>2282.0397600000001</v>
      </c>
      <c r="G730" s="66"/>
      <c r="H730" s="66"/>
      <c r="I730" s="66">
        <f t="shared" si="1532"/>
        <v>0</v>
      </c>
      <c r="J730" s="66">
        <f t="shared" si="1533"/>
        <v>2282.0397600000001</v>
      </c>
      <c r="K730" s="1">
        <v>21.2</v>
      </c>
      <c r="L730" s="1">
        <v>21.2</v>
      </c>
      <c r="M730" s="1">
        <v>48379.242912000002</v>
      </c>
      <c r="N730" s="1">
        <v>48379.242912000002</v>
      </c>
      <c r="O730" s="1"/>
      <c r="P730" s="1"/>
      <c r="Q730" s="1"/>
      <c r="R730" s="1"/>
      <c r="S730" s="1"/>
      <c r="T730" s="1"/>
      <c r="V730" s="1">
        <v>25.6</v>
      </c>
      <c r="W730" s="1">
        <v>58420.217856000003</v>
      </c>
      <c r="X730" s="15">
        <f t="shared" ref="X730:X731" si="1552">V730/L730</f>
        <v>1.2075471698113209</v>
      </c>
      <c r="Y730" s="15">
        <f t="shared" ref="Y730:Y731" si="1553">X730-AF730</f>
        <v>1.1818951582724877</v>
      </c>
      <c r="Z730" s="16">
        <f t="shared" ref="Z730:Z732" si="1554">K730*Y730</f>
        <v>25.05617735537674</v>
      </c>
      <c r="AA730" s="16">
        <f t="shared" ref="AA730:AA732" si="1555">Z730-K730</f>
        <v>3.8561773553767402</v>
      </c>
      <c r="AB730" s="16">
        <f t="shared" ref="AB730:AB732" si="1556">J730*AA730</f>
        <v>8799.9500465813708</v>
      </c>
      <c r="AC730" s="15">
        <f t="shared" ref="AC730:AC731" si="1557">104.584835545197%-100%</f>
        <v>4.5848355451969969E-2</v>
      </c>
      <c r="AD730" s="15">
        <f t="shared" ref="AD730:AD731" si="1558">101.199262415129%-100%</f>
        <v>1.1992624151289988E-2</v>
      </c>
      <c r="AE730" s="15">
        <f t="shared" ref="AE730:AE731" si="1559">101.911505501324%-100%</f>
        <v>1.9115055013239957E-2</v>
      </c>
      <c r="AF730" s="15">
        <f t="shared" ref="AF730:AF731" si="1560">AVERAGE(AC730:AE730)</f>
        <v>2.5652011538833303E-2</v>
      </c>
    </row>
    <row r="731" spans="1:34" x14ac:dyDescent="0.2">
      <c r="A731" s="63"/>
      <c r="B731" s="64" t="s">
        <v>1127</v>
      </c>
      <c r="C731" s="65" t="s">
        <v>1128</v>
      </c>
      <c r="D731" s="65" t="s">
        <v>98</v>
      </c>
      <c r="E731" s="66">
        <v>0.4</v>
      </c>
      <c r="F731" s="66">
        <v>140.64959999999999</v>
      </c>
      <c r="G731" s="66"/>
      <c r="H731" s="66"/>
      <c r="I731" s="66">
        <f t="shared" si="1532"/>
        <v>0</v>
      </c>
      <c r="J731" s="66">
        <f t="shared" si="1533"/>
        <v>140.64959999999999</v>
      </c>
      <c r="K731" s="1">
        <v>32.299999999999997</v>
      </c>
      <c r="L731" s="1">
        <v>32.299999999999997</v>
      </c>
      <c r="M731" s="1">
        <v>4542.9820799999998</v>
      </c>
      <c r="N731" s="1">
        <v>4542.9820799999998</v>
      </c>
      <c r="O731" s="1"/>
      <c r="P731" s="1"/>
      <c r="Q731" s="1"/>
      <c r="R731" s="1"/>
      <c r="S731" s="1"/>
      <c r="T731" s="1"/>
      <c r="V731" s="1">
        <v>38.5</v>
      </c>
      <c r="W731" s="1">
        <v>5415.0096000000003</v>
      </c>
      <c r="X731" s="15">
        <f t="shared" si="1552"/>
        <v>1.1919504643962848</v>
      </c>
      <c r="Y731" s="15">
        <f t="shared" si="1553"/>
        <v>1.1662984528574516</v>
      </c>
      <c r="Z731" s="16">
        <f t="shared" si="1554"/>
        <v>37.671440027295681</v>
      </c>
      <c r="AA731" s="16">
        <f t="shared" si="1555"/>
        <v>5.3714400272956837</v>
      </c>
      <c r="AB731" s="16">
        <f t="shared" si="1556"/>
        <v>755.49089126312697</v>
      </c>
      <c r="AC731" s="15">
        <f t="shared" si="1557"/>
        <v>4.5848355451969969E-2</v>
      </c>
      <c r="AD731" s="15">
        <f t="shared" si="1558"/>
        <v>1.1992624151289988E-2</v>
      </c>
      <c r="AE731" s="15">
        <f t="shared" si="1559"/>
        <v>1.9115055013239957E-2</v>
      </c>
      <c r="AF731" s="15">
        <f t="shared" si="1560"/>
        <v>2.5652011538833303E-2</v>
      </c>
    </row>
    <row r="732" spans="1:34" ht="20" x14ac:dyDescent="0.2">
      <c r="A732" s="2">
        <v>281</v>
      </c>
      <c r="B732" s="3" t="s">
        <v>2832</v>
      </c>
      <c r="C732" s="4" t="s">
        <v>1114</v>
      </c>
      <c r="D732" s="4" t="s">
        <v>38</v>
      </c>
      <c r="E732" s="5">
        <v>0</v>
      </c>
      <c r="F732" s="5">
        <v>180.79400000000001</v>
      </c>
      <c r="G732" s="5"/>
      <c r="H732" s="5"/>
      <c r="I732" s="5">
        <f t="shared" si="1532"/>
        <v>0</v>
      </c>
      <c r="J732" s="5">
        <f t="shared" si="1533"/>
        <v>180.79400000000001</v>
      </c>
      <c r="K732" s="6">
        <v>262.18</v>
      </c>
      <c r="L732" s="6"/>
      <c r="M732" s="6"/>
      <c r="N732" s="6"/>
      <c r="O732" s="6"/>
      <c r="P732" s="6"/>
      <c r="Q732" s="6"/>
      <c r="R732" s="6"/>
      <c r="S732" s="6"/>
      <c r="T732" s="6"/>
      <c r="V732" s="6"/>
      <c r="W732" s="6">
        <v>0</v>
      </c>
      <c r="X732" s="15">
        <v>1.0345821325648414</v>
      </c>
      <c r="Y732" s="15">
        <v>1.0089301210260082</v>
      </c>
      <c r="Z732" s="16">
        <f t="shared" si="1554"/>
        <v>264.52129913059883</v>
      </c>
      <c r="AA732" s="16">
        <f t="shared" si="1555"/>
        <v>2.3412991305988271</v>
      </c>
      <c r="AB732" s="16">
        <f t="shared" si="1556"/>
        <v>423.29283501748438</v>
      </c>
      <c r="AC732" s="15"/>
      <c r="AD732" s="15"/>
      <c r="AE732" s="15"/>
      <c r="AF732" s="15"/>
      <c r="AG732" s="17" t="s">
        <v>4603</v>
      </c>
    </row>
    <row r="733" spans="1:34" ht="18" x14ac:dyDescent="0.2">
      <c r="A733" s="63"/>
      <c r="B733" s="64">
        <v>59761434</v>
      </c>
      <c r="C733" s="65" t="s">
        <v>4598</v>
      </c>
      <c r="D733" s="65" t="s">
        <v>38</v>
      </c>
      <c r="E733" s="66">
        <v>0.21479000000000001</v>
      </c>
      <c r="F733" s="66">
        <f>F732</f>
        <v>180.79400000000001</v>
      </c>
      <c r="G733" s="66"/>
      <c r="H733" s="66"/>
      <c r="I733" s="66">
        <f t="shared" si="1532"/>
        <v>0</v>
      </c>
      <c r="J733" s="66">
        <f t="shared" si="1533"/>
        <v>180.79400000000001</v>
      </c>
      <c r="K733" s="1"/>
      <c r="L733" s="1">
        <v>347</v>
      </c>
      <c r="M733" s="1">
        <v>1044.845955</v>
      </c>
      <c r="N733" s="1">
        <v>1044.845955</v>
      </c>
      <c r="O733" s="1"/>
      <c r="P733" s="1"/>
      <c r="Q733" s="1"/>
      <c r="R733" s="1"/>
      <c r="S733" s="1"/>
      <c r="T733" s="1"/>
      <c r="V733" s="1">
        <v>359</v>
      </c>
      <c r="W733" s="1">
        <v>1378.3074300000001</v>
      </c>
      <c r="X733" s="15">
        <f t="shared" ref="X733" si="1561">V733/L733</f>
        <v>1.0345821325648414</v>
      </c>
      <c r="Y733" s="15">
        <f t="shared" ref="Y733" si="1562">X733-AF733</f>
        <v>1.0089301210260082</v>
      </c>
      <c r="Z733" s="16"/>
      <c r="AA733" s="16"/>
      <c r="AB733" s="16"/>
      <c r="AC733" s="15">
        <f t="shared" ref="AC733" si="1563">104.584835545197%-100%</f>
        <v>4.5848355451969969E-2</v>
      </c>
      <c r="AD733" s="15">
        <f t="shared" ref="AD733" si="1564">101.199262415129%-100%</f>
        <v>1.1992624151289988E-2</v>
      </c>
      <c r="AE733" s="15">
        <f t="shared" ref="AE733" si="1565">101.911505501324%-100%</f>
        <v>1.9115055013239957E-2</v>
      </c>
      <c r="AF733" s="15">
        <f t="shared" ref="AF733" si="1566">AVERAGE(AC733:AE733)</f>
        <v>2.5652011538833303E-2</v>
      </c>
      <c r="AG733" s="17" t="s">
        <v>4828</v>
      </c>
      <c r="AH733" s="21"/>
    </row>
    <row r="734" spans="1:34" ht="20" x14ac:dyDescent="0.2">
      <c r="A734" s="2">
        <v>282</v>
      </c>
      <c r="B734" s="3" t="s">
        <v>1129</v>
      </c>
      <c r="C734" s="4" t="s">
        <v>1130</v>
      </c>
      <c r="D734" s="4" t="s">
        <v>38</v>
      </c>
      <c r="E734" s="5">
        <v>0</v>
      </c>
      <c r="F734" s="5">
        <v>106.32</v>
      </c>
      <c r="G734" s="5"/>
      <c r="H734" s="5"/>
      <c r="I734" s="5">
        <f t="shared" si="1532"/>
        <v>0</v>
      </c>
      <c r="J734" s="5">
        <f t="shared" si="1533"/>
        <v>106.32</v>
      </c>
      <c r="K734" s="6">
        <v>262.18</v>
      </c>
      <c r="L734" s="6"/>
      <c r="M734" s="6"/>
      <c r="N734" s="6"/>
      <c r="O734" s="6"/>
      <c r="P734" s="6"/>
      <c r="Q734" s="6"/>
      <c r="R734" s="6"/>
      <c r="S734" s="6"/>
      <c r="T734" s="6"/>
      <c r="V734" s="6"/>
      <c r="W734" s="6">
        <v>0</v>
      </c>
      <c r="X734" s="15">
        <v>1.0345821325648414</v>
      </c>
      <c r="Y734" s="15">
        <v>1.0089301210260082</v>
      </c>
      <c r="Z734" s="16">
        <f t="shared" ref="Z734" si="1567">K734*Y734</f>
        <v>264.52129913059883</v>
      </c>
      <c r="AA734" s="16">
        <f t="shared" ref="AA734" si="1568">Z734-K734</f>
        <v>2.3412991305988271</v>
      </c>
      <c r="AB734" s="16">
        <f t="shared" ref="AB734" si="1569">J734*AA734</f>
        <v>248.92692356526729</v>
      </c>
      <c r="AC734" s="15"/>
      <c r="AD734" s="15"/>
      <c r="AE734" s="15"/>
      <c r="AF734" s="15"/>
      <c r="AG734" s="17" t="s">
        <v>4603</v>
      </c>
    </row>
    <row r="735" spans="1:34" ht="18" x14ac:dyDescent="0.2">
      <c r="A735" s="63"/>
      <c r="B735" s="64">
        <v>59761434</v>
      </c>
      <c r="C735" s="65" t="s">
        <v>4598</v>
      </c>
      <c r="D735" s="65" t="s">
        <v>38</v>
      </c>
      <c r="E735" s="66">
        <v>0.21479000000000001</v>
      </c>
      <c r="F735" s="66">
        <f>F734</f>
        <v>106.32</v>
      </c>
      <c r="G735" s="66"/>
      <c r="H735" s="66"/>
      <c r="I735" s="66">
        <f t="shared" si="1532"/>
        <v>0</v>
      </c>
      <c r="J735" s="66">
        <f t="shared" si="1533"/>
        <v>106.32</v>
      </c>
      <c r="K735" s="1"/>
      <c r="L735" s="1">
        <v>347</v>
      </c>
      <c r="M735" s="1">
        <v>1044.845955</v>
      </c>
      <c r="N735" s="1">
        <v>1044.845955</v>
      </c>
      <c r="O735" s="1"/>
      <c r="P735" s="1"/>
      <c r="Q735" s="1"/>
      <c r="R735" s="1"/>
      <c r="S735" s="1"/>
      <c r="T735" s="1"/>
      <c r="V735" s="1">
        <v>359</v>
      </c>
      <c r="W735" s="1">
        <v>1378.3074300000001</v>
      </c>
      <c r="X735" s="15">
        <f t="shared" ref="X735" si="1570">V735/L735</f>
        <v>1.0345821325648414</v>
      </c>
      <c r="Y735" s="15">
        <f t="shared" ref="Y735" si="1571">X735-AF735</f>
        <v>1.0089301210260082</v>
      </c>
      <c r="Z735" s="16"/>
      <c r="AA735" s="16"/>
      <c r="AB735" s="16"/>
      <c r="AC735" s="15">
        <f t="shared" ref="AC735" si="1572">104.584835545197%-100%</f>
        <v>4.5848355451969969E-2</v>
      </c>
      <c r="AD735" s="15">
        <f t="shared" ref="AD735" si="1573">101.199262415129%-100%</f>
        <v>1.1992624151289988E-2</v>
      </c>
      <c r="AE735" s="15">
        <f t="shared" ref="AE735" si="1574">101.911505501324%-100%</f>
        <v>1.9115055013239957E-2</v>
      </c>
      <c r="AF735" s="15">
        <f t="shared" ref="AF735" si="1575">AVERAGE(AC735:AE735)</f>
        <v>2.5652011538833303E-2</v>
      </c>
      <c r="AG735" s="17" t="s">
        <v>4828</v>
      </c>
      <c r="AH735" s="21"/>
    </row>
    <row r="736" spans="1:34" ht="20" x14ac:dyDescent="0.2">
      <c r="A736" s="2">
        <v>283</v>
      </c>
      <c r="B736" s="3" t="s">
        <v>2833</v>
      </c>
      <c r="C736" s="4" t="s">
        <v>2834</v>
      </c>
      <c r="D736" s="4" t="s">
        <v>38</v>
      </c>
      <c r="E736" s="5">
        <v>0</v>
      </c>
      <c r="F736" s="5">
        <v>58.25</v>
      </c>
      <c r="G736" s="5"/>
      <c r="H736" s="5"/>
      <c r="I736" s="5">
        <f t="shared" si="1532"/>
        <v>0</v>
      </c>
      <c r="J736" s="5">
        <f t="shared" si="1533"/>
        <v>58.25</v>
      </c>
      <c r="K736" s="6">
        <v>262.18</v>
      </c>
      <c r="L736" s="6"/>
      <c r="M736" s="6"/>
      <c r="N736" s="6"/>
      <c r="O736" s="6"/>
      <c r="P736" s="6"/>
      <c r="Q736" s="6"/>
      <c r="R736" s="6"/>
      <c r="S736" s="6"/>
      <c r="T736" s="6"/>
      <c r="V736" s="6"/>
      <c r="W736" s="6">
        <v>0</v>
      </c>
      <c r="X736" s="15">
        <v>1.0345821325648414</v>
      </c>
      <c r="Y736" s="15">
        <v>1.0089301210260082</v>
      </c>
      <c r="Z736" s="16">
        <f t="shared" ref="Z736" si="1576">K736*Y736</f>
        <v>264.52129913059883</v>
      </c>
      <c r="AA736" s="16">
        <f t="shared" ref="AA736" si="1577">Z736-K736</f>
        <v>2.3412991305988271</v>
      </c>
      <c r="AB736" s="16">
        <f t="shared" ref="AB736" si="1578">J736*AA736</f>
        <v>136.38067435738168</v>
      </c>
      <c r="AC736" s="15"/>
      <c r="AD736" s="15"/>
      <c r="AE736" s="15"/>
      <c r="AF736" s="15"/>
      <c r="AG736" s="17" t="s">
        <v>4603</v>
      </c>
    </row>
    <row r="737" spans="1:34" ht="18" x14ac:dyDescent="0.2">
      <c r="A737" s="63"/>
      <c r="B737" s="64">
        <v>59761434</v>
      </c>
      <c r="C737" s="65" t="s">
        <v>4598</v>
      </c>
      <c r="D737" s="65" t="s">
        <v>38</v>
      </c>
      <c r="E737" s="66">
        <v>0.21479000000000001</v>
      </c>
      <c r="F737" s="66">
        <f>F736</f>
        <v>58.25</v>
      </c>
      <c r="G737" s="66"/>
      <c r="H737" s="66"/>
      <c r="I737" s="66">
        <f t="shared" si="1532"/>
        <v>0</v>
      </c>
      <c r="J737" s="66">
        <f t="shared" si="1533"/>
        <v>58.25</v>
      </c>
      <c r="K737" s="1"/>
      <c r="L737" s="1">
        <v>347</v>
      </c>
      <c r="M737" s="1">
        <v>1044.845955</v>
      </c>
      <c r="N737" s="1">
        <v>1044.845955</v>
      </c>
      <c r="O737" s="1"/>
      <c r="P737" s="1"/>
      <c r="Q737" s="1"/>
      <c r="R737" s="1"/>
      <c r="S737" s="1"/>
      <c r="T737" s="1"/>
      <c r="V737" s="1">
        <v>359</v>
      </c>
      <c r="W737" s="1">
        <v>1378.3074300000001</v>
      </c>
      <c r="X737" s="15">
        <f t="shared" ref="X737" si="1579">V737/L737</f>
        <v>1.0345821325648414</v>
      </c>
      <c r="Y737" s="15">
        <f t="shared" ref="Y737" si="1580">X737-AF737</f>
        <v>1.0089301210260082</v>
      </c>
      <c r="Z737" s="16"/>
      <c r="AA737" s="16"/>
      <c r="AB737" s="16"/>
      <c r="AC737" s="15">
        <f t="shared" ref="AC737" si="1581">104.584835545197%-100%</f>
        <v>4.5848355451969969E-2</v>
      </c>
      <c r="AD737" s="15">
        <f t="shared" ref="AD737" si="1582">101.199262415129%-100%</f>
        <v>1.1992624151289988E-2</v>
      </c>
      <c r="AE737" s="15">
        <f t="shared" ref="AE737" si="1583">101.911505501324%-100%</f>
        <v>1.9115055013239957E-2</v>
      </c>
      <c r="AF737" s="15">
        <f t="shared" ref="AF737" si="1584">AVERAGE(AC737:AE737)</f>
        <v>2.5652011538833303E-2</v>
      </c>
      <c r="AG737" s="17" t="s">
        <v>4828</v>
      </c>
      <c r="AH737" s="21"/>
    </row>
    <row r="738" spans="1:34" ht="20" x14ac:dyDescent="0.2">
      <c r="A738" s="2">
        <v>284</v>
      </c>
      <c r="B738" s="3" t="s">
        <v>2835</v>
      </c>
      <c r="C738" s="4" t="s">
        <v>2836</v>
      </c>
      <c r="D738" s="4" t="s">
        <v>38</v>
      </c>
      <c r="E738" s="5">
        <v>0</v>
      </c>
      <c r="F738" s="5">
        <v>11.8</v>
      </c>
      <c r="G738" s="5"/>
      <c r="H738" s="5"/>
      <c r="I738" s="5">
        <f t="shared" si="1532"/>
        <v>0</v>
      </c>
      <c r="J738" s="5">
        <f t="shared" si="1533"/>
        <v>11.8</v>
      </c>
      <c r="K738" s="6">
        <v>262.18</v>
      </c>
      <c r="L738" s="6"/>
      <c r="M738" s="6"/>
      <c r="N738" s="6"/>
      <c r="O738" s="6"/>
      <c r="P738" s="6"/>
      <c r="Q738" s="6"/>
      <c r="R738" s="6"/>
      <c r="S738" s="6"/>
      <c r="T738" s="6"/>
      <c r="V738" s="6"/>
      <c r="W738" s="6">
        <v>0</v>
      </c>
      <c r="X738" s="15">
        <v>1.0345821325648414</v>
      </c>
      <c r="Y738" s="15">
        <v>1.0089301210260082</v>
      </c>
      <c r="Z738" s="16">
        <f t="shared" ref="Z738" si="1585">K738*Y738</f>
        <v>264.52129913059883</v>
      </c>
      <c r="AA738" s="16">
        <f t="shared" ref="AA738" si="1586">Z738-K738</f>
        <v>2.3412991305988271</v>
      </c>
      <c r="AB738" s="16">
        <f t="shared" ref="AB738" si="1587">J738*AA738</f>
        <v>27.627329741066163</v>
      </c>
      <c r="AC738" s="15"/>
      <c r="AD738" s="15"/>
      <c r="AE738" s="15"/>
      <c r="AF738" s="15"/>
      <c r="AG738" s="17" t="s">
        <v>4603</v>
      </c>
    </row>
    <row r="739" spans="1:34" ht="18.5" thickBot="1" x14ac:dyDescent="0.25">
      <c r="A739" s="63"/>
      <c r="B739" s="64">
        <v>59761434</v>
      </c>
      <c r="C739" s="65" t="s">
        <v>4598</v>
      </c>
      <c r="D739" s="65" t="s">
        <v>38</v>
      </c>
      <c r="E739" s="66">
        <v>0.21479000000000001</v>
      </c>
      <c r="F739" s="66">
        <f>F738</f>
        <v>11.8</v>
      </c>
      <c r="G739" s="66"/>
      <c r="H739" s="66"/>
      <c r="I739" s="66">
        <f t="shared" si="1532"/>
        <v>0</v>
      </c>
      <c r="J739" s="66">
        <f t="shared" si="1533"/>
        <v>11.8</v>
      </c>
      <c r="K739" s="1"/>
      <c r="L739" s="1">
        <v>347</v>
      </c>
      <c r="M739" s="1">
        <v>1044.845955</v>
      </c>
      <c r="N739" s="1">
        <v>1044.845955</v>
      </c>
      <c r="O739" s="1"/>
      <c r="P739" s="1"/>
      <c r="Q739" s="1"/>
      <c r="R739" s="1"/>
      <c r="S739" s="1"/>
      <c r="T739" s="1"/>
      <c r="V739" s="1">
        <v>359</v>
      </c>
      <c r="W739" s="1">
        <v>1378.3074300000001</v>
      </c>
      <c r="X739" s="15">
        <f t="shared" ref="X739" si="1588">V739/L739</f>
        <v>1.0345821325648414</v>
      </c>
      <c r="Y739" s="15">
        <f t="shared" ref="Y739" si="1589">X739-AF739</f>
        <v>1.0089301210260082</v>
      </c>
      <c r="Z739" s="16"/>
      <c r="AA739" s="16"/>
      <c r="AB739" s="16"/>
      <c r="AC739" s="15">
        <f t="shared" ref="AC739" si="1590">104.584835545197%-100%</f>
        <v>4.5848355451969969E-2</v>
      </c>
      <c r="AD739" s="15">
        <f t="shared" ref="AD739" si="1591">101.199262415129%-100%</f>
        <v>1.1992624151289988E-2</v>
      </c>
      <c r="AE739" s="15">
        <f t="shared" ref="AE739" si="1592">101.911505501324%-100%</f>
        <v>1.9115055013239957E-2</v>
      </c>
      <c r="AF739" s="15">
        <f t="shared" ref="AF739" si="1593">AVERAGE(AC739:AE739)</f>
        <v>2.5652011538833303E-2</v>
      </c>
      <c r="AG739" s="17" t="s">
        <v>4828</v>
      </c>
      <c r="AH739" s="21"/>
    </row>
    <row r="740" spans="1:34" ht="15" thickBot="1" x14ac:dyDescent="0.25">
      <c r="A740" s="8">
        <v>285</v>
      </c>
      <c r="B740" s="9" t="s">
        <v>1136</v>
      </c>
      <c r="C740" s="10" t="s">
        <v>1137</v>
      </c>
      <c r="D740" s="10" t="s">
        <v>38</v>
      </c>
      <c r="E740" s="11">
        <v>0</v>
      </c>
      <c r="F740" s="11">
        <v>43.43</v>
      </c>
      <c r="G740" s="11"/>
      <c r="H740" s="11"/>
      <c r="I740" s="11">
        <f t="shared" si="1532"/>
        <v>0</v>
      </c>
      <c r="J740" s="11">
        <f t="shared" si="1533"/>
        <v>43.43</v>
      </c>
      <c r="K740" s="12">
        <v>92.01</v>
      </c>
      <c r="L740" s="12">
        <v>15.58</v>
      </c>
      <c r="M740" s="12">
        <v>676.64</v>
      </c>
      <c r="N740" s="12">
        <v>0</v>
      </c>
      <c r="O740" s="12">
        <v>243.77259000000001</v>
      </c>
      <c r="P740" s="12">
        <v>0</v>
      </c>
      <c r="Q740" s="12">
        <v>0</v>
      </c>
      <c r="R740" s="12">
        <v>82.395135420000003</v>
      </c>
      <c r="S740" s="12">
        <v>267.45753484440002</v>
      </c>
      <c r="T740" s="13">
        <v>83.107536437015995</v>
      </c>
      <c r="V740" s="12">
        <v>17.55</v>
      </c>
      <c r="W740" s="12">
        <v>0</v>
      </c>
    </row>
    <row r="741" spans="1:34" ht="15" thickBot="1" x14ac:dyDescent="0.25">
      <c r="A741" s="8">
        <v>286</v>
      </c>
      <c r="B741" s="9" t="s">
        <v>1138</v>
      </c>
      <c r="C741" s="10" t="s">
        <v>1139</v>
      </c>
      <c r="D741" s="10" t="s">
        <v>695</v>
      </c>
      <c r="E741" s="11">
        <v>0</v>
      </c>
      <c r="F741" s="11">
        <v>3</v>
      </c>
      <c r="G741" s="11"/>
      <c r="H741" s="11"/>
      <c r="I741" s="11">
        <f t="shared" si="1532"/>
        <v>0</v>
      </c>
      <c r="J741" s="11">
        <f t="shared" si="1533"/>
        <v>3</v>
      </c>
      <c r="K741" s="12">
        <v>6338.51</v>
      </c>
      <c r="L741" s="12">
        <v>6.58</v>
      </c>
      <c r="M741" s="12">
        <v>19.739999999999998</v>
      </c>
      <c r="N741" s="12">
        <v>0</v>
      </c>
      <c r="O741" s="12">
        <v>0</v>
      </c>
      <c r="P741" s="12">
        <v>0</v>
      </c>
      <c r="Q741" s="12">
        <v>0</v>
      </c>
      <c r="R741" s="12">
        <v>0</v>
      </c>
      <c r="S741" s="12">
        <v>0</v>
      </c>
      <c r="T741" s="13">
        <v>0</v>
      </c>
      <c r="V741" s="12">
        <v>6.58</v>
      </c>
      <c r="W741" s="12">
        <v>0</v>
      </c>
    </row>
    <row r="742" spans="1:34" ht="15" thickBot="1" x14ac:dyDescent="0.35">
      <c r="A742" s="58"/>
      <c r="B742" s="59" t="s">
        <v>1140</v>
      </c>
      <c r="C742" s="60" t="s">
        <v>1141</v>
      </c>
      <c r="D742" s="60"/>
      <c r="E742" s="61"/>
      <c r="F742" s="61"/>
      <c r="G742" s="61"/>
      <c r="H742" s="61"/>
      <c r="I742" s="61"/>
      <c r="J742" s="61"/>
      <c r="K742" s="62"/>
      <c r="L742" s="62"/>
      <c r="M742" s="62">
        <v>105117.21</v>
      </c>
      <c r="N742" s="62">
        <v>9232.5680479999992</v>
      </c>
      <c r="O742" s="62">
        <v>9296.4489259999991</v>
      </c>
      <c r="P742" s="62">
        <v>0</v>
      </c>
      <c r="Q742" s="62">
        <v>0</v>
      </c>
      <c r="R742" s="62">
        <v>3142.199736988</v>
      </c>
      <c r="S742" s="62">
        <v>10222.197203810199</v>
      </c>
      <c r="T742" s="62">
        <v>3176.3607896717399</v>
      </c>
      <c r="V742" s="62"/>
      <c r="W742" s="62">
        <v>11761.742663999999</v>
      </c>
    </row>
    <row r="743" spans="1:34" ht="15" thickBot="1" x14ac:dyDescent="0.25">
      <c r="A743" s="8">
        <v>287</v>
      </c>
      <c r="B743" s="9" t="s">
        <v>1142</v>
      </c>
      <c r="C743" s="10" t="s">
        <v>1143</v>
      </c>
      <c r="D743" s="10" t="s">
        <v>38</v>
      </c>
      <c r="E743" s="11">
        <v>0</v>
      </c>
      <c r="F743" s="11">
        <v>66.680000000000007</v>
      </c>
      <c r="G743" s="11"/>
      <c r="H743" s="11"/>
      <c r="I743" s="11">
        <f t="shared" si="1532"/>
        <v>0</v>
      </c>
      <c r="J743" s="11">
        <f t="shared" si="1533"/>
        <v>66.680000000000007</v>
      </c>
      <c r="K743" s="12">
        <v>9.1999999999999993</v>
      </c>
      <c r="L743" s="12">
        <v>13.32</v>
      </c>
      <c r="M743" s="12">
        <v>888.18</v>
      </c>
      <c r="N743" s="12">
        <v>0</v>
      </c>
      <c r="O743" s="12">
        <v>299.419872</v>
      </c>
      <c r="P743" s="12">
        <v>0</v>
      </c>
      <c r="Q743" s="12">
        <v>0</v>
      </c>
      <c r="R743" s="12">
        <v>101.203916736</v>
      </c>
      <c r="S743" s="12">
        <v>351.01680692351999</v>
      </c>
      <c r="T743" s="13">
        <v>109.07205171233301</v>
      </c>
      <c r="V743" s="12">
        <v>15.04</v>
      </c>
      <c r="W743" s="12">
        <v>0</v>
      </c>
    </row>
    <row r="744" spans="1:34" ht="20.5" thickBot="1" x14ac:dyDescent="0.25">
      <c r="A744" s="8">
        <v>288</v>
      </c>
      <c r="B744" s="9" t="s">
        <v>1144</v>
      </c>
      <c r="C744" s="10" t="s">
        <v>1145</v>
      </c>
      <c r="D744" s="10" t="s">
        <v>38</v>
      </c>
      <c r="E744" s="11">
        <v>0</v>
      </c>
      <c r="F744" s="11">
        <v>66.680000000000007</v>
      </c>
      <c r="G744" s="11"/>
      <c r="H744" s="11"/>
      <c r="I744" s="11">
        <f t="shared" si="1532"/>
        <v>0</v>
      </c>
      <c r="J744" s="11">
        <f t="shared" si="1533"/>
        <v>66.680000000000007</v>
      </c>
      <c r="K744" s="12">
        <v>71.77</v>
      </c>
      <c r="L744" s="12">
        <v>239.47</v>
      </c>
      <c r="M744" s="12">
        <v>15967.86</v>
      </c>
      <c r="N744" s="12">
        <v>7482.4028479999997</v>
      </c>
      <c r="O744" s="12">
        <v>3056.5778599999999</v>
      </c>
      <c r="P744" s="12">
        <v>0</v>
      </c>
      <c r="Q744" s="12">
        <v>0</v>
      </c>
      <c r="R744" s="12">
        <v>1033.12331668</v>
      </c>
      <c r="S744" s="12">
        <v>3353.5549648776</v>
      </c>
      <c r="T744" s="13">
        <v>1042.0558598180601</v>
      </c>
      <c r="V744" s="12">
        <v>286.63</v>
      </c>
      <c r="W744" s="12">
        <v>9555.2306640000006</v>
      </c>
    </row>
    <row r="745" spans="1:34" ht="18.5" thickBot="1" x14ac:dyDescent="0.25">
      <c r="A745" s="63"/>
      <c r="B745" s="64" t="s">
        <v>1103</v>
      </c>
      <c r="C745" s="65" t="s">
        <v>1104</v>
      </c>
      <c r="D745" s="65" t="s">
        <v>98</v>
      </c>
      <c r="E745" s="66">
        <v>7.5819999999999999</v>
      </c>
      <c r="F745" s="66">
        <v>505.56776000000002</v>
      </c>
      <c r="G745" s="66"/>
      <c r="H745" s="66"/>
      <c r="I745" s="66">
        <f t="shared" si="1532"/>
        <v>0</v>
      </c>
      <c r="J745" s="66">
        <f t="shared" si="1533"/>
        <v>505.56776000000002</v>
      </c>
      <c r="K745" s="1">
        <v>14.8</v>
      </c>
      <c r="L745" s="1">
        <v>14.8</v>
      </c>
      <c r="M745" s="1">
        <v>7482.4028479999997</v>
      </c>
      <c r="N745" s="1">
        <v>7482.4028479999997</v>
      </c>
      <c r="O745" s="1"/>
      <c r="P745" s="1"/>
      <c r="Q745" s="1"/>
      <c r="R745" s="1"/>
      <c r="S745" s="1"/>
      <c r="T745" s="1"/>
      <c r="V745" s="1">
        <v>18.899999999999999</v>
      </c>
      <c r="W745" s="1">
        <v>9555.2306640000006</v>
      </c>
      <c r="X745" s="15">
        <f t="shared" ref="X745" si="1594">V745/L745</f>
        <v>1.277027027027027</v>
      </c>
      <c r="Y745" s="15">
        <f t="shared" ref="Y745" si="1595">X745-AF745</f>
        <v>1.2513750154881937</v>
      </c>
      <c r="Z745" s="16">
        <f t="shared" ref="Z745" si="1596">K745*Y745</f>
        <v>18.520350229225269</v>
      </c>
      <c r="AA745" s="16">
        <f t="shared" ref="AA745" si="1597">Z745-K745</f>
        <v>3.7203502292252679</v>
      </c>
      <c r="AB745" s="16">
        <f t="shared" ref="AB745" si="1598">J745*AA745</f>
        <v>1880.8891318049052</v>
      </c>
      <c r="AC745" s="15">
        <f t="shared" ref="AC745" si="1599">104.584835545197%-100%</f>
        <v>4.5848355451969969E-2</v>
      </c>
      <c r="AD745" s="15">
        <f t="shared" ref="AD745" si="1600">101.199262415129%-100%</f>
        <v>1.1992624151289988E-2</v>
      </c>
      <c r="AE745" s="15">
        <f t="shared" ref="AE745" si="1601">101.911505501324%-100%</f>
        <v>1.9115055013239957E-2</v>
      </c>
      <c r="AF745" s="15">
        <f t="shared" ref="AF745" si="1602">AVERAGE(AC745:AE745)</f>
        <v>2.5652011538833303E-2</v>
      </c>
    </row>
    <row r="746" spans="1:34" ht="15" thickBot="1" x14ac:dyDescent="0.25">
      <c r="A746" s="8">
        <v>289</v>
      </c>
      <c r="B746" s="9" t="s">
        <v>1154</v>
      </c>
      <c r="C746" s="10" t="s">
        <v>1155</v>
      </c>
      <c r="D746" s="10" t="s">
        <v>38</v>
      </c>
      <c r="E746" s="11">
        <v>0</v>
      </c>
      <c r="F746" s="11">
        <v>83.58</v>
      </c>
      <c r="G746" s="11"/>
      <c r="H746" s="11"/>
      <c r="I746" s="11">
        <f t="shared" si="1532"/>
        <v>0</v>
      </c>
      <c r="J746" s="11">
        <f t="shared" si="1533"/>
        <v>83.58</v>
      </c>
      <c r="K746" s="12">
        <v>192.98</v>
      </c>
      <c r="L746" s="12">
        <v>141.96</v>
      </c>
      <c r="M746" s="12">
        <v>11865.02</v>
      </c>
      <c r="N746" s="12">
        <v>1750.1651999999999</v>
      </c>
      <c r="O746" s="12">
        <v>3643.611594</v>
      </c>
      <c r="P746" s="12">
        <v>0</v>
      </c>
      <c r="Q746" s="12">
        <v>0</v>
      </c>
      <c r="R746" s="12">
        <v>1231.540718772</v>
      </c>
      <c r="S746" s="12">
        <v>3997.6248964730398</v>
      </c>
      <c r="T746" s="13">
        <v>1242.18880929431</v>
      </c>
      <c r="V746" s="12">
        <v>162.71</v>
      </c>
      <c r="W746" s="12">
        <v>2206.5120000000002</v>
      </c>
    </row>
    <row r="747" spans="1:34" x14ac:dyDescent="0.2">
      <c r="A747" s="63"/>
      <c r="B747" s="64" t="s">
        <v>1156</v>
      </c>
      <c r="C747" s="65" t="s">
        <v>1157</v>
      </c>
      <c r="D747" s="65" t="s">
        <v>98</v>
      </c>
      <c r="E747" s="66">
        <v>0.3</v>
      </c>
      <c r="F747" s="66">
        <v>25.074000000000002</v>
      </c>
      <c r="G747" s="66"/>
      <c r="H747" s="66"/>
      <c r="I747" s="66">
        <f t="shared" si="1532"/>
        <v>0</v>
      </c>
      <c r="J747" s="66">
        <f t="shared" si="1533"/>
        <v>25.074000000000002</v>
      </c>
      <c r="K747" s="1">
        <v>69.8</v>
      </c>
      <c r="L747" s="1">
        <v>69.8</v>
      </c>
      <c r="M747" s="1">
        <v>1750.1651999999999</v>
      </c>
      <c r="N747" s="1">
        <v>1750.1651999999999</v>
      </c>
      <c r="O747" s="1"/>
      <c r="P747" s="1"/>
      <c r="Q747" s="1"/>
      <c r="R747" s="1"/>
      <c r="S747" s="1"/>
      <c r="T747" s="1"/>
      <c r="V747" s="1">
        <v>88</v>
      </c>
      <c r="W747" s="1">
        <v>2206.5120000000002</v>
      </c>
      <c r="X747" s="15">
        <f t="shared" ref="X747" si="1603">V747/L747</f>
        <v>1.2607449856733526</v>
      </c>
      <c r="Y747" s="15">
        <f t="shared" ref="Y747" si="1604">X747-AF747</f>
        <v>1.2350929741345194</v>
      </c>
      <c r="Z747" s="16">
        <f t="shared" ref="Z747:Z748" si="1605">K747*Y747</f>
        <v>86.209489594589442</v>
      </c>
      <c r="AA747" s="16">
        <f t="shared" ref="AA747:AA748" si="1606">Z747-K747</f>
        <v>16.409489594589445</v>
      </c>
      <c r="AB747" s="16">
        <f t="shared" ref="AB747:AB748" si="1607">J747*AA747</f>
        <v>411.45154209473577</v>
      </c>
      <c r="AC747" s="15">
        <f t="shared" ref="AC747" si="1608">104.584835545197%-100%</f>
        <v>4.5848355451969969E-2</v>
      </c>
      <c r="AD747" s="15">
        <f t="shared" ref="AD747" si="1609">101.199262415129%-100%</f>
        <v>1.1992624151289988E-2</v>
      </c>
      <c r="AE747" s="15">
        <f t="shared" ref="AE747" si="1610">101.911505501324%-100%</f>
        <v>1.9115055013239957E-2</v>
      </c>
      <c r="AF747" s="15">
        <f t="shared" ref="AF747" si="1611">AVERAGE(AC747:AE747)</f>
        <v>2.5652011538833303E-2</v>
      </c>
    </row>
    <row r="748" spans="1:34" ht="20" x14ac:dyDescent="0.2">
      <c r="A748" s="2">
        <v>290</v>
      </c>
      <c r="B748" s="3" t="s">
        <v>1158</v>
      </c>
      <c r="C748" s="4" t="s">
        <v>1159</v>
      </c>
      <c r="D748" s="4" t="s">
        <v>38</v>
      </c>
      <c r="E748" s="5">
        <v>0</v>
      </c>
      <c r="F748" s="5">
        <v>91.938000000000002</v>
      </c>
      <c r="G748" s="5"/>
      <c r="H748" s="5"/>
      <c r="I748" s="5">
        <f t="shared" si="1532"/>
        <v>0</v>
      </c>
      <c r="J748" s="5">
        <f t="shared" si="1533"/>
        <v>91.938000000000002</v>
      </c>
      <c r="K748" s="6">
        <v>570.21</v>
      </c>
      <c r="L748" s="6"/>
      <c r="M748" s="6"/>
      <c r="N748" s="6"/>
      <c r="O748" s="6"/>
      <c r="P748" s="6"/>
      <c r="Q748" s="6"/>
      <c r="R748" s="6"/>
      <c r="S748" s="6"/>
      <c r="T748" s="6"/>
      <c r="V748" s="6"/>
      <c r="W748" s="6">
        <v>0</v>
      </c>
      <c r="X748" s="15">
        <v>1.0373001776198933</v>
      </c>
      <c r="Y748" s="15">
        <v>1.0116481660810601</v>
      </c>
      <c r="Z748" s="16">
        <f t="shared" si="1605"/>
        <v>576.85190078108133</v>
      </c>
      <c r="AA748" s="16">
        <f t="shared" si="1606"/>
        <v>6.64190078108129</v>
      </c>
      <c r="AB748" s="16">
        <f t="shared" si="1607"/>
        <v>610.64307401105168</v>
      </c>
      <c r="AC748" s="15"/>
      <c r="AD748" s="15"/>
      <c r="AE748" s="15"/>
      <c r="AF748" s="15"/>
      <c r="AG748" s="17" t="s">
        <v>4601</v>
      </c>
    </row>
    <row r="749" spans="1:34" ht="18.5" thickBot="1" x14ac:dyDescent="0.25">
      <c r="A749" s="63"/>
      <c r="B749" s="64">
        <v>284411027</v>
      </c>
      <c r="C749" s="65" t="s">
        <v>4597</v>
      </c>
      <c r="D749" s="65" t="s">
        <v>38</v>
      </c>
      <c r="E749" s="66">
        <v>0.21479000000000001</v>
      </c>
      <c r="F749" s="66">
        <v>223.85</v>
      </c>
      <c r="G749" s="66"/>
      <c r="H749" s="66"/>
      <c r="I749" s="66">
        <f t="shared" si="1532"/>
        <v>0</v>
      </c>
      <c r="J749" s="66">
        <f t="shared" si="1533"/>
        <v>223.85</v>
      </c>
      <c r="K749" s="1"/>
      <c r="L749" s="1">
        <v>563</v>
      </c>
      <c r="M749" s="1">
        <v>1044.845955</v>
      </c>
      <c r="N749" s="1">
        <v>1044.845955</v>
      </c>
      <c r="O749" s="1"/>
      <c r="P749" s="1"/>
      <c r="Q749" s="1"/>
      <c r="R749" s="1"/>
      <c r="S749" s="1"/>
      <c r="T749" s="1"/>
      <c r="V749" s="1">
        <v>584</v>
      </c>
      <c r="W749" s="1">
        <v>1378.3074300000001</v>
      </c>
      <c r="X749" s="15">
        <f t="shared" ref="X749" si="1612">V749/L749</f>
        <v>1.0373001776198933</v>
      </c>
      <c r="Y749" s="15">
        <f t="shared" ref="Y749" si="1613">X749-AF749</f>
        <v>1.0116481660810601</v>
      </c>
      <c r="Z749" s="16"/>
      <c r="AA749" s="16"/>
      <c r="AB749" s="16"/>
      <c r="AC749" s="15">
        <f t="shared" ref="AC749" si="1614">104.584835545197%-100%</f>
        <v>4.5848355451969969E-2</v>
      </c>
      <c r="AD749" s="15">
        <f t="shared" ref="AD749" si="1615">101.199262415129%-100%</f>
        <v>1.1992624151289988E-2</v>
      </c>
      <c r="AE749" s="15">
        <f t="shared" ref="AE749" si="1616">101.911505501324%-100%</f>
        <v>1.9115055013239957E-2</v>
      </c>
      <c r="AF749" s="15">
        <f t="shared" ref="AF749" si="1617">AVERAGE(AC749:AE749)</f>
        <v>2.5652011538833303E-2</v>
      </c>
      <c r="AG749" s="17" t="s">
        <v>4947</v>
      </c>
      <c r="AH749" s="21"/>
    </row>
    <row r="750" spans="1:34" ht="15" thickBot="1" x14ac:dyDescent="0.25">
      <c r="A750" s="8">
        <v>291</v>
      </c>
      <c r="B750" s="9" t="s">
        <v>1160</v>
      </c>
      <c r="C750" s="10" t="s">
        <v>1161</v>
      </c>
      <c r="D750" s="10" t="s">
        <v>95</v>
      </c>
      <c r="E750" s="11">
        <v>0</v>
      </c>
      <c r="F750" s="11">
        <v>89.5</v>
      </c>
      <c r="G750" s="11"/>
      <c r="H750" s="11"/>
      <c r="I750" s="11">
        <f t="shared" si="1532"/>
        <v>0</v>
      </c>
      <c r="J750" s="11">
        <f t="shared" si="1533"/>
        <v>89.5</v>
      </c>
      <c r="K750" s="12">
        <v>127.54</v>
      </c>
      <c r="L750" s="12"/>
      <c r="M750" s="12"/>
      <c r="N750" s="12"/>
      <c r="O750" s="12"/>
      <c r="P750" s="12"/>
      <c r="Q750" s="12"/>
      <c r="R750" s="12"/>
      <c r="S750" s="12"/>
      <c r="T750" s="13"/>
      <c r="V750" s="12"/>
      <c r="W750" s="12">
        <v>0</v>
      </c>
    </row>
    <row r="751" spans="1:34" ht="15" thickBot="1" x14ac:dyDescent="0.25">
      <c r="A751" s="63"/>
      <c r="B751" s="64">
        <v>28411001</v>
      </c>
      <c r="C751" s="65" t="s">
        <v>4708</v>
      </c>
      <c r="D751" s="65" t="s">
        <v>95</v>
      </c>
      <c r="E751" s="66">
        <v>0.21479000000000001</v>
      </c>
      <c r="F751" s="66">
        <f>F750</f>
        <v>89.5</v>
      </c>
      <c r="G751" s="66"/>
      <c r="H751" s="66"/>
      <c r="I751" s="66">
        <f t="shared" si="1532"/>
        <v>0</v>
      </c>
      <c r="J751" s="66">
        <f t="shared" si="1533"/>
        <v>89.5</v>
      </c>
      <c r="K751" s="1">
        <v>60.7</v>
      </c>
      <c r="L751" s="1">
        <v>60.7</v>
      </c>
      <c r="M751" s="1">
        <v>1044.845955</v>
      </c>
      <c r="N751" s="1">
        <v>1044.845955</v>
      </c>
      <c r="O751" s="1"/>
      <c r="P751" s="1"/>
      <c r="Q751" s="1"/>
      <c r="R751" s="1"/>
      <c r="S751" s="1"/>
      <c r="T751" s="1"/>
      <c r="V751" s="1">
        <v>63.7</v>
      </c>
      <c r="W751" s="1">
        <v>1378.3074300000001</v>
      </c>
      <c r="X751" s="15">
        <f t="shared" ref="X751" si="1618">V751/L751</f>
        <v>1.0494233937397035</v>
      </c>
      <c r="Y751" s="15">
        <f t="shared" ref="Y751" si="1619">X751-AF751</f>
        <v>1.0237713822008703</v>
      </c>
      <c r="Z751" s="16">
        <f t="shared" ref="Z751" si="1620">K751*Y751</f>
        <v>62.142922899592826</v>
      </c>
      <c r="AA751" s="16">
        <f t="shared" ref="AA751" si="1621">Z751-K751</f>
        <v>1.4429228995928227</v>
      </c>
      <c r="AB751" s="16">
        <f t="shared" ref="AB751" si="1622">J751*AA751</f>
        <v>129.14159951355762</v>
      </c>
      <c r="AC751" s="15">
        <f t="shared" ref="AC751" si="1623">104.584835545197%-100%</f>
        <v>4.5848355451969969E-2</v>
      </c>
      <c r="AD751" s="15">
        <f t="shared" ref="AD751" si="1624">101.199262415129%-100%</f>
        <v>1.1992624151289988E-2</v>
      </c>
      <c r="AE751" s="15">
        <f t="shared" ref="AE751" si="1625">101.911505501324%-100%</f>
        <v>1.9115055013239957E-2</v>
      </c>
      <c r="AF751" s="15">
        <f t="shared" ref="AF751" si="1626">AVERAGE(AC751:AE751)</f>
        <v>2.5652011538833303E-2</v>
      </c>
      <c r="AG751" s="17" t="s">
        <v>4948</v>
      </c>
      <c r="AH751" s="21"/>
    </row>
    <row r="752" spans="1:34" ht="15" thickBot="1" x14ac:dyDescent="0.25">
      <c r="A752" s="8">
        <v>292</v>
      </c>
      <c r="B752" s="9" t="s">
        <v>1164</v>
      </c>
      <c r="C752" s="10" t="s">
        <v>1165</v>
      </c>
      <c r="D752" s="10" t="s">
        <v>95</v>
      </c>
      <c r="E752" s="11">
        <v>0</v>
      </c>
      <c r="F752" s="11">
        <v>46.5</v>
      </c>
      <c r="G752" s="11"/>
      <c r="H752" s="11"/>
      <c r="I752" s="11">
        <f t="shared" si="1532"/>
        <v>0</v>
      </c>
      <c r="J752" s="11">
        <f t="shared" si="1533"/>
        <v>46.5</v>
      </c>
      <c r="K752" s="12">
        <v>65.209999999999994</v>
      </c>
      <c r="L752" s="12">
        <v>137.12</v>
      </c>
      <c r="M752" s="12">
        <v>6376.08</v>
      </c>
      <c r="N752" s="12">
        <v>0</v>
      </c>
      <c r="O752" s="12">
        <v>2296.8395999999998</v>
      </c>
      <c r="P752" s="12">
        <v>0</v>
      </c>
      <c r="Q752" s="12">
        <v>0</v>
      </c>
      <c r="R752" s="12">
        <v>776.33178480000004</v>
      </c>
      <c r="S752" s="12">
        <v>2520.0005355359999</v>
      </c>
      <c r="T752" s="13">
        <v>783.04406884703997</v>
      </c>
      <c r="V752" s="12">
        <v>154.44</v>
      </c>
      <c r="W752" s="12">
        <v>0</v>
      </c>
    </row>
    <row r="753" spans="1:34" x14ac:dyDescent="0.2">
      <c r="A753" s="2">
        <v>293</v>
      </c>
      <c r="B753" s="3" t="s">
        <v>1166</v>
      </c>
      <c r="C753" s="4" t="s">
        <v>2837</v>
      </c>
      <c r="D753" s="4" t="s">
        <v>95</v>
      </c>
      <c r="E753" s="5">
        <v>0</v>
      </c>
      <c r="F753" s="5">
        <v>47.43</v>
      </c>
      <c r="G753" s="5"/>
      <c r="H753" s="5"/>
      <c r="I753" s="5">
        <f t="shared" si="1532"/>
        <v>0</v>
      </c>
      <c r="J753" s="5">
        <f t="shared" si="1533"/>
        <v>47.43</v>
      </c>
      <c r="K753" s="6">
        <v>130.30000000000001</v>
      </c>
      <c r="L753" s="6"/>
      <c r="M753" s="6"/>
      <c r="N753" s="6"/>
      <c r="O753" s="6"/>
      <c r="P753" s="6"/>
      <c r="Q753" s="6"/>
      <c r="R753" s="6"/>
      <c r="S753" s="6"/>
      <c r="T753" s="6"/>
      <c r="V753" s="6"/>
      <c r="W753" s="6">
        <v>0</v>
      </c>
      <c r="X753" s="15">
        <f>X754</f>
        <v>1.2211538461538463</v>
      </c>
      <c r="Y753" s="15">
        <f>Y754</f>
        <v>1.195501834615013</v>
      </c>
      <c r="Z753" s="16">
        <f t="shared" ref="Z753" si="1627">K753*Y753</f>
        <v>155.77388905033621</v>
      </c>
      <c r="AA753" s="16">
        <f t="shared" ref="AA753" si="1628">Z753-K753</f>
        <v>25.473889050336197</v>
      </c>
      <c r="AB753" s="16">
        <f t="shared" ref="AB753" si="1629">J753*AA753</f>
        <v>1208.2265576574459</v>
      </c>
      <c r="AC753" s="15"/>
      <c r="AD753" s="15"/>
      <c r="AE753" s="15"/>
      <c r="AF753" s="15"/>
      <c r="AG753" s="17" t="s">
        <v>4707</v>
      </c>
    </row>
    <row r="754" spans="1:34" ht="15" thickBot="1" x14ac:dyDescent="0.25">
      <c r="A754" s="63"/>
      <c r="B754" s="64">
        <v>55343120</v>
      </c>
      <c r="C754" s="65" t="s">
        <v>4706</v>
      </c>
      <c r="D754" s="65" t="s">
        <v>38</v>
      </c>
      <c r="E754" s="66">
        <v>0.21479000000000001</v>
      </c>
      <c r="F754" s="66">
        <v>223.85</v>
      </c>
      <c r="G754" s="66"/>
      <c r="H754" s="66"/>
      <c r="I754" s="66">
        <f t="shared" si="1532"/>
        <v>0</v>
      </c>
      <c r="J754" s="66">
        <f t="shared" si="1533"/>
        <v>223.85</v>
      </c>
      <c r="K754" s="1"/>
      <c r="L754" s="1">
        <v>104</v>
      </c>
      <c r="M754" s="1">
        <v>1044.845955</v>
      </c>
      <c r="N754" s="1">
        <v>1044.845955</v>
      </c>
      <c r="O754" s="1"/>
      <c r="P754" s="1"/>
      <c r="Q754" s="1"/>
      <c r="R754" s="1"/>
      <c r="S754" s="1"/>
      <c r="T754" s="1"/>
      <c r="V754" s="1">
        <v>127</v>
      </c>
      <c r="W754" s="1">
        <v>1378.3074300000001</v>
      </c>
      <c r="X754" s="15">
        <f t="shared" ref="X754" si="1630">V754/L754</f>
        <v>1.2211538461538463</v>
      </c>
      <c r="Y754" s="15">
        <f t="shared" ref="Y754" si="1631">X754-AF754</f>
        <v>1.195501834615013</v>
      </c>
      <c r="Z754" s="16"/>
      <c r="AA754" s="16"/>
      <c r="AB754" s="16"/>
      <c r="AC754" s="15">
        <f t="shared" ref="AC754" si="1632">104.584835545197%-100%</f>
        <v>4.5848355451969969E-2</v>
      </c>
      <c r="AD754" s="15">
        <f t="shared" ref="AD754" si="1633">101.199262415129%-100%</f>
        <v>1.1992624151289988E-2</v>
      </c>
      <c r="AE754" s="15">
        <f t="shared" ref="AE754" si="1634">101.911505501324%-100%</f>
        <v>1.9115055013239957E-2</v>
      </c>
      <c r="AF754" s="15">
        <f t="shared" ref="AF754" si="1635">AVERAGE(AC754:AE754)</f>
        <v>2.5652011538833303E-2</v>
      </c>
      <c r="AG754" s="17" t="s">
        <v>4949</v>
      </c>
      <c r="AH754" s="21"/>
    </row>
    <row r="755" spans="1:34" ht="15" thickBot="1" x14ac:dyDescent="0.25">
      <c r="A755" s="8">
        <v>294</v>
      </c>
      <c r="B755" s="9" t="s">
        <v>1168</v>
      </c>
      <c r="C755" s="10" t="s">
        <v>1169</v>
      </c>
      <c r="D755" s="10" t="s">
        <v>695</v>
      </c>
      <c r="E755" s="11">
        <v>0</v>
      </c>
      <c r="F755" s="11">
        <v>3</v>
      </c>
      <c r="G755" s="11"/>
      <c r="H755" s="11"/>
      <c r="I755" s="11">
        <f t="shared" si="1532"/>
        <v>0</v>
      </c>
      <c r="J755" s="11">
        <f t="shared" si="1533"/>
        <v>3</v>
      </c>
      <c r="K755" s="12">
        <v>945.8</v>
      </c>
      <c r="L755" s="12">
        <v>0.38</v>
      </c>
      <c r="M755" s="12">
        <v>1.1399999999999999</v>
      </c>
      <c r="N755" s="12">
        <v>0</v>
      </c>
      <c r="O755" s="12">
        <v>0</v>
      </c>
      <c r="P755" s="12">
        <v>0</v>
      </c>
      <c r="Q755" s="12">
        <v>0</v>
      </c>
      <c r="R755" s="12">
        <v>0</v>
      </c>
      <c r="S755" s="12">
        <v>0</v>
      </c>
      <c r="T755" s="13">
        <v>0</v>
      </c>
      <c r="V755" s="12">
        <v>0.38</v>
      </c>
      <c r="W755" s="12">
        <v>0</v>
      </c>
    </row>
    <row r="756" spans="1:34" ht="15" thickBot="1" x14ac:dyDescent="0.35">
      <c r="A756" s="58"/>
      <c r="B756" s="59" t="s">
        <v>1170</v>
      </c>
      <c r="C756" s="60" t="s">
        <v>1171</v>
      </c>
      <c r="D756" s="60"/>
      <c r="E756" s="61"/>
      <c r="F756" s="61"/>
      <c r="G756" s="61"/>
      <c r="H756" s="61"/>
      <c r="I756" s="61"/>
      <c r="J756" s="61"/>
      <c r="K756" s="62"/>
      <c r="L756" s="62"/>
      <c r="M756" s="62">
        <v>397919.65</v>
      </c>
      <c r="N756" s="62">
        <v>66254.938500000004</v>
      </c>
      <c r="O756" s="62">
        <v>73129.624400000001</v>
      </c>
      <c r="P756" s="62">
        <v>0</v>
      </c>
      <c r="Q756" s="62">
        <v>0</v>
      </c>
      <c r="R756" s="62">
        <v>24717.813047200001</v>
      </c>
      <c r="S756" s="62">
        <v>80234.898706704</v>
      </c>
      <c r="T756" s="62">
        <v>24931.5270615466</v>
      </c>
      <c r="V756" s="62"/>
      <c r="W756" s="62">
        <v>80127.495999999999</v>
      </c>
    </row>
    <row r="757" spans="1:34" x14ac:dyDescent="0.2">
      <c r="A757" s="67">
        <v>295</v>
      </c>
      <c r="B757" s="68" t="s">
        <v>1172</v>
      </c>
      <c r="C757" s="69" t="s">
        <v>1173</v>
      </c>
      <c r="D757" s="69" t="s">
        <v>38</v>
      </c>
      <c r="E757" s="70">
        <v>0</v>
      </c>
      <c r="F757" s="70">
        <v>338</v>
      </c>
      <c r="G757" s="70"/>
      <c r="H757" s="70"/>
      <c r="I757" s="70">
        <f t="shared" si="1532"/>
        <v>0</v>
      </c>
      <c r="J757" s="70">
        <f t="shared" si="1533"/>
        <v>338</v>
      </c>
      <c r="K757" s="71">
        <v>17.25</v>
      </c>
      <c r="L757" s="71">
        <v>6.23</v>
      </c>
      <c r="M757" s="71">
        <v>2105.7399999999998</v>
      </c>
      <c r="N757" s="71">
        <v>0</v>
      </c>
      <c r="O757" s="71">
        <v>758.87760000000003</v>
      </c>
      <c r="P757" s="71">
        <v>0</v>
      </c>
      <c r="Q757" s="71">
        <v>0</v>
      </c>
      <c r="R757" s="71">
        <v>256.50062880000002</v>
      </c>
      <c r="S757" s="71">
        <v>832.61014761599995</v>
      </c>
      <c r="T757" s="72">
        <v>258.71837269823999</v>
      </c>
      <c r="V757" s="71">
        <v>7.02</v>
      </c>
      <c r="W757" s="71">
        <v>0</v>
      </c>
    </row>
    <row r="758" spans="1:34" ht="15" thickBot="1" x14ac:dyDescent="0.25">
      <c r="A758" s="73">
        <v>296</v>
      </c>
      <c r="B758" s="74" t="s">
        <v>1174</v>
      </c>
      <c r="C758" s="75" t="s">
        <v>1175</v>
      </c>
      <c r="D758" s="75" t="s">
        <v>38</v>
      </c>
      <c r="E758" s="76">
        <v>0</v>
      </c>
      <c r="F758" s="76">
        <v>338</v>
      </c>
      <c r="G758" s="76"/>
      <c r="H758" s="76"/>
      <c r="I758" s="76">
        <f t="shared" si="1532"/>
        <v>0</v>
      </c>
      <c r="J758" s="76">
        <f t="shared" si="1533"/>
        <v>338</v>
      </c>
      <c r="K758" s="91">
        <v>57.5</v>
      </c>
      <c r="L758" s="77">
        <v>47.35</v>
      </c>
      <c r="M758" s="77">
        <v>16004.3</v>
      </c>
      <c r="N758" s="77">
        <v>8281</v>
      </c>
      <c r="O758" s="77">
        <v>2782.5511999999999</v>
      </c>
      <c r="P758" s="77">
        <v>0</v>
      </c>
      <c r="Q758" s="77">
        <v>0</v>
      </c>
      <c r="R758" s="77">
        <v>940.5023056</v>
      </c>
      <c r="S758" s="77">
        <v>3052.9038745920002</v>
      </c>
      <c r="T758" s="78">
        <v>948.63403322687998</v>
      </c>
      <c r="V758" s="77">
        <v>56.24</v>
      </c>
      <c r="W758" s="77">
        <v>10309</v>
      </c>
    </row>
    <row r="759" spans="1:34" ht="15" thickBot="1" x14ac:dyDescent="0.25">
      <c r="A759" s="63"/>
      <c r="B759" s="64" t="s">
        <v>1099</v>
      </c>
      <c r="C759" s="65" t="s">
        <v>1100</v>
      </c>
      <c r="D759" s="65" t="s">
        <v>390</v>
      </c>
      <c r="E759" s="66">
        <v>0.25</v>
      </c>
      <c r="F759" s="66">
        <v>84.5</v>
      </c>
      <c r="G759" s="66"/>
      <c r="H759" s="66"/>
      <c r="I759" s="66">
        <f t="shared" si="1532"/>
        <v>0</v>
      </c>
      <c r="J759" s="66">
        <f t="shared" si="1533"/>
        <v>84.5</v>
      </c>
      <c r="K759" s="1">
        <v>98</v>
      </c>
      <c r="L759" s="1">
        <v>98</v>
      </c>
      <c r="M759" s="1">
        <v>8281</v>
      </c>
      <c r="N759" s="1">
        <v>8281</v>
      </c>
      <c r="O759" s="1"/>
      <c r="P759" s="1"/>
      <c r="Q759" s="1"/>
      <c r="R759" s="1"/>
      <c r="S759" s="1"/>
      <c r="T759" s="1"/>
      <c r="V759" s="1">
        <v>122</v>
      </c>
      <c r="W759" s="1">
        <v>10309</v>
      </c>
      <c r="X759" s="15">
        <f t="shared" ref="X759" si="1636">V759/L759</f>
        <v>1.2448979591836735</v>
      </c>
      <c r="Y759" s="15">
        <f t="shared" ref="Y759" si="1637">X759-AF759</f>
        <v>1.2192459476448403</v>
      </c>
      <c r="Z759" s="16">
        <f t="shared" ref="Z759" si="1638">K759*Y759</f>
        <v>119.48610286919435</v>
      </c>
      <c r="AA759" s="16">
        <f t="shared" ref="AA759" si="1639">Z759-K759</f>
        <v>21.486102869194355</v>
      </c>
      <c r="AB759" s="16">
        <f t="shared" ref="AB759" si="1640">J759*AA759</f>
        <v>1815.5756924469229</v>
      </c>
      <c r="AC759" s="15">
        <f t="shared" ref="AC759" si="1641">104.584835545197%-100%</f>
        <v>4.5848355451969969E-2</v>
      </c>
      <c r="AD759" s="15">
        <f t="shared" ref="AD759" si="1642">101.199262415129%-100%</f>
        <v>1.1992624151289988E-2</v>
      </c>
      <c r="AE759" s="15">
        <f t="shared" ref="AE759" si="1643">101.911505501324%-100%</f>
        <v>1.9115055013239957E-2</v>
      </c>
      <c r="AF759" s="15">
        <f t="shared" ref="AF759" si="1644">AVERAGE(AC759:AE759)</f>
        <v>2.5652011538833303E-2</v>
      </c>
    </row>
    <row r="760" spans="1:34" ht="20.5" thickBot="1" x14ac:dyDescent="0.25">
      <c r="A760" s="8">
        <v>297</v>
      </c>
      <c r="B760" s="9" t="s">
        <v>1176</v>
      </c>
      <c r="C760" s="10" t="s">
        <v>1177</v>
      </c>
      <c r="D760" s="10" t="s">
        <v>38</v>
      </c>
      <c r="E760" s="11">
        <v>0</v>
      </c>
      <c r="F760" s="11">
        <v>338</v>
      </c>
      <c r="G760" s="11"/>
      <c r="H760" s="11"/>
      <c r="I760" s="11">
        <f t="shared" si="1532"/>
        <v>0</v>
      </c>
      <c r="J760" s="11">
        <f t="shared" si="1533"/>
        <v>338</v>
      </c>
      <c r="K760" s="77">
        <v>713.05</v>
      </c>
      <c r="L760" s="12">
        <v>589.63</v>
      </c>
      <c r="M760" s="12">
        <v>199294.94</v>
      </c>
      <c r="N760" s="12">
        <v>49209.42</v>
      </c>
      <c r="O760" s="12">
        <v>54063.438000000002</v>
      </c>
      <c r="P760" s="12">
        <v>0</v>
      </c>
      <c r="Q760" s="12">
        <v>0</v>
      </c>
      <c r="R760" s="12">
        <v>18273.442043999999</v>
      </c>
      <c r="S760" s="12">
        <v>59316.241636079998</v>
      </c>
      <c r="T760" s="13">
        <v>18431.437035211198</v>
      </c>
      <c r="V760" s="12">
        <v>692.6</v>
      </c>
      <c r="W760" s="12">
        <v>59308.86</v>
      </c>
    </row>
    <row r="761" spans="1:34" ht="18" x14ac:dyDescent="0.2">
      <c r="A761" s="63"/>
      <c r="B761" s="64" t="s">
        <v>1178</v>
      </c>
      <c r="C761" s="65" t="s">
        <v>1179</v>
      </c>
      <c r="D761" s="65" t="s">
        <v>98</v>
      </c>
      <c r="E761" s="66">
        <v>0.75</v>
      </c>
      <c r="F761" s="66">
        <v>253.5</v>
      </c>
      <c r="G761" s="66"/>
      <c r="H761" s="66"/>
      <c r="I761" s="66">
        <f t="shared" si="1532"/>
        <v>0</v>
      </c>
      <c r="J761" s="66">
        <f t="shared" si="1533"/>
        <v>253.5</v>
      </c>
      <c r="K761" s="1">
        <v>75.400000000000006</v>
      </c>
      <c r="L761" s="1">
        <v>75.400000000000006</v>
      </c>
      <c r="M761" s="1">
        <v>19113.900000000001</v>
      </c>
      <c r="N761" s="1">
        <v>19113.900000000001</v>
      </c>
      <c r="O761" s="1"/>
      <c r="P761" s="1"/>
      <c r="Q761" s="1"/>
      <c r="R761" s="1"/>
      <c r="S761" s="1"/>
      <c r="T761" s="1"/>
      <c r="V761" s="1">
        <v>90.6</v>
      </c>
      <c r="W761" s="1">
        <v>22967.1</v>
      </c>
      <c r="X761" s="15">
        <f t="shared" ref="X761:X762" si="1645">V761/L761</f>
        <v>1.2015915119363394</v>
      </c>
      <c r="Y761" s="15">
        <f t="shared" ref="Y761:Y762" si="1646">X761-AF761</f>
        <v>1.1759395003975062</v>
      </c>
      <c r="Z761" s="16">
        <f t="shared" ref="Z761:Z762" si="1647">K761*Y761</f>
        <v>88.665838329971976</v>
      </c>
      <c r="AA761" s="16">
        <f t="shared" ref="AA761:AA762" si="1648">Z761-K761</f>
        <v>13.26583832997197</v>
      </c>
      <c r="AB761" s="16">
        <f t="shared" ref="AB761:AB762" si="1649">J761*AA761</f>
        <v>3362.8900166478943</v>
      </c>
      <c r="AC761" s="15">
        <f t="shared" ref="AC761:AC763" si="1650">104.584835545197%-100%</f>
        <v>4.5848355451969969E-2</v>
      </c>
      <c r="AD761" s="15">
        <f t="shared" ref="AD761:AD763" si="1651">101.199262415129%-100%</f>
        <v>1.1992624151289988E-2</v>
      </c>
      <c r="AE761" s="15">
        <f t="shared" ref="AE761:AE763" si="1652">101.911505501324%-100%</f>
        <v>1.9115055013239957E-2</v>
      </c>
      <c r="AF761" s="15">
        <f t="shared" ref="AF761:AF762" si="1653">AVERAGE(AC761:AE761)</f>
        <v>2.5652011538833303E-2</v>
      </c>
    </row>
    <row r="762" spans="1:34" ht="18" x14ac:dyDescent="0.2">
      <c r="A762" s="63"/>
      <c r="B762" s="64" t="s">
        <v>1109</v>
      </c>
      <c r="C762" s="65" t="s">
        <v>1110</v>
      </c>
      <c r="D762" s="65" t="s">
        <v>98</v>
      </c>
      <c r="E762" s="66">
        <v>4.2</v>
      </c>
      <c r="F762" s="66">
        <v>1419.6</v>
      </c>
      <c r="G762" s="66"/>
      <c r="H762" s="66"/>
      <c r="I762" s="66">
        <f t="shared" si="1532"/>
        <v>0</v>
      </c>
      <c r="J762" s="66">
        <f t="shared" si="1533"/>
        <v>1419.6</v>
      </c>
      <c r="K762" s="1">
        <v>21.2</v>
      </c>
      <c r="L762" s="1">
        <v>21.2</v>
      </c>
      <c r="M762" s="1">
        <v>30095.52</v>
      </c>
      <c r="N762" s="1">
        <v>30095.52</v>
      </c>
      <c r="O762" s="1"/>
      <c r="P762" s="1"/>
      <c r="Q762" s="1"/>
      <c r="R762" s="1"/>
      <c r="S762" s="1"/>
      <c r="T762" s="1"/>
      <c r="V762" s="1">
        <v>25.6</v>
      </c>
      <c r="W762" s="1">
        <v>36341.760000000002</v>
      </c>
      <c r="X762" s="15">
        <f t="shared" si="1645"/>
        <v>1.2075471698113209</v>
      </c>
      <c r="Y762" s="15">
        <f t="shared" si="1646"/>
        <v>1.1818951582724877</v>
      </c>
      <c r="Z762" s="16">
        <f t="shared" si="1647"/>
        <v>25.05617735537674</v>
      </c>
      <c r="AA762" s="16">
        <f t="shared" si="1648"/>
        <v>3.8561773553767402</v>
      </c>
      <c r="AB762" s="16">
        <f t="shared" si="1649"/>
        <v>5474.2293736928204</v>
      </c>
      <c r="AC762" s="15">
        <f t="shared" si="1650"/>
        <v>4.5848355451969969E-2</v>
      </c>
      <c r="AD762" s="15">
        <f t="shared" si="1651"/>
        <v>1.1992624151289988E-2</v>
      </c>
      <c r="AE762" s="15">
        <f t="shared" si="1652"/>
        <v>1.9115055013239957E-2</v>
      </c>
      <c r="AF762" s="15">
        <f t="shared" si="1653"/>
        <v>2.5652011538833303E-2</v>
      </c>
    </row>
    <row r="763" spans="1:34" ht="15" thickBot="1" x14ac:dyDescent="0.25">
      <c r="A763" s="2">
        <v>298</v>
      </c>
      <c r="B763" s="3" t="s">
        <v>1180</v>
      </c>
      <c r="C763" s="4" t="s">
        <v>1181</v>
      </c>
      <c r="D763" s="4" t="s">
        <v>38</v>
      </c>
      <c r="E763" s="5">
        <v>0</v>
      </c>
      <c r="F763" s="5">
        <v>371.8</v>
      </c>
      <c r="G763" s="5"/>
      <c r="H763" s="5"/>
      <c r="I763" s="5">
        <f t="shared" si="1532"/>
        <v>0</v>
      </c>
      <c r="J763" s="5">
        <f t="shared" si="1533"/>
        <v>371.8</v>
      </c>
      <c r="K763" s="6">
        <v>183.12</v>
      </c>
      <c r="L763" s="6">
        <v>346</v>
      </c>
      <c r="M763" s="6">
        <v>128642.8</v>
      </c>
      <c r="N763" s="6">
        <v>0</v>
      </c>
      <c r="O763" s="6">
        <v>0</v>
      </c>
      <c r="P763" s="6">
        <v>0</v>
      </c>
      <c r="Q763" s="6">
        <v>0</v>
      </c>
      <c r="R763" s="6">
        <v>0</v>
      </c>
      <c r="S763" s="6">
        <v>0</v>
      </c>
      <c r="T763" s="6">
        <v>0</v>
      </c>
      <c r="V763" s="6">
        <v>368</v>
      </c>
      <c r="W763" s="6">
        <v>0</v>
      </c>
      <c r="X763" s="15">
        <f t="shared" ref="X763" si="1654">V763/L763</f>
        <v>1.0635838150289016</v>
      </c>
      <c r="Y763" s="15">
        <f t="shared" ref="Y763" si="1655">X763-AF763</f>
        <v>1.0379318034900684</v>
      </c>
      <c r="Z763" s="16">
        <f t="shared" ref="Z763" si="1656">K763*Y763</f>
        <v>190.06607185510134</v>
      </c>
      <c r="AA763" s="16">
        <f t="shared" ref="AA763" si="1657">Z763-K763</f>
        <v>6.9460718551013372</v>
      </c>
      <c r="AB763" s="16">
        <f t="shared" ref="AB763" si="1658">J763*AA763</f>
        <v>2582.5495157266773</v>
      </c>
      <c r="AC763" s="15">
        <f t="shared" si="1650"/>
        <v>4.5848355451969969E-2</v>
      </c>
      <c r="AD763" s="15">
        <f t="shared" si="1651"/>
        <v>1.1992624151289988E-2</v>
      </c>
      <c r="AE763" s="15">
        <f t="shared" si="1652"/>
        <v>1.9115055013239957E-2</v>
      </c>
      <c r="AF763" s="15">
        <f t="shared" ref="AF763" si="1659">AVERAGE(AC763:AE763)</f>
        <v>2.5652011538833303E-2</v>
      </c>
    </row>
    <row r="764" spans="1:34" ht="15" thickBot="1" x14ac:dyDescent="0.25">
      <c r="A764" s="8">
        <v>299</v>
      </c>
      <c r="B764" s="9" t="s">
        <v>1191</v>
      </c>
      <c r="C764" s="10" t="s">
        <v>1192</v>
      </c>
      <c r="D764" s="10" t="s">
        <v>95</v>
      </c>
      <c r="E764" s="11">
        <v>0</v>
      </c>
      <c r="F764" s="11">
        <v>186.3</v>
      </c>
      <c r="G764" s="11"/>
      <c r="H764" s="11"/>
      <c r="I764" s="11">
        <f t="shared" si="1532"/>
        <v>0</v>
      </c>
      <c r="J764" s="11">
        <f t="shared" si="1533"/>
        <v>186.3</v>
      </c>
      <c r="K764" s="12">
        <v>172.51</v>
      </c>
      <c r="L764" s="12">
        <v>158.18</v>
      </c>
      <c r="M764" s="12">
        <v>29468.93</v>
      </c>
      <c r="N764" s="12">
        <v>4266.2700000000004</v>
      </c>
      <c r="O764" s="12">
        <v>9078.7716</v>
      </c>
      <c r="P764" s="12">
        <v>0</v>
      </c>
      <c r="Q764" s="12">
        <v>0</v>
      </c>
      <c r="R764" s="12">
        <v>3068.6248007999998</v>
      </c>
      <c r="S764" s="12">
        <v>9960.865048656</v>
      </c>
      <c r="T764" s="13">
        <v>3095.1566029238402</v>
      </c>
      <c r="V764" s="12">
        <v>184.98</v>
      </c>
      <c r="W764" s="12">
        <v>5109.2775000000001</v>
      </c>
    </row>
    <row r="765" spans="1:34" x14ac:dyDescent="0.2">
      <c r="A765" s="63"/>
      <c r="B765" s="64" t="s">
        <v>1193</v>
      </c>
      <c r="C765" s="65" t="s">
        <v>1194</v>
      </c>
      <c r="D765" s="65" t="s">
        <v>95</v>
      </c>
      <c r="E765" s="66">
        <v>1</v>
      </c>
      <c r="F765" s="66">
        <v>186.3</v>
      </c>
      <c r="G765" s="66"/>
      <c r="H765" s="66"/>
      <c r="I765" s="66">
        <f t="shared" si="1532"/>
        <v>0</v>
      </c>
      <c r="J765" s="66">
        <f t="shared" si="1533"/>
        <v>186.3</v>
      </c>
      <c r="K765" s="1">
        <v>18.100000000000001</v>
      </c>
      <c r="L765" s="1">
        <v>18.100000000000001</v>
      </c>
      <c r="M765" s="1">
        <v>3372.03</v>
      </c>
      <c r="N765" s="1">
        <v>3372.03</v>
      </c>
      <c r="O765" s="1"/>
      <c r="P765" s="1"/>
      <c r="Q765" s="1"/>
      <c r="R765" s="1"/>
      <c r="S765" s="1"/>
      <c r="T765" s="1"/>
      <c r="V765" s="1">
        <v>22</v>
      </c>
      <c r="W765" s="1">
        <v>4098.6000000000004</v>
      </c>
      <c r="X765" s="15">
        <f t="shared" ref="X765:X766" si="1660">V765/L765</f>
        <v>1.2154696132596685</v>
      </c>
      <c r="Y765" s="15">
        <f t="shared" ref="Y765:Y766" si="1661">X765-AF765</f>
        <v>1.1898176017208353</v>
      </c>
      <c r="Z765" s="16">
        <f t="shared" ref="Z765:Z766" si="1662">K765*Y765</f>
        <v>21.535698591147121</v>
      </c>
      <c r="AA765" s="16">
        <f t="shared" ref="AA765:AA766" si="1663">Z765-K765</f>
        <v>3.4356985911471192</v>
      </c>
      <c r="AB765" s="16">
        <f t="shared" ref="AB765:AB766" si="1664">J765*AA765</f>
        <v>640.07064753070836</v>
      </c>
      <c r="AC765" s="15">
        <f t="shared" ref="AC765:AC766" si="1665">104.584835545197%-100%</f>
        <v>4.5848355451969969E-2</v>
      </c>
      <c r="AD765" s="15">
        <f t="shared" ref="AD765:AD766" si="1666">101.199262415129%-100%</f>
        <v>1.1992624151289988E-2</v>
      </c>
      <c r="AE765" s="15">
        <f t="shared" ref="AE765:AE766" si="1667">101.911505501324%-100%</f>
        <v>1.9115055013239957E-2</v>
      </c>
      <c r="AF765" s="15">
        <f t="shared" ref="AF765:AF766" si="1668">AVERAGE(AC765:AE765)</f>
        <v>2.5652011538833303E-2</v>
      </c>
    </row>
    <row r="766" spans="1:34" ht="18.5" thickBot="1" x14ac:dyDescent="0.25">
      <c r="A766" s="63"/>
      <c r="B766" s="64" t="s">
        <v>1195</v>
      </c>
      <c r="C766" s="65" t="s">
        <v>1196</v>
      </c>
      <c r="D766" s="65" t="s">
        <v>98</v>
      </c>
      <c r="E766" s="66">
        <v>0.25</v>
      </c>
      <c r="F766" s="66">
        <v>46.575000000000003</v>
      </c>
      <c r="G766" s="66"/>
      <c r="H766" s="66"/>
      <c r="I766" s="66">
        <f t="shared" si="1532"/>
        <v>0</v>
      </c>
      <c r="J766" s="66">
        <f t="shared" si="1533"/>
        <v>46.575000000000003</v>
      </c>
      <c r="K766" s="1">
        <v>19.2</v>
      </c>
      <c r="L766" s="1">
        <v>19.2</v>
      </c>
      <c r="M766" s="1">
        <v>894.24</v>
      </c>
      <c r="N766" s="1">
        <v>894.24</v>
      </c>
      <c r="O766" s="1"/>
      <c r="P766" s="1"/>
      <c r="Q766" s="1"/>
      <c r="R766" s="1"/>
      <c r="S766" s="1"/>
      <c r="T766" s="1"/>
      <c r="V766" s="1">
        <v>21.7</v>
      </c>
      <c r="W766" s="1">
        <v>1010.6775</v>
      </c>
      <c r="X766" s="15">
        <f t="shared" si="1660"/>
        <v>1.1302083333333333</v>
      </c>
      <c r="Y766" s="15">
        <f t="shared" si="1661"/>
        <v>1.1045563217945</v>
      </c>
      <c r="Z766" s="16">
        <f t="shared" si="1662"/>
        <v>21.2074813784544</v>
      </c>
      <c r="AA766" s="16">
        <f t="shared" si="1663"/>
        <v>2.0074813784544006</v>
      </c>
      <c r="AB766" s="16">
        <f t="shared" si="1664"/>
        <v>93.498445201513718</v>
      </c>
      <c r="AC766" s="15">
        <f t="shared" si="1665"/>
        <v>4.5848355451969969E-2</v>
      </c>
      <c r="AD766" s="15">
        <f t="shared" si="1666"/>
        <v>1.1992624151289988E-2</v>
      </c>
      <c r="AE766" s="15">
        <f t="shared" si="1667"/>
        <v>1.9115055013239957E-2</v>
      </c>
      <c r="AF766" s="15">
        <f t="shared" si="1668"/>
        <v>2.5652011538833303E-2</v>
      </c>
    </row>
    <row r="767" spans="1:34" ht="15" thickBot="1" x14ac:dyDescent="0.25">
      <c r="A767" s="8">
        <v>300</v>
      </c>
      <c r="B767" s="9" t="s">
        <v>1197</v>
      </c>
      <c r="C767" s="10" t="s">
        <v>1198</v>
      </c>
      <c r="D767" s="10" t="s">
        <v>95</v>
      </c>
      <c r="E767" s="11">
        <v>0</v>
      </c>
      <c r="F767" s="11">
        <v>205.02500000000001</v>
      </c>
      <c r="G767" s="11"/>
      <c r="H767" s="11"/>
      <c r="I767" s="11">
        <f t="shared" si="1532"/>
        <v>0</v>
      </c>
      <c r="J767" s="11">
        <f t="shared" si="1533"/>
        <v>205.02500000000001</v>
      </c>
      <c r="K767" s="12">
        <v>184.01</v>
      </c>
      <c r="L767" s="12">
        <v>109.22</v>
      </c>
      <c r="M767" s="12">
        <v>22392.83</v>
      </c>
      <c r="N767" s="12">
        <v>4498.2484999999997</v>
      </c>
      <c r="O767" s="12">
        <v>6445.9859999999999</v>
      </c>
      <c r="P767" s="12">
        <v>0</v>
      </c>
      <c r="Q767" s="12">
        <v>0</v>
      </c>
      <c r="R767" s="12">
        <v>2178.7432680000002</v>
      </c>
      <c r="S767" s="12">
        <v>7072.2779997600001</v>
      </c>
      <c r="T767" s="13">
        <v>2197.5810174864</v>
      </c>
      <c r="V767" s="12">
        <v>127.99</v>
      </c>
      <c r="W767" s="12">
        <v>5400.3585000000003</v>
      </c>
    </row>
    <row r="768" spans="1:34" x14ac:dyDescent="0.2">
      <c r="A768" s="63"/>
      <c r="B768" s="64" t="s">
        <v>1193</v>
      </c>
      <c r="C768" s="65" t="s">
        <v>1194</v>
      </c>
      <c r="D768" s="65" t="s">
        <v>95</v>
      </c>
      <c r="E768" s="66">
        <v>1</v>
      </c>
      <c r="F768" s="66">
        <v>205.02500000000001</v>
      </c>
      <c r="G768" s="66"/>
      <c r="H768" s="66"/>
      <c r="I768" s="66">
        <f t="shared" si="1532"/>
        <v>0</v>
      </c>
      <c r="J768" s="66">
        <f t="shared" si="1533"/>
        <v>205.02500000000001</v>
      </c>
      <c r="K768" s="1">
        <v>18.100000000000001</v>
      </c>
      <c r="L768" s="1">
        <v>18.100000000000001</v>
      </c>
      <c r="M768" s="1">
        <v>3710.9524999999999</v>
      </c>
      <c r="N768" s="1">
        <v>3710.9524999999999</v>
      </c>
      <c r="O768" s="1"/>
      <c r="P768" s="1"/>
      <c r="Q768" s="1"/>
      <c r="R768" s="1"/>
      <c r="S768" s="1"/>
      <c r="T768" s="1"/>
      <c r="V768" s="1">
        <v>22</v>
      </c>
      <c r="W768" s="1">
        <v>4510.55</v>
      </c>
      <c r="X768" s="15">
        <f t="shared" ref="X768:X769" si="1669">V768/L768</f>
        <v>1.2154696132596685</v>
      </c>
      <c r="Y768" s="15">
        <f t="shared" ref="Y768:Y769" si="1670">X768-AF768</f>
        <v>1.1898176017208353</v>
      </c>
      <c r="Z768" s="16">
        <f t="shared" ref="Z768:Z769" si="1671">K768*Y768</f>
        <v>21.535698591147121</v>
      </c>
      <c r="AA768" s="16">
        <f t="shared" ref="AA768:AA769" si="1672">Z768-K768</f>
        <v>3.4356985911471192</v>
      </c>
      <c r="AB768" s="16">
        <f t="shared" ref="AB768:AB769" si="1673">J768*AA768</f>
        <v>704.40410364993818</v>
      </c>
      <c r="AC768" s="15">
        <f t="shared" ref="AC768:AC769" si="1674">104.584835545197%-100%</f>
        <v>4.5848355451969969E-2</v>
      </c>
      <c r="AD768" s="15">
        <f t="shared" ref="AD768:AD769" si="1675">101.199262415129%-100%</f>
        <v>1.1992624151289988E-2</v>
      </c>
      <c r="AE768" s="15">
        <f t="shared" ref="AE768:AE769" si="1676">101.911505501324%-100%</f>
        <v>1.9115055013239957E-2</v>
      </c>
      <c r="AF768" s="15">
        <f t="shared" ref="AF768:AF769" si="1677">AVERAGE(AC768:AE768)</f>
        <v>2.5652011538833303E-2</v>
      </c>
    </row>
    <row r="769" spans="1:32" ht="18.5" thickBot="1" x14ac:dyDescent="0.25">
      <c r="A769" s="63"/>
      <c r="B769" s="64" t="s">
        <v>1195</v>
      </c>
      <c r="C769" s="65" t="s">
        <v>1196</v>
      </c>
      <c r="D769" s="65" t="s">
        <v>98</v>
      </c>
      <c r="E769" s="66">
        <v>0.2</v>
      </c>
      <c r="F769" s="66">
        <v>41.005000000000003</v>
      </c>
      <c r="G769" s="66"/>
      <c r="H769" s="66"/>
      <c r="I769" s="66">
        <f t="shared" si="1532"/>
        <v>0</v>
      </c>
      <c r="J769" s="66">
        <f t="shared" si="1533"/>
        <v>41.005000000000003</v>
      </c>
      <c r="K769" s="1">
        <v>19.2</v>
      </c>
      <c r="L769" s="1">
        <v>19.2</v>
      </c>
      <c r="M769" s="1">
        <v>787.29600000000005</v>
      </c>
      <c r="N769" s="1">
        <v>787.29600000000005</v>
      </c>
      <c r="O769" s="1"/>
      <c r="P769" s="1"/>
      <c r="Q769" s="1"/>
      <c r="R769" s="1"/>
      <c r="S769" s="1"/>
      <c r="T769" s="1"/>
      <c r="V769" s="1">
        <v>21.7</v>
      </c>
      <c r="W769" s="1">
        <v>889.80849999999998</v>
      </c>
      <c r="X769" s="15">
        <f t="shared" si="1669"/>
        <v>1.1302083333333333</v>
      </c>
      <c r="Y769" s="15">
        <f t="shared" si="1670"/>
        <v>1.1045563217945</v>
      </c>
      <c r="Z769" s="16">
        <f t="shared" si="1671"/>
        <v>21.2074813784544</v>
      </c>
      <c r="AA769" s="16">
        <f t="shared" si="1672"/>
        <v>2.0074813784544006</v>
      </c>
      <c r="AB769" s="16">
        <f t="shared" si="1673"/>
        <v>82.316773923522703</v>
      </c>
      <c r="AC769" s="15">
        <f t="shared" si="1674"/>
        <v>4.5848355451969969E-2</v>
      </c>
      <c r="AD769" s="15">
        <f t="shared" si="1675"/>
        <v>1.1992624151289988E-2</v>
      </c>
      <c r="AE769" s="15">
        <f t="shared" si="1676"/>
        <v>1.9115055013239957E-2</v>
      </c>
      <c r="AF769" s="15">
        <f t="shared" si="1677"/>
        <v>2.5652011538833303E-2</v>
      </c>
    </row>
    <row r="770" spans="1:32" ht="15" thickBot="1" x14ac:dyDescent="0.25">
      <c r="A770" s="8">
        <v>301</v>
      </c>
      <c r="B770" s="9" t="s">
        <v>1199</v>
      </c>
      <c r="C770" s="10" t="s">
        <v>1200</v>
      </c>
      <c r="D770" s="10" t="s">
        <v>695</v>
      </c>
      <c r="E770" s="11">
        <v>0</v>
      </c>
      <c r="F770" s="11">
        <v>3</v>
      </c>
      <c r="G770" s="11"/>
      <c r="H770" s="11"/>
      <c r="I770" s="11">
        <f t="shared" si="1532"/>
        <v>0</v>
      </c>
      <c r="J770" s="11">
        <f t="shared" si="1533"/>
        <v>3</v>
      </c>
      <c r="K770" s="12">
        <v>4042.27</v>
      </c>
      <c r="L770" s="12">
        <v>3.37</v>
      </c>
      <c r="M770" s="12">
        <v>10.11</v>
      </c>
      <c r="N770" s="12">
        <v>0</v>
      </c>
      <c r="O770" s="12">
        <v>0</v>
      </c>
      <c r="P770" s="12">
        <v>0</v>
      </c>
      <c r="Q770" s="12">
        <v>0</v>
      </c>
      <c r="R770" s="12">
        <v>0</v>
      </c>
      <c r="S770" s="12">
        <v>0</v>
      </c>
      <c r="T770" s="13">
        <v>0</v>
      </c>
      <c r="V770" s="12">
        <v>3.37</v>
      </c>
      <c r="W770" s="12">
        <v>0</v>
      </c>
    </row>
    <row r="771" spans="1:32" ht="15" thickBot="1" x14ac:dyDescent="0.35">
      <c r="A771" s="58"/>
      <c r="B771" s="59" t="s">
        <v>1205</v>
      </c>
      <c r="C771" s="60" t="s">
        <v>1206</v>
      </c>
      <c r="D771" s="60"/>
      <c r="E771" s="61"/>
      <c r="F771" s="61"/>
      <c r="G771" s="61"/>
      <c r="H771" s="61"/>
      <c r="I771" s="61"/>
      <c r="J771" s="61"/>
      <c r="K771" s="62"/>
      <c r="L771" s="62"/>
      <c r="M771" s="62">
        <v>174631.69</v>
      </c>
      <c r="N771" s="62">
        <v>82704.187868549998</v>
      </c>
      <c r="O771" s="62">
        <v>33114.122212499999</v>
      </c>
      <c r="P771" s="62">
        <v>0</v>
      </c>
      <c r="Q771" s="62">
        <v>0</v>
      </c>
      <c r="R771" s="62">
        <v>11192.573307825</v>
      </c>
      <c r="S771" s="62">
        <v>36331.490326666499</v>
      </c>
      <c r="T771" s="62">
        <v>11289.346018578801</v>
      </c>
      <c r="V771" s="62"/>
      <c r="W771" s="62">
        <v>103018.40319975</v>
      </c>
    </row>
    <row r="772" spans="1:32" ht="20.5" thickBot="1" x14ac:dyDescent="0.25">
      <c r="A772" s="8">
        <v>302</v>
      </c>
      <c r="B772" s="9" t="s">
        <v>1207</v>
      </c>
      <c r="C772" s="10" t="s">
        <v>1208</v>
      </c>
      <c r="D772" s="10" t="s">
        <v>38</v>
      </c>
      <c r="E772" s="11">
        <v>0</v>
      </c>
      <c r="F772" s="11">
        <v>1332.18</v>
      </c>
      <c r="G772" s="11"/>
      <c r="H772" s="11"/>
      <c r="I772" s="11">
        <f t="shared" si="1532"/>
        <v>0</v>
      </c>
      <c r="J772" s="11">
        <f t="shared" si="1533"/>
        <v>1332.18</v>
      </c>
      <c r="K772" s="12">
        <v>16.100000000000001</v>
      </c>
      <c r="L772" s="12">
        <v>21.5</v>
      </c>
      <c r="M772" s="12">
        <v>28641.87</v>
      </c>
      <c r="N772" s="12">
        <v>10449.3668058</v>
      </c>
      <c r="O772" s="12">
        <v>6554.7252539999999</v>
      </c>
      <c r="P772" s="12">
        <v>0</v>
      </c>
      <c r="Q772" s="12">
        <v>0</v>
      </c>
      <c r="R772" s="12">
        <v>2215.4971358520002</v>
      </c>
      <c r="S772" s="12">
        <v>7191.5823596786404</v>
      </c>
      <c r="T772" s="13">
        <v>2234.65266493429</v>
      </c>
      <c r="V772" s="12">
        <v>25.13</v>
      </c>
      <c r="W772" s="12">
        <v>12981.361401</v>
      </c>
    </row>
    <row r="773" spans="1:32" x14ac:dyDescent="0.2">
      <c r="A773" s="63"/>
      <c r="B773" s="64" t="s">
        <v>1209</v>
      </c>
      <c r="C773" s="65" t="s">
        <v>1210</v>
      </c>
      <c r="D773" s="65" t="s">
        <v>92</v>
      </c>
      <c r="E773" s="66">
        <v>1E-4</v>
      </c>
      <c r="F773" s="66">
        <v>0.133218</v>
      </c>
      <c r="G773" s="66"/>
      <c r="H773" s="66"/>
      <c r="I773" s="66">
        <f t="shared" si="1532"/>
        <v>0</v>
      </c>
      <c r="J773" s="66">
        <f t="shared" si="1533"/>
        <v>0.133218</v>
      </c>
      <c r="K773" s="1">
        <v>38.1</v>
      </c>
      <c r="L773" s="1">
        <v>38.1</v>
      </c>
      <c r="M773" s="1">
        <v>5.0756057999999999</v>
      </c>
      <c r="N773" s="1">
        <v>5.0756057999999999</v>
      </c>
      <c r="O773" s="1"/>
      <c r="P773" s="1"/>
      <c r="Q773" s="1"/>
      <c r="R773" s="1"/>
      <c r="S773" s="1"/>
      <c r="T773" s="1"/>
      <c r="V773" s="1">
        <v>44.5</v>
      </c>
      <c r="W773" s="1">
        <v>5.9282009999999996</v>
      </c>
      <c r="X773" s="15">
        <f t="shared" ref="X773:X774" si="1678">V773/L773</f>
        <v>1.1679790026246719</v>
      </c>
      <c r="Y773" s="15">
        <f t="shared" ref="Y773:Y774" si="1679">X773-AF773</f>
        <v>1.1423269910858387</v>
      </c>
      <c r="Z773" s="16">
        <f t="shared" ref="Z773:Z774" si="1680">K773*Y773</f>
        <v>43.522658360370457</v>
      </c>
      <c r="AA773" s="16">
        <f t="shared" ref="AA773:AA774" si="1681">Z773-K773</f>
        <v>5.4226583603704555</v>
      </c>
      <c r="AB773" s="16">
        <f t="shared" ref="AB773:AB774" si="1682">J773*AA773</f>
        <v>0.72239570145183141</v>
      </c>
      <c r="AC773" s="15">
        <f t="shared" ref="AC773:AC774" si="1683">104.584835545197%-100%</f>
        <v>4.5848355451969969E-2</v>
      </c>
      <c r="AD773" s="15">
        <f t="shared" ref="AD773:AD774" si="1684">101.199262415129%-100%</f>
        <v>1.1992624151289988E-2</v>
      </c>
      <c r="AE773" s="15">
        <f t="shared" ref="AE773:AE774" si="1685">101.911505501324%-100%</f>
        <v>1.9115055013239957E-2</v>
      </c>
      <c r="AF773" s="15">
        <f t="shared" ref="AF773:AF774" si="1686">AVERAGE(AC773:AE773)</f>
        <v>2.5652011538833303E-2</v>
      </c>
    </row>
    <row r="774" spans="1:32" ht="15" thickBot="1" x14ac:dyDescent="0.25">
      <c r="A774" s="63"/>
      <c r="B774" s="64" t="s">
        <v>1211</v>
      </c>
      <c r="C774" s="65" t="s">
        <v>1212</v>
      </c>
      <c r="D774" s="65" t="s">
        <v>390</v>
      </c>
      <c r="E774" s="66">
        <v>0.1</v>
      </c>
      <c r="F774" s="66">
        <v>133.21799999999999</v>
      </c>
      <c r="G774" s="66"/>
      <c r="H774" s="66"/>
      <c r="I774" s="66">
        <f t="shared" si="1532"/>
        <v>0</v>
      </c>
      <c r="J774" s="66">
        <f t="shared" si="1533"/>
        <v>133.21799999999999</v>
      </c>
      <c r="K774" s="1">
        <v>78.400000000000006</v>
      </c>
      <c r="L774" s="1">
        <v>78.400000000000006</v>
      </c>
      <c r="M774" s="1">
        <v>10444.2912</v>
      </c>
      <c r="N774" s="1">
        <v>10444.2912</v>
      </c>
      <c r="O774" s="1"/>
      <c r="P774" s="1"/>
      <c r="Q774" s="1"/>
      <c r="R774" s="1"/>
      <c r="S774" s="1"/>
      <c r="T774" s="1"/>
      <c r="V774" s="1">
        <v>97.4</v>
      </c>
      <c r="W774" s="1">
        <v>12975.433199999999</v>
      </c>
      <c r="X774" s="15">
        <f t="shared" si="1678"/>
        <v>1.2423469387755102</v>
      </c>
      <c r="Y774" s="15">
        <f t="shared" si="1679"/>
        <v>1.2166949272366769</v>
      </c>
      <c r="Z774" s="16">
        <f t="shared" si="1680"/>
        <v>95.388882295355472</v>
      </c>
      <c r="AA774" s="16">
        <f t="shared" si="1681"/>
        <v>16.988882295355467</v>
      </c>
      <c r="AB774" s="16">
        <f t="shared" si="1682"/>
        <v>2263.2249216226642</v>
      </c>
      <c r="AC774" s="15">
        <f t="shared" si="1683"/>
        <v>4.5848355451969969E-2</v>
      </c>
      <c r="AD774" s="15">
        <f t="shared" si="1684"/>
        <v>1.1992624151289988E-2</v>
      </c>
      <c r="AE774" s="15">
        <f t="shared" si="1685"/>
        <v>1.9115055013239957E-2</v>
      </c>
      <c r="AF774" s="15">
        <f t="shared" si="1686"/>
        <v>2.5652011538833303E-2</v>
      </c>
    </row>
    <row r="775" spans="1:32" ht="20.5" thickBot="1" x14ac:dyDescent="0.25">
      <c r="A775" s="8">
        <v>303</v>
      </c>
      <c r="B775" s="9" t="s">
        <v>1213</v>
      </c>
      <c r="C775" s="10" t="s">
        <v>1214</v>
      </c>
      <c r="D775" s="10" t="s">
        <v>38</v>
      </c>
      <c r="E775" s="11">
        <v>0</v>
      </c>
      <c r="F775" s="11">
        <v>101.77500000000001</v>
      </c>
      <c r="G775" s="11"/>
      <c r="H775" s="11"/>
      <c r="I775" s="11">
        <f t="shared" si="1532"/>
        <v>0</v>
      </c>
      <c r="J775" s="11">
        <f t="shared" si="1533"/>
        <v>101.77500000000001</v>
      </c>
      <c r="K775" s="12">
        <v>16.100000000000001</v>
      </c>
      <c r="L775" s="12">
        <v>22.74</v>
      </c>
      <c r="M775" s="12">
        <v>2314.36</v>
      </c>
      <c r="N775" s="12">
        <v>798.30376275000003</v>
      </c>
      <c r="O775" s="12">
        <v>546.28749000000005</v>
      </c>
      <c r="P775" s="12">
        <v>0</v>
      </c>
      <c r="Q775" s="12">
        <v>0</v>
      </c>
      <c r="R775" s="12">
        <v>184.64517162000001</v>
      </c>
      <c r="S775" s="12">
        <v>599.36478252840004</v>
      </c>
      <c r="T775" s="13">
        <v>186.24164218077601</v>
      </c>
      <c r="V775" s="12">
        <v>26.53</v>
      </c>
      <c r="W775" s="12">
        <v>991.74139875000003</v>
      </c>
    </row>
    <row r="776" spans="1:32" x14ac:dyDescent="0.2">
      <c r="A776" s="63"/>
      <c r="B776" s="64" t="s">
        <v>1209</v>
      </c>
      <c r="C776" s="65" t="s">
        <v>1210</v>
      </c>
      <c r="D776" s="65" t="s">
        <v>92</v>
      </c>
      <c r="E776" s="66">
        <v>1E-4</v>
      </c>
      <c r="F776" s="66">
        <v>1.0177500000000001E-2</v>
      </c>
      <c r="G776" s="66"/>
      <c r="H776" s="66"/>
      <c r="I776" s="66">
        <f t="shared" si="1532"/>
        <v>0</v>
      </c>
      <c r="J776" s="66">
        <f t="shared" si="1533"/>
        <v>1.0177500000000001E-2</v>
      </c>
      <c r="K776" s="1">
        <v>38.1</v>
      </c>
      <c r="L776" s="1">
        <v>38.1</v>
      </c>
      <c r="M776" s="1">
        <v>0.38776274999999999</v>
      </c>
      <c r="N776" s="1">
        <v>0.38776274999999999</v>
      </c>
      <c r="O776" s="1"/>
      <c r="P776" s="1"/>
      <c r="Q776" s="1"/>
      <c r="R776" s="1"/>
      <c r="S776" s="1"/>
      <c r="T776" s="1"/>
      <c r="V776" s="1">
        <v>44.5</v>
      </c>
      <c r="W776" s="1">
        <v>0.45289875000000002</v>
      </c>
      <c r="X776" s="15">
        <f t="shared" ref="X776:X777" si="1687">V776/L776</f>
        <v>1.1679790026246719</v>
      </c>
      <c r="Y776" s="15">
        <f t="shared" ref="Y776:Y777" si="1688">X776-AF776</f>
        <v>1.1423269910858387</v>
      </c>
      <c r="Z776" s="16">
        <f t="shared" ref="Z776:Z777" si="1689">K776*Y776</f>
        <v>43.522658360370457</v>
      </c>
      <c r="AA776" s="16">
        <f t="shared" ref="AA776:AA777" si="1690">Z776-K776</f>
        <v>5.4226583603704555</v>
      </c>
      <c r="AB776" s="16">
        <f t="shared" ref="AB776:AB777" si="1691">J776*AA776</f>
        <v>5.5189105462670314E-2</v>
      </c>
      <c r="AC776" s="15">
        <f t="shared" ref="AC776:AC777" si="1692">104.584835545197%-100%</f>
        <v>4.5848355451969969E-2</v>
      </c>
      <c r="AD776" s="15">
        <f t="shared" ref="AD776:AD777" si="1693">101.199262415129%-100%</f>
        <v>1.1992624151289988E-2</v>
      </c>
      <c r="AE776" s="15">
        <f t="shared" ref="AE776:AE777" si="1694">101.911505501324%-100%</f>
        <v>1.9115055013239957E-2</v>
      </c>
      <c r="AF776" s="15">
        <f t="shared" ref="AF776:AF777" si="1695">AVERAGE(AC776:AE776)</f>
        <v>2.5652011538833303E-2</v>
      </c>
    </row>
    <row r="777" spans="1:32" ht="15" thickBot="1" x14ac:dyDescent="0.25">
      <c r="A777" s="63"/>
      <c r="B777" s="64" t="s">
        <v>1211</v>
      </c>
      <c r="C777" s="65" t="s">
        <v>1212</v>
      </c>
      <c r="D777" s="65" t="s">
        <v>390</v>
      </c>
      <c r="E777" s="66">
        <v>0.1</v>
      </c>
      <c r="F777" s="66">
        <v>10.1775</v>
      </c>
      <c r="G777" s="66"/>
      <c r="H777" s="66"/>
      <c r="I777" s="66">
        <f t="shared" si="1532"/>
        <v>0</v>
      </c>
      <c r="J777" s="66">
        <f t="shared" si="1533"/>
        <v>10.1775</v>
      </c>
      <c r="K777" s="1">
        <v>78.400000000000006</v>
      </c>
      <c r="L777" s="1">
        <v>78.400000000000006</v>
      </c>
      <c r="M777" s="1">
        <v>797.91600000000005</v>
      </c>
      <c r="N777" s="1">
        <v>797.91600000000005</v>
      </c>
      <c r="O777" s="1"/>
      <c r="P777" s="1"/>
      <c r="Q777" s="1"/>
      <c r="R777" s="1"/>
      <c r="S777" s="1"/>
      <c r="T777" s="1"/>
      <c r="V777" s="1">
        <v>97.4</v>
      </c>
      <c r="W777" s="1">
        <v>991.2885</v>
      </c>
      <c r="X777" s="15">
        <f t="shared" si="1687"/>
        <v>1.2423469387755102</v>
      </c>
      <c r="Y777" s="15">
        <f t="shared" si="1688"/>
        <v>1.2166949272366769</v>
      </c>
      <c r="Z777" s="16">
        <f t="shared" si="1689"/>
        <v>95.388882295355472</v>
      </c>
      <c r="AA777" s="16">
        <f t="shared" si="1690"/>
        <v>16.988882295355467</v>
      </c>
      <c r="AB777" s="16">
        <f t="shared" si="1691"/>
        <v>172.90434956098025</v>
      </c>
      <c r="AC777" s="15">
        <f t="shared" si="1692"/>
        <v>4.5848355451969969E-2</v>
      </c>
      <c r="AD777" s="15">
        <f t="shared" si="1693"/>
        <v>1.1992624151289988E-2</v>
      </c>
      <c r="AE777" s="15">
        <f t="shared" si="1694"/>
        <v>1.9115055013239957E-2</v>
      </c>
      <c r="AF777" s="15">
        <f t="shared" si="1695"/>
        <v>2.5652011538833303E-2</v>
      </c>
    </row>
    <row r="778" spans="1:32" ht="20.5" thickBot="1" x14ac:dyDescent="0.25">
      <c r="A778" s="8">
        <v>304</v>
      </c>
      <c r="B778" s="9" t="s">
        <v>1215</v>
      </c>
      <c r="C778" s="10" t="s">
        <v>1216</v>
      </c>
      <c r="D778" s="10" t="s">
        <v>38</v>
      </c>
      <c r="E778" s="11">
        <v>0</v>
      </c>
      <c r="F778" s="11">
        <v>1566.99</v>
      </c>
      <c r="G778" s="11"/>
      <c r="H778" s="11"/>
      <c r="I778" s="11">
        <f t="shared" si="1532"/>
        <v>0</v>
      </c>
      <c r="J778" s="11">
        <f t="shared" si="1533"/>
        <v>1566.99</v>
      </c>
      <c r="K778" s="12">
        <v>35.65</v>
      </c>
      <c r="L778" s="12">
        <v>63.19</v>
      </c>
      <c r="M778" s="12">
        <v>99018.1</v>
      </c>
      <c r="N778" s="12">
        <v>31559.178599999999</v>
      </c>
      <c r="O778" s="12">
        <v>24298.373736000001</v>
      </c>
      <c r="P778" s="12">
        <v>0</v>
      </c>
      <c r="Q778" s="12">
        <v>0</v>
      </c>
      <c r="R778" s="12">
        <v>8212.8503227679994</v>
      </c>
      <c r="S778" s="12">
        <v>26659.203728189699</v>
      </c>
      <c r="T778" s="13">
        <v>8283.8598901740897</v>
      </c>
      <c r="V778" s="12">
        <v>73.959999999999994</v>
      </c>
      <c r="W778" s="12">
        <v>39895.565399999999</v>
      </c>
    </row>
    <row r="779" spans="1:32" ht="15" thickBot="1" x14ac:dyDescent="0.25">
      <c r="A779" s="63"/>
      <c r="B779" s="64" t="s">
        <v>1217</v>
      </c>
      <c r="C779" s="65" t="s">
        <v>1218</v>
      </c>
      <c r="D779" s="65" t="s">
        <v>390</v>
      </c>
      <c r="E779" s="66">
        <v>0.19</v>
      </c>
      <c r="F779" s="66">
        <v>297.72809999999998</v>
      </c>
      <c r="G779" s="66"/>
      <c r="H779" s="66"/>
      <c r="I779" s="66">
        <f t="shared" si="1532"/>
        <v>0</v>
      </c>
      <c r="J779" s="66">
        <f t="shared" si="1533"/>
        <v>297.72809999999998</v>
      </c>
      <c r="K779" s="1">
        <v>106</v>
      </c>
      <c r="L779" s="1">
        <v>106</v>
      </c>
      <c r="M779" s="1">
        <v>31559.178599999999</v>
      </c>
      <c r="N779" s="1">
        <v>31559.178599999999</v>
      </c>
      <c r="O779" s="1"/>
      <c r="P779" s="1"/>
      <c r="Q779" s="1"/>
      <c r="R779" s="1"/>
      <c r="S779" s="1"/>
      <c r="T779" s="1"/>
      <c r="V779" s="1">
        <v>134</v>
      </c>
      <c r="W779" s="1">
        <v>39895.565399999999</v>
      </c>
      <c r="X779" s="15">
        <f t="shared" ref="X779" si="1696">V779/L779</f>
        <v>1.2641509433962264</v>
      </c>
      <c r="Y779" s="15">
        <f t="shared" ref="Y779" si="1697">X779-AF779</f>
        <v>1.2384989318573931</v>
      </c>
      <c r="Z779" s="16">
        <f t="shared" ref="Z779" si="1698">K779*Y779</f>
        <v>131.28088677688368</v>
      </c>
      <c r="AA779" s="16">
        <f t="shared" ref="AA779" si="1699">Z779-K779</f>
        <v>25.280886776883676</v>
      </c>
      <c r="AB779" s="16">
        <f t="shared" ref="AB779" si="1700">J779*AA779</f>
        <v>7526.8303863967003</v>
      </c>
      <c r="AC779" s="15">
        <f t="shared" ref="AC779" si="1701">104.584835545197%-100%</f>
        <v>4.5848355451969969E-2</v>
      </c>
      <c r="AD779" s="15">
        <f t="shared" ref="AD779" si="1702">101.199262415129%-100%</f>
        <v>1.1992624151289988E-2</v>
      </c>
      <c r="AE779" s="15">
        <f t="shared" ref="AE779" si="1703">101.911505501324%-100%</f>
        <v>1.9115055013239957E-2</v>
      </c>
      <c r="AF779" s="15">
        <f t="shared" ref="AF779" si="1704">AVERAGE(AC779:AE779)</f>
        <v>2.5652011538833303E-2</v>
      </c>
    </row>
    <row r="780" spans="1:32" ht="20.5" thickBot="1" x14ac:dyDescent="0.25">
      <c r="A780" s="8">
        <v>305</v>
      </c>
      <c r="B780" s="9" t="s">
        <v>1219</v>
      </c>
      <c r="C780" s="10" t="s">
        <v>1220</v>
      </c>
      <c r="D780" s="10" t="s">
        <v>38</v>
      </c>
      <c r="E780" s="11">
        <v>0</v>
      </c>
      <c r="F780" s="11">
        <v>101.77500000000001</v>
      </c>
      <c r="G780" s="11"/>
      <c r="H780" s="11"/>
      <c r="I780" s="11">
        <f t="shared" si="1532"/>
        <v>0</v>
      </c>
      <c r="J780" s="11">
        <f t="shared" si="1533"/>
        <v>101.77500000000001</v>
      </c>
      <c r="K780" s="12">
        <v>35.65</v>
      </c>
      <c r="L780" s="12">
        <v>66.91</v>
      </c>
      <c r="M780" s="12">
        <v>6809.77</v>
      </c>
      <c r="N780" s="12">
        <v>2049.7485000000001</v>
      </c>
      <c r="O780" s="12">
        <v>1714.7357325</v>
      </c>
      <c r="P780" s="12">
        <v>0</v>
      </c>
      <c r="Q780" s="12">
        <v>0</v>
      </c>
      <c r="R780" s="12">
        <v>579.58067758499999</v>
      </c>
      <c r="S780" s="12">
        <v>1881.3394562696999</v>
      </c>
      <c r="T780" s="13">
        <v>584.59182128965801</v>
      </c>
      <c r="V780" s="12">
        <v>78.16</v>
      </c>
      <c r="W780" s="12">
        <v>2591.1914999999999</v>
      </c>
    </row>
    <row r="781" spans="1:32" ht="15" thickBot="1" x14ac:dyDescent="0.25">
      <c r="A781" s="63"/>
      <c r="B781" s="64" t="s">
        <v>1217</v>
      </c>
      <c r="C781" s="65" t="s">
        <v>1218</v>
      </c>
      <c r="D781" s="65" t="s">
        <v>390</v>
      </c>
      <c r="E781" s="66">
        <v>0.19</v>
      </c>
      <c r="F781" s="66">
        <v>19.337250000000001</v>
      </c>
      <c r="G781" s="66"/>
      <c r="H781" s="66"/>
      <c r="I781" s="66">
        <f t="shared" si="1532"/>
        <v>0</v>
      </c>
      <c r="J781" s="66">
        <f t="shared" si="1533"/>
        <v>19.337250000000001</v>
      </c>
      <c r="K781" s="1">
        <v>106</v>
      </c>
      <c r="L781" s="1">
        <v>106</v>
      </c>
      <c r="M781" s="1">
        <v>2049.7485000000001</v>
      </c>
      <c r="N781" s="1">
        <v>2049.7485000000001</v>
      </c>
      <c r="O781" s="1"/>
      <c r="P781" s="1"/>
      <c r="Q781" s="1"/>
      <c r="R781" s="1"/>
      <c r="S781" s="1"/>
      <c r="T781" s="1"/>
      <c r="V781" s="1">
        <v>134</v>
      </c>
      <c r="W781" s="1">
        <v>2591.1914999999999</v>
      </c>
      <c r="X781" s="15">
        <f t="shared" ref="X781" si="1705">V781/L781</f>
        <v>1.2641509433962264</v>
      </c>
      <c r="Y781" s="15">
        <f t="shared" ref="Y781" si="1706">X781-AF781</f>
        <v>1.2384989318573931</v>
      </c>
      <c r="Z781" s="16">
        <f t="shared" ref="Z781" si="1707">K781*Y781</f>
        <v>131.28088677688368</v>
      </c>
      <c r="AA781" s="16">
        <f t="shared" ref="AA781" si="1708">Z781-K781</f>
        <v>25.280886776883676</v>
      </c>
      <c r="AB781" s="16">
        <f t="shared" ref="AB781" si="1709">J781*AA781</f>
        <v>488.86282782629388</v>
      </c>
      <c r="AC781" s="15">
        <f t="shared" ref="AC781" si="1710">104.584835545197%-100%</f>
        <v>4.5848355451969969E-2</v>
      </c>
      <c r="AD781" s="15">
        <f t="shared" ref="AD781" si="1711">101.199262415129%-100%</f>
        <v>1.1992624151289988E-2</v>
      </c>
      <c r="AE781" s="15">
        <f t="shared" ref="AE781" si="1712">101.911505501324%-100%</f>
        <v>1.9115055013239957E-2</v>
      </c>
      <c r="AF781" s="15">
        <f t="shared" ref="AF781" si="1713">AVERAGE(AC781:AE781)</f>
        <v>2.5652011538833303E-2</v>
      </c>
    </row>
    <row r="782" spans="1:32" ht="20.5" thickBot="1" x14ac:dyDescent="0.25">
      <c r="A782" s="8">
        <v>306</v>
      </c>
      <c r="B782" s="9" t="s">
        <v>1221</v>
      </c>
      <c r="C782" s="10" t="s">
        <v>1222</v>
      </c>
      <c r="D782" s="10" t="s">
        <v>38</v>
      </c>
      <c r="E782" s="11">
        <v>0</v>
      </c>
      <c r="F782" s="11">
        <v>1668.7650000000001</v>
      </c>
      <c r="G782" s="11"/>
      <c r="H782" s="11"/>
      <c r="I782" s="11">
        <f t="shared" si="1532"/>
        <v>0</v>
      </c>
      <c r="J782" s="11">
        <f t="shared" si="1533"/>
        <v>1668.7650000000001</v>
      </c>
      <c r="K782" s="12">
        <v>23</v>
      </c>
      <c r="L782" s="12">
        <v>22.68</v>
      </c>
      <c r="M782" s="12">
        <v>37847.589999999997</v>
      </c>
      <c r="N782" s="12">
        <v>37847.590199999999</v>
      </c>
      <c r="O782" s="12">
        <v>0</v>
      </c>
      <c r="P782" s="12">
        <v>0</v>
      </c>
      <c r="Q782" s="12">
        <v>0</v>
      </c>
      <c r="R782" s="12">
        <v>0</v>
      </c>
      <c r="S782" s="12">
        <v>0</v>
      </c>
      <c r="T782" s="13">
        <v>0</v>
      </c>
      <c r="V782" s="12">
        <v>27.9</v>
      </c>
      <c r="W782" s="12">
        <v>46558.5435</v>
      </c>
    </row>
    <row r="783" spans="1:32" ht="18" x14ac:dyDescent="0.2">
      <c r="A783" s="63"/>
      <c r="B783" s="64" t="s">
        <v>1223</v>
      </c>
      <c r="C783" s="65" t="s">
        <v>1224</v>
      </c>
      <c r="D783" s="65" t="s">
        <v>390</v>
      </c>
      <c r="E783" s="66">
        <v>1.7999999999999999E-2</v>
      </c>
      <c r="F783" s="66">
        <v>30.037769999999998</v>
      </c>
      <c r="G783" s="66"/>
      <c r="H783" s="66"/>
      <c r="I783" s="66">
        <f t="shared" ref="I783:I790" si="1714">H783*0.5</f>
        <v>0</v>
      </c>
      <c r="J783" s="66">
        <f t="shared" si="1533"/>
        <v>30.037769999999998</v>
      </c>
      <c r="K783" s="1">
        <v>1260</v>
      </c>
      <c r="L783" s="1">
        <v>1260</v>
      </c>
      <c r="M783" s="1">
        <v>37847.590199999999</v>
      </c>
      <c r="N783" s="1">
        <v>37847.590199999999</v>
      </c>
      <c r="O783" s="1"/>
      <c r="P783" s="1"/>
      <c r="Q783" s="1"/>
      <c r="R783" s="1"/>
      <c r="S783" s="1"/>
      <c r="T783" s="1"/>
      <c r="V783" s="1">
        <v>1550</v>
      </c>
      <c r="W783" s="1">
        <v>46558.5435</v>
      </c>
      <c r="X783" s="15">
        <f t="shared" ref="X783" si="1715">V783/L783</f>
        <v>1.2301587301587302</v>
      </c>
      <c r="Y783" s="15">
        <f t="shared" ref="Y783" si="1716">X783-AF783</f>
        <v>1.204506718619897</v>
      </c>
      <c r="Z783" s="16">
        <f t="shared" ref="Z783" si="1717">K783*Y783</f>
        <v>1517.6784654610701</v>
      </c>
      <c r="AA783" s="16">
        <f t="shared" ref="AA783" si="1718">Z783-K783</f>
        <v>257.67846546107012</v>
      </c>
      <c r="AB783" s="16">
        <f t="shared" ref="AB783" si="1719">J783*AA783</f>
        <v>7740.0864794725676</v>
      </c>
      <c r="AC783" s="15">
        <f t="shared" ref="AC783" si="1720">104.584835545197%-100%</f>
        <v>4.5848355451969969E-2</v>
      </c>
      <c r="AD783" s="15">
        <f t="shared" ref="AD783" si="1721">101.199262415129%-100%</f>
        <v>1.1992624151289988E-2</v>
      </c>
      <c r="AE783" s="15">
        <f t="shared" ref="AE783" si="1722">101.911505501324%-100%</f>
        <v>1.9115055013239957E-2</v>
      </c>
      <c r="AF783" s="15">
        <f t="shared" ref="AF783" si="1723">AVERAGE(AC783:AE783)</f>
        <v>2.5652011538833303E-2</v>
      </c>
    </row>
    <row r="784" spans="1:32" ht="15" thickBot="1" x14ac:dyDescent="0.35">
      <c r="A784" s="58"/>
      <c r="B784" s="59" t="s">
        <v>1225</v>
      </c>
      <c r="C784" s="60" t="s">
        <v>1226</v>
      </c>
      <c r="D784" s="60"/>
      <c r="E784" s="61"/>
      <c r="F784" s="61"/>
      <c r="G784" s="61"/>
      <c r="H784" s="61"/>
      <c r="I784" s="61"/>
      <c r="J784" s="61"/>
      <c r="K784" s="62"/>
      <c r="L784" s="62"/>
      <c r="M784" s="62">
        <v>26119.41</v>
      </c>
      <c r="N784" s="62">
        <v>0</v>
      </c>
      <c r="O784" s="62">
        <v>0</v>
      </c>
      <c r="P784" s="62">
        <v>0</v>
      </c>
      <c r="Q784" s="62">
        <v>0</v>
      </c>
      <c r="R784" s="62">
        <v>0</v>
      </c>
      <c r="S784" s="62">
        <v>0</v>
      </c>
      <c r="T784" s="62">
        <v>0</v>
      </c>
      <c r="V784" s="62"/>
      <c r="W784" s="62">
        <v>0</v>
      </c>
    </row>
    <row r="785" spans="1:34" ht="20.5" thickBot="1" x14ac:dyDescent="0.25">
      <c r="A785" s="8">
        <v>307</v>
      </c>
      <c r="B785" s="9" t="s">
        <v>1227</v>
      </c>
      <c r="C785" s="10" t="s">
        <v>2838</v>
      </c>
      <c r="D785" s="10" t="s">
        <v>38</v>
      </c>
      <c r="E785" s="11">
        <v>0</v>
      </c>
      <c r="F785" s="11">
        <v>29.335000000000001</v>
      </c>
      <c r="G785" s="11"/>
      <c r="H785" s="11"/>
      <c r="I785" s="11">
        <f t="shared" si="1714"/>
        <v>0</v>
      </c>
      <c r="J785" s="11">
        <f t="shared" ref="J785:J790" si="1724">F785-G785-I785</f>
        <v>29.335000000000001</v>
      </c>
      <c r="K785" s="12">
        <v>890.35</v>
      </c>
      <c r="L785" s="12"/>
      <c r="M785" s="12"/>
      <c r="N785" s="12"/>
      <c r="O785" s="12"/>
      <c r="P785" s="12"/>
      <c r="Q785" s="12"/>
      <c r="R785" s="12"/>
      <c r="S785" s="12"/>
      <c r="T785" s="13"/>
      <c r="V785" s="12"/>
      <c r="W785" s="12">
        <v>0</v>
      </c>
    </row>
    <row r="786" spans="1:34" ht="15" thickBot="1" x14ac:dyDescent="0.25">
      <c r="A786" s="63"/>
      <c r="B786" s="64">
        <v>55346200</v>
      </c>
      <c r="C786" s="65" t="s">
        <v>4953</v>
      </c>
      <c r="D786" s="65" t="s">
        <v>38</v>
      </c>
      <c r="E786" s="66">
        <v>0.21479000000000001</v>
      </c>
      <c r="F786" s="66">
        <f>F785</f>
        <v>29.335000000000001</v>
      </c>
      <c r="G786" s="66"/>
      <c r="H786" s="66"/>
      <c r="I786" s="66">
        <f t="shared" si="1714"/>
        <v>0</v>
      </c>
      <c r="J786" s="66">
        <f t="shared" si="1724"/>
        <v>29.335000000000001</v>
      </c>
      <c r="K786" s="1">
        <v>537</v>
      </c>
      <c r="L786" s="1">
        <v>537</v>
      </c>
      <c r="M786" s="1">
        <v>1044.845955</v>
      </c>
      <c r="N786" s="1">
        <v>1044.845955</v>
      </c>
      <c r="O786" s="1"/>
      <c r="P786" s="1"/>
      <c r="Q786" s="1"/>
      <c r="R786" s="1"/>
      <c r="S786" s="1"/>
      <c r="T786" s="1"/>
      <c r="V786" s="1">
        <v>642</v>
      </c>
      <c r="W786" s="1">
        <v>1378.3074300000001</v>
      </c>
      <c r="X786" s="15">
        <f t="shared" ref="X786" si="1725">V786/L786</f>
        <v>1.1955307262569832</v>
      </c>
      <c r="Y786" s="15">
        <f t="shared" ref="Y786" si="1726">X786-AF786</f>
        <v>1.16987871471815</v>
      </c>
      <c r="Z786" s="16">
        <f t="shared" ref="Z786" si="1727">K786*Y786</f>
        <v>628.22486980364658</v>
      </c>
      <c r="AA786" s="16">
        <f t="shared" ref="AA786" si="1728">Z786-K786</f>
        <v>91.224869803646584</v>
      </c>
      <c r="AB786" s="16">
        <f t="shared" ref="AB786" si="1729">J786*AA786</f>
        <v>2676.0815556899724</v>
      </c>
      <c r="AC786" s="15">
        <f t="shared" ref="AC786" si="1730">104.584835545197%-100%</f>
        <v>4.5848355451969969E-2</v>
      </c>
      <c r="AD786" s="15">
        <f t="shared" ref="AD786" si="1731">101.199262415129%-100%</f>
        <v>1.1992624151289988E-2</v>
      </c>
      <c r="AE786" s="15">
        <f t="shared" ref="AE786" si="1732">101.911505501324%-100%</f>
        <v>1.9115055013239957E-2</v>
      </c>
      <c r="AF786" s="15">
        <f t="shared" ref="AF786" si="1733">AVERAGE(AC786:AE786)</f>
        <v>2.5652011538833303E-2</v>
      </c>
      <c r="AG786" s="17" t="s">
        <v>4954</v>
      </c>
      <c r="AH786" s="21"/>
    </row>
    <row r="787" spans="1:34" ht="15" thickBot="1" x14ac:dyDescent="0.25">
      <c r="A787" s="8">
        <v>308</v>
      </c>
      <c r="B787" s="9" t="s">
        <v>1233</v>
      </c>
      <c r="C787" s="10" t="s">
        <v>1234</v>
      </c>
      <c r="D787" s="10" t="s">
        <v>695</v>
      </c>
      <c r="E787" s="11">
        <v>0</v>
      </c>
      <c r="F787" s="11">
        <v>3</v>
      </c>
      <c r="G787" s="11"/>
      <c r="H787" s="11"/>
      <c r="I787" s="11">
        <f t="shared" si="1714"/>
        <v>0</v>
      </c>
      <c r="J787" s="11">
        <f t="shared" si="1724"/>
        <v>3</v>
      </c>
      <c r="K787" s="12">
        <v>261.18</v>
      </c>
      <c r="L787" s="12">
        <v>0.33</v>
      </c>
      <c r="M787" s="12">
        <v>0.99</v>
      </c>
      <c r="N787" s="12">
        <v>0</v>
      </c>
      <c r="O787" s="12">
        <v>0</v>
      </c>
      <c r="P787" s="12">
        <v>0</v>
      </c>
      <c r="Q787" s="12">
        <v>0</v>
      </c>
      <c r="R787" s="12">
        <v>0</v>
      </c>
      <c r="S787" s="12">
        <v>0</v>
      </c>
      <c r="T787" s="13">
        <v>0</v>
      </c>
      <c r="V787" s="12">
        <v>0.33</v>
      </c>
      <c r="W787" s="12">
        <v>0</v>
      </c>
    </row>
    <row r="788" spans="1:34" x14ac:dyDescent="0.3">
      <c r="A788" s="53"/>
      <c r="B788" s="54" t="s">
        <v>1235</v>
      </c>
      <c r="C788" s="55" t="s">
        <v>1236</v>
      </c>
      <c r="D788" s="55"/>
      <c r="E788" s="56"/>
      <c r="F788" s="56"/>
      <c r="G788" s="56"/>
      <c r="H788" s="56"/>
      <c r="I788" s="56"/>
      <c r="J788" s="56"/>
      <c r="K788" s="57"/>
      <c r="L788" s="57"/>
      <c r="M788" s="57">
        <v>570440.09</v>
      </c>
      <c r="N788" s="57">
        <v>0</v>
      </c>
      <c r="O788" s="57">
        <v>0</v>
      </c>
      <c r="P788" s="57">
        <v>0</v>
      </c>
      <c r="Q788" s="57">
        <v>0</v>
      </c>
      <c r="R788" s="57">
        <v>0</v>
      </c>
      <c r="S788" s="57">
        <v>0</v>
      </c>
      <c r="T788" s="57">
        <v>0</v>
      </c>
      <c r="V788" s="57"/>
      <c r="W788" s="57">
        <v>0</v>
      </c>
    </row>
    <row r="789" spans="1:34" ht="15" thickBot="1" x14ac:dyDescent="0.35">
      <c r="A789" s="58"/>
      <c r="B789" s="59" t="s">
        <v>1237</v>
      </c>
      <c r="C789" s="60" t="s">
        <v>1238</v>
      </c>
      <c r="D789" s="60"/>
      <c r="E789" s="61"/>
      <c r="F789" s="61"/>
      <c r="G789" s="61"/>
      <c r="H789" s="61"/>
      <c r="I789" s="61"/>
      <c r="J789" s="61"/>
      <c r="K789" s="62"/>
      <c r="L789" s="62"/>
      <c r="M789" s="62">
        <v>570440.09</v>
      </c>
      <c r="N789" s="62">
        <v>0</v>
      </c>
      <c r="O789" s="62">
        <v>0</v>
      </c>
      <c r="P789" s="62">
        <v>0</v>
      </c>
      <c r="Q789" s="62">
        <v>0</v>
      </c>
      <c r="R789" s="62">
        <v>0</v>
      </c>
      <c r="S789" s="62">
        <v>0</v>
      </c>
      <c r="T789" s="62">
        <v>0</v>
      </c>
      <c r="V789" s="62"/>
      <c r="W789" s="62">
        <v>0</v>
      </c>
    </row>
    <row r="790" spans="1:34" ht="30.5" thickBot="1" x14ac:dyDescent="0.25">
      <c r="A790" s="8">
        <v>309</v>
      </c>
      <c r="B790" s="9" t="s">
        <v>1239</v>
      </c>
      <c r="C790" s="10" t="s">
        <v>2839</v>
      </c>
      <c r="D790" s="10" t="s">
        <v>803</v>
      </c>
      <c r="E790" s="11">
        <v>0</v>
      </c>
      <c r="F790" s="11">
        <v>1</v>
      </c>
      <c r="G790" s="11"/>
      <c r="H790" s="11"/>
      <c r="I790" s="11">
        <f t="shared" si="1714"/>
        <v>0</v>
      </c>
      <c r="J790" s="11">
        <f t="shared" si="1724"/>
        <v>1</v>
      </c>
      <c r="K790" s="12">
        <v>570440.09</v>
      </c>
      <c r="L790" s="12"/>
      <c r="M790" s="12"/>
      <c r="N790" s="12"/>
      <c r="O790" s="12"/>
      <c r="P790" s="12"/>
      <c r="Q790" s="12"/>
      <c r="R790" s="12"/>
      <c r="S790" s="12"/>
      <c r="T790" s="13"/>
      <c r="V790" s="12"/>
      <c r="W790" s="12">
        <v>0</v>
      </c>
    </row>
    <row r="791" spans="1:34" x14ac:dyDescent="0.25">
      <c r="A791" s="115"/>
      <c r="B791" s="24"/>
      <c r="C791" s="116"/>
      <c r="D791" s="116"/>
      <c r="E791" s="117"/>
      <c r="F791" s="117"/>
      <c r="G791" s="117"/>
      <c r="H791" s="117"/>
      <c r="I791" s="117"/>
      <c r="J791" s="117"/>
      <c r="L791" s="118"/>
      <c r="M791" s="118">
        <v>12437520.75</v>
      </c>
      <c r="N791" s="118">
        <v>3186815.4306119299</v>
      </c>
      <c r="O791" s="118">
        <v>1327307.6993062</v>
      </c>
      <c r="P791" s="118">
        <v>135362.89648761999</v>
      </c>
      <c r="Q791" s="118">
        <v>2097.7079100000001</v>
      </c>
      <c r="R791" s="118">
        <v>448630.00236549601</v>
      </c>
      <c r="S791" s="118">
        <v>1228986.4457608</v>
      </c>
      <c r="T791" s="118">
        <v>451462.86774324998</v>
      </c>
      <c r="V791" s="118"/>
      <c r="W791" s="118">
        <v>4061452.3963862201</v>
      </c>
    </row>
  </sheetData>
  <autoFilter ref="K1:K791"/>
  <mergeCells count="9">
    <mergeCell ref="L10:V10"/>
    <mergeCell ref="AC10:AF10"/>
    <mergeCell ref="N8:O8"/>
    <mergeCell ref="A1:T1"/>
    <mergeCell ref="N3:O3"/>
    <mergeCell ref="N4:O4"/>
    <mergeCell ref="N5:O5"/>
    <mergeCell ref="N6:O6"/>
    <mergeCell ref="N7:O7"/>
  </mergeCells>
  <conditionalFormatting sqref="AA10:AB10 AA12:AB12">
    <cfRule type="cellIs" dxfId="1072" priority="450" operator="lessThan">
      <formula>0</formula>
    </cfRule>
  </conditionalFormatting>
  <conditionalFormatting sqref="AA21">
    <cfRule type="cellIs" dxfId="1071" priority="449" operator="lessThan">
      <formula>0</formula>
    </cfRule>
  </conditionalFormatting>
  <conditionalFormatting sqref="AA25:AB25">
    <cfRule type="cellIs" dxfId="1070" priority="448" operator="lessThan">
      <formula>0</formula>
    </cfRule>
  </conditionalFormatting>
  <conditionalFormatting sqref="AA27:AB27">
    <cfRule type="cellIs" dxfId="1069" priority="446" operator="lessThan">
      <formula>0</formula>
    </cfRule>
  </conditionalFormatting>
  <conditionalFormatting sqref="AA28:AB28">
    <cfRule type="cellIs" dxfId="1068" priority="445" operator="lessThan">
      <formula>0</formula>
    </cfRule>
  </conditionalFormatting>
  <conditionalFormatting sqref="AA29:AB29">
    <cfRule type="cellIs" dxfId="1067" priority="444" operator="lessThan">
      <formula>0</formula>
    </cfRule>
  </conditionalFormatting>
  <conditionalFormatting sqref="AA31:AB31">
    <cfRule type="cellIs" dxfId="1066" priority="443" operator="lessThan">
      <formula>0</formula>
    </cfRule>
  </conditionalFormatting>
  <conditionalFormatting sqref="AA32:AB32">
    <cfRule type="cellIs" dxfId="1065" priority="442" operator="lessThan">
      <formula>0</formula>
    </cfRule>
  </conditionalFormatting>
  <conditionalFormatting sqref="AA33:AB33">
    <cfRule type="cellIs" dxfId="1064" priority="441" operator="lessThan">
      <formula>0</formula>
    </cfRule>
  </conditionalFormatting>
  <conditionalFormatting sqref="AA36:AB36">
    <cfRule type="cellIs" dxfId="1063" priority="440" operator="lessThan">
      <formula>0</formula>
    </cfRule>
  </conditionalFormatting>
  <conditionalFormatting sqref="AA37:AB37">
    <cfRule type="cellIs" dxfId="1062" priority="439" operator="lessThan">
      <formula>0</formula>
    </cfRule>
  </conditionalFormatting>
  <conditionalFormatting sqref="AA38:AB38">
    <cfRule type="cellIs" dxfId="1061" priority="438" operator="lessThan">
      <formula>0</formula>
    </cfRule>
  </conditionalFormatting>
  <conditionalFormatting sqref="AA39:AB39">
    <cfRule type="cellIs" dxfId="1060" priority="437" operator="lessThan">
      <formula>0</formula>
    </cfRule>
  </conditionalFormatting>
  <conditionalFormatting sqref="AA41:AB41">
    <cfRule type="cellIs" dxfId="1059" priority="436" operator="lessThan">
      <formula>0</formula>
    </cfRule>
  </conditionalFormatting>
  <conditionalFormatting sqref="AA42:AB42">
    <cfRule type="cellIs" dxfId="1058" priority="435" operator="lessThan">
      <formula>0</formula>
    </cfRule>
  </conditionalFormatting>
  <conditionalFormatting sqref="AA43:AB43">
    <cfRule type="cellIs" dxfId="1057" priority="434" operator="lessThan">
      <formula>0</formula>
    </cfRule>
  </conditionalFormatting>
  <conditionalFormatting sqref="AA45:AB45">
    <cfRule type="cellIs" dxfId="1056" priority="433" operator="lessThan">
      <formula>0</formula>
    </cfRule>
  </conditionalFormatting>
  <conditionalFormatting sqref="AA46:AB46">
    <cfRule type="cellIs" dxfId="1055" priority="432" operator="lessThan">
      <formula>0</formula>
    </cfRule>
  </conditionalFormatting>
  <conditionalFormatting sqref="AA47:AB47">
    <cfRule type="cellIs" dxfId="1054" priority="431" operator="lessThan">
      <formula>0</formula>
    </cfRule>
  </conditionalFormatting>
  <conditionalFormatting sqref="AA50:AB50">
    <cfRule type="cellIs" dxfId="1053" priority="430" operator="lessThan">
      <formula>0</formula>
    </cfRule>
  </conditionalFormatting>
  <conditionalFormatting sqref="AA51:AB51">
    <cfRule type="cellIs" dxfId="1052" priority="429" operator="lessThan">
      <formula>0</formula>
    </cfRule>
  </conditionalFormatting>
  <conditionalFormatting sqref="AA52:AB52">
    <cfRule type="cellIs" dxfId="1051" priority="428" operator="lessThan">
      <formula>0</formula>
    </cfRule>
  </conditionalFormatting>
  <conditionalFormatting sqref="AA54:AB54">
    <cfRule type="cellIs" dxfId="1050" priority="427" operator="lessThan">
      <formula>0</formula>
    </cfRule>
  </conditionalFormatting>
  <conditionalFormatting sqref="AA55:AB55">
    <cfRule type="cellIs" dxfId="1049" priority="426" operator="lessThan">
      <formula>0</formula>
    </cfRule>
  </conditionalFormatting>
  <conditionalFormatting sqref="AA56:AB56">
    <cfRule type="cellIs" dxfId="1048" priority="425" operator="lessThan">
      <formula>0</formula>
    </cfRule>
  </conditionalFormatting>
  <conditionalFormatting sqref="AA73:AB73 AA77:AB77">
    <cfRule type="cellIs" dxfId="1047" priority="424" operator="lessThan">
      <formula>0</formula>
    </cfRule>
  </conditionalFormatting>
  <conditionalFormatting sqref="AA72:AB72">
    <cfRule type="cellIs" dxfId="1046" priority="423" operator="lessThan">
      <formula>0</formula>
    </cfRule>
  </conditionalFormatting>
  <conditionalFormatting sqref="AA71:AB71">
    <cfRule type="cellIs" dxfId="1045" priority="422" operator="lessThan">
      <formula>0</formula>
    </cfRule>
  </conditionalFormatting>
  <conditionalFormatting sqref="AA68:AB68">
    <cfRule type="cellIs" dxfId="1044" priority="421" operator="lessThan">
      <formula>0</formula>
    </cfRule>
  </conditionalFormatting>
  <conditionalFormatting sqref="AA67:AB67">
    <cfRule type="cellIs" dxfId="1043" priority="420" operator="lessThan">
      <formula>0</formula>
    </cfRule>
  </conditionalFormatting>
  <conditionalFormatting sqref="AA66:AB66">
    <cfRule type="cellIs" dxfId="1042" priority="419" operator="lessThan">
      <formula>0</formula>
    </cfRule>
  </conditionalFormatting>
  <conditionalFormatting sqref="AA65:AB65">
    <cfRule type="cellIs" dxfId="1041" priority="418" operator="lessThan">
      <formula>0</formula>
    </cfRule>
  </conditionalFormatting>
  <conditionalFormatting sqref="AA64:AB64">
    <cfRule type="cellIs" dxfId="1040" priority="417" operator="lessThan">
      <formula>0</formula>
    </cfRule>
  </conditionalFormatting>
  <conditionalFormatting sqref="AA63:AB63">
    <cfRule type="cellIs" dxfId="1039" priority="416" operator="lessThan">
      <formula>0</formula>
    </cfRule>
  </conditionalFormatting>
  <conditionalFormatting sqref="AA60:AB60">
    <cfRule type="cellIs" dxfId="1038" priority="415" operator="lessThan">
      <formula>0</formula>
    </cfRule>
  </conditionalFormatting>
  <conditionalFormatting sqref="AA59:AB59">
    <cfRule type="cellIs" dxfId="1037" priority="414" operator="lessThan">
      <formula>0</formula>
    </cfRule>
  </conditionalFormatting>
  <conditionalFormatting sqref="AA58:AB58">
    <cfRule type="cellIs" dxfId="1036" priority="413" operator="lessThan">
      <formula>0</formula>
    </cfRule>
  </conditionalFormatting>
  <conditionalFormatting sqref="AA79:AB79">
    <cfRule type="cellIs" dxfId="1035" priority="412" operator="lessThan">
      <formula>0</formula>
    </cfRule>
  </conditionalFormatting>
  <conditionalFormatting sqref="AA80:AB80">
    <cfRule type="cellIs" dxfId="1034" priority="411" operator="lessThan">
      <formula>0</formula>
    </cfRule>
  </conditionalFormatting>
  <conditionalFormatting sqref="AA81:AB81">
    <cfRule type="cellIs" dxfId="1033" priority="410" operator="lessThan">
      <formula>0</formula>
    </cfRule>
  </conditionalFormatting>
  <conditionalFormatting sqref="AA83:AB83">
    <cfRule type="cellIs" dxfId="1032" priority="409" operator="lessThan">
      <formula>0</formula>
    </cfRule>
  </conditionalFormatting>
  <conditionalFormatting sqref="AA84:AB84">
    <cfRule type="cellIs" dxfId="1031" priority="408" operator="lessThan">
      <formula>0</formula>
    </cfRule>
  </conditionalFormatting>
  <conditionalFormatting sqref="AA85:AB85">
    <cfRule type="cellIs" dxfId="1030" priority="407" operator="lessThan">
      <formula>0</formula>
    </cfRule>
  </conditionalFormatting>
  <conditionalFormatting sqref="AA87:AB87">
    <cfRule type="cellIs" dxfId="1029" priority="406" operator="lessThan">
      <formula>0</formula>
    </cfRule>
  </conditionalFormatting>
  <conditionalFormatting sqref="AA88:AB88">
    <cfRule type="cellIs" dxfId="1028" priority="405" operator="lessThan">
      <formula>0</formula>
    </cfRule>
  </conditionalFormatting>
  <conditionalFormatting sqref="AA89:AB89">
    <cfRule type="cellIs" dxfId="1027" priority="404" operator="lessThan">
      <formula>0</formula>
    </cfRule>
  </conditionalFormatting>
  <conditionalFormatting sqref="AA95:AB95">
    <cfRule type="cellIs" dxfId="1026" priority="403" operator="lessThan">
      <formula>0</formula>
    </cfRule>
  </conditionalFormatting>
  <conditionalFormatting sqref="AA96:AB96">
    <cfRule type="cellIs" dxfId="1025" priority="402" operator="lessThan">
      <formula>0</formula>
    </cfRule>
  </conditionalFormatting>
  <conditionalFormatting sqref="AA97:AB97">
    <cfRule type="cellIs" dxfId="1024" priority="401" operator="lessThan">
      <formula>0</formula>
    </cfRule>
  </conditionalFormatting>
  <conditionalFormatting sqref="AA98:AB98">
    <cfRule type="cellIs" dxfId="1023" priority="400" operator="lessThan">
      <formula>0</formula>
    </cfRule>
  </conditionalFormatting>
  <conditionalFormatting sqref="AA99:AB99 AA105:AB105">
    <cfRule type="cellIs" dxfId="1022" priority="399" operator="lessThan">
      <formula>0</formula>
    </cfRule>
  </conditionalFormatting>
  <conditionalFormatting sqref="AA107:AB107">
    <cfRule type="cellIs" dxfId="1021" priority="398" operator="lessThan">
      <formula>0</formula>
    </cfRule>
  </conditionalFormatting>
  <conditionalFormatting sqref="AA108:AB108">
    <cfRule type="cellIs" dxfId="1020" priority="397" operator="lessThan">
      <formula>0</formula>
    </cfRule>
  </conditionalFormatting>
  <conditionalFormatting sqref="AA109:AB109">
    <cfRule type="cellIs" dxfId="1019" priority="396" operator="lessThan">
      <formula>0</formula>
    </cfRule>
  </conditionalFormatting>
  <conditionalFormatting sqref="AA111:AB111">
    <cfRule type="cellIs" dxfId="1018" priority="395" operator="lessThan">
      <formula>0</formula>
    </cfRule>
  </conditionalFormatting>
  <conditionalFormatting sqref="AA112:AB112">
    <cfRule type="cellIs" dxfId="1017" priority="394" operator="lessThan">
      <formula>0</formula>
    </cfRule>
  </conditionalFormatting>
  <conditionalFormatting sqref="AA113:AB113">
    <cfRule type="cellIs" dxfId="1016" priority="393" operator="lessThan">
      <formula>0</formula>
    </cfRule>
  </conditionalFormatting>
  <conditionalFormatting sqref="AA114:AB114">
    <cfRule type="cellIs" dxfId="1015" priority="392" operator="lessThan">
      <formula>0</formula>
    </cfRule>
  </conditionalFormatting>
  <conditionalFormatting sqref="AA115:AB115">
    <cfRule type="cellIs" dxfId="1014" priority="391" operator="lessThan">
      <formula>0</formula>
    </cfRule>
  </conditionalFormatting>
  <conditionalFormatting sqref="AA117:AB117">
    <cfRule type="cellIs" dxfId="1013" priority="390" operator="lessThan">
      <formula>0</formula>
    </cfRule>
  </conditionalFormatting>
  <conditionalFormatting sqref="AA118:AB118">
    <cfRule type="cellIs" dxfId="1012" priority="389" operator="lessThan">
      <formula>0</formula>
    </cfRule>
  </conditionalFormatting>
  <conditionalFormatting sqref="AA119:AB119">
    <cfRule type="cellIs" dxfId="1011" priority="388" operator="lessThan">
      <formula>0</formula>
    </cfRule>
  </conditionalFormatting>
  <conditionalFormatting sqref="AA120:AB120">
    <cfRule type="cellIs" dxfId="1010" priority="387" operator="lessThan">
      <formula>0</formula>
    </cfRule>
  </conditionalFormatting>
  <conditionalFormatting sqref="AA122:AB122">
    <cfRule type="cellIs" dxfId="1009" priority="386" operator="lessThan">
      <formula>0</formula>
    </cfRule>
  </conditionalFormatting>
  <conditionalFormatting sqref="AA123:AB123">
    <cfRule type="cellIs" dxfId="1008" priority="385" operator="lessThan">
      <formula>0</formula>
    </cfRule>
  </conditionalFormatting>
  <conditionalFormatting sqref="AA124:AB124">
    <cfRule type="cellIs" dxfId="1007" priority="384" operator="lessThan">
      <formula>0</formula>
    </cfRule>
  </conditionalFormatting>
  <conditionalFormatting sqref="AA125:AB125">
    <cfRule type="cellIs" dxfId="1006" priority="383" operator="lessThan">
      <formula>0</formula>
    </cfRule>
  </conditionalFormatting>
  <conditionalFormatting sqref="AA127:AB127">
    <cfRule type="cellIs" dxfId="1005" priority="382" operator="lessThan">
      <formula>0</formula>
    </cfRule>
  </conditionalFormatting>
  <conditionalFormatting sqref="AA128:AB128">
    <cfRule type="cellIs" dxfId="1004" priority="381" operator="lessThan">
      <formula>0</formula>
    </cfRule>
  </conditionalFormatting>
  <conditionalFormatting sqref="AA129:AB129">
    <cfRule type="cellIs" dxfId="1003" priority="380" operator="lessThan">
      <formula>0</formula>
    </cfRule>
  </conditionalFormatting>
  <conditionalFormatting sqref="AA130:AB130">
    <cfRule type="cellIs" dxfId="1002" priority="379" operator="lessThan">
      <formula>0</formula>
    </cfRule>
  </conditionalFormatting>
  <conditionalFormatting sqref="AA132:AB132">
    <cfRule type="cellIs" dxfId="1001" priority="378" operator="lessThan">
      <formula>0</formula>
    </cfRule>
  </conditionalFormatting>
  <conditionalFormatting sqref="AA133:AB133">
    <cfRule type="cellIs" dxfId="1000" priority="377" operator="lessThan">
      <formula>0</formula>
    </cfRule>
  </conditionalFormatting>
  <conditionalFormatting sqref="AA134:AB134">
    <cfRule type="cellIs" dxfId="999" priority="376" operator="lessThan">
      <formula>0</formula>
    </cfRule>
  </conditionalFormatting>
  <conditionalFormatting sqref="AA135:AB135">
    <cfRule type="cellIs" dxfId="998" priority="375" operator="lessThan">
      <formula>0</formula>
    </cfRule>
  </conditionalFormatting>
  <conditionalFormatting sqref="AA137:AB140">
    <cfRule type="cellIs" dxfId="997" priority="374" operator="lessThan">
      <formula>0</formula>
    </cfRule>
  </conditionalFormatting>
  <conditionalFormatting sqref="AA142:AB145">
    <cfRule type="cellIs" dxfId="996" priority="373" operator="lessThan">
      <formula>0</formula>
    </cfRule>
  </conditionalFormatting>
  <conditionalFormatting sqref="AA147:AB147">
    <cfRule type="cellIs" dxfId="995" priority="372" operator="lessThan">
      <formula>0</formula>
    </cfRule>
  </conditionalFormatting>
  <conditionalFormatting sqref="AA148:AB148">
    <cfRule type="cellIs" dxfId="994" priority="371" operator="lessThan">
      <formula>0</formula>
    </cfRule>
  </conditionalFormatting>
  <conditionalFormatting sqref="AA150:AB151">
    <cfRule type="cellIs" dxfId="993" priority="370" operator="lessThan">
      <formula>0</formula>
    </cfRule>
  </conditionalFormatting>
  <conditionalFormatting sqref="AA153:AB155">
    <cfRule type="cellIs" dxfId="992" priority="369" operator="lessThan">
      <formula>0</formula>
    </cfRule>
  </conditionalFormatting>
  <conditionalFormatting sqref="AA157:AB159">
    <cfRule type="cellIs" dxfId="991" priority="368" operator="lessThan">
      <formula>0</formula>
    </cfRule>
  </conditionalFormatting>
  <conditionalFormatting sqref="AA161:AB161">
    <cfRule type="cellIs" dxfId="990" priority="367" operator="lessThan">
      <formula>0</formula>
    </cfRule>
  </conditionalFormatting>
  <conditionalFormatting sqref="AA162:AB162">
    <cfRule type="cellIs" dxfId="989" priority="366" operator="lessThan">
      <formula>0</formula>
    </cfRule>
  </conditionalFormatting>
  <conditionalFormatting sqref="AA163:AB163">
    <cfRule type="cellIs" dxfId="988" priority="365" operator="lessThan">
      <formula>0</formula>
    </cfRule>
  </conditionalFormatting>
  <conditionalFormatting sqref="AA165:AB165">
    <cfRule type="cellIs" dxfId="987" priority="364" operator="lessThan">
      <formula>0</formula>
    </cfRule>
  </conditionalFormatting>
  <conditionalFormatting sqref="AA166:AB166">
    <cfRule type="cellIs" dxfId="986" priority="363" operator="lessThan">
      <formula>0</formula>
    </cfRule>
  </conditionalFormatting>
  <conditionalFormatting sqref="AA168:AB168">
    <cfRule type="cellIs" dxfId="985" priority="362" operator="lessThan">
      <formula>0</formula>
    </cfRule>
  </conditionalFormatting>
  <conditionalFormatting sqref="AA169:AB169">
    <cfRule type="cellIs" dxfId="984" priority="361" operator="lessThan">
      <formula>0</formula>
    </cfRule>
  </conditionalFormatting>
  <conditionalFormatting sqref="AA170:AB170">
    <cfRule type="cellIs" dxfId="983" priority="360" operator="lessThan">
      <formula>0</formula>
    </cfRule>
  </conditionalFormatting>
  <conditionalFormatting sqref="AA171:AB171">
    <cfRule type="cellIs" dxfId="982" priority="359" operator="lessThan">
      <formula>0</formula>
    </cfRule>
  </conditionalFormatting>
  <conditionalFormatting sqref="AA172:AB172">
    <cfRule type="cellIs" dxfId="981" priority="358" operator="lessThan">
      <formula>0</formula>
    </cfRule>
  </conditionalFormatting>
  <conditionalFormatting sqref="AA175:AB175">
    <cfRule type="cellIs" dxfId="980" priority="357" operator="lessThan">
      <formula>0</formula>
    </cfRule>
  </conditionalFormatting>
  <conditionalFormatting sqref="AA176:AB176">
    <cfRule type="cellIs" dxfId="979" priority="356" operator="lessThan">
      <formula>0</formula>
    </cfRule>
  </conditionalFormatting>
  <conditionalFormatting sqref="AA180:AB180">
    <cfRule type="cellIs" dxfId="978" priority="355" operator="lessThan">
      <formula>0</formula>
    </cfRule>
  </conditionalFormatting>
  <conditionalFormatting sqref="AA181:AB181">
    <cfRule type="cellIs" dxfId="977" priority="354" operator="lessThan">
      <formula>0</formula>
    </cfRule>
  </conditionalFormatting>
  <conditionalFormatting sqref="AA182:AB182">
    <cfRule type="cellIs" dxfId="976" priority="353" operator="lessThan">
      <formula>0</formula>
    </cfRule>
  </conditionalFormatting>
  <conditionalFormatting sqref="AA184:AB184">
    <cfRule type="cellIs" dxfId="975" priority="352" operator="lessThan">
      <formula>0</formula>
    </cfRule>
  </conditionalFormatting>
  <conditionalFormatting sqref="AA185:AB185">
    <cfRule type="cellIs" dxfId="974" priority="351" operator="lessThan">
      <formula>0</formula>
    </cfRule>
  </conditionalFormatting>
  <conditionalFormatting sqref="AA186:AB186">
    <cfRule type="cellIs" dxfId="973" priority="350" operator="lessThan">
      <formula>0</formula>
    </cfRule>
  </conditionalFormatting>
  <conditionalFormatting sqref="AA188:AB188">
    <cfRule type="cellIs" dxfId="972" priority="349" operator="lessThan">
      <formula>0</formula>
    </cfRule>
  </conditionalFormatting>
  <conditionalFormatting sqref="AA189:AB189">
    <cfRule type="cellIs" dxfId="971" priority="348" operator="lessThan">
      <formula>0</formula>
    </cfRule>
  </conditionalFormatting>
  <conditionalFormatting sqref="AA190:AB190">
    <cfRule type="cellIs" dxfId="970" priority="347" operator="lessThan">
      <formula>0</formula>
    </cfRule>
  </conditionalFormatting>
  <conditionalFormatting sqref="AA191:AB191">
    <cfRule type="cellIs" dxfId="969" priority="346" operator="lessThan">
      <formula>0</formula>
    </cfRule>
  </conditionalFormatting>
  <conditionalFormatting sqref="AA194:AB194">
    <cfRule type="cellIs" dxfId="968" priority="345" operator="lessThan">
      <formula>0</formula>
    </cfRule>
  </conditionalFormatting>
  <conditionalFormatting sqref="AA197:AB197">
    <cfRule type="cellIs" dxfId="967" priority="344" operator="lessThan">
      <formula>0</formula>
    </cfRule>
  </conditionalFormatting>
  <conditionalFormatting sqref="AA201:AB201">
    <cfRule type="cellIs" dxfId="966" priority="343" operator="lessThan">
      <formula>0</formula>
    </cfRule>
  </conditionalFormatting>
  <conditionalFormatting sqref="AA202:AB202">
    <cfRule type="cellIs" dxfId="965" priority="342" operator="lessThan">
      <formula>0</formula>
    </cfRule>
  </conditionalFormatting>
  <conditionalFormatting sqref="AA203:AB203">
    <cfRule type="cellIs" dxfId="964" priority="341" operator="lessThan">
      <formula>0</formula>
    </cfRule>
  </conditionalFormatting>
  <conditionalFormatting sqref="AA204:AB204">
    <cfRule type="cellIs" dxfId="963" priority="340" operator="lessThan">
      <formula>0</formula>
    </cfRule>
  </conditionalFormatting>
  <conditionalFormatting sqref="AA206:AB206">
    <cfRule type="cellIs" dxfId="962" priority="339" operator="lessThan">
      <formula>0</formula>
    </cfRule>
  </conditionalFormatting>
  <conditionalFormatting sqref="AA207:AB207">
    <cfRule type="cellIs" dxfId="961" priority="338" operator="lessThan">
      <formula>0</formula>
    </cfRule>
  </conditionalFormatting>
  <conditionalFormatting sqref="AA208:AB208">
    <cfRule type="cellIs" dxfId="960" priority="337" operator="lessThan">
      <formula>0</formula>
    </cfRule>
  </conditionalFormatting>
  <conditionalFormatting sqref="AA210:AB210">
    <cfRule type="cellIs" dxfId="959" priority="336" operator="lessThan">
      <formula>0</formula>
    </cfRule>
  </conditionalFormatting>
  <conditionalFormatting sqref="AA211:AB211">
    <cfRule type="cellIs" dxfId="958" priority="335" operator="lessThan">
      <formula>0</formula>
    </cfRule>
  </conditionalFormatting>
  <conditionalFormatting sqref="AA212:AB212">
    <cfRule type="cellIs" dxfId="957" priority="334" operator="lessThan">
      <formula>0</formula>
    </cfRule>
  </conditionalFormatting>
  <conditionalFormatting sqref="AA213:AB213">
    <cfRule type="cellIs" dxfId="956" priority="333" operator="lessThan">
      <formula>0</formula>
    </cfRule>
  </conditionalFormatting>
  <conditionalFormatting sqref="AA216:AB216">
    <cfRule type="cellIs" dxfId="955" priority="332" operator="lessThan">
      <formula>0</formula>
    </cfRule>
  </conditionalFormatting>
  <conditionalFormatting sqref="AA217:AB217">
    <cfRule type="cellIs" dxfId="954" priority="331" operator="lessThan">
      <formula>0</formula>
    </cfRule>
  </conditionalFormatting>
  <conditionalFormatting sqref="AA218:AB218">
    <cfRule type="cellIs" dxfId="953" priority="330" operator="lessThan">
      <formula>0</formula>
    </cfRule>
  </conditionalFormatting>
  <conditionalFormatting sqref="AA219:AB219">
    <cfRule type="cellIs" dxfId="952" priority="329" operator="lessThan">
      <formula>0</formula>
    </cfRule>
  </conditionalFormatting>
  <conditionalFormatting sqref="AA220:AB220">
    <cfRule type="cellIs" dxfId="951" priority="328" operator="lessThan">
      <formula>0</formula>
    </cfRule>
  </conditionalFormatting>
  <conditionalFormatting sqref="AA222:AB222">
    <cfRule type="cellIs" dxfId="950" priority="327" operator="lessThan">
      <formula>0</formula>
    </cfRule>
  </conditionalFormatting>
  <conditionalFormatting sqref="AA223:AB223">
    <cfRule type="cellIs" dxfId="949" priority="326" operator="lessThan">
      <formula>0</formula>
    </cfRule>
  </conditionalFormatting>
  <conditionalFormatting sqref="AA224:AB224">
    <cfRule type="cellIs" dxfId="948" priority="325" operator="lessThan">
      <formula>0</formula>
    </cfRule>
  </conditionalFormatting>
  <conditionalFormatting sqref="AA226:AB226">
    <cfRule type="cellIs" dxfId="947" priority="324" operator="lessThan">
      <formula>0</formula>
    </cfRule>
  </conditionalFormatting>
  <conditionalFormatting sqref="AA227:AB227">
    <cfRule type="cellIs" dxfId="946" priority="323" operator="lessThan">
      <formula>0</formula>
    </cfRule>
  </conditionalFormatting>
  <conditionalFormatting sqref="AA228:AB228">
    <cfRule type="cellIs" dxfId="945" priority="322" operator="lessThan">
      <formula>0</formula>
    </cfRule>
  </conditionalFormatting>
  <conditionalFormatting sqref="AA229:AB229">
    <cfRule type="cellIs" dxfId="944" priority="321" operator="lessThan">
      <formula>0</formula>
    </cfRule>
  </conditionalFormatting>
  <conditionalFormatting sqref="AA231:AB231">
    <cfRule type="cellIs" dxfId="943" priority="320" operator="lessThan">
      <formula>0</formula>
    </cfRule>
  </conditionalFormatting>
  <conditionalFormatting sqref="AA232:AB232">
    <cfRule type="cellIs" dxfId="942" priority="319" operator="lessThan">
      <formula>0</formula>
    </cfRule>
  </conditionalFormatting>
  <conditionalFormatting sqref="AA233:AB233">
    <cfRule type="cellIs" dxfId="941" priority="318" operator="lessThan">
      <formula>0</formula>
    </cfRule>
  </conditionalFormatting>
  <conditionalFormatting sqref="AA234:AB234">
    <cfRule type="cellIs" dxfId="940" priority="317" operator="lessThan">
      <formula>0</formula>
    </cfRule>
  </conditionalFormatting>
  <conditionalFormatting sqref="AA235:AB235">
    <cfRule type="cellIs" dxfId="939" priority="316" operator="lessThan">
      <formula>0</formula>
    </cfRule>
  </conditionalFormatting>
  <conditionalFormatting sqref="AA236:AB236">
    <cfRule type="cellIs" dxfId="938" priority="315" operator="lessThan">
      <formula>0</formula>
    </cfRule>
  </conditionalFormatting>
  <conditionalFormatting sqref="AA237:AB237">
    <cfRule type="cellIs" dxfId="937" priority="314" operator="lessThan">
      <formula>0</formula>
    </cfRule>
  </conditionalFormatting>
  <conditionalFormatting sqref="AA238:AB238">
    <cfRule type="cellIs" dxfId="936" priority="313" operator="lessThan">
      <formula>0</formula>
    </cfRule>
  </conditionalFormatting>
  <conditionalFormatting sqref="AA241:AB241">
    <cfRule type="cellIs" dxfId="935" priority="312" operator="lessThan">
      <formula>0</formula>
    </cfRule>
  </conditionalFormatting>
  <conditionalFormatting sqref="AA242:AB242">
    <cfRule type="cellIs" dxfId="934" priority="311" operator="lessThan">
      <formula>0</formula>
    </cfRule>
  </conditionalFormatting>
  <conditionalFormatting sqref="AA243:AB243">
    <cfRule type="cellIs" dxfId="933" priority="310" operator="lessThan">
      <formula>0</formula>
    </cfRule>
  </conditionalFormatting>
  <conditionalFormatting sqref="AA247:AB247">
    <cfRule type="cellIs" dxfId="932" priority="309" operator="lessThan">
      <formula>0</formula>
    </cfRule>
  </conditionalFormatting>
  <conditionalFormatting sqref="AA248:AB248">
    <cfRule type="cellIs" dxfId="931" priority="308" operator="lessThan">
      <formula>0</formula>
    </cfRule>
  </conditionalFormatting>
  <conditionalFormatting sqref="AA251:AB251">
    <cfRule type="cellIs" dxfId="930" priority="307" operator="lessThan">
      <formula>0</formula>
    </cfRule>
  </conditionalFormatting>
  <conditionalFormatting sqref="AA252:AB252">
    <cfRule type="cellIs" dxfId="929" priority="306" operator="lessThan">
      <formula>0</formula>
    </cfRule>
  </conditionalFormatting>
  <conditionalFormatting sqref="AA253:AB253">
    <cfRule type="cellIs" dxfId="928" priority="305" operator="lessThan">
      <formula>0</formula>
    </cfRule>
  </conditionalFormatting>
  <conditionalFormatting sqref="AA255:AB255">
    <cfRule type="cellIs" dxfId="927" priority="304" operator="lessThan">
      <formula>0</formula>
    </cfRule>
  </conditionalFormatting>
  <conditionalFormatting sqref="AA256:AB256">
    <cfRule type="cellIs" dxfId="926" priority="303" operator="lessThan">
      <formula>0</formula>
    </cfRule>
  </conditionalFormatting>
  <conditionalFormatting sqref="AA260:AB260">
    <cfRule type="cellIs" dxfId="925" priority="302" operator="lessThan">
      <formula>0</formula>
    </cfRule>
  </conditionalFormatting>
  <conditionalFormatting sqref="AA259:AB259">
    <cfRule type="cellIs" dxfId="924" priority="301" operator="lessThan">
      <formula>0</formula>
    </cfRule>
  </conditionalFormatting>
  <conditionalFormatting sqref="AA258:AB258">
    <cfRule type="cellIs" dxfId="923" priority="300" operator="lessThan">
      <formula>0</formula>
    </cfRule>
  </conditionalFormatting>
  <conditionalFormatting sqref="AA262:AB262">
    <cfRule type="cellIs" dxfId="922" priority="299" operator="lessThan">
      <formula>0</formula>
    </cfRule>
  </conditionalFormatting>
  <conditionalFormatting sqref="AA264:AB264">
    <cfRule type="cellIs" dxfId="921" priority="298" operator="lessThan">
      <formula>0</formula>
    </cfRule>
  </conditionalFormatting>
  <conditionalFormatting sqref="AA266:AB266">
    <cfRule type="cellIs" dxfId="920" priority="297" operator="lessThan">
      <formula>0</formula>
    </cfRule>
  </conditionalFormatting>
  <conditionalFormatting sqref="AA267:AB267">
    <cfRule type="cellIs" dxfId="919" priority="296" operator="lessThan">
      <formula>0</formula>
    </cfRule>
  </conditionalFormatting>
  <conditionalFormatting sqref="AA268:AB268">
    <cfRule type="cellIs" dxfId="918" priority="295" operator="lessThan">
      <formula>0</formula>
    </cfRule>
  </conditionalFormatting>
  <conditionalFormatting sqref="AA269:AB269">
    <cfRule type="cellIs" dxfId="917" priority="294" operator="lessThan">
      <formula>0</formula>
    </cfRule>
  </conditionalFormatting>
  <conditionalFormatting sqref="AA270:AB270">
    <cfRule type="cellIs" dxfId="916" priority="293" operator="lessThan">
      <formula>0</formula>
    </cfRule>
  </conditionalFormatting>
  <conditionalFormatting sqref="AA271:AB271">
    <cfRule type="cellIs" dxfId="915" priority="292" operator="lessThan">
      <formula>0</formula>
    </cfRule>
  </conditionalFormatting>
  <conditionalFormatting sqref="AA273:AB273">
    <cfRule type="cellIs" dxfId="914" priority="291" operator="lessThan">
      <formula>0</formula>
    </cfRule>
  </conditionalFormatting>
  <conditionalFormatting sqref="AA274:AB274">
    <cfRule type="cellIs" dxfId="913" priority="290" operator="lessThan">
      <formula>0</formula>
    </cfRule>
  </conditionalFormatting>
  <conditionalFormatting sqref="AA275:AB275">
    <cfRule type="cellIs" dxfId="912" priority="289" operator="lessThan">
      <formula>0</formula>
    </cfRule>
  </conditionalFormatting>
  <conditionalFormatting sqref="AA276:AB276">
    <cfRule type="cellIs" dxfId="911" priority="288" operator="lessThan">
      <formula>0</formula>
    </cfRule>
  </conditionalFormatting>
  <conditionalFormatting sqref="AA277:AB277">
    <cfRule type="cellIs" dxfId="910" priority="287" operator="lessThan">
      <formula>0</formula>
    </cfRule>
  </conditionalFormatting>
  <conditionalFormatting sqref="AA278:AB278">
    <cfRule type="cellIs" dxfId="909" priority="286" operator="lessThan">
      <formula>0</formula>
    </cfRule>
  </conditionalFormatting>
  <conditionalFormatting sqref="AA280:AB280">
    <cfRule type="cellIs" dxfId="908" priority="285" operator="lessThan">
      <formula>0</formula>
    </cfRule>
  </conditionalFormatting>
  <conditionalFormatting sqref="AA281:AB281">
    <cfRule type="cellIs" dxfId="907" priority="284" operator="lessThan">
      <formula>0</formula>
    </cfRule>
  </conditionalFormatting>
  <conditionalFormatting sqref="AA282:AB282">
    <cfRule type="cellIs" dxfId="906" priority="283" operator="lessThan">
      <formula>0</formula>
    </cfRule>
  </conditionalFormatting>
  <conditionalFormatting sqref="AA283:AB283">
    <cfRule type="cellIs" dxfId="905" priority="282" operator="lessThan">
      <formula>0</formula>
    </cfRule>
  </conditionalFormatting>
  <conditionalFormatting sqref="AA284:AB284">
    <cfRule type="cellIs" dxfId="904" priority="281" operator="lessThan">
      <formula>0</formula>
    </cfRule>
  </conditionalFormatting>
  <conditionalFormatting sqref="AA285:AB285">
    <cfRule type="cellIs" dxfId="903" priority="280" operator="lessThan">
      <formula>0</formula>
    </cfRule>
  </conditionalFormatting>
  <conditionalFormatting sqref="AA287:AB287">
    <cfRule type="cellIs" dxfId="902" priority="279" operator="lessThan">
      <formula>0</formula>
    </cfRule>
  </conditionalFormatting>
  <conditionalFormatting sqref="AA288:AB288">
    <cfRule type="cellIs" dxfId="901" priority="278" operator="lessThan">
      <formula>0</formula>
    </cfRule>
  </conditionalFormatting>
  <conditionalFormatting sqref="AA290:AB290">
    <cfRule type="cellIs" dxfId="900" priority="277" operator="lessThan">
      <formula>0</formula>
    </cfRule>
  </conditionalFormatting>
  <conditionalFormatting sqref="AA291:AB291">
    <cfRule type="cellIs" dxfId="899" priority="276" operator="lessThan">
      <formula>0</formula>
    </cfRule>
  </conditionalFormatting>
  <conditionalFormatting sqref="AA293:AB293">
    <cfRule type="cellIs" dxfId="898" priority="275" operator="lessThan">
      <formula>0</formula>
    </cfRule>
  </conditionalFormatting>
  <conditionalFormatting sqref="AA295:AB295">
    <cfRule type="cellIs" dxfId="897" priority="274" operator="lessThan">
      <formula>0</formula>
    </cfRule>
  </conditionalFormatting>
  <conditionalFormatting sqref="AA296:AB296">
    <cfRule type="cellIs" dxfId="896" priority="273" operator="lessThan">
      <formula>0</formula>
    </cfRule>
  </conditionalFormatting>
  <conditionalFormatting sqref="AA298:AB298">
    <cfRule type="cellIs" dxfId="895" priority="272" operator="lessThan">
      <formula>0</formula>
    </cfRule>
  </conditionalFormatting>
  <conditionalFormatting sqref="AA299:AB299">
    <cfRule type="cellIs" dxfId="894" priority="271" operator="lessThan">
      <formula>0</formula>
    </cfRule>
  </conditionalFormatting>
  <conditionalFormatting sqref="AA301:AB301">
    <cfRule type="cellIs" dxfId="893" priority="270" operator="lessThan">
      <formula>0</formula>
    </cfRule>
  </conditionalFormatting>
  <conditionalFormatting sqref="AA302:AB302">
    <cfRule type="cellIs" dxfId="892" priority="269" operator="lessThan">
      <formula>0</formula>
    </cfRule>
  </conditionalFormatting>
  <conditionalFormatting sqref="AA307:AB307">
    <cfRule type="cellIs" dxfId="891" priority="268" operator="lessThan">
      <formula>0</formula>
    </cfRule>
  </conditionalFormatting>
  <conditionalFormatting sqref="AA308:AB308">
    <cfRule type="cellIs" dxfId="890" priority="267" operator="lessThan">
      <formula>0</formula>
    </cfRule>
  </conditionalFormatting>
  <conditionalFormatting sqref="AA316:AB316">
    <cfRule type="cellIs" dxfId="889" priority="265" operator="lessThan">
      <formula>0</formula>
    </cfRule>
  </conditionalFormatting>
  <conditionalFormatting sqref="AA318:AB318">
    <cfRule type="cellIs" dxfId="888" priority="264" operator="lessThan">
      <formula>0</formula>
    </cfRule>
  </conditionalFormatting>
  <conditionalFormatting sqref="AA320:AB320">
    <cfRule type="cellIs" dxfId="887" priority="263" operator="lessThan">
      <formula>0</formula>
    </cfRule>
  </conditionalFormatting>
  <conditionalFormatting sqref="AA321:AB321">
    <cfRule type="cellIs" dxfId="886" priority="262" operator="lessThan">
      <formula>0</formula>
    </cfRule>
  </conditionalFormatting>
  <conditionalFormatting sqref="AA322:AB322">
    <cfRule type="cellIs" dxfId="885" priority="261" operator="lessThan">
      <formula>0</formula>
    </cfRule>
  </conditionalFormatting>
  <conditionalFormatting sqref="AA324:AB324">
    <cfRule type="cellIs" dxfId="884" priority="260" operator="lessThan">
      <formula>0</formula>
    </cfRule>
  </conditionalFormatting>
  <conditionalFormatting sqref="AA325:AB325">
    <cfRule type="cellIs" dxfId="883" priority="259" operator="lessThan">
      <formula>0</formula>
    </cfRule>
  </conditionalFormatting>
  <conditionalFormatting sqref="AA326:AB326">
    <cfRule type="cellIs" dxfId="882" priority="258" operator="lessThan">
      <formula>0</formula>
    </cfRule>
  </conditionalFormatting>
  <conditionalFormatting sqref="AA330:AB330">
    <cfRule type="cellIs" dxfId="881" priority="257" operator="lessThan">
      <formula>0</formula>
    </cfRule>
  </conditionalFormatting>
  <conditionalFormatting sqref="AA333:AB333">
    <cfRule type="cellIs" dxfId="880" priority="256" operator="lessThan">
      <formula>0</formula>
    </cfRule>
  </conditionalFormatting>
  <conditionalFormatting sqref="AA336:AB336">
    <cfRule type="cellIs" dxfId="879" priority="255" operator="lessThan">
      <formula>0</formula>
    </cfRule>
  </conditionalFormatting>
  <conditionalFormatting sqref="AA339:AB339">
    <cfRule type="cellIs" dxfId="878" priority="254" operator="lessThan">
      <formula>0</formula>
    </cfRule>
  </conditionalFormatting>
  <conditionalFormatting sqref="AA340:AB340">
    <cfRule type="cellIs" dxfId="877" priority="253" operator="lessThan">
      <formula>0</formula>
    </cfRule>
  </conditionalFormatting>
  <conditionalFormatting sqref="AA341:AB341">
    <cfRule type="cellIs" dxfId="876" priority="252" operator="lessThan">
      <formula>0</formula>
    </cfRule>
  </conditionalFormatting>
  <conditionalFormatting sqref="AA343:AB343">
    <cfRule type="cellIs" dxfId="875" priority="251" operator="lessThan">
      <formula>0</formula>
    </cfRule>
  </conditionalFormatting>
  <conditionalFormatting sqref="AA345:AB345">
    <cfRule type="cellIs" dxfId="874" priority="250" operator="lessThan">
      <formula>0</formula>
    </cfRule>
  </conditionalFormatting>
  <conditionalFormatting sqref="AA346:AB346">
    <cfRule type="cellIs" dxfId="873" priority="249" operator="lessThan">
      <formula>0</formula>
    </cfRule>
  </conditionalFormatting>
  <conditionalFormatting sqref="AA347:AB347">
    <cfRule type="cellIs" dxfId="872" priority="248" operator="lessThan">
      <formula>0</formula>
    </cfRule>
  </conditionalFormatting>
  <conditionalFormatting sqref="AA424:AB424">
    <cfRule type="cellIs" dxfId="871" priority="247" operator="lessThan">
      <formula>0</formula>
    </cfRule>
  </conditionalFormatting>
  <conditionalFormatting sqref="AA430:AB430">
    <cfRule type="cellIs" dxfId="870" priority="246" operator="lessThan">
      <formula>0</formula>
    </cfRule>
  </conditionalFormatting>
  <conditionalFormatting sqref="AA432:AB432">
    <cfRule type="cellIs" dxfId="869" priority="245" operator="lessThan">
      <formula>0</formula>
    </cfRule>
  </conditionalFormatting>
  <conditionalFormatting sqref="AA434:AB434">
    <cfRule type="cellIs" dxfId="868" priority="244" operator="lessThan">
      <formula>0</formula>
    </cfRule>
  </conditionalFormatting>
  <conditionalFormatting sqref="AA435:AB435">
    <cfRule type="cellIs" dxfId="867" priority="243" operator="lessThan">
      <formula>0</formula>
    </cfRule>
  </conditionalFormatting>
  <conditionalFormatting sqref="AA443:AB443">
    <cfRule type="cellIs" dxfId="866" priority="242" operator="lessThan">
      <formula>0</formula>
    </cfRule>
  </conditionalFormatting>
  <conditionalFormatting sqref="AA444:AB444">
    <cfRule type="cellIs" dxfId="865" priority="241" operator="lessThan">
      <formula>0</formula>
    </cfRule>
  </conditionalFormatting>
  <conditionalFormatting sqref="AA452:AB452">
    <cfRule type="cellIs" dxfId="864" priority="240" operator="lessThan">
      <formula>0</formula>
    </cfRule>
  </conditionalFormatting>
  <conditionalFormatting sqref="AA454:AB454">
    <cfRule type="cellIs" dxfId="863" priority="239" operator="lessThan">
      <formula>0</formula>
    </cfRule>
  </conditionalFormatting>
  <conditionalFormatting sqref="AA458:AB458">
    <cfRule type="cellIs" dxfId="862" priority="238" operator="lessThan">
      <formula>0</formula>
    </cfRule>
  </conditionalFormatting>
  <conditionalFormatting sqref="AA459:AB459">
    <cfRule type="cellIs" dxfId="861" priority="237" operator="lessThan">
      <formula>0</formula>
    </cfRule>
  </conditionalFormatting>
  <conditionalFormatting sqref="AA460:AB460">
    <cfRule type="cellIs" dxfId="860" priority="236" operator="lessThan">
      <formula>0</formula>
    </cfRule>
  </conditionalFormatting>
  <conditionalFormatting sqref="AA464:AB464">
    <cfRule type="cellIs" dxfId="859" priority="235" operator="lessThan">
      <formula>0</formula>
    </cfRule>
  </conditionalFormatting>
  <conditionalFormatting sqref="AA465:AB465">
    <cfRule type="cellIs" dxfId="858" priority="234" operator="lessThan">
      <formula>0</formula>
    </cfRule>
  </conditionalFormatting>
  <conditionalFormatting sqref="AA466:AB466">
    <cfRule type="cellIs" dxfId="857" priority="233" operator="lessThan">
      <formula>0</formula>
    </cfRule>
  </conditionalFormatting>
  <conditionalFormatting sqref="AA470:AB470">
    <cfRule type="cellIs" dxfId="856" priority="232" operator="lessThan">
      <formula>0</formula>
    </cfRule>
  </conditionalFormatting>
  <conditionalFormatting sqref="AA474:AB474">
    <cfRule type="cellIs" dxfId="855" priority="231" operator="lessThan">
      <formula>0</formula>
    </cfRule>
  </conditionalFormatting>
  <conditionalFormatting sqref="AA475:AB475">
    <cfRule type="cellIs" dxfId="854" priority="230" operator="lessThan">
      <formula>0</formula>
    </cfRule>
  </conditionalFormatting>
  <conditionalFormatting sqref="AA477:AB477">
    <cfRule type="cellIs" dxfId="853" priority="229" operator="lessThan">
      <formula>0</formula>
    </cfRule>
  </conditionalFormatting>
  <conditionalFormatting sqref="AA480:AB480">
    <cfRule type="cellIs" dxfId="852" priority="228" operator="lessThan">
      <formula>0</formula>
    </cfRule>
  </conditionalFormatting>
  <conditionalFormatting sqref="AA481:AB481">
    <cfRule type="cellIs" dxfId="851" priority="227" operator="lessThan">
      <formula>0</formula>
    </cfRule>
  </conditionalFormatting>
  <conditionalFormatting sqref="AA483:AB483">
    <cfRule type="cellIs" dxfId="850" priority="226" operator="lessThan">
      <formula>0</formula>
    </cfRule>
  </conditionalFormatting>
  <conditionalFormatting sqref="AA487:AB487">
    <cfRule type="cellIs" dxfId="849" priority="225" operator="lessThan">
      <formula>0</formula>
    </cfRule>
  </conditionalFormatting>
  <conditionalFormatting sqref="AA492:AB492">
    <cfRule type="cellIs" dxfId="848" priority="224" operator="lessThan">
      <formula>0</formula>
    </cfRule>
  </conditionalFormatting>
  <conditionalFormatting sqref="AA493:AB493">
    <cfRule type="cellIs" dxfId="847" priority="223" operator="lessThan">
      <formula>0</formula>
    </cfRule>
  </conditionalFormatting>
  <conditionalFormatting sqref="AA494:AB494">
    <cfRule type="cellIs" dxfId="846" priority="222" operator="lessThan">
      <formula>0</formula>
    </cfRule>
  </conditionalFormatting>
  <conditionalFormatting sqref="AA496:AB496">
    <cfRule type="cellIs" dxfId="845" priority="221" operator="lessThan">
      <formula>0</formula>
    </cfRule>
  </conditionalFormatting>
  <conditionalFormatting sqref="AA497:AB497">
    <cfRule type="cellIs" dxfId="844" priority="220" operator="lessThan">
      <formula>0</formula>
    </cfRule>
  </conditionalFormatting>
  <conditionalFormatting sqref="AA498:AB498">
    <cfRule type="cellIs" dxfId="843" priority="219" operator="lessThan">
      <formula>0</formula>
    </cfRule>
  </conditionalFormatting>
  <conditionalFormatting sqref="AA507:AB507">
    <cfRule type="cellIs" dxfId="842" priority="218" operator="lessThan">
      <formula>0</formula>
    </cfRule>
  </conditionalFormatting>
  <conditionalFormatting sqref="AA509:AB509">
    <cfRule type="cellIs" dxfId="841" priority="217" operator="lessThan">
      <formula>0</formula>
    </cfRule>
  </conditionalFormatting>
  <conditionalFormatting sqref="AA510:AB510">
    <cfRule type="cellIs" dxfId="840" priority="216" operator="lessThan">
      <formula>0</formula>
    </cfRule>
  </conditionalFormatting>
  <conditionalFormatting sqref="AA511:AB511">
    <cfRule type="cellIs" dxfId="839" priority="215" operator="lessThan">
      <formula>0</formula>
    </cfRule>
  </conditionalFormatting>
  <conditionalFormatting sqref="AA512:AB512">
    <cfRule type="cellIs" dxfId="838" priority="214" operator="lessThan">
      <formula>0</formula>
    </cfRule>
  </conditionalFormatting>
  <conditionalFormatting sqref="AA513:AB513">
    <cfRule type="cellIs" dxfId="837" priority="213" operator="lessThan">
      <formula>0</formula>
    </cfRule>
  </conditionalFormatting>
  <conditionalFormatting sqref="AA514:AB514">
    <cfRule type="cellIs" dxfId="836" priority="212" operator="lessThan">
      <formula>0</formula>
    </cfRule>
  </conditionalFormatting>
  <conditionalFormatting sqref="AA515:AB515">
    <cfRule type="cellIs" dxfId="835" priority="211" operator="lessThan">
      <formula>0</formula>
    </cfRule>
  </conditionalFormatting>
  <conditionalFormatting sqref="AA516:AB516">
    <cfRule type="cellIs" dxfId="834" priority="210" operator="lessThan">
      <formula>0</formula>
    </cfRule>
  </conditionalFormatting>
  <conditionalFormatting sqref="AA517:AB517">
    <cfRule type="cellIs" dxfId="833" priority="209" operator="lessThan">
      <formula>0</formula>
    </cfRule>
  </conditionalFormatting>
  <conditionalFormatting sqref="AA518:AB518">
    <cfRule type="cellIs" dxfId="832" priority="208" operator="lessThan">
      <formula>0</formula>
    </cfRule>
  </conditionalFormatting>
  <conditionalFormatting sqref="AA519:AB519">
    <cfRule type="cellIs" dxfId="831" priority="207" operator="lessThan">
      <formula>0</formula>
    </cfRule>
  </conditionalFormatting>
  <conditionalFormatting sqref="AA520:AB520">
    <cfRule type="cellIs" dxfId="830" priority="206" operator="lessThan">
      <formula>0</formula>
    </cfRule>
  </conditionalFormatting>
  <conditionalFormatting sqref="AA521:AB521">
    <cfRule type="cellIs" dxfId="829" priority="205" operator="lessThan">
      <formula>0</formula>
    </cfRule>
  </conditionalFormatting>
  <conditionalFormatting sqref="AA522:AB522">
    <cfRule type="cellIs" dxfId="828" priority="204" operator="lessThan">
      <formula>0</formula>
    </cfRule>
  </conditionalFormatting>
  <conditionalFormatting sqref="AA524:AB524">
    <cfRule type="cellIs" dxfId="827" priority="202" operator="lessThan">
      <formula>0</formula>
    </cfRule>
  </conditionalFormatting>
  <conditionalFormatting sqref="AA525:AB525">
    <cfRule type="cellIs" dxfId="826" priority="201" operator="lessThan">
      <formula>0</formula>
    </cfRule>
  </conditionalFormatting>
  <conditionalFormatting sqref="AA526:AB526">
    <cfRule type="cellIs" dxfId="825" priority="200" operator="lessThan">
      <formula>0</formula>
    </cfRule>
  </conditionalFormatting>
  <conditionalFormatting sqref="AA527:AB527">
    <cfRule type="cellIs" dxfId="824" priority="199" operator="lessThan">
      <formula>0</formula>
    </cfRule>
  </conditionalFormatting>
  <conditionalFormatting sqref="AA528:AB528">
    <cfRule type="cellIs" dxfId="823" priority="198" operator="lessThan">
      <formula>0</formula>
    </cfRule>
  </conditionalFormatting>
  <conditionalFormatting sqref="AA529:AB529">
    <cfRule type="cellIs" dxfId="822" priority="197" operator="lessThan">
      <formula>0</formula>
    </cfRule>
  </conditionalFormatting>
  <conditionalFormatting sqref="AA530:AB530">
    <cfRule type="cellIs" dxfId="821" priority="196" operator="lessThan">
      <formula>0</formula>
    </cfRule>
  </conditionalFormatting>
  <conditionalFormatting sqref="AA531:AB531">
    <cfRule type="cellIs" dxfId="820" priority="195" operator="lessThan">
      <formula>0</formula>
    </cfRule>
  </conditionalFormatting>
  <conditionalFormatting sqref="AA532:AB537">
    <cfRule type="cellIs" dxfId="819" priority="194" operator="lessThan">
      <formula>0</formula>
    </cfRule>
  </conditionalFormatting>
  <conditionalFormatting sqref="AA539:AB539">
    <cfRule type="cellIs" dxfId="818" priority="193" operator="lessThan">
      <formula>0</formula>
    </cfRule>
  </conditionalFormatting>
  <conditionalFormatting sqref="AA541:AB545">
    <cfRule type="cellIs" dxfId="817" priority="192" operator="lessThan">
      <formula>0</formula>
    </cfRule>
  </conditionalFormatting>
  <conditionalFormatting sqref="AA550:AB553">
    <cfRule type="cellIs" dxfId="816" priority="191" operator="lessThan">
      <formula>0</formula>
    </cfRule>
  </conditionalFormatting>
  <conditionalFormatting sqref="AA555:AB559">
    <cfRule type="cellIs" dxfId="815" priority="190" operator="lessThan">
      <formula>0</formula>
    </cfRule>
  </conditionalFormatting>
  <conditionalFormatting sqref="AA571:AB571">
    <cfRule type="cellIs" dxfId="814" priority="189" operator="lessThan">
      <formula>0</formula>
    </cfRule>
  </conditionalFormatting>
  <conditionalFormatting sqref="AA585:AB585">
    <cfRule type="cellIs" dxfId="813" priority="188" operator="lessThan">
      <formula>0</formula>
    </cfRule>
  </conditionalFormatting>
  <conditionalFormatting sqref="AA589:AB589">
    <cfRule type="cellIs" dxfId="812" priority="187" operator="lessThan">
      <formula>0</formula>
    </cfRule>
  </conditionalFormatting>
  <conditionalFormatting sqref="AA693:AB693">
    <cfRule type="cellIs" dxfId="811" priority="186" operator="lessThan">
      <formula>0</formula>
    </cfRule>
  </conditionalFormatting>
  <conditionalFormatting sqref="AA694:AB694">
    <cfRule type="cellIs" dxfId="810" priority="185" operator="lessThan">
      <formula>0</formula>
    </cfRule>
  </conditionalFormatting>
  <conditionalFormatting sqref="AA701:AB701">
    <cfRule type="cellIs" dxfId="809" priority="184" operator="lessThan">
      <formula>0</formula>
    </cfRule>
  </conditionalFormatting>
  <conditionalFormatting sqref="AA703:AB703">
    <cfRule type="cellIs" dxfId="808" priority="183" operator="lessThan">
      <formula>0</formula>
    </cfRule>
  </conditionalFormatting>
  <conditionalFormatting sqref="AA707:AB707">
    <cfRule type="cellIs" dxfId="807" priority="182" operator="lessThan">
      <formula>0</formula>
    </cfRule>
  </conditionalFormatting>
  <conditionalFormatting sqref="AA708:AB708">
    <cfRule type="cellIs" dxfId="806" priority="181" operator="lessThan">
      <formula>0</formula>
    </cfRule>
  </conditionalFormatting>
  <conditionalFormatting sqref="AA712:AB712">
    <cfRule type="cellIs" dxfId="805" priority="180" operator="lessThan">
      <formula>0</formula>
    </cfRule>
  </conditionalFormatting>
  <conditionalFormatting sqref="AA713:AB713">
    <cfRule type="cellIs" dxfId="804" priority="179" operator="lessThan">
      <formula>0</formula>
    </cfRule>
  </conditionalFormatting>
  <conditionalFormatting sqref="AA715:AB715">
    <cfRule type="cellIs" dxfId="803" priority="178" operator="lessThan">
      <formula>0</formula>
    </cfRule>
  </conditionalFormatting>
  <conditionalFormatting sqref="AA716:AB716">
    <cfRule type="cellIs" dxfId="802" priority="177" operator="lessThan">
      <formula>0</formula>
    </cfRule>
  </conditionalFormatting>
  <conditionalFormatting sqref="AA720:AB720">
    <cfRule type="cellIs" dxfId="801" priority="176" operator="lessThan">
      <formula>0</formula>
    </cfRule>
  </conditionalFormatting>
  <conditionalFormatting sqref="AA721:AB721">
    <cfRule type="cellIs" dxfId="800" priority="175" operator="lessThan">
      <formula>0</formula>
    </cfRule>
  </conditionalFormatting>
  <conditionalFormatting sqref="AA725:AB725">
    <cfRule type="cellIs" dxfId="799" priority="174" operator="lessThan">
      <formula>0</formula>
    </cfRule>
  </conditionalFormatting>
  <conditionalFormatting sqref="AA726:AB726">
    <cfRule type="cellIs" dxfId="798" priority="173" operator="lessThan">
      <formula>0</formula>
    </cfRule>
  </conditionalFormatting>
  <conditionalFormatting sqref="AA730:AB730">
    <cfRule type="cellIs" dxfId="797" priority="172" operator="lessThan">
      <formula>0</formula>
    </cfRule>
  </conditionalFormatting>
  <conditionalFormatting sqref="AA731:AB731">
    <cfRule type="cellIs" dxfId="796" priority="171" operator="lessThan">
      <formula>0</formula>
    </cfRule>
  </conditionalFormatting>
  <conditionalFormatting sqref="AA747:AB747">
    <cfRule type="cellIs" dxfId="795" priority="170" operator="lessThan">
      <formula>0</formula>
    </cfRule>
  </conditionalFormatting>
  <conditionalFormatting sqref="AA745:AB745">
    <cfRule type="cellIs" dxfId="794" priority="169" operator="lessThan">
      <formula>0</formula>
    </cfRule>
  </conditionalFormatting>
  <conditionalFormatting sqref="AA759:AB759">
    <cfRule type="cellIs" dxfId="793" priority="168" operator="lessThan">
      <formula>0</formula>
    </cfRule>
  </conditionalFormatting>
  <conditionalFormatting sqref="AA761:AB761">
    <cfRule type="cellIs" dxfId="792" priority="167" operator="lessThan">
      <formula>0</formula>
    </cfRule>
  </conditionalFormatting>
  <conditionalFormatting sqref="AA762:AB762">
    <cfRule type="cellIs" dxfId="791" priority="166" operator="lessThan">
      <formula>0</formula>
    </cfRule>
  </conditionalFormatting>
  <conditionalFormatting sqref="AA765:AB765">
    <cfRule type="cellIs" dxfId="790" priority="165" operator="lessThan">
      <formula>0</formula>
    </cfRule>
  </conditionalFormatting>
  <conditionalFormatting sqref="AA766:AB766">
    <cfRule type="cellIs" dxfId="789" priority="164" operator="lessThan">
      <formula>0</formula>
    </cfRule>
  </conditionalFormatting>
  <conditionalFormatting sqref="AA768:AB768">
    <cfRule type="cellIs" dxfId="788" priority="163" operator="lessThan">
      <formula>0</formula>
    </cfRule>
  </conditionalFormatting>
  <conditionalFormatting sqref="AA769:AB769">
    <cfRule type="cellIs" dxfId="787" priority="162" operator="lessThan">
      <formula>0</formula>
    </cfRule>
  </conditionalFormatting>
  <conditionalFormatting sqref="AA773:AB773">
    <cfRule type="cellIs" dxfId="786" priority="161" operator="lessThan">
      <formula>0</formula>
    </cfRule>
  </conditionalFormatting>
  <conditionalFormatting sqref="AA774:AB774">
    <cfRule type="cellIs" dxfId="785" priority="160" operator="lessThan">
      <formula>0</formula>
    </cfRule>
  </conditionalFormatting>
  <conditionalFormatting sqref="AA776:AB777">
    <cfRule type="cellIs" dxfId="784" priority="159" operator="lessThan">
      <formula>0</formula>
    </cfRule>
  </conditionalFormatting>
  <conditionalFormatting sqref="AA779:AB779">
    <cfRule type="cellIs" dxfId="783" priority="158" operator="lessThan">
      <formula>0</formula>
    </cfRule>
  </conditionalFormatting>
  <conditionalFormatting sqref="AA781:AB781">
    <cfRule type="cellIs" dxfId="782" priority="157" operator="lessThan">
      <formula>0</formula>
    </cfRule>
  </conditionalFormatting>
  <conditionalFormatting sqref="AA783:AB783">
    <cfRule type="cellIs" dxfId="781" priority="156" operator="lessThan">
      <formula>0</formula>
    </cfRule>
  </conditionalFormatting>
  <conditionalFormatting sqref="AA573:AB573">
    <cfRule type="cellIs" dxfId="780" priority="155" operator="lessThan">
      <formula>0</formula>
    </cfRule>
  </conditionalFormatting>
  <conditionalFormatting sqref="AA572:AB572">
    <cfRule type="cellIs" dxfId="779" priority="154" operator="lessThan">
      <formula>0</formula>
    </cfRule>
  </conditionalFormatting>
  <conditionalFormatting sqref="AA575:AB575">
    <cfRule type="cellIs" dxfId="778" priority="148" operator="lessThan">
      <formula>0</formula>
    </cfRule>
  </conditionalFormatting>
  <conditionalFormatting sqref="AA577:AB577">
    <cfRule type="cellIs" dxfId="777" priority="147" operator="lessThan">
      <formula>0</formula>
    </cfRule>
  </conditionalFormatting>
  <conditionalFormatting sqref="AA579:AB579">
    <cfRule type="cellIs" dxfId="776" priority="146" operator="lessThan">
      <formula>0</formula>
    </cfRule>
  </conditionalFormatting>
  <conditionalFormatting sqref="AA581:AB581">
    <cfRule type="cellIs" dxfId="775" priority="144" operator="lessThan">
      <formula>0</formula>
    </cfRule>
  </conditionalFormatting>
  <conditionalFormatting sqref="AA583:AB583">
    <cfRule type="cellIs" dxfId="774" priority="143" operator="lessThan">
      <formula>0</formula>
    </cfRule>
  </conditionalFormatting>
  <conditionalFormatting sqref="AA574:AB574">
    <cfRule type="cellIs" dxfId="773" priority="142" operator="lessThan">
      <formula>0</formula>
    </cfRule>
  </conditionalFormatting>
  <conditionalFormatting sqref="AA576:AB576">
    <cfRule type="cellIs" dxfId="772" priority="141" operator="lessThan">
      <formula>0</formula>
    </cfRule>
  </conditionalFormatting>
  <conditionalFormatting sqref="AA578:AB578">
    <cfRule type="cellIs" dxfId="771" priority="140" operator="lessThan">
      <formula>0</formula>
    </cfRule>
  </conditionalFormatting>
  <conditionalFormatting sqref="AA580:AB580">
    <cfRule type="cellIs" dxfId="770" priority="139" operator="lessThan">
      <formula>0</formula>
    </cfRule>
  </conditionalFormatting>
  <conditionalFormatting sqref="AA582:AB582">
    <cfRule type="cellIs" dxfId="769" priority="138" operator="lessThan">
      <formula>0</formula>
    </cfRule>
  </conditionalFormatting>
  <conditionalFormatting sqref="AA587:AB587">
    <cfRule type="cellIs" dxfId="768" priority="135" operator="lessThan">
      <formula>0</formula>
    </cfRule>
  </conditionalFormatting>
  <conditionalFormatting sqref="AA591:AB591">
    <cfRule type="cellIs" dxfId="767" priority="134" operator="lessThan">
      <formula>0</formula>
    </cfRule>
  </conditionalFormatting>
  <conditionalFormatting sqref="AA586:AB586">
    <cfRule type="cellIs" dxfId="766" priority="133" operator="lessThan">
      <formula>0</formula>
    </cfRule>
  </conditionalFormatting>
  <conditionalFormatting sqref="AA590:AB590">
    <cfRule type="cellIs" dxfId="765" priority="132" operator="lessThan">
      <formula>0</formula>
    </cfRule>
  </conditionalFormatting>
  <conditionalFormatting sqref="AA754:AB754">
    <cfRule type="cellIs" dxfId="764" priority="131" operator="lessThan">
      <formula>0</formula>
    </cfRule>
  </conditionalFormatting>
  <conditionalFormatting sqref="AA753:AB753">
    <cfRule type="cellIs" dxfId="763" priority="130" operator="lessThan">
      <formula>0</formula>
    </cfRule>
  </conditionalFormatting>
  <conditionalFormatting sqref="AA763:AB763">
    <cfRule type="cellIs" dxfId="762" priority="129" operator="lessThan">
      <formula>0</formula>
    </cfRule>
  </conditionalFormatting>
  <conditionalFormatting sqref="AA751:AB751">
    <cfRule type="cellIs" dxfId="761" priority="128" operator="lessThan">
      <formula>0</formula>
    </cfRule>
  </conditionalFormatting>
  <conditionalFormatting sqref="AA749:AB749">
    <cfRule type="cellIs" dxfId="760" priority="127" operator="lessThan">
      <formula>0</formula>
    </cfRule>
  </conditionalFormatting>
  <conditionalFormatting sqref="AA748:AB748">
    <cfRule type="cellIs" dxfId="759" priority="126" operator="lessThan">
      <formula>0</formula>
    </cfRule>
  </conditionalFormatting>
  <conditionalFormatting sqref="AA739:AB739">
    <cfRule type="cellIs" dxfId="758" priority="125" operator="lessThan">
      <formula>0</formula>
    </cfRule>
  </conditionalFormatting>
  <conditionalFormatting sqref="AA738:AB738">
    <cfRule type="cellIs" dxfId="757" priority="124" operator="lessThan">
      <formula>0</formula>
    </cfRule>
  </conditionalFormatting>
  <conditionalFormatting sqref="AA737:AB737">
    <cfRule type="cellIs" dxfId="756" priority="123" operator="lessThan">
      <formula>0</formula>
    </cfRule>
  </conditionalFormatting>
  <conditionalFormatting sqref="AA736:AB736">
    <cfRule type="cellIs" dxfId="755" priority="122" operator="lessThan">
      <formula>0</formula>
    </cfRule>
  </conditionalFormatting>
  <conditionalFormatting sqref="AA735:AB735">
    <cfRule type="cellIs" dxfId="754" priority="121" operator="lessThan">
      <formula>0</formula>
    </cfRule>
  </conditionalFormatting>
  <conditionalFormatting sqref="AA734:AB734">
    <cfRule type="cellIs" dxfId="753" priority="120" operator="lessThan">
      <formula>0</formula>
    </cfRule>
  </conditionalFormatting>
  <conditionalFormatting sqref="AA733:AB733">
    <cfRule type="cellIs" dxfId="752" priority="119" operator="lessThan">
      <formula>0</formula>
    </cfRule>
  </conditionalFormatting>
  <conditionalFormatting sqref="AA732:AB732">
    <cfRule type="cellIs" dxfId="751" priority="118" operator="lessThan">
      <formula>0</formula>
    </cfRule>
  </conditionalFormatting>
  <conditionalFormatting sqref="AA718:AB718">
    <cfRule type="cellIs" dxfId="750" priority="117" operator="lessThan">
      <formula>0</formula>
    </cfRule>
  </conditionalFormatting>
  <conditionalFormatting sqref="AA717:AB717">
    <cfRule type="cellIs" dxfId="749" priority="116" operator="lessThan">
      <formula>0</formula>
    </cfRule>
  </conditionalFormatting>
  <conditionalFormatting sqref="AA710:AB710">
    <cfRule type="cellIs" dxfId="748" priority="115" operator="lessThan">
      <formula>0</formula>
    </cfRule>
  </conditionalFormatting>
  <conditionalFormatting sqref="AA709:AB709">
    <cfRule type="cellIs" dxfId="747" priority="114" operator="lessThan">
      <formula>0</formula>
    </cfRule>
  </conditionalFormatting>
  <conditionalFormatting sqref="AA178:AB178">
    <cfRule type="cellIs" dxfId="746" priority="113" operator="lessThan">
      <formula>0</formula>
    </cfRule>
  </conditionalFormatting>
  <conditionalFormatting sqref="AA177:AB177">
    <cfRule type="cellIs" dxfId="745" priority="112" operator="lessThan">
      <formula>0</formula>
    </cfRule>
  </conditionalFormatting>
  <conditionalFormatting sqref="AA91:AB91">
    <cfRule type="cellIs" dxfId="744" priority="111" operator="lessThan">
      <formula>0</formula>
    </cfRule>
  </conditionalFormatting>
  <conditionalFormatting sqref="AA92:AB92">
    <cfRule type="cellIs" dxfId="743" priority="110" operator="lessThan">
      <formula>0</formula>
    </cfRule>
  </conditionalFormatting>
  <conditionalFormatting sqref="AA93:AB93">
    <cfRule type="cellIs" dxfId="742" priority="109" operator="lessThan">
      <formula>0</formula>
    </cfRule>
  </conditionalFormatting>
  <conditionalFormatting sqref="AA310:AB310">
    <cfRule type="cellIs" dxfId="741" priority="108" operator="lessThan">
      <formula>0</formula>
    </cfRule>
  </conditionalFormatting>
  <conditionalFormatting sqref="AA312:AB312">
    <cfRule type="cellIs" dxfId="740" priority="107" operator="lessThan">
      <formula>0</formula>
    </cfRule>
  </conditionalFormatting>
  <conditionalFormatting sqref="AA314:AB314">
    <cfRule type="cellIs" dxfId="739" priority="106" operator="lessThan">
      <formula>0</formula>
    </cfRule>
  </conditionalFormatting>
  <conditionalFormatting sqref="AA437:AB437">
    <cfRule type="cellIs" dxfId="738" priority="105" operator="lessThan">
      <formula>0</formula>
    </cfRule>
  </conditionalFormatting>
  <conditionalFormatting sqref="AA436:AB436">
    <cfRule type="cellIs" dxfId="737" priority="104" operator="lessThan">
      <formula>0</formula>
    </cfRule>
  </conditionalFormatting>
  <conditionalFormatting sqref="AA439:AB439 AA441:AB441">
    <cfRule type="cellIs" dxfId="736" priority="103" operator="lessThan">
      <formula>0</formula>
    </cfRule>
  </conditionalFormatting>
  <conditionalFormatting sqref="AA438:AB438">
    <cfRule type="cellIs" dxfId="735" priority="102" operator="lessThan">
      <formula>0</formula>
    </cfRule>
  </conditionalFormatting>
  <conditionalFormatting sqref="AA446:AB446">
    <cfRule type="cellIs" dxfId="734" priority="101" operator="lessThan">
      <formula>0</formula>
    </cfRule>
  </conditionalFormatting>
  <conditionalFormatting sqref="AA445:AB445">
    <cfRule type="cellIs" dxfId="733" priority="100" operator="lessThan">
      <formula>0</formula>
    </cfRule>
  </conditionalFormatting>
  <conditionalFormatting sqref="AA448:AB448 AA450:AB450">
    <cfRule type="cellIs" dxfId="732" priority="99" operator="lessThan">
      <formula>0</formula>
    </cfRule>
  </conditionalFormatting>
  <conditionalFormatting sqref="AA447:AB447">
    <cfRule type="cellIs" dxfId="731" priority="98" operator="lessThan">
      <formula>0</formula>
    </cfRule>
  </conditionalFormatting>
  <conditionalFormatting sqref="AA462:AB462">
    <cfRule type="cellIs" dxfId="730" priority="97" operator="lessThan">
      <formula>0</formula>
    </cfRule>
  </conditionalFormatting>
  <conditionalFormatting sqref="AA461:AB461">
    <cfRule type="cellIs" dxfId="729" priority="96" operator="lessThan">
      <formula>0</formula>
    </cfRule>
  </conditionalFormatting>
  <conditionalFormatting sqref="AA468:AB468">
    <cfRule type="cellIs" dxfId="728" priority="95" operator="lessThan">
      <formula>0</formula>
    </cfRule>
  </conditionalFormatting>
  <conditionalFormatting sqref="AA467:AB467">
    <cfRule type="cellIs" dxfId="727" priority="94" operator="lessThan">
      <formula>0</formula>
    </cfRule>
  </conditionalFormatting>
  <conditionalFormatting sqref="AA563:AB563">
    <cfRule type="cellIs" dxfId="726" priority="93" operator="lessThan">
      <formula>0</formula>
    </cfRule>
  </conditionalFormatting>
  <conditionalFormatting sqref="AA565:AB565">
    <cfRule type="cellIs" dxfId="725" priority="92" operator="lessThan">
      <formula>0</formula>
    </cfRule>
  </conditionalFormatting>
  <conditionalFormatting sqref="AA567:AB567">
    <cfRule type="cellIs" dxfId="724" priority="91" operator="lessThan">
      <formula>0</formula>
    </cfRule>
  </conditionalFormatting>
  <conditionalFormatting sqref="AA351:AB351">
    <cfRule type="cellIs" dxfId="723" priority="90" operator="lessThan">
      <formula>0</formula>
    </cfRule>
  </conditionalFormatting>
  <conditionalFormatting sqref="AA691:AB691">
    <cfRule type="cellIs" dxfId="722" priority="89" operator="lessThan">
      <formula>0</formula>
    </cfRule>
  </conditionalFormatting>
  <conditionalFormatting sqref="AA705:AB705">
    <cfRule type="cellIs" dxfId="721" priority="88" operator="lessThan">
      <formula>0</formula>
    </cfRule>
  </conditionalFormatting>
  <conditionalFormatting sqref="AB13">
    <cfRule type="cellIs" dxfId="720" priority="85" operator="lessThan">
      <formula>0</formula>
    </cfRule>
  </conditionalFormatting>
  <conditionalFormatting sqref="AA723:AB723">
    <cfRule type="cellIs" dxfId="719" priority="84" operator="lessThan">
      <formula>0</formula>
    </cfRule>
  </conditionalFormatting>
  <conditionalFormatting sqref="AA722:AB722">
    <cfRule type="cellIs" dxfId="718" priority="83" operator="lessThan">
      <formula>0</formula>
    </cfRule>
  </conditionalFormatting>
  <conditionalFormatting sqref="AA728:AB728">
    <cfRule type="cellIs" dxfId="717" priority="82" operator="lessThan">
      <formula>0</formula>
    </cfRule>
  </conditionalFormatting>
  <conditionalFormatting sqref="AA727:AB727">
    <cfRule type="cellIs" dxfId="716" priority="81" operator="lessThan">
      <formula>0</formula>
    </cfRule>
  </conditionalFormatting>
  <conditionalFormatting sqref="AA786:AB786">
    <cfRule type="cellIs" dxfId="715" priority="80" operator="lessThan">
      <formula>0</formula>
    </cfRule>
  </conditionalFormatting>
  <conditionalFormatting sqref="AA667:AB667">
    <cfRule type="cellIs" dxfId="714" priority="79" operator="lessThan">
      <formula>0</formula>
    </cfRule>
  </conditionalFormatting>
  <conditionalFormatting sqref="AA674:AB674">
    <cfRule type="cellIs" dxfId="713" priority="78" operator="lessThan">
      <formula>0</formula>
    </cfRule>
  </conditionalFormatting>
  <conditionalFormatting sqref="AA677:AB677">
    <cfRule type="cellIs" dxfId="712" priority="77" operator="lessThan">
      <formula>0</formula>
    </cfRule>
  </conditionalFormatting>
  <conditionalFormatting sqref="AA676:AB676">
    <cfRule type="cellIs" dxfId="711" priority="76" operator="lessThan">
      <formula>0</formula>
    </cfRule>
  </conditionalFormatting>
  <conditionalFormatting sqref="AA679:AB679">
    <cfRule type="cellIs" dxfId="710" priority="75" operator="lessThan">
      <formula>0</formula>
    </cfRule>
  </conditionalFormatting>
  <conditionalFormatting sqref="AA681:AB681">
    <cfRule type="cellIs" dxfId="709" priority="74" operator="lessThan">
      <formula>0</formula>
    </cfRule>
  </conditionalFormatting>
  <conditionalFormatting sqref="AA683:AB683">
    <cfRule type="cellIs" dxfId="708" priority="73" operator="lessThan">
      <formula>0</formula>
    </cfRule>
  </conditionalFormatting>
  <conditionalFormatting sqref="AA685:AB685">
    <cfRule type="cellIs" dxfId="707" priority="72" operator="lessThan">
      <formula>0</formula>
    </cfRule>
  </conditionalFormatting>
  <conditionalFormatting sqref="AA687:AB687">
    <cfRule type="cellIs" dxfId="706" priority="71" operator="lessThan">
      <formula>0</formula>
    </cfRule>
  </conditionalFormatting>
  <conditionalFormatting sqref="AA560:AB560">
    <cfRule type="cellIs" dxfId="705" priority="70" operator="lessThan">
      <formula>0</formula>
    </cfRule>
  </conditionalFormatting>
  <conditionalFormatting sqref="AA561:AB561">
    <cfRule type="cellIs" dxfId="704" priority="69" operator="lessThan">
      <formula>0</formula>
    </cfRule>
  </conditionalFormatting>
  <conditionalFormatting sqref="AA599:AB599">
    <cfRule type="cellIs" dxfId="703" priority="67" operator="lessThan">
      <formula>0</formula>
    </cfRule>
  </conditionalFormatting>
  <conditionalFormatting sqref="AA603:AB603">
    <cfRule type="cellIs" dxfId="702" priority="65" operator="lessThan">
      <formula>0</formula>
    </cfRule>
  </conditionalFormatting>
  <conditionalFormatting sqref="AA608:AB608">
    <cfRule type="cellIs" dxfId="701" priority="64" operator="lessThan">
      <formula>0</formula>
    </cfRule>
  </conditionalFormatting>
  <conditionalFormatting sqref="AA613:AB613">
    <cfRule type="cellIs" dxfId="700" priority="63" operator="lessThan">
      <formula>0</formula>
    </cfRule>
  </conditionalFormatting>
  <conditionalFormatting sqref="AA618:AB618">
    <cfRule type="cellIs" dxfId="699" priority="60" operator="lessThan">
      <formula>0</formula>
    </cfRule>
  </conditionalFormatting>
  <conditionalFormatting sqref="AA622:AB622">
    <cfRule type="cellIs" dxfId="698" priority="59" operator="lessThan">
      <formula>0</formula>
    </cfRule>
  </conditionalFormatting>
  <conditionalFormatting sqref="AA626:AB626">
    <cfRule type="cellIs" dxfId="697" priority="58" operator="lessThan">
      <formula>0</formula>
    </cfRule>
  </conditionalFormatting>
  <conditionalFormatting sqref="AA635:AB635">
    <cfRule type="cellIs" dxfId="696" priority="56" operator="lessThan">
      <formula>0</formula>
    </cfRule>
  </conditionalFormatting>
  <conditionalFormatting sqref="AA648:AB648">
    <cfRule type="cellIs" dxfId="695" priority="52" operator="lessThan">
      <formula>0</formula>
    </cfRule>
  </conditionalFormatting>
  <conditionalFormatting sqref="AA630:AB630">
    <cfRule type="cellIs" dxfId="694" priority="51" operator="lessThan">
      <formula>0</formula>
    </cfRule>
  </conditionalFormatting>
  <conditionalFormatting sqref="AA597:AB597">
    <cfRule type="cellIs" dxfId="693" priority="50" operator="lessThan">
      <formula>0</formula>
    </cfRule>
  </conditionalFormatting>
  <conditionalFormatting sqref="AA598:AB598">
    <cfRule type="cellIs" dxfId="692" priority="49" operator="lessThan">
      <formula>0</formula>
    </cfRule>
  </conditionalFormatting>
  <conditionalFormatting sqref="AA601:AB601">
    <cfRule type="cellIs" dxfId="691" priority="48" operator="lessThan">
      <formula>0</formula>
    </cfRule>
  </conditionalFormatting>
  <conditionalFormatting sqref="AA602:AB602">
    <cfRule type="cellIs" dxfId="690" priority="47" operator="lessThan">
      <formula>0</formula>
    </cfRule>
  </conditionalFormatting>
  <conditionalFormatting sqref="AA606:AB606">
    <cfRule type="cellIs" dxfId="689" priority="46" operator="lessThan">
      <formula>0</formula>
    </cfRule>
  </conditionalFormatting>
  <conditionalFormatting sqref="AA607:AB607">
    <cfRule type="cellIs" dxfId="688" priority="45" operator="lessThan">
      <formula>0</formula>
    </cfRule>
  </conditionalFormatting>
  <conditionalFormatting sqref="AA611:AB611">
    <cfRule type="cellIs" dxfId="687" priority="44" operator="lessThan">
      <formula>0</formula>
    </cfRule>
  </conditionalFormatting>
  <conditionalFormatting sqref="AA612:AB612">
    <cfRule type="cellIs" dxfId="686" priority="43" operator="lessThan">
      <formula>0</formula>
    </cfRule>
  </conditionalFormatting>
  <conditionalFormatting sqref="AA616:AB616">
    <cfRule type="cellIs" dxfId="685" priority="40" operator="lessThan">
      <formula>0</formula>
    </cfRule>
  </conditionalFormatting>
  <conditionalFormatting sqref="AA617:AB617">
    <cfRule type="cellIs" dxfId="684" priority="39" operator="lessThan">
      <formula>0</formula>
    </cfRule>
  </conditionalFormatting>
  <conditionalFormatting sqref="AA624:AB624">
    <cfRule type="cellIs" dxfId="683" priority="38" operator="lessThan">
      <formula>0</formula>
    </cfRule>
  </conditionalFormatting>
  <conditionalFormatting sqref="AA625:AB625">
    <cfRule type="cellIs" dxfId="682" priority="37" operator="lessThan">
      <formula>0</formula>
    </cfRule>
  </conditionalFormatting>
  <conditionalFormatting sqref="AA620:AB620">
    <cfRule type="cellIs" dxfId="681" priority="36" operator="lessThan">
      <formula>0</formula>
    </cfRule>
  </conditionalFormatting>
  <conditionalFormatting sqref="AA621:AB621">
    <cfRule type="cellIs" dxfId="680" priority="35" operator="lessThan">
      <formula>0</formula>
    </cfRule>
  </conditionalFormatting>
  <conditionalFormatting sqref="AA628:AB628">
    <cfRule type="cellIs" dxfId="679" priority="34" operator="lessThan">
      <formula>0</formula>
    </cfRule>
  </conditionalFormatting>
  <conditionalFormatting sqref="AA629:AB629">
    <cfRule type="cellIs" dxfId="678" priority="33" operator="lessThan">
      <formula>0</formula>
    </cfRule>
  </conditionalFormatting>
  <conditionalFormatting sqref="AA633:AB633">
    <cfRule type="cellIs" dxfId="677" priority="32" operator="lessThan">
      <formula>0</formula>
    </cfRule>
  </conditionalFormatting>
  <conditionalFormatting sqref="AA634:AB634">
    <cfRule type="cellIs" dxfId="676" priority="31" operator="lessThan">
      <formula>0</formula>
    </cfRule>
  </conditionalFormatting>
  <conditionalFormatting sqref="AA637:AB637">
    <cfRule type="cellIs" dxfId="675" priority="30" operator="lessThan">
      <formula>0</formula>
    </cfRule>
  </conditionalFormatting>
  <conditionalFormatting sqref="AA638:AB638">
    <cfRule type="cellIs" dxfId="674" priority="29" operator="lessThan">
      <formula>0</formula>
    </cfRule>
  </conditionalFormatting>
  <conditionalFormatting sqref="AA641:AB641">
    <cfRule type="cellIs" dxfId="673" priority="28" operator="lessThan">
      <formula>0</formula>
    </cfRule>
  </conditionalFormatting>
  <conditionalFormatting sqref="AA642:AB642">
    <cfRule type="cellIs" dxfId="672" priority="26" operator="lessThan">
      <formula>0</formula>
    </cfRule>
  </conditionalFormatting>
  <conditionalFormatting sqref="AA639:AB639">
    <cfRule type="cellIs" dxfId="671" priority="25" operator="lessThan">
      <formula>0</formula>
    </cfRule>
  </conditionalFormatting>
  <conditionalFormatting sqref="AA643:AB643">
    <cfRule type="cellIs" dxfId="670" priority="24" operator="lessThan">
      <formula>0</formula>
    </cfRule>
  </conditionalFormatting>
  <conditionalFormatting sqref="AA646:AB646">
    <cfRule type="cellIs" dxfId="669" priority="23" operator="lessThan">
      <formula>0</formula>
    </cfRule>
  </conditionalFormatting>
  <conditionalFormatting sqref="AA647:AB647">
    <cfRule type="cellIs" dxfId="668" priority="22" operator="lessThan">
      <formula>0</formula>
    </cfRule>
  </conditionalFormatting>
  <conditionalFormatting sqref="AA652:AB652">
    <cfRule type="cellIs" dxfId="667" priority="21" operator="lessThan">
      <formula>0</formula>
    </cfRule>
  </conditionalFormatting>
  <conditionalFormatting sqref="AA656:AB656">
    <cfRule type="cellIs" dxfId="666" priority="20" operator="lessThan">
      <formula>0</formula>
    </cfRule>
  </conditionalFormatting>
  <conditionalFormatting sqref="AA660:AB660">
    <cfRule type="cellIs" dxfId="665" priority="19" operator="lessThan">
      <formula>0</formula>
    </cfRule>
  </conditionalFormatting>
  <conditionalFormatting sqref="AA651:AB651">
    <cfRule type="cellIs" dxfId="664" priority="18" operator="lessThan">
      <formula>0</formula>
    </cfRule>
  </conditionalFormatting>
  <conditionalFormatting sqref="AA655:AB655">
    <cfRule type="cellIs" dxfId="663" priority="17" operator="lessThan">
      <formula>0</formula>
    </cfRule>
  </conditionalFormatting>
  <conditionalFormatting sqref="AA659:AB659">
    <cfRule type="cellIs" dxfId="662" priority="16" operator="lessThan">
      <formula>0</formula>
    </cfRule>
  </conditionalFormatting>
  <conditionalFormatting sqref="AA653:AB653">
    <cfRule type="cellIs" dxfId="661" priority="15" operator="lessThan">
      <formula>0</formula>
    </cfRule>
  </conditionalFormatting>
  <conditionalFormatting sqref="AA657:AB657">
    <cfRule type="cellIs" dxfId="660" priority="14" operator="lessThan">
      <formula>0</formula>
    </cfRule>
  </conditionalFormatting>
  <conditionalFormatting sqref="AA661:AB661">
    <cfRule type="cellIs" dxfId="659" priority="13" operator="lessThan">
      <formula>0</formula>
    </cfRule>
  </conditionalFormatting>
  <conditionalFormatting sqref="AA689:AB689">
    <cfRule type="cellIs" dxfId="658" priority="12" operator="lessThan">
      <formula>0</formula>
    </cfRule>
  </conditionalFormatting>
  <conditionalFormatting sqref="AA696:AB696">
    <cfRule type="cellIs" dxfId="657" priority="11" operator="lessThan">
      <formula>0</formula>
    </cfRule>
  </conditionalFormatting>
  <conditionalFormatting sqref="AA695:AB695">
    <cfRule type="cellIs" dxfId="656" priority="10" operator="lessThan">
      <formula>0</formula>
    </cfRule>
  </conditionalFormatting>
  <conditionalFormatting sqref="AA440:AB440">
    <cfRule type="cellIs" dxfId="655" priority="9" operator="lessThan">
      <formula>0</formula>
    </cfRule>
  </conditionalFormatting>
  <conditionalFormatting sqref="AA449:AB449">
    <cfRule type="cellIs" dxfId="654" priority="8" operator="lessThan">
      <formula>0</formula>
    </cfRule>
  </conditionalFormatting>
  <conditionalFormatting sqref="AA76:AB76">
    <cfRule type="cellIs" dxfId="653" priority="7" operator="lessThan">
      <formula>0</formula>
    </cfRule>
  </conditionalFormatting>
  <conditionalFormatting sqref="AA75:AB75">
    <cfRule type="cellIs" dxfId="652" priority="6" operator="lessThan">
      <formula>0</formula>
    </cfRule>
  </conditionalFormatting>
  <conditionalFormatting sqref="AA101:AB101">
    <cfRule type="cellIs" dxfId="651" priority="5" operator="lessThan">
      <formula>0</formula>
    </cfRule>
  </conditionalFormatting>
  <conditionalFormatting sqref="AA102:AB102">
    <cfRule type="cellIs" dxfId="650" priority="4" operator="lessThan">
      <formula>0</formula>
    </cfRule>
  </conditionalFormatting>
  <conditionalFormatting sqref="AA103:AB103">
    <cfRule type="cellIs" dxfId="649" priority="3" operator="lessThan">
      <formula>0</formula>
    </cfRule>
  </conditionalFormatting>
  <conditionalFormatting sqref="AA104:AB104">
    <cfRule type="cellIs" dxfId="648" priority="2" operator="lessThan">
      <formula>0</formula>
    </cfRule>
  </conditionalFormatting>
  <conditionalFormatting sqref="AB21">
    <cfRule type="cellIs" dxfId="647" priority="1" operator="lessThan">
      <formula>0</formula>
    </cfRule>
  </conditionalFormatting>
  <pageMargins left="0.7" right="0.7" top="0.78740157499999996" bottom="0.78740157499999996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628"/>
  <sheetViews>
    <sheetView topLeftCell="A7" workbookViewId="0">
      <selection activeCell="U13" sqref="U13"/>
    </sheetView>
  </sheetViews>
  <sheetFormatPr defaultColWidth="9" defaultRowHeight="14.5" x14ac:dyDescent="0.35"/>
  <cols>
    <col min="1" max="1" width="3.7265625" style="119" customWidth="1"/>
    <col min="2" max="2" width="13.26953125" style="7" customWidth="1"/>
    <col min="3" max="3" width="45.1796875" style="120" customWidth="1"/>
    <col min="4" max="4" width="3.81640625" style="120" customWidth="1"/>
    <col min="5" max="5" width="7.1796875" style="121" hidden="1" customWidth="1"/>
    <col min="6" max="6" width="9.26953125" style="121" customWidth="1"/>
    <col min="7" max="7" width="9.54296875" style="79" customWidth="1"/>
    <col min="8" max="8" width="10.54296875" style="79" customWidth="1"/>
    <col min="9" max="9" width="15.453125" style="79" hidden="1" customWidth="1"/>
    <col min="10" max="10" width="15.54296875" style="79" hidden="1" customWidth="1"/>
    <col min="11" max="11" width="14.54296875" style="79" hidden="1" customWidth="1"/>
    <col min="12" max="13" width="14" style="79" hidden="1" customWidth="1"/>
    <col min="14" max="14" width="14.54296875" style="79" hidden="1" customWidth="1"/>
    <col min="15" max="15" width="14.26953125" style="79" hidden="1" customWidth="1"/>
    <col min="16" max="16" width="16" style="79" hidden="1" customWidth="1"/>
    <col min="17" max="17" width="0" style="7" hidden="1" customWidth="1"/>
    <col min="18" max="18" width="9.54296875" style="79" customWidth="1"/>
    <col min="19" max="19" width="14.1796875" style="79" hidden="1" customWidth="1"/>
    <col min="20" max="28" width="13.26953125" style="7" customWidth="1"/>
    <col min="29" max="29" width="27.7265625" style="7" customWidth="1"/>
    <col min="30" max="257" width="9" style="7"/>
    <col min="258" max="258" width="3.7265625" style="7" customWidth="1"/>
    <col min="259" max="259" width="13.26953125" style="7" customWidth="1"/>
    <col min="260" max="260" width="45.1796875" style="7" customWidth="1"/>
    <col min="261" max="261" width="3.81640625" style="7" customWidth="1"/>
    <col min="262" max="262" width="7.1796875" style="7" customWidth="1"/>
    <col min="263" max="263" width="9.26953125" style="7" customWidth="1"/>
    <col min="264" max="264" width="10.54296875" style="7" customWidth="1"/>
    <col min="265" max="265" width="15.453125" style="7" customWidth="1"/>
    <col min="266" max="266" width="15.54296875" style="7" customWidth="1"/>
    <col min="267" max="267" width="14.54296875" style="7" customWidth="1"/>
    <col min="268" max="269" width="14" style="7" customWidth="1"/>
    <col min="270" max="270" width="14.54296875" style="7" customWidth="1"/>
    <col min="271" max="271" width="14.26953125" style="7" customWidth="1"/>
    <col min="272" max="272" width="16" style="7" customWidth="1"/>
    <col min="273" max="513" width="9" style="7"/>
    <col min="514" max="514" width="3.7265625" style="7" customWidth="1"/>
    <col min="515" max="515" width="13.26953125" style="7" customWidth="1"/>
    <col min="516" max="516" width="45.1796875" style="7" customWidth="1"/>
    <col min="517" max="517" width="3.81640625" style="7" customWidth="1"/>
    <col min="518" max="518" width="7.1796875" style="7" customWidth="1"/>
    <col min="519" max="519" width="9.26953125" style="7" customWidth="1"/>
    <col min="520" max="520" width="10.54296875" style="7" customWidth="1"/>
    <col min="521" max="521" width="15.453125" style="7" customWidth="1"/>
    <col min="522" max="522" width="15.54296875" style="7" customWidth="1"/>
    <col min="523" max="523" width="14.54296875" style="7" customWidth="1"/>
    <col min="524" max="525" width="14" style="7" customWidth="1"/>
    <col min="526" max="526" width="14.54296875" style="7" customWidth="1"/>
    <col min="527" max="527" width="14.26953125" style="7" customWidth="1"/>
    <col min="528" max="528" width="16" style="7" customWidth="1"/>
    <col min="529" max="769" width="9" style="7"/>
    <col min="770" max="770" width="3.7265625" style="7" customWidth="1"/>
    <col min="771" max="771" width="13.26953125" style="7" customWidth="1"/>
    <col min="772" max="772" width="45.1796875" style="7" customWidth="1"/>
    <col min="773" max="773" width="3.81640625" style="7" customWidth="1"/>
    <col min="774" max="774" width="7.1796875" style="7" customWidth="1"/>
    <col min="775" max="775" width="9.26953125" style="7" customWidth="1"/>
    <col min="776" max="776" width="10.54296875" style="7" customWidth="1"/>
    <col min="777" max="777" width="15.453125" style="7" customWidth="1"/>
    <col min="778" max="778" width="15.54296875" style="7" customWidth="1"/>
    <col min="779" max="779" width="14.54296875" style="7" customWidth="1"/>
    <col min="780" max="781" width="14" style="7" customWidth="1"/>
    <col min="782" max="782" width="14.54296875" style="7" customWidth="1"/>
    <col min="783" max="783" width="14.26953125" style="7" customWidth="1"/>
    <col min="784" max="784" width="16" style="7" customWidth="1"/>
    <col min="785" max="1025" width="9" style="7"/>
    <col min="1026" max="1026" width="3.7265625" style="7" customWidth="1"/>
    <col min="1027" max="1027" width="13.26953125" style="7" customWidth="1"/>
    <col min="1028" max="1028" width="45.1796875" style="7" customWidth="1"/>
    <col min="1029" max="1029" width="3.81640625" style="7" customWidth="1"/>
    <col min="1030" max="1030" width="7.1796875" style="7" customWidth="1"/>
    <col min="1031" max="1031" width="9.26953125" style="7" customWidth="1"/>
    <col min="1032" max="1032" width="10.54296875" style="7" customWidth="1"/>
    <col min="1033" max="1033" width="15.453125" style="7" customWidth="1"/>
    <col min="1034" max="1034" width="15.54296875" style="7" customWidth="1"/>
    <col min="1035" max="1035" width="14.54296875" style="7" customWidth="1"/>
    <col min="1036" max="1037" width="14" style="7" customWidth="1"/>
    <col min="1038" max="1038" width="14.54296875" style="7" customWidth="1"/>
    <col min="1039" max="1039" width="14.26953125" style="7" customWidth="1"/>
    <col min="1040" max="1040" width="16" style="7" customWidth="1"/>
    <col min="1041" max="1281" width="9" style="7"/>
    <col min="1282" max="1282" width="3.7265625" style="7" customWidth="1"/>
    <col min="1283" max="1283" width="13.26953125" style="7" customWidth="1"/>
    <col min="1284" max="1284" width="45.1796875" style="7" customWidth="1"/>
    <col min="1285" max="1285" width="3.81640625" style="7" customWidth="1"/>
    <col min="1286" max="1286" width="7.1796875" style="7" customWidth="1"/>
    <col min="1287" max="1287" width="9.26953125" style="7" customWidth="1"/>
    <col min="1288" max="1288" width="10.54296875" style="7" customWidth="1"/>
    <col min="1289" max="1289" width="15.453125" style="7" customWidth="1"/>
    <col min="1290" max="1290" width="15.54296875" style="7" customWidth="1"/>
    <col min="1291" max="1291" width="14.54296875" style="7" customWidth="1"/>
    <col min="1292" max="1293" width="14" style="7" customWidth="1"/>
    <col min="1294" max="1294" width="14.54296875" style="7" customWidth="1"/>
    <col min="1295" max="1295" width="14.26953125" style="7" customWidth="1"/>
    <col min="1296" max="1296" width="16" style="7" customWidth="1"/>
    <col min="1297" max="1537" width="9" style="7"/>
    <col min="1538" max="1538" width="3.7265625" style="7" customWidth="1"/>
    <col min="1539" max="1539" width="13.26953125" style="7" customWidth="1"/>
    <col min="1540" max="1540" width="45.1796875" style="7" customWidth="1"/>
    <col min="1541" max="1541" width="3.81640625" style="7" customWidth="1"/>
    <col min="1542" max="1542" width="7.1796875" style="7" customWidth="1"/>
    <col min="1543" max="1543" width="9.26953125" style="7" customWidth="1"/>
    <col min="1544" max="1544" width="10.54296875" style="7" customWidth="1"/>
    <col min="1545" max="1545" width="15.453125" style="7" customWidth="1"/>
    <col min="1546" max="1546" width="15.54296875" style="7" customWidth="1"/>
    <col min="1547" max="1547" width="14.54296875" style="7" customWidth="1"/>
    <col min="1548" max="1549" width="14" style="7" customWidth="1"/>
    <col min="1550" max="1550" width="14.54296875" style="7" customWidth="1"/>
    <col min="1551" max="1551" width="14.26953125" style="7" customWidth="1"/>
    <col min="1552" max="1552" width="16" style="7" customWidth="1"/>
    <col min="1553" max="1793" width="9" style="7"/>
    <col min="1794" max="1794" width="3.7265625" style="7" customWidth="1"/>
    <col min="1795" max="1795" width="13.26953125" style="7" customWidth="1"/>
    <col min="1796" max="1796" width="45.1796875" style="7" customWidth="1"/>
    <col min="1797" max="1797" width="3.81640625" style="7" customWidth="1"/>
    <col min="1798" max="1798" width="7.1796875" style="7" customWidth="1"/>
    <col min="1799" max="1799" width="9.26953125" style="7" customWidth="1"/>
    <col min="1800" max="1800" width="10.54296875" style="7" customWidth="1"/>
    <col min="1801" max="1801" width="15.453125" style="7" customWidth="1"/>
    <col min="1802" max="1802" width="15.54296875" style="7" customWidth="1"/>
    <col min="1803" max="1803" width="14.54296875" style="7" customWidth="1"/>
    <col min="1804" max="1805" width="14" style="7" customWidth="1"/>
    <col min="1806" max="1806" width="14.54296875" style="7" customWidth="1"/>
    <col min="1807" max="1807" width="14.26953125" style="7" customWidth="1"/>
    <col min="1808" max="1808" width="16" style="7" customWidth="1"/>
    <col min="1809" max="2049" width="9" style="7"/>
    <col min="2050" max="2050" width="3.7265625" style="7" customWidth="1"/>
    <col min="2051" max="2051" width="13.26953125" style="7" customWidth="1"/>
    <col min="2052" max="2052" width="45.1796875" style="7" customWidth="1"/>
    <col min="2053" max="2053" width="3.81640625" style="7" customWidth="1"/>
    <col min="2054" max="2054" width="7.1796875" style="7" customWidth="1"/>
    <col min="2055" max="2055" width="9.26953125" style="7" customWidth="1"/>
    <col min="2056" max="2056" width="10.54296875" style="7" customWidth="1"/>
    <col min="2057" max="2057" width="15.453125" style="7" customWidth="1"/>
    <col min="2058" max="2058" width="15.54296875" style="7" customWidth="1"/>
    <col min="2059" max="2059" width="14.54296875" style="7" customWidth="1"/>
    <col min="2060" max="2061" width="14" style="7" customWidth="1"/>
    <col min="2062" max="2062" width="14.54296875" style="7" customWidth="1"/>
    <col min="2063" max="2063" width="14.26953125" style="7" customWidth="1"/>
    <col min="2064" max="2064" width="16" style="7" customWidth="1"/>
    <col min="2065" max="2305" width="9" style="7"/>
    <col min="2306" max="2306" width="3.7265625" style="7" customWidth="1"/>
    <col min="2307" max="2307" width="13.26953125" style="7" customWidth="1"/>
    <col min="2308" max="2308" width="45.1796875" style="7" customWidth="1"/>
    <col min="2309" max="2309" width="3.81640625" style="7" customWidth="1"/>
    <col min="2310" max="2310" width="7.1796875" style="7" customWidth="1"/>
    <col min="2311" max="2311" width="9.26953125" style="7" customWidth="1"/>
    <col min="2312" max="2312" width="10.54296875" style="7" customWidth="1"/>
    <col min="2313" max="2313" width="15.453125" style="7" customWidth="1"/>
    <col min="2314" max="2314" width="15.54296875" style="7" customWidth="1"/>
    <col min="2315" max="2315" width="14.54296875" style="7" customWidth="1"/>
    <col min="2316" max="2317" width="14" style="7" customWidth="1"/>
    <col min="2318" max="2318" width="14.54296875" style="7" customWidth="1"/>
    <col min="2319" max="2319" width="14.26953125" style="7" customWidth="1"/>
    <col min="2320" max="2320" width="16" style="7" customWidth="1"/>
    <col min="2321" max="2561" width="9" style="7"/>
    <col min="2562" max="2562" width="3.7265625" style="7" customWidth="1"/>
    <col min="2563" max="2563" width="13.26953125" style="7" customWidth="1"/>
    <col min="2564" max="2564" width="45.1796875" style="7" customWidth="1"/>
    <col min="2565" max="2565" width="3.81640625" style="7" customWidth="1"/>
    <col min="2566" max="2566" width="7.1796875" style="7" customWidth="1"/>
    <col min="2567" max="2567" width="9.26953125" style="7" customWidth="1"/>
    <col min="2568" max="2568" width="10.54296875" style="7" customWidth="1"/>
    <col min="2569" max="2569" width="15.453125" style="7" customWidth="1"/>
    <col min="2570" max="2570" width="15.54296875" style="7" customWidth="1"/>
    <col min="2571" max="2571" width="14.54296875" style="7" customWidth="1"/>
    <col min="2572" max="2573" width="14" style="7" customWidth="1"/>
    <col min="2574" max="2574" width="14.54296875" style="7" customWidth="1"/>
    <col min="2575" max="2575" width="14.26953125" style="7" customWidth="1"/>
    <col min="2576" max="2576" width="16" style="7" customWidth="1"/>
    <col min="2577" max="2817" width="9" style="7"/>
    <col min="2818" max="2818" width="3.7265625" style="7" customWidth="1"/>
    <col min="2819" max="2819" width="13.26953125" style="7" customWidth="1"/>
    <col min="2820" max="2820" width="45.1796875" style="7" customWidth="1"/>
    <col min="2821" max="2821" width="3.81640625" style="7" customWidth="1"/>
    <col min="2822" max="2822" width="7.1796875" style="7" customWidth="1"/>
    <col min="2823" max="2823" width="9.26953125" style="7" customWidth="1"/>
    <col min="2824" max="2824" width="10.54296875" style="7" customWidth="1"/>
    <col min="2825" max="2825" width="15.453125" style="7" customWidth="1"/>
    <col min="2826" max="2826" width="15.54296875" style="7" customWidth="1"/>
    <col min="2827" max="2827" width="14.54296875" style="7" customWidth="1"/>
    <col min="2828" max="2829" width="14" style="7" customWidth="1"/>
    <col min="2830" max="2830" width="14.54296875" style="7" customWidth="1"/>
    <col min="2831" max="2831" width="14.26953125" style="7" customWidth="1"/>
    <col min="2832" max="2832" width="16" style="7" customWidth="1"/>
    <col min="2833" max="3073" width="9" style="7"/>
    <col min="3074" max="3074" width="3.7265625" style="7" customWidth="1"/>
    <col min="3075" max="3075" width="13.26953125" style="7" customWidth="1"/>
    <col min="3076" max="3076" width="45.1796875" style="7" customWidth="1"/>
    <col min="3077" max="3077" width="3.81640625" style="7" customWidth="1"/>
    <col min="3078" max="3078" width="7.1796875" style="7" customWidth="1"/>
    <col min="3079" max="3079" width="9.26953125" style="7" customWidth="1"/>
    <col min="3080" max="3080" width="10.54296875" style="7" customWidth="1"/>
    <col min="3081" max="3081" width="15.453125" style="7" customWidth="1"/>
    <col min="3082" max="3082" width="15.54296875" style="7" customWidth="1"/>
    <col min="3083" max="3083" width="14.54296875" style="7" customWidth="1"/>
    <col min="3084" max="3085" width="14" style="7" customWidth="1"/>
    <col min="3086" max="3086" width="14.54296875" style="7" customWidth="1"/>
    <col min="3087" max="3087" width="14.26953125" style="7" customWidth="1"/>
    <col min="3088" max="3088" width="16" style="7" customWidth="1"/>
    <col min="3089" max="3329" width="9" style="7"/>
    <col min="3330" max="3330" width="3.7265625" style="7" customWidth="1"/>
    <col min="3331" max="3331" width="13.26953125" style="7" customWidth="1"/>
    <col min="3332" max="3332" width="45.1796875" style="7" customWidth="1"/>
    <col min="3333" max="3333" width="3.81640625" style="7" customWidth="1"/>
    <col min="3334" max="3334" width="7.1796875" style="7" customWidth="1"/>
    <col min="3335" max="3335" width="9.26953125" style="7" customWidth="1"/>
    <col min="3336" max="3336" width="10.54296875" style="7" customWidth="1"/>
    <col min="3337" max="3337" width="15.453125" style="7" customWidth="1"/>
    <col min="3338" max="3338" width="15.54296875" style="7" customWidth="1"/>
    <col min="3339" max="3339" width="14.54296875" style="7" customWidth="1"/>
    <col min="3340" max="3341" width="14" style="7" customWidth="1"/>
    <col min="3342" max="3342" width="14.54296875" style="7" customWidth="1"/>
    <col min="3343" max="3343" width="14.26953125" style="7" customWidth="1"/>
    <col min="3344" max="3344" width="16" style="7" customWidth="1"/>
    <col min="3345" max="3585" width="9" style="7"/>
    <col min="3586" max="3586" width="3.7265625" style="7" customWidth="1"/>
    <col min="3587" max="3587" width="13.26953125" style="7" customWidth="1"/>
    <col min="3588" max="3588" width="45.1796875" style="7" customWidth="1"/>
    <col min="3589" max="3589" width="3.81640625" style="7" customWidth="1"/>
    <col min="3590" max="3590" width="7.1796875" style="7" customWidth="1"/>
    <col min="3591" max="3591" width="9.26953125" style="7" customWidth="1"/>
    <col min="3592" max="3592" width="10.54296875" style="7" customWidth="1"/>
    <col min="3593" max="3593" width="15.453125" style="7" customWidth="1"/>
    <col min="3594" max="3594" width="15.54296875" style="7" customWidth="1"/>
    <col min="3595" max="3595" width="14.54296875" style="7" customWidth="1"/>
    <col min="3596" max="3597" width="14" style="7" customWidth="1"/>
    <col min="3598" max="3598" width="14.54296875" style="7" customWidth="1"/>
    <col min="3599" max="3599" width="14.26953125" style="7" customWidth="1"/>
    <col min="3600" max="3600" width="16" style="7" customWidth="1"/>
    <col min="3601" max="3841" width="9" style="7"/>
    <col min="3842" max="3842" width="3.7265625" style="7" customWidth="1"/>
    <col min="3843" max="3843" width="13.26953125" style="7" customWidth="1"/>
    <col min="3844" max="3844" width="45.1796875" style="7" customWidth="1"/>
    <col min="3845" max="3845" width="3.81640625" style="7" customWidth="1"/>
    <col min="3846" max="3846" width="7.1796875" style="7" customWidth="1"/>
    <col min="3847" max="3847" width="9.26953125" style="7" customWidth="1"/>
    <col min="3848" max="3848" width="10.54296875" style="7" customWidth="1"/>
    <col min="3849" max="3849" width="15.453125" style="7" customWidth="1"/>
    <col min="3850" max="3850" width="15.54296875" style="7" customWidth="1"/>
    <col min="3851" max="3851" width="14.54296875" style="7" customWidth="1"/>
    <col min="3852" max="3853" width="14" style="7" customWidth="1"/>
    <col min="3854" max="3854" width="14.54296875" style="7" customWidth="1"/>
    <col min="3855" max="3855" width="14.26953125" style="7" customWidth="1"/>
    <col min="3856" max="3856" width="16" style="7" customWidth="1"/>
    <col min="3857" max="4097" width="9" style="7"/>
    <col min="4098" max="4098" width="3.7265625" style="7" customWidth="1"/>
    <col min="4099" max="4099" width="13.26953125" style="7" customWidth="1"/>
    <col min="4100" max="4100" width="45.1796875" style="7" customWidth="1"/>
    <col min="4101" max="4101" width="3.81640625" style="7" customWidth="1"/>
    <col min="4102" max="4102" width="7.1796875" style="7" customWidth="1"/>
    <col min="4103" max="4103" width="9.26953125" style="7" customWidth="1"/>
    <col min="4104" max="4104" width="10.54296875" style="7" customWidth="1"/>
    <col min="4105" max="4105" width="15.453125" style="7" customWidth="1"/>
    <col min="4106" max="4106" width="15.54296875" style="7" customWidth="1"/>
    <col min="4107" max="4107" width="14.54296875" style="7" customWidth="1"/>
    <col min="4108" max="4109" width="14" style="7" customWidth="1"/>
    <col min="4110" max="4110" width="14.54296875" style="7" customWidth="1"/>
    <col min="4111" max="4111" width="14.26953125" style="7" customWidth="1"/>
    <col min="4112" max="4112" width="16" style="7" customWidth="1"/>
    <col min="4113" max="4353" width="9" style="7"/>
    <col min="4354" max="4354" width="3.7265625" style="7" customWidth="1"/>
    <col min="4355" max="4355" width="13.26953125" style="7" customWidth="1"/>
    <col min="4356" max="4356" width="45.1796875" style="7" customWidth="1"/>
    <col min="4357" max="4357" width="3.81640625" style="7" customWidth="1"/>
    <col min="4358" max="4358" width="7.1796875" style="7" customWidth="1"/>
    <col min="4359" max="4359" width="9.26953125" style="7" customWidth="1"/>
    <col min="4360" max="4360" width="10.54296875" style="7" customWidth="1"/>
    <col min="4361" max="4361" width="15.453125" style="7" customWidth="1"/>
    <col min="4362" max="4362" width="15.54296875" style="7" customWidth="1"/>
    <col min="4363" max="4363" width="14.54296875" style="7" customWidth="1"/>
    <col min="4364" max="4365" width="14" style="7" customWidth="1"/>
    <col min="4366" max="4366" width="14.54296875" style="7" customWidth="1"/>
    <col min="4367" max="4367" width="14.26953125" style="7" customWidth="1"/>
    <col min="4368" max="4368" width="16" style="7" customWidth="1"/>
    <col min="4369" max="4609" width="9" style="7"/>
    <col min="4610" max="4610" width="3.7265625" style="7" customWidth="1"/>
    <col min="4611" max="4611" width="13.26953125" style="7" customWidth="1"/>
    <col min="4612" max="4612" width="45.1796875" style="7" customWidth="1"/>
    <col min="4613" max="4613" width="3.81640625" style="7" customWidth="1"/>
    <col min="4614" max="4614" width="7.1796875" style="7" customWidth="1"/>
    <col min="4615" max="4615" width="9.26953125" style="7" customWidth="1"/>
    <col min="4616" max="4616" width="10.54296875" style="7" customWidth="1"/>
    <col min="4617" max="4617" width="15.453125" style="7" customWidth="1"/>
    <col min="4618" max="4618" width="15.54296875" style="7" customWidth="1"/>
    <col min="4619" max="4619" width="14.54296875" style="7" customWidth="1"/>
    <col min="4620" max="4621" width="14" style="7" customWidth="1"/>
    <col min="4622" max="4622" width="14.54296875" style="7" customWidth="1"/>
    <col min="4623" max="4623" width="14.26953125" style="7" customWidth="1"/>
    <col min="4624" max="4624" width="16" style="7" customWidth="1"/>
    <col min="4625" max="4865" width="9" style="7"/>
    <col min="4866" max="4866" width="3.7265625" style="7" customWidth="1"/>
    <col min="4867" max="4867" width="13.26953125" style="7" customWidth="1"/>
    <col min="4868" max="4868" width="45.1796875" style="7" customWidth="1"/>
    <col min="4869" max="4869" width="3.81640625" style="7" customWidth="1"/>
    <col min="4870" max="4870" width="7.1796875" style="7" customWidth="1"/>
    <col min="4871" max="4871" width="9.26953125" style="7" customWidth="1"/>
    <col min="4872" max="4872" width="10.54296875" style="7" customWidth="1"/>
    <col min="4873" max="4873" width="15.453125" style="7" customWidth="1"/>
    <col min="4874" max="4874" width="15.54296875" style="7" customWidth="1"/>
    <col min="4875" max="4875" width="14.54296875" style="7" customWidth="1"/>
    <col min="4876" max="4877" width="14" style="7" customWidth="1"/>
    <col min="4878" max="4878" width="14.54296875" style="7" customWidth="1"/>
    <col min="4879" max="4879" width="14.26953125" style="7" customWidth="1"/>
    <col min="4880" max="4880" width="16" style="7" customWidth="1"/>
    <col min="4881" max="5121" width="9" style="7"/>
    <col min="5122" max="5122" width="3.7265625" style="7" customWidth="1"/>
    <col min="5123" max="5123" width="13.26953125" style="7" customWidth="1"/>
    <col min="5124" max="5124" width="45.1796875" style="7" customWidth="1"/>
    <col min="5125" max="5125" width="3.81640625" style="7" customWidth="1"/>
    <col min="5126" max="5126" width="7.1796875" style="7" customWidth="1"/>
    <col min="5127" max="5127" width="9.26953125" style="7" customWidth="1"/>
    <col min="5128" max="5128" width="10.54296875" style="7" customWidth="1"/>
    <col min="5129" max="5129" width="15.453125" style="7" customWidth="1"/>
    <col min="5130" max="5130" width="15.54296875" style="7" customWidth="1"/>
    <col min="5131" max="5131" width="14.54296875" style="7" customWidth="1"/>
    <col min="5132" max="5133" width="14" style="7" customWidth="1"/>
    <col min="5134" max="5134" width="14.54296875" style="7" customWidth="1"/>
    <col min="5135" max="5135" width="14.26953125" style="7" customWidth="1"/>
    <col min="5136" max="5136" width="16" style="7" customWidth="1"/>
    <col min="5137" max="5377" width="9" style="7"/>
    <col min="5378" max="5378" width="3.7265625" style="7" customWidth="1"/>
    <col min="5379" max="5379" width="13.26953125" style="7" customWidth="1"/>
    <col min="5380" max="5380" width="45.1796875" style="7" customWidth="1"/>
    <col min="5381" max="5381" width="3.81640625" style="7" customWidth="1"/>
    <col min="5382" max="5382" width="7.1796875" style="7" customWidth="1"/>
    <col min="5383" max="5383" width="9.26953125" style="7" customWidth="1"/>
    <col min="5384" max="5384" width="10.54296875" style="7" customWidth="1"/>
    <col min="5385" max="5385" width="15.453125" style="7" customWidth="1"/>
    <col min="5386" max="5386" width="15.54296875" style="7" customWidth="1"/>
    <col min="5387" max="5387" width="14.54296875" style="7" customWidth="1"/>
    <col min="5388" max="5389" width="14" style="7" customWidth="1"/>
    <col min="5390" max="5390" width="14.54296875" style="7" customWidth="1"/>
    <col min="5391" max="5391" width="14.26953125" style="7" customWidth="1"/>
    <col min="5392" max="5392" width="16" style="7" customWidth="1"/>
    <col min="5393" max="5633" width="9" style="7"/>
    <col min="5634" max="5634" width="3.7265625" style="7" customWidth="1"/>
    <col min="5635" max="5635" width="13.26953125" style="7" customWidth="1"/>
    <col min="5636" max="5636" width="45.1796875" style="7" customWidth="1"/>
    <col min="5637" max="5637" width="3.81640625" style="7" customWidth="1"/>
    <col min="5638" max="5638" width="7.1796875" style="7" customWidth="1"/>
    <col min="5639" max="5639" width="9.26953125" style="7" customWidth="1"/>
    <col min="5640" max="5640" width="10.54296875" style="7" customWidth="1"/>
    <col min="5641" max="5641" width="15.453125" style="7" customWidth="1"/>
    <col min="5642" max="5642" width="15.54296875" style="7" customWidth="1"/>
    <col min="5643" max="5643" width="14.54296875" style="7" customWidth="1"/>
    <col min="5644" max="5645" width="14" style="7" customWidth="1"/>
    <col min="5646" max="5646" width="14.54296875" style="7" customWidth="1"/>
    <col min="5647" max="5647" width="14.26953125" style="7" customWidth="1"/>
    <col min="5648" max="5648" width="16" style="7" customWidth="1"/>
    <col min="5649" max="5889" width="9" style="7"/>
    <col min="5890" max="5890" width="3.7265625" style="7" customWidth="1"/>
    <col min="5891" max="5891" width="13.26953125" style="7" customWidth="1"/>
    <col min="5892" max="5892" width="45.1796875" style="7" customWidth="1"/>
    <col min="5893" max="5893" width="3.81640625" style="7" customWidth="1"/>
    <col min="5894" max="5894" width="7.1796875" style="7" customWidth="1"/>
    <col min="5895" max="5895" width="9.26953125" style="7" customWidth="1"/>
    <col min="5896" max="5896" width="10.54296875" style="7" customWidth="1"/>
    <col min="5897" max="5897" width="15.453125" style="7" customWidth="1"/>
    <col min="5898" max="5898" width="15.54296875" style="7" customWidth="1"/>
    <col min="5899" max="5899" width="14.54296875" style="7" customWidth="1"/>
    <col min="5900" max="5901" width="14" style="7" customWidth="1"/>
    <col min="5902" max="5902" width="14.54296875" style="7" customWidth="1"/>
    <col min="5903" max="5903" width="14.26953125" style="7" customWidth="1"/>
    <col min="5904" max="5904" width="16" style="7" customWidth="1"/>
    <col min="5905" max="6145" width="9" style="7"/>
    <col min="6146" max="6146" width="3.7265625" style="7" customWidth="1"/>
    <col min="6147" max="6147" width="13.26953125" style="7" customWidth="1"/>
    <col min="6148" max="6148" width="45.1796875" style="7" customWidth="1"/>
    <col min="6149" max="6149" width="3.81640625" style="7" customWidth="1"/>
    <col min="6150" max="6150" width="7.1796875" style="7" customWidth="1"/>
    <col min="6151" max="6151" width="9.26953125" style="7" customWidth="1"/>
    <col min="6152" max="6152" width="10.54296875" style="7" customWidth="1"/>
    <col min="6153" max="6153" width="15.453125" style="7" customWidth="1"/>
    <col min="6154" max="6154" width="15.54296875" style="7" customWidth="1"/>
    <col min="6155" max="6155" width="14.54296875" style="7" customWidth="1"/>
    <col min="6156" max="6157" width="14" style="7" customWidth="1"/>
    <col min="6158" max="6158" width="14.54296875" style="7" customWidth="1"/>
    <col min="6159" max="6159" width="14.26953125" style="7" customWidth="1"/>
    <col min="6160" max="6160" width="16" style="7" customWidth="1"/>
    <col min="6161" max="6401" width="9" style="7"/>
    <col min="6402" max="6402" width="3.7265625" style="7" customWidth="1"/>
    <col min="6403" max="6403" width="13.26953125" style="7" customWidth="1"/>
    <col min="6404" max="6404" width="45.1796875" style="7" customWidth="1"/>
    <col min="6405" max="6405" width="3.81640625" style="7" customWidth="1"/>
    <col min="6406" max="6406" width="7.1796875" style="7" customWidth="1"/>
    <col min="6407" max="6407" width="9.26953125" style="7" customWidth="1"/>
    <col min="6408" max="6408" width="10.54296875" style="7" customWidth="1"/>
    <col min="6409" max="6409" width="15.453125" style="7" customWidth="1"/>
    <col min="6410" max="6410" width="15.54296875" style="7" customWidth="1"/>
    <col min="6411" max="6411" width="14.54296875" style="7" customWidth="1"/>
    <col min="6412" max="6413" width="14" style="7" customWidth="1"/>
    <col min="6414" max="6414" width="14.54296875" style="7" customWidth="1"/>
    <col min="6415" max="6415" width="14.26953125" style="7" customWidth="1"/>
    <col min="6416" max="6416" width="16" style="7" customWidth="1"/>
    <col min="6417" max="6657" width="9" style="7"/>
    <col min="6658" max="6658" width="3.7265625" style="7" customWidth="1"/>
    <col min="6659" max="6659" width="13.26953125" style="7" customWidth="1"/>
    <col min="6660" max="6660" width="45.1796875" style="7" customWidth="1"/>
    <col min="6661" max="6661" width="3.81640625" style="7" customWidth="1"/>
    <col min="6662" max="6662" width="7.1796875" style="7" customWidth="1"/>
    <col min="6663" max="6663" width="9.26953125" style="7" customWidth="1"/>
    <col min="6664" max="6664" width="10.54296875" style="7" customWidth="1"/>
    <col min="6665" max="6665" width="15.453125" style="7" customWidth="1"/>
    <col min="6666" max="6666" width="15.54296875" style="7" customWidth="1"/>
    <col min="6667" max="6667" width="14.54296875" style="7" customWidth="1"/>
    <col min="6668" max="6669" width="14" style="7" customWidth="1"/>
    <col min="6670" max="6670" width="14.54296875" style="7" customWidth="1"/>
    <col min="6671" max="6671" width="14.26953125" style="7" customWidth="1"/>
    <col min="6672" max="6672" width="16" style="7" customWidth="1"/>
    <col min="6673" max="6913" width="9" style="7"/>
    <col min="6914" max="6914" width="3.7265625" style="7" customWidth="1"/>
    <col min="6915" max="6915" width="13.26953125" style="7" customWidth="1"/>
    <col min="6916" max="6916" width="45.1796875" style="7" customWidth="1"/>
    <col min="6917" max="6917" width="3.81640625" style="7" customWidth="1"/>
    <col min="6918" max="6918" width="7.1796875" style="7" customWidth="1"/>
    <col min="6919" max="6919" width="9.26953125" style="7" customWidth="1"/>
    <col min="6920" max="6920" width="10.54296875" style="7" customWidth="1"/>
    <col min="6921" max="6921" width="15.453125" style="7" customWidth="1"/>
    <col min="6922" max="6922" width="15.54296875" style="7" customWidth="1"/>
    <col min="6923" max="6923" width="14.54296875" style="7" customWidth="1"/>
    <col min="6924" max="6925" width="14" style="7" customWidth="1"/>
    <col min="6926" max="6926" width="14.54296875" style="7" customWidth="1"/>
    <col min="6927" max="6927" width="14.26953125" style="7" customWidth="1"/>
    <col min="6928" max="6928" width="16" style="7" customWidth="1"/>
    <col min="6929" max="7169" width="9" style="7"/>
    <col min="7170" max="7170" width="3.7265625" style="7" customWidth="1"/>
    <col min="7171" max="7171" width="13.26953125" style="7" customWidth="1"/>
    <col min="7172" max="7172" width="45.1796875" style="7" customWidth="1"/>
    <col min="7173" max="7173" width="3.81640625" style="7" customWidth="1"/>
    <col min="7174" max="7174" width="7.1796875" style="7" customWidth="1"/>
    <col min="7175" max="7175" width="9.26953125" style="7" customWidth="1"/>
    <col min="7176" max="7176" width="10.54296875" style="7" customWidth="1"/>
    <col min="7177" max="7177" width="15.453125" style="7" customWidth="1"/>
    <col min="7178" max="7178" width="15.54296875" style="7" customWidth="1"/>
    <col min="7179" max="7179" width="14.54296875" style="7" customWidth="1"/>
    <col min="7180" max="7181" width="14" style="7" customWidth="1"/>
    <col min="7182" max="7182" width="14.54296875" style="7" customWidth="1"/>
    <col min="7183" max="7183" width="14.26953125" style="7" customWidth="1"/>
    <col min="7184" max="7184" width="16" style="7" customWidth="1"/>
    <col min="7185" max="7425" width="9" style="7"/>
    <col min="7426" max="7426" width="3.7265625" style="7" customWidth="1"/>
    <col min="7427" max="7427" width="13.26953125" style="7" customWidth="1"/>
    <col min="7428" max="7428" width="45.1796875" style="7" customWidth="1"/>
    <col min="7429" max="7429" width="3.81640625" style="7" customWidth="1"/>
    <col min="7430" max="7430" width="7.1796875" style="7" customWidth="1"/>
    <col min="7431" max="7431" width="9.26953125" style="7" customWidth="1"/>
    <col min="7432" max="7432" width="10.54296875" style="7" customWidth="1"/>
    <col min="7433" max="7433" width="15.453125" style="7" customWidth="1"/>
    <col min="7434" max="7434" width="15.54296875" style="7" customWidth="1"/>
    <col min="7435" max="7435" width="14.54296875" style="7" customWidth="1"/>
    <col min="7436" max="7437" width="14" style="7" customWidth="1"/>
    <col min="7438" max="7438" width="14.54296875" style="7" customWidth="1"/>
    <col min="7439" max="7439" width="14.26953125" style="7" customWidth="1"/>
    <col min="7440" max="7440" width="16" style="7" customWidth="1"/>
    <col min="7441" max="7681" width="9" style="7"/>
    <col min="7682" max="7682" width="3.7265625" style="7" customWidth="1"/>
    <col min="7683" max="7683" width="13.26953125" style="7" customWidth="1"/>
    <col min="7684" max="7684" width="45.1796875" style="7" customWidth="1"/>
    <col min="7685" max="7685" width="3.81640625" style="7" customWidth="1"/>
    <col min="7686" max="7686" width="7.1796875" style="7" customWidth="1"/>
    <col min="7687" max="7687" width="9.26953125" style="7" customWidth="1"/>
    <col min="7688" max="7688" width="10.54296875" style="7" customWidth="1"/>
    <col min="7689" max="7689" width="15.453125" style="7" customWidth="1"/>
    <col min="7690" max="7690" width="15.54296875" style="7" customWidth="1"/>
    <col min="7691" max="7691" width="14.54296875" style="7" customWidth="1"/>
    <col min="7692" max="7693" width="14" style="7" customWidth="1"/>
    <col min="7694" max="7694" width="14.54296875" style="7" customWidth="1"/>
    <col min="7695" max="7695" width="14.26953125" style="7" customWidth="1"/>
    <col min="7696" max="7696" width="16" style="7" customWidth="1"/>
    <col min="7697" max="7937" width="9" style="7"/>
    <col min="7938" max="7938" width="3.7265625" style="7" customWidth="1"/>
    <col min="7939" max="7939" width="13.26953125" style="7" customWidth="1"/>
    <col min="7940" max="7940" width="45.1796875" style="7" customWidth="1"/>
    <col min="7941" max="7941" width="3.81640625" style="7" customWidth="1"/>
    <col min="7942" max="7942" width="7.1796875" style="7" customWidth="1"/>
    <col min="7943" max="7943" width="9.26953125" style="7" customWidth="1"/>
    <col min="7944" max="7944" width="10.54296875" style="7" customWidth="1"/>
    <col min="7945" max="7945" width="15.453125" style="7" customWidth="1"/>
    <col min="7946" max="7946" width="15.54296875" style="7" customWidth="1"/>
    <col min="7947" max="7947" width="14.54296875" style="7" customWidth="1"/>
    <col min="7948" max="7949" width="14" style="7" customWidth="1"/>
    <col min="7950" max="7950" width="14.54296875" style="7" customWidth="1"/>
    <col min="7951" max="7951" width="14.26953125" style="7" customWidth="1"/>
    <col min="7952" max="7952" width="16" style="7" customWidth="1"/>
    <col min="7953" max="8193" width="9" style="7"/>
    <col min="8194" max="8194" width="3.7265625" style="7" customWidth="1"/>
    <col min="8195" max="8195" width="13.26953125" style="7" customWidth="1"/>
    <col min="8196" max="8196" width="45.1796875" style="7" customWidth="1"/>
    <col min="8197" max="8197" width="3.81640625" style="7" customWidth="1"/>
    <col min="8198" max="8198" width="7.1796875" style="7" customWidth="1"/>
    <col min="8199" max="8199" width="9.26953125" style="7" customWidth="1"/>
    <col min="8200" max="8200" width="10.54296875" style="7" customWidth="1"/>
    <col min="8201" max="8201" width="15.453125" style="7" customWidth="1"/>
    <col min="8202" max="8202" width="15.54296875" style="7" customWidth="1"/>
    <col min="8203" max="8203" width="14.54296875" style="7" customWidth="1"/>
    <col min="8204" max="8205" width="14" style="7" customWidth="1"/>
    <col min="8206" max="8206" width="14.54296875" style="7" customWidth="1"/>
    <col min="8207" max="8207" width="14.26953125" style="7" customWidth="1"/>
    <col min="8208" max="8208" width="16" style="7" customWidth="1"/>
    <col min="8209" max="8449" width="9" style="7"/>
    <col min="8450" max="8450" width="3.7265625" style="7" customWidth="1"/>
    <col min="8451" max="8451" width="13.26953125" style="7" customWidth="1"/>
    <col min="8452" max="8452" width="45.1796875" style="7" customWidth="1"/>
    <col min="8453" max="8453" width="3.81640625" style="7" customWidth="1"/>
    <col min="8454" max="8454" width="7.1796875" style="7" customWidth="1"/>
    <col min="8455" max="8455" width="9.26953125" style="7" customWidth="1"/>
    <col min="8456" max="8456" width="10.54296875" style="7" customWidth="1"/>
    <col min="8457" max="8457" width="15.453125" style="7" customWidth="1"/>
    <col min="8458" max="8458" width="15.54296875" style="7" customWidth="1"/>
    <col min="8459" max="8459" width="14.54296875" style="7" customWidth="1"/>
    <col min="8460" max="8461" width="14" style="7" customWidth="1"/>
    <col min="8462" max="8462" width="14.54296875" style="7" customWidth="1"/>
    <col min="8463" max="8463" width="14.26953125" style="7" customWidth="1"/>
    <col min="8464" max="8464" width="16" style="7" customWidth="1"/>
    <col min="8465" max="8705" width="9" style="7"/>
    <col min="8706" max="8706" width="3.7265625" style="7" customWidth="1"/>
    <col min="8707" max="8707" width="13.26953125" style="7" customWidth="1"/>
    <col min="8708" max="8708" width="45.1796875" style="7" customWidth="1"/>
    <col min="8709" max="8709" width="3.81640625" style="7" customWidth="1"/>
    <col min="8710" max="8710" width="7.1796875" style="7" customWidth="1"/>
    <col min="8711" max="8711" width="9.26953125" style="7" customWidth="1"/>
    <col min="8712" max="8712" width="10.54296875" style="7" customWidth="1"/>
    <col min="8713" max="8713" width="15.453125" style="7" customWidth="1"/>
    <col min="8714" max="8714" width="15.54296875" style="7" customWidth="1"/>
    <col min="8715" max="8715" width="14.54296875" style="7" customWidth="1"/>
    <col min="8716" max="8717" width="14" style="7" customWidth="1"/>
    <col min="8718" max="8718" width="14.54296875" style="7" customWidth="1"/>
    <col min="8719" max="8719" width="14.26953125" style="7" customWidth="1"/>
    <col min="8720" max="8720" width="16" style="7" customWidth="1"/>
    <col min="8721" max="8961" width="9" style="7"/>
    <col min="8962" max="8962" width="3.7265625" style="7" customWidth="1"/>
    <col min="8963" max="8963" width="13.26953125" style="7" customWidth="1"/>
    <col min="8964" max="8964" width="45.1796875" style="7" customWidth="1"/>
    <col min="8965" max="8965" width="3.81640625" style="7" customWidth="1"/>
    <col min="8966" max="8966" width="7.1796875" style="7" customWidth="1"/>
    <col min="8967" max="8967" width="9.26953125" style="7" customWidth="1"/>
    <col min="8968" max="8968" width="10.54296875" style="7" customWidth="1"/>
    <col min="8969" max="8969" width="15.453125" style="7" customWidth="1"/>
    <col min="8970" max="8970" width="15.54296875" style="7" customWidth="1"/>
    <col min="8971" max="8971" width="14.54296875" style="7" customWidth="1"/>
    <col min="8972" max="8973" width="14" style="7" customWidth="1"/>
    <col min="8974" max="8974" width="14.54296875" style="7" customWidth="1"/>
    <col min="8975" max="8975" width="14.26953125" style="7" customWidth="1"/>
    <col min="8976" max="8976" width="16" style="7" customWidth="1"/>
    <col min="8977" max="9217" width="9" style="7"/>
    <col min="9218" max="9218" width="3.7265625" style="7" customWidth="1"/>
    <col min="9219" max="9219" width="13.26953125" style="7" customWidth="1"/>
    <col min="9220" max="9220" width="45.1796875" style="7" customWidth="1"/>
    <col min="9221" max="9221" width="3.81640625" style="7" customWidth="1"/>
    <col min="9222" max="9222" width="7.1796875" style="7" customWidth="1"/>
    <col min="9223" max="9223" width="9.26953125" style="7" customWidth="1"/>
    <col min="9224" max="9224" width="10.54296875" style="7" customWidth="1"/>
    <col min="9225" max="9225" width="15.453125" style="7" customWidth="1"/>
    <col min="9226" max="9226" width="15.54296875" style="7" customWidth="1"/>
    <col min="9227" max="9227" width="14.54296875" style="7" customWidth="1"/>
    <col min="9228" max="9229" width="14" style="7" customWidth="1"/>
    <col min="9230" max="9230" width="14.54296875" style="7" customWidth="1"/>
    <col min="9231" max="9231" width="14.26953125" style="7" customWidth="1"/>
    <col min="9232" max="9232" width="16" style="7" customWidth="1"/>
    <col min="9233" max="9473" width="9" style="7"/>
    <col min="9474" max="9474" width="3.7265625" style="7" customWidth="1"/>
    <col min="9475" max="9475" width="13.26953125" style="7" customWidth="1"/>
    <col min="9476" max="9476" width="45.1796875" style="7" customWidth="1"/>
    <col min="9477" max="9477" width="3.81640625" style="7" customWidth="1"/>
    <col min="9478" max="9478" width="7.1796875" style="7" customWidth="1"/>
    <col min="9479" max="9479" width="9.26953125" style="7" customWidth="1"/>
    <col min="9480" max="9480" width="10.54296875" style="7" customWidth="1"/>
    <col min="9481" max="9481" width="15.453125" style="7" customWidth="1"/>
    <col min="9482" max="9482" width="15.54296875" style="7" customWidth="1"/>
    <col min="9483" max="9483" width="14.54296875" style="7" customWidth="1"/>
    <col min="9484" max="9485" width="14" style="7" customWidth="1"/>
    <col min="9486" max="9486" width="14.54296875" style="7" customWidth="1"/>
    <col min="9487" max="9487" width="14.26953125" style="7" customWidth="1"/>
    <col min="9488" max="9488" width="16" style="7" customWidth="1"/>
    <col min="9489" max="9729" width="9" style="7"/>
    <col min="9730" max="9730" width="3.7265625" style="7" customWidth="1"/>
    <col min="9731" max="9731" width="13.26953125" style="7" customWidth="1"/>
    <col min="9732" max="9732" width="45.1796875" style="7" customWidth="1"/>
    <col min="9733" max="9733" width="3.81640625" style="7" customWidth="1"/>
    <col min="9734" max="9734" width="7.1796875" style="7" customWidth="1"/>
    <col min="9735" max="9735" width="9.26953125" style="7" customWidth="1"/>
    <col min="9736" max="9736" width="10.54296875" style="7" customWidth="1"/>
    <col min="9737" max="9737" width="15.453125" style="7" customWidth="1"/>
    <col min="9738" max="9738" width="15.54296875" style="7" customWidth="1"/>
    <col min="9739" max="9739" width="14.54296875" style="7" customWidth="1"/>
    <col min="9740" max="9741" width="14" style="7" customWidth="1"/>
    <col min="9742" max="9742" width="14.54296875" style="7" customWidth="1"/>
    <col min="9743" max="9743" width="14.26953125" style="7" customWidth="1"/>
    <col min="9744" max="9744" width="16" style="7" customWidth="1"/>
    <col min="9745" max="9985" width="9" style="7"/>
    <col min="9986" max="9986" width="3.7265625" style="7" customWidth="1"/>
    <col min="9987" max="9987" width="13.26953125" style="7" customWidth="1"/>
    <col min="9988" max="9988" width="45.1796875" style="7" customWidth="1"/>
    <col min="9989" max="9989" width="3.81640625" style="7" customWidth="1"/>
    <col min="9990" max="9990" width="7.1796875" style="7" customWidth="1"/>
    <col min="9991" max="9991" width="9.26953125" style="7" customWidth="1"/>
    <col min="9992" max="9992" width="10.54296875" style="7" customWidth="1"/>
    <col min="9993" max="9993" width="15.453125" style="7" customWidth="1"/>
    <col min="9994" max="9994" width="15.54296875" style="7" customWidth="1"/>
    <col min="9995" max="9995" width="14.54296875" style="7" customWidth="1"/>
    <col min="9996" max="9997" width="14" style="7" customWidth="1"/>
    <col min="9998" max="9998" width="14.54296875" style="7" customWidth="1"/>
    <col min="9999" max="9999" width="14.26953125" style="7" customWidth="1"/>
    <col min="10000" max="10000" width="16" style="7" customWidth="1"/>
    <col min="10001" max="10241" width="9" style="7"/>
    <col min="10242" max="10242" width="3.7265625" style="7" customWidth="1"/>
    <col min="10243" max="10243" width="13.26953125" style="7" customWidth="1"/>
    <col min="10244" max="10244" width="45.1796875" style="7" customWidth="1"/>
    <col min="10245" max="10245" width="3.81640625" style="7" customWidth="1"/>
    <col min="10246" max="10246" width="7.1796875" style="7" customWidth="1"/>
    <col min="10247" max="10247" width="9.26953125" style="7" customWidth="1"/>
    <col min="10248" max="10248" width="10.54296875" style="7" customWidth="1"/>
    <col min="10249" max="10249" width="15.453125" style="7" customWidth="1"/>
    <col min="10250" max="10250" width="15.54296875" style="7" customWidth="1"/>
    <col min="10251" max="10251" width="14.54296875" style="7" customWidth="1"/>
    <col min="10252" max="10253" width="14" style="7" customWidth="1"/>
    <col min="10254" max="10254" width="14.54296875" style="7" customWidth="1"/>
    <col min="10255" max="10255" width="14.26953125" style="7" customWidth="1"/>
    <col min="10256" max="10256" width="16" style="7" customWidth="1"/>
    <col min="10257" max="10497" width="9" style="7"/>
    <col min="10498" max="10498" width="3.7265625" style="7" customWidth="1"/>
    <col min="10499" max="10499" width="13.26953125" style="7" customWidth="1"/>
    <col min="10500" max="10500" width="45.1796875" style="7" customWidth="1"/>
    <col min="10501" max="10501" width="3.81640625" style="7" customWidth="1"/>
    <col min="10502" max="10502" width="7.1796875" style="7" customWidth="1"/>
    <col min="10503" max="10503" width="9.26953125" style="7" customWidth="1"/>
    <col min="10504" max="10504" width="10.54296875" style="7" customWidth="1"/>
    <col min="10505" max="10505" width="15.453125" style="7" customWidth="1"/>
    <col min="10506" max="10506" width="15.54296875" style="7" customWidth="1"/>
    <col min="10507" max="10507" width="14.54296875" style="7" customWidth="1"/>
    <col min="10508" max="10509" width="14" style="7" customWidth="1"/>
    <col min="10510" max="10510" width="14.54296875" style="7" customWidth="1"/>
    <col min="10511" max="10511" width="14.26953125" style="7" customWidth="1"/>
    <col min="10512" max="10512" width="16" style="7" customWidth="1"/>
    <col min="10513" max="10753" width="9" style="7"/>
    <col min="10754" max="10754" width="3.7265625" style="7" customWidth="1"/>
    <col min="10755" max="10755" width="13.26953125" style="7" customWidth="1"/>
    <col min="10756" max="10756" width="45.1796875" style="7" customWidth="1"/>
    <col min="10757" max="10757" width="3.81640625" style="7" customWidth="1"/>
    <col min="10758" max="10758" width="7.1796875" style="7" customWidth="1"/>
    <col min="10759" max="10759" width="9.26953125" style="7" customWidth="1"/>
    <col min="10760" max="10760" width="10.54296875" style="7" customWidth="1"/>
    <col min="10761" max="10761" width="15.453125" style="7" customWidth="1"/>
    <col min="10762" max="10762" width="15.54296875" style="7" customWidth="1"/>
    <col min="10763" max="10763" width="14.54296875" style="7" customWidth="1"/>
    <col min="10764" max="10765" width="14" style="7" customWidth="1"/>
    <col min="10766" max="10766" width="14.54296875" style="7" customWidth="1"/>
    <col min="10767" max="10767" width="14.26953125" style="7" customWidth="1"/>
    <col min="10768" max="10768" width="16" style="7" customWidth="1"/>
    <col min="10769" max="11009" width="9" style="7"/>
    <col min="11010" max="11010" width="3.7265625" style="7" customWidth="1"/>
    <col min="11011" max="11011" width="13.26953125" style="7" customWidth="1"/>
    <col min="11012" max="11012" width="45.1796875" style="7" customWidth="1"/>
    <col min="11013" max="11013" width="3.81640625" style="7" customWidth="1"/>
    <col min="11014" max="11014" width="7.1796875" style="7" customWidth="1"/>
    <col min="11015" max="11015" width="9.26953125" style="7" customWidth="1"/>
    <col min="11016" max="11016" width="10.54296875" style="7" customWidth="1"/>
    <col min="11017" max="11017" width="15.453125" style="7" customWidth="1"/>
    <col min="11018" max="11018" width="15.54296875" style="7" customWidth="1"/>
    <col min="11019" max="11019" width="14.54296875" style="7" customWidth="1"/>
    <col min="11020" max="11021" width="14" style="7" customWidth="1"/>
    <col min="11022" max="11022" width="14.54296875" style="7" customWidth="1"/>
    <col min="11023" max="11023" width="14.26953125" style="7" customWidth="1"/>
    <col min="11024" max="11024" width="16" style="7" customWidth="1"/>
    <col min="11025" max="11265" width="9" style="7"/>
    <col min="11266" max="11266" width="3.7265625" style="7" customWidth="1"/>
    <col min="11267" max="11267" width="13.26953125" style="7" customWidth="1"/>
    <col min="11268" max="11268" width="45.1796875" style="7" customWidth="1"/>
    <col min="11269" max="11269" width="3.81640625" style="7" customWidth="1"/>
    <col min="11270" max="11270" width="7.1796875" style="7" customWidth="1"/>
    <col min="11271" max="11271" width="9.26953125" style="7" customWidth="1"/>
    <col min="11272" max="11272" width="10.54296875" style="7" customWidth="1"/>
    <col min="11273" max="11273" width="15.453125" style="7" customWidth="1"/>
    <col min="11274" max="11274" width="15.54296875" style="7" customWidth="1"/>
    <col min="11275" max="11275" width="14.54296875" style="7" customWidth="1"/>
    <col min="11276" max="11277" width="14" style="7" customWidth="1"/>
    <col min="11278" max="11278" width="14.54296875" style="7" customWidth="1"/>
    <col min="11279" max="11279" width="14.26953125" style="7" customWidth="1"/>
    <col min="11280" max="11280" width="16" style="7" customWidth="1"/>
    <col min="11281" max="11521" width="9" style="7"/>
    <col min="11522" max="11522" width="3.7265625" style="7" customWidth="1"/>
    <col min="11523" max="11523" width="13.26953125" style="7" customWidth="1"/>
    <col min="11524" max="11524" width="45.1796875" style="7" customWidth="1"/>
    <col min="11525" max="11525" width="3.81640625" style="7" customWidth="1"/>
    <col min="11526" max="11526" width="7.1796875" style="7" customWidth="1"/>
    <col min="11527" max="11527" width="9.26953125" style="7" customWidth="1"/>
    <col min="11528" max="11528" width="10.54296875" style="7" customWidth="1"/>
    <col min="11529" max="11529" width="15.453125" style="7" customWidth="1"/>
    <col min="11530" max="11530" width="15.54296875" style="7" customWidth="1"/>
    <col min="11531" max="11531" width="14.54296875" style="7" customWidth="1"/>
    <col min="11532" max="11533" width="14" style="7" customWidth="1"/>
    <col min="11534" max="11534" width="14.54296875" style="7" customWidth="1"/>
    <col min="11535" max="11535" width="14.26953125" style="7" customWidth="1"/>
    <col min="11536" max="11536" width="16" style="7" customWidth="1"/>
    <col min="11537" max="11777" width="9" style="7"/>
    <col min="11778" max="11778" width="3.7265625" style="7" customWidth="1"/>
    <col min="11779" max="11779" width="13.26953125" style="7" customWidth="1"/>
    <col min="11780" max="11780" width="45.1796875" style="7" customWidth="1"/>
    <col min="11781" max="11781" width="3.81640625" style="7" customWidth="1"/>
    <col min="11782" max="11782" width="7.1796875" style="7" customWidth="1"/>
    <col min="11783" max="11783" width="9.26953125" style="7" customWidth="1"/>
    <col min="11784" max="11784" width="10.54296875" style="7" customWidth="1"/>
    <col min="11785" max="11785" width="15.453125" style="7" customWidth="1"/>
    <col min="11786" max="11786" width="15.54296875" style="7" customWidth="1"/>
    <col min="11787" max="11787" width="14.54296875" style="7" customWidth="1"/>
    <col min="11788" max="11789" width="14" style="7" customWidth="1"/>
    <col min="11790" max="11790" width="14.54296875" style="7" customWidth="1"/>
    <col min="11791" max="11791" width="14.26953125" style="7" customWidth="1"/>
    <col min="11792" max="11792" width="16" style="7" customWidth="1"/>
    <col min="11793" max="12033" width="9" style="7"/>
    <col min="12034" max="12034" width="3.7265625" style="7" customWidth="1"/>
    <col min="12035" max="12035" width="13.26953125" style="7" customWidth="1"/>
    <col min="12036" max="12036" width="45.1796875" style="7" customWidth="1"/>
    <col min="12037" max="12037" width="3.81640625" style="7" customWidth="1"/>
    <col min="12038" max="12038" width="7.1796875" style="7" customWidth="1"/>
    <col min="12039" max="12039" width="9.26953125" style="7" customWidth="1"/>
    <col min="12040" max="12040" width="10.54296875" style="7" customWidth="1"/>
    <col min="12041" max="12041" width="15.453125" style="7" customWidth="1"/>
    <col min="12042" max="12042" width="15.54296875" style="7" customWidth="1"/>
    <col min="12043" max="12043" width="14.54296875" style="7" customWidth="1"/>
    <col min="12044" max="12045" width="14" style="7" customWidth="1"/>
    <col min="12046" max="12046" width="14.54296875" style="7" customWidth="1"/>
    <col min="12047" max="12047" width="14.26953125" style="7" customWidth="1"/>
    <col min="12048" max="12048" width="16" style="7" customWidth="1"/>
    <col min="12049" max="12289" width="9" style="7"/>
    <col min="12290" max="12290" width="3.7265625" style="7" customWidth="1"/>
    <col min="12291" max="12291" width="13.26953125" style="7" customWidth="1"/>
    <col min="12292" max="12292" width="45.1796875" style="7" customWidth="1"/>
    <col min="12293" max="12293" width="3.81640625" style="7" customWidth="1"/>
    <col min="12294" max="12294" width="7.1796875" style="7" customWidth="1"/>
    <col min="12295" max="12295" width="9.26953125" style="7" customWidth="1"/>
    <col min="12296" max="12296" width="10.54296875" style="7" customWidth="1"/>
    <col min="12297" max="12297" width="15.453125" style="7" customWidth="1"/>
    <col min="12298" max="12298" width="15.54296875" style="7" customWidth="1"/>
    <col min="12299" max="12299" width="14.54296875" style="7" customWidth="1"/>
    <col min="12300" max="12301" width="14" style="7" customWidth="1"/>
    <col min="12302" max="12302" width="14.54296875" style="7" customWidth="1"/>
    <col min="12303" max="12303" width="14.26953125" style="7" customWidth="1"/>
    <col min="12304" max="12304" width="16" style="7" customWidth="1"/>
    <col min="12305" max="12545" width="9" style="7"/>
    <col min="12546" max="12546" width="3.7265625" style="7" customWidth="1"/>
    <col min="12547" max="12547" width="13.26953125" style="7" customWidth="1"/>
    <col min="12548" max="12548" width="45.1796875" style="7" customWidth="1"/>
    <col min="12549" max="12549" width="3.81640625" style="7" customWidth="1"/>
    <col min="12550" max="12550" width="7.1796875" style="7" customWidth="1"/>
    <col min="12551" max="12551" width="9.26953125" style="7" customWidth="1"/>
    <col min="12552" max="12552" width="10.54296875" style="7" customWidth="1"/>
    <col min="12553" max="12553" width="15.453125" style="7" customWidth="1"/>
    <col min="12554" max="12554" width="15.54296875" style="7" customWidth="1"/>
    <col min="12555" max="12555" width="14.54296875" style="7" customWidth="1"/>
    <col min="12556" max="12557" width="14" style="7" customWidth="1"/>
    <col min="12558" max="12558" width="14.54296875" style="7" customWidth="1"/>
    <col min="12559" max="12559" width="14.26953125" style="7" customWidth="1"/>
    <col min="12560" max="12560" width="16" style="7" customWidth="1"/>
    <col min="12561" max="12801" width="9" style="7"/>
    <col min="12802" max="12802" width="3.7265625" style="7" customWidth="1"/>
    <col min="12803" max="12803" width="13.26953125" style="7" customWidth="1"/>
    <col min="12804" max="12804" width="45.1796875" style="7" customWidth="1"/>
    <col min="12805" max="12805" width="3.81640625" style="7" customWidth="1"/>
    <col min="12806" max="12806" width="7.1796875" style="7" customWidth="1"/>
    <col min="12807" max="12807" width="9.26953125" style="7" customWidth="1"/>
    <col min="12808" max="12808" width="10.54296875" style="7" customWidth="1"/>
    <col min="12809" max="12809" width="15.453125" style="7" customWidth="1"/>
    <col min="12810" max="12810" width="15.54296875" style="7" customWidth="1"/>
    <col min="12811" max="12811" width="14.54296875" style="7" customWidth="1"/>
    <col min="12812" max="12813" width="14" style="7" customWidth="1"/>
    <col min="12814" max="12814" width="14.54296875" style="7" customWidth="1"/>
    <col min="12815" max="12815" width="14.26953125" style="7" customWidth="1"/>
    <col min="12816" max="12816" width="16" style="7" customWidth="1"/>
    <col min="12817" max="13057" width="9" style="7"/>
    <col min="13058" max="13058" width="3.7265625" style="7" customWidth="1"/>
    <col min="13059" max="13059" width="13.26953125" style="7" customWidth="1"/>
    <col min="13060" max="13060" width="45.1796875" style="7" customWidth="1"/>
    <col min="13061" max="13061" width="3.81640625" style="7" customWidth="1"/>
    <col min="13062" max="13062" width="7.1796875" style="7" customWidth="1"/>
    <col min="13063" max="13063" width="9.26953125" style="7" customWidth="1"/>
    <col min="13064" max="13064" width="10.54296875" style="7" customWidth="1"/>
    <col min="13065" max="13065" width="15.453125" style="7" customWidth="1"/>
    <col min="13066" max="13066" width="15.54296875" style="7" customWidth="1"/>
    <col min="13067" max="13067" width="14.54296875" style="7" customWidth="1"/>
    <col min="13068" max="13069" width="14" style="7" customWidth="1"/>
    <col min="13070" max="13070" width="14.54296875" style="7" customWidth="1"/>
    <col min="13071" max="13071" width="14.26953125" style="7" customWidth="1"/>
    <col min="13072" max="13072" width="16" style="7" customWidth="1"/>
    <col min="13073" max="13313" width="9" style="7"/>
    <col min="13314" max="13314" width="3.7265625" style="7" customWidth="1"/>
    <col min="13315" max="13315" width="13.26953125" style="7" customWidth="1"/>
    <col min="13316" max="13316" width="45.1796875" style="7" customWidth="1"/>
    <col min="13317" max="13317" width="3.81640625" style="7" customWidth="1"/>
    <col min="13318" max="13318" width="7.1796875" style="7" customWidth="1"/>
    <col min="13319" max="13319" width="9.26953125" style="7" customWidth="1"/>
    <col min="13320" max="13320" width="10.54296875" style="7" customWidth="1"/>
    <col min="13321" max="13321" width="15.453125" style="7" customWidth="1"/>
    <col min="13322" max="13322" width="15.54296875" style="7" customWidth="1"/>
    <col min="13323" max="13323" width="14.54296875" style="7" customWidth="1"/>
    <col min="13324" max="13325" width="14" style="7" customWidth="1"/>
    <col min="13326" max="13326" width="14.54296875" style="7" customWidth="1"/>
    <col min="13327" max="13327" width="14.26953125" style="7" customWidth="1"/>
    <col min="13328" max="13328" width="16" style="7" customWidth="1"/>
    <col min="13329" max="13569" width="9" style="7"/>
    <col min="13570" max="13570" width="3.7265625" style="7" customWidth="1"/>
    <col min="13571" max="13571" width="13.26953125" style="7" customWidth="1"/>
    <col min="13572" max="13572" width="45.1796875" style="7" customWidth="1"/>
    <col min="13573" max="13573" width="3.81640625" style="7" customWidth="1"/>
    <col min="13574" max="13574" width="7.1796875" style="7" customWidth="1"/>
    <col min="13575" max="13575" width="9.26953125" style="7" customWidth="1"/>
    <col min="13576" max="13576" width="10.54296875" style="7" customWidth="1"/>
    <col min="13577" max="13577" width="15.453125" style="7" customWidth="1"/>
    <col min="13578" max="13578" width="15.54296875" style="7" customWidth="1"/>
    <col min="13579" max="13579" width="14.54296875" style="7" customWidth="1"/>
    <col min="13580" max="13581" width="14" style="7" customWidth="1"/>
    <col min="13582" max="13582" width="14.54296875" style="7" customWidth="1"/>
    <col min="13583" max="13583" width="14.26953125" style="7" customWidth="1"/>
    <col min="13584" max="13584" width="16" style="7" customWidth="1"/>
    <col min="13585" max="13825" width="9" style="7"/>
    <col min="13826" max="13826" width="3.7265625" style="7" customWidth="1"/>
    <col min="13827" max="13827" width="13.26953125" style="7" customWidth="1"/>
    <col min="13828" max="13828" width="45.1796875" style="7" customWidth="1"/>
    <col min="13829" max="13829" width="3.81640625" style="7" customWidth="1"/>
    <col min="13830" max="13830" width="7.1796875" style="7" customWidth="1"/>
    <col min="13831" max="13831" width="9.26953125" style="7" customWidth="1"/>
    <col min="13832" max="13832" width="10.54296875" style="7" customWidth="1"/>
    <col min="13833" max="13833" width="15.453125" style="7" customWidth="1"/>
    <col min="13834" max="13834" width="15.54296875" style="7" customWidth="1"/>
    <col min="13835" max="13835" width="14.54296875" style="7" customWidth="1"/>
    <col min="13836" max="13837" width="14" style="7" customWidth="1"/>
    <col min="13838" max="13838" width="14.54296875" style="7" customWidth="1"/>
    <col min="13839" max="13839" width="14.26953125" style="7" customWidth="1"/>
    <col min="13840" max="13840" width="16" style="7" customWidth="1"/>
    <col min="13841" max="14081" width="9" style="7"/>
    <col min="14082" max="14082" width="3.7265625" style="7" customWidth="1"/>
    <col min="14083" max="14083" width="13.26953125" style="7" customWidth="1"/>
    <col min="14084" max="14084" width="45.1796875" style="7" customWidth="1"/>
    <col min="14085" max="14085" width="3.81640625" style="7" customWidth="1"/>
    <col min="14086" max="14086" width="7.1796875" style="7" customWidth="1"/>
    <col min="14087" max="14087" width="9.26953125" style="7" customWidth="1"/>
    <col min="14088" max="14088" width="10.54296875" style="7" customWidth="1"/>
    <col min="14089" max="14089" width="15.453125" style="7" customWidth="1"/>
    <col min="14090" max="14090" width="15.54296875" style="7" customWidth="1"/>
    <col min="14091" max="14091" width="14.54296875" style="7" customWidth="1"/>
    <col min="14092" max="14093" width="14" style="7" customWidth="1"/>
    <col min="14094" max="14094" width="14.54296875" style="7" customWidth="1"/>
    <col min="14095" max="14095" width="14.26953125" style="7" customWidth="1"/>
    <col min="14096" max="14096" width="16" style="7" customWidth="1"/>
    <col min="14097" max="14337" width="9" style="7"/>
    <col min="14338" max="14338" width="3.7265625" style="7" customWidth="1"/>
    <col min="14339" max="14339" width="13.26953125" style="7" customWidth="1"/>
    <col min="14340" max="14340" width="45.1796875" style="7" customWidth="1"/>
    <col min="14341" max="14341" width="3.81640625" style="7" customWidth="1"/>
    <col min="14342" max="14342" width="7.1796875" style="7" customWidth="1"/>
    <col min="14343" max="14343" width="9.26953125" style="7" customWidth="1"/>
    <col min="14344" max="14344" width="10.54296875" style="7" customWidth="1"/>
    <col min="14345" max="14345" width="15.453125" style="7" customWidth="1"/>
    <col min="14346" max="14346" width="15.54296875" style="7" customWidth="1"/>
    <col min="14347" max="14347" width="14.54296875" style="7" customWidth="1"/>
    <col min="14348" max="14349" width="14" style="7" customWidth="1"/>
    <col min="14350" max="14350" width="14.54296875" style="7" customWidth="1"/>
    <col min="14351" max="14351" width="14.26953125" style="7" customWidth="1"/>
    <col min="14352" max="14352" width="16" style="7" customWidth="1"/>
    <col min="14353" max="14593" width="9" style="7"/>
    <col min="14594" max="14594" width="3.7265625" style="7" customWidth="1"/>
    <col min="14595" max="14595" width="13.26953125" style="7" customWidth="1"/>
    <col min="14596" max="14596" width="45.1796875" style="7" customWidth="1"/>
    <col min="14597" max="14597" width="3.81640625" style="7" customWidth="1"/>
    <col min="14598" max="14598" width="7.1796875" style="7" customWidth="1"/>
    <col min="14599" max="14599" width="9.26953125" style="7" customWidth="1"/>
    <col min="14600" max="14600" width="10.54296875" style="7" customWidth="1"/>
    <col min="14601" max="14601" width="15.453125" style="7" customWidth="1"/>
    <col min="14602" max="14602" width="15.54296875" style="7" customWidth="1"/>
    <col min="14603" max="14603" width="14.54296875" style="7" customWidth="1"/>
    <col min="14604" max="14605" width="14" style="7" customWidth="1"/>
    <col min="14606" max="14606" width="14.54296875" style="7" customWidth="1"/>
    <col min="14607" max="14607" width="14.26953125" style="7" customWidth="1"/>
    <col min="14608" max="14608" width="16" style="7" customWidth="1"/>
    <col min="14609" max="14849" width="9" style="7"/>
    <col min="14850" max="14850" width="3.7265625" style="7" customWidth="1"/>
    <col min="14851" max="14851" width="13.26953125" style="7" customWidth="1"/>
    <col min="14852" max="14852" width="45.1796875" style="7" customWidth="1"/>
    <col min="14853" max="14853" width="3.81640625" style="7" customWidth="1"/>
    <col min="14854" max="14854" width="7.1796875" style="7" customWidth="1"/>
    <col min="14855" max="14855" width="9.26953125" style="7" customWidth="1"/>
    <col min="14856" max="14856" width="10.54296875" style="7" customWidth="1"/>
    <col min="14857" max="14857" width="15.453125" style="7" customWidth="1"/>
    <col min="14858" max="14858" width="15.54296875" style="7" customWidth="1"/>
    <col min="14859" max="14859" width="14.54296875" style="7" customWidth="1"/>
    <col min="14860" max="14861" width="14" style="7" customWidth="1"/>
    <col min="14862" max="14862" width="14.54296875" style="7" customWidth="1"/>
    <col min="14863" max="14863" width="14.26953125" style="7" customWidth="1"/>
    <col min="14864" max="14864" width="16" style="7" customWidth="1"/>
    <col min="14865" max="15105" width="9" style="7"/>
    <col min="15106" max="15106" width="3.7265625" style="7" customWidth="1"/>
    <col min="15107" max="15107" width="13.26953125" style="7" customWidth="1"/>
    <col min="15108" max="15108" width="45.1796875" style="7" customWidth="1"/>
    <col min="15109" max="15109" width="3.81640625" style="7" customWidth="1"/>
    <col min="15110" max="15110" width="7.1796875" style="7" customWidth="1"/>
    <col min="15111" max="15111" width="9.26953125" style="7" customWidth="1"/>
    <col min="15112" max="15112" width="10.54296875" style="7" customWidth="1"/>
    <col min="15113" max="15113" width="15.453125" style="7" customWidth="1"/>
    <col min="15114" max="15114" width="15.54296875" style="7" customWidth="1"/>
    <col min="15115" max="15115" width="14.54296875" style="7" customWidth="1"/>
    <col min="15116" max="15117" width="14" style="7" customWidth="1"/>
    <col min="15118" max="15118" width="14.54296875" style="7" customWidth="1"/>
    <col min="15119" max="15119" width="14.26953125" style="7" customWidth="1"/>
    <col min="15120" max="15120" width="16" style="7" customWidth="1"/>
    <col min="15121" max="15361" width="9" style="7"/>
    <col min="15362" max="15362" width="3.7265625" style="7" customWidth="1"/>
    <col min="15363" max="15363" width="13.26953125" style="7" customWidth="1"/>
    <col min="15364" max="15364" width="45.1796875" style="7" customWidth="1"/>
    <col min="15365" max="15365" width="3.81640625" style="7" customWidth="1"/>
    <col min="15366" max="15366" width="7.1796875" style="7" customWidth="1"/>
    <col min="15367" max="15367" width="9.26953125" style="7" customWidth="1"/>
    <col min="15368" max="15368" width="10.54296875" style="7" customWidth="1"/>
    <col min="15369" max="15369" width="15.453125" style="7" customWidth="1"/>
    <col min="15370" max="15370" width="15.54296875" style="7" customWidth="1"/>
    <col min="15371" max="15371" width="14.54296875" style="7" customWidth="1"/>
    <col min="15372" max="15373" width="14" style="7" customWidth="1"/>
    <col min="15374" max="15374" width="14.54296875" style="7" customWidth="1"/>
    <col min="15375" max="15375" width="14.26953125" style="7" customWidth="1"/>
    <col min="15376" max="15376" width="16" style="7" customWidth="1"/>
    <col min="15377" max="15617" width="9" style="7"/>
    <col min="15618" max="15618" width="3.7265625" style="7" customWidth="1"/>
    <col min="15619" max="15619" width="13.26953125" style="7" customWidth="1"/>
    <col min="15620" max="15620" width="45.1796875" style="7" customWidth="1"/>
    <col min="15621" max="15621" width="3.81640625" style="7" customWidth="1"/>
    <col min="15622" max="15622" width="7.1796875" style="7" customWidth="1"/>
    <col min="15623" max="15623" width="9.26953125" style="7" customWidth="1"/>
    <col min="15624" max="15624" width="10.54296875" style="7" customWidth="1"/>
    <col min="15625" max="15625" width="15.453125" style="7" customWidth="1"/>
    <col min="15626" max="15626" width="15.54296875" style="7" customWidth="1"/>
    <col min="15627" max="15627" width="14.54296875" style="7" customWidth="1"/>
    <col min="15628" max="15629" width="14" style="7" customWidth="1"/>
    <col min="15630" max="15630" width="14.54296875" style="7" customWidth="1"/>
    <col min="15631" max="15631" width="14.26953125" style="7" customWidth="1"/>
    <col min="15632" max="15632" width="16" style="7" customWidth="1"/>
    <col min="15633" max="15873" width="9" style="7"/>
    <col min="15874" max="15874" width="3.7265625" style="7" customWidth="1"/>
    <col min="15875" max="15875" width="13.26953125" style="7" customWidth="1"/>
    <col min="15876" max="15876" width="45.1796875" style="7" customWidth="1"/>
    <col min="15877" max="15877" width="3.81640625" style="7" customWidth="1"/>
    <col min="15878" max="15878" width="7.1796875" style="7" customWidth="1"/>
    <col min="15879" max="15879" width="9.26953125" style="7" customWidth="1"/>
    <col min="15880" max="15880" width="10.54296875" style="7" customWidth="1"/>
    <col min="15881" max="15881" width="15.453125" style="7" customWidth="1"/>
    <col min="15882" max="15882" width="15.54296875" style="7" customWidth="1"/>
    <col min="15883" max="15883" width="14.54296875" style="7" customWidth="1"/>
    <col min="15884" max="15885" width="14" style="7" customWidth="1"/>
    <col min="15886" max="15886" width="14.54296875" style="7" customWidth="1"/>
    <col min="15887" max="15887" width="14.26953125" style="7" customWidth="1"/>
    <col min="15888" max="15888" width="16" style="7" customWidth="1"/>
    <col min="15889" max="16129" width="9" style="7"/>
    <col min="16130" max="16130" width="3.7265625" style="7" customWidth="1"/>
    <col min="16131" max="16131" width="13.26953125" style="7" customWidth="1"/>
    <col min="16132" max="16132" width="45.1796875" style="7" customWidth="1"/>
    <col min="16133" max="16133" width="3.81640625" style="7" customWidth="1"/>
    <col min="16134" max="16134" width="7.1796875" style="7" customWidth="1"/>
    <col min="16135" max="16135" width="9.26953125" style="7" customWidth="1"/>
    <col min="16136" max="16136" width="10.54296875" style="7" customWidth="1"/>
    <col min="16137" max="16137" width="15.453125" style="7" customWidth="1"/>
    <col min="16138" max="16138" width="15.54296875" style="7" customWidth="1"/>
    <col min="16139" max="16139" width="14.54296875" style="7" customWidth="1"/>
    <col min="16140" max="16141" width="14" style="7" customWidth="1"/>
    <col min="16142" max="16142" width="14.54296875" style="7" customWidth="1"/>
    <col min="16143" max="16143" width="14.26953125" style="7" customWidth="1"/>
    <col min="16144" max="16144" width="16" style="7" customWidth="1"/>
    <col min="16145" max="16384" width="9" style="7"/>
  </cols>
  <sheetData>
    <row r="1" spans="1:30" ht="18" x14ac:dyDescent="0.35">
      <c r="A1" s="199" t="s">
        <v>0</v>
      </c>
      <c r="B1" s="199"/>
      <c r="C1" s="200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R1" s="23"/>
      <c r="S1" s="23"/>
    </row>
    <row r="2" spans="1:30" x14ac:dyDescent="0.25">
      <c r="A2" s="24" t="s">
        <v>1</v>
      </c>
      <c r="B2" s="25"/>
      <c r="C2" s="7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R2" s="25"/>
      <c r="S2" s="25"/>
    </row>
    <row r="3" spans="1:30" x14ac:dyDescent="0.25">
      <c r="A3" s="24" t="s">
        <v>2621</v>
      </c>
      <c r="B3" s="25"/>
      <c r="C3" s="7"/>
      <c r="D3" s="25"/>
      <c r="E3" s="25"/>
      <c r="F3" s="25"/>
      <c r="G3" s="25"/>
      <c r="H3" s="25"/>
      <c r="I3" s="25"/>
      <c r="J3" s="201"/>
      <c r="K3" s="202"/>
      <c r="L3" s="26"/>
      <c r="M3" s="25"/>
      <c r="N3" s="25"/>
      <c r="O3" s="25"/>
      <c r="P3" s="25"/>
      <c r="R3" s="25"/>
      <c r="S3" s="25"/>
    </row>
    <row r="4" spans="1:30" x14ac:dyDescent="0.25">
      <c r="A4" s="24" t="s">
        <v>1241</v>
      </c>
      <c r="B4" s="25"/>
      <c r="C4" s="7"/>
      <c r="D4" s="25"/>
      <c r="E4" s="25"/>
      <c r="F4" s="25"/>
      <c r="G4" s="25"/>
      <c r="H4" s="25"/>
      <c r="I4" s="25"/>
      <c r="J4" s="201"/>
      <c r="K4" s="202"/>
      <c r="L4" s="26"/>
      <c r="M4" s="25"/>
      <c r="N4" s="25"/>
      <c r="O4" s="25"/>
      <c r="P4" s="25"/>
      <c r="R4" s="25"/>
      <c r="S4" s="25"/>
    </row>
    <row r="5" spans="1:30" x14ac:dyDescent="0.35">
      <c r="A5" s="27"/>
      <c r="B5" s="28"/>
      <c r="C5" s="7"/>
      <c r="D5" s="29"/>
      <c r="E5" s="30"/>
      <c r="F5" s="30"/>
      <c r="G5" s="31"/>
      <c r="H5" s="31"/>
      <c r="I5" s="31"/>
      <c r="J5" s="203"/>
      <c r="K5" s="204"/>
      <c r="L5" s="31"/>
      <c r="M5" s="31"/>
      <c r="N5" s="31"/>
      <c r="O5" s="31"/>
      <c r="P5" s="31"/>
      <c r="R5" s="31"/>
      <c r="S5" s="31"/>
    </row>
    <row r="6" spans="1:30" x14ac:dyDescent="0.25">
      <c r="A6" s="32" t="s">
        <v>4</v>
      </c>
      <c r="B6" s="25"/>
      <c r="C6" s="7"/>
      <c r="D6" s="33"/>
      <c r="E6" s="34"/>
      <c r="F6" s="34"/>
      <c r="G6" s="35"/>
      <c r="H6" s="35"/>
      <c r="I6" s="35"/>
      <c r="J6" s="197"/>
      <c r="K6" s="198"/>
      <c r="L6" s="35"/>
      <c r="M6" s="35"/>
      <c r="N6" s="35"/>
      <c r="O6" s="35"/>
      <c r="P6" s="35"/>
      <c r="R6" s="35"/>
      <c r="S6" s="35"/>
    </row>
    <row r="7" spans="1:30" x14ac:dyDescent="0.25">
      <c r="A7" s="32" t="s">
        <v>5</v>
      </c>
      <c r="B7" s="25"/>
      <c r="C7" s="7"/>
      <c r="D7" s="33"/>
      <c r="E7" s="34"/>
      <c r="F7" s="34"/>
      <c r="G7" s="35"/>
      <c r="H7" s="35"/>
      <c r="I7" s="35"/>
      <c r="J7" s="197"/>
      <c r="K7" s="198"/>
      <c r="L7" s="35"/>
      <c r="M7" s="35"/>
      <c r="N7" s="32" t="s">
        <v>6</v>
      </c>
      <c r="O7" s="35"/>
      <c r="P7" s="35"/>
      <c r="R7" s="35"/>
      <c r="S7" s="35"/>
    </row>
    <row r="8" spans="1:30" x14ac:dyDescent="0.25">
      <c r="A8" s="32" t="s">
        <v>7</v>
      </c>
      <c r="B8" s="25"/>
      <c r="C8" s="7"/>
      <c r="D8" s="33"/>
      <c r="E8" s="34"/>
      <c r="F8" s="34"/>
      <c r="G8" s="35"/>
      <c r="H8" s="35"/>
      <c r="I8" s="35"/>
      <c r="J8" s="197"/>
      <c r="K8" s="198"/>
      <c r="L8" s="35"/>
      <c r="M8" s="35"/>
      <c r="N8" s="32"/>
      <c r="O8" s="35"/>
      <c r="P8" s="35"/>
      <c r="R8" s="35"/>
      <c r="S8" s="35"/>
    </row>
    <row r="9" spans="1:30" s="38" customFormat="1" ht="13" x14ac:dyDescent="0.3">
      <c r="A9" s="36"/>
      <c r="B9" s="37"/>
      <c r="D9" s="39"/>
      <c r="E9" s="40"/>
      <c r="F9" s="41"/>
      <c r="G9" s="42"/>
      <c r="H9" s="191" t="s">
        <v>4585</v>
      </c>
      <c r="I9" s="192"/>
      <c r="J9" s="192"/>
      <c r="K9" s="192"/>
      <c r="L9" s="192"/>
      <c r="M9" s="192"/>
      <c r="N9" s="192"/>
      <c r="O9" s="192"/>
      <c r="P9" s="192"/>
      <c r="Q9" s="192"/>
      <c r="R9" s="193"/>
      <c r="S9" s="42"/>
      <c r="T9" s="43"/>
      <c r="U9" s="43"/>
      <c r="V9" s="43"/>
      <c r="W9" s="43"/>
      <c r="X9" s="43"/>
      <c r="Y9" s="194" t="s">
        <v>4584</v>
      </c>
      <c r="Z9" s="195"/>
      <c r="AA9" s="195"/>
      <c r="AB9" s="196"/>
      <c r="AC9" s="44"/>
    </row>
    <row r="10" spans="1:30" s="38" customFormat="1" ht="13" x14ac:dyDescent="0.3">
      <c r="F10" s="45" t="s">
        <v>4560</v>
      </c>
      <c r="G10" s="45" t="s">
        <v>4561</v>
      </c>
      <c r="H10" s="45" t="s">
        <v>4562</v>
      </c>
      <c r="I10" s="45"/>
      <c r="J10" s="45"/>
      <c r="K10" s="45"/>
      <c r="L10" s="45"/>
      <c r="M10" s="45"/>
      <c r="N10" s="45"/>
      <c r="O10" s="45"/>
      <c r="P10" s="45"/>
      <c r="Q10" s="45"/>
      <c r="R10" s="45" t="s">
        <v>4566</v>
      </c>
      <c r="S10" s="45"/>
      <c r="T10" s="45" t="s">
        <v>4568</v>
      </c>
      <c r="U10" s="45" t="s">
        <v>4569</v>
      </c>
      <c r="V10" s="45" t="s">
        <v>4570</v>
      </c>
      <c r="W10" s="45" t="s">
        <v>4571</v>
      </c>
      <c r="X10" s="45" t="s">
        <v>4572</v>
      </c>
      <c r="Y10" s="45" t="s">
        <v>4573</v>
      </c>
      <c r="Z10" s="45" t="s">
        <v>4574</v>
      </c>
      <c r="AA10" s="45" t="s">
        <v>4575</v>
      </c>
      <c r="AB10" s="45" t="s">
        <v>95</v>
      </c>
      <c r="AC10" s="45" t="s">
        <v>4576</v>
      </c>
    </row>
    <row r="11" spans="1:30" s="38" customFormat="1" ht="78.5" thickBot="1" x14ac:dyDescent="0.4">
      <c r="A11" s="46" t="s">
        <v>4588</v>
      </c>
      <c r="B11" s="46" t="s">
        <v>4587</v>
      </c>
      <c r="C11" s="46" t="s">
        <v>4586</v>
      </c>
      <c r="D11" s="46" t="s">
        <v>8</v>
      </c>
      <c r="E11" s="46" t="s">
        <v>9</v>
      </c>
      <c r="F11" s="47" t="s">
        <v>4563</v>
      </c>
      <c r="G11" s="48" t="s">
        <v>4564</v>
      </c>
      <c r="H11" s="49" t="s">
        <v>4565</v>
      </c>
      <c r="I11" s="46" t="s">
        <v>10</v>
      </c>
      <c r="J11" s="46" t="s">
        <v>11</v>
      </c>
      <c r="K11" s="46" t="s">
        <v>12</v>
      </c>
      <c r="L11" s="46" t="s">
        <v>13</v>
      </c>
      <c r="M11" s="46" t="s">
        <v>14</v>
      </c>
      <c r="N11" s="46" t="s">
        <v>15</v>
      </c>
      <c r="O11" s="46" t="s">
        <v>16</v>
      </c>
      <c r="P11" s="46" t="s">
        <v>17</v>
      </c>
      <c r="R11" s="50" t="s">
        <v>4567</v>
      </c>
      <c r="S11" s="46" t="s">
        <v>11</v>
      </c>
      <c r="T11" s="49" t="s">
        <v>4577</v>
      </c>
      <c r="U11" s="49" t="s">
        <v>4578</v>
      </c>
      <c r="V11" s="49" t="s">
        <v>4579</v>
      </c>
      <c r="W11" s="49" t="s">
        <v>4580</v>
      </c>
      <c r="X11" s="49" t="s">
        <v>4581</v>
      </c>
      <c r="Y11" s="49">
        <v>2018</v>
      </c>
      <c r="Z11" s="49">
        <v>2019</v>
      </c>
      <c r="AA11" s="49">
        <v>2020</v>
      </c>
      <c r="AB11" s="49" t="s">
        <v>4582</v>
      </c>
      <c r="AC11" s="51" t="s">
        <v>4583</v>
      </c>
    </row>
    <row r="12" spans="1:30" ht="15" thickBot="1" x14ac:dyDescent="0.4">
      <c r="A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R12" s="7"/>
      <c r="S12" s="7"/>
      <c r="X12" s="52">
        <f>SUBTOTAL(9,X13:X628)</f>
        <v>175345.93196067846</v>
      </c>
    </row>
    <row r="13" spans="1:30" x14ac:dyDescent="0.3">
      <c r="A13" s="53"/>
      <c r="B13" s="54" t="s">
        <v>33</v>
      </c>
      <c r="C13" s="55" t="s">
        <v>34</v>
      </c>
      <c r="D13" s="55"/>
      <c r="E13" s="56"/>
      <c r="F13" s="56"/>
      <c r="G13" s="57"/>
      <c r="H13" s="57"/>
      <c r="I13" s="57">
        <v>16425.29</v>
      </c>
      <c r="J13" s="57">
        <v>5242.5720000000001</v>
      </c>
      <c r="K13" s="57">
        <v>4670.4447550000004</v>
      </c>
      <c r="L13" s="57">
        <v>3.7956599999999998</v>
      </c>
      <c r="M13" s="57">
        <v>0</v>
      </c>
      <c r="N13" s="57">
        <v>1578.6103271899999</v>
      </c>
      <c r="O13" s="57">
        <v>3556.8438703083002</v>
      </c>
      <c r="P13" s="57">
        <v>1373.3572457497601</v>
      </c>
      <c r="R13" s="57"/>
      <c r="S13" s="57">
        <v>5982.9040000000005</v>
      </c>
    </row>
    <row r="14" spans="1:30" ht="15" thickBot="1" x14ac:dyDescent="0.35">
      <c r="A14" s="58"/>
      <c r="B14" s="59" t="s">
        <v>25</v>
      </c>
      <c r="C14" s="60" t="s">
        <v>1242</v>
      </c>
      <c r="D14" s="60"/>
      <c r="E14" s="61"/>
      <c r="F14" s="61"/>
      <c r="G14" s="62"/>
      <c r="H14" s="62"/>
      <c r="I14" s="62">
        <v>175.1</v>
      </c>
      <c r="J14" s="62">
        <v>38.6</v>
      </c>
      <c r="K14" s="62">
        <v>57.627000000000002</v>
      </c>
      <c r="L14" s="62">
        <v>3.7956599999999998</v>
      </c>
      <c r="M14" s="62">
        <v>0</v>
      </c>
      <c r="N14" s="62">
        <v>19.477926</v>
      </c>
      <c r="O14" s="62">
        <v>38.832281279999997</v>
      </c>
      <c r="P14" s="62">
        <v>16.762601419199999</v>
      </c>
      <c r="R14" s="62"/>
      <c r="S14" s="62">
        <v>75.2</v>
      </c>
    </row>
    <row r="15" spans="1:30" ht="20.5" thickBot="1" x14ac:dyDescent="0.25">
      <c r="A15" s="8">
        <v>1</v>
      </c>
      <c r="B15" s="9" t="s">
        <v>2840</v>
      </c>
      <c r="C15" s="10" t="s">
        <v>2841</v>
      </c>
      <c r="D15" s="10" t="s">
        <v>95</v>
      </c>
      <c r="E15" s="11">
        <v>0</v>
      </c>
      <c r="F15" s="11">
        <v>2</v>
      </c>
      <c r="G15" s="12">
        <v>241.52</v>
      </c>
      <c r="H15" s="12">
        <v>68.25</v>
      </c>
      <c r="I15" s="12">
        <v>136.5</v>
      </c>
      <c r="J15" s="12">
        <v>0</v>
      </c>
      <c r="K15" s="12">
        <v>57.627000000000002</v>
      </c>
      <c r="L15" s="12">
        <v>3.7956599999999998</v>
      </c>
      <c r="M15" s="12">
        <v>0</v>
      </c>
      <c r="N15" s="12">
        <v>19.477926</v>
      </c>
      <c r="O15" s="12">
        <v>38.832281279999997</v>
      </c>
      <c r="P15" s="13">
        <v>16.762601419199999</v>
      </c>
      <c r="R15" s="12">
        <v>76.02</v>
      </c>
      <c r="S15" s="12">
        <v>0</v>
      </c>
    </row>
    <row r="16" spans="1:30" x14ac:dyDescent="0.2">
      <c r="A16" s="2">
        <v>2</v>
      </c>
      <c r="B16" s="3" t="s">
        <v>2842</v>
      </c>
      <c r="C16" s="4" t="s">
        <v>2843</v>
      </c>
      <c r="D16" s="4" t="s">
        <v>95</v>
      </c>
      <c r="E16" s="5">
        <v>0</v>
      </c>
      <c r="F16" s="5">
        <v>2</v>
      </c>
      <c r="G16" s="6">
        <v>19.3</v>
      </c>
      <c r="H16" s="6">
        <v>19.3</v>
      </c>
      <c r="I16" s="6">
        <v>38.6</v>
      </c>
      <c r="J16" s="6">
        <v>38.6</v>
      </c>
      <c r="K16" s="6">
        <v>0</v>
      </c>
      <c r="L16" s="6">
        <v>0</v>
      </c>
      <c r="M16" s="6">
        <v>0</v>
      </c>
      <c r="N16" s="6">
        <v>0</v>
      </c>
      <c r="O16" s="6">
        <v>0</v>
      </c>
      <c r="P16" s="6">
        <v>0</v>
      </c>
      <c r="R16" s="6">
        <v>37.6</v>
      </c>
      <c r="S16" s="6">
        <v>75.2</v>
      </c>
      <c r="T16" s="15">
        <f t="shared" ref="T16" si="0">R16/H16</f>
        <v>1.9481865284974094</v>
      </c>
      <c r="U16" s="15">
        <f t="shared" ref="U16" si="1">T16-AB16</f>
        <v>1.9225345169585761</v>
      </c>
      <c r="V16" s="16">
        <f t="shared" ref="V16" si="2">G16*U16</f>
        <v>37.104916177300524</v>
      </c>
      <c r="W16" s="16">
        <f t="shared" ref="W16" si="3">V16-G16</f>
        <v>17.804916177300523</v>
      </c>
      <c r="X16" s="16">
        <f t="shared" ref="X16" si="4">F16*W16</f>
        <v>35.609832354601046</v>
      </c>
      <c r="Y16" s="15">
        <f t="shared" ref="Y16" si="5">104.584835545197%-100%</f>
        <v>4.5848355451969969E-2</v>
      </c>
      <c r="Z16" s="15">
        <f t="shared" ref="Z16" si="6">101.199262415129%-100%</f>
        <v>1.1992624151289988E-2</v>
      </c>
      <c r="AA16" s="15">
        <f t="shared" ref="AA16" si="7">101.911505501324%-100%</f>
        <v>1.9115055013239957E-2</v>
      </c>
      <c r="AB16" s="15">
        <f t="shared" ref="AB16" si="8">AVERAGE(Y16:AA16)</f>
        <v>2.5652011538833303E-2</v>
      </c>
      <c r="AD16" s="21"/>
    </row>
    <row r="17" spans="1:30" ht="15" thickBot="1" x14ac:dyDescent="0.35">
      <c r="A17" s="58"/>
      <c r="B17" s="59" t="s">
        <v>26</v>
      </c>
      <c r="C17" s="60" t="s">
        <v>117</v>
      </c>
      <c r="D17" s="60"/>
      <c r="E17" s="61"/>
      <c r="F17" s="61"/>
      <c r="G17" s="62"/>
      <c r="H17" s="62"/>
      <c r="I17" s="62">
        <v>16158.5</v>
      </c>
      <c r="J17" s="62">
        <v>5203.9719999999998</v>
      </c>
      <c r="K17" s="62">
        <v>4574.53</v>
      </c>
      <c r="L17" s="62">
        <v>0</v>
      </c>
      <c r="M17" s="62">
        <v>0</v>
      </c>
      <c r="N17" s="62">
        <v>1546.1911399999999</v>
      </c>
      <c r="O17" s="62">
        <v>3488.8110498000001</v>
      </c>
      <c r="P17" s="62">
        <v>1345.334506572</v>
      </c>
      <c r="R17" s="62"/>
      <c r="S17" s="62">
        <v>5907.7039999999997</v>
      </c>
      <c r="AD17" s="21"/>
    </row>
    <row r="18" spans="1:30" ht="20.5" thickBot="1" x14ac:dyDescent="0.25">
      <c r="A18" s="8">
        <v>3</v>
      </c>
      <c r="B18" s="9" t="s">
        <v>1255</v>
      </c>
      <c r="C18" s="10" t="s">
        <v>1256</v>
      </c>
      <c r="D18" s="10" t="s">
        <v>41</v>
      </c>
      <c r="E18" s="11">
        <v>0</v>
      </c>
      <c r="F18" s="11">
        <v>170</v>
      </c>
      <c r="G18" s="12">
        <v>305.92</v>
      </c>
      <c r="H18" s="12">
        <v>95.05</v>
      </c>
      <c r="I18" s="12">
        <v>16158.5</v>
      </c>
      <c r="J18" s="12">
        <v>5203.9719999999998</v>
      </c>
      <c r="K18" s="12">
        <v>4574.53</v>
      </c>
      <c r="L18" s="12">
        <v>0</v>
      </c>
      <c r="M18" s="12">
        <v>0</v>
      </c>
      <c r="N18" s="12">
        <v>1546.1911399999999</v>
      </c>
      <c r="O18" s="12">
        <v>3488.8110498000001</v>
      </c>
      <c r="P18" s="13">
        <v>1345.334506572</v>
      </c>
      <c r="R18" s="12">
        <v>112.83</v>
      </c>
      <c r="S18" s="12">
        <v>5907.7039999999997</v>
      </c>
      <c r="AD18" s="21"/>
    </row>
    <row r="19" spans="1:30" x14ac:dyDescent="0.2">
      <c r="A19" s="63"/>
      <c r="B19" s="64" t="s">
        <v>1257</v>
      </c>
      <c r="C19" s="65" t="s">
        <v>1258</v>
      </c>
      <c r="D19" s="65" t="s">
        <v>41</v>
      </c>
      <c r="E19" s="66">
        <v>4.4000000000000003E-3</v>
      </c>
      <c r="F19" s="66">
        <v>0.748</v>
      </c>
      <c r="G19" s="1">
        <v>139</v>
      </c>
      <c r="H19" s="1">
        <v>139</v>
      </c>
      <c r="I19" s="1">
        <v>103.97199999999999</v>
      </c>
      <c r="J19" s="1">
        <v>103.97199999999999</v>
      </c>
      <c r="K19" s="1"/>
      <c r="L19" s="1"/>
      <c r="M19" s="1"/>
      <c r="N19" s="1"/>
      <c r="O19" s="1"/>
      <c r="P19" s="1"/>
      <c r="R19" s="1">
        <v>148</v>
      </c>
      <c r="S19" s="1">
        <v>110.70399999999999</v>
      </c>
      <c r="T19" s="15">
        <f t="shared" ref="T19:T20" si="9">R19/H19</f>
        <v>1.064748201438849</v>
      </c>
      <c r="U19" s="15">
        <f t="shared" ref="U19:U20" si="10">T19-AB19</f>
        <v>1.0390961899000157</v>
      </c>
      <c r="V19" s="16">
        <f t="shared" ref="V19:V20" si="11">G19*U19</f>
        <v>144.4343703961022</v>
      </c>
      <c r="W19" s="16">
        <f t="shared" ref="W19:W20" si="12">V19-G19</f>
        <v>5.4343703961021959</v>
      </c>
      <c r="X19" s="16">
        <f t="shared" ref="X19:X20" si="13">F19*W19</f>
        <v>4.0649090562844421</v>
      </c>
      <c r="Y19" s="15">
        <f t="shared" ref="Y19:Y20" si="14">104.584835545197%-100%</f>
        <v>4.5848355451969969E-2</v>
      </c>
      <c r="Z19" s="15">
        <f t="shared" ref="Z19:Z20" si="15">101.199262415129%-100%</f>
        <v>1.1992624151289988E-2</v>
      </c>
      <c r="AA19" s="15">
        <f t="shared" ref="AA19:AA20" si="16">101.911505501324%-100%</f>
        <v>1.9115055013239957E-2</v>
      </c>
      <c r="AB19" s="15">
        <f t="shared" ref="AB19:AB20" si="17">AVERAGE(Y19:AA19)</f>
        <v>2.5652011538833303E-2</v>
      </c>
      <c r="AD19" s="21"/>
    </row>
    <row r="20" spans="1:30" x14ac:dyDescent="0.2">
      <c r="A20" s="63"/>
      <c r="B20" s="64" t="s">
        <v>1259</v>
      </c>
      <c r="C20" s="65" t="s">
        <v>1260</v>
      </c>
      <c r="D20" s="65" t="s">
        <v>41</v>
      </c>
      <c r="E20" s="66">
        <v>1</v>
      </c>
      <c r="F20" s="66">
        <v>170</v>
      </c>
      <c r="G20" s="1">
        <v>30</v>
      </c>
      <c r="H20" s="1">
        <v>30</v>
      </c>
      <c r="I20" s="1">
        <v>5100</v>
      </c>
      <c r="J20" s="1">
        <v>5100</v>
      </c>
      <c r="K20" s="1"/>
      <c r="L20" s="1"/>
      <c r="M20" s="1"/>
      <c r="N20" s="1"/>
      <c r="O20" s="1"/>
      <c r="P20" s="1"/>
      <c r="R20" s="1">
        <v>34.1</v>
      </c>
      <c r="S20" s="1">
        <v>5797</v>
      </c>
      <c r="T20" s="15">
        <f t="shared" si="9"/>
        <v>1.1366666666666667</v>
      </c>
      <c r="U20" s="15">
        <f t="shared" si="10"/>
        <v>1.1110146551278335</v>
      </c>
      <c r="V20" s="16">
        <f t="shared" si="11"/>
        <v>33.330439653835008</v>
      </c>
      <c r="W20" s="16">
        <f t="shared" si="12"/>
        <v>3.3304396538350076</v>
      </c>
      <c r="X20" s="16">
        <f t="shared" si="13"/>
        <v>566.17474115195125</v>
      </c>
      <c r="Y20" s="15">
        <f t="shared" si="14"/>
        <v>4.5848355451969969E-2</v>
      </c>
      <c r="Z20" s="15">
        <f t="shared" si="15"/>
        <v>1.1992624151289988E-2</v>
      </c>
      <c r="AA20" s="15">
        <f t="shared" si="16"/>
        <v>1.9115055013239957E-2</v>
      </c>
      <c r="AB20" s="15">
        <f t="shared" si="17"/>
        <v>2.5652011538833303E-2</v>
      </c>
      <c r="AD20" s="21"/>
    </row>
    <row r="21" spans="1:30" ht="15" thickBot="1" x14ac:dyDescent="0.35">
      <c r="A21" s="58"/>
      <c r="B21" s="59" t="s">
        <v>661</v>
      </c>
      <c r="C21" s="60" t="s">
        <v>662</v>
      </c>
      <c r="D21" s="60"/>
      <c r="E21" s="61"/>
      <c r="F21" s="61"/>
      <c r="G21" s="62"/>
      <c r="H21" s="62"/>
      <c r="I21" s="62">
        <v>91.69</v>
      </c>
      <c r="J21" s="62">
        <v>0</v>
      </c>
      <c r="K21" s="62">
        <v>38.287754999999997</v>
      </c>
      <c r="L21" s="62">
        <v>0</v>
      </c>
      <c r="M21" s="62">
        <v>0</v>
      </c>
      <c r="N21" s="62">
        <v>12.941261190000001</v>
      </c>
      <c r="O21" s="62">
        <v>29.200539228299998</v>
      </c>
      <c r="P21" s="62">
        <v>11.260137758561999</v>
      </c>
      <c r="R21" s="62"/>
      <c r="S21" s="62">
        <v>0</v>
      </c>
      <c r="AD21" s="21"/>
    </row>
    <row r="22" spans="1:30" x14ac:dyDescent="0.2">
      <c r="A22" s="67">
        <v>4</v>
      </c>
      <c r="B22" s="68" t="s">
        <v>1261</v>
      </c>
      <c r="C22" s="69" t="s">
        <v>1262</v>
      </c>
      <c r="D22" s="69" t="s">
        <v>139</v>
      </c>
      <c r="E22" s="70">
        <v>0</v>
      </c>
      <c r="F22" s="70">
        <v>4.4999999999999998E-2</v>
      </c>
      <c r="G22" s="71">
        <v>966.07</v>
      </c>
      <c r="H22" s="71">
        <v>1547.78</v>
      </c>
      <c r="I22" s="71">
        <v>69.650000000000006</v>
      </c>
      <c r="J22" s="71">
        <v>0</v>
      </c>
      <c r="K22" s="71">
        <v>29.084534999999999</v>
      </c>
      <c r="L22" s="71">
        <v>0</v>
      </c>
      <c r="M22" s="71">
        <v>0</v>
      </c>
      <c r="N22" s="71">
        <v>9.8305728299999995</v>
      </c>
      <c r="O22" s="71">
        <v>22.181611463100001</v>
      </c>
      <c r="P22" s="72">
        <v>8.5535407010340005</v>
      </c>
      <c r="R22" s="71">
        <v>1898.19</v>
      </c>
      <c r="S22" s="71">
        <v>0</v>
      </c>
      <c r="AD22" s="21"/>
    </row>
    <row r="23" spans="1:30" ht="20.5" thickBot="1" x14ac:dyDescent="0.25">
      <c r="A23" s="73">
        <v>5</v>
      </c>
      <c r="B23" s="74" t="s">
        <v>1263</v>
      </c>
      <c r="C23" s="75" t="s">
        <v>1264</v>
      </c>
      <c r="D23" s="75" t="s">
        <v>139</v>
      </c>
      <c r="E23" s="76">
        <v>0</v>
      </c>
      <c r="F23" s="76">
        <v>4.4999999999999998E-2</v>
      </c>
      <c r="G23" s="77">
        <v>241.52</v>
      </c>
      <c r="H23" s="77">
        <v>489.77</v>
      </c>
      <c r="I23" s="77">
        <v>22.04</v>
      </c>
      <c r="J23" s="77">
        <v>0</v>
      </c>
      <c r="K23" s="77">
        <v>9.20322</v>
      </c>
      <c r="L23" s="77">
        <v>0</v>
      </c>
      <c r="M23" s="77">
        <v>0</v>
      </c>
      <c r="N23" s="77">
        <v>3.1106883600000002</v>
      </c>
      <c r="O23" s="77">
        <v>7.0189277651999999</v>
      </c>
      <c r="P23" s="78">
        <v>2.7065970575280001</v>
      </c>
      <c r="R23" s="77">
        <v>600.64</v>
      </c>
      <c r="S23" s="77">
        <v>0</v>
      </c>
      <c r="AD23" s="21"/>
    </row>
    <row r="24" spans="1:30" x14ac:dyDescent="0.3">
      <c r="A24" s="53"/>
      <c r="B24" s="54" t="s">
        <v>665</v>
      </c>
      <c r="C24" s="55" t="s">
        <v>666</v>
      </c>
      <c r="D24" s="55"/>
      <c r="E24" s="56"/>
      <c r="F24" s="56"/>
      <c r="G24" s="57"/>
      <c r="H24" s="57"/>
      <c r="I24" s="57">
        <v>1345826.76</v>
      </c>
      <c r="J24" s="57">
        <v>832020.94007080002</v>
      </c>
      <c r="K24" s="57">
        <v>163531.55285869999</v>
      </c>
      <c r="L24" s="57">
        <v>157.98670612000001</v>
      </c>
      <c r="M24" s="57">
        <v>0</v>
      </c>
      <c r="N24" s="57">
        <v>55273.664866240601</v>
      </c>
      <c r="O24" s="57">
        <v>181815.31092347001</v>
      </c>
      <c r="P24" s="57">
        <v>56495.781979634303</v>
      </c>
      <c r="R24" s="57"/>
      <c r="S24" s="57">
        <v>1038000.7246674</v>
      </c>
      <c r="AD24" s="21"/>
    </row>
    <row r="25" spans="1:30" ht="15" thickBot="1" x14ac:dyDescent="0.35">
      <c r="A25" s="58"/>
      <c r="B25" s="59" t="s">
        <v>1265</v>
      </c>
      <c r="C25" s="60" t="s">
        <v>1266</v>
      </c>
      <c r="D25" s="60"/>
      <c r="E25" s="61"/>
      <c r="F25" s="61"/>
      <c r="G25" s="62"/>
      <c r="H25" s="62"/>
      <c r="I25" s="62">
        <v>332915.65999999997</v>
      </c>
      <c r="J25" s="62">
        <v>219070.44237800001</v>
      </c>
      <c r="K25" s="62">
        <v>36947.822792500003</v>
      </c>
      <c r="L25" s="62">
        <v>29.845615800000001</v>
      </c>
      <c r="M25" s="62">
        <v>0</v>
      </c>
      <c r="N25" s="62">
        <v>12488.364103865</v>
      </c>
      <c r="O25" s="62">
        <v>40562.146659975297</v>
      </c>
      <c r="P25" s="62">
        <v>12603.9450840996</v>
      </c>
      <c r="R25" s="62"/>
      <c r="S25" s="62">
        <v>287814.318462</v>
      </c>
      <c r="AD25" s="21"/>
    </row>
    <row r="26" spans="1:30" ht="15" thickBot="1" x14ac:dyDescent="0.25">
      <c r="A26" s="8">
        <v>6</v>
      </c>
      <c r="B26" s="9" t="s">
        <v>1267</v>
      </c>
      <c r="C26" s="10" t="s">
        <v>1268</v>
      </c>
      <c r="D26" s="10" t="s">
        <v>95</v>
      </c>
      <c r="E26" s="11">
        <v>0</v>
      </c>
      <c r="F26" s="11">
        <v>23</v>
      </c>
      <c r="G26" s="12">
        <v>398.91</v>
      </c>
      <c r="H26" s="12">
        <v>328.36</v>
      </c>
      <c r="I26" s="12">
        <v>7552.28</v>
      </c>
      <c r="J26" s="12">
        <v>3646.81675</v>
      </c>
      <c r="K26" s="12">
        <v>1406.8064999999999</v>
      </c>
      <c r="L26" s="12">
        <v>0</v>
      </c>
      <c r="M26" s="12">
        <v>0</v>
      </c>
      <c r="N26" s="12">
        <v>475.50059700000003</v>
      </c>
      <c r="O26" s="12">
        <v>1543.4918195400001</v>
      </c>
      <c r="P26" s="13">
        <v>479.61184831560001</v>
      </c>
      <c r="R26" s="12">
        <v>420.18</v>
      </c>
      <c r="S26" s="12">
        <v>5204.2732500000002</v>
      </c>
      <c r="AD26" s="21"/>
    </row>
    <row r="27" spans="1:30" x14ac:dyDescent="0.2">
      <c r="A27" s="63"/>
      <c r="B27" s="64" t="s">
        <v>1269</v>
      </c>
      <c r="C27" s="65" t="s">
        <v>1270</v>
      </c>
      <c r="D27" s="65" t="s">
        <v>95</v>
      </c>
      <c r="E27" s="66">
        <v>1</v>
      </c>
      <c r="F27" s="66">
        <v>23</v>
      </c>
      <c r="G27" s="1">
        <v>104</v>
      </c>
      <c r="H27" s="1">
        <v>104</v>
      </c>
      <c r="I27" s="1">
        <v>2392</v>
      </c>
      <c r="J27" s="1">
        <v>2392</v>
      </c>
      <c r="K27" s="1"/>
      <c r="L27" s="1"/>
      <c r="M27" s="1"/>
      <c r="N27" s="1"/>
      <c r="O27" s="1"/>
      <c r="P27" s="1"/>
      <c r="R27" s="1">
        <v>163</v>
      </c>
      <c r="S27" s="1">
        <v>3749</v>
      </c>
      <c r="T27" s="15">
        <f t="shared" ref="T27:T33" si="18">R27/H27</f>
        <v>1.5673076923076923</v>
      </c>
      <c r="U27" s="15">
        <f t="shared" ref="U27:U33" si="19">T27-AB27</f>
        <v>1.5416556807688591</v>
      </c>
      <c r="V27" s="16">
        <f t="shared" ref="V27:V33" si="20">G27*U27</f>
        <v>160.33219079996135</v>
      </c>
      <c r="W27" s="16">
        <f t="shared" ref="W27:W33" si="21">V27-G27</f>
        <v>56.332190799961353</v>
      </c>
      <c r="X27" s="16">
        <f t="shared" ref="X27:X33" si="22">F27*W27</f>
        <v>1295.6403883991111</v>
      </c>
      <c r="Y27" s="15">
        <f t="shared" ref="Y27:Y33" si="23">104.584835545197%-100%</f>
        <v>4.5848355451969969E-2</v>
      </c>
      <c r="Z27" s="15">
        <f t="shared" ref="Z27:Z33" si="24">101.199262415129%-100%</f>
        <v>1.1992624151289988E-2</v>
      </c>
      <c r="AA27" s="15">
        <f t="shared" ref="AA27:AA33" si="25">101.911505501324%-100%</f>
        <v>1.9115055013239957E-2</v>
      </c>
      <c r="AB27" s="15">
        <f t="shared" ref="AB27:AB33" si="26">AVERAGE(Y27:AA27)</f>
        <v>2.5652011538833303E-2</v>
      </c>
      <c r="AD27" s="21"/>
    </row>
    <row r="28" spans="1:30" x14ac:dyDescent="0.2">
      <c r="A28" s="63"/>
      <c r="B28" s="64" t="s">
        <v>1271</v>
      </c>
      <c r="C28" s="65" t="s">
        <v>1272</v>
      </c>
      <c r="D28" s="65" t="s">
        <v>41</v>
      </c>
      <c r="E28" s="66">
        <v>0.08</v>
      </c>
      <c r="F28" s="66">
        <v>1.84</v>
      </c>
      <c r="G28" s="1">
        <v>43.6</v>
      </c>
      <c r="H28" s="1">
        <v>43.6</v>
      </c>
      <c r="I28" s="1">
        <v>80.224000000000004</v>
      </c>
      <c r="J28" s="1">
        <v>80.224000000000004</v>
      </c>
      <c r="K28" s="1"/>
      <c r="L28" s="1"/>
      <c r="M28" s="1"/>
      <c r="N28" s="1"/>
      <c r="O28" s="1"/>
      <c r="P28" s="1"/>
      <c r="R28" s="1">
        <v>62.8</v>
      </c>
      <c r="S28" s="1">
        <v>115.55200000000001</v>
      </c>
      <c r="T28" s="15">
        <f t="shared" si="18"/>
        <v>1.440366972477064</v>
      </c>
      <c r="U28" s="15">
        <f t="shared" si="19"/>
        <v>1.4147149609382308</v>
      </c>
      <c r="V28" s="16">
        <f t="shared" si="20"/>
        <v>61.681572296906864</v>
      </c>
      <c r="W28" s="16">
        <f t="shared" si="21"/>
        <v>18.081572296906863</v>
      </c>
      <c r="X28" s="16">
        <f t="shared" si="22"/>
        <v>33.270093026308629</v>
      </c>
      <c r="Y28" s="15">
        <f t="shared" si="23"/>
        <v>4.5848355451969969E-2</v>
      </c>
      <c r="Z28" s="15">
        <f t="shared" si="24"/>
        <v>1.1992624151289988E-2</v>
      </c>
      <c r="AA28" s="15">
        <f t="shared" si="25"/>
        <v>1.9115055013239957E-2</v>
      </c>
      <c r="AB28" s="15">
        <f t="shared" si="26"/>
        <v>2.5652011538833303E-2</v>
      </c>
      <c r="AD28" s="21"/>
    </row>
    <row r="29" spans="1:30" x14ac:dyDescent="0.2">
      <c r="A29" s="63"/>
      <c r="B29" s="64" t="s">
        <v>1273</v>
      </c>
      <c r="C29" s="65" t="s">
        <v>1274</v>
      </c>
      <c r="D29" s="65" t="s">
        <v>41</v>
      </c>
      <c r="E29" s="66">
        <v>0.04</v>
      </c>
      <c r="F29" s="66">
        <v>0.92</v>
      </c>
      <c r="G29" s="1">
        <v>116</v>
      </c>
      <c r="H29" s="1">
        <v>116</v>
      </c>
      <c r="I29" s="1">
        <v>106.72</v>
      </c>
      <c r="J29" s="1">
        <v>106.72</v>
      </c>
      <c r="K29" s="1"/>
      <c r="L29" s="1"/>
      <c r="M29" s="1"/>
      <c r="N29" s="1"/>
      <c r="O29" s="1"/>
      <c r="P29" s="1"/>
      <c r="R29" s="1">
        <v>151</v>
      </c>
      <c r="S29" s="1">
        <v>138.91999999999999</v>
      </c>
      <c r="T29" s="15">
        <f t="shared" si="18"/>
        <v>1.3017241379310345</v>
      </c>
      <c r="U29" s="15">
        <f t="shared" si="19"/>
        <v>1.2760721263922012</v>
      </c>
      <c r="V29" s="16">
        <f t="shared" si="20"/>
        <v>148.02436666149535</v>
      </c>
      <c r="W29" s="16">
        <f t="shared" si="21"/>
        <v>32.02436666149535</v>
      </c>
      <c r="X29" s="16">
        <f t="shared" si="22"/>
        <v>29.462417328575722</v>
      </c>
      <c r="Y29" s="15">
        <f t="shared" si="23"/>
        <v>4.5848355451969969E-2</v>
      </c>
      <c r="Z29" s="15">
        <f t="shared" si="24"/>
        <v>1.1992624151289988E-2</v>
      </c>
      <c r="AA29" s="15">
        <f t="shared" si="25"/>
        <v>1.9115055013239957E-2</v>
      </c>
      <c r="AB29" s="15">
        <f t="shared" si="26"/>
        <v>2.5652011538833303E-2</v>
      </c>
      <c r="AD29" s="21"/>
    </row>
    <row r="30" spans="1:30" x14ac:dyDescent="0.2">
      <c r="A30" s="63"/>
      <c r="B30" s="64" t="s">
        <v>1275</v>
      </c>
      <c r="C30" s="65" t="s">
        <v>1276</v>
      </c>
      <c r="D30" s="65" t="s">
        <v>41</v>
      </c>
      <c r="E30" s="66">
        <v>0.09</v>
      </c>
      <c r="F30" s="66">
        <v>2.0699999999999998</v>
      </c>
      <c r="G30" s="1">
        <v>50.4</v>
      </c>
      <c r="H30" s="1">
        <v>50.4</v>
      </c>
      <c r="I30" s="1">
        <v>104.328</v>
      </c>
      <c r="J30" s="1">
        <v>104.328</v>
      </c>
      <c r="K30" s="1"/>
      <c r="L30" s="1"/>
      <c r="M30" s="1"/>
      <c r="N30" s="1"/>
      <c r="O30" s="1"/>
      <c r="P30" s="1"/>
      <c r="R30" s="1">
        <v>69.599999999999994</v>
      </c>
      <c r="S30" s="1">
        <v>144.072</v>
      </c>
      <c r="T30" s="15">
        <f t="shared" si="18"/>
        <v>1.3809523809523809</v>
      </c>
      <c r="U30" s="15">
        <f t="shared" si="19"/>
        <v>1.3553003694135477</v>
      </c>
      <c r="V30" s="16">
        <f t="shared" si="20"/>
        <v>68.307138618442806</v>
      </c>
      <c r="W30" s="16">
        <f t="shared" si="21"/>
        <v>17.907138618442808</v>
      </c>
      <c r="X30" s="16">
        <f t="shared" si="22"/>
        <v>37.067776940176607</v>
      </c>
      <c r="Y30" s="15">
        <f t="shared" si="23"/>
        <v>4.5848355451969969E-2</v>
      </c>
      <c r="Z30" s="15">
        <f t="shared" si="24"/>
        <v>1.1992624151289988E-2</v>
      </c>
      <c r="AA30" s="15">
        <f t="shared" si="25"/>
        <v>1.9115055013239957E-2</v>
      </c>
      <c r="AB30" s="15">
        <f t="shared" si="26"/>
        <v>2.5652011538833303E-2</v>
      </c>
      <c r="AD30" s="21"/>
    </row>
    <row r="31" spans="1:30" x14ac:dyDescent="0.2">
      <c r="A31" s="63"/>
      <c r="B31" s="64" t="s">
        <v>1277</v>
      </c>
      <c r="C31" s="65" t="s">
        <v>1278</v>
      </c>
      <c r="D31" s="65" t="s">
        <v>41</v>
      </c>
      <c r="E31" s="66">
        <v>0.02</v>
      </c>
      <c r="F31" s="66">
        <v>0.46</v>
      </c>
      <c r="G31" s="1">
        <v>127</v>
      </c>
      <c r="H31" s="1">
        <v>127</v>
      </c>
      <c r="I31" s="1">
        <v>58.42</v>
      </c>
      <c r="J31" s="1">
        <v>58.42</v>
      </c>
      <c r="K31" s="1"/>
      <c r="L31" s="1"/>
      <c r="M31" s="1"/>
      <c r="N31" s="1"/>
      <c r="O31" s="1"/>
      <c r="P31" s="1"/>
      <c r="R31" s="1">
        <v>181</v>
      </c>
      <c r="S31" s="1">
        <v>83.26</v>
      </c>
      <c r="T31" s="15">
        <f t="shared" si="18"/>
        <v>1.4251968503937007</v>
      </c>
      <c r="U31" s="15">
        <f t="shared" si="19"/>
        <v>1.3995448388548675</v>
      </c>
      <c r="V31" s="16">
        <f t="shared" si="20"/>
        <v>177.74219453456817</v>
      </c>
      <c r="W31" s="16">
        <f t="shared" si="21"/>
        <v>50.742194534568171</v>
      </c>
      <c r="X31" s="16">
        <f t="shared" si="22"/>
        <v>23.341409485901359</v>
      </c>
      <c r="Y31" s="15">
        <f t="shared" si="23"/>
        <v>4.5848355451969969E-2</v>
      </c>
      <c r="Z31" s="15">
        <f t="shared" si="24"/>
        <v>1.1992624151289988E-2</v>
      </c>
      <c r="AA31" s="15">
        <f t="shared" si="25"/>
        <v>1.9115055013239957E-2</v>
      </c>
      <c r="AB31" s="15">
        <f t="shared" si="26"/>
        <v>2.5652011538833303E-2</v>
      </c>
      <c r="AD31" s="21"/>
    </row>
    <row r="32" spans="1:30" x14ac:dyDescent="0.2">
      <c r="A32" s="63"/>
      <c r="B32" s="64" t="s">
        <v>1279</v>
      </c>
      <c r="C32" s="65" t="s">
        <v>1280</v>
      </c>
      <c r="D32" s="65" t="s">
        <v>41</v>
      </c>
      <c r="E32" s="66">
        <v>0.08</v>
      </c>
      <c r="F32" s="66">
        <v>1.84</v>
      </c>
      <c r="G32" s="1">
        <v>488</v>
      </c>
      <c r="H32" s="1">
        <v>488</v>
      </c>
      <c r="I32" s="1">
        <v>897.92</v>
      </c>
      <c r="J32" s="1">
        <v>897.92</v>
      </c>
      <c r="K32" s="1"/>
      <c r="L32" s="1"/>
      <c r="M32" s="1"/>
      <c r="N32" s="1"/>
      <c r="O32" s="1"/>
      <c r="P32" s="1"/>
      <c r="R32" s="1">
        <v>523</v>
      </c>
      <c r="S32" s="1">
        <v>962.32</v>
      </c>
      <c r="T32" s="15">
        <f t="shared" si="18"/>
        <v>1.0717213114754098</v>
      </c>
      <c r="U32" s="15">
        <f t="shared" si="19"/>
        <v>1.0460692999365766</v>
      </c>
      <c r="V32" s="16">
        <f t="shared" si="20"/>
        <v>510.48181836904939</v>
      </c>
      <c r="W32" s="16">
        <f t="shared" si="21"/>
        <v>22.481818369049392</v>
      </c>
      <c r="X32" s="16">
        <f t="shared" si="22"/>
        <v>41.366545799050883</v>
      </c>
      <c r="Y32" s="15">
        <f t="shared" si="23"/>
        <v>4.5848355451969969E-2</v>
      </c>
      <c r="Z32" s="15">
        <f t="shared" si="24"/>
        <v>1.1992624151289988E-2</v>
      </c>
      <c r="AA32" s="15">
        <f t="shared" si="25"/>
        <v>1.9115055013239957E-2</v>
      </c>
      <c r="AB32" s="15">
        <f t="shared" si="26"/>
        <v>2.5652011538833303E-2</v>
      </c>
      <c r="AD32" s="21"/>
    </row>
    <row r="33" spans="1:30" ht="15" thickBot="1" x14ac:dyDescent="0.25">
      <c r="A33" s="63"/>
      <c r="B33" s="64" t="s">
        <v>1281</v>
      </c>
      <c r="C33" s="65" t="s">
        <v>1282</v>
      </c>
      <c r="D33" s="65" t="s">
        <v>98</v>
      </c>
      <c r="E33" s="66">
        <v>1.75E-3</v>
      </c>
      <c r="F33" s="66">
        <v>4.0250000000000001E-2</v>
      </c>
      <c r="G33" s="1">
        <v>179</v>
      </c>
      <c r="H33" s="1">
        <v>179</v>
      </c>
      <c r="I33" s="1">
        <v>7.2047499999999998</v>
      </c>
      <c r="J33" s="1">
        <v>7.2047499999999998</v>
      </c>
      <c r="K33" s="1"/>
      <c r="L33" s="1"/>
      <c r="M33" s="1"/>
      <c r="N33" s="1"/>
      <c r="O33" s="1"/>
      <c r="P33" s="1"/>
      <c r="R33" s="1">
        <v>277</v>
      </c>
      <c r="S33" s="1">
        <v>11.14925</v>
      </c>
      <c r="T33" s="15">
        <f t="shared" si="18"/>
        <v>1.5474860335195531</v>
      </c>
      <c r="U33" s="15">
        <f t="shared" si="19"/>
        <v>1.5218340219807198</v>
      </c>
      <c r="V33" s="16">
        <f t="shared" si="20"/>
        <v>272.40828993454886</v>
      </c>
      <c r="W33" s="16">
        <f t="shared" si="21"/>
        <v>93.408289934548861</v>
      </c>
      <c r="X33" s="16">
        <f t="shared" si="22"/>
        <v>3.7596836698655918</v>
      </c>
      <c r="Y33" s="15">
        <f t="shared" si="23"/>
        <v>4.5848355451969969E-2</v>
      </c>
      <c r="Z33" s="15">
        <f t="shared" si="24"/>
        <v>1.1992624151289988E-2</v>
      </c>
      <c r="AA33" s="15">
        <f t="shared" si="25"/>
        <v>1.9115055013239957E-2</v>
      </c>
      <c r="AB33" s="15">
        <f t="shared" si="26"/>
        <v>2.5652011538833303E-2</v>
      </c>
      <c r="AD33" s="21"/>
    </row>
    <row r="34" spans="1:30" ht="15" thickBot="1" x14ac:dyDescent="0.25">
      <c r="A34" s="8">
        <v>7</v>
      </c>
      <c r="B34" s="9" t="s">
        <v>1283</v>
      </c>
      <c r="C34" s="10" t="s">
        <v>1284</v>
      </c>
      <c r="D34" s="10" t="s">
        <v>95</v>
      </c>
      <c r="E34" s="11">
        <v>0</v>
      </c>
      <c r="F34" s="11">
        <v>57</v>
      </c>
      <c r="G34" s="12">
        <v>434.45</v>
      </c>
      <c r="H34" s="12">
        <v>416.55</v>
      </c>
      <c r="I34" s="12">
        <v>23743.35</v>
      </c>
      <c r="J34" s="12">
        <v>13531.7145</v>
      </c>
      <c r="K34" s="12">
        <v>3678.5234999999998</v>
      </c>
      <c r="L34" s="12">
        <v>0</v>
      </c>
      <c r="M34" s="12">
        <v>0</v>
      </c>
      <c r="N34" s="12">
        <v>1243.3409429999999</v>
      </c>
      <c r="O34" s="12">
        <v>4035.9288432600001</v>
      </c>
      <c r="P34" s="13">
        <v>1254.0910600764</v>
      </c>
      <c r="R34" s="12">
        <v>577.1</v>
      </c>
      <c r="S34" s="12">
        <v>21233.326499999999</v>
      </c>
      <c r="AD34" s="21"/>
    </row>
    <row r="35" spans="1:30" x14ac:dyDescent="0.2">
      <c r="A35" s="63"/>
      <c r="B35" s="64" t="s">
        <v>1285</v>
      </c>
      <c r="C35" s="65" t="s">
        <v>1286</v>
      </c>
      <c r="D35" s="65" t="s">
        <v>95</v>
      </c>
      <c r="E35" s="66">
        <v>1</v>
      </c>
      <c r="F35" s="66">
        <v>57</v>
      </c>
      <c r="G35" s="1">
        <v>146</v>
      </c>
      <c r="H35" s="1">
        <v>146</v>
      </c>
      <c r="I35" s="1">
        <v>8322</v>
      </c>
      <c r="J35" s="1">
        <v>8322</v>
      </c>
      <c r="K35" s="1"/>
      <c r="L35" s="1"/>
      <c r="M35" s="1"/>
      <c r="N35" s="1"/>
      <c r="O35" s="1"/>
      <c r="P35" s="1"/>
      <c r="R35" s="1">
        <v>219</v>
      </c>
      <c r="S35" s="1">
        <v>12483</v>
      </c>
      <c r="T35" s="15">
        <f t="shared" ref="T35:T41" si="27">R35/H35</f>
        <v>1.5</v>
      </c>
      <c r="U35" s="15">
        <f t="shared" ref="U35:U41" si="28">T35-AB35</f>
        <v>1.4743479884611668</v>
      </c>
      <c r="V35" s="16">
        <f t="shared" ref="V35:V41" si="29">G35*U35</f>
        <v>215.25480631533034</v>
      </c>
      <c r="W35" s="16">
        <f t="shared" ref="W35:W41" si="30">V35-G35</f>
        <v>69.254806315330342</v>
      </c>
      <c r="X35" s="16">
        <f t="shared" ref="X35:X41" si="31">F35*W35</f>
        <v>3947.5239599738293</v>
      </c>
      <c r="Y35" s="15">
        <f t="shared" ref="Y35:Y41" si="32">104.584835545197%-100%</f>
        <v>4.5848355451969969E-2</v>
      </c>
      <c r="Z35" s="15">
        <f t="shared" ref="Z35:Z41" si="33">101.199262415129%-100%</f>
        <v>1.1992624151289988E-2</v>
      </c>
      <c r="AA35" s="15">
        <f t="shared" ref="AA35:AA41" si="34">101.911505501324%-100%</f>
        <v>1.9115055013239957E-2</v>
      </c>
      <c r="AB35" s="15">
        <f t="shared" ref="AB35:AB41" si="35">AVERAGE(Y35:AA35)</f>
        <v>2.5652011538833303E-2</v>
      </c>
      <c r="AD35" s="21"/>
    </row>
    <row r="36" spans="1:30" x14ac:dyDescent="0.2">
      <c r="A36" s="63"/>
      <c r="B36" s="64" t="s">
        <v>1287</v>
      </c>
      <c r="C36" s="65" t="s">
        <v>1288</v>
      </c>
      <c r="D36" s="65" t="s">
        <v>41</v>
      </c>
      <c r="E36" s="66">
        <v>0.08</v>
      </c>
      <c r="F36" s="66">
        <v>4.5599999999999996</v>
      </c>
      <c r="G36" s="1">
        <v>65.900000000000006</v>
      </c>
      <c r="H36" s="1">
        <v>65.900000000000006</v>
      </c>
      <c r="I36" s="1">
        <v>300.50400000000002</v>
      </c>
      <c r="J36" s="1">
        <v>300.50400000000002</v>
      </c>
      <c r="K36" s="1"/>
      <c r="L36" s="1"/>
      <c r="M36" s="1"/>
      <c r="N36" s="1"/>
      <c r="O36" s="1"/>
      <c r="P36" s="1"/>
      <c r="R36" s="1">
        <v>89.4</v>
      </c>
      <c r="S36" s="1">
        <v>407.66399999999999</v>
      </c>
      <c r="T36" s="15">
        <f t="shared" si="27"/>
        <v>1.3566009104704098</v>
      </c>
      <c r="U36" s="15">
        <f t="shared" si="28"/>
        <v>1.3309488989315765</v>
      </c>
      <c r="V36" s="16">
        <f t="shared" si="29"/>
        <v>87.709532439590902</v>
      </c>
      <c r="W36" s="16">
        <f t="shared" si="30"/>
        <v>21.809532439590896</v>
      </c>
      <c r="X36" s="16">
        <f t="shared" si="31"/>
        <v>99.451467924534484</v>
      </c>
      <c r="Y36" s="15">
        <f t="shared" si="32"/>
        <v>4.5848355451969969E-2</v>
      </c>
      <c r="Z36" s="15">
        <f t="shared" si="33"/>
        <v>1.1992624151289988E-2</v>
      </c>
      <c r="AA36" s="15">
        <f t="shared" si="34"/>
        <v>1.9115055013239957E-2</v>
      </c>
      <c r="AB36" s="15">
        <f t="shared" si="35"/>
        <v>2.5652011538833303E-2</v>
      </c>
      <c r="AD36" s="21"/>
    </row>
    <row r="37" spans="1:30" x14ac:dyDescent="0.2">
      <c r="A37" s="63"/>
      <c r="B37" s="64" t="s">
        <v>1289</v>
      </c>
      <c r="C37" s="65" t="s">
        <v>1290</v>
      </c>
      <c r="D37" s="65" t="s">
        <v>41</v>
      </c>
      <c r="E37" s="66">
        <v>0.04</v>
      </c>
      <c r="F37" s="66">
        <v>2.2799999999999998</v>
      </c>
      <c r="G37" s="1">
        <v>149</v>
      </c>
      <c r="H37" s="1">
        <v>149</v>
      </c>
      <c r="I37" s="1">
        <v>339.72</v>
      </c>
      <c r="J37" s="1">
        <v>339.72</v>
      </c>
      <c r="K37" s="1"/>
      <c r="L37" s="1"/>
      <c r="M37" s="1"/>
      <c r="N37" s="1"/>
      <c r="O37" s="1"/>
      <c r="P37" s="1"/>
      <c r="R37" s="1">
        <v>206</v>
      </c>
      <c r="S37" s="1">
        <v>469.68</v>
      </c>
      <c r="T37" s="15">
        <f t="shared" si="27"/>
        <v>1.3825503355704698</v>
      </c>
      <c r="U37" s="15">
        <f t="shared" si="28"/>
        <v>1.3568983240316366</v>
      </c>
      <c r="V37" s="16">
        <f t="shared" si="29"/>
        <v>202.17785028071384</v>
      </c>
      <c r="W37" s="16">
        <f t="shared" si="30"/>
        <v>53.177850280713841</v>
      </c>
      <c r="X37" s="16">
        <f t="shared" si="31"/>
        <v>121.24549864002755</v>
      </c>
      <c r="Y37" s="15">
        <f t="shared" si="32"/>
        <v>4.5848355451969969E-2</v>
      </c>
      <c r="Z37" s="15">
        <f t="shared" si="33"/>
        <v>1.1992624151289988E-2</v>
      </c>
      <c r="AA37" s="15">
        <f t="shared" si="34"/>
        <v>1.9115055013239957E-2</v>
      </c>
      <c r="AB37" s="15">
        <f t="shared" si="35"/>
        <v>2.5652011538833303E-2</v>
      </c>
      <c r="AD37" s="21"/>
    </row>
    <row r="38" spans="1:30" x14ac:dyDescent="0.2">
      <c r="A38" s="63"/>
      <c r="B38" s="64" t="s">
        <v>1291</v>
      </c>
      <c r="C38" s="65" t="s">
        <v>1292</v>
      </c>
      <c r="D38" s="65" t="s">
        <v>41</v>
      </c>
      <c r="E38" s="66">
        <v>0.09</v>
      </c>
      <c r="F38" s="66">
        <v>5.13</v>
      </c>
      <c r="G38" s="1">
        <v>89.1</v>
      </c>
      <c r="H38" s="1">
        <v>89.1</v>
      </c>
      <c r="I38" s="1">
        <v>457.08300000000003</v>
      </c>
      <c r="J38" s="1">
        <v>457.08300000000003</v>
      </c>
      <c r="K38" s="1"/>
      <c r="L38" s="1"/>
      <c r="M38" s="1"/>
      <c r="N38" s="1"/>
      <c r="O38" s="1"/>
      <c r="P38" s="1"/>
      <c r="R38" s="1">
        <v>119</v>
      </c>
      <c r="S38" s="1">
        <v>610.47</v>
      </c>
      <c r="T38" s="15">
        <f t="shared" si="27"/>
        <v>1.335578002244669</v>
      </c>
      <c r="U38" s="15">
        <f t="shared" si="28"/>
        <v>1.3099259907058358</v>
      </c>
      <c r="V38" s="16">
        <f t="shared" si="29"/>
        <v>116.71440577188996</v>
      </c>
      <c r="W38" s="16">
        <f t="shared" si="30"/>
        <v>27.614405771889963</v>
      </c>
      <c r="X38" s="16">
        <f t="shared" si="31"/>
        <v>141.66190160979551</v>
      </c>
      <c r="Y38" s="15">
        <f t="shared" si="32"/>
        <v>4.5848355451969969E-2</v>
      </c>
      <c r="Z38" s="15">
        <f t="shared" si="33"/>
        <v>1.1992624151289988E-2</v>
      </c>
      <c r="AA38" s="15">
        <f t="shared" si="34"/>
        <v>1.9115055013239957E-2</v>
      </c>
      <c r="AB38" s="15">
        <f t="shared" si="35"/>
        <v>2.5652011538833303E-2</v>
      </c>
      <c r="AD38" s="21"/>
    </row>
    <row r="39" spans="1:30" x14ac:dyDescent="0.2">
      <c r="A39" s="63"/>
      <c r="B39" s="64" t="s">
        <v>1293</v>
      </c>
      <c r="C39" s="65" t="s">
        <v>1294</v>
      </c>
      <c r="D39" s="65" t="s">
        <v>41</v>
      </c>
      <c r="E39" s="66">
        <v>0.02</v>
      </c>
      <c r="F39" s="66">
        <v>1.1399999999999999</v>
      </c>
      <c r="G39" s="1">
        <v>149</v>
      </c>
      <c r="H39" s="1">
        <v>149</v>
      </c>
      <c r="I39" s="1">
        <v>169.86</v>
      </c>
      <c r="J39" s="1">
        <v>169.86</v>
      </c>
      <c r="K39" s="1"/>
      <c r="L39" s="1"/>
      <c r="M39" s="1"/>
      <c r="N39" s="1"/>
      <c r="O39" s="1"/>
      <c r="P39" s="1"/>
      <c r="R39" s="1">
        <v>216</v>
      </c>
      <c r="S39" s="1">
        <v>246.24</v>
      </c>
      <c r="T39" s="15">
        <f t="shared" si="27"/>
        <v>1.4496644295302012</v>
      </c>
      <c r="U39" s="15">
        <f t="shared" si="28"/>
        <v>1.424012417991368</v>
      </c>
      <c r="V39" s="16">
        <f t="shared" si="29"/>
        <v>212.17785028071384</v>
      </c>
      <c r="W39" s="16">
        <f t="shared" si="30"/>
        <v>63.177850280713841</v>
      </c>
      <c r="X39" s="16">
        <f t="shared" si="31"/>
        <v>72.022749320013773</v>
      </c>
      <c r="Y39" s="15">
        <f t="shared" si="32"/>
        <v>4.5848355451969969E-2</v>
      </c>
      <c r="Z39" s="15">
        <f t="shared" si="33"/>
        <v>1.1992624151289988E-2</v>
      </c>
      <c r="AA39" s="15">
        <f t="shared" si="34"/>
        <v>1.9115055013239957E-2</v>
      </c>
      <c r="AB39" s="15">
        <f t="shared" si="35"/>
        <v>2.5652011538833303E-2</v>
      </c>
      <c r="AD39" s="21"/>
    </row>
    <row r="40" spans="1:30" x14ac:dyDescent="0.2">
      <c r="A40" s="63"/>
      <c r="B40" s="64" t="s">
        <v>1295</v>
      </c>
      <c r="C40" s="65" t="s">
        <v>1296</v>
      </c>
      <c r="D40" s="65" t="s">
        <v>41</v>
      </c>
      <c r="E40" s="66">
        <v>0.08</v>
      </c>
      <c r="F40" s="66">
        <v>4.5599999999999996</v>
      </c>
      <c r="G40" s="1">
        <v>859</v>
      </c>
      <c r="H40" s="1">
        <v>859</v>
      </c>
      <c r="I40" s="1">
        <v>3917.04</v>
      </c>
      <c r="J40" s="1">
        <v>3917.04</v>
      </c>
      <c r="K40" s="1"/>
      <c r="L40" s="1"/>
      <c r="M40" s="1"/>
      <c r="N40" s="1"/>
      <c r="O40" s="1"/>
      <c r="P40" s="1"/>
      <c r="R40" s="1">
        <v>1530</v>
      </c>
      <c r="S40" s="1">
        <v>6976.8</v>
      </c>
      <c r="T40" s="15">
        <f t="shared" si="27"/>
        <v>1.7811408614668218</v>
      </c>
      <c r="U40" s="15">
        <f t="shared" si="28"/>
        <v>1.7554888499279886</v>
      </c>
      <c r="V40" s="16">
        <f t="shared" si="29"/>
        <v>1507.9649220881422</v>
      </c>
      <c r="W40" s="16">
        <f t="shared" si="30"/>
        <v>648.9649220881422</v>
      </c>
      <c r="X40" s="16">
        <f t="shared" si="31"/>
        <v>2959.2800447219283</v>
      </c>
      <c r="Y40" s="15">
        <f t="shared" si="32"/>
        <v>4.5848355451969969E-2</v>
      </c>
      <c r="Z40" s="15">
        <f t="shared" si="33"/>
        <v>1.1992624151289988E-2</v>
      </c>
      <c r="AA40" s="15">
        <f t="shared" si="34"/>
        <v>1.9115055013239957E-2</v>
      </c>
      <c r="AB40" s="15">
        <f t="shared" si="35"/>
        <v>2.5652011538833303E-2</v>
      </c>
      <c r="AD40" s="21"/>
    </row>
    <row r="41" spans="1:30" ht="15" thickBot="1" x14ac:dyDescent="0.25">
      <c r="A41" s="63"/>
      <c r="B41" s="64" t="s">
        <v>1281</v>
      </c>
      <c r="C41" s="65" t="s">
        <v>1282</v>
      </c>
      <c r="D41" s="65" t="s">
        <v>98</v>
      </c>
      <c r="E41" s="66">
        <v>2.5000000000000001E-3</v>
      </c>
      <c r="F41" s="66">
        <v>0.14249999999999999</v>
      </c>
      <c r="G41" s="1">
        <v>179</v>
      </c>
      <c r="H41" s="1">
        <v>179</v>
      </c>
      <c r="I41" s="1">
        <v>25.5075</v>
      </c>
      <c r="J41" s="1">
        <v>25.5075</v>
      </c>
      <c r="K41" s="1"/>
      <c r="L41" s="1"/>
      <c r="M41" s="1"/>
      <c r="N41" s="1"/>
      <c r="O41" s="1"/>
      <c r="P41" s="1"/>
      <c r="R41" s="1">
        <v>277</v>
      </c>
      <c r="S41" s="1">
        <v>39.472499999999997</v>
      </c>
      <c r="T41" s="15">
        <f t="shared" si="27"/>
        <v>1.5474860335195531</v>
      </c>
      <c r="U41" s="15">
        <f t="shared" si="28"/>
        <v>1.5218340219807198</v>
      </c>
      <c r="V41" s="16">
        <f t="shared" si="29"/>
        <v>272.40828993454886</v>
      </c>
      <c r="W41" s="16">
        <f t="shared" si="30"/>
        <v>93.408289934548861</v>
      </c>
      <c r="X41" s="16">
        <f t="shared" si="31"/>
        <v>13.310681315673211</v>
      </c>
      <c r="Y41" s="15">
        <f t="shared" si="32"/>
        <v>4.5848355451969969E-2</v>
      </c>
      <c r="Z41" s="15">
        <f t="shared" si="33"/>
        <v>1.1992624151289988E-2</v>
      </c>
      <c r="AA41" s="15">
        <f t="shared" si="34"/>
        <v>1.9115055013239957E-2</v>
      </c>
      <c r="AB41" s="15">
        <f t="shared" si="35"/>
        <v>2.5652011538833303E-2</v>
      </c>
      <c r="AD41" s="21"/>
    </row>
    <row r="42" spans="1:30" ht="15" thickBot="1" x14ac:dyDescent="0.25">
      <c r="A42" s="8">
        <v>8</v>
      </c>
      <c r="B42" s="9" t="s">
        <v>1297</v>
      </c>
      <c r="C42" s="10" t="s">
        <v>1298</v>
      </c>
      <c r="D42" s="10" t="s">
        <v>95</v>
      </c>
      <c r="E42" s="11">
        <v>0</v>
      </c>
      <c r="F42" s="11">
        <v>37</v>
      </c>
      <c r="G42" s="12">
        <v>584.01</v>
      </c>
      <c r="H42" s="12">
        <v>520.58000000000004</v>
      </c>
      <c r="I42" s="12">
        <v>19261.46</v>
      </c>
      <c r="J42" s="12">
        <v>12269.24625</v>
      </c>
      <c r="K42" s="12">
        <v>2518.7379999999998</v>
      </c>
      <c r="L42" s="12">
        <v>0</v>
      </c>
      <c r="M42" s="12">
        <v>0</v>
      </c>
      <c r="N42" s="12">
        <v>851.33344399999999</v>
      </c>
      <c r="O42" s="12">
        <v>2763.45858408</v>
      </c>
      <c r="P42" s="13">
        <v>858.69420393120004</v>
      </c>
      <c r="R42" s="12">
        <v>686.75</v>
      </c>
      <c r="S42" s="12">
        <v>17425.103749999998</v>
      </c>
      <c r="AD42" s="21"/>
    </row>
    <row r="43" spans="1:30" x14ac:dyDescent="0.2">
      <c r="A43" s="63"/>
      <c r="B43" s="64" t="s">
        <v>1299</v>
      </c>
      <c r="C43" s="65" t="s">
        <v>1300</v>
      </c>
      <c r="D43" s="65" t="s">
        <v>95</v>
      </c>
      <c r="E43" s="66">
        <v>1</v>
      </c>
      <c r="F43" s="66">
        <v>37</v>
      </c>
      <c r="G43" s="1">
        <v>234</v>
      </c>
      <c r="H43" s="1">
        <v>234</v>
      </c>
      <c r="I43" s="1">
        <v>8658</v>
      </c>
      <c r="J43" s="1">
        <v>8658</v>
      </c>
      <c r="K43" s="1"/>
      <c r="L43" s="1"/>
      <c r="M43" s="1"/>
      <c r="N43" s="1"/>
      <c r="O43" s="1"/>
      <c r="P43" s="1"/>
      <c r="R43" s="1">
        <v>345</v>
      </c>
      <c r="S43" s="1">
        <v>12765</v>
      </c>
      <c r="T43" s="15">
        <f t="shared" ref="T43:T49" si="36">R43/H43</f>
        <v>1.4743589743589745</v>
      </c>
      <c r="U43" s="15">
        <f t="shared" ref="U43:U49" si="37">T43-AB43</f>
        <v>1.4487069628201412</v>
      </c>
      <c r="V43" s="16">
        <f t="shared" ref="V43:V49" si="38">G43*U43</f>
        <v>338.99742929991305</v>
      </c>
      <c r="W43" s="16">
        <f t="shared" ref="W43:W49" si="39">V43-G43</f>
        <v>104.99742929991305</v>
      </c>
      <c r="X43" s="16">
        <f t="shared" ref="X43:X49" si="40">F43*W43</f>
        <v>3884.904884096783</v>
      </c>
      <c r="Y43" s="15">
        <f t="shared" ref="Y43:Y49" si="41">104.584835545197%-100%</f>
        <v>4.5848355451969969E-2</v>
      </c>
      <c r="Z43" s="15">
        <f t="shared" ref="Z43:Z49" si="42">101.199262415129%-100%</f>
        <v>1.1992624151289988E-2</v>
      </c>
      <c r="AA43" s="15">
        <f t="shared" ref="AA43:AA49" si="43">101.911505501324%-100%</f>
        <v>1.9115055013239957E-2</v>
      </c>
      <c r="AB43" s="15">
        <f t="shared" ref="AB43:AB49" si="44">AVERAGE(Y43:AA43)</f>
        <v>2.5652011538833303E-2</v>
      </c>
      <c r="AD43" s="21"/>
    </row>
    <row r="44" spans="1:30" x14ac:dyDescent="0.2">
      <c r="A44" s="63"/>
      <c r="B44" s="64" t="s">
        <v>1301</v>
      </c>
      <c r="C44" s="65" t="s">
        <v>1302</v>
      </c>
      <c r="D44" s="65" t="s">
        <v>41</v>
      </c>
      <c r="E44" s="66">
        <v>0.08</v>
      </c>
      <c r="F44" s="66">
        <v>2.96</v>
      </c>
      <c r="G44" s="1">
        <v>106</v>
      </c>
      <c r="H44" s="1">
        <v>106</v>
      </c>
      <c r="I44" s="1">
        <v>313.76</v>
      </c>
      <c r="J44" s="1">
        <v>313.76</v>
      </c>
      <c r="K44" s="1"/>
      <c r="L44" s="1"/>
      <c r="M44" s="1"/>
      <c r="N44" s="1"/>
      <c r="O44" s="1"/>
      <c r="P44" s="1"/>
      <c r="R44" s="1">
        <v>139</v>
      </c>
      <c r="S44" s="1">
        <v>411.44</v>
      </c>
      <c r="T44" s="15">
        <f t="shared" si="36"/>
        <v>1.3113207547169812</v>
      </c>
      <c r="U44" s="15">
        <f t="shared" si="37"/>
        <v>1.2856687431781479</v>
      </c>
      <c r="V44" s="16">
        <f t="shared" si="38"/>
        <v>136.28088677688368</v>
      </c>
      <c r="W44" s="16">
        <f t="shared" si="39"/>
        <v>30.280886776883676</v>
      </c>
      <c r="X44" s="16">
        <f t="shared" si="40"/>
        <v>89.631424859575674</v>
      </c>
      <c r="Y44" s="15">
        <f t="shared" si="41"/>
        <v>4.5848355451969969E-2</v>
      </c>
      <c r="Z44" s="15">
        <f t="shared" si="42"/>
        <v>1.1992624151289988E-2</v>
      </c>
      <c r="AA44" s="15">
        <f t="shared" si="43"/>
        <v>1.9115055013239957E-2</v>
      </c>
      <c r="AB44" s="15">
        <f t="shared" si="44"/>
        <v>2.5652011538833303E-2</v>
      </c>
      <c r="AD44" s="21"/>
    </row>
    <row r="45" spans="1:30" x14ac:dyDescent="0.2">
      <c r="A45" s="63"/>
      <c r="B45" s="64" t="s">
        <v>1303</v>
      </c>
      <c r="C45" s="65" t="s">
        <v>1304</v>
      </c>
      <c r="D45" s="65" t="s">
        <v>41</v>
      </c>
      <c r="E45" s="66">
        <v>0.04</v>
      </c>
      <c r="F45" s="66">
        <v>1.48</v>
      </c>
      <c r="G45" s="1">
        <v>287</v>
      </c>
      <c r="H45" s="1">
        <v>287</v>
      </c>
      <c r="I45" s="1">
        <v>424.76</v>
      </c>
      <c r="J45" s="1">
        <v>424.76</v>
      </c>
      <c r="K45" s="1"/>
      <c r="L45" s="1"/>
      <c r="M45" s="1"/>
      <c r="N45" s="1"/>
      <c r="O45" s="1"/>
      <c r="P45" s="1"/>
      <c r="R45" s="1">
        <v>416</v>
      </c>
      <c r="S45" s="1">
        <v>615.67999999999995</v>
      </c>
      <c r="T45" s="15">
        <f t="shared" si="36"/>
        <v>1.4494773519163764</v>
      </c>
      <c r="U45" s="15">
        <f t="shared" si="37"/>
        <v>1.4238253403775432</v>
      </c>
      <c r="V45" s="16">
        <f t="shared" si="38"/>
        <v>408.63787268835489</v>
      </c>
      <c r="W45" s="16">
        <f t="shared" si="39"/>
        <v>121.63787268835489</v>
      </c>
      <c r="X45" s="16">
        <f t="shared" si="40"/>
        <v>180.02405157876524</v>
      </c>
      <c r="Y45" s="15">
        <f t="shared" si="41"/>
        <v>4.5848355451969969E-2</v>
      </c>
      <c r="Z45" s="15">
        <f t="shared" si="42"/>
        <v>1.1992624151289988E-2</v>
      </c>
      <c r="AA45" s="15">
        <f t="shared" si="43"/>
        <v>1.9115055013239957E-2</v>
      </c>
      <c r="AB45" s="15">
        <f t="shared" si="44"/>
        <v>2.5652011538833303E-2</v>
      </c>
      <c r="AD45" s="21"/>
    </row>
    <row r="46" spans="1:30" x14ac:dyDescent="0.2">
      <c r="A46" s="63"/>
      <c r="B46" s="64" t="s">
        <v>1305</v>
      </c>
      <c r="C46" s="65" t="s">
        <v>1306</v>
      </c>
      <c r="D46" s="65" t="s">
        <v>41</v>
      </c>
      <c r="E46" s="66">
        <v>0.09</v>
      </c>
      <c r="F46" s="66">
        <v>3.33</v>
      </c>
      <c r="G46" s="1">
        <v>159</v>
      </c>
      <c r="H46" s="1">
        <v>159</v>
      </c>
      <c r="I46" s="1">
        <v>529.47</v>
      </c>
      <c r="J46" s="1">
        <v>529.47</v>
      </c>
      <c r="K46" s="1"/>
      <c r="L46" s="1"/>
      <c r="M46" s="1"/>
      <c r="N46" s="1"/>
      <c r="O46" s="1"/>
      <c r="P46" s="1"/>
      <c r="R46" s="1">
        <v>215</v>
      </c>
      <c r="S46" s="1">
        <v>715.95</v>
      </c>
      <c r="T46" s="15">
        <f t="shared" si="36"/>
        <v>1.3522012578616351</v>
      </c>
      <c r="U46" s="15">
        <f t="shared" si="37"/>
        <v>1.3265492463228019</v>
      </c>
      <c r="V46" s="16">
        <f t="shared" si="38"/>
        <v>210.92133016532551</v>
      </c>
      <c r="W46" s="16">
        <f t="shared" si="39"/>
        <v>51.921330165325514</v>
      </c>
      <c r="X46" s="16">
        <f t="shared" si="40"/>
        <v>172.89802945053395</v>
      </c>
      <c r="Y46" s="15">
        <f t="shared" si="41"/>
        <v>4.5848355451969969E-2</v>
      </c>
      <c r="Z46" s="15">
        <f t="shared" si="42"/>
        <v>1.1992624151289988E-2</v>
      </c>
      <c r="AA46" s="15">
        <f t="shared" si="43"/>
        <v>1.9115055013239957E-2</v>
      </c>
      <c r="AB46" s="15">
        <f t="shared" si="44"/>
        <v>2.5652011538833303E-2</v>
      </c>
      <c r="AD46" s="21"/>
    </row>
    <row r="47" spans="1:30" x14ac:dyDescent="0.2">
      <c r="A47" s="63"/>
      <c r="B47" s="64" t="s">
        <v>1307</v>
      </c>
      <c r="C47" s="65" t="s">
        <v>1308</v>
      </c>
      <c r="D47" s="65" t="s">
        <v>41</v>
      </c>
      <c r="E47" s="66">
        <v>0.02</v>
      </c>
      <c r="F47" s="66">
        <v>0.74</v>
      </c>
      <c r="G47" s="1">
        <v>173</v>
      </c>
      <c r="H47" s="1">
        <v>173</v>
      </c>
      <c r="I47" s="1">
        <v>128.02000000000001</v>
      </c>
      <c r="J47" s="1">
        <v>128.02000000000001</v>
      </c>
      <c r="K47" s="1"/>
      <c r="L47" s="1"/>
      <c r="M47" s="1"/>
      <c r="N47" s="1"/>
      <c r="O47" s="1"/>
      <c r="P47" s="1"/>
      <c r="R47" s="1">
        <v>230</v>
      </c>
      <c r="S47" s="1">
        <v>170.2</v>
      </c>
      <c r="T47" s="15">
        <f t="shared" si="36"/>
        <v>1.3294797687861271</v>
      </c>
      <c r="U47" s="15">
        <f t="shared" si="37"/>
        <v>1.3038277572472938</v>
      </c>
      <c r="V47" s="16">
        <f t="shared" si="38"/>
        <v>225.56220200378183</v>
      </c>
      <c r="W47" s="16">
        <f t="shared" si="39"/>
        <v>52.562202003781834</v>
      </c>
      <c r="X47" s="16">
        <f t="shared" si="40"/>
        <v>38.896029482798554</v>
      </c>
      <c r="Y47" s="15">
        <f t="shared" si="41"/>
        <v>4.5848355451969969E-2</v>
      </c>
      <c r="Z47" s="15">
        <f t="shared" si="42"/>
        <v>1.1992624151289988E-2</v>
      </c>
      <c r="AA47" s="15">
        <f t="shared" si="43"/>
        <v>1.9115055013239957E-2</v>
      </c>
      <c r="AB47" s="15">
        <f t="shared" si="44"/>
        <v>2.5652011538833303E-2</v>
      </c>
      <c r="AD47" s="21"/>
    </row>
    <row r="48" spans="1:30" x14ac:dyDescent="0.2">
      <c r="A48" s="63"/>
      <c r="B48" s="64" t="s">
        <v>1309</v>
      </c>
      <c r="C48" s="65" t="s">
        <v>1310</v>
      </c>
      <c r="D48" s="65" t="s">
        <v>41</v>
      </c>
      <c r="E48" s="66">
        <v>0.08</v>
      </c>
      <c r="F48" s="66">
        <v>2.96</v>
      </c>
      <c r="G48" s="1">
        <v>740</v>
      </c>
      <c r="H48" s="1">
        <v>740</v>
      </c>
      <c r="I48" s="1">
        <v>2190.4</v>
      </c>
      <c r="J48" s="1">
        <v>2190.4</v>
      </c>
      <c r="K48" s="1"/>
      <c r="L48" s="1"/>
      <c r="M48" s="1"/>
      <c r="N48" s="1"/>
      <c r="O48" s="1"/>
      <c r="P48" s="1"/>
      <c r="R48" s="1">
        <v>915</v>
      </c>
      <c r="S48" s="1">
        <v>2708.4</v>
      </c>
      <c r="T48" s="15">
        <f t="shared" si="36"/>
        <v>1.2364864864864864</v>
      </c>
      <c r="U48" s="15">
        <f t="shared" si="37"/>
        <v>1.2108344749476532</v>
      </c>
      <c r="V48" s="16">
        <f t="shared" si="38"/>
        <v>896.01751146126333</v>
      </c>
      <c r="W48" s="16">
        <f t="shared" si="39"/>
        <v>156.01751146126333</v>
      </c>
      <c r="X48" s="16">
        <f t="shared" si="40"/>
        <v>461.81183392533944</v>
      </c>
      <c r="Y48" s="15">
        <f t="shared" si="41"/>
        <v>4.5848355451969969E-2</v>
      </c>
      <c r="Z48" s="15">
        <f t="shared" si="42"/>
        <v>1.1992624151289988E-2</v>
      </c>
      <c r="AA48" s="15">
        <f t="shared" si="43"/>
        <v>1.9115055013239957E-2</v>
      </c>
      <c r="AB48" s="15">
        <f t="shared" si="44"/>
        <v>2.5652011538833303E-2</v>
      </c>
      <c r="AD48" s="21"/>
    </row>
    <row r="49" spans="1:30" ht="15" thickBot="1" x14ac:dyDescent="0.25">
      <c r="A49" s="63"/>
      <c r="B49" s="64" t="s">
        <v>1281</v>
      </c>
      <c r="C49" s="65" t="s">
        <v>1282</v>
      </c>
      <c r="D49" s="65" t="s">
        <v>98</v>
      </c>
      <c r="E49" s="66">
        <v>3.7499999999999999E-3</v>
      </c>
      <c r="F49" s="66">
        <v>0.13875000000000001</v>
      </c>
      <c r="G49" s="1">
        <v>179</v>
      </c>
      <c r="H49" s="1">
        <v>179</v>
      </c>
      <c r="I49" s="1">
        <v>24.83625</v>
      </c>
      <c r="J49" s="1">
        <v>24.83625</v>
      </c>
      <c r="K49" s="1"/>
      <c r="L49" s="1"/>
      <c r="M49" s="1"/>
      <c r="N49" s="1"/>
      <c r="O49" s="1"/>
      <c r="P49" s="1"/>
      <c r="R49" s="1">
        <v>277</v>
      </c>
      <c r="S49" s="1">
        <v>38.433750000000003</v>
      </c>
      <c r="T49" s="15">
        <f t="shared" si="36"/>
        <v>1.5474860335195531</v>
      </c>
      <c r="U49" s="15">
        <f t="shared" si="37"/>
        <v>1.5218340219807198</v>
      </c>
      <c r="V49" s="16">
        <f t="shared" si="38"/>
        <v>272.40828993454886</v>
      </c>
      <c r="W49" s="16">
        <f t="shared" si="39"/>
        <v>93.408289934548861</v>
      </c>
      <c r="X49" s="16">
        <f t="shared" si="40"/>
        <v>12.960400228418656</v>
      </c>
      <c r="Y49" s="15">
        <f t="shared" si="41"/>
        <v>4.5848355451969969E-2</v>
      </c>
      <c r="Z49" s="15">
        <f t="shared" si="42"/>
        <v>1.1992624151289988E-2</v>
      </c>
      <c r="AA49" s="15">
        <f t="shared" si="43"/>
        <v>1.9115055013239957E-2</v>
      </c>
      <c r="AB49" s="15">
        <f t="shared" si="44"/>
        <v>2.5652011538833303E-2</v>
      </c>
      <c r="AD49" s="21"/>
    </row>
    <row r="50" spans="1:30" ht="15" thickBot="1" x14ac:dyDescent="0.25">
      <c r="A50" s="8">
        <v>9</v>
      </c>
      <c r="B50" s="9" t="s">
        <v>1311</v>
      </c>
      <c r="C50" s="10" t="s">
        <v>1312</v>
      </c>
      <c r="D50" s="10" t="s">
        <v>95</v>
      </c>
      <c r="E50" s="11">
        <v>0</v>
      </c>
      <c r="F50" s="11">
        <v>16</v>
      </c>
      <c r="G50" s="12">
        <v>288.26</v>
      </c>
      <c r="H50" s="12">
        <v>390</v>
      </c>
      <c r="I50" s="12">
        <v>6240</v>
      </c>
      <c r="J50" s="12">
        <v>1397.5920000000001</v>
      </c>
      <c r="K50" s="12">
        <v>1744.3504</v>
      </c>
      <c r="L50" s="12">
        <v>0</v>
      </c>
      <c r="M50" s="12">
        <v>0</v>
      </c>
      <c r="N50" s="12">
        <v>589.5904352</v>
      </c>
      <c r="O50" s="12">
        <v>1913.831484864</v>
      </c>
      <c r="P50" s="13">
        <v>594.68812480895997</v>
      </c>
      <c r="R50" s="12">
        <v>468.23</v>
      </c>
      <c r="S50" s="12">
        <v>1958.008</v>
      </c>
      <c r="AD50" s="21"/>
    </row>
    <row r="51" spans="1:30" x14ac:dyDescent="0.2">
      <c r="A51" s="63"/>
      <c r="B51" s="64" t="s">
        <v>1313</v>
      </c>
      <c r="C51" s="65" t="s">
        <v>1314</v>
      </c>
      <c r="D51" s="65" t="s">
        <v>95</v>
      </c>
      <c r="E51" s="66">
        <v>0.96</v>
      </c>
      <c r="F51" s="66">
        <v>15.36</v>
      </c>
      <c r="G51" s="1">
        <v>32.700000000000003</v>
      </c>
      <c r="H51" s="1">
        <v>32.700000000000003</v>
      </c>
      <c r="I51" s="1">
        <v>502.27199999999999</v>
      </c>
      <c r="J51" s="1">
        <v>502.27199999999999</v>
      </c>
      <c r="K51" s="1"/>
      <c r="L51" s="1"/>
      <c r="M51" s="1"/>
      <c r="N51" s="1"/>
      <c r="O51" s="1"/>
      <c r="P51" s="1"/>
      <c r="R51" s="1">
        <v>45.8</v>
      </c>
      <c r="S51" s="1">
        <v>703.48800000000006</v>
      </c>
      <c r="T51" s="15">
        <f t="shared" ref="T51:T57" si="45">R51/H51</f>
        <v>1.4006116207951069</v>
      </c>
      <c r="U51" s="15">
        <f t="shared" ref="U51:U57" si="46">T51-AB51</f>
        <v>1.3749596092562737</v>
      </c>
      <c r="V51" s="16">
        <f t="shared" ref="V51:V57" si="47">G51*U51</f>
        <v>44.961179222680151</v>
      </c>
      <c r="W51" s="16">
        <f t="shared" ref="W51:W57" si="48">V51-G51</f>
        <v>12.261179222680148</v>
      </c>
      <c r="X51" s="16">
        <f t="shared" ref="X51:X57" si="49">F51*W51</f>
        <v>188.33171286036708</v>
      </c>
      <c r="Y51" s="15">
        <f t="shared" ref="Y51:Y57" si="50">104.584835545197%-100%</f>
        <v>4.5848355451969969E-2</v>
      </c>
      <c r="Z51" s="15">
        <f t="shared" ref="Z51:Z57" si="51">101.199262415129%-100%</f>
        <v>1.1992624151289988E-2</v>
      </c>
      <c r="AA51" s="15">
        <f t="shared" ref="AA51:AA57" si="52">101.911505501324%-100%</f>
        <v>1.9115055013239957E-2</v>
      </c>
      <c r="AB51" s="15">
        <f t="shared" ref="AB51:AB57" si="53">AVERAGE(Y51:AA51)</f>
        <v>2.5652011538833303E-2</v>
      </c>
      <c r="AD51" s="21"/>
    </row>
    <row r="52" spans="1:30" x14ac:dyDescent="0.2">
      <c r="A52" s="63"/>
      <c r="B52" s="64" t="s">
        <v>1281</v>
      </c>
      <c r="C52" s="65" t="s">
        <v>1282</v>
      </c>
      <c r="D52" s="65" t="s">
        <v>98</v>
      </c>
      <c r="E52" s="66">
        <v>2.5000000000000001E-3</v>
      </c>
      <c r="F52" s="66">
        <v>0.04</v>
      </c>
      <c r="G52" s="1">
        <v>179</v>
      </c>
      <c r="H52" s="1">
        <v>179</v>
      </c>
      <c r="I52" s="1">
        <v>7.16</v>
      </c>
      <c r="J52" s="1">
        <v>7.16</v>
      </c>
      <c r="K52" s="1"/>
      <c r="L52" s="1"/>
      <c r="M52" s="1"/>
      <c r="N52" s="1"/>
      <c r="O52" s="1"/>
      <c r="P52" s="1"/>
      <c r="R52" s="1">
        <v>277</v>
      </c>
      <c r="S52" s="1">
        <v>93.6</v>
      </c>
      <c r="T52" s="15">
        <f t="shared" si="45"/>
        <v>1.5474860335195531</v>
      </c>
      <c r="U52" s="15">
        <f t="shared" si="46"/>
        <v>1.5218340219807198</v>
      </c>
      <c r="V52" s="16">
        <f t="shared" si="47"/>
        <v>272.40828993454886</v>
      </c>
      <c r="W52" s="16">
        <f t="shared" si="48"/>
        <v>93.408289934548861</v>
      </c>
      <c r="X52" s="16">
        <f t="shared" si="49"/>
        <v>3.7363315973819544</v>
      </c>
      <c r="Y52" s="15">
        <f t="shared" si="50"/>
        <v>4.5848355451969969E-2</v>
      </c>
      <c r="Z52" s="15">
        <f t="shared" si="51"/>
        <v>1.1992624151289988E-2</v>
      </c>
      <c r="AA52" s="15">
        <f t="shared" si="52"/>
        <v>1.9115055013239957E-2</v>
      </c>
      <c r="AB52" s="15">
        <f t="shared" si="53"/>
        <v>2.5652011538833303E-2</v>
      </c>
      <c r="AD52" s="21"/>
    </row>
    <row r="53" spans="1:30" x14ac:dyDescent="0.2">
      <c r="A53" s="63"/>
      <c r="B53" s="64" t="s">
        <v>1315</v>
      </c>
      <c r="C53" s="65" t="s">
        <v>1316</v>
      </c>
      <c r="D53" s="65" t="s">
        <v>41</v>
      </c>
      <c r="E53" s="66">
        <v>0.3</v>
      </c>
      <c r="F53" s="66">
        <v>4.8</v>
      </c>
      <c r="G53" s="1">
        <v>14.7</v>
      </c>
      <c r="H53" s="1">
        <v>14.7</v>
      </c>
      <c r="I53" s="1">
        <v>70.56</v>
      </c>
      <c r="J53" s="1">
        <v>70.56</v>
      </c>
      <c r="K53" s="1"/>
      <c r="L53" s="1"/>
      <c r="M53" s="1"/>
      <c r="N53" s="1"/>
      <c r="O53" s="1"/>
      <c r="P53" s="1"/>
      <c r="R53" s="1">
        <v>19.5</v>
      </c>
      <c r="S53" s="1">
        <v>118.4</v>
      </c>
      <c r="T53" s="15">
        <f t="shared" si="45"/>
        <v>1.3265306122448981</v>
      </c>
      <c r="U53" s="15">
        <f t="shared" si="46"/>
        <v>1.3008786007060649</v>
      </c>
      <c r="V53" s="16">
        <f t="shared" si="47"/>
        <v>19.122915430379152</v>
      </c>
      <c r="W53" s="16">
        <f t="shared" si="48"/>
        <v>4.4229154303791525</v>
      </c>
      <c r="X53" s="16">
        <f t="shared" si="49"/>
        <v>21.22999406581993</v>
      </c>
      <c r="Y53" s="15">
        <f t="shared" si="50"/>
        <v>4.5848355451969969E-2</v>
      </c>
      <c r="Z53" s="15">
        <f t="shared" si="51"/>
        <v>1.1992624151289988E-2</v>
      </c>
      <c r="AA53" s="15">
        <f t="shared" si="52"/>
        <v>1.9115055013239957E-2</v>
      </c>
      <c r="AB53" s="15">
        <f t="shared" si="53"/>
        <v>2.5652011538833303E-2</v>
      </c>
      <c r="AD53" s="21"/>
    </row>
    <row r="54" spans="1:30" x14ac:dyDescent="0.2">
      <c r="A54" s="63"/>
      <c r="B54" s="64" t="s">
        <v>1317</v>
      </c>
      <c r="C54" s="65" t="s">
        <v>1318</v>
      </c>
      <c r="D54" s="65" t="s">
        <v>41</v>
      </c>
      <c r="E54" s="66">
        <v>0.2</v>
      </c>
      <c r="F54" s="66">
        <v>3.2</v>
      </c>
      <c r="G54" s="1">
        <v>27.4</v>
      </c>
      <c r="H54" s="1">
        <v>27.4</v>
      </c>
      <c r="I54" s="1">
        <v>87.68</v>
      </c>
      <c r="J54" s="1">
        <v>87.68</v>
      </c>
      <c r="K54" s="1"/>
      <c r="L54" s="1"/>
      <c r="M54" s="1"/>
      <c r="N54" s="1"/>
      <c r="O54" s="1"/>
      <c r="P54" s="1"/>
      <c r="R54" s="1">
        <v>37</v>
      </c>
      <c r="S54" s="1">
        <v>896</v>
      </c>
      <c r="T54" s="15">
        <f t="shared" si="45"/>
        <v>1.3503649635036497</v>
      </c>
      <c r="U54" s="15">
        <f t="shared" si="46"/>
        <v>1.3247129519648164</v>
      </c>
      <c r="V54" s="16">
        <f t="shared" si="47"/>
        <v>36.297134883835966</v>
      </c>
      <c r="W54" s="16">
        <f t="shared" si="48"/>
        <v>8.8971348838359674</v>
      </c>
      <c r="X54" s="16">
        <f t="shared" si="49"/>
        <v>28.470831628275096</v>
      </c>
      <c r="Y54" s="15">
        <f t="shared" si="50"/>
        <v>4.5848355451969969E-2</v>
      </c>
      <c r="Z54" s="15">
        <f t="shared" si="51"/>
        <v>1.1992624151289988E-2</v>
      </c>
      <c r="AA54" s="15">
        <f t="shared" si="52"/>
        <v>1.9115055013239957E-2</v>
      </c>
      <c r="AB54" s="15">
        <f t="shared" si="53"/>
        <v>2.5652011538833303E-2</v>
      </c>
      <c r="AD54" s="21"/>
    </row>
    <row r="55" spans="1:30" x14ac:dyDescent="0.2">
      <c r="A55" s="63"/>
      <c r="B55" s="64" t="s">
        <v>1319</v>
      </c>
      <c r="C55" s="65" t="s">
        <v>1320</v>
      </c>
      <c r="D55" s="65" t="s">
        <v>41</v>
      </c>
      <c r="E55" s="66">
        <v>2</v>
      </c>
      <c r="F55" s="66">
        <v>32</v>
      </c>
      <c r="G55" s="1">
        <v>20.5</v>
      </c>
      <c r="H55" s="1">
        <v>20.5</v>
      </c>
      <c r="I55" s="1">
        <v>656</v>
      </c>
      <c r="J55" s="1">
        <v>656</v>
      </c>
      <c r="K55" s="1"/>
      <c r="L55" s="1"/>
      <c r="M55" s="1"/>
      <c r="N55" s="1"/>
      <c r="O55" s="1"/>
      <c r="P55" s="1"/>
      <c r="R55" s="1">
        <v>28</v>
      </c>
      <c r="S55" s="1">
        <v>34.64</v>
      </c>
      <c r="T55" s="15">
        <f t="shared" si="45"/>
        <v>1.3658536585365855</v>
      </c>
      <c r="U55" s="15">
        <f t="shared" si="46"/>
        <v>1.3402016469977522</v>
      </c>
      <c r="V55" s="16">
        <f t="shared" si="47"/>
        <v>27.474133763453921</v>
      </c>
      <c r="W55" s="16">
        <f t="shared" si="48"/>
        <v>6.9741337634539207</v>
      </c>
      <c r="X55" s="16">
        <f t="shared" si="49"/>
        <v>223.17228043052546</v>
      </c>
      <c r="Y55" s="15">
        <f t="shared" si="50"/>
        <v>4.5848355451969969E-2</v>
      </c>
      <c r="Z55" s="15">
        <f t="shared" si="51"/>
        <v>1.1992624151289988E-2</v>
      </c>
      <c r="AA55" s="15">
        <f t="shared" si="52"/>
        <v>1.9115055013239957E-2</v>
      </c>
      <c r="AB55" s="15">
        <f t="shared" si="53"/>
        <v>2.5652011538833303E-2</v>
      </c>
      <c r="AD55" s="21"/>
    </row>
    <row r="56" spans="1:30" x14ac:dyDescent="0.2">
      <c r="A56" s="63"/>
      <c r="B56" s="64" t="s">
        <v>1321</v>
      </c>
      <c r="C56" s="65" t="s">
        <v>1322</v>
      </c>
      <c r="D56" s="65" t="s">
        <v>41</v>
      </c>
      <c r="E56" s="66">
        <v>0.5</v>
      </c>
      <c r="F56" s="66">
        <v>8</v>
      </c>
      <c r="G56" s="1">
        <v>5.0999999999999996</v>
      </c>
      <c r="H56" s="1">
        <v>5.0999999999999996</v>
      </c>
      <c r="I56" s="1">
        <v>40.799999999999997</v>
      </c>
      <c r="J56" s="1">
        <v>40.799999999999997</v>
      </c>
      <c r="K56" s="1"/>
      <c r="L56" s="1"/>
      <c r="M56" s="1"/>
      <c r="N56" s="1"/>
      <c r="O56" s="1"/>
      <c r="P56" s="1"/>
      <c r="R56" s="1">
        <v>4.33</v>
      </c>
      <c r="S56" s="1">
        <v>100.8</v>
      </c>
      <c r="T56" s="15">
        <f t="shared" si="45"/>
        <v>0.84901960784313735</v>
      </c>
      <c r="U56" s="15">
        <f t="shared" si="46"/>
        <v>0.82336759630430401</v>
      </c>
      <c r="V56" s="16">
        <f t="shared" si="47"/>
        <v>4.1991747411519498</v>
      </c>
      <c r="W56" s="16">
        <f t="shared" si="48"/>
        <v>-0.90082525884804987</v>
      </c>
      <c r="X56" s="16">
        <f t="shared" si="49"/>
        <v>-7.206602070784399</v>
      </c>
      <c r="Y56" s="15">
        <f t="shared" si="50"/>
        <v>4.5848355451969969E-2</v>
      </c>
      <c r="Z56" s="15">
        <f t="shared" si="51"/>
        <v>1.1992624151289988E-2</v>
      </c>
      <c r="AA56" s="15">
        <f t="shared" si="52"/>
        <v>1.9115055013239957E-2</v>
      </c>
      <c r="AB56" s="15">
        <f t="shared" si="53"/>
        <v>2.5652011538833303E-2</v>
      </c>
      <c r="AD56" s="21"/>
    </row>
    <row r="57" spans="1:30" ht="15" thickBot="1" x14ac:dyDescent="0.25">
      <c r="A57" s="63"/>
      <c r="B57" s="64" t="s">
        <v>1323</v>
      </c>
      <c r="C57" s="65" t="s">
        <v>1324</v>
      </c>
      <c r="D57" s="65" t="s">
        <v>41</v>
      </c>
      <c r="E57" s="66">
        <v>0.5</v>
      </c>
      <c r="F57" s="66">
        <v>8</v>
      </c>
      <c r="G57" s="1">
        <v>4.1399999999999997</v>
      </c>
      <c r="H57" s="1">
        <v>4.1399999999999997</v>
      </c>
      <c r="I57" s="1">
        <v>33.119999999999997</v>
      </c>
      <c r="J57" s="1">
        <v>33.119999999999997</v>
      </c>
      <c r="K57" s="1"/>
      <c r="L57" s="1"/>
      <c r="M57" s="1"/>
      <c r="N57" s="1"/>
      <c r="O57" s="1"/>
      <c r="P57" s="1"/>
      <c r="R57" s="1">
        <v>12.6</v>
      </c>
      <c r="S57" s="1">
        <v>11.08</v>
      </c>
      <c r="T57" s="15">
        <f t="shared" si="45"/>
        <v>3.0434782608695654</v>
      </c>
      <c r="U57" s="15">
        <f t="shared" si="46"/>
        <v>3.017826249330732</v>
      </c>
      <c r="V57" s="16">
        <f t="shared" si="47"/>
        <v>12.493800672229229</v>
      </c>
      <c r="W57" s="16">
        <f t="shared" si="48"/>
        <v>8.3538006722292302</v>
      </c>
      <c r="X57" s="16">
        <f t="shared" si="49"/>
        <v>66.830405377833841</v>
      </c>
      <c r="Y57" s="15">
        <f t="shared" si="50"/>
        <v>4.5848355451969969E-2</v>
      </c>
      <c r="Z57" s="15">
        <f t="shared" si="51"/>
        <v>1.1992624151289988E-2</v>
      </c>
      <c r="AA57" s="15">
        <f t="shared" si="52"/>
        <v>1.9115055013239957E-2</v>
      </c>
      <c r="AB57" s="15">
        <f t="shared" si="53"/>
        <v>2.5652011538833303E-2</v>
      </c>
      <c r="AD57" s="21"/>
    </row>
    <row r="58" spans="1:30" ht="15" thickBot="1" x14ac:dyDescent="0.25">
      <c r="A58" s="8">
        <v>10</v>
      </c>
      <c r="B58" s="9" t="s">
        <v>1325</v>
      </c>
      <c r="C58" s="10" t="s">
        <v>1326</v>
      </c>
      <c r="D58" s="10" t="s">
        <v>95</v>
      </c>
      <c r="E58" s="11">
        <v>0</v>
      </c>
      <c r="F58" s="11">
        <v>25</v>
      </c>
      <c r="G58" s="12">
        <v>309.74</v>
      </c>
      <c r="H58" s="12">
        <v>431.6</v>
      </c>
      <c r="I58" s="12">
        <v>10790</v>
      </c>
      <c r="J58" s="12">
        <v>2427.2375000000002</v>
      </c>
      <c r="K58" s="12">
        <v>3012.47</v>
      </c>
      <c r="L58" s="12">
        <v>0</v>
      </c>
      <c r="M58" s="12">
        <v>0</v>
      </c>
      <c r="N58" s="12">
        <v>1018.21486</v>
      </c>
      <c r="O58" s="12">
        <v>3305.1615852</v>
      </c>
      <c r="P58" s="13">
        <v>1027.0185023280001</v>
      </c>
      <c r="R58" s="12">
        <v>509.19</v>
      </c>
      <c r="S58" s="12">
        <v>3173.3375000000001</v>
      </c>
      <c r="AD58" s="21"/>
    </row>
    <row r="59" spans="1:30" x14ac:dyDescent="0.2">
      <c r="A59" s="63"/>
      <c r="B59" s="64" t="s">
        <v>1327</v>
      </c>
      <c r="C59" s="65" t="s">
        <v>1328</v>
      </c>
      <c r="D59" s="65" t="s">
        <v>95</v>
      </c>
      <c r="E59" s="66">
        <v>0.96</v>
      </c>
      <c r="F59" s="66">
        <v>24</v>
      </c>
      <c r="G59" s="1">
        <v>38.200000000000003</v>
      </c>
      <c r="H59" s="1">
        <v>38.200000000000003</v>
      </c>
      <c r="I59" s="1">
        <v>916.8</v>
      </c>
      <c r="J59" s="1">
        <v>916.8</v>
      </c>
      <c r="K59" s="1"/>
      <c r="L59" s="1"/>
      <c r="M59" s="1"/>
      <c r="N59" s="1"/>
      <c r="O59" s="1"/>
      <c r="P59" s="1"/>
      <c r="R59" s="1">
        <v>52.6</v>
      </c>
      <c r="S59" s="1">
        <v>1262.4000000000001</v>
      </c>
      <c r="T59" s="15">
        <f t="shared" ref="T59:T65" si="54">R59/H59</f>
        <v>1.3769633507853403</v>
      </c>
      <c r="U59" s="15">
        <f t="shared" ref="U59:U65" si="55">T59-AB59</f>
        <v>1.351311339246507</v>
      </c>
      <c r="V59" s="16">
        <f t="shared" ref="V59:V65" si="56">G59*U59</f>
        <v>51.620093159216573</v>
      </c>
      <c r="W59" s="16">
        <f t="shared" ref="W59:W65" si="57">V59-G59</f>
        <v>13.42009315921657</v>
      </c>
      <c r="X59" s="16">
        <f t="shared" ref="X59:X65" si="58">F59*W59</f>
        <v>322.08223582119768</v>
      </c>
      <c r="Y59" s="15">
        <f t="shared" ref="Y59:Y65" si="59">104.584835545197%-100%</f>
        <v>4.5848355451969969E-2</v>
      </c>
      <c r="Z59" s="15">
        <f t="shared" ref="Z59:Z65" si="60">101.199262415129%-100%</f>
        <v>1.1992624151289988E-2</v>
      </c>
      <c r="AA59" s="15">
        <f t="shared" ref="AA59:AA65" si="61">101.911505501324%-100%</f>
        <v>1.9115055013239957E-2</v>
      </c>
      <c r="AB59" s="15">
        <f t="shared" ref="AB59:AB65" si="62">AVERAGE(Y59:AA59)</f>
        <v>2.5652011538833303E-2</v>
      </c>
      <c r="AD59" s="21"/>
    </row>
    <row r="60" spans="1:30" x14ac:dyDescent="0.2">
      <c r="A60" s="63"/>
      <c r="B60" s="64" t="s">
        <v>1281</v>
      </c>
      <c r="C60" s="65" t="s">
        <v>1282</v>
      </c>
      <c r="D60" s="65" t="s">
        <v>98</v>
      </c>
      <c r="E60" s="66">
        <v>2.5000000000000001E-3</v>
      </c>
      <c r="F60" s="66">
        <v>6.25E-2</v>
      </c>
      <c r="G60" s="1">
        <v>179</v>
      </c>
      <c r="H60" s="1">
        <v>179</v>
      </c>
      <c r="I60" s="1">
        <v>11.1875</v>
      </c>
      <c r="J60" s="1">
        <v>11.1875</v>
      </c>
      <c r="K60" s="1"/>
      <c r="L60" s="1"/>
      <c r="M60" s="1"/>
      <c r="N60" s="1"/>
      <c r="O60" s="1"/>
      <c r="P60" s="1"/>
      <c r="R60" s="1">
        <v>277</v>
      </c>
      <c r="S60" s="1">
        <v>147</v>
      </c>
      <c r="T60" s="15">
        <f t="shared" si="54"/>
        <v>1.5474860335195531</v>
      </c>
      <c r="U60" s="15">
        <f t="shared" si="55"/>
        <v>1.5218340219807198</v>
      </c>
      <c r="V60" s="16">
        <f t="shared" si="56"/>
        <v>272.40828993454886</v>
      </c>
      <c r="W60" s="16">
        <f t="shared" si="57"/>
        <v>93.408289934548861</v>
      </c>
      <c r="X60" s="16">
        <f t="shared" si="58"/>
        <v>5.8380181209093038</v>
      </c>
      <c r="Y60" s="15">
        <f t="shared" si="59"/>
        <v>4.5848355451969969E-2</v>
      </c>
      <c r="Z60" s="15">
        <f t="shared" si="60"/>
        <v>1.1992624151289988E-2</v>
      </c>
      <c r="AA60" s="15">
        <f t="shared" si="61"/>
        <v>1.9115055013239957E-2</v>
      </c>
      <c r="AB60" s="15">
        <f t="shared" si="62"/>
        <v>2.5652011538833303E-2</v>
      </c>
      <c r="AD60" s="21"/>
    </row>
    <row r="61" spans="1:30" x14ac:dyDescent="0.2">
      <c r="A61" s="63"/>
      <c r="B61" s="64" t="s">
        <v>1329</v>
      </c>
      <c r="C61" s="65" t="s">
        <v>1330</v>
      </c>
      <c r="D61" s="65" t="s">
        <v>41</v>
      </c>
      <c r="E61" s="66">
        <v>0.3</v>
      </c>
      <c r="F61" s="66">
        <v>7.5</v>
      </c>
      <c r="G61" s="1">
        <v>14.1</v>
      </c>
      <c r="H61" s="1">
        <v>14.1</v>
      </c>
      <c r="I61" s="1">
        <v>105.75</v>
      </c>
      <c r="J61" s="1">
        <v>105.75</v>
      </c>
      <c r="K61" s="1"/>
      <c r="L61" s="1"/>
      <c r="M61" s="1"/>
      <c r="N61" s="1"/>
      <c r="O61" s="1"/>
      <c r="P61" s="1"/>
      <c r="R61" s="1">
        <v>19.600000000000001</v>
      </c>
      <c r="S61" s="1">
        <v>200</v>
      </c>
      <c r="T61" s="15">
        <f t="shared" si="54"/>
        <v>1.3900709219858158</v>
      </c>
      <c r="U61" s="15">
        <f t="shared" si="55"/>
        <v>1.3644189104469826</v>
      </c>
      <c r="V61" s="16">
        <f t="shared" si="56"/>
        <v>19.238306637302454</v>
      </c>
      <c r="W61" s="16">
        <f t="shared" si="57"/>
        <v>5.1383066373024544</v>
      </c>
      <c r="X61" s="16">
        <f t="shared" si="58"/>
        <v>38.537299779768411</v>
      </c>
      <c r="Y61" s="15">
        <f t="shared" si="59"/>
        <v>4.5848355451969969E-2</v>
      </c>
      <c r="Z61" s="15">
        <f t="shared" si="60"/>
        <v>1.1992624151289988E-2</v>
      </c>
      <c r="AA61" s="15">
        <f t="shared" si="61"/>
        <v>1.9115055013239957E-2</v>
      </c>
      <c r="AB61" s="15">
        <f t="shared" si="62"/>
        <v>2.5652011538833303E-2</v>
      </c>
      <c r="AD61" s="21"/>
    </row>
    <row r="62" spans="1:30" x14ac:dyDescent="0.2">
      <c r="A62" s="63"/>
      <c r="B62" s="64" t="s">
        <v>1331</v>
      </c>
      <c r="C62" s="65" t="s">
        <v>1332</v>
      </c>
      <c r="D62" s="65" t="s">
        <v>41</v>
      </c>
      <c r="E62" s="66">
        <v>0.2</v>
      </c>
      <c r="F62" s="66">
        <v>5</v>
      </c>
      <c r="G62" s="1">
        <v>30.6</v>
      </c>
      <c r="H62" s="1">
        <v>30.6</v>
      </c>
      <c r="I62" s="1">
        <v>153</v>
      </c>
      <c r="J62" s="1">
        <v>153</v>
      </c>
      <c r="K62" s="1"/>
      <c r="L62" s="1"/>
      <c r="M62" s="1"/>
      <c r="N62" s="1"/>
      <c r="O62" s="1"/>
      <c r="P62" s="1"/>
      <c r="R62" s="1">
        <v>40</v>
      </c>
      <c r="S62" s="1">
        <v>1335</v>
      </c>
      <c r="T62" s="15">
        <f t="shared" si="54"/>
        <v>1.3071895424836601</v>
      </c>
      <c r="U62" s="15">
        <f t="shared" si="55"/>
        <v>1.2815375309448269</v>
      </c>
      <c r="V62" s="16">
        <f t="shared" si="56"/>
        <v>39.215048446911709</v>
      </c>
      <c r="W62" s="16">
        <f t="shared" si="57"/>
        <v>8.6150484469117075</v>
      </c>
      <c r="X62" s="16">
        <f t="shared" si="58"/>
        <v>43.075242234558537</v>
      </c>
      <c r="Y62" s="15">
        <f t="shared" si="59"/>
        <v>4.5848355451969969E-2</v>
      </c>
      <c r="Z62" s="15">
        <f t="shared" si="60"/>
        <v>1.1992624151289988E-2</v>
      </c>
      <c r="AA62" s="15">
        <f t="shared" si="61"/>
        <v>1.9115055013239957E-2</v>
      </c>
      <c r="AB62" s="15">
        <f t="shared" si="62"/>
        <v>2.5652011538833303E-2</v>
      </c>
      <c r="AD62" s="21"/>
    </row>
    <row r="63" spans="1:30" x14ac:dyDescent="0.2">
      <c r="A63" s="63"/>
      <c r="B63" s="64" t="s">
        <v>1333</v>
      </c>
      <c r="C63" s="65" t="s">
        <v>1334</v>
      </c>
      <c r="D63" s="65" t="s">
        <v>41</v>
      </c>
      <c r="E63" s="66">
        <v>2</v>
      </c>
      <c r="F63" s="66">
        <v>50</v>
      </c>
      <c r="G63" s="1">
        <v>22.5</v>
      </c>
      <c r="H63" s="1">
        <v>22.5</v>
      </c>
      <c r="I63" s="1">
        <v>1125</v>
      </c>
      <c r="J63" s="1">
        <v>1125</v>
      </c>
      <c r="K63" s="1"/>
      <c r="L63" s="1"/>
      <c r="M63" s="1"/>
      <c r="N63" s="1"/>
      <c r="O63" s="1"/>
      <c r="P63" s="1"/>
      <c r="R63" s="1">
        <v>26.7</v>
      </c>
      <c r="S63" s="1">
        <v>54.125</v>
      </c>
      <c r="T63" s="15">
        <f t="shared" si="54"/>
        <v>1.1866666666666665</v>
      </c>
      <c r="U63" s="15">
        <f t="shared" si="55"/>
        <v>1.1610146551278333</v>
      </c>
      <c r="V63" s="16">
        <f t="shared" si="56"/>
        <v>26.12282974037625</v>
      </c>
      <c r="W63" s="16">
        <f t="shared" si="57"/>
        <v>3.6228297403762504</v>
      </c>
      <c r="X63" s="16">
        <f t="shared" si="58"/>
        <v>181.14148701881251</v>
      </c>
      <c r="Y63" s="15">
        <f t="shared" si="59"/>
        <v>4.5848355451969969E-2</v>
      </c>
      <c r="Z63" s="15">
        <f t="shared" si="60"/>
        <v>1.1992624151289988E-2</v>
      </c>
      <c r="AA63" s="15">
        <f t="shared" si="61"/>
        <v>1.9115055013239957E-2</v>
      </c>
      <c r="AB63" s="15">
        <f t="shared" si="62"/>
        <v>2.5652011538833303E-2</v>
      </c>
      <c r="AD63" s="21"/>
    </row>
    <row r="64" spans="1:30" x14ac:dyDescent="0.2">
      <c r="A64" s="63"/>
      <c r="B64" s="64" t="s">
        <v>1321</v>
      </c>
      <c r="C64" s="65" t="s">
        <v>1322</v>
      </c>
      <c r="D64" s="65" t="s">
        <v>41</v>
      </c>
      <c r="E64" s="66">
        <v>0.5</v>
      </c>
      <c r="F64" s="66">
        <v>12.5</v>
      </c>
      <c r="G64" s="1">
        <v>5.0999999999999996</v>
      </c>
      <c r="H64" s="1">
        <v>5.0999999999999996</v>
      </c>
      <c r="I64" s="1">
        <v>63.75</v>
      </c>
      <c r="J64" s="1">
        <v>63.75</v>
      </c>
      <c r="K64" s="1"/>
      <c r="L64" s="1"/>
      <c r="M64" s="1"/>
      <c r="N64" s="1"/>
      <c r="O64" s="1"/>
      <c r="P64" s="1"/>
      <c r="R64" s="1">
        <v>4.33</v>
      </c>
      <c r="S64" s="1">
        <v>157.5</v>
      </c>
      <c r="T64" s="15">
        <f t="shared" si="54"/>
        <v>0.84901960784313735</v>
      </c>
      <c r="U64" s="15">
        <f t="shared" si="55"/>
        <v>0.82336759630430401</v>
      </c>
      <c r="V64" s="16">
        <f t="shared" si="56"/>
        <v>4.1991747411519498</v>
      </c>
      <c r="W64" s="16">
        <f t="shared" si="57"/>
        <v>-0.90082525884804987</v>
      </c>
      <c r="X64" s="16">
        <f t="shared" si="58"/>
        <v>-11.260315735600624</v>
      </c>
      <c r="Y64" s="15">
        <f t="shared" si="59"/>
        <v>4.5848355451969969E-2</v>
      </c>
      <c r="Z64" s="15">
        <f t="shared" si="60"/>
        <v>1.1992624151289988E-2</v>
      </c>
      <c r="AA64" s="15">
        <f t="shared" si="61"/>
        <v>1.9115055013239957E-2</v>
      </c>
      <c r="AB64" s="15">
        <f t="shared" si="62"/>
        <v>2.5652011538833303E-2</v>
      </c>
      <c r="AD64" s="21"/>
    </row>
    <row r="65" spans="1:30" ht="15" thickBot="1" x14ac:dyDescent="0.25">
      <c r="A65" s="63"/>
      <c r="B65" s="64" t="s">
        <v>1323</v>
      </c>
      <c r="C65" s="65" t="s">
        <v>1324</v>
      </c>
      <c r="D65" s="65" t="s">
        <v>41</v>
      </c>
      <c r="E65" s="66">
        <v>0.5</v>
      </c>
      <c r="F65" s="66">
        <v>12.5</v>
      </c>
      <c r="G65" s="1">
        <v>4.1399999999999997</v>
      </c>
      <c r="H65" s="1">
        <v>4.1399999999999997</v>
      </c>
      <c r="I65" s="1">
        <v>51.75</v>
      </c>
      <c r="J65" s="1">
        <v>51.75</v>
      </c>
      <c r="K65" s="1"/>
      <c r="L65" s="1"/>
      <c r="M65" s="1"/>
      <c r="N65" s="1"/>
      <c r="O65" s="1"/>
      <c r="P65" s="1"/>
      <c r="R65" s="1">
        <v>12.6</v>
      </c>
      <c r="S65" s="1">
        <v>17.3125</v>
      </c>
      <c r="T65" s="15">
        <f t="shared" si="54"/>
        <v>3.0434782608695654</v>
      </c>
      <c r="U65" s="15">
        <f t="shared" si="55"/>
        <v>3.017826249330732</v>
      </c>
      <c r="V65" s="16">
        <f t="shared" si="56"/>
        <v>12.493800672229229</v>
      </c>
      <c r="W65" s="16">
        <f t="shared" si="57"/>
        <v>8.3538006722292302</v>
      </c>
      <c r="X65" s="16">
        <f t="shared" si="58"/>
        <v>104.42250840286538</v>
      </c>
      <c r="Y65" s="15">
        <f t="shared" si="59"/>
        <v>4.5848355451969969E-2</v>
      </c>
      <c r="Z65" s="15">
        <f t="shared" si="60"/>
        <v>1.1992624151289988E-2</v>
      </c>
      <c r="AA65" s="15">
        <f t="shared" si="61"/>
        <v>1.9115055013239957E-2</v>
      </c>
      <c r="AB65" s="15">
        <f t="shared" si="62"/>
        <v>2.5652011538833303E-2</v>
      </c>
      <c r="AD65" s="21"/>
    </row>
    <row r="66" spans="1:30" ht="15" thickBot="1" x14ac:dyDescent="0.25">
      <c r="A66" s="8">
        <v>11</v>
      </c>
      <c r="B66" s="9" t="s">
        <v>1335</v>
      </c>
      <c r="C66" s="10" t="s">
        <v>1336</v>
      </c>
      <c r="D66" s="10" t="s">
        <v>95</v>
      </c>
      <c r="E66" s="11">
        <v>0</v>
      </c>
      <c r="F66" s="11">
        <v>11</v>
      </c>
      <c r="G66" s="12">
        <v>482.83</v>
      </c>
      <c r="H66" s="12">
        <v>618.09</v>
      </c>
      <c r="I66" s="12">
        <v>6798.99</v>
      </c>
      <c r="J66" s="12">
        <v>2588.8225000000002</v>
      </c>
      <c r="K66" s="12">
        <v>1516.6052</v>
      </c>
      <c r="L66" s="12">
        <v>0</v>
      </c>
      <c r="M66" s="12">
        <v>0</v>
      </c>
      <c r="N66" s="12">
        <v>512.61255759999995</v>
      </c>
      <c r="O66" s="12">
        <v>1663.958561232</v>
      </c>
      <c r="P66" s="13">
        <v>517.04468463648004</v>
      </c>
      <c r="R66" s="12">
        <v>768.16</v>
      </c>
      <c r="S66" s="12">
        <v>3638.8825000000002</v>
      </c>
      <c r="AD66" s="21"/>
    </row>
    <row r="67" spans="1:30" x14ac:dyDescent="0.2">
      <c r="A67" s="63"/>
      <c r="B67" s="64" t="s">
        <v>1337</v>
      </c>
      <c r="C67" s="65" t="s">
        <v>1338</v>
      </c>
      <c r="D67" s="65" t="s">
        <v>95</v>
      </c>
      <c r="E67" s="66">
        <v>0.96</v>
      </c>
      <c r="F67" s="66">
        <v>10.56</v>
      </c>
      <c r="G67" s="1">
        <v>121</v>
      </c>
      <c r="H67" s="1">
        <v>121</v>
      </c>
      <c r="I67" s="1">
        <v>1277.76</v>
      </c>
      <c r="J67" s="1">
        <v>1277.76</v>
      </c>
      <c r="K67" s="1"/>
      <c r="L67" s="1"/>
      <c r="M67" s="1"/>
      <c r="N67" s="1"/>
      <c r="O67" s="1"/>
      <c r="P67" s="1"/>
      <c r="R67" s="1">
        <v>190</v>
      </c>
      <c r="S67" s="1">
        <v>2006.4</v>
      </c>
      <c r="T67" s="15">
        <f t="shared" ref="T67:T73" si="63">R67/H67</f>
        <v>1.5702479338842976</v>
      </c>
      <c r="U67" s="15">
        <f t="shared" ref="U67:U73" si="64">T67-AB67</f>
        <v>1.5445959223454644</v>
      </c>
      <c r="V67" s="16">
        <f t="shared" ref="V67:V73" si="65">G67*U67</f>
        <v>186.8961066038012</v>
      </c>
      <c r="W67" s="16">
        <f t="shared" ref="W67:W73" si="66">V67-G67</f>
        <v>65.896106603801201</v>
      </c>
      <c r="X67" s="16">
        <f t="shared" ref="X67:X73" si="67">F67*W67</f>
        <v>695.8628857361407</v>
      </c>
      <c r="Y67" s="15">
        <f t="shared" ref="Y67:Y73" si="68">104.584835545197%-100%</f>
        <v>4.5848355451969969E-2</v>
      </c>
      <c r="Z67" s="15">
        <f t="shared" ref="Z67:Z73" si="69">101.199262415129%-100%</f>
        <v>1.1992624151289988E-2</v>
      </c>
      <c r="AA67" s="15">
        <f t="shared" ref="AA67:AA73" si="70">101.911505501324%-100%</f>
        <v>1.9115055013239957E-2</v>
      </c>
      <c r="AB67" s="15">
        <f t="shared" ref="AB67:AB73" si="71">AVERAGE(Y67:AA67)</f>
        <v>2.5652011538833303E-2</v>
      </c>
      <c r="AD67" s="21"/>
    </row>
    <row r="68" spans="1:30" x14ac:dyDescent="0.2">
      <c r="A68" s="63"/>
      <c r="B68" s="64" t="s">
        <v>1281</v>
      </c>
      <c r="C68" s="65" t="s">
        <v>1282</v>
      </c>
      <c r="D68" s="65" t="s">
        <v>98</v>
      </c>
      <c r="E68" s="66">
        <v>2.5000000000000001E-3</v>
      </c>
      <c r="F68" s="66">
        <v>2.75E-2</v>
      </c>
      <c r="G68" s="1">
        <v>179</v>
      </c>
      <c r="H68" s="1">
        <v>179</v>
      </c>
      <c r="I68" s="1">
        <v>4.9225000000000003</v>
      </c>
      <c r="J68" s="1">
        <v>4.9225000000000003</v>
      </c>
      <c r="K68" s="1"/>
      <c r="L68" s="1"/>
      <c r="M68" s="1"/>
      <c r="N68" s="1"/>
      <c r="O68" s="1"/>
      <c r="P68" s="1"/>
      <c r="R68" s="1">
        <v>277</v>
      </c>
      <c r="S68" s="1">
        <v>215.38</v>
      </c>
      <c r="T68" s="15">
        <f t="shared" si="63"/>
        <v>1.5474860335195531</v>
      </c>
      <c r="U68" s="15">
        <f t="shared" si="64"/>
        <v>1.5218340219807198</v>
      </c>
      <c r="V68" s="16">
        <f t="shared" si="65"/>
        <v>272.40828993454886</v>
      </c>
      <c r="W68" s="16">
        <f t="shared" si="66"/>
        <v>93.408289934548861</v>
      </c>
      <c r="X68" s="16">
        <f t="shared" si="67"/>
        <v>2.5687279732000938</v>
      </c>
      <c r="Y68" s="15">
        <f t="shared" si="68"/>
        <v>4.5848355451969969E-2</v>
      </c>
      <c r="Z68" s="15">
        <f t="shared" si="69"/>
        <v>1.1992624151289988E-2</v>
      </c>
      <c r="AA68" s="15">
        <f t="shared" si="70"/>
        <v>1.9115055013239957E-2</v>
      </c>
      <c r="AB68" s="15">
        <f t="shared" si="71"/>
        <v>2.5652011538833303E-2</v>
      </c>
      <c r="AD68" s="21"/>
    </row>
    <row r="69" spans="1:30" x14ac:dyDescent="0.2">
      <c r="A69" s="63"/>
      <c r="B69" s="64" t="s">
        <v>1339</v>
      </c>
      <c r="C69" s="65" t="s">
        <v>1340</v>
      </c>
      <c r="D69" s="65" t="s">
        <v>41</v>
      </c>
      <c r="E69" s="66">
        <v>0.2</v>
      </c>
      <c r="F69" s="66">
        <v>2.2000000000000002</v>
      </c>
      <c r="G69" s="1">
        <v>75.099999999999994</v>
      </c>
      <c r="H69" s="1">
        <v>75.099999999999994</v>
      </c>
      <c r="I69" s="1">
        <v>165.22</v>
      </c>
      <c r="J69" s="1">
        <v>165.22</v>
      </c>
      <c r="K69" s="1"/>
      <c r="L69" s="1"/>
      <c r="M69" s="1"/>
      <c r="N69" s="1"/>
      <c r="O69" s="1"/>
      <c r="P69" s="1"/>
      <c r="R69" s="1">
        <v>97.9</v>
      </c>
      <c r="S69" s="1">
        <v>210.87</v>
      </c>
      <c r="T69" s="15">
        <f t="shared" si="63"/>
        <v>1.3035952063914782</v>
      </c>
      <c r="U69" s="15">
        <f t="shared" si="64"/>
        <v>1.277943194852645</v>
      </c>
      <c r="V69" s="16">
        <f t="shared" si="65"/>
        <v>95.973533933433629</v>
      </c>
      <c r="W69" s="16">
        <f t="shared" si="66"/>
        <v>20.873533933433635</v>
      </c>
      <c r="X69" s="16">
        <f t="shared" si="67"/>
        <v>45.921774653554003</v>
      </c>
      <c r="Y69" s="15">
        <f t="shared" si="68"/>
        <v>4.5848355451969969E-2</v>
      </c>
      <c r="Z69" s="15">
        <f t="shared" si="69"/>
        <v>1.1992624151289988E-2</v>
      </c>
      <c r="AA69" s="15">
        <f t="shared" si="70"/>
        <v>1.9115055013239957E-2</v>
      </c>
      <c r="AB69" s="15">
        <f t="shared" si="71"/>
        <v>2.5652011538833303E-2</v>
      </c>
      <c r="AD69" s="21"/>
    </row>
    <row r="70" spans="1:30" x14ac:dyDescent="0.2">
      <c r="A70" s="63"/>
      <c r="B70" s="64" t="s">
        <v>1341</v>
      </c>
      <c r="C70" s="65" t="s">
        <v>1342</v>
      </c>
      <c r="D70" s="65" t="s">
        <v>41</v>
      </c>
      <c r="E70" s="66">
        <v>0.3</v>
      </c>
      <c r="F70" s="66">
        <v>3.3</v>
      </c>
      <c r="G70" s="1">
        <v>47</v>
      </c>
      <c r="H70" s="1">
        <v>47</v>
      </c>
      <c r="I70" s="1">
        <v>155.1</v>
      </c>
      <c r="J70" s="1">
        <v>155.1</v>
      </c>
      <c r="K70" s="1"/>
      <c r="L70" s="1"/>
      <c r="M70" s="1"/>
      <c r="N70" s="1"/>
      <c r="O70" s="1"/>
      <c r="P70" s="1"/>
      <c r="R70" s="1">
        <v>63.9</v>
      </c>
      <c r="S70" s="1">
        <v>1105.5</v>
      </c>
      <c r="T70" s="15">
        <f t="shared" si="63"/>
        <v>1.3595744680851063</v>
      </c>
      <c r="U70" s="15">
        <f t="shared" si="64"/>
        <v>1.3339224565462731</v>
      </c>
      <c r="V70" s="16">
        <f t="shared" si="65"/>
        <v>62.694355457674831</v>
      </c>
      <c r="W70" s="16">
        <f t="shared" si="66"/>
        <v>15.694355457674831</v>
      </c>
      <c r="X70" s="16">
        <f t="shared" si="67"/>
        <v>51.791373010326943</v>
      </c>
      <c r="Y70" s="15">
        <f t="shared" si="68"/>
        <v>4.5848355451969969E-2</v>
      </c>
      <c r="Z70" s="15">
        <f t="shared" si="69"/>
        <v>1.1992624151289988E-2</v>
      </c>
      <c r="AA70" s="15">
        <f t="shared" si="70"/>
        <v>1.9115055013239957E-2</v>
      </c>
      <c r="AB70" s="15">
        <f t="shared" si="71"/>
        <v>2.5652011538833303E-2</v>
      </c>
      <c r="AD70" s="21"/>
    </row>
    <row r="71" spans="1:30" x14ac:dyDescent="0.2">
      <c r="A71" s="63"/>
      <c r="B71" s="64" t="s">
        <v>1343</v>
      </c>
      <c r="C71" s="65" t="s">
        <v>1344</v>
      </c>
      <c r="D71" s="65" t="s">
        <v>41</v>
      </c>
      <c r="E71" s="66">
        <v>1.25</v>
      </c>
      <c r="F71" s="66">
        <v>13.75</v>
      </c>
      <c r="G71" s="1">
        <v>68</v>
      </c>
      <c r="H71" s="1">
        <v>68</v>
      </c>
      <c r="I71" s="1">
        <v>935</v>
      </c>
      <c r="J71" s="1">
        <v>935</v>
      </c>
      <c r="K71" s="1"/>
      <c r="L71" s="1"/>
      <c r="M71" s="1"/>
      <c r="N71" s="1"/>
      <c r="O71" s="1"/>
      <c r="P71" s="1"/>
      <c r="R71" s="1">
        <v>80.400000000000006</v>
      </c>
      <c r="S71" s="1">
        <v>23.815000000000001</v>
      </c>
      <c r="T71" s="15">
        <f t="shared" si="63"/>
        <v>1.1823529411764706</v>
      </c>
      <c r="U71" s="15">
        <f t="shared" si="64"/>
        <v>1.1567009296376374</v>
      </c>
      <c r="V71" s="16">
        <f t="shared" si="65"/>
        <v>78.65566321535934</v>
      </c>
      <c r="W71" s="16">
        <f t="shared" si="66"/>
        <v>10.65566321535934</v>
      </c>
      <c r="X71" s="16">
        <f t="shared" si="67"/>
        <v>146.51536921119092</v>
      </c>
      <c r="Y71" s="15">
        <f t="shared" si="68"/>
        <v>4.5848355451969969E-2</v>
      </c>
      <c r="Z71" s="15">
        <f t="shared" si="69"/>
        <v>1.1992624151289988E-2</v>
      </c>
      <c r="AA71" s="15">
        <f t="shared" si="70"/>
        <v>1.9115055013239957E-2</v>
      </c>
      <c r="AB71" s="15">
        <f t="shared" si="71"/>
        <v>2.5652011538833303E-2</v>
      </c>
      <c r="AD71" s="21"/>
    </row>
    <row r="72" spans="1:30" x14ac:dyDescent="0.2">
      <c r="A72" s="63"/>
      <c r="B72" s="64" t="s">
        <v>1321</v>
      </c>
      <c r="C72" s="65" t="s">
        <v>1322</v>
      </c>
      <c r="D72" s="65" t="s">
        <v>41</v>
      </c>
      <c r="E72" s="66">
        <v>0.5</v>
      </c>
      <c r="F72" s="66">
        <v>5.5</v>
      </c>
      <c r="G72" s="1">
        <v>5.0999999999999996</v>
      </c>
      <c r="H72" s="1">
        <v>5.0999999999999996</v>
      </c>
      <c r="I72" s="1">
        <v>28.05</v>
      </c>
      <c r="J72" s="1">
        <v>28.05</v>
      </c>
      <c r="K72" s="1"/>
      <c r="L72" s="1"/>
      <c r="M72" s="1"/>
      <c r="N72" s="1"/>
      <c r="O72" s="1"/>
      <c r="P72" s="1"/>
      <c r="R72" s="1">
        <v>4.33</v>
      </c>
      <c r="S72" s="1">
        <v>69.3</v>
      </c>
      <c r="T72" s="15">
        <f t="shared" si="63"/>
        <v>0.84901960784313735</v>
      </c>
      <c r="U72" s="15">
        <f t="shared" si="64"/>
        <v>0.82336759630430401</v>
      </c>
      <c r="V72" s="16">
        <f t="shared" si="65"/>
        <v>4.1991747411519498</v>
      </c>
      <c r="W72" s="16">
        <f t="shared" si="66"/>
        <v>-0.90082525884804987</v>
      </c>
      <c r="X72" s="16">
        <f t="shared" si="67"/>
        <v>-4.9545389236642743</v>
      </c>
      <c r="Y72" s="15">
        <f t="shared" si="68"/>
        <v>4.5848355451969969E-2</v>
      </c>
      <c r="Z72" s="15">
        <f t="shared" si="69"/>
        <v>1.1992624151289988E-2</v>
      </c>
      <c r="AA72" s="15">
        <f t="shared" si="70"/>
        <v>1.9115055013239957E-2</v>
      </c>
      <c r="AB72" s="15">
        <f t="shared" si="71"/>
        <v>2.5652011538833303E-2</v>
      </c>
      <c r="AD72" s="21"/>
    </row>
    <row r="73" spans="1:30" ht="15" thickBot="1" x14ac:dyDescent="0.25">
      <c r="A73" s="63"/>
      <c r="B73" s="64" t="s">
        <v>1323</v>
      </c>
      <c r="C73" s="65" t="s">
        <v>1324</v>
      </c>
      <c r="D73" s="65" t="s">
        <v>41</v>
      </c>
      <c r="E73" s="66">
        <v>0.5</v>
      </c>
      <c r="F73" s="66">
        <v>5.5</v>
      </c>
      <c r="G73" s="1">
        <v>4.1399999999999997</v>
      </c>
      <c r="H73" s="1">
        <v>4.1399999999999997</v>
      </c>
      <c r="I73" s="1">
        <v>22.77</v>
      </c>
      <c r="J73" s="1">
        <v>22.77</v>
      </c>
      <c r="K73" s="1"/>
      <c r="L73" s="1"/>
      <c r="M73" s="1"/>
      <c r="N73" s="1"/>
      <c r="O73" s="1"/>
      <c r="P73" s="1"/>
      <c r="R73" s="1">
        <v>12.6</v>
      </c>
      <c r="S73" s="1">
        <v>7.6174999999999997</v>
      </c>
      <c r="T73" s="15">
        <f t="shared" si="63"/>
        <v>3.0434782608695654</v>
      </c>
      <c r="U73" s="15">
        <f t="shared" si="64"/>
        <v>3.017826249330732</v>
      </c>
      <c r="V73" s="16">
        <f t="shared" si="65"/>
        <v>12.493800672229229</v>
      </c>
      <c r="W73" s="16">
        <f t="shared" si="66"/>
        <v>8.3538006722292302</v>
      </c>
      <c r="X73" s="16">
        <f t="shared" si="67"/>
        <v>45.945903697260768</v>
      </c>
      <c r="Y73" s="15">
        <f t="shared" si="68"/>
        <v>4.5848355451969969E-2</v>
      </c>
      <c r="Z73" s="15">
        <f t="shared" si="69"/>
        <v>1.1992624151289988E-2</v>
      </c>
      <c r="AA73" s="15">
        <f t="shared" si="70"/>
        <v>1.9115055013239957E-2</v>
      </c>
      <c r="AB73" s="15">
        <f t="shared" si="71"/>
        <v>2.5652011538833303E-2</v>
      </c>
      <c r="AD73" s="21"/>
    </row>
    <row r="74" spans="1:30" ht="15" thickBot="1" x14ac:dyDescent="0.25">
      <c r="A74" s="8">
        <v>12</v>
      </c>
      <c r="B74" s="9" t="s">
        <v>2844</v>
      </c>
      <c r="C74" s="10" t="s">
        <v>2845</v>
      </c>
      <c r="D74" s="10" t="s">
        <v>95</v>
      </c>
      <c r="E74" s="11">
        <v>0</v>
      </c>
      <c r="F74" s="11">
        <v>5</v>
      </c>
      <c r="G74" s="12">
        <v>316.58999999999997</v>
      </c>
      <c r="H74" s="12">
        <v>222.29</v>
      </c>
      <c r="I74" s="12">
        <v>1111.45</v>
      </c>
      <c r="J74" s="12">
        <v>456.32749999999999</v>
      </c>
      <c r="K74" s="12">
        <v>235.9965</v>
      </c>
      <c r="L74" s="12">
        <v>0</v>
      </c>
      <c r="M74" s="12">
        <v>0</v>
      </c>
      <c r="N74" s="12">
        <v>79.766817000000003</v>
      </c>
      <c r="O74" s="12">
        <v>258.92591994000003</v>
      </c>
      <c r="P74" s="13">
        <v>80.456493171600002</v>
      </c>
      <c r="R74" s="12">
        <v>287.02999999999997</v>
      </c>
      <c r="S74" s="12">
        <v>686.74249999999995</v>
      </c>
      <c r="AD74" s="21"/>
    </row>
    <row r="75" spans="1:30" x14ac:dyDescent="0.2">
      <c r="A75" s="63"/>
      <c r="B75" s="64" t="s">
        <v>2846</v>
      </c>
      <c r="C75" s="65" t="s">
        <v>2847</v>
      </c>
      <c r="D75" s="65" t="s">
        <v>95</v>
      </c>
      <c r="E75" s="66">
        <v>0.96</v>
      </c>
      <c r="F75" s="66">
        <v>4.8</v>
      </c>
      <c r="G75" s="1">
        <v>58.8</v>
      </c>
      <c r="H75" s="1">
        <v>58.8</v>
      </c>
      <c r="I75" s="1">
        <v>282.24</v>
      </c>
      <c r="J75" s="1">
        <v>282.24</v>
      </c>
      <c r="K75" s="1"/>
      <c r="L75" s="1"/>
      <c r="M75" s="1"/>
      <c r="N75" s="1"/>
      <c r="O75" s="1"/>
      <c r="P75" s="1"/>
      <c r="R75" s="1">
        <v>92.1</v>
      </c>
      <c r="S75" s="1">
        <v>442.08</v>
      </c>
      <c r="T75" s="15">
        <f t="shared" ref="T75:T80" si="72">R75/H75</f>
        <v>1.5663265306122449</v>
      </c>
      <c r="U75" s="15">
        <f t="shared" ref="U75:U80" si="73">T75-AB75</f>
        <v>1.5406745190734117</v>
      </c>
      <c r="V75" s="16">
        <f t="shared" ref="V75:V80" si="74">G75*U75</f>
        <v>90.591661721516601</v>
      </c>
      <c r="W75" s="16">
        <f t="shared" ref="W75:W80" si="75">V75-G75</f>
        <v>31.791661721516604</v>
      </c>
      <c r="X75" s="16">
        <f t="shared" ref="X75:X80" si="76">F75*W75</f>
        <v>152.5999762632797</v>
      </c>
      <c r="Y75" s="15">
        <f t="shared" ref="Y75:Y80" si="77">104.584835545197%-100%</f>
        <v>4.5848355451969969E-2</v>
      </c>
      <c r="Z75" s="15">
        <f t="shared" ref="Z75:Z80" si="78">101.199262415129%-100%</f>
        <v>1.1992624151289988E-2</v>
      </c>
      <c r="AA75" s="15">
        <f t="shared" ref="AA75:AA80" si="79">101.911505501324%-100%</f>
        <v>1.9115055013239957E-2</v>
      </c>
      <c r="AB75" s="15">
        <f t="shared" ref="AB75:AB80" si="80">AVERAGE(Y75:AA75)</f>
        <v>2.5652011538833303E-2</v>
      </c>
      <c r="AD75" s="21"/>
    </row>
    <row r="76" spans="1:30" x14ac:dyDescent="0.2">
      <c r="A76" s="63"/>
      <c r="B76" s="64" t="s">
        <v>1281</v>
      </c>
      <c r="C76" s="65" t="s">
        <v>1282</v>
      </c>
      <c r="D76" s="65" t="s">
        <v>98</v>
      </c>
      <c r="E76" s="66">
        <v>2.5000000000000001E-3</v>
      </c>
      <c r="F76" s="66">
        <v>1.2500000000000001E-2</v>
      </c>
      <c r="G76" s="1">
        <v>179</v>
      </c>
      <c r="H76" s="1">
        <v>179</v>
      </c>
      <c r="I76" s="1">
        <v>2.2374999999999998</v>
      </c>
      <c r="J76" s="1">
        <v>2.2374999999999998</v>
      </c>
      <c r="K76" s="1"/>
      <c r="L76" s="1"/>
      <c r="M76" s="1"/>
      <c r="N76" s="1"/>
      <c r="O76" s="1"/>
      <c r="P76" s="1"/>
      <c r="R76" s="1">
        <v>277</v>
      </c>
      <c r="S76" s="1">
        <v>147</v>
      </c>
      <c r="T76" s="15">
        <f t="shared" si="72"/>
        <v>1.5474860335195531</v>
      </c>
      <c r="U76" s="15">
        <f t="shared" si="73"/>
        <v>1.5218340219807198</v>
      </c>
      <c r="V76" s="16">
        <f t="shared" si="74"/>
        <v>272.40828993454886</v>
      </c>
      <c r="W76" s="16">
        <f t="shared" si="75"/>
        <v>93.408289934548861</v>
      </c>
      <c r="X76" s="16">
        <f t="shared" si="76"/>
        <v>1.1676036241818608</v>
      </c>
      <c r="Y76" s="15">
        <f t="shared" si="77"/>
        <v>4.5848355451969969E-2</v>
      </c>
      <c r="Z76" s="15">
        <f t="shared" si="78"/>
        <v>1.1992624151289988E-2</v>
      </c>
      <c r="AA76" s="15">
        <f t="shared" si="79"/>
        <v>1.9115055013239957E-2</v>
      </c>
      <c r="AB76" s="15">
        <f t="shared" si="80"/>
        <v>2.5652011538833303E-2</v>
      </c>
      <c r="AD76" s="21"/>
    </row>
    <row r="77" spans="1:30" x14ac:dyDescent="0.2">
      <c r="A77" s="63"/>
      <c r="B77" s="64" t="s">
        <v>2848</v>
      </c>
      <c r="C77" s="65" t="s">
        <v>2849</v>
      </c>
      <c r="D77" s="65" t="s">
        <v>41</v>
      </c>
      <c r="E77" s="66">
        <v>0.2</v>
      </c>
      <c r="F77" s="66">
        <v>1</v>
      </c>
      <c r="G77" s="1">
        <v>105</v>
      </c>
      <c r="H77" s="1">
        <v>105</v>
      </c>
      <c r="I77" s="1">
        <v>105</v>
      </c>
      <c r="J77" s="1">
        <v>105</v>
      </c>
      <c r="K77" s="1"/>
      <c r="L77" s="1"/>
      <c r="M77" s="1"/>
      <c r="N77" s="1"/>
      <c r="O77" s="1"/>
      <c r="P77" s="1"/>
      <c r="R77" s="1">
        <v>147</v>
      </c>
      <c r="S77" s="1">
        <v>51.875</v>
      </c>
      <c r="T77" s="15">
        <f t="shared" si="72"/>
        <v>1.4</v>
      </c>
      <c r="U77" s="15">
        <f t="shared" si="73"/>
        <v>1.3743479884611667</v>
      </c>
      <c r="V77" s="16">
        <f t="shared" si="74"/>
        <v>144.3065387884225</v>
      </c>
      <c r="W77" s="16">
        <f t="shared" si="75"/>
        <v>39.3065387884225</v>
      </c>
      <c r="X77" s="16">
        <f t="shared" si="76"/>
        <v>39.3065387884225</v>
      </c>
      <c r="Y77" s="15">
        <f t="shared" si="77"/>
        <v>4.5848355451969969E-2</v>
      </c>
      <c r="Z77" s="15">
        <f t="shared" si="78"/>
        <v>1.1992624151289988E-2</v>
      </c>
      <c r="AA77" s="15">
        <f t="shared" si="79"/>
        <v>1.9115055013239957E-2</v>
      </c>
      <c r="AB77" s="15">
        <f t="shared" si="80"/>
        <v>2.5652011538833303E-2</v>
      </c>
      <c r="AD77" s="21"/>
    </row>
    <row r="78" spans="1:30" x14ac:dyDescent="0.2">
      <c r="A78" s="63"/>
      <c r="B78" s="64" t="s">
        <v>1359</v>
      </c>
      <c r="C78" s="65" t="s">
        <v>1360</v>
      </c>
      <c r="D78" s="65" t="s">
        <v>41</v>
      </c>
      <c r="E78" s="66">
        <v>0.25</v>
      </c>
      <c r="F78" s="66">
        <v>1.25</v>
      </c>
      <c r="G78" s="1">
        <v>35</v>
      </c>
      <c r="H78" s="1">
        <v>35</v>
      </c>
      <c r="I78" s="1">
        <v>43.75</v>
      </c>
      <c r="J78" s="1">
        <v>43.75</v>
      </c>
      <c r="K78" s="1"/>
      <c r="L78" s="1"/>
      <c r="M78" s="1"/>
      <c r="N78" s="1"/>
      <c r="O78" s="1"/>
      <c r="P78" s="1"/>
      <c r="R78" s="1">
        <v>41.5</v>
      </c>
      <c r="S78" s="1">
        <v>10.824999999999999</v>
      </c>
      <c r="T78" s="15">
        <f t="shared" si="72"/>
        <v>1.1857142857142857</v>
      </c>
      <c r="U78" s="15">
        <f t="shared" si="73"/>
        <v>1.1600622741754525</v>
      </c>
      <c r="V78" s="16">
        <f t="shared" si="74"/>
        <v>40.602179596140836</v>
      </c>
      <c r="W78" s="16">
        <f t="shared" si="75"/>
        <v>5.6021795961408358</v>
      </c>
      <c r="X78" s="16">
        <f t="shared" si="76"/>
        <v>7.0027244951760448</v>
      </c>
      <c r="Y78" s="15">
        <f t="shared" si="77"/>
        <v>4.5848355451969969E-2</v>
      </c>
      <c r="Z78" s="15">
        <f t="shared" si="78"/>
        <v>1.1992624151289988E-2</v>
      </c>
      <c r="AA78" s="15">
        <f t="shared" si="79"/>
        <v>1.9115055013239957E-2</v>
      </c>
      <c r="AB78" s="15">
        <f t="shared" si="80"/>
        <v>2.5652011538833303E-2</v>
      </c>
      <c r="AD78" s="21"/>
    </row>
    <row r="79" spans="1:30" x14ac:dyDescent="0.2">
      <c r="A79" s="63"/>
      <c r="B79" s="64" t="s">
        <v>1321</v>
      </c>
      <c r="C79" s="65" t="s">
        <v>1322</v>
      </c>
      <c r="D79" s="65" t="s">
        <v>41</v>
      </c>
      <c r="E79" s="66">
        <v>0.5</v>
      </c>
      <c r="F79" s="66">
        <v>2.5</v>
      </c>
      <c r="G79" s="1">
        <v>5.0999999999999996</v>
      </c>
      <c r="H79" s="1">
        <v>5.0999999999999996</v>
      </c>
      <c r="I79" s="1">
        <v>12.75</v>
      </c>
      <c r="J79" s="1">
        <v>12.75</v>
      </c>
      <c r="K79" s="1"/>
      <c r="L79" s="1"/>
      <c r="M79" s="1"/>
      <c r="N79" s="1"/>
      <c r="O79" s="1"/>
      <c r="P79" s="1"/>
      <c r="R79" s="1">
        <v>4.33</v>
      </c>
      <c r="S79" s="1">
        <v>31.5</v>
      </c>
      <c r="T79" s="15">
        <f t="shared" si="72"/>
        <v>0.84901960784313735</v>
      </c>
      <c r="U79" s="15">
        <f t="shared" si="73"/>
        <v>0.82336759630430401</v>
      </c>
      <c r="V79" s="16">
        <f t="shared" si="74"/>
        <v>4.1991747411519498</v>
      </c>
      <c r="W79" s="16">
        <f t="shared" si="75"/>
        <v>-0.90082525884804987</v>
      </c>
      <c r="X79" s="16">
        <f t="shared" si="76"/>
        <v>-2.2520631471201247</v>
      </c>
      <c r="Y79" s="15">
        <f t="shared" si="77"/>
        <v>4.5848355451969969E-2</v>
      </c>
      <c r="Z79" s="15">
        <f t="shared" si="78"/>
        <v>1.1992624151289988E-2</v>
      </c>
      <c r="AA79" s="15">
        <f t="shared" si="79"/>
        <v>1.9115055013239957E-2</v>
      </c>
      <c r="AB79" s="15">
        <f t="shared" si="80"/>
        <v>2.5652011538833303E-2</v>
      </c>
      <c r="AD79" s="21"/>
    </row>
    <row r="80" spans="1:30" ht="15" thickBot="1" x14ac:dyDescent="0.25">
      <c r="A80" s="63"/>
      <c r="B80" s="64" t="s">
        <v>1323</v>
      </c>
      <c r="C80" s="65" t="s">
        <v>1324</v>
      </c>
      <c r="D80" s="65" t="s">
        <v>41</v>
      </c>
      <c r="E80" s="66">
        <v>0.5</v>
      </c>
      <c r="F80" s="66">
        <v>2.5</v>
      </c>
      <c r="G80" s="1">
        <v>4.1399999999999997</v>
      </c>
      <c r="H80" s="1">
        <v>4.1399999999999997</v>
      </c>
      <c r="I80" s="1">
        <v>10.35</v>
      </c>
      <c r="J80" s="1">
        <v>10.35</v>
      </c>
      <c r="K80" s="1"/>
      <c r="L80" s="1"/>
      <c r="M80" s="1"/>
      <c r="N80" s="1"/>
      <c r="O80" s="1"/>
      <c r="P80" s="1"/>
      <c r="R80" s="1">
        <v>12.6</v>
      </c>
      <c r="S80" s="1">
        <v>3.4624999999999999</v>
      </c>
      <c r="T80" s="15">
        <f t="shared" si="72"/>
        <v>3.0434782608695654</v>
      </c>
      <c r="U80" s="15">
        <f t="shared" si="73"/>
        <v>3.017826249330732</v>
      </c>
      <c r="V80" s="16">
        <f t="shared" si="74"/>
        <v>12.493800672229229</v>
      </c>
      <c r="W80" s="16">
        <f t="shared" si="75"/>
        <v>8.3538006722292302</v>
      </c>
      <c r="X80" s="16">
        <f t="shared" si="76"/>
        <v>20.884501680573074</v>
      </c>
      <c r="Y80" s="15">
        <f t="shared" si="77"/>
        <v>4.5848355451969969E-2</v>
      </c>
      <c r="Z80" s="15">
        <f t="shared" si="78"/>
        <v>1.1992624151289988E-2</v>
      </c>
      <c r="AA80" s="15">
        <f t="shared" si="79"/>
        <v>1.9115055013239957E-2</v>
      </c>
      <c r="AB80" s="15">
        <f t="shared" si="80"/>
        <v>2.5652011538833303E-2</v>
      </c>
      <c r="AD80" s="21"/>
    </row>
    <row r="81" spans="1:30" ht="15" thickBot="1" x14ac:dyDescent="0.25">
      <c r="A81" s="8">
        <v>13</v>
      </c>
      <c r="B81" s="9" t="s">
        <v>1345</v>
      </c>
      <c r="C81" s="10" t="s">
        <v>1346</v>
      </c>
      <c r="D81" s="10" t="s">
        <v>95</v>
      </c>
      <c r="E81" s="11">
        <v>0</v>
      </c>
      <c r="F81" s="11">
        <v>23</v>
      </c>
      <c r="G81" s="12">
        <v>482.83</v>
      </c>
      <c r="H81" s="12">
        <v>307.25</v>
      </c>
      <c r="I81" s="12">
        <v>7066.75</v>
      </c>
      <c r="J81" s="12">
        <v>3722.0324999999998</v>
      </c>
      <c r="K81" s="12">
        <v>1204.8642</v>
      </c>
      <c r="L81" s="12">
        <v>0</v>
      </c>
      <c r="M81" s="12">
        <v>0</v>
      </c>
      <c r="N81" s="12">
        <v>407.24409960000003</v>
      </c>
      <c r="O81" s="12">
        <v>1321.928805672</v>
      </c>
      <c r="P81" s="13">
        <v>410.76519473808003</v>
      </c>
      <c r="R81" s="12">
        <v>408.79</v>
      </c>
      <c r="S81" s="12">
        <v>5581.1225000000004</v>
      </c>
      <c r="AD81" s="21"/>
    </row>
    <row r="82" spans="1:30" x14ac:dyDescent="0.2">
      <c r="A82" s="63"/>
      <c r="B82" s="64" t="s">
        <v>1337</v>
      </c>
      <c r="C82" s="65" t="s">
        <v>1338</v>
      </c>
      <c r="D82" s="65" t="s">
        <v>95</v>
      </c>
      <c r="E82" s="66">
        <v>0.96</v>
      </c>
      <c r="F82" s="66">
        <v>22.08</v>
      </c>
      <c r="G82" s="1">
        <v>121</v>
      </c>
      <c r="H82" s="1">
        <v>121</v>
      </c>
      <c r="I82" s="1">
        <v>2671.68</v>
      </c>
      <c r="J82" s="1">
        <v>2671.68</v>
      </c>
      <c r="K82" s="1"/>
      <c r="L82" s="1"/>
      <c r="M82" s="1"/>
      <c r="N82" s="1"/>
      <c r="O82" s="1"/>
      <c r="P82" s="1"/>
      <c r="R82" s="1">
        <v>190</v>
      </c>
      <c r="S82" s="1">
        <v>4195.2</v>
      </c>
      <c r="T82" s="15">
        <f t="shared" ref="T82:T87" si="81">R82/H82</f>
        <v>1.5702479338842976</v>
      </c>
      <c r="U82" s="15">
        <f t="shared" ref="U82:U87" si="82">T82-AB82</f>
        <v>1.5445959223454644</v>
      </c>
      <c r="V82" s="16">
        <f t="shared" ref="V82:V87" si="83">G82*U82</f>
        <v>186.8961066038012</v>
      </c>
      <c r="W82" s="16">
        <f t="shared" ref="W82:W87" si="84">V82-G82</f>
        <v>65.896106603801201</v>
      </c>
      <c r="X82" s="16">
        <f t="shared" ref="X82:X87" si="85">F82*W82</f>
        <v>1454.9860338119304</v>
      </c>
      <c r="Y82" s="15">
        <f t="shared" ref="Y82:Y87" si="86">104.584835545197%-100%</f>
        <v>4.5848355451969969E-2</v>
      </c>
      <c r="Z82" s="15">
        <f t="shared" ref="Z82:Z87" si="87">101.199262415129%-100%</f>
        <v>1.1992624151289988E-2</v>
      </c>
      <c r="AA82" s="15">
        <f t="shared" ref="AA82:AA87" si="88">101.911505501324%-100%</f>
        <v>1.9115055013239957E-2</v>
      </c>
      <c r="AB82" s="15">
        <f t="shared" ref="AB82:AB87" si="89">AVERAGE(Y82:AA82)</f>
        <v>2.5652011538833303E-2</v>
      </c>
      <c r="AD82" s="21"/>
    </row>
    <row r="83" spans="1:30" x14ac:dyDescent="0.2">
      <c r="A83" s="63"/>
      <c r="B83" s="64" t="s">
        <v>1281</v>
      </c>
      <c r="C83" s="65" t="s">
        <v>1282</v>
      </c>
      <c r="D83" s="65" t="s">
        <v>98</v>
      </c>
      <c r="E83" s="66">
        <v>2.5000000000000001E-3</v>
      </c>
      <c r="F83" s="66">
        <v>5.7500000000000002E-2</v>
      </c>
      <c r="G83" s="1">
        <v>179</v>
      </c>
      <c r="H83" s="1">
        <v>179</v>
      </c>
      <c r="I83" s="1">
        <v>10.2925</v>
      </c>
      <c r="J83" s="1">
        <v>10.2925</v>
      </c>
      <c r="K83" s="1"/>
      <c r="L83" s="1"/>
      <c r="M83" s="1"/>
      <c r="N83" s="1"/>
      <c r="O83" s="1"/>
      <c r="P83" s="1"/>
      <c r="R83" s="1">
        <v>277</v>
      </c>
      <c r="S83" s="1">
        <v>713</v>
      </c>
      <c r="T83" s="15">
        <f t="shared" si="81"/>
        <v>1.5474860335195531</v>
      </c>
      <c r="U83" s="15">
        <f t="shared" si="82"/>
        <v>1.5218340219807198</v>
      </c>
      <c r="V83" s="16">
        <f t="shared" si="83"/>
        <v>272.40828993454886</v>
      </c>
      <c r="W83" s="16">
        <f t="shared" si="84"/>
        <v>93.408289934548861</v>
      </c>
      <c r="X83" s="16">
        <f t="shared" si="85"/>
        <v>5.3709766712365594</v>
      </c>
      <c r="Y83" s="15">
        <f t="shared" si="86"/>
        <v>4.5848355451969969E-2</v>
      </c>
      <c r="Z83" s="15">
        <f t="shared" si="87"/>
        <v>1.1992624151289988E-2</v>
      </c>
      <c r="AA83" s="15">
        <f t="shared" si="88"/>
        <v>1.9115055013239957E-2</v>
      </c>
      <c r="AB83" s="15">
        <f t="shared" si="89"/>
        <v>2.5652011538833303E-2</v>
      </c>
      <c r="AD83" s="21"/>
    </row>
    <row r="84" spans="1:30" x14ac:dyDescent="0.2">
      <c r="A84" s="63"/>
      <c r="B84" s="64" t="s">
        <v>1347</v>
      </c>
      <c r="C84" s="65" t="s">
        <v>1348</v>
      </c>
      <c r="D84" s="65" t="s">
        <v>41</v>
      </c>
      <c r="E84" s="66">
        <v>0.2</v>
      </c>
      <c r="F84" s="66">
        <v>4.5999999999999996</v>
      </c>
      <c r="G84" s="1">
        <v>118</v>
      </c>
      <c r="H84" s="1">
        <v>118</v>
      </c>
      <c r="I84" s="1">
        <v>542.79999999999995</v>
      </c>
      <c r="J84" s="1">
        <v>542.79999999999995</v>
      </c>
      <c r="K84" s="1"/>
      <c r="L84" s="1"/>
      <c r="M84" s="1"/>
      <c r="N84" s="1"/>
      <c r="O84" s="1"/>
      <c r="P84" s="1"/>
      <c r="R84" s="1">
        <v>155</v>
      </c>
      <c r="S84" s="1">
        <v>462.3</v>
      </c>
      <c r="T84" s="15">
        <f t="shared" si="81"/>
        <v>1.3135593220338984</v>
      </c>
      <c r="U84" s="15">
        <f t="shared" si="82"/>
        <v>1.2879073104950651</v>
      </c>
      <c r="V84" s="16">
        <f t="shared" si="83"/>
        <v>151.97306263841767</v>
      </c>
      <c r="W84" s="16">
        <f t="shared" si="84"/>
        <v>33.973062638417673</v>
      </c>
      <c r="X84" s="16">
        <f t="shared" si="85"/>
        <v>156.27608813672128</v>
      </c>
      <c r="Y84" s="15">
        <f t="shared" si="86"/>
        <v>4.5848355451969969E-2</v>
      </c>
      <c r="Z84" s="15">
        <f t="shared" si="87"/>
        <v>1.1992624151289988E-2</v>
      </c>
      <c r="AA84" s="15">
        <f t="shared" si="88"/>
        <v>1.9115055013239957E-2</v>
      </c>
      <c r="AB84" s="15">
        <f t="shared" si="89"/>
        <v>2.5652011538833303E-2</v>
      </c>
      <c r="AD84" s="21"/>
    </row>
    <row r="85" spans="1:30" x14ac:dyDescent="0.2">
      <c r="A85" s="63"/>
      <c r="B85" s="64" t="s">
        <v>1343</v>
      </c>
      <c r="C85" s="65" t="s">
        <v>1344</v>
      </c>
      <c r="D85" s="65" t="s">
        <v>41</v>
      </c>
      <c r="E85" s="66">
        <v>0.25</v>
      </c>
      <c r="F85" s="66">
        <v>5.75</v>
      </c>
      <c r="G85" s="1">
        <v>68</v>
      </c>
      <c r="H85" s="1">
        <v>68</v>
      </c>
      <c r="I85" s="1">
        <v>391</v>
      </c>
      <c r="J85" s="1">
        <v>391</v>
      </c>
      <c r="K85" s="1"/>
      <c r="L85" s="1"/>
      <c r="M85" s="1"/>
      <c r="N85" s="1"/>
      <c r="O85" s="1"/>
      <c r="P85" s="1"/>
      <c r="R85" s="1">
        <v>80.400000000000006</v>
      </c>
      <c r="S85" s="1">
        <v>49.795000000000002</v>
      </c>
      <c r="T85" s="15">
        <f t="shared" si="81"/>
        <v>1.1823529411764706</v>
      </c>
      <c r="U85" s="15">
        <f t="shared" si="82"/>
        <v>1.1567009296376374</v>
      </c>
      <c r="V85" s="16">
        <f t="shared" si="83"/>
        <v>78.65566321535934</v>
      </c>
      <c r="W85" s="16">
        <f t="shared" si="84"/>
        <v>10.65566321535934</v>
      </c>
      <c r="X85" s="16">
        <f t="shared" si="85"/>
        <v>61.270063488316204</v>
      </c>
      <c r="Y85" s="15">
        <f t="shared" si="86"/>
        <v>4.5848355451969969E-2</v>
      </c>
      <c r="Z85" s="15">
        <f t="shared" si="87"/>
        <v>1.1992624151289988E-2</v>
      </c>
      <c r="AA85" s="15">
        <f t="shared" si="88"/>
        <v>1.9115055013239957E-2</v>
      </c>
      <c r="AB85" s="15">
        <f t="shared" si="89"/>
        <v>2.5652011538833303E-2</v>
      </c>
      <c r="AD85" s="21"/>
    </row>
    <row r="86" spans="1:30" x14ac:dyDescent="0.2">
      <c r="A86" s="63"/>
      <c r="B86" s="64" t="s">
        <v>1321</v>
      </c>
      <c r="C86" s="65" t="s">
        <v>1322</v>
      </c>
      <c r="D86" s="65" t="s">
        <v>41</v>
      </c>
      <c r="E86" s="66">
        <v>0.5</v>
      </c>
      <c r="F86" s="66">
        <v>11.5</v>
      </c>
      <c r="G86" s="1">
        <v>5.0999999999999996</v>
      </c>
      <c r="H86" s="1">
        <v>5.0999999999999996</v>
      </c>
      <c r="I86" s="1">
        <v>58.65</v>
      </c>
      <c r="J86" s="1">
        <v>58.65</v>
      </c>
      <c r="K86" s="1"/>
      <c r="L86" s="1"/>
      <c r="M86" s="1"/>
      <c r="N86" s="1"/>
      <c r="O86" s="1"/>
      <c r="P86" s="1"/>
      <c r="R86" s="1">
        <v>4.33</v>
      </c>
      <c r="S86" s="1">
        <v>144.9</v>
      </c>
      <c r="T86" s="15">
        <f t="shared" si="81"/>
        <v>0.84901960784313735</v>
      </c>
      <c r="U86" s="15">
        <f t="shared" si="82"/>
        <v>0.82336759630430401</v>
      </c>
      <c r="V86" s="16">
        <f t="shared" si="83"/>
        <v>4.1991747411519498</v>
      </c>
      <c r="W86" s="16">
        <f t="shared" si="84"/>
        <v>-0.90082525884804987</v>
      </c>
      <c r="X86" s="16">
        <f t="shared" si="85"/>
        <v>-10.359490476752573</v>
      </c>
      <c r="Y86" s="15">
        <f t="shared" si="86"/>
        <v>4.5848355451969969E-2</v>
      </c>
      <c r="Z86" s="15">
        <f t="shared" si="87"/>
        <v>1.1992624151289988E-2</v>
      </c>
      <c r="AA86" s="15">
        <f t="shared" si="88"/>
        <v>1.9115055013239957E-2</v>
      </c>
      <c r="AB86" s="15">
        <f t="shared" si="89"/>
        <v>2.5652011538833303E-2</v>
      </c>
      <c r="AD86" s="21"/>
    </row>
    <row r="87" spans="1:30" ht="15" thickBot="1" x14ac:dyDescent="0.25">
      <c r="A87" s="63"/>
      <c r="B87" s="64" t="s">
        <v>1323</v>
      </c>
      <c r="C87" s="65" t="s">
        <v>1324</v>
      </c>
      <c r="D87" s="65" t="s">
        <v>41</v>
      </c>
      <c r="E87" s="66">
        <v>0.5</v>
      </c>
      <c r="F87" s="66">
        <v>11.5</v>
      </c>
      <c r="G87" s="1">
        <v>4.1399999999999997</v>
      </c>
      <c r="H87" s="1">
        <v>4.1399999999999997</v>
      </c>
      <c r="I87" s="1">
        <v>47.61</v>
      </c>
      <c r="J87" s="1">
        <v>47.61</v>
      </c>
      <c r="K87" s="1"/>
      <c r="L87" s="1"/>
      <c r="M87" s="1"/>
      <c r="N87" s="1"/>
      <c r="O87" s="1"/>
      <c r="P87" s="1"/>
      <c r="R87" s="1">
        <v>12.6</v>
      </c>
      <c r="S87" s="1">
        <v>15.9275</v>
      </c>
      <c r="T87" s="15">
        <f t="shared" si="81"/>
        <v>3.0434782608695654</v>
      </c>
      <c r="U87" s="15">
        <f t="shared" si="82"/>
        <v>3.017826249330732</v>
      </c>
      <c r="V87" s="16">
        <f t="shared" si="83"/>
        <v>12.493800672229229</v>
      </c>
      <c r="W87" s="16">
        <f t="shared" si="84"/>
        <v>8.3538006722292302</v>
      </c>
      <c r="X87" s="16">
        <f t="shared" si="85"/>
        <v>96.068707730636149</v>
      </c>
      <c r="Y87" s="15">
        <f t="shared" si="86"/>
        <v>4.5848355451969969E-2</v>
      </c>
      <c r="Z87" s="15">
        <f t="shared" si="87"/>
        <v>1.1992624151289988E-2</v>
      </c>
      <c r="AA87" s="15">
        <f t="shared" si="88"/>
        <v>1.9115055013239957E-2</v>
      </c>
      <c r="AB87" s="15">
        <f t="shared" si="89"/>
        <v>2.5652011538833303E-2</v>
      </c>
      <c r="AD87" s="21"/>
    </row>
    <row r="88" spans="1:30" ht="15" thickBot="1" x14ac:dyDescent="0.25">
      <c r="A88" s="8">
        <v>14</v>
      </c>
      <c r="B88" s="9" t="s">
        <v>1349</v>
      </c>
      <c r="C88" s="10" t="s">
        <v>1350</v>
      </c>
      <c r="D88" s="10" t="s">
        <v>95</v>
      </c>
      <c r="E88" s="11">
        <v>0</v>
      </c>
      <c r="F88" s="11">
        <v>10</v>
      </c>
      <c r="G88" s="12">
        <v>784.88</v>
      </c>
      <c r="H88" s="12">
        <v>1577.64</v>
      </c>
      <c r="I88" s="12">
        <v>15776.4</v>
      </c>
      <c r="J88" s="12">
        <v>12088.6625</v>
      </c>
      <c r="K88" s="12">
        <v>1328.41</v>
      </c>
      <c r="L88" s="12">
        <v>0</v>
      </c>
      <c r="M88" s="12">
        <v>0</v>
      </c>
      <c r="N88" s="12">
        <v>449.00258000000002</v>
      </c>
      <c r="O88" s="12">
        <v>1457.4783156000001</v>
      </c>
      <c r="P88" s="13">
        <v>452.88472538399998</v>
      </c>
      <c r="R88" s="12">
        <v>1988.81</v>
      </c>
      <c r="S88" s="12">
        <v>15734.5375</v>
      </c>
      <c r="AD88" s="21"/>
    </row>
    <row r="89" spans="1:30" x14ac:dyDescent="0.2">
      <c r="A89" s="63"/>
      <c r="B89" s="64" t="s">
        <v>1351</v>
      </c>
      <c r="C89" s="65" t="s">
        <v>1352</v>
      </c>
      <c r="D89" s="65" t="s">
        <v>95</v>
      </c>
      <c r="E89" s="66">
        <v>1</v>
      </c>
      <c r="F89" s="66">
        <v>10</v>
      </c>
      <c r="G89" s="1">
        <v>722</v>
      </c>
      <c r="H89" s="1">
        <v>722</v>
      </c>
      <c r="I89" s="1">
        <v>7220</v>
      </c>
      <c r="J89" s="1">
        <v>7220</v>
      </c>
      <c r="K89" s="1"/>
      <c r="L89" s="1"/>
      <c r="M89" s="1"/>
      <c r="N89" s="1"/>
      <c r="O89" s="1"/>
      <c r="P89" s="1"/>
      <c r="R89" s="1">
        <v>940</v>
      </c>
      <c r="S89" s="1">
        <v>9400</v>
      </c>
      <c r="T89" s="15">
        <f t="shared" ref="T89:T96" si="90">R89/H89</f>
        <v>1.3019390581717452</v>
      </c>
      <c r="U89" s="15">
        <f t="shared" ref="U89:U96" si="91">T89-AB89</f>
        <v>1.2762870466329119</v>
      </c>
      <c r="V89" s="16">
        <f t="shared" ref="V89:V96" si="92">G89*U89</f>
        <v>921.47924766896244</v>
      </c>
      <c r="W89" s="16">
        <f t="shared" ref="W89:W96" si="93">V89-G89</f>
        <v>199.47924766896244</v>
      </c>
      <c r="X89" s="16">
        <f t="shared" ref="X89:X96" si="94">F89*W89</f>
        <v>1994.7924766896244</v>
      </c>
      <c r="Y89" s="15">
        <f t="shared" ref="Y89:Y96" si="95">104.584835545197%-100%</f>
        <v>4.5848355451969969E-2</v>
      </c>
      <c r="Z89" s="15">
        <f t="shared" ref="Z89:Z96" si="96">101.199262415129%-100%</f>
        <v>1.1992624151289988E-2</v>
      </c>
      <c r="AA89" s="15">
        <f t="shared" ref="AA89:AA96" si="97">101.911505501324%-100%</f>
        <v>1.9115055013239957E-2</v>
      </c>
      <c r="AB89" s="15">
        <f t="shared" ref="AB89:AB96" si="98">AVERAGE(Y89:AA89)</f>
        <v>2.5652011538833303E-2</v>
      </c>
      <c r="AD89" s="21"/>
    </row>
    <row r="90" spans="1:30" x14ac:dyDescent="0.2">
      <c r="A90" s="63"/>
      <c r="B90" s="64" t="s">
        <v>1353</v>
      </c>
      <c r="C90" s="65" t="s">
        <v>1354</v>
      </c>
      <c r="D90" s="65" t="s">
        <v>41</v>
      </c>
      <c r="E90" s="66">
        <v>0.3</v>
      </c>
      <c r="F90" s="66">
        <v>3</v>
      </c>
      <c r="G90" s="1">
        <v>895</v>
      </c>
      <c r="H90" s="1">
        <v>895</v>
      </c>
      <c r="I90" s="1">
        <v>2685</v>
      </c>
      <c r="J90" s="1">
        <v>2685</v>
      </c>
      <c r="K90" s="1"/>
      <c r="L90" s="1"/>
      <c r="M90" s="1"/>
      <c r="N90" s="1"/>
      <c r="O90" s="1"/>
      <c r="P90" s="1"/>
      <c r="R90" s="1">
        <v>1160</v>
      </c>
      <c r="S90" s="1">
        <v>3480</v>
      </c>
      <c r="T90" s="15">
        <f t="shared" si="90"/>
        <v>1.2960893854748603</v>
      </c>
      <c r="U90" s="15">
        <f t="shared" si="91"/>
        <v>1.2704373739360271</v>
      </c>
      <c r="V90" s="16">
        <f t="shared" si="92"/>
        <v>1137.0414496727442</v>
      </c>
      <c r="W90" s="16">
        <f t="shared" si="93"/>
        <v>242.04144967274419</v>
      </c>
      <c r="X90" s="16">
        <f t="shared" si="94"/>
        <v>726.12434901823258</v>
      </c>
      <c r="Y90" s="15">
        <f t="shared" si="95"/>
        <v>4.5848355451969969E-2</v>
      </c>
      <c r="Z90" s="15">
        <f t="shared" si="96"/>
        <v>1.1992624151289988E-2</v>
      </c>
      <c r="AA90" s="15">
        <f t="shared" si="97"/>
        <v>1.9115055013239957E-2</v>
      </c>
      <c r="AB90" s="15">
        <f t="shared" si="98"/>
        <v>2.5652011538833303E-2</v>
      </c>
      <c r="AD90" s="21"/>
    </row>
    <row r="91" spans="1:30" x14ac:dyDescent="0.2">
      <c r="A91" s="63"/>
      <c r="B91" s="64" t="s">
        <v>1355</v>
      </c>
      <c r="C91" s="65" t="s">
        <v>1356</v>
      </c>
      <c r="D91" s="65" t="s">
        <v>41</v>
      </c>
      <c r="E91" s="66">
        <v>0.1</v>
      </c>
      <c r="F91" s="66">
        <v>1</v>
      </c>
      <c r="G91" s="1">
        <v>615</v>
      </c>
      <c r="H91" s="1">
        <v>615</v>
      </c>
      <c r="I91" s="1">
        <v>615</v>
      </c>
      <c r="J91" s="1">
        <v>615</v>
      </c>
      <c r="K91" s="1"/>
      <c r="L91" s="1"/>
      <c r="M91" s="1"/>
      <c r="N91" s="1"/>
      <c r="O91" s="1"/>
      <c r="P91" s="1"/>
      <c r="R91" s="1">
        <v>802</v>
      </c>
      <c r="S91" s="1">
        <v>802</v>
      </c>
      <c r="T91" s="15">
        <f t="shared" si="90"/>
        <v>1.3040650406504064</v>
      </c>
      <c r="U91" s="15">
        <f t="shared" si="91"/>
        <v>1.2784130291115732</v>
      </c>
      <c r="V91" s="16">
        <f t="shared" si="92"/>
        <v>786.22401290361745</v>
      </c>
      <c r="W91" s="16">
        <f t="shared" si="93"/>
        <v>171.22401290361745</v>
      </c>
      <c r="X91" s="16">
        <f t="shared" si="94"/>
        <v>171.22401290361745</v>
      </c>
      <c r="Y91" s="15">
        <f t="shared" si="95"/>
        <v>4.5848355451969969E-2</v>
      </c>
      <c r="Z91" s="15">
        <f t="shared" si="96"/>
        <v>1.1992624151289988E-2</v>
      </c>
      <c r="AA91" s="15">
        <f t="shared" si="97"/>
        <v>1.9115055013239957E-2</v>
      </c>
      <c r="AB91" s="15">
        <f t="shared" si="98"/>
        <v>2.5652011538833303E-2</v>
      </c>
      <c r="AD91" s="21"/>
    </row>
    <row r="92" spans="1:30" x14ac:dyDescent="0.2">
      <c r="A92" s="63"/>
      <c r="B92" s="64" t="s">
        <v>1357</v>
      </c>
      <c r="C92" s="65" t="s">
        <v>1358</v>
      </c>
      <c r="D92" s="65" t="s">
        <v>41</v>
      </c>
      <c r="E92" s="66">
        <v>0.1</v>
      </c>
      <c r="F92" s="66">
        <v>1</v>
      </c>
      <c r="G92" s="1">
        <v>1340</v>
      </c>
      <c r="H92" s="1">
        <v>1340</v>
      </c>
      <c r="I92" s="1">
        <v>1340</v>
      </c>
      <c r="J92" s="1">
        <v>1340</v>
      </c>
      <c r="K92" s="1"/>
      <c r="L92" s="1"/>
      <c r="M92" s="1"/>
      <c r="N92" s="1"/>
      <c r="O92" s="1"/>
      <c r="P92" s="1"/>
      <c r="R92" s="1">
        <v>1750</v>
      </c>
      <c r="S92" s="1">
        <v>1750</v>
      </c>
      <c r="T92" s="15">
        <f t="shared" si="90"/>
        <v>1.3059701492537314</v>
      </c>
      <c r="U92" s="15">
        <f t="shared" si="91"/>
        <v>1.2803181377148982</v>
      </c>
      <c r="V92" s="16">
        <f t="shared" si="92"/>
        <v>1715.6263045379635</v>
      </c>
      <c r="W92" s="16">
        <f t="shared" si="93"/>
        <v>375.62630453796351</v>
      </c>
      <c r="X92" s="16">
        <f t="shared" si="94"/>
        <v>375.62630453796351</v>
      </c>
      <c r="Y92" s="15">
        <f t="shared" si="95"/>
        <v>4.5848355451969969E-2</v>
      </c>
      <c r="Z92" s="15">
        <f t="shared" si="96"/>
        <v>1.1992624151289988E-2</v>
      </c>
      <c r="AA92" s="15">
        <f t="shared" si="97"/>
        <v>1.9115055013239957E-2</v>
      </c>
      <c r="AB92" s="15">
        <f t="shared" si="98"/>
        <v>2.5652011538833303E-2</v>
      </c>
      <c r="AD92" s="21"/>
    </row>
    <row r="93" spans="1:30" x14ac:dyDescent="0.2">
      <c r="A93" s="63"/>
      <c r="B93" s="64" t="s">
        <v>1359</v>
      </c>
      <c r="C93" s="65" t="s">
        <v>1360</v>
      </c>
      <c r="D93" s="65" t="s">
        <v>41</v>
      </c>
      <c r="E93" s="66">
        <v>0.5</v>
      </c>
      <c r="F93" s="66">
        <v>5</v>
      </c>
      <c r="G93" s="1">
        <v>35</v>
      </c>
      <c r="H93" s="1">
        <v>35</v>
      </c>
      <c r="I93" s="1">
        <v>175</v>
      </c>
      <c r="J93" s="1">
        <v>175</v>
      </c>
      <c r="K93" s="1"/>
      <c r="L93" s="1"/>
      <c r="M93" s="1"/>
      <c r="N93" s="1"/>
      <c r="O93" s="1"/>
      <c r="P93" s="1"/>
      <c r="R93" s="1">
        <v>41.5</v>
      </c>
      <c r="S93" s="1">
        <v>207.5</v>
      </c>
      <c r="T93" s="15">
        <f t="shared" si="90"/>
        <v>1.1857142857142857</v>
      </c>
      <c r="U93" s="15">
        <f t="shared" si="91"/>
        <v>1.1600622741754525</v>
      </c>
      <c r="V93" s="16">
        <f t="shared" si="92"/>
        <v>40.602179596140836</v>
      </c>
      <c r="W93" s="16">
        <f t="shared" si="93"/>
        <v>5.6021795961408358</v>
      </c>
      <c r="X93" s="16">
        <f t="shared" si="94"/>
        <v>28.010897980704179</v>
      </c>
      <c r="Y93" s="15">
        <f t="shared" si="95"/>
        <v>4.5848355451969969E-2</v>
      </c>
      <c r="Z93" s="15">
        <f t="shared" si="96"/>
        <v>1.1992624151289988E-2</v>
      </c>
      <c r="AA93" s="15">
        <f t="shared" si="97"/>
        <v>1.9115055013239957E-2</v>
      </c>
      <c r="AB93" s="15">
        <f t="shared" si="98"/>
        <v>2.5652011538833303E-2</v>
      </c>
      <c r="AD93" s="21"/>
    </row>
    <row r="94" spans="1:30" x14ac:dyDescent="0.2">
      <c r="A94" s="63"/>
      <c r="B94" s="64" t="s">
        <v>1321</v>
      </c>
      <c r="C94" s="65" t="s">
        <v>1322</v>
      </c>
      <c r="D94" s="65" t="s">
        <v>41</v>
      </c>
      <c r="E94" s="66">
        <v>0.5</v>
      </c>
      <c r="F94" s="66">
        <v>5</v>
      </c>
      <c r="G94" s="1">
        <v>5.0999999999999996</v>
      </c>
      <c r="H94" s="1">
        <v>5.0999999999999996</v>
      </c>
      <c r="I94" s="1">
        <v>25.5</v>
      </c>
      <c r="J94" s="1">
        <v>25.5</v>
      </c>
      <c r="K94" s="1"/>
      <c r="L94" s="1"/>
      <c r="M94" s="1"/>
      <c r="N94" s="1"/>
      <c r="O94" s="1"/>
      <c r="P94" s="1"/>
      <c r="R94" s="1">
        <v>4.33</v>
      </c>
      <c r="S94" s="1">
        <v>21.65</v>
      </c>
      <c r="T94" s="15">
        <f t="shared" si="90"/>
        <v>0.84901960784313735</v>
      </c>
      <c r="U94" s="15">
        <f t="shared" si="91"/>
        <v>0.82336759630430401</v>
      </c>
      <c r="V94" s="16">
        <f t="shared" si="92"/>
        <v>4.1991747411519498</v>
      </c>
      <c r="W94" s="16">
        <f t="shared" si="93"/>
        <v>-0.90082525884804987</v>
      </c>
      <c r="X94" s="16">
        <f t="shared" si="94"/>
        <v>-4.5041262942402494</v>
      </c>
      <c r="Y94" s="15">
        <f t="shared" si="95"/>
        <v>4.5848355451969969E-2</v>
      </c>
      <c r="Z94" s="15">
        <f t="shared" si="96"/>
        <v>1.1992624151289988E-2</v>
      </c>
      <c r="AA94" s="15">
        <f t="shared" si="97"/>
        <v>1.9115055013239957E-2</v>
      </c>
      <c r="AB94" s="15">
        <f t="shared" si="98"/>
        <v>2.5652011538833303E-2</v>
      </c>
      <c r="AD94" s="21"/>
    </row>
    <row r="95" spans="1:30" x14ac:dyDescent="0.2">
      <c r="A95" s="63"/>
      <c r="B95" s="64" t="s">
        <v>1323</v>
      </c>
      <c r="C95" s="65" t="s">
        <v>1324</v>
      </c>
      <c r="D95" s="65" t="s">
        <v>41</v>
      </c>
      <c r="E95" s="66">
        <v>0.5</v>
      </c>
      <c r="F95" s="66">
        <v>5</v>
      </c>
      <c r="G95" s="1">
        <v>4.1399999999999997</v>
      </c>
      <c r="H95" s="1">
        <v>4.1399999999999997</v>
      </c>
      <c r="I95" s="1">
        <v>20.7</v>
      </c>
      <c r="J95" s="1">
        <v>20.7</v>
      </c>
      <c r="K95" s="1"/>
      <c r="L95" s="1"/>
      <c r="M95" s="1"/>
      <c r="N95" s="1"/>
      <c r="O95" s="1"/>
      <c r="P95" s="1"/>
      <c r="R95" s="1">
        <v>12.6</v>
      </c>
      <c r="S95" s="1">
        <v>63</v>
      </c>
      <c r="T95" s="15">
        <f t="shared" si="90"/>
        <v>3.0434782608695654</v>
      </c>
      <c r="U95" s="15">
        <f t="shared" si="91"/>
        <v>3.017826249330732</v>
      </c>
      <c r="V95" s="16">
        <f t="shared" si="92"/>
        <v>12.493800672229229</v>
      </c>
      <c r="W95" s="16">
        <f t="shared" si="93"/>
        <v>8.3538006722292302</v>
      </c>
      <c r="X95" s="16">
        <f t="shared" si="94"/>
        <v>41.769003361146147</v>
      </c>
      <c r="Y95" s="15">
        <f t="shared" si="95"/>
        <v>4.5848355451969969E-2</v>
      </c>
      <c r="Z95" s="15">
        <f t="shared" si="96"/>
        <v>1.1992624151289988E-2</v>
      </c>
      <c r="AA95" s="15">
        <f t="shared" si="97"/>
        <v>1.9115055013239957E-2</v>
      </c>
      <c r="AB95" s="15">
        <f t="shared" si="98"/>
        <v>2.5652011538833303E-2</v>
      </c>
      <c r="AD95" s="21"/>
    </row>
    <row r="96" spans="1:30" ht="15" thickBot="1" x14ac:dyDescent="0.25">
      <c r="A96" s="63"/>
      <c r="B96" s="64" t="s">
        <v>1361</v>
      </c>
      <c r="C96" s="65" t="s">
        <v>1362</v>
      </c>
      <c r="D96" s="65" t="s">
        <v>98</v>
      </c>
      <c r="E96" s="66">
        <v>3.7499999999999999E-3</v>
      </c>
      <c r="F96" s="66">
        <v>3.7499999999999999E-2</v>
      </c>
      <c r="G96" s="1">
        <v>199</v>
      </c>
      <c r="H96" s="1">
        <v>199</v>
      </c>
      <c r="I96" s="1">
        <v>7.4625000000000004</v>
      </c>
      <c r="J96" s="1">
        <v>7.4625000000000004</v>
      </c>
      <c r="K96" s="1"/>
      <c r="L96" s="1"/>
      <c r="M96" s="1"/>
      <c r="N96" s="1"/>
      <c r="O96" s="1"/>
      <c r="P96" s="1"/>
      <c r="R96" s="1">
        <v>277</v>
      </c>
      <c r="S96" s="1">
        <v>10.387499999999999</v>
      </c>
      <c r="T96" s="15">
        <f t="shared" si="90"/>
        <v>1.3919597989949748</v>
      </c>
      <c r="U96" s="15">
        <f t="shared" si="91"/>
        <v>1.3663077874561416</v>
      </c>
      <c r="V96" s="16">
        <f t="shared" si="92"/>
        <v>271.89524970377215</v>
      </c>
      <c r="W96" s="16">
        <f t="shared" si="93"/>
        <v>72.895249703772151</v>
      </c>
      <c r="X96" s="16">
        <f t="shared" si="94"/>
        <v>2.7335718638914557</v>
      </c>
      <c r="Y96" s="15">
        <f t="shared" si="95"/>
        <v>4.5848355451969969E-2</v>
      </c>
      <c r="Z96" s="15">
        <f t="shared" si="96"/>
        <v>1.1992624151289988E-2</v>
      </c>
      <c r="AA96" s="15">
        <f t="shared" si="97"/>
        <v>1.9115055013239957E-2</v>
      </c>
      <c r="AB96" s="15">
        <f t="shared" si="98"/>
        <v>2.5652011538833303E-2</v>
      </c>
      <c r="AD96" s="21"/>
    </row>
    <row r="97" spans="1:30" ht="15" thickBot="1" x14ac:dyDescent="0.25">
      <c r="A97" s="8">
        <v>15</v>
      </c>
      <c r="B97" s="9" t="s">
        <v>1363</v>
      </c>
      <c r="C97" s="10" t="s">
        <v>1364</v>
      </c>
      <c r="D97" s="10" t="s">
        <v>95</v>
      </c>
      <c r="E97" s="11">
        <v>0</v>
      </c>
      <c r="F97" s="11">
        <v>33</v>
      </c>
      <c r="G97" s="12">
        <v>1172.07</v>
      </c>
      <c r="H97" s="12">
        <v>2021</v>
      </c>
      <c r="I97" s="12">
        <v>66693</v>
      </c>
      <c r="J97" s="12">
        <v>53151.986250000002</v>
      </c>
      <c r="K97" s="12">
        <v>4877.6970000000001</v>
      </c>
      <c r="L97" s="12">
        <v>0</v>
      </c>
      <c r="M97" s="12">
        <v>0</v>
      </c>
      <c r="N97" s="12">
        <v>1648.6615859999999</v>
      </c>
      <c r="O97" s="12">
        <v>5351.6140405200003</v>
      </c>
      <c r="P97" s="13">
        <v>1662.9161677128</v>
      </c>
      <c r="R97" s="12">
        <v>2555.7600000000002</v>
      </c>
      <c r="S97" s="12">
        <v>69088.923750000002</v>
      </c>
      <c r="AD97" s="21"/>
    </row>
    <row r="98" spans="1:30" x14ac:dyDescent="0.2">
      <c r="A98" s="63"/>
      <c r="B98" s="64" t="s">
        <v>1365</v>
      </c>
      <c r="C98" s="65" t="s">
        <v>1366</v>
      </c>
      <c r="D98" s="65" t="s">
        <v>95</v>
      </c>
      <c r="E98" s="66">
        <v>1</v>
      </c>
      <c r="F98" s="66">
        <v>33</v>
      </c>
      <c r="G98" s="1">
        <v>979</v>
      </c>
      <c r="H98" s="1">
        <v>979</v>
      </c>
      <c r="I98" s="1">
        <v>32307</v>
      </c>
      <c r="J98" s="1">
        <v>32307</v>
      </c>
      <c r="K98" s="1"/>
      <c r="L98" s="1"/>
      <c r="M98" s="1"/>
      <c r="N98" s="1"/>
      <c r="O98" s="1"/>
      <c r="P98" s="1"/>
      <c r="R98" s="1">
        <v>1270</v>
      </c>
      <c r="S98" s="1">
        <v>41910</v>
      </c>
      <c r="T98" s="15">
        <f t="shared" ref="T98:T105" si="99">R98/H98</f>
        <v>1.2972420837589378</v>
      </c>
      <c r="U98" s="15">
        <f t="shared" ref="U98:U105" si="100">T98-AB98</f>
        <v>1.2715900722201046</v>
      </c>
      <c r="V98" s="16">
        <f t="shared" ref="V98:V105" si="101">G98*U98</f>
        <v>1244.8866807034824</v>
      </c>
      <c r="W98" s="16">
        <f t="shared" ref="W98:W105" si="102">V98-G98</f>
        <v>265.8866807034824</v>
      </c>
      <c r="X98" s="16">
        <f t="shared" ref="X98:X105" si="103">F98*W98</f>
        <v>8774.2604632149196</v>
      </c>
      <c r="Y98" s="15">
        <f t="shared" ref="Y98:Y105" si="104">104.584835545197%-100%</f>
        <v>4.5848355451969969E-2</v>
      </c>
      <c r="Z98" s="15">
        <f t="shared" ref="Z98:Z105" si="105">101.199262415129%-100%</f>
        <v>1.1992624151289988E-2</v>
      </c>
      <c r="AA98" s="15">
        <f t="shared" ref="AA98:AA105" si="106">101.911505501324%-100%</f>
        <v>1.9115055013239957E-2</v>
      </c>
      <c r="AB98" s="15">
        <f t="shared" ref="AB98:AB105" si="107">AVERAGE(Y98:AA98)</f>
        <v>2.5652011538833303E-2</v>
      </c>
      <c r="AD98" s="21"/>
    </row>
    <row r="99" spans="1:30" x14ac:dyDescent="0.2">
      <c r="A99" s="63"/>
      <c r="B99" s="64" t="s">
        <v>1367</v>
      </c>
      <c r="C99" s="65" t="s">
        <v>1368</v>
      </c>
      <c r="D99" s="65" t="s">
        <v>41</v>
      </c>
      <c r="E99" s="66">
        <v>0.3</v>
      </c>
      <c r="F99" s="66">
        <v>9.9</v>
      </c>
      <c r="G99" s="1">
        <v>1260</v>
      </c>
      <c r="H99" s="1">
        <v>1260</v>
      </c>
      <c r="I99" s="1">
        <v>12474</v>
      </c>
      <c r="J99" s="1">
        <v>12474</v>
      </c>
      <c r="K99" s="1"/>
      <c r="L99" s="1"/>
      <c r="M99" s="1"/>
      <c r="N99" s="1"/>
      <c r="O99" s="1"/>
      <c r="P99" s="1"/>
      <c r="R99" s="1">
        <v>1650</v>
      </c>
      <c r="S99" s="1">
        <v>16335</v>
      </c>
      <c r="T99" s="15">
        <f t="shared" si="99"/>
        <v>1.3095238095238095</v>
      </c>
      <c r="U99" s="15">
        <f t="shared" si="100"/>
        <v>1.2838717979849763</v>
      </c>
      <c r="V99" s="16">
        <f t="shared" si="101"/>
        <v>1617.6784654610701</v>
      </c>
      <c r="W99" s="16">
        <f t="shared" si="102"/>
        <v>357.67846546107012</v>
      </c>
      <c r="X99" s="16">
        <f t="shared" si="103"/>
        <v>3541.0168080645944</v>
      </c>
      <c r="Y99" s="15">
        <f t="shared" si="104"/>
        <v>4.5848355451969969E-2</v>
      </c>
      <c r="Z99" s="15">
        <f t="shared" si="105"/>
        <v>1.1992624151289988E-2</v>
      </c>
      <c r="AA99" s="15">
        <f t="shared" si="106"/>
        <v>1.9115055013239957E-2</v>
      </c>
      <c r="AB99" s="15">
        <f t="shared" si="107"/>
        <v>2.5652011538833303E-2</v>
      </c>
      <c r="AD99" s="21"/>
    </row>
    <row r="100" spans="1:30" x14ac:dyDescent="0.2">
      <c r="A100" s="63"/>
      <c r="B100" s="64" t="s">
        <v>1369</v>
      </c>
      <c r="C100" s="65" t="s">
        <v>1370</v>
      </c>
      <c r="D100" s="65" t="s">
        <v>41</v>
      </c>
      <c r="E100" s="66">
        <v>0.1</v>
      </c>
      <c r="F100" s="66">
        <v>3.3</v>
      </c>
      <c r="G100" s="1">
        <v>583</v>
      </c>
      <c r="H100" s="1">
        <v>583</v>
      </c>
      <c r="I100" s="1">
        <v>1923.9</v>
      </c>
      <c r="J100" s="1">
        <v>1923.9</v>
      </c>
      <c r="K100" s="1"/>
      <c r="L100" s="1"/>
      <c r="M100" s="1"/>
      <c r="N100" s="1"/>
      <c r="O100" s="1"/>
      <c r="P100" s="1"/>
      <c r="R100" s="1">
        <v>759</v>
      </c>
      <c r="S100" s="1">
        <v>2504.6999999999998</v>
      </c>
      <c r="T100" s="15">
        <f t="shared" si="99"/>
        <v>1.3018867924528301</v>
      </c>
      <c r="U100" s="15">
        <f t="shared" si="100"/>
        <v>1.2762347809139969</v>
      </c>
      <c r="V100" s="16">
        <f t="shared" si="101"/>
        <v>744.04487727286016</v>
      </c>
      <c r="W100" s="16">
        <f t="shared" si="102"/>
        <v>161.04487727286016</v>
      </c>
      <c r="X100" s="16">
        <f t="shared" si="103"/>
        <v>531.44809500043846</v>
      </c>
      <c r="Y100" s="15">
        <f t="shared" si="104"/>
        <v>4.5848355451969969E-2</v>
      </c>
      <c r="Z100" s="15">
        <f t="shared" si="105"/>
        <v>1.1992624151289988E-2</v>
      </c>
      <c r="AA100" s="15">
        <f t="shared" si="106"/>
        <v>1.9115055013239957E-2</v>
      </c>
      <c r="AB100" s="15">
        <f t="shared" si="107"/>
        <v>2.5652011538833303E-2</v>
      </c>
      <c r="AD100" s="21"/>
    </row>
    <row r="101" spans="1:30" x14ac:dyDescent="0.2">
      <c r="A101" s="63"/>
      <c r="B101" s="64" t="s">
        <v>1371</v>
      </c>
      <c r="C101" s="65" t="s">
        <v>1372</v>
      </c>
      <c r="D101" s="65" t="s">
        <v>41</v>
      </c>
      <c r="E101" s="66">
        <v>0.1</v>
      </c>
      <c r="F101" s="66">
        <v>3.3</v>
      </c>
      <c r="G101" s="1">
        <v>1560</v>
      </c>
      <c r="H101" s="1">
        <v>1560</v>
      </c>
      <c r="I101" s="1">
        <v>5148</v>
      </c>
      <c r="J101" s="1">
        <v>5148</v>
      </c>
      <c r="K101" s="1"/>
      <c r="L101" s="1"/>
      <c r="M101" s="1"/>
      <c r="N101" s="1"/>
      <c r="O101" s="1"/>
      <c r="P101" s="1"/>
      <c r="R101" s="1">
        <v>2030</v>
      </c>
      <c r="S101" s="1">
        <v>6699</v>
      </c>
      <c r="T101" s="15">
        <f t="shared" si="99"/>
        <v>1.3012820512820513</v>
      </c>
      <c r="U101" s="15">
        <f t="shared" si="100"/>
        <v>1.2756300397432181</v>
      </c>
      <c r="V101" s="16">
        <f t="shared" si="101"/>
        <v>1989.9828619994203</v>
      </c>
      <c r="W101" s="16">
        <f t="shared" si="102"/>
        <v>429.98286199942027</v>
      </c>
      <c r="X101" s="16">
        <f t="shared" si="103"/>
        <v>1418.9434445980869</v>
      </c>
      <c r="Y101" s="15">
        <f t="shared" si="104"/>
        <v>4.5848355451969969E-2</v>
      </c>
      <c r="Z101" s="15">
        <f t="shared" si="105"/>
        <v>1.1992624151289988E-2</v>
      </c>
      <c r="AA101" s="15">
        <f t="shared" si="106"/>
        <v>1.9115055013239957E-2</v>
      </c>
      <c r="AB101" s="15">
        <f t="shared" si="107"/>
        <v>2.5652011538833303E-2</v>
      </c>
      <c r="AD101" s="21"/>
    </row>
    <row r="102" spans="1:30" x14ac:dyDescent="0.2">
      <c r="A102" s="63"/>
      <c r="B102" s="64" t="s">
        <v>1343</v>
      </c>
      <c r="C102" s="65" t="s">
        <v>1344</v>
      </c>
      <c r="D102" s="65" t="s">
        <v>41</v>
      </c>
      <c r="E102" s="66">
        <v>0.5</v>
      </c>
      <c r="F102" s="66">
        <v>16.5</v>
      </c>
      <c r="G102" s="1">
        <v>68</v>
      </c>
      <c r="H102" s="1">
        <v>68</v>
      </c>
      <c r="I102" s="1">
        <v>1122</v>
      </c>
      <c r="J102" s="1">
        <v>1122</v>
      </c>
      <c r="K102" s="1"/>
      <c r="L102" s="1"/>
      <c r="M102" s="1"/>
      <c r="N102" s="1"/>
      <c r="O102" s="1"/>
      <c r="P102" s="1"/>
      <c r="R102" s="1">
        <v>80.400000000000006</v>
      </c>
      <c r="S102" s="1">
        <v>1326.6</v>
      </c>
      <c r="T102" s="15">
        <f t="shared" si="99"/>
        <v>1.1823529411764706</v>
      </c>
      <c r="U102" s="15">
        <f t="shared" si="100"/>
        <v>1.1567009296376374</v>
      </c>
      <c r="V102" s="16">
        <f t="shared" si="101"/>
        <v>78.65566321535934</v>
      </c>
      <c r="W102" s="16">
        <f t="shared" si="102"/>
        <v>10.65566321535934</v>
      </c>
      <c r="X102" s="16">
        <f t="shared" si="103"/>
        <v>175.81844305342912</v>
      </c>
      <c r="Y102" s="15">
        <f t="shared" si="104"/>
        <v>4.5848355451969969E-2</v>
      </c>
      <c r="Z102" s="15">
        <f t="shared" si="105"/>
        <v>1.1992624151289988E-2</v>
      </c>
      <c r="AA102" s="15">
        <f t="shared" si="106"/>
        <v>1.9115055013239957E-2</v>
      </c>
      <c r="AB102" s="15">
        <f t="shared" si="107"/>
        <v>2.5652011538833303E-2</v>
      </c>
      <c r="AD102" s="21"/>
    </row>
    <row r="103" spans="1:30" x14ac:dyDescent="0.2">
      <c r="A103" s="63"/>
      <c r="B103" s="64" t="s">
        <v>1321</v>
      </c>
      <c r="C103" s="65" t="s">
        <v>1322</v>
      </c>
      <c r="D103" s="65" t="s">
        <v>41</v>
      </c>
      <c r="E103" s="66">
        <v>0.5</v>
      </c>
      <c r="F103" s="66">
        <v>16.5</v>
      </c>
      <c r="G103" s="1">
        <v>5.0999999999999996</v>
      </c>
      <c r="H103" s="1">
        <v>5.0999999999999996</v>
      </c>
      <c r="I103" s="1">
        <v>84.15</v>
      </c>
      <c r="J103" s="1">
        <v>84.15</v>
      </c>
      <c r="K103" s="1"/>
      <c r="L103" s="1"/>
      <c r="M103" s="1"/>
      <c r="N103" s="1"/>
      <c r="O103" s="1"/>
      <c r="P103" s="1"/>
      <c r="R103" s="1">
        <v>4.33</v>
      </c>
      <c r="S103" s="1">
        <v>71.444999999999993</v>
      </c>
      <c r="T103" s="15">
        <f t="shared" si="99"/>
        <v>0.84901960784313735</v>
      </c>
      <c r="U103" s="15">
        <f t="shared" si="100"/>
        <v>0.82336759630430401</v>
      </c>
      <c r="V103" s="16">
        <f t="shared" si="101"/>
        <v>4.1991747411519498</v>
      </c>
      <c r="W103" s="16">
        <f t="shared" si="102"/>
        <v>-0.90082525884804987</v>
      </c>
      <c r="X103" s="16">
        <f t="shared" si="103"/>
        <v>-14.863616770992824</v>
      </c>
      <c r="Y103" s="15">
        <f t="shared" si="104"/>
        <v>4.5848355451969969E-2</v>
      </c>
      <c r="Z103" s="15">
        <f t="shared" si="105"/>
        <v>1.1992624151289988E-2</v>
      </c>
      <c r="AA103" s="15">
        <f t="shared" si="106"/>
        <v>1.9115055013239957E-2</v>
      </c>
      <c r="AB103" s="15">
        <f t="shared" si="107"/>
        <v>2.5652011538833303E-2</v>
      </c>
      <c r="AD103" s="21"/>
    </row>
    <row r="104" spans="1:30" x14ac:dyDescent="0.2">
      <c r="A104" s="63"/>
      <c r="B104" s="64" t="s">
        <v>1323</v>
      </c>
      <c r="C104" s="65" t="s">
        <v>1324</v>
      </c>
      <c r="D104" s="65" t="s">
        <v>41</v>
      </c>
      <c r="E104" s="66">
        <v>0.5</v>
      </c>
      <c r="F104" s="66">
        <v>16.5</v>
      </c>
      <c r="G104" s="1">
        <v>4.1399999999999997</v>
      </c>
      <c r="H104" s="1">
        <v>4.1399999999999997</v>
      </c>
      <c r="I104" s="1">
        <v>68.31</v>
      </c>
      <c r="J104" s="1">
        <v>68.31</v>
      </c>
      <c r="K104" s="1"/>
      <c r="L104" s="1"/>
      <c r="M104" s="1"/>
      <c r="N104" s="1"/>
      <c r="O104" s="1"/>
      <c r="P104" s="1"/>
      <c r="R104" s="1">
        <v>12.6</v>
      </c>
      <c r="S104" s="1">
        <v>207.9</v>
      </c>
      <c r="T104" s="15">
        <f t="shared" si="99"/>
        <v>3.0434782608695654</v>
      </c>
      <c r="U104" s="15">
        <f t="shared" si="100"/>
        <v>3.017826249330732</v>
      </c>
      <c r="V104" s="16">
        <f t="shared" si="101"/>
        <v>12.493800672229229</v>
      </c>
      <c r="W104" s="16">
        <f t="shared" si="102"/>
        <v>8.3538006722292302</v>
      </c>
      <c r="X104" s="16">
        <f t="shared" si="103"/>
        <v>137.8377110917823</v>
      </c>
      <c r="Y104" s="15">
        <f t="shared" si="104"/>
        <v>4.5848355451969969E-2</v>
      </c>
      <c r="Z104" s="15">
        <f t="shared" si="105"/>
        <v>1.1992624151289988E-2</v>
      </c>
      <c r="AA104" s="15">
        <f t="shared" si="106"/>
        <v>1.9115055013239957E-2</v>
      </c>
      <c r="AB104" s="15">
        <f t="shared" si="107"/>
        <v>2.5652011538833303E-2</v>
      </c>
      <c r="AD104" s="21"/>
    </row>
    <row r="105" spans="1:30" ht="15" thickBot="1" x14ac:dyDescent="0.25">
      <c r="A105" s="63"/>
      <c r="B105" s="64" t="s">
        <v>1361</v>
      </c>
      <c r="C105" s="65" t="s">
        <v>1362</v>
      </c>
      <c r="D105" s="65" t="s">
        <v>98</v>
      </c>
      <c r="E105" s="66">
        <v>3.7499999999999999E-3</v>
      </c>
      <c r="F105" s="66">
        <v>0.12375</v>
      </c>
      <c r="G105" s="1">
        <v>199</v>
      </c>
      <c r="H105" s="1">
        <v>199</v>
      </c>
      <c r="I105" s="1">
        <v>24.626249999999999</v>
      </c>
      <c r="J105" s="1">
        <v>24.626249999999999</v>
      </c>
      <c r="K105" s="1"/>
      <c r="L105" s="1"/>
      <c r="M105" s="1"/>
      <c r="N105" s="1"/>
      <c r="O105" s="1"/>
      <c r="P105" s="1"/>
      <c r="R105" s="1">
        <v>277</v>
      </c>
      <c r="S105" s="1">
        <v>34.278750000000002</v>
      </c>
      <c r="T105" s="15">
        <f t="shared" si="99"/>
        <v>1.3919597989949748</v>
      </c>
      <c r="U105" s="15">
        <f t="shared" si="100"/>
        <v>1.3663077874561416</v>
      </c>
      <c r="V105" s="16">
        <f t="shared" si="101"/>
        <v>271.89524970377215</v>
      </c>
      <c r="W105" s="16">
        <f t="shared" si="102"/>
        <v>72.895249703772151</v>
      </c>
      <c r="X105" s="16">
        <f t="shared" si="103"/>
        <v>9.0207871508418034</v>
      </c>
      <c r="Y105" s="15">
        <f t="shared" si="104"/>
        <v>4.5848355451969969E-2</v>
      </c>
      <c r="Z105" s="15">
        <f t="shared" si="105"/>
        <v>1.1992624151289988E-2</v>
      </c>
      <c r="AA105" s="15">
        <f t="shared" si="106"/>
        <v>1.9115055013239957E-2</v>
      </c>
      <c r="AB105" s="15">
        <f t="shared" si="107"/>
        <v>2.5652011538833303E-2</v>
      </c>
      <c r="AD105" s="21"/>
    </row>
    <row r="106" spans="1:30" ht="15" thickBot="1" x14ac:dyDescent="0.25">
      <c r="A106" s="8">
        <v>16</v>
      </c>
      <c r="B106" s="9" t="s">
        <v>1373</v>
      </c>
      <c r="C106" s="10" t="s">
        <v>1374</v>
      </c>
      <c r="D106" s="10" t="s">
        <v>95</v>
      </c>
      <c r="E106" s="11">
        <v>0</v>
      </c>
      <c r="F106" s="11">
        <v>16</v>
      </c>
      <c r="G106" s="12">
        <v>1676.15</v>
      </c>
      <c r="H106" s="12">
        <v>2649.12</v>
      </c>
      <c r="I106" s="12">
        <v>42385.919999999998</v>
      </c>
      <c r="J106" s="12">
        <v>35488.26</v>
      </c>
      <c r="K106" s="12">
        <v>2484.6880000000001</v>
      </c>
      <c r="L106" s="12">
        <v>0</v>
      </c>
      <c r="M106" s="12">
        <v>0</v>
      </c>
      <c r="N106" s="12">
        <v>839.82454399999995</v>
      </c>
      <c r="O106" s="12">
        <v>2726.1002860799999</v>
      </c>
      <c r="P106" s="13">
        <v>847.08579621119998</v>
      </c>
      <c r="R106" s="12">
        <v>3387.71</v>
      </c>
      <c r="S106" s="12">
        <v>46434.46</v>
      </c>
      <c r="AD106" s="21"/>
    </row>
    <row r="107" spans="1:30" x14ac:dyDescent="0.2">
      <c r="A107" s="63"/>
      <c r="B107" s="64" t="s">
        <v>1375</v>
      </c>
      <c r="C107" s="65" t="s">
        <v>1376</v>
      </c>
      <c r="D107" s="65" t="s">
        <v>95</v>
      </c>
      <c r="E107" s="66">
        <v>1</v>
      </c>
      <c r="F107" s="66">
        <v>16</v>
      </c>
      <c r="G107" s="1">
        <v>1210</v>
      </c>
      <c r="H107" s="1">
        <v>1210</v>
      </c>
      <c r="I107" s="1">
        <v>19360</v>
      </c>
      <c r="J107" s="1">
        <v>19360</v>
      </c>
      <c r="K107" s="1"/>
      <c r="L107" s="1"/>
      <c r="M107" s="1"/>
      <c r="N107" s="1"/>
      <c r="O107" s="1"/>
      <c r="P107" s="1"/>
      <c r="R107" s="1">
        <v>1590</v>
      </c>
      <c r="S107" s="1">
        <v>25440</v>
      </c>
      <c r="T107" s="15">
        <f t="shared" ref="T107:T114" si="108">R107/H107</f>
        <v>1.3140495867768596</v>
      </c>
      <c r="U107" s="15">
        <f t="shared" ref="U107:U114" si="109">T107-AB107</f>
        <v>1.2883975752380263</v>
      </c>
      <c r="V107" s="16">
        <f t="shared" ref="V107:V114" si="110">G107*U107</f>
        <v>1558.9610660380119</v>
      </c>
      <c r="W107" s="16">
        <f t="shared" ref="W107:W114" si="111">V107-G107</f>
        <v>348.96106603801195</v>
      </c>
      <c r="X107" s="16">
        <f t="shared" ref="X107:X114" si="112">F107*W107</f>
        <v>5583.3770566081912</v>
      </c>
      <c r="Y107" s="15">
        <f t="shared" ref="Y107:Y114" si="113">104.584835545197%-100%</f>
        <v>4.5848355451969969E-2</v>
      </c>
      <c r="Z107" s="15">
        <f t="shared" ref="Z107:Z114" si="114">101.199262415129%-100%</f>
        <v>1.1992624151289988E-2</v>
      </c>
      <c r="AA107" s="15">
        <f t="shared" ref="AA107:AA114" si="115">101.911505501324%-100%</f>
        <v>1.9115055013239957E-2</v>
      </c>
      <c r="AB107" s="15">
        <f t="shared" ref="AB107:AB114" si="116">AVERAGE(Y107:AA107)</f>
        <v>2.5652011538833303E-2</v>
      </c>
      <c r="AD107" s="21"/>
    </row>
    <row r="108" spans="1:30" x14ac:dyDescent="0.2">
      <c r="A108" s="63"/>
      <c r="B108" s="64" t="s">
        <v>1377</v>
      </c>
      <c r="C108" s="65" t="s">
        <v>1378</v>
      </c>
      <c r="D108" s="65" t="s">
        <v>41</v>
      </c>
      <c r="E108" s="66">
        <v>0.3</v>
      </c>
      <c r="F108" s="66">
        <v>4.8</v>
      </c>
      <c r="G108" s="1">
        <v>2130</v>
      </c>
      <c r="H108" s="1">
        <v>2130</v>
      </c>
      <c r="I108" s="1">
        <v>10224</v>
      </c>
      <c r="J108" s="1">
        <v>10224</v>
      </c>
      <c r="K108" s="1"/>
      <c r="L108" s="1"/>
      <c r="M108" s="1"/>
      <c r="N108" s="1"/>
      <c r="O108" s="1"/>
      <c r="P108" s="1"/>
      <c r="R108" s="1">
        <v>2780</v>
      </c>
      <c r="S108" s="1">
        <v>13344</v>
      </c>
      <c r="T108" s="15">
        <f t="shared" si="108"/>
        <v>1.3051643192488263</v>
      </c>
      <c r="U108" s="15">
        <f t="shared" si="109"/>
        <v>1.279512307709993</v>
      </c>
      <c r="V108" s="16">
        <f t="shared" si="110"/>
        <v>2725.3612154222851</v>
      </c>
      <c r="W108" s="16">
        <f t="shared" si="111"/>
        <v>595.36121542228511</v>
      </c>
      <c r="X108" s="16">
        <f t="shared" si="112"/>
        <v>2857.7338340269685</v>
      </c>
      <c r="Y108" s="15">
        <f t="shared" si="113"/>
        <v>4.5848355451969969E-2</v>
      </c>
      <c r="Z108" s="15">
        <f t="shared" si="114"/>
        <v>1.1992624151289988E-2</v>
      </c>
      <c r="AA108" s="15">
        <f t="shared" si="115"/>
        <v>1.9115055013239957E-2</v>
      </c>
      <c r="AB108" s="15">
        <f t="shared" si="116"/>
        <v>2.5652011538833303E-2</v>
      </c>
      <c r="AD108" s="21"/>
    </row>
    <row r="109" spans="1:30" x14ac:dyDescent="0.2">
      <c r="A109" s="63"/>
      <c r="B109" s="64" t="s">
        <v>1379</v>
      </c>
      <c r="C109" s="65" t="s">
        <v>1380</v>
      </c>
      <c r="D109" s="65" t="s">
        <v>41</v>
      </c>
      <c r="E109" s="66">
        <v>0.1</v>
      </c>
      <c r="F109" s="66">
        <v>1.6</v>
      </c>
      <c r="G109" s="1">
        <v>875</v>
      </c>
      <c r="H109" s="1">
        <v>875</v>
      </c>
      <c r="I109" s="1">
        <v>1400</v>
      </c>
      <c r="J109" s="1">
        <v>1400</v>
      </c>
      <c r="K109" s="1"/>
      <c r="L109" s="1"/>
      <c r="M109" s="1"/>
      <c r="N109" s="1"/>
      <c r="O109" s="1"/>
      <c r="P109" s="1"/>
      <c r="R109" s="1">
        <v>1140</v>
      </c>
      <c r="S109" s="1">
        <v>1824</v>
      </c>
      <c r="T109" s="15">
        <f t="shared" si="108"/>
        <v>1.3028571428571429</v>
      </c>
      <c r="U109" s="15">
        <f t="shared" si="109"/>
        <v>1.2772051313183097</v>
      </c>
      <c r="V109" s="16">
        <f t="shared" si="110"/>
        <v>1117.554489903521</v>
      </c>
      <c r="W109" s="16">
        <f t="shared" si="111"/>
        <v>242.55448990352102</v>
      </c>
      <c r="X109" s="16">
        <f t="shared" si="112"/>
        <v>388.08718384563366</v>
      </c>
      <c r="Y109" s="15">
        <f t="shared" si="113"/>
        <v>4.5848355451969969E-2</v>
      </c>
      <c r="Z109" s="15">
        <f t="shared" si="114"/>
        <v>1.1992624151289988E-2</v>
      </c>
      <c r="AA109" s="15">
        <f t="shared" si="115"/>
        <v>1.9115055013239957E-2</v>
      </c>
      <c r="AB109" s="15">
        <f t="shared" si="116"/>
        <v>2.5652011538833303E-2</v>
      </c>
      <c r="AD109" s="21"/>
    </row>
    <row r="110" spans="1:30" x14ac:dyDescent="0.2">
      <c r="A110" s="63"/>
      <c r="B110" s="64" t="s">
        <v>1381</v>
      </c>
      <c r="C110" s="65" t="s">
        <v>1382</v>
      </c>
      <c r="D110" s="65" t="s">
        <v>41</v>
      </c>
      <c r="E110" s="66">
        <v>0.1</v>
      </c>
      <c r="F110" s="66">
        <v>1.6</v>
      </c>
      <c r="G110" s="1">
        <v>2350</v>
      </c>
      <c r="H110" s="1">
        <v>2350</v>
      </c>
      <c r="I110" s="1">
        <v>3760</v>
      </c>
      <c r="J110" s="1">
        <v>3760</v>
      </c>
      <c r="K110" s="1"/>
      <c r="L110" s="1"/>
      <c r="M110" s="1"/>
      <c r="N110" s="1"/>
      <c r="O110" s="1"/>
      <c r="P110" s="1"/>
      <c r="R110" s="1">
        <v>3060</v>
      </c>
      <c r="S110" s="1">
        <v>4896</v>
      </c>
      <c r="T110" s="15">
        <f t="shared" si="108"/>
        <v>1.3021276595744682</v>
      </c>
      <c r="U110" s="15">
        <f t="shared" si="109"/>
        <v>1.276475648035635</v>
      </c>
      <c r="V110" s="16">
        <f t="shared" si="110"/>
        <v>2999.7177728837423</v>
      </c>
      <c r="W110" s="16">
        <f t="shared" si="111"/>
        <v>649.71777288374233</v>
      </c>
      <c r="X110" s="16">
        <f t="shared" si="112"/>
        <v>1039.5484366139879</v>
      </c>
      <c r="Y110" s="15">
        <f t="shared" si="113"/>
        <v>4.5848355451969969E-2</v>
      </c>
      <c r="Z110" s="15">
        <f t="shared" si="114"/>
        <v>1.1992624151289988E-2</v>
      </c>
      <c r="AA110" s="15">
        <f t="shared" si="115"/>
        <v>1.9115055013239957E-2</v>
      </c>
      <c r="AB110" s="15">
        <f t="shared" si="116"/>
        <v>2.5652011538833303E-2</v>
      </c>
      <c r="AD110" s="21"/>
    </row>
    <row r="111" spans="1:30" x14ac:dyDescent="0.2">
      <c r="A111" s="63"/>
      <c r="B111" s="64" t="s">
        <v>1383</v>
      </c>
      <c r="C111" s="65" t="s">
        <v>1384</v>
      </c>
      <c r="D111" s="65" t="s">
        <v>41</v>
      </c>
      <c r="E111" s="66">
        <v>0.5</v>
      </c>
      <c r="F111" s="66">
        <v>8</v>
      </c>
      <c r="G111" s="1">
        <v>82.3</v>
      </c>
      <c r="H111" s="1">
        <v>82.3</v>
      </c>
      <c r="I111" s="1">
        <v>658.4</v>
      </c>
      <c r="J111" s="1">
        <v>658.4</v>
      </c>
      <c r="K111" s="1"/>
      <c r="L111" s="1"/>
      <c r="M111" s="1"/>
      <c r="N111" s="1"/>
      <c r="O111" s="1"/>
      <c r="P111" s="1"/>
      <c r="R111" s="1">
        <v>97.3</v>
      </c>
      <c r="S111" s="1">
        <v>778.4</v>
      </c>
      <c r="T111" s="15">
        <f t="shared" si="108"/>
        <v>1.1822600243013366</v>
      </c>
      <c r="U111" s="15">
        <f t="shared" si="109"/>
        <v>1.1566080127625034</v>
      </c>
      <c r="V111" s="16">
        <f t="shared" si="110"/>
        <v>95.188839450354024</v>
      </c>
      <c r="W111" s="16">
        <f t="shared" si="111"/>
        <v>12.888839450354027</v>
      </c>
      <c r="X111" s="16">
        <f t="shared" si="112"/>
        <v>103.11071560283222</v>
      </c>
      <c r="Y111" s="15">
        <f t="shared" si="113"/>
        <v>4.5848355451969969E-2</v>
      </c>
      <c r="Z111" s="15">
        <f t="shared" si="114"/>
        <v>1.1992624151289988E-2</v>
      </c>
      <c r="AA111" s="15">
        <f t="shared" si="115"/>
        <v>1.9115055013239957E-2</v>
      </c>
      <c r="AB111" s="15">
        <f t="shared" si="116"/>
        <v>2.5652011538833303E-2</v>
      </c>
      <c r="AD111" s="21"/>
    </row>
    <row r="112" spans="1:30" x14ac:dyDescent="0.2">
      <c r="A112" s="63"/>
      <c r="B112" s="64" t="s">
        <v>1321</v>
      </c>
      <c r="C112" s="65" t="s">
        <v>1322</v>
      </c>
      <c r="D112" s="65" t="s">
        <v>41</v>
      </c>
      <c r="E112" s="66">
        <v>0.5</v>
      </c>
      <c r="F112" s="66">
        <v>8</v>
      </c>
      <c r="G112" s="1">
        <v>5.0999999999999996</v>
      </c>
      <c r="H112" s="1">
        <v>5.0999999999999996</v>
      </c>
      <c r="I112" s="1">
        <v>40.799999999999997</v>
      </c>
      <c r="J112" s="1">
        <v>40.799999999999997</v>
      </c>
      <c r="K112" s="1"/>
      <c r="L112" s="1"/>
      <c r="M112" s="1"/>
      <c r="N112" s="1"/>
      <c r="O112" s="1"/>
      <c r="P112" s="1"/>
      <c r="R112" s="1">
        <v>4.33</v>
      </c>
      <c r="S112" s="1">
        <v>34.64</v>
      </c>
      <c r="T112" s="15">
        <f t="shared" si="108"/>
        <v>0.84901960784313735</v>
      </c>
      <c r="U112" s="15">
        <f t="shared" si="109"/>
        <v>0.82336759630430401</v>
      </c>
      <c r="V112" s="16">
        <f t="shared" si="110"/>
        <v>4.1991747411519498</v>
      </c>
      <c r="W112" s="16">
        <f t="shared" si="111"/>
        <v>-0.90082525884804987</v>
      </c>
      <c r="X112" s="16">
        <f t="shared" si="112"/>
        <v>-7.206602070784399</v>
      </c>
      <c r="Y112" s="15">
        <f t="shared" si="113"/>
        <v>4.5848355451969969E-2</v>
      </c>
      <c r="Z112" s="15">
        <f t="shared" si="114"/>
        <v>1.1992624151289988E-2</v>
      </c>
      <c r="AA112" s="15">
        <f t="shared" si="115"/>
        <v>1.9115055013239957E-2</v>
      </c>
      <c r="AB112" s="15">
        <f t="shared" si="116"/>
        <v>2.5652011538833303E-2</v>
      </c>
      <c r="AD112" s="21"/>
    </row>
    <row r="113" spans="1:30" x14ac:dyDescent="0.2">
      <c r="A113" s="63"/>
      <c r="B113" s="64" t="s">
        <v>1323</v>
      </c>
      <c r="C113" s="65" t="s">
        <v>1324</v>
      </c>
      <c r="D113" s="65" t="s">
        <v>41</v>
      </c>
      <c r="E113" s="66">
        <v>0.5</v>
      </c>
      <c r="F113" s="66">
        <v>8</v>
      </c>
      <c r="G113" s="1">
        <v>4.1399999999999997</v>
      </c>
      <c r="H113" s="1">
        <v>4.1399999999999997</v>
      </c>
      <c r="I113" s="1">
        <v>33.119999999999997</v>
      </c>
      <c r="J113" s="1">
        <v>33.119999999999997</v>
      </c>
      <c r="K113" s="1"/>
      <c r="L113" s="1"/>
      <c r="M113" s="1"/>
      <c r="N113" s="1"/>
      <c r="O113" s="1"/>
      <c r="P113" s="1"/>
      <c r="R113" s="1">
        <v>12.6</v>
      </c>
      <c r="S113" s="1">
        <v>100.8</v>
      </c>
      <c r="T113" s="15">
        <f t="shared" si="108"/>
        <v>3.0434782608695654</v>
      </c>
      <c r="U113" s="15">
        <f t="shared" si="109"/>
        <v>3.017826249330732</v>
      </c>
      <c r="V113" s="16">
        <f t="shared" si="110"/>
        <v>12.493800672229229</v>
      </c>
      <c r="W113" s="16">
        <f t="shared" si="111"/>
        <v>8.3538006722292302</v>
      </c>
      <c r="X113" s="16">
        <f t="shared" si="112"/>
        <v>66.830405377833841</v>
      </c>
      <c r="Y113" s="15">
        <f t="shared" si="113"/>
        <v>4.5848355451969969E-2</v>
      </c>
      <c r="Z113" s="15">
        <f t="shared" si="114"/>
        <v>1.1992624151289988E-2</v>
      </c>
      <c r="AA113" s="15">
        <f t="shared" si="115"/>
        <v>1.9115055013239957E-2</v>
      </c>
      <c r="AB113" s="15">
        <f t="shared" si="116"/>
        <v>2.5652011538833303E-2</v>
      </c>
      <c r="AD113" s="21"/>
    </row>
    <row r="114" spans="1:30" ht="15" thickBot="1" x14ac:dyDescent="0.25">
      <c r="A114" s="63"/>
      <c r="B114" s="64" t="s">
        <v>1361</v>
      </c>
      <c r="C114" s="65" t="s">
        <v>1362</v>
      </c>
      <c r="D114" s="65" t="s">
        <v>98</v>
      </c>
      <c r="E114" s="66">
        <v>3.7499999999999999E-3</v>
      </c>
      <c r="F114" s="66">
        <v>0.06</v>
      </c>
      <c r="G114" s="1">
        <v>199</v>
      </c>
      <c r="H114" s="1">
        <v>199</v>
      </c>
      <c r="I114" s="1">
        <v>11.94</v>
      </c>
      <c r="J114" s="1">
        <v>11.94</v>
      </c>
      <c r="K114" s="1"/>
      <c r="L114" s="1"/>
      <c r="M114" s="1"/>
      <c r="N114" s="1"/>
      <c r="O114" s="1"/>
      <c r="P114" s="1"/>
      <c r="R114" s="1">
        <v>277</v>
      </c>
      <c r="S114" s="1">
        <v>16.62</v>
      </c>
      <c r="T114" s="15">
        <f t="shared" si="108"/>
        <v>1.3919597989949748</v>
      </c>
      <c r="U114" s="15">
        <f t="shared" si="109"/>
        <v>1.3663077874561416</v>
      </c>
      <c r="V114" s="16">
        <f t="shared" si="110"/>
        <v>271.89524970377215</v>
      </c>
      <c r="W114" s="16">
        <f t="shared" si="111"/>
        <v>72.895249703772151</v>
      </c>
      <c r="X114" s="16">
        <f t="shared" si="112"/>
        <v>4.3737149822263293</v>
      </c>
      <c r="Y114" s="15">
        <f t="shared" si="113"/>
        <v>4.5848355451969969E-2</v>
      </c>
      <c r="Z114" s="15">
        <f t="shared" si="114"/>
        <v>1.1992624151289988E-2</v>
      </c>
      <c r="AA114" s="15">
        <f t="shared" si="115"/>
        <v>1.9115055013239957E-2</v>
      </c>
      <c r="AB114" s="15">
        <f t="shared" si="116"/>
        <v>2.5652011538833303E-2</v>
      </c>
      <c r="AD114" s="21"/>
    </row>
    <row r="115" spans="1:30" ht="20.5" thickBot="1" x14ac:dyDescent="0.25">
      <c r="A115" s="8">
        <v>17</v>
      </c>
      <c r="B115" s="9" t="s">
        <v>1385</v>
      </c>
      <c r="C115" s="10" t="s">
        <v>2850</v>
      </c>
      <c r="D115" s="10" t="s">
        <v>95</v>
      </c>
      <c r="E115" s="11">
        <v>0</v>
      </c>
      <c r="F115" s="11">
        <v>25</v>
      </c>
      <c r="G115" s="12">
        <v>784.88</v>
      </c>
      <c r="H115" s="12">
        <v>1546.56</v>
      </c>
      <c r="I115" s="12">
        <v>38664</v>
      </c>
      <c r="J115" s="12">
        <v>26587.90625</v>
      </c>
      <c r="K115" s="12">
        <v>4350.0749999999998</v>
      </c>
      <c r="L115" s="12">
        <v>0</v>
      </c>
      <c r="M115" s="12">
        <v>0</v>
      </c>
      <c r="N115" s="12">
        <v>1470.3253500000001</v>
      </c>
      <c r="O115" s="12">
        <v>4772.7282869999999</v>
      </c>
      <c r="P115" s="13">
        <v>1483.03800918</v>
      </c>
      <c r="R115" s="12">
        <v>1925.24</v>
      </c>
      <c r="S115" s="12">
        <v>34529.46875</v>
      </c>
      <c r="AD115" s="21"/>
    </row>
    <row r="116" spans="1:30" x14ac:dyDescent="0.2">
      <c r="A116" s="63"/>
      <c r="B116" s="64" t="s">
        <v>1351</v>
      </c>
      <c r="C116" s="65" t="s">
        <v>1352</v>
      </c>
      <c r="D116" s="65" t="s">
        <v>95</v>
      </c>
      <c r="E116" s="66">
        <v>1</v>
      </c>
      <c r="F116" s="66">
        <v>25</v>
      </c>
      <c r="G116" s="1">
        <v>722</v>
      </c>
      <c r="H116" s="1">
        <v>722</v>
      </c>
      <c r="I116" s="1">
        <v>18050</v>
      </c>
      <c r="J116" s="1">
        <v>18050</v>
      </c>
      <c r="K116" s="1"/>
      <c r="L116" s="1"/>
      <c r="M116" s="1"/>
      <c r="N116" s="1"/>
      <c r="O116" s="1"/>
      <c r="P116" s="1"/>
      <c r="R116" s="1">
        <v>940</v>
      </c>
      <c r="S116" s="1">
        <v>23500</v>
      </c>
      <c r="T116" s="15">
        <f t="shared" ref="T116:T123" si="117">R116/H116</f>
        <v>1.3019390581717452</v>
      </c>
      <c r="U116" s="15">
        <f t="shared" ref="U116:U123" si="118">T116-AB116</f>
        <v>1.2762870466329119</v>
      </c>
      <c r="V116" s="16">
        <f t="shared" ref="V116:V123" si="119">G116*U116</f>
        <v>921.47924766896244</v>
      </c>
      <c r="W116" s="16">
        <f t="shared" ref="W116:W123" si="120">V116-G116</f>
        <v>199.47924766896244</v>
      </c>
      <c r="X116" s="16">
        <f t="shared" ref="X116:X123" si="121">F116*W116</f>
        <v>4986.9811917240613</v>
      </c>
      <c r="Y116" s="15">
        <f t="shared" ref="Y116:Y123" si="122">104.584835545197%-100%</f>
        <v>4.5848355451969969E-2</v>
      </c>
      <c r="Z116" s="15">
        <f t="shared" ref="Z116:Z123" si="123">101.199262415129%-100%</f>
        <v>1.1992624151289988E-2</v>
      </c>
      <c r="AA116" s="15">
        <f t="shared" ref="AA116:AA123" si="124">101.911505501324%-100%</f>
        <v>1.9115055013239957E-2</v>
      </c>
      <c r="AB116" s="15">
        <f t="shared" ref="AB116:AB123" si="125">AVERAGE(Y116:AA116)</f>
        <v>2.5652011538833303E-2</v>
      </c>
      <c r="AD116" s="21"/>
    </row>
    <row r="117" spans="1:30" x14ac:dyDescent="0.2">
      <c r="A117" s="63"/>
      <c r="B117" s="64" t="s">
        <v>1387</v>
      </c>
      <c r="C117" s="65" t="s">
        <v>1388</v>
      </c>
      <c r="D117" s="65" t="s">
        <v>41</v>
      </c>
      <c r="E117" s="66">
        <v>0.1</v>
      </c>
      <c r="F117" s="66">
        <v>2.5</v>
      </c>
      <c r="G117" s="1">
        <v>519</v>
      </c>
      <c r="H117" s="1">
        <v>519</v>
      </c>
      <c r="I117" s="1">
        <v>1297.5</v>
      </c>
      <c r="J117" s="1">
        <v>1297.5</v>
      </c>
      <c r="K117" s="1"/>
      <c r="L117" s="1"/>
      <c r="M117" s="1"/>
      <c r="N117" s="1"/>
      <c r="O117" s="1"/>
      <c r="P117" s="1"/>
      <c r="R117" s="1">
        <v>676</v>
      </c>
      <c r="S117" s="1">
        <v>1690</v>
      </c>
      <c r="T117" s="15">
        <f t="shared" si="117"/>
        <v>1.3025048169556841</v>
      </c>
      <c r="U117" s="15">
        <f t="shared" si="118"/>
        <v>1.2768528054168509</v>
      </c>
      <c r="V117" s="16">
        <f t="shared" si="119"/>
        <v>662.68660601134559</v>
      </c>
      <c r="W117" s="16">
        <f t="shared" si="120"/>
        <v>143.68660601134559</v>
      </c>
      <c r="X117" s="16">
        <f t="shared" si="121"/>
        <v>359.21651502836397</v>
      </c>
      <c r="Y117" s="15">
        <f t="shared" si="122"/>
        <v>4.5848355451969969E-2</v>
      </c>
      <c r="Z117" s="15">
        <f t="shared" si="123"/>
        <v>1.1992624151289988E-2</v>
      </c>
      <c r="AA117" s="15">
        <f t="shared" si="124"/>
        <v>1.9115055013239957E-2</v>
      </c>
      <c r="AB117" s="15">
        <f t="shared" si="125"/>
        <v>2.5652011538833303E-2</v>
      </c>
      <c r="AD117" s="21"/>
    </row>
    <row r="118" spans="1:30" x14ac:dyDescent="0.2">
      <c r="A118" s="63"/>
      <c r="B118" s="64" t="s">
        <v>1353</v>
      </c>
      <c r="C118" s="65" t="s">
        <v>1354</v>
      </c>
      <c r="D118" s="65" t="s">
        <v>41</v>
      </c>
      <c r="E118" s="66">
        <v>0.2</v>
      </c>
      <c r="F118" s="66">
        <v>5</v>
      </c>
      <c r="G118" s="1">
        <v>895</v>
      </c>
      <c r="H118" s="1">
        <v>895</v>
      </c>
      <c r="I118" s="1">
        <v>4475</v>
      </c>
      <c r="J118" s="1">
        <v>4475</v>
      </c>
      <c r="K118" s="1"/>
      <c r="L118" s="1"/>
      <c r="M118" s="1"/>
      <c r="N118" s="1"/>
      <c r="O118" s="1"/>
      <c r="P118" s="1"/>
      <c r="R118" s="1">
        <v>1160</v>
      </c>
      <c r="S118" s="1">
        <v>5800</v>
      </c>
      <c r="T118" s="15">
        <f t="shared" si="117"/>
        <v>1.2960893854748603</v>
      </c>
      <c r="U118" s="15">
        <f t="shared" si="118"/>
        <v>1.2704373739360271</v>
      </c>
      <c r="V118" s="16">
        <f t="shared" si="119"/>
        <v>1137.0414496727442</v>
      </c>
      <c r="W118" s="16">
        <f t="shared" si="120"/>
        <v>242.04144967274419</v>
      </c>
      <c r="X118" s="16">
        <f t="shared" si="121"/>
        <v>1210.207248363721</v>
      </c>
      <c r="Y118" s="15">
        <f t="shared" si="122"/>
        <v>4.5848355451969969E-2</v>
      </c>
      <c r="Z118" s="15">
        <f t="shared" si="123"/>
        <v>1.1992624151289988E-2</v>
      </c>
      <c r="AA118" s="15">
        <f t="shared" si="124"/>
        <v>1.9115055013239957E-2</v>
      </c>
      <c r="AB118" s="15">
        <f t="shared" si="125"/>
        <v>2.5652011538833303E-2</v>
      </c>
      <c r="AD118" s="21"/>
    </row>
    <row r="119" spans="1:30" x14ac:dyDescent="0.2">
      <c r="A119" s="63"/>
      <c r="B119" s="64" t="s">
        <v>1355</v>
      </c>
      <c r="C119" s="65" t="s">
        <v>1356</v>
      </c>
      <c r="D119" s="65" t="s">
        <v>41</v>
      </c>
      <c r="E119" s="66">
        <v>0.1</v>
      </c>
      <c r="F119" s="66">
        <v>2.5</v>
      </c>
      <c r="G119" s="1">
        <v>615</v>
      </c>
      <c r="H119" s="1">
        <v>615</v>
      </c>
      <c r="I119" s="1">
        <v>1537.5</v>
      </c>
      <c r="J119" s="1">
        <v>1537.5</v>
      </c>
      <c r="K119" s="1"/>
      <c r="L119" s="1"/>
      <c r="M119" s="1"/>
      <c r="N119" s="1"/>
      <c r="O119" s="1"/>
      <c r="P119" s="1"/>
      <c r="R119" s="1">
        <v>802</v>
      </c>
      <c r="S119" s="1">
        <v>2005</v>
      </c>
      <c r="T119" s="15">
        <f t="shared" si="117"/>
        <v>1.3040650406504064</v>
      </c>
      <c r="U119" s="15">
        <f t="shared" si="118"/>
        <v>1.2784130291115732</v>
      </c>
      <c r="V119" s="16">
        <f t="shared" si="119"/>
        <v>786.22401290361745</v>
      </c>
      <c r="W119" s="16">
        <f t="shared" si="120"/>
        <v>171.22401290361745</v>
      </c>
      <c r="X119" s="16">
        <f t="shared" si="121"/>
        <v>428.06003225904362</v>
      </c>
      <c r="Y119" s="15">
        <f t="shared" si="122"/>
        <v>4.5848355451969969E-2</v>
      </c>
      <c r="Z119" s="15">
        <f t="shared" si="123"/>
        <v>1.1992624151289988E-2</v>
      </c>
      <c r="AA119" s="15">
        <f t="shared" si="124"/>
        <v>1.9115055013239957E-2</v>
      </c>
      <c r="AB119" s="15">
        <f t="shared" si="125"/>
        <v>2.5652011538833303E-2</v>
      </c>
      <c r="AD119" s="21"/>
    </row>
    <row r="120" spans="1:30" x14ac:dyDescent="0.2">
      <c r="A120" s="63"/>
      <c r="B120" s="64" t="s">
        <v>1359</v>
      </c>
      <c r="C120" s="65" t="s">
        <v>1360</v>
      </c>
      <c r="D120" s="65" t="s">
        <v>41</v>
      </c>
      <c r="E120" s="66">
        <v>1.25</v>
      </c>
      <c r="F120" s="66">
        <v>31.25</v>
      </c>
      <c r="G120" s="1">
        <v>35</v>
      </c>
      <c r="H120" s="1">
        <v>35</v>
      </c>
      <c r="I120" s="1">
        <v>1093.75</v>
      </c>
      <c r="J120" s="1">
        <v>1093.75</v>
      </c>
      <c r="K120" s="1"/>
      <c r="L120" s="1"/>
      <c r="M120" s="1"/>
      <c r="N120" s="1"/>
      <c r="O120" s="1"/>
      <c r="P120" s="1"/>
      <c r="R120" s="1">
        <v>41.5</v>
      </c>
      <c r="S120" s="1">
        <v>1296.875</v>
      </c>
      <c r="T120" s="15">
        <f t="shared" si="117"/>
        <v>1.1857142857142857</v>
      </c>
      <c r="U120" s="15">
        <f t="shared" si="118"/>
        <v>1.1600622741754525</v>
      </c>
      <c r="V120" s="16">
        <f t="shared" si="119"/>
        <v>40.602179596140836</v>
      </c>
      <c r="W120" s="16">
        <f t="shared" si="120"/>
        <v>5.6021795961408358</v>
      </c>
      <c r="X120" s="16">
        <f t="shared" si="121"/>
        <v>175.06811237940113</v>
      </c>
      <c r="Y120" s="15">
        <f t="shared" si="122"/>
        <v>4.5848355451969969E-2</v>
      </c>
      <c r="Z120" s="15">
        <f t="shared" si="123"/>
        <v>1.1992624151289988E-2</v>
      </c>
      <c r="AA120" s="15">
        <f t="shared" si="124"/>
        <v>1.9115055013239957E-2</v>
      </c>
      <c r="AB120" s="15">
        <f t="shared" si="125"/>
        <v>2.5652011538833303E-2</v>
      </c>
      <c r="AD120" s="21"/>
    </row>
    <row r="121" spans="1:30" x14ac:dyDescent="0.2">
      <c r="A121" s="63"/>
      <c r="B121" s="64" t="s">
        <v>1321</v>
      </c>
      <c r="C121" s="65" t="s">
        <v>1322</v>
      </c>
      <c r="D121" s="65" t="s">
        <v>41</v>
      </c>
      <c r="E121" s="66">
        <v>0.5</v>
      </c>
      <c r="F121" s="66">
        <v>12.5</v>
      </c>
      <c r="G121" s="1">
        <v>5.0999999999999996</v>
      </c>
      <c r="H121" s="1">
        <v>5.0999999999999996</v>
      </c>
      <c r="I121" s="1">
        <v>63.75</v>
      </c>
      <c r="J121" s="1">
        <v>63.75</v>
      </c>
      <c r="K121" s="1"/>
      <c r="L121" s="1"/>
      <c r="M121" s="1"/>
      <c r="N121" s="1"/>
      <c r="O121" s="1"/>
      <c r="P121" s="1"/>
      <c r="R121" s="1">
        <v>4.33</v>
      </c>
      <c r="S121" s="1">
        <v>54.125</v>
      </c>
      <c r="T121" s="15">
        <f t="shared" si="117"/>
        <v>0.84901960784313735</v>
      </c>
      <c r="U121" s="15">
        <f t="shared" si="118"/>
        <v>0.82336759630430401</v>
      </c>
      <c r="V121" s="16">
        <f t="shared" si="119"/>
        <v>4.1991747411519498</v>
      </c>
      <c r="W121" s="16">
        <f t="shared" si="120"/>
        <v>-0.90082525884804987</v>
      </c>
      <c r="X121" s="16">
        <f t="shared" si="121"/>
        <v>-11.260315735600624</v>
      </c>
      <c r="Y121" s="15">
        <f t="shared" si="122"/>
        <v>4.5848355451969969E-2</v>
      </c>
      <c r="Z121" s="15">
        <f t="shared" si="123"/>
        <v>1.1992624151289988E-2</v>
      </c>
      <c r="AA121" s="15">
        <f t="shared" si="124"/>
        <v>1.9115055013239957E-2</v>
      </c>
      <c r="AB121" s="15">
        <f t="shared" si="125"/>
        <v>2.5652011538833303E-2</v>
      </c>
      <c r="AD121" s="21"/>
    </row>
    <row r="122" spans="1:30" x14ac:dyDescent="0.2">
      <c r="A122" s="63"/>
      <c r="B122" s="64" t="s">
        <v>1323</v>
      </c>
      <c r="C122" s="65" t="s">
        <v>1324</v>
      </c>
      <c r="D122" s="65" t="s">
        <v>41</v>
      </c>
      <c r="E122" s="66">
        <v>0.5</v>
      </c>
      <c r="F122" s="66">
        <v>12.5</v>
      </c>
      <c r="G122" s="1">
        <v>4.1399999999999997</v>
      </c>
      <c r="H122" s="1">
        <v>4.1399999999999997</v>
      </c>
      <c r="I122" s="1">
        <v>51.75</v>
      </c>
      <c r="J122" s="1">
        <v>51.75</v>
      </c>
      <c r="K122" s="1"/>
      <c r="L122" s="1"/>
      <c r="M122" s="1"/>
      <c r="N122" s="1"/>
      <c r="O122" s="1"/>
      <c r="P122" s="1"/>
      <c r="R122" s="1">
        <v>12.6</v>
      </c>
      <c r="S122" s="1">
        <v>157.5</v>
      </c>
      <c r="T122" s="15">
        <f t="shared" si="117"/>
        <v>3.0434782608695654</v>
      </c>
      <c r="U122" s="15">
        <f t="shared" si="118"/>
        <v>3.017826249330732</v>
      </c>
      <c r="V122" s="16">
        <f t="shared" si="119"/>
        <v>12.493800672229229</v>
      </c>
      <c r="W122" s="16">
        <f t="shared" si="120"/>
        <v>8.3538006722292302</v>
      </c>
      <c r="X122" s="16">
        <f t="shared" si="121"/>
        <v>104.42250840286538</v>
      </c>
      <c r="Y122" s="15">
        <f t="shared" si="122"/>
        <v>4.5848355451969969E-2</v>
      </c>
      <c r="Z122" s="15">
        <f t="shared" si="123"/>
        <v>1.1992624151289988E-2</v>
      </c>
      <c r="AA122" s="15">
        <f t="shared" si="124"/>
        <v>1.9115055013239957E-2</v>
      </c>
      <c r="AB122" s="15">
        <f t="shared" si="125"/>
        <v>2.5652011538833303E-2</v>
      </c>
      <c r="AD122" s="21"/>
    </row>
    <row r="123" spans="1:30" ht="15" thickBot="1" x14ac:dyDescent="0.25">
      <c r="A123" s="63"/>
      <c r="B123" s="64" t="s">
        <v>1361</v>
      </c>
      <c r="C123" s="65" t="s">
        <v>1362</v>
      </c>
      <c r="D123" s="65" t="s">
        <v>98</v>
      </c>
      <c r="E123" s="66">
        <v>3.7499999999999999E-3</v>
      </c>
      <c r="F123" s="66">
        <v>9.375E-2</v>
      </c>
      <c r="G123" s="1">
        <v>199</v>
      </c>
      <c r="H123" s="1">
        <v>199</v>
      </c>
      <c r="I123" s="1">
        <v>18.65625</v>
      </c>
      <c r="J123" s="1">
        <v>18.65625</v>
      </c>
      <c r="K123" s="1"/>
      <c r="L123" s="1"/>
      <c r="M123" s="1"/>
      <c r="N123" s="1"/>
      <c r="O123" s="1"/>
      <c r="P123" s="1"/>
      <c r="R123" s="1">
        <v>277</v>
      </c>
      <c r="S123" s="1">
        <v>25.96875</v>
      </c>
      <c r="T123" s="15">
        <f t="shared" si="117"/>
        <v>1.3919597989949748</v>
      </c>
      <c r="U123" s="15">
        <f t="shared" si="118"/>
        <v>1.3663077874561416</v>
      </c>
      <c r="V123" s="16">
        <f t="shared" si="119"/>
        <v>271.89524970377215</v>
      </c>
      <c r="W123" s="16">
        <f t="shared" si="120"/>
        <v>72.895249703772151</v>
      </c>
      <c r="X123" s="16">
        <f t="shared" si="121"/>
        <v>6.8339296597286392</v>
      </c>
      <c r="Y123" s="15">
        <f t="shared" si="122"/>
        <v>4.5848355451969969E-2</v>
      </c>
      <c r="Z123" s="15">
        <f t="shared" si="123"/>
        <v>1.1992624151289988E-2</v>
      </c>
      <c r="AA123" s="15">
        <f t="shared" si="124"/>
        <v>1.9115055013239957E-2</v>
      </c>
      <c r="AB123" s="15">
        <f t="shared" si="125"/>
        <v>2.5652011538833303E-2</v>
      </c>
      <c r="AD123" s="21"/>
    </row>
    <row r="124" spans="1:30" ht="15" thickBot="1" x14ac:dyDescent="0.25">
      <c r="A124" s="8">
        <v>18</v>
      </c>
      <c r="B124" s="9" t="s">
        <v>1389</v>
      </c>
      <c r="C124" s="10" t="s">
        <v>1390</v>
      </c>
      <c r="D124" s="10" t="s">
        <v>95</v>
      </c>
      <c r="E124" s="11">
        <v>0</v>
      </c>
      <c r="F124" s="11">
        <v>4</v>
      </c>
      <c r="G124" s="12">
        <v>1172.07</v>
      </c>
      <c r="H124" s="12">
        <v>2043.79</v>
      </c>
      <c r="I124" s="12">
        <v>8175.16</v>
      </c>
      <c r="J124" s="12">
        <v>5806.665</v>
      </c>
      <c r="K124" s="12">
        <v>853.17600000000004</v>
      </c>
      <c r="L124" s="12">
        <v>0</v>
      </c>
      <c r="M124" s="12">
        <v>0</v>
      </c>
      <c r="N124" s="12">
        <v>288.37348800000001</v>
      </c>
      <c r="O124" s="12">
        <v>936.07058015999996</v>
      </c>
      <c r="P124" s="13">
        <v>290.86680954240001</v>
      </c>
      <c r="R124" s="12">
        <v>2546.62</v>
      </c>
      <c r="S124" s="12">
        <v>7518.8149999999996</v>
      </c>
      <c r="AD124" s="21"/>
    </row>
    <row r="125" spans="1:30" x14ac:dyDescent="0.2">
      <c r="A125" s="63"/>
      <c r="B125" s="64" t="s">
        <v>1365</v>
      </c>
      <c r="C125" s="65" t="s">
        <v>1366</v>
      </c>
      <c r="D125" s="65" t="s">
        <v>95</v>
      </c>
      <c r="E125" s="66">
        <v>1</v>
      </c>
      <c r="F125" s="66">
        <v>4</v>
      </c>
      <c r="G125" s="1">
        <v>979</v>
      </c>
      <c r="H125" s="1">
        <v>979</v>
      </c>
      <c r="I125" s="1">
        <v>3916</v>
      </c>
      <c r="J125" s="1">
        <v>3916</v>
      </c>
      <c r="K125" s="1"/>
      <c r="L125" s="1"/>
      <c r="M125" s="1"/>
      <c r="N125" s="1"/>
      <c r="O125" s="1"/>
      <c r="P125" s="1"/>
      <c r="R125" s="1">
        <v>1270</v>
      </c>
      <c r="S125" s="1">
        <v>5080</v>
      </c>
      <c r="T125" s="15">
        <f t="shared" ref="T125:T132" si="126">R125/H125</f>
        <v>1.2972420837589378</v>
      </c>
      <c r="U125" s="15">
        <f t="shared" ref="U125:U132" si="127">T125-AB125</f>
        <v>1.2715900722201046</v>
      </c>
      <c r="V125" s="16">
        <f t="shared" ref="V125:V132" si="128">G125*U125</f>
        <v>1244.8866807034824</v>
      </c>
      <c r="W125" s="16">
        <f t="shared" ref="W125:W132" si="129">V125-G125</f>
        <v>265.8866807034824</v>
      </c>
      <c r="X125" s="16">
        <f t="shared" ref="X125:X132" si="130">F125*W125</f>
        <v>1063.5467228139296</v>
      </c>
      <c r="Y125" s="15">
        <f t="shared" ref="Y125:Y132" si="131">104.584835545197%-100%</f>
        <v>4.5848355451969969E-2</v>
      </c>
      <c r="Z125" s="15">
        <f t="shared" ref="Z125:Z132" si="132">101.199262415129%-100%</f>
        <v>1.1992624151289988E-2</v>
      </c>
      <c r="AA125" s="15">
        <f t="shared" ref="AA125:AA132" si="133">101.911505501324%-100%</f>
        <v>1.9115055013239957E-2</v>
      </c>
      <c r="AB125" s="15">
        <f t="shared" ref="AB125:AB132" si="134">AVERAGE(Y125:AA125)</f>
        <v>2.5652011538833303E-2</v>
      </c>
      <c r="AD125" s="21"/>
    </row>
    <row r="126" spans="1:30" x14ac:dyDescent="0.2">
      <c r="A126" s="63"/>
      <c r="B126" s="64" t="s">
        <v>1391</v>
      </c>
      <c r="C126" s="65" t="s">
        <v>1392</v>
      </c>
      <c r="D126" s="65" t="s">
        <v>41</v>
      </c>
      <c r="E126" s="66">
        <v>0.1</v>
      </c>
      <c r="F126" s="66">
        <v>0.4</v>
      </c>
      <c r="G126" s="1">
        <v>720</v>
      </c>
      <c r="H126" s="1">
        <v>720</v>
      </c>
      <c r="I126" s="1">
        <v>288</v>
      </c>
      <c r="J126" s="1">
        <v>288</v>
      </c>
      <c r="K126" s="1"/>
      <c r="L126" s="1"/>
      <c r="M126" s="1"/>
      <c r="N126" s="1"/>
      <c r="O126" s="1"/>
      <c r="P126" s="1"/>
      <c r="R126" s="1">
        <v>938</v>
      </c>
      <c r="S126" s="1">
        <v>375.2</v>
      </c>
      <c r="T126" s="15">
        <f t="shared" si="126"/>
        <v>1.3027777777777778</v>
      </c>
      <c r="U126" s="15">
        <f t="shared" si="127"/>
        <v>1.2771257662389446</v>
      </c>
      <c r="V126" s="16">
        <f t="shared" si="128"/>
        <v>919.53055169204015</v>
      </c>
      <c r="W126" s="16">
        <f t="shared" si="129"/>
        <v>199.53055169204015</v>
      </c>
      <c r="X126" s="16">
        <f t="shared" si="130"/>
        <v>79.812220676816068</v>
      </c>
      <c r="Y126" s="15">
        <f t="shared" si="131"/>
        <v>4.5848355451969969E-2</v>
      </c>
      <c r="Z126" s="15">
        <f t="shared" si="132"/>
        <v>1.1992624151289988E-2</v>
      </c>
      <c r="AA126" s="15">
        <f t="shared" si="133"/>
        <v>1.9115055013239957E-2</v>
      </c>
      <c r="AB126" s="15">
        <f t="shared" si="134"/>
        <v>2.5652011538833303E-2</v>
      </c>
      <c r="AD126" s="21"/>
    </row>
    <row r="127" spans="1:30" x14ac:dyDescent="0.2">
      <c r="A127" s="63"/>
      <c r="B127" s="64" t="s">
        <v>1367</v>
      </c>
      <c r="C127" s="65" t="s">
        <v>1368</v>
      </c>
      <c r="D127" s="65" t="s">
        <v>41</v>
      </c>
      <c r="E127" s="66">
        <v>0.2</v>
      </c>
      <c r="F127" s="66">
        <v>0.8</v>
      </c>
      <c r="G127" s="1">
        <v>1260</v>
      </c>
      <c r="H127" s="1">
        <v>1260</v>
      </c>
      <c r="I127" s="1">
        <v>1008</v>
      </c>
      <c r="J127" s="1">
        <v>1008</v>
      </c>
      <c r="K127" s="1"/>
      <c r="L127" s="1"/>
      <c r="M127" s="1"/>
      <c r="N127" s="1"/>
      <c r="O127" s="1"/>
      <c r="P127" s="1"/>
      <c r="R127" s="1">
        <v>1650</v>
      </c>
      <c r="S127" s="1">
        <v>1320</v>
      </c>
      <c r="T127" s="15">
        <f t="shared" si="126"/>
        <v>1.3095238095238095</v>
      </c>
      <c r="U127" s="15">
        <f t="shared" si="127"/>
        <v>1.2838717979849763</v>
      </c>
      <c r="V127" s="16">
        <f t="shared" si="128"/>
        <v>1617.6784654610701</v>
      </c>
      <c r="W127" s="16">
        <f t="shared" si="129"/>
        <v>357.67846546107012</v>
      </c>
      <c r="X127" s="16">
        <f t="shared" si="130"/>
        <v>286.14277236885613</v>
      </c>
      <c r="Y127" s="15">
        <f t="shared" si="131"/>
        <v>4.5848355451969969E-2</v>
      </c>
      <c r="Z127" s="15">
        <f t="shared" si="132"/>
        <v>1.1992624151289988E-2</v>
      </c>
      <c r="AA127" s="15">
        <f t="shared" si="133"/>
        <v>1.9115055013239957E-2</v>
      </c>
      <c r="AB127" s="15">
        <f t="shared" si="134"/>
        <v>2.5652011538833303E-2</v>
      </c>
      <c r="AD127" s="21"/>
    </row>
    <row r="128" spans="1:30" x14ac:dyDescent="0.2">
      <c r="A128" s="63"/>
      <c r="B128" s="64" t="s">
        <v>1369</v>
      </c>
      <c r="C128" s="65" t="s">
        <v>1370</v>
      </c>
      <c r="D128" s="65" t="s">
        <v>41</v>
      </c>
      <c r="E128" s="66">
        <v>0.1</v>
      </c>
      <c r="F128" s="66">
        <v>0.4</v>
      </c>
      <c r="G128" s="1">
        <v>583</v>
      </c>
      <c r="H128" s="1">
        <v>583</v>
      </c>
      <c r="I128" s="1">
        <v>233.2</v>
      </c>
      <c r="J128" s="1">
        <v>233.2</v>
      </c>
      <c r="K128" s="1"/>
      <c r="L128" s="1"/>
      <c r="M128" s="1"/>
      <c r="N128" s="1"/>
      <c r="O128" s="1"/>
      <c r="P128" s="1"/>
      <c r="R128" s="1">
        <v>759</v>
      </c>
      <c r="S128" s="1">
        <v>303.60000000000002</v>
      </c>
      <c r="T128" s="15">
        <f t="shared" si="126"/>
        <v>1.3018867924528301</v>
      </c>
      <c r="U128" s="15">
        <f t="shared" si="127"/>
        <v>1.2762347809139969</v>
      </c>
      <c r="V128" s="16">
        <f t="shared" si="128"/>
        <v>744.04487727286016</v>
      </c>
      <c r="W128" s="16">
        <f t="shared" si="129"/>
        <v>161.04487727286016</v>
      </c>
      <c r="X128" s="16">
        <f t="shared" si="130"/>
        <v>64.417950909144068</v>
      </c>
      <c r="Y128" s="15">
        <f t="shared" si="131"/>
        <v>4.5848355451969969E-2</v>
      </c>
      <c r="Z128" s="15">
        <f t="shared" si="132"/>
        <v>1.1992624151289988E-2</v>
      </c>
      <c r="AA128" s="15">
        <f t="shared" si="133"/>
        <v>1.9115055013239957E-2</v>
      </c>
      <c r="AB128" s="15">
        <f t="shared" si="134"/>
        <v>2.5652011538833303E-2</v>
      </c>
      <c r="AD128" s="21"/>
    </row>
    <row r="129" spans="1:30" x14ac:dyDescent="0.2">
      <c r="A129" s="63"/>
      <c r="B129" s="64" t="s">
        <v>1343</v>
      </c>
      <c r="C129" s="65" t="s">
        <v>1344</v>
      </c>
      <c r="D129" s="65" t="s">
        <v>41</v>
      </c>
      <c r="E129" s="66">
        <v>1.25</v>
      </c>
      <c r="F129" s="66">
        <v>5</v>
      </c>
      <c r="G129" s="1">
        <v>68</v>
      </c>
      <c r="H129" s="1">
        <v>68</v>
      </c>
      <c r="I129" s="1">
        <v>340</v>
      </c>
      <c r="J129" s="1">
        <v>340</v>
      </c>
      <c r="K129" s="1"/>
      <c r="L129" s="1"/>
      <c r="M129" s="1"/>
      <c r="N129" s="1"/>
      <c r="O129" s="1"/>
      <c r="P129" s="1"/>
      <c r="R129" s="1">
        <v>80.400000000000006</v>
      </c>
      <c r="S129" s="1">
        <v>402</v>
      </c>
      <c r="T129" s="15">
        <f t="shared" si="126"/>
        <v>1.1823529411764706</v>
      </c>
      <c r="U129" s="15">
        <f t="shared" si="127"/>
        <v>1.1567009296376374</v>
      </c>
      <c r="V129" s="16">
        <f t="shared" si="128"/>
        <v>78.65566321535934</v>
      </c>
      <c r="W129" s="16">
        <f t="shared" si="129"/>
        <v>10.65566321535934</v>
      </c>
      <c r="X129" s="16">
        <f t="shared" si="130"/>
        <v>53.278316076796699</v>
      </c>
      <c r="Y129" s="15">
        <f t="shared" si="131"/>
        <v>4.5848355451969969E-2</v>
      </c>
      <c r="Z129" s="15">
        <f t="shared" si="132"/>
        <v>1.1992624151289988E-2</v>
      </c>
      <c r="AA129" s="15">
        <f t="shared" si="133"/>
        <v>1.9115055013239957E-2</v>
      </c>
      <c r="AB129" s="15">
        <f t="shared" si="134"/>
        <v>2.5652011538833303E-2</v>
      </c>
      <c r="AD129" s="21"/>
    </row>
    <row r="130" spans="1:30" x14ac:dyDescent="0.2">
      <c r="A130" s="63"/>
      <c r="B130" s="64" t="s">
        <v>1321</v>
      </c>
      <c r="C130" s="65" t="s">
        <v>1322</v>
      </c>
      <c r="D130" s="65" t="s">
        <v>41</v>
      </c>
      <c r="E130" s="66">
        <v>0.5</v>
      </c>
      <c r="F130" s="66">
        <v>2</v>
      </c>
      <c r="G130" s="1">
        <v>5.0999999999999996</v>
      </c>
      <c r="H130" s="1">
        <v>5.0999999999999996</v>
      </c>
      <c r="I130" s="1">
        <v>10.199999999999999</v>
      </c>
      <c r="J130" s="1">
        <v>10.199999999999999</v>
      </c>
      <c r="K130" s="1"/>
      <c r="L130" s="1"/>
      <c r="M130" s="1"/>
      <c r="N130" s="1"/>
      <c r="O130" s="1"/>
      <c r="P130" s="1"/>
      <c r="R130" s="1">
        <v>4.33</v>
      </c>
      <c r="S130" s="1">
        <v>8.66</v>
      </c>
      <c r="T130" s="15">
        <f t="shared" si="126"/>
        <v>0.84901960784313735</v>
      </c>
      <c r="U130" s="15">
        <f t="shared" si="127"/>
        <v>0.82336759630430401</v>
      </c>
      <c r="V130" s="16">
        <f t="shared" si="128"/>
        <v>4.1991747411519498</v>
      </c>
      <c r="W130" s="16">
        <f t="shared" si="129"/>
        <v>-0.90082525884804987</v>
      </c>
      <c r="X130" s="16">
        <f t="shared" si="130"/>
        <v>-1.8016505176960997</v>
      </c>
      <c r="Y130" s="15">
        <f t="shared" si="131"/>
        <v>4.5848355451969969E-2</v>
      </c>
      <c r="Z130" s="15">
        <f t="shared" si="132"/>
        <v>1.1992624151289988E-2</v>
      </c>
      <c r="AA130" s="15">
        <f t="shared" si="133"/>
        <v>1.9115055013239957E-2</v>
      </c>
      <c r="AB130" s="15">
        <f t="shared" si="134"/>
        <v>2.5652011538833303E-2</v>
      </c>
      <c r="AD130" s="21"/>
    </row>
    <row r="131" spans="1:30" x14ac:dyDescent="0.2">
      <c r="A131" s="63"/>
      <c r="B131" s="64" t="s">
        <v>1323</v>
      </c>
      <c r="C131" s="65" t="s">
        <v>1324</v>
      </c>
      <c r="D131" s="65" t="s">
        <v>41</v>
      </c>
      <c r="E131" s="66">
        <v>0.5</v>
      </c>
      <c r="F131" s="66">
        <v>2</v>
      </c>
      <c r="G131" s="1">
        <v>4.1399999999999997</v>
      </c>
      <c r="H131" s="1">
        <v>4.1399999999999997</v>
      </c>
      <c r="I131" s="1">
        <v>8.2799999999999994</v>
      </c>
      <c r="J131" s="1">
        <v>8.2799999999999994</v>
      </c>
      <c r="K131" s="1"/>
      <c r="L131" s="1"/>
      <c r="M131" s="1"/>
      <c r="N131" s="1"/>
      <c r="O131" s="1"/>
      <c r="P131" s="1"/>
      <c r="R131" s="1">
        <v>12.6</v>
      </c>
      <c r="S131" s="1">
        <v>25.2</v>
      </c>
      <c r="T131" s="15">
        <f t="shared" si="126"/>
        <v>3.0434782608695654</v>
      </c>
      <c r="U131" s="15">
        <f t="shared" si="127"/>
        <v>3.017826249330732</v>
      </c>
      <c r="V131" s="16">
        <f t="shared" si="128"/>
        <v>12.493800672229229</v>
      </c>
      <c r="W131" s="16">
        <f t="shared" si="129"/>
        <v>8.3538006722292302</v>
      </c>
      <c r="X131" s="16">
        <f t="shared" si="130"/>
        <v>16.70760134445846</v>
      </c>
      <c r="Y131" s="15">
        <f t="shared" si="131"/>
        <v>4.5848355451969969E-2</v>
      </c>
      <c r="Z131" s="15">
        <f t="shared" si="132"/>
        <v>1.1992624151289988E-2</v>
      </c>
      <c r="AA131" s="15">
        <f t="shared" si="133"/>
        <v>1.9115055013239957E-2</v>
      </c>
      <c r="AB131" s="15">
        <f t="shared" si="134"/>
        <v>2.5652011538833303E-2</v>
      </c>
      <c r="AD131" s="21"/>
    </row>
    <row r="132" spans="1:30" ht="15" thickBot="1" x14ac:dyDescent="0.25">
      <c r="A132" s="63"/>
      <c r="B132" s="64" t="s">
        <v>1361</v>
      </c>
      <c r="C132" s="65" t="s">
        <v>1362</v>
      </c>
      <c r="D132" s="65" t="s">
        <v>98</v>
      </c>
      <c r="E132" s="66">
        <v>3.7499999999999999E-3</v>
      </c>
      <c r="F132" s="66">
        <v>1.4999999999999999E-2</v>
      </c>
      <c r="G132" s="1">
        <v>199</v>
      </c>
      <c r="H132" s="1">
        <v>199</v>
      </c>
      <c r="I132" s="1">
        <v>2.9849999999999999</v>
      </c>
      <c r="J132" s="1">
        <v>2.9849999999999999</v>
      </c>
      <c r="K132" s="1"/>
      <c r="L132" s="1"/>
      <c r="M132" s="1"/>
      <c r="N132" s="1"/>
      <c r="O132" s="1"/>
      <c r="P132" s="1"/>
      <c r="R132" s="1">
        <v>277</v>
      </c>
      <c r="S132" s="1">
        <v>4.1550000000000002</v>
      </c>
      <c r="T132" s="15">
        <f t="shared" si="126"/>
        <v>1.3919597989949748</v>
      </c>
      <c r="U132" s="15">
        <f t="shared" si="127"/>
        <v>1.3663077874561416</v>
      </c>
      <c r="V132" s="16">
        <f t="shared" si="128"/>
        <v>271.89524970377215</v>
      </c>
      <c r="W132" s="16">
        <f t="shared" si="129"/>
        <v>72.895249703772151</v>
      </c>
      <c r="X132" s="16">
        <f t="shared" si="130"/>
        <v>1.0934287455565823</v>
      </c>
      <c r="Y132" s="15">
        <f t="shared" si="131"/>
        <v>4.5848355451969969E-2</v>
      </c>
      <c r="Z132" s="15">
        <f t="shared" si="132"/>
        <v>1.1992624151289988E-2</v>
      </c>
      <c r="AA132" s="15">
        <f t="shared" si="133"/>
        <v>1.9115055013239957E-2</v>
      </c>
      <c r="AB132" s="15">
        <f t="shared" si="134"/>
        <v>2.5652011538833303E-2</v>
      </c>
      <c r="AD132" s="21"/>
    </row>
    <row r="133" spans="1:30" x14ac:dyDescent="0.2">
      <c r="A133" s="67">
        <v>19</v>
      </c>
      <c r="B133" s="68" t="s">
        <v>1393</v>
      </c>
      <c r="C133" s="69" t="s">
        <v>1394</v>
      </c>
      <c r="D133" s="69" t="s">
        <v>41</v>
      </c>
      <c r="E133" s="70">
        <v>0</v>
      </c>
      <c r="F133" s="70">
        <v>13</v>
      </c>
      <c r="G133" s="71">
        <v>125.36</v>
      </c>
      <c r="H133" s="71">
        <v>73.44</v>
      </c>
      <c r="I133" s="71">
        <v>954.72</v>
      </c>
      <c r="J133" s="71">
        <v>0</v>
      </c>
      <c r="K133" s="71">
        <v>343.9085</v>
      </c>
      <c r="L133" s="71">
        <v>0</v>
      </c>
      <c r="M133" s="71">
        <v>0</v>
      </c>
      <c r="N133" s="71">
        <v>116.241073</v>
      </c>
      <c r="O133" s="71">
        <v>377.32264986000001</v>
      </c>
      <c r="P133" s="72">
        <v>117.24611120039999</v>
      </c>
      <c r="R133" s="71">
        <v>83.86</v>
      </c>
      <c r="S133" s="71">
        <v>0</v>
      </c>
      <c r="AD133" s="21"/>
    </row>
    <row r="134" spans="1:30" x14ac:dyDescent="0.2">
      <c r="A134" s="87">
        <v>20</v>
      </c>
      <c r="B134" s="88" t="s">
        <v>1395</v>
      </c>
      <c r="C134" s="89" t="s">
        <v>1396</v>
      </c>
      <c r="D134" s="89" t="s">
        <v>41</v>
      </c>
      <c r="E134" s="90">
        <v>0</v>
      </c>
      <c r="F134" s="90">
        <v>18</v>
      </c>
      <c r="G134" s="91">
        <v>132.83000000000001</v>
      </c>
      <c r="H134" s="91">
        <v>81.39</v>
      </c>
      <c r="I134" s="91">
        <v>1465.02</v>
      </c>
      <c r="J134" s="91">
        <v>0</v>
      </c>
      <c r="K134" s="91">
        <v>527.74199999999996</v>
      </c>
      <c r="L134" s="91">
        <v>0</v>
      </c>
      <c r="M134" s="91">
        <v>0</v>
      </c>
      <c r="N134" s="91">
        <v>178.37679600000001</v>
      </c>
      <c r="O134" s="91">
        <v>579.01741272000004</v>
      </c>
      <c r="P134" s="92">
        <v>179.9190692208</v>
      </c>
      <c r="R134" s="91">
        <v>92.95</v>
      </c>
      <c r="S134" s="91">
        <v>0</v>
      </c>
      <c r="AD134" s="21"/>
    </row>
    <row r="135" spans="1:30" x14ac:dyDescent="0.2">
      <c r="A135" s="87">
        <v>21</v>
      </c>
      <c r="B135" s="88" t="s">
        <v>1397</v>
      </c>
      <c r="C135" s="89" t="s">
        <v>1398</v>
      </c>
      <c r="D135" s="89" t="s">
        <v>41</v>
      </c>
      <c r="E135" s="90">
        <v>0</v>
      </c>
      <c r="F135" s="90">
        <v>1</v>
      </c>
      <c r="G135" s="91">
        <v>156.41</v>
      </c>
      <c r="H135" s="91">
        <v>98.7</v>
      </c>
      <c r="I135" s="91">
        <v>98.7</v>
      </c>
      <c r="J135" s="91">
        <v>0</v>
      </c>
      <c r="K135" s="91">
        <v>35.5535</v>
      </c>
      <c r="L135" s="91">
        <v>0</v>
      </c>
      <c r="M135" s="91">
        <v>0</v>
      </c>
      <c r="N135" s="91">
        <v>12.017083</v>
      </c>
      <c r="O135" s="91">
        <v>39.007878060000003</v>
      </c>
      <c r="P135" s="92">
        <v>12.120984548399999</v>
      </c>
      <c r="R135" s="91">
        <v>112.71</v>
      </c>
      <c r="S135" s="91">
        <v>0</v>
      </c>
      <c r="AD135" s="21"/>
    </row>
    <row r="136" spans="1:30" x14ac:dyDescent="0.2">
      <c r="A136" s="87">
        <v>22</v>
      </c>
      <c r="B136" s="88" t="s">
        <v>1399</v>
      </c>
      <c r="C136" s="89" t="s">
        <v>1400</v>
      </c>
      <c r="D136" s="89" t="s">
        <v>41</v>
      </c>
      <c r="E136" s="90">
        <v>0</v>
      </c>
      <c r="F136" s="90">
        <v>18</v>
      </c>
      <c r="G136" s="91">
        <v>234.62</v>
      </c>
      <c r="H136" s="91">
        <v>121.15</v>
      </c>
      <c r="I136" s="91">
        <v>2180.6999999999998</v>
      </c>
      <c r="J136" s="91">
        <v>0</v>
      </c>
      <c r="K136" s="91">
        <v>785.54700000000003</v>
      </c>
      <c r="L136" s="91">
        <v>0</v>
      </c>
      <c r="M136" s="91">
        <v>0</v>
      </c>
      <c r="N136" s="91">
        <v>265.51488599999999</v>
      </c>
      <c r="O136" s="91">
        <v>861.87074652000001</v>
      </c>
      <c r="P136" s="92">
        <v>267.81056855280002</v>
      </c>
      <c r="R136" s="91">
        <v>138.35</v>
      </c>
      <c r="S136" s="91">
        <v>0</v>
      </c>
      <c r="AD136" s="21"/>
    </row>
    <row r="137" spans="1:30" ht="20.5" thickBot="1" x14ac:dyDescent="0.25">
      <c r="A137" s="73">
        <v>23</v>
      </c>
      <c r="B137" s="74" t="s">
        <v>2851</v>
      </c>
      <c r="C137" s="75" t="s">
        <v>2852</v>
      </c>
      <c r="D137" s="75" t="s">
        <v>41</v>
      </c>
      <c r="E137" s="76">
        <v>0</v>
      </c>
      <c r="F137" s="76">
        <v>1</v>
      </c>
      <c r="G137" s="77">
        <v>3251.29</v>
      </c>
      <c r="H137" s="77">
        <v>2427.54</v>
      </c>
      <c r="I137" s="77">
        <v>2427.54</v>
      </c>
      <c r="J137" s="77">
        <v>2210.0300000000002</v>
      </c>
      <c r="K137" s="77">
        <v>78.352500000000006</v>
      </c>
      <c r="L137" s="77">
        <v>0</v>
      </c>
      <c r="M137" s="77">
        <v>0</v>
      </c>
      <c r="N137" s="77">
        <v>26.483145</v>
      </c>
      <c r="O137" s="77">
        <v>85.9652289</v>
      </c>
      <c r="P137" s="78">
        <v>26.712122346000001</v>
      </c>
      <c r="R137" s="77">
        <v>2836.43</v>
      </c>
      <c r="S137" s="77">
        <v>2588.04</v>
      </c>
      <c r="AD137" s="21"/>
    </row>
    <row r="138" spans="1:30" x14ac:dyDescent="0.2">
      <c r="A138" s="63"/>
      <c r="B138" s="64" t="s">
        <v>1281</v>
      </c>
      <c r="C138" s="65" t="s">
        <v>1282</v>
      </c>
      <c r="D138" s="65" t="s">
        <v>98</v>
      </c>
      <c r="E138" s="66">
        <v>0.02</v>
      </c>
      <c r="F138" s="66">
        <v>0.02</v>
      </c>
      <c r="G138" s="1">
        <v>179</v>
      </c>
      <c r="H138" s="1">
        <v>179</v>
      </c>
      <c r="I138" s="1">
        <v>3.58</v>
      </c>
      <c r="J138" s="1">
        <v>3.58</v>
      </c>
      <c r="K138" s="1"/>
      <c r="L138" s="1"/>
      <c r="M138" s="1"/>
      <c r="N138" s="1"/>
      <c r="O138" s="1"/>
      <c r="P138" s="1"/>
      <c r="R138" s="1">
        <v>277</v>
      </c>
      <c r="S138" s="1">
        <v>52.5</v>
      </c>
      <c r="T138" s="15">
        <f t="shared" ref="T138:T140" si="135">R138/H138</f>
        <v>1.5474860335195531</v>
      </c>
      <c r="U138" s="15">
        <f t="shared" ref="U138:U140" si="136">T138-AB138</f>
        <v>1.5218340219807198</v>
      </c>
      <c r="V138" s="16">
        <f t="shared" ref="V138:V140" si="137">G138*U138</f>
        <v>272.40828993454886</v>
      </c>
      <c r="W138" s="16">
        <f t="shared" ref="W138:W140" si="138">V138-G138</f>
        <v>93.408289934548861</v>
      </c>
      <c r="X138" s="16">
        <f t="shared" ref="X138:X140" si="139">F138*W138</f>
        <v>1.8681657986909772</v>
      </c>
      <c r="Y138" s="15">
        <f t="shared" ref="Y138:Y140" si="140">104.584835545197%-100%</f>
        <v>4.5848355451969969E-2</v>
      </c>
      <c r="Z138" s="15">
        <f t="shared" ref="Z138:Z140" si="141">101.199262415129%-100%</f>
        <v>1.1992624151289988E-2</v>
      </c>
      <c r="AA138" s="15">
        <f t="shared" ref="AA138:AA140" si="142">101.911505501324%-100%</f>
        <v>1.9115055013239957E-2</v>
      </c>
      <c r="AB138" s="15">
        <f t="shared" ref="AB138:AB140" si="143">AVERAGE(Y138:AA138)</f>
        <v>2.5652011538833303E-2</v>
      </c>
      <c r="AD138" s="21"/>
    </row>
    <row r="139" spans="1:30" x14ac:dyDescent="0.2">
      <c r="A139" s="63"/>
      <c r="B139" s="64" t="s">
        <v>2853</v>
      </c>
      <c r="C139" s="65" t="s">
        <v>2854</v>
      </c>
      <c r="D139" s="65" t="s">
        <v>95</v>
      </c>
      <c r="E139" s="66">
        <v>0.5</v>
      </c>
      <c r="F139" s="66">
        <v>0.5</v>
      </c>
      <c r="G139" s="1">
        <v>72.900000000000006</v>
      </c>
      <c r="H139" s="1">
        <v>72.900000000000006</v>
      </c>
      <c r="I139" s="1">
        <v>36.450000000000003</v>
      </c>
      <c r="J139" s="1">
        <v>36.450000000000003</v>
      </c>
      <c r="K139" s="1"/>
      <c r="L139" s="1"/>
      <c r="M139" s="1"/>
      <c r="N139" s="1"/>
      <c r="O139" s="1"/>
      <c r="P139" s="1"/>
      <c r="R139" s="1">
        <v>105</v>
      </c>
      <c r="S139" s="1">
        <v>5.54</v>
      </c>
      <c r="T139" s="15">
        <f t="shared" si="135"/>
        <v>1.4403292181069958</v>
      </c>
      <c r="U139" s="15">
        <f t="shared" si="136"/>
        <v>1.4146772065681625</v>
      </c>
      <c r="V139" s="16">
        <f t="shared" si="137"/>
        <v>103.12996835881906</v>
      </c>
      <c r="W139" s="16">
        <f t="shared" si="138"/>
        <v>30.22996835881905</v>
      </c>
      <c r="X139" s="16">
        <f t="shared" si="139"/>
        <v>15.114984179409525</v>
      </c>
      <c r="Y139" s="15">
        <f t="shared" si="140"/>
        <v>4.5848355451969969E-2</v>
      </c>
      <c r="Z139" s="15">
        <f t="shared" si="141"/>
        <v>1.1992624151289988E-2</v>
      </c>
      <c r="AA139" s="15">
        <f t="shared" si="142"/>
        <v>1.9115055013239957E-2</v>
      </c>
      <c r="AB139" s="15">
        <f t="shared" si="143"/>
        <v>2.5652011538833303E-2</v>
      </c>
      <c r="AD139" s="21"/>
    </row>
    <row r="140" spans="1:30" ht="18.5" thickBot="1" x14ac:dyDescent="0.25">
      <c r="A140" s="63"/>
      <c r="B140" s="64" t="s">
        <v>2855</v>
      </c>
      <c r="C140" s="65" t="s">
        <v>2856</v>
      </c>
      <c r="D140" s="65" t="s">
        <v>41</v>
      </c>
      <c r="E140" s="66">
        <v>1</v>
      </c>
      <c r="F140" s="66">
        <v>1</v>
      </c>
      <c r="G140" s="1">
        <v>2170</v>
      </c>
      <c r="H140" s="1">
        <v>2170</v>
      </c>
      <c r="I140" s="1">
        <v>2170</v>
      </c>
      <c r="J140" s="1">
        <v>2170</v>
      </c>
      <c r="K140" s="1"/>
      <c r="L140" s="1"/>
      <c r="M140" s="1"/>
      <c r="N140" s="1"/>
      <c r="O140" s="1"/>
      <c r="P140" s="1"/>
      <c r="R140" s="1">
        <v>2530</v>
      </c>
      <c r="S140" s="1">
        <v>2530</v>
      </c>
      <c r="T140" s="15">
        <f t="shared" si="135"/>
        <v>1.1658986175115207</v>
      </c>
      <c r="U140" s="15">
        <f t="shared" si="136"/>
        <v>1.1402466059726875</v>
      </c>
      <c r="V140" s="16">
        <f t="shared" si="137"/>
        <v>2474.3351349607319</v>
      </c>
      <c r="W140" s="16">
        <f t="shared" si="138"/>
        <v>304.33513496073192</v>
      </c>
      <c r="X140" s="16">
        <f t="shared" si="139"/>
        <v>304.33513496073192</v>
      </c>
      <c r="Y140" s="15">
        <f t="shared" si="140"/>
        <v>4.5848355451969969E-2</v>
      </c>
      <c r="Z140" s="15">
        <f t="shared" si="141"/>
        <v>1.1992624151289988E-2</v>
      </c>
      <c r="AA140" s="15">
        <f t="shared" si="142"/>
        <v>1.9115055013239957E-2</v>
      </c>
      <c r="AB140" s="15">
        <f t="shared" si="143"/>
        <v>2.5652011538833303E-2</v>
      </c>
      <c r="AD140" s="21"/>
    </row>
    <row r="141" spans="1:30" ht="15" thickBot="1" x14ac:dyDescent="0.25">
      <c r="A141" s="8">
        <v>24</v>
      </c>
      <c r="B141" s="9" t="s">
        <v>2857</v>
      </c>
      <c r="C141" s="10" t="s">
        <v>2858</v>
      </c>
      <c r="D141" s="10" t="s">
        <v>41</v>
      </c>
      <c r="E141" s="11">
        <v>0</v>
      </c>
      <c r="F141" s="11">
        <v>1</v>
      </c>
      <c r="G141" s="12">
        <v>322.02</v>
      </c>
      <c r="H141" s="12">
        <v>145.5</v>
      </c>
      <c r="I141" s="12">
        <v>145.5</v>
      </c>
      <c r="J141" s="12">
        <v>40.253749999999997</v>
      </c>
      <c r="K141" s="12">
        <v>37.912500000000001</v>
      </c>
      <c r="L141" s="12">
        <v>0</v>
      </c>
      <c r="M141" s="12">
        <v>0</v>
      </c>
      <c r="N141" s="12">
        <v>12.814425</v>
      </c>
      <c r="O141" s="12">
        <v>41.596078499999997</v>
      </c>
      <c r="P141" s="13">
        <v>12.925220489999999</v>
      </c>
      <c r="R141" s="12">
        <v>178.57</v>
      </c>
      <c r="S141" s="12">
        <v>58.386249999999997</v>
      </c>
      <c r="AD141" s="21"/>
    </row>
    <row r="142" spans="1:30" x14ac:dyDescent="0.2">
      <c r="A142" s="63"/>
      <c r="B142" s="64" t="s">
        <v>1281</v>
      </c>
      <c r="C142" s="65" t="s">
        <v>1282</v>
      </c>
      <c r="D142" s="65" t="s">
        <v>98</v>
      </c>
      <c r="E142" s="66">
        <v>2.1250000000000002E-2</v>
      </c>
      <c r="F142" s="66">
        <v>2.1250000000000002E-2</v>
      </c>
      <c r="G142" s="1">
        <v>179</v>
      </c>
      <c r="H142" s="1">
        <v>179</v>
      </c>
      <c r="I142" s="1">
        <v>3.80375</v>
      </c>
      <c r="J142" s="1">
        <v>3.80375</v>
      </c>
      <c r="K142" s="1"/>
      <c r="L142" s="1"/>
      <c r="M142" s="1"/>
      <c r="N142" s="1"/>
      <c r="O142" s="1"/>
      <c r="P142" s="1"/>
      <c r="R142" s="1">
        <v>277</v>
      </c>
      <c r="S142" s="1">
        <v>52.5</v>
      </c>
      <c r="T142" s="15">
        <f t="shared" ref="T142:T144" si="144">R142/H142</f>
        <v>1.5474860335195531</v>
      </c>
      <c r="U142" s="15">
        <f t="shared" ref="U142:U144" si="145">T142-AB142</f>
        <v>1.5218340219807198</v>
      </c>
      <c r="V142" s="16">
        <f t="shared" ref="V142:V144" si="146">G142*U142</f>
        <v>272.40828993454886</v>
      </c>
      <c r="W142" s="16">
        <f t="shared" ref="W142:W144" si="147">V142-G142</f>
        <v>93.408289934548861</v>
      </c>
      <c r="X142" s="16">
        <f t="shared" ref="X142:X144" si="148">F142*W142</f>
        <v>1.9849261611091635</v>
      </c>
      <c r="Y142" s="15">
        <f t="shared" ref="Y142:Y144" si="149">104.584835545197%-100%</f>
        <v>4.5848355451969969E-2</v>
      </c>
      <c r="Z142" s="15">
        <f t="shared" ref="Z142:Z144" si="150">101.199262415129%-100%</f>
        <v>1.1992624151289988E-2</v>
      </c>
      <c r="AA142" s="15">
        <f t="shared" ref="AA142:AA144" si="151">101.911505501324%-100%</f>
        <v>1.9115055013239957E-2</v>
      </c>
      <c r="AB142" s="15">
        <f t="shared" ref="AB142:AB144" si="152">AVERAGE(Y142:AA142)</f>
        <v>2.5652011538833303E-2</v>
      </c>
      <c r="AD142" s="21"/>
    </row>
    <row r="143" spans="1:30" x14ac:dyDescent="0.2">
      <c r="A143" s="63"/>
      <c r="B143" s="64" t="s">
        <v>2853</v>
      </c>
      <c r="C143" s="65" t="s">
        <v>2854</v>
      </c>
      <c r="D143" s="65" t="s">
        <v>95</v>
      </c>
      <c r="E143" s="66">
        <v>0.5</v>
      </c>
      <c r="F143" s="66">
        <v>0.5</v>
      </c>
      <c r="G143" s="1">
        <v>72.900000000000006</v>
      </c>
      <c r="H143" s="1">
        <v>72.900000000000006</v>
      </c>
      <c r="I143" s="1">
        <v>36.450000000000003</v>
      </c>
      <c r="J143" s="1">
        <v>36.450000000000003</v>
      </c>
      <c r="K143" s="1"/>
      <c r="L143" s="1"/>
      <c r="M143" s="1"/>
      <c r="N143" s="1"/>
      <c r="O143" s="1"/>
      <c r="P143" s="1"/>
      <c r="R143" s="1">
        <v>105</v>
      </c>
      <c r="S143" s="1">
        <v>5.8862500000000004</v>
      </c>
      <c r="T143" s="15">
        <f t="shared" si="144"/>
        <v>1.4403292181069958</v>
      </c>
      <c r="U143" s="15">
        <f t="shared" si="145"/>
        <v>1.4146772065681625</v>
      </c>
      <c r="V143" s="16">
        <f t="shared" si="146"/>
        <v>103.12996835881906</v>
      </c>
      <c r="W143" s="16">
        <f t="shared" si="147"/>
        <v>30.22996835881905</v>
      </c>
      <c r="X143" s="16">
        <f t="shared" si="148"/>
        <v>15.114984179409525</v>
      </c>
      <c r="Y143" s="15">
        <f t="shared" si="149"/>
        <v>4.5848355451969969E-2</v>
      </c>
      <c r="Z143" s="15">
        <f t="shared" si="150"/>
        <v>1.1992624151289988E-2</v>
      </c>
      <c r="AA143" s="15">
        <f t="shared" si="151"/>
        <v>1.9115055013239957E-2</v>
      </c>
      <c r="AB143" s="15">
        <f t="shared" si="152"/>
        <v>2.5652011538833303E-2</v>
      </c>
      <c r="AD143" s="21"/>
    </row>
    <row r="144" spans="1:30" ht="30.5" thickBot="1" x14ac:dyDescent="0.25">
      <c r="A144" s="2">
        <v>25</v>
      </c>
      <c r="B144" s="3" t="s">
        <v>2859</v>
      </c>
      <c r="C144" s="4" t="s">
        <v>2860</v>
      </c>
      <c r="D144" s="4" t="s">
        <v>41</v>
      </c>
      <c r="E144" s="5">
        <v>0</v>
      </c>
      <c r="F144" s="5">
        <v>1</v>
      </c>
      <c r="G144" s="6">
        <v>783.88</v>
      </c>
      <c r="H144" s="6">
        <v>1078.8399999999999</v>
      </c>
      <c r="I144" s="6">
        <v>1078.8399999999999</v>
      </c>
      <c r="J144" s="6">
        <v>1078.8399999999999</v>
      </c>
      <c r="K144" s="6">
        <v>0</v>
      </c>
      <c r="L144" s="6">
        <v>0</v>
      </c>
      <c r="M144" s="6">
        <v>0</v>
      </c>
      <c r="N144" s="6">
        <v>0</v>
      </c>
      <c r="O144" s="6">
        <v>0</v>
      </c>
      <c r="P144" s="6">
        <v>0</v>
      </c>
      <c r="R144" s="6">
        <v>1200.1099999999999</v>
      </c>
      <c r="S144" s="6">
        <v>1200.1099999999999</v>
      </c>
      <c r="T144" s="15">
        <f t="shared" si="144"/>
        <v>1.1124077713099254</v>
      </c>
      <c r="U144" s="15">
        <f t="shared" si="145"/>
        <v>1.0867557597710922</v>
      </c>
      <c r="V144" s="16">
        <f t="shared" si="146"/>
        <v>851.88610496936371</v>
      </c>
      <c r="W144" s="16">
        <f t="shared" si="147"/>
        <v>68.006104969363719</v>
      </c>
      <c r="X144" s="16">
        <f t="shared" si="148"/>
        <v>68.006104969363719</v>
      </c>
      <c r="Y144" s="15">
        <f t="shared" si="149"/>
        <v>4.5848355451969969E-2</v>
      </c>
      <c r="Z144" s="15">
        <f t="shared" si="150"/>
        <v>1.1992624151289988E-2</v>
      </c>
      <c r="AA144" s="15">
        <f t="shared" si="151"/>
        <v>1.9115055013239957E-2</v>
      </c>
      <c r="AB144" s="15">
        <f t="shared" si="152"/>
        <v>2.5652011538833303E-2</v>
      </c>
      <c r="AD144" s="21"/>
    </row>
    <row r="145" spans="1:30" ht="15" thickBot="1" x14ac:dyDescent="0.25">
      <c r="A145" s="8">
        <v>26</v>
      </c>
      <c r="B145" s="9" t="s">
        <v>2861</v>
      </c>
      <c r="C145" s="10" t="s">
        <v>2862</v>
      </c>
      <c r="D145" s="10" t="s">
        <v>41</v>
      </c>
      <c r="E145" s="11">
        <v>0</v>
      </c>
      <c r="F145" s="11">
        <v>6</v>
      </c>
      <c r="G145" s="12">
        <v>402.53</v>
      </c>
      <c r="H145" s="12">
        <v>179.22</v>
      </c>
      <c r="I145" s="12">
        <v>1075.32</v>
      </c>
      <c r="J145" s="12">
        <v>443.85</v>
      </c>
      <c r="K145" s="12">
        <v>227.47499999999999</v>
      </c>
      <c r="L145" s="12">
        <v>0</v>
      </c>
      <c r="M145" s="12">
        <v>0</v>
      </c>
      <c r="N145" s="12">
        <v>76.88655</v>
      </c>
      <c r="O145" s="12">
        <v>249.576471</v>
      </c>
      <c r="P145" s="13">
        <v>77.551322940000006</v>
      </c>
      <c r="R145" s="12">
        <v>236.61</v>
      </c>
      <c r="S145" s="12">
        <v>698.55</v>
      </c>
      <c r="AD145" s="21"/>
    </row>
    <row r="146" spans="1:30" x14ac:dyDescent="0.2">
      <c r="A146" s="63"/>
      <c r="B146" s="64" t="s">
        <v>1281</v>
      </c>
      <c r="C146" s="65" t="s">
        <v>1282</v>
      </c>
      <c r="D146" s="65" t="s">
        <v>98</v>
      </c>
      <c r="E146" s="66">
        <v>2.5000000000000001E-2</v>
      </c>
      <c r="F146" s="66">
        <v>0.15</v>
      </c>
      <c r="G146" s="1">
        <v>179</v>
      </c>
      <c r="H146" s="1">
        <v>179</v>
      </c>
      <c r="I146" s="1">
        <v>26.85</v>
      </c>
      <c r="J146" s="1">
        <v>26.85</v>
      </c>
      <c r="K146" s="1"/>
      <c r="L146" s="1"/>
      <c r="M146" s="1"/>
      <c r="N146" s="1"/>
      <c r="O146" s="1"/>
      <c r="P146" s="1"/>
      <c r="R146" s="1">
        <v>219</v>
      </c>
      <c r="S146" s="1">
        <v>657</v>
      </c>
      <c r="T146" s="15">
        <f t="shared" ref="T146:T151" si="153">R146/H146</f>
        <v>1.223463687150838</v>
      </c>
      <c r="U146" s="15">
        <f t="shared" ref="U146:U151" si="154">T146-AB146</f>
        <v>1.1978116756120047</v>
      </c>
      <c r="V146" s="16">
        <f t="shared" ref="V146:V152" si="155">G146*U146</f>
        <v>214.40828993454886</v>
      </c>
      <c r="W146" s="16">
        <f t="shared" ref="W146:W152" si="156">V146-G146</f>
        <v>35.408289934548861</v>
      </c>
      <c r="X146" s="16">
        <f t="shared" ref="X146:X152" si="157">F146*W146</f>
        <v>5.3112434901823287</v>
      </c>
      <c r="Y146" s="15">
        <f t="shared" ref="Y146:Y164" si="158">104.584835545197%-100%</f>
        <v>4.5848355451969969E-2</v>
      </c>
      <c r="Z146" s="15">
        <f t="shared" ref="Z146:Z164" si="159">101.199262415129%-100%</f>
        <v>1.1992624151289988E-2</v>
      </c>
      <c r="AA146" s="15">
        <f t="shared" ref="AA146:AA164" si="160">101.911505501324%-100%</f>
        <v>1.9115055013239957E-2</v>
      </c>
      <c r="AB146" s="15">
        <f t="shared" ref="AB146:AB152" si="161">AVERAGE(Y146:AA146)</f>
        <v>2.5652011538833303E-2</v>
      </c>
      <c r="AD146" s="21"/>
    </row>
    <row r="147" spans="1:30" x14ac:dyDescent="0.2">
      <c r="A147" s="63"/>
      <c r="B147" s="64" t="s">
        <v>2863</v>
      </c>
      <c r="C147" s="65" t="s">
        <v>2864</v>
      </c>
      <c r="D147" s="65" t="s">
        <v>95</v>
      </c>
      <c r="E147" s="66">
        <v>0.5</v>
      </c>
      <c r="F147" s="66">
        <v>3</v>
      </c>
      <c r="G147" s="1">
        <v>139</v>
      </c>
      <c r="H147" s="1">
        <v>139</v>
      </c>
      <c r="I147" s="1">
        <v>417</v>
      </c>
      <c r="J147" s="1">
        <v>417</v>
      </c>
      <c r="K147" s="1"/>
      <c r="L147" s="1"/>
      <c r="M147" s="1"/>
      <c r="N147" s="1"/>
      <c r="O147" s="1"/>
      <c r="P147" s="1"/>
      <c r="R147" s="1">
        <v>277</v>
      </c>
      <c r="S147" s="1">
        <v>41.55</v>
      </c>
      <c r="T147" s="15">
        <f t="shared" si="153"/>
        <v>1.9928057553956835</v>
      </c>
      <c r="U147" s="15">
        <f t="shared" si="154"/>
        <v>1.9671537438568503</v>
      </c>
      <c r="V147" s="16">
        <f t="shared" si="155"/>
        <v>273.43437039610217</v>
      </c>
      <c r="W147" s="16">
        <f t="shared" si="156"/>
        <v>134.43437039610217</v>
      </c>
      <c r="X147" s="16">
        <f t="shared" si="157"/>
        <v>403.3031111883065</v>
      </c>
      <c r="Y147" s="15">
        <f t="shared" si="158"/>
        <v>4.5848355451969969E-2</v>
      </c>
      <c r="Z147" s="15">
        <f t="shared" si="159"/>
        <v>1.1992624151289988E-2</v>
      </c>
      <c r="AA147" s="15">
        <f t="shared" si="160"/>
        <v>1.9115055013239957E-2</v>
      </c>
      <c r="AB147" s="15">
        <f t="shared" si="161"/>
        <v>2.5652011538833303E-2</v>
      </c>
      <c r="AD147" s="21"/>
    </row>
    <row r="148" spans="1:30" ht="20" x14ac:dyDescent="0.2">
      <c r="A148" s="2">
        <v>27</v>
      </c>
      <c r="B148" s="3" t="s">
        <v>2865</v>
      </c>
      <c r="C148" s="4" t="s">
        <v>2866</v>
      </c>
      <c r="D148" s="4" t="s">
        <v>41</v>
      </c>
      <c r="E148" s="5">
        <v>0</v>
      </c>
      <c r="F148" s="5">
        <v>4</v>
      </c>
      <c r="G148" s="6">
        <v>1101.83</v>
      </c>
      <c r="H148" s="6">
        <v>1202.6600000000001</v>
      </c>
      <c r="I148" s="6">
        <v>4810.6400000000003</v>
      </c>
      <c r="J148" s="6">
        <v>4810.6400000000003</v>
      </c>
      <c r="K148" s="6">
        <v>0</v>
      </c>
      <c r="L148" s="6">
        <v>0</v>
      </c>
      <c r="M148" s="6">
        <v>0</v>
      </c>
      <c r="N148" s="6">
        <v>0</v>
      </c>
      <c r="O148" s="6">
        <v>0</v>
      </c>
      <c r="P148" s="6">
        <v>0</v>
      </c>
      <c r="R148" s="6">
        <v>1337.84</v>
      </c>
      <c r="S148" s="6">
        <v>5351.36</v>
      </c>
      <c r="T148" s="15">
        <f t="shared" si="153"/>
        <v>1.1124008447940397</v>
      </c>
      <c r="U148" s="15">
        <f t="shared" si="154"/>
        <v>1.0867488332552064</v>
      </c>
      <c r="V148" s="16">
        <f t="shared" si="155"/>
        <v>1197.4124669455841</v>
      </c>
      <c r="W148" s="16">
        <f t="shared" si="156"/>
        <v>95.582466945584201</v>
      </c>
      <c r="X148" s="16">
        <f t="shared" si="157"/>
        <v>382.32986778233681</v>
      </c>
      <c r="Y148" s="15">
        <f t="shared" si="158"/>
        <v>4.5848355451969969E-2</v>
      </c>
      <c r="Z148" s="15">
        <f t="shared" si="159"/>
        <v>1.1992624151289988E-2</v>
      </c>
      <c r="AA148" s="15">
        <f t="shared" si="160"/>
        <v>1.9115055013239957E-2</v>
      </c>
      <c r="AB148" s="15">
        <f t="shared" si="161"/>
        <v>2.5652011538833303E-2</v>
      </c>
      <c r="AD148" s="21"/>
    </row>
    <row r="149" spans="1:30" ht="20" x14ac:dyDescent="0.2">
      <c r="A149" s="2">
        <v>28</v>
      </c>
      <c r="B149" s="3" t="s">
        <v>2867</v>
      </c>
      <c r="C149" s="4" t="s">
        <v>2868</v>
      </c>
      <c r="D149" s="4" t="s">
        <v>41</v>
      </c>
      <c r="E149" s="5">
        <v>0</v>
      </c>
      <c r="F149" s="5">
        <v>1</v>
      </c>
      <c r="G149" s="6">
        <v>2016.85</v>
      </c>
      <c r="H149" s="6"/>
      <c r="I149" s="6"/>
      <c r="J149" s="6"/>
      <c r="K149" s="6"/>
      <c r="L149" s="6"/>
      <c r="M149" s="6"/>
      <c r="N149" s="6"/>
      <c r="O149" s="6"/>
      <c r="P149" s="6"/>
      <c r="R149" s="6"/>
      <c r="S149" s="6">
        <v>2016.85</v>
      </c>
      <c r="T149" s="15">
        <v>1.1124008447940397</v>
      </c>
      <c r="U149" s="15">
        <v>1.0867488332552064</v>
      </c>
      <c r="V149" s="16">
        <f t="shared" si="155"/>
        <v>2191.8093843507631</v>
      </c>
      <c r="W149" s="16">
        <f t="shared" si="156"/>
        <v>174.95938435076323</v>
      </c>
      <c r="X149" s="16">
        <f t="shared" si="157"/>
        <v>174.95938435076323</v>
      </c>
      <c r="Y149" s="15">
        <f t="shared" si="158"/>
        <v>4.5848355451969969E-2</v>
      </c>
      <c r="Z149" s="15">
        <f t="shared" si="159"/>
        <v>1.1992624151289988E-2</v>
      </c>
      <c r="AA149" s="15">
        <f t="shared" si="160"/>
        <v>1.9115055013239957E-2</v>
      </c>
      <c r="AB149" s="15">
        <f t="shared" si="161"/>
        <v>2.5652011538833303E-2</v>
      </c>
      <c r="AC149" s="17" t="s">
        <v>5087</v>
      </c>
      <c r="AD149" s="21"/>
    </row>
    <row r="150" spans="1:30" x14ac:dyDescent="0.2">
      <c r="A150" s="63"/>
      <c r="B150" s="64" t="s">
        <v>2865</v>
      </c>
      <c r="C150" s="65" t="s">
        <v>2866</v>
      </c>
      <c r="D150" s="65" t="s">
        <v>41</v>
      </c>
      <c r="E150" s="66">
        <v>0</v>
      </c>
      <c r="F150" s="66">
        <v>1</v>
      </c>
      <c r="G150" s="1">
        <v>1101.83</v>
      </c>
      <c r="H150" s="1">
        <v>1202.6600000000001</v>
      </c>
      <c r="I150" s="1">
        <v>4810.6400000000003</v>
      </c>
      <c r="J150" s="1">
        <v>4810.6400000000003</v>
      </c>
      <c r="K150" s="1">
        <v>0</v>
      </c>
      <c r="L150" s="1">
        <v>0</v>
      </c>
      <c r="M150" s="1">
        <v>0</v>
      </c>
      <c r="N150" s="1">
        <v>0</v>
      </c>
      <c r="O150" s="1">
        <v>0</v>
      </c>
      <c r="P150" s="1">
        <v>0</v>
      </c>
      <c r="R150" s="1">
        <v>1337.84</v>
      </c>
      <c r="S150" s="1">
        <v>6027.54</v>
      </c>
      <c r="T150" s="15">
        <f t="shared" si="153"/>
        <v>1.1124008447940397</v>
      </c>
      <c r="U150" s="15">
        <f t="shared" si="154"/>
        <v>1.0867488332552064</v>
      </c>
      <c r="V150" s="16"/>
      <c r="W150" s="16"/>
      <c r="X150" s="16"/>
      <c r="Y150" s="15">
        <f t="shared" si="158"/>
        <v>4.5848355451969969E-2</v>
      </c>
      <c r="Z150" s="15">
        <f t="shared" si="159"/>
        <v>1.1992624151289988E-2</v>
      </c>
      <c r="AA150" s="15">
        <f t="shared" si="160"/>
        <v>1.9115055013239957E-2</v>
      </c>
      <c r="AB150" s="15">
        <f t="shared" si="161"/>
        <v>2.5652011538833303E-2</v>
      </c>
      <c r="AC150" s="17" t="s">
        <v>5088</v>
      </c>
      <c r="AD150" s="21"/>
    </row>
    <row r="151" spans="1:30" x14ac:dyDescent="0.2">
      <c r="A151" s="2">
        <v>29</v>
      </c>
      <c r="B151" s="3" t="s">
        <v>2869</v>
      </c>
      <c r="C151" s="4" t="s">
        <v>2870</v>
      </c>
      <c r="D151" s="4" t="s">
        <v>41</v>
      </c>
      <c r="E151" s="5">
        <v>0</v>
      </c>
      <c r="F151" s="5">
        <v>1</v>
      </c>
      <c r="G151" s="6">
        <v>23604.7</v>
      </c>
      <c r="H151" s="6">
        <v>1630</v>
      </c>
      <c r="I151" s="6">
        <v>1630</v>
      </c>
      <c r="J151" s="6">
        <v>1630</v>
      </c>
      <c r="K151" s="6">
        <v>0</v>
      </c>
      <c r="L151" s="6">
        <v>0</v>
      </c>
      <c r="M151" s="6">
        <v>0</v>
      </c>
      <c r="N151" s="6">
        <v>0</v>
      </c>
      <c r="O151" s="6">
        <v>0</v>
      </c>
      <c r="P151" s="6">
        <v>0</v>
      </c>
      <c r="R151" s="6">
        <v>1990</v>
      </c>
      <c r="S151" s="6">
        <v>1990</v>
      </c>
      <c r="T151" s="15">
        <f t="shared" si="153"/>
        <v>1.2208588957055215</v>
      </c>
      <c r="U151" s="15">
        <f t="shared" si="154"/>
        <v>1.1952068841666883</v>
      </c>
      <c r="V151" s="16">
        <f t="shared" si="155"/>
        <v>28212.499938689427</v>
      </c>
      <c r="W151" s="16">
        <f t="shared" si="156"/>
        <v>4607.7999386894262</v>
      </c>
      <c r="X151" s="16">
        <f t="shared" si="157"/>
        <v>4607.7999386894262</v>
      </c>
      <c r="Y151" s="15">
        <f t="shared" si="158"/>
        <v>4.5848355451969969E-2</v>
      </c>
      <c r="Z151" s="15">
        <f t="shared" si="159"/>
        <v>1.1992624151289988E-2</v>
      </c>
      <c r="AA151" s="15">
        <f t="shared" si="160"/>
        <v>1.9115055013239957E-2</v>
      </c>
      <c r="AB151" s="15">
        <f t="shared" si="161"/>
        <v>2.5652011538833303E-2</v>
      </c>
      <c r="AD151" s="21"/>
    </row>
    <row r="152" spans="1:30" ht="30" x14ac:dyDescent="0.2">
      <c r="A152" s="2">
        <v>30</v>
      </c>
      <c r="B152" s="3" t="s">
        <v>2871</v>
      </c>
      <c r="C152" s="4" t="s">
        <v>2872</v>
      </c>
      <c r="D152" s="4" t="s">
        <v>41</v>
      </c>
      <c r="E152" s="5">
        <v>0</v>
      </c>
      <c r="F152" s="5">
        <v>5</v>
      </c>
      <c r="G152" s="6">
        <v>2103.8200000000002</v>
      </c>
      <c r="H152" s="6"/>
      <c r="I152" s="6"/>
      <c r="J152" s="6"/>
      <c r="K152" s="6"/>
      <c r="L152" s="6"/>
      <c r="M152" s="6"/>
      <c r="N152" s="6"/>
      <c r="O152" s="6"/>
      <c r="P152" s="6"/>
      <c r="R152" s="6"/>
      <c r="S152" s="6">
        <v>10519.1</v>
      </c>
      <c r="T152" s="15">
        <v>1.173913043478261</v>
      </c>
      <c r="U152" s="15">
        <v>1.1482610319394277</v>
      </c>
      <c r="V152" s="16">
        <f t="shared" si="155"/>
        <v>2415.7345242148072</v>
      </c>
      <c r="W152" s="16">
        <f t="shared" si="156"/>
        <v>311.91452421480699</v>
      </c>
      <c r="X152" s="16">
        <f t="shared" si="157"/>
        <v>1559.5726210740349</v>
      </c>
      <c r="Y152" s="15">
        <f t="shared" si="158"/>
        <v>4.5848355451969969E-2</v>
      </c>
      <c r="Z152" s="15">
        <f t="shared" si="159"/>
        <v>1.1992624151289988E-2</v>
      </c>
      <c r="AA152" s="15">
        <f t="shared" si="160"/>
        <v>1.9115055013239957E-2</v>
      </c>
      <c r="AB152" s="15">
        <f t="shared" si="161"/>
        <v>2.5652011538833303E-2</v>
      </c>
      <c r="AC152" s="17" t="s">
        <v>5089</v>
      </c>
      <c r="AD152" s="21"/>
    </row>
    <row r="153" spans="1:30" x14ac:dyDescent="0.2">
      <c r="A153" s="63"/>
      <c r="B153" s="64">
        <v>55161814</v>
      </c>
      <c r="C153" s="65" t="s">
        <v>5090</v>
      </c>
      <c r="D153" s="65" t="s">
        <v>41</v>
      </c>
      <c r="E153" s="66">
        <v>0</v>
      </c>
      <c r="F153" s="66">
        <v>1</v>
      </c>
      <c r="G153" s="1">
        <v>1340</v>
      </c>
      <c r="H153" s="1">
        <v>1340</v>
      </c>
      <c r="I153" s="1">
        <v>4810.6400000000003</v>
      </c>
      <c r="J153" s="1">
        <v>4810.6400000000003</v>
      </c>
      <c r="K153" s="1">
        <v>0</v>
      </c>
      <c r="L153" s="1">
        <v>0</v>
      </c>
      <c r="M153" s="1">
        <v>0</v>
      </c>
      <c r="N153" s="1">
        <v>0</v>
      </c>
      <c r="O153" s="1">
        <v>0</v>
      </c>
      <c r="P153" s="1">
        <v>0</v>
      </c>
      <c r="R153" s="1">
        <v>1560</v>
      </c>
      <c r="S153" s="1">
        <v>6027.54</v>
      </c>
      <c r="T153" s="15"/>
      <c r="U153" s="15"/>
      <c r="V153" s="16"/>
      <c r="W153" s="16"/>
      <c r="X153" s="16"/>
      <c r="Y153" s="15"/>
      <c r="Z153" s="15"/>
      <c r="AA153" s="15"/>
      <c r="AB153" s="15"/>
      <c r="AC153" s="17"/>
      <c r="AD153" s="21"/>
    </row>
    <row r="154" spans="1:30" x14ac:dyDescent="0.2">
      <c r="A154" s="63"/>
      <c r="B154" s="64">
        <v>55161816</v>
      </c>
      <c r="C154" s="65" t="s">
        <v>5091</v>
      </c>
      <c r="D154" s="65" t="s">
        <v>41</v>
      </c>
      <c r="E154" s="66">
        <v>0</v>
      </c>
      <c r="F154" s="66">
        <v>1</v>
      </c>
      <c r="G154" s="1">
        <v>1800</v>
      </c>
      <c r="H154" s="1">
        <v>1800</v>
      </c>
      <c r="I154" s="1">
        <v>4810.6400000000003</v>
      </c>
      <c r="J154" s="1">
        <v>4810.6400000000003</v>
      </c>
      <c r="K154" s="1">
        <v>0</v>
      </c>
      <c r="L154" s="1">
        <v>0</v>
      </c>
      <c r="M154" s="1">
        <v>0</v>
      </c>
      <c r="N154" s="1">
        <v>0</v>
      </c>
      <c r="O154" s="1">
        <v>0</v>
      </c>
      <c r="P154" s="1">
        <v>0</v>
      </c>
      <c r="R154" s="1">
        <v>2100</v>
      </c>
      <c r="S154" s="1">
        <v>6027.54</v>
      </c>
      <c r="T154" s="15"/>
      <c r="U154" s="15"/>
      <c r="V154" s="16"/>
      <c r="W154" s="16"/>
      <c r="X154" s="16"/>
      <c r="Y154" s="15"/>
      <c r="Z154" s="15"/>
      <c r="AA154" s="15"/>
      <c r="AB154" s="15"/>
      <c r="AC154" s="17"/>
      <c r="AD154" s="21"/>
    </row>
    <row r="155" spans="1:30" ht="15" thickBot="1" x14ac:dyDescent="0.25">
      <c r="A155" s="63"/>
      <c r="B155" s="64"/>
      <c r="C155" s="65" t="s">
        <v>5092</v>
      </c>
      <c r="D155" s="65"/>
      <c r="E155" s="66">
        <v>0</v>
      </c>
      <c r="F155" s="66"/>
      <c r="G155" s="1"/>
      <c r="H155" s="1">
        <f>H154-H153</f>
        <v>460</v>
      </c>
      <c r="I155" s="1">
        <f t="shared" ref="I155:R155" si="162">I154-I153</f>
        <v>0</v>
      </c>
      <c r="J155" s="1">
        <f t="shared" si="162"/>
        <v>0</v>
      </c>
      <c r="K155" s="1">
        <f t="shared" si="162"/>
        <v>0</v>
      </c>
      <c r="L155" s="1">
        <f t="shared" si="162"/>
        <v>0</v>
      </c>
      <c r="M155" s="1">
        <f t="shared" si="162"/>
        <v>0</v>
      </c>
      <c r="N155" s="1">
        <f t="shared" si="162"/>
        <v>0</v>
      </c>
      <c r="O155" s="1">
        <f t="shared" si="162"/>
        <v>0</v>
      </c>
      <c r="P155" s="1">
        <f t="shared" si="162"/>
        <v>0</v>
      </c>
      <c r="Q155" s="1">
        <f t="shared" si="162"/>
        <v>0</v>
      </c>
      <c r="R155" s="1">
        <f t="shared" si="162"/>
        <v>540</v>
      </c>
      <c r="S155" s="1">
        <v>6027.54</v>
      </c>
      <c r="T155" s="15">
        <f t="shared" ref="T155" si="163">R155/H155</f>
        <v>1.173913043478261</v>
      </c>
      <c r="U155" s="15">
        <f t="shared" ref="U155" si="164">T155-AB155</f>
        <v>1.1482610319394277</v>
      </c>
      <c r="V155" s="16"/>
      <c r="W155" s="16"/>
      <c r="X155" s="16"/>
      <c r="Y155" s="15">
        <f t="shared" si="158"/>
        <v>4.5848355451969969E-2</v>
      </c>
      <c r="Z155" s="15">
        <f t="shared" si="159"/>
        <v>1.1992624151289988E-2</v>
      </c>
      <c r="AA155" s="15">
        <f t="shared" si="160"/>
        <v>1.9115055013239957E-2</v>
      </c>
      <c r="AB155" s="15">
        <f t="shared" ref="AB155" si="165">AVERAGE(Y155:AA155)</f>
        <v>2.5652011538833303E-2</v>
      </c>
      <c r="AC155" s="17"/>
      <c r="AD155" s="21"/>
    </row>
    <row r="156" spans="1:30" ht="15" thickBot="1" x14ac:dyDescent="0.25">
      <c r="A156" s="8">
        <v>31</v>
      </c>
      <c r="B156" s="9" t="s">
        <v>1401</v>
      </c>
      <c r="C156" s="10" t="s">
        <v>1402</v>
      </c>
      <c r="D156" s="10" t="s">
        <v>41</v>
      </c>
      <c r="E156" s="11">
        <v>0</v>
      </c>
      <c r="F156" s="11">
        <v>1</v>
      </c>
      <c r="G156" s="12">
        <v>805.06</v>
      </c>
      <c r="H156" s="12">
        <v>1227.8800000000001</v>
      </c>
      <c r="I156" s="12">
        <v>1227.8800000000001</v>
      </c>
      <c r="J156" s="12">
        <v>39.7485</v>
      </c>
      <c r="K156" s="12">
        <v>427.99</v>
      </c>
      <c r="L156" s="12">
        <v>0</v>
      </c>
      <c r="M156" s="12">
        <v>0</v>
      </c>
      <c r="N156" s="12">
        <v>144.66061999999999</v>
      </c>
      <c r="O156" s="12">
        <v>469.57350839999998</v>
      </c>
      <c r="P156" s="13">
        <v>145.91137797600001</v>
      </c>
      <c r="R156" s="12">
        <v>1404.84</v>
      </c>
      <c r="S156" s="12">
        <v>48.055500000000002</v>
      </c>
      <c r="AD156" s="21"/>
    </row>
    <row r="157" spans="1:30" x14ac:dyDescent="0.2">
      <c r="A157" s="63"/>
      <c r="B157" s="64" t="s">
        <v>1281</v>
      </c>
      <c r="C157" s="65" t="s">
        <v>1282</v>
      </c>
      <c r="D157" s="65" t="s">
        <v>98</v>
      </c>
      <c r="E157" s="66">
        <v>2.1499999999999998E-2</v>
      </c>
      <c r="F157" s="66">
        <v>2.1499999999999998E-2</v>
      </c>
      <c r="G157" s="1">
        <v>179</v>
      </c>
      <c r="H157" s="1">
        <v>179</v>
      </c>
      <c r="I157" s="1">
        <v>3.8485</v>
      </c>
      <c r="J157" s="1">
        <v>3.8485</v>
      </c>
      <c r="K157" s="1"/>
      <c r="L157" s="1"/>
      <c r="M157" s="1"/>
      <c r="N157" s="1"/>
      <c r="O157" s="1"/>
      <c r="P157" s="1"/>
      <c r="R157" s="1">
        <v>277</v>
      </c>
      <c r="S157" s="1">
        <v>5.9554999999999998</v>
      </c>
      <c r="T157" s="15">
        <f t="shared" ref="T157:T159" si="166">R157/H157</f>
        <v>1.5474860335195531</v>
      </c>
      <c r="U157" s="15">
        <f t="shared" ref="U157:U159" si="167">T157-AB157</f>
        <v>1.5218340219807198</v>
      </c>
      <c r="V157" s="16">
        <f t="shared" ref="V157:V159" si="168">G157*U157</f>
        <v>272.40828993454886</v>
      </c>
      <c r="W157" s="16">
        <f t="shared" ref="W157:W159" si="169">V157-G157</f>
        <v>93.408289934548861</v>
      </c>
      <c r="X157" s="16">
        <f t="shared" ref="X157:X158" si="170">F157*W157</f>
        <v>2.0082782335928004</v>
      </c>
      <c r="Y157" s="15">
        <f t="shared" si="158"/>
        <v>4.5848355451969969E-2</v>
      </c>
      <c r="Z157" s="15">
        <f t="shared" si="159"/>
        <v>1.1992624151289988E-2</v>
      </c>
      <c r="AA157" s="15">
        <f t="shared" si="160"/>
        <v>1.9115055013239957E-2</v>
      </c>
      <c r="AB157" s="15">
        <f t="shared" ref="AB157:AB159" si="171">AVERAGE(Y157:AA157)</f>
        <v>2.5652011538833303E-2</v>
      </c>
      <c r="AD157" s="21"/>
    </row>
    <row r="158" spans="1:30" x14ac:dyDescent="0.2">
      <c r="A158" s="63"/>
      <c r="B158" s="64" t="s">
        <v>1403</v>
      </c>
      <c r="C158" s="65" t="s">
        <v>1404</v>
      </c>
      <c r="D158" s="65" t="s">
        <v>41</v>
      </c>
      <c r="E158" s="66">
        <v>1</v>
      </c>
      <c r="F158" s="66">
        <v>1</v>
      </c>
      <c r="G158" s="1">
        <v>35.9</v>
      </c>
      <c r="H158" s="1">
        <v>35.9</v>
      </c>
      <c r="I158" s="1">
        <v>35.9</v>
      </c>
      <c r="J158" s="1">
        <v>35.9</v>
      </c>
      <c r="K158" s="1"/>
      <c r="L158" s="1"/>
      <c r="M158" s="1"/>
      <c r="N158" s="1"/>
      <c r="O158" s="1"/>
      <c r="P158" s="1"/>
      <c r="R158" s="1">
        <v>42.1</v>
      </c>
      <c r="S158" s="1">
        <v>42.1</v>
      </c>
      <c r="T158" s="15">
        <f t="shared" si="166"/>
        <v>1.1727019498607243</v>
      </c>
      <c r="U158" s="15">
        <f t="shared" si="167"/>
        <v>1.1470499383218911</v>
      </c>
      <c r="V158" s="16">
        <f t="shared" si="168"/>
        <v>41.179092785755884</v>
      </c>
      <c r="W158" s="16">
        <f t="shared" si="169"/>
        <v>5.2790927857558856</v>
      </c>
      <c r="X158" s="16">
        <f t="shared" si="170"/>
        <v>5.2790927857558856</v>
      </c>
      <c r="Y158" s="15">
        <f t="shared" si="158"/>
        <v>4.5848355451969969E-2</v>
      </c>
      <c r="Z158" s="15">
        <f t="shared" si="159"/>
        <v>1.1992624151289988E-2</v>
      </c>
      <c r="AA158" s="15">
        <f t="shared" si="160"/>
        <v>1.9115055013239957E-2</v>
      </c>
      <c r="AB158" s="15">
        <f t="shared" si="171"/>
        <v>2.5652011538833303E-2</v>
      </c>
      <c r="AD158" s="21"/>
    </row>
    <row r="159" spans="1:30" ht="40.5" thickBot="1" x14ac:dyDescent="0.25">
      <c r="A159" s="2">
        <v>32</v>
      </c>
      <c r="B159" s="3" t="s">
        <v>1405</v>
      </c>
      <c r="C159" s="4" t="s">
        <v>1406</v>
      </c>
      <c r="D159" s="4" t="s">
        <v>41</v>
      </c>
      <c r="E159" s="5">
        <v>0</v>
      </c>
      <c r="F159" s="5">
        <v>1</v>
      </c>
      <c r="G159" s="6">
        <v>2659.06</v>
      </c>
      <c r="H159" s="6">
        <v>10810.46</v>
      </c>
      <c r="I159" s="6">
        <v>10810.46</v>
      </c>
      <c r="J159" s="6">
        <v>10810.46</v>
      </c>
      <c r="K159" s="6">
        <v>0</v>
      </c>
      <c r="L159" s="6">
        <v>0</v>
      </c>
      <c r="M159" s="6">
        <v>0</v>
      </c>
      <c r="N159" s="6">
        <v>0</v>
      </c>
      <c r="O159" s="6">
        <v>0</v>
      </c>
      <c r="P159" s="6">
        <v>0</v>
      </c>
      <c r="R159" s="6">
        <v>12025.74</v>
      </c>
      <c r="S159" s="6">
        <v>12025.74</v>
      </c>
      <c r="T159" s="15">
        <f t="shared" si="166"/>
        <v>1.1124170479332054</v>
      </c>
      <c r="U159" s="15">
        <f t="shared" si="167"/>
        <v>1.0867650363943722</v>
      </c>
      <c r="V159" s="16">
        <f t="shared" si="168"/>
        <v>2889.773437674819</v>
      </c>
      <c r="W159" s="16">
        <f t="shared" si="169"/>
        <v>230.71343767481903</v>
      </c>
      <c r="X159" s="16">
        <f>F159*W159</f>
        <v>230.71343767481903</v>
      </c>
      <c r="Y159" s="15">
        <f t="shared" si="158"/>
        <v>4.5848355451969969E-2</v>
      </c>
      <c r="Z159" s="15">
        <f t="shared" si="159"/>
        <v>1.1992624151289988E-2</v>
      </c>
      <c r="AA159" s="15">
        <f t="shared" si="160"/>
        <v>1.9115055013239957E-2</v>
      </c>
      <c r="AB159" s="15">
        <f t="shared" si="171"/>
        <v>2.5652011538833303E-2</v>
      </c>
      <c r="AD159" s="21"/>
    </row>
    <row r="160" spans="1:30" ht="15" thickBot="1" x14ac:dyDescent="0.25">
      <c r="A160" s="8">
        <v>33</v>
      </c>
      <c r="B160" s="9" t="s">
        <v>2873</v>
      </c>
      <c r="C160" s="10" t="s">
        <v>2874</v>
      </c>
      <c r="D160" s="10" t="s">
        <v>41</v>
      </c>
      <c r="E160" s="11">
        <v>0</v>
      </c>
      <c r="F160" s="11">
        <v>4</v>
      </c>
      <c r="G160" s="12">
        <v>546.28</v>
      </c>
      <c r="H160" s="12">
        <v>495.75</v>
      </c>
      <c r="I160" s="12">
        <v>1983</v>
      </c>
      <c r="J160" s="12">
        <v>1771.56</v>
      </c>
      <c r="K160" s="12">
        <v>76.162000000000006</v>
      </c>
      <c r="L160" s="12">
        <v>0</v>
      </c>
      <c r="M160" s="12">
        <v>0</v>
      </c>
      <c r="N160" s="12">
        <v>25.742756</v>
      </c>
      <c r="O160" s="12">
        <v>83.561899920000002</v>
      </c>
      <c r="P160" s="13">
        <v>25.9653318288</v>
      </c>
      <c r="R160" s="12">
        <v>556.12</v>
      </c>
      <c r="S160" s="12">
        <v>1983.04</v>
      </c>
      <c r="AD160" s="21"/>
    </row>
    <row r="161" spans="1:30" x14ac:dyDescent="0.2">
      <c r="A161" s="63"/>
      <c r="B161" s="64" t="s">
        <v>1281</v>
      </c>
      <c r="C161" s="65" t="s">
        <v>1282</v>
      </c>
      <c r="D161" s="65" t="s">
        <v>98</v>
      </c>
      <c r="E161" s="66">
        <v>0.02</v>
      </c>
      <c r="F161" s="66">
        <v>0.08</v>
      </c>
      <c r="G161" s="1">
        <v>179</v>
      </c>
      <c r="H161" s="1">
        <v>179</v>
      </c>
      <c r="I161" s="1">
        <v>14.32</v>
      </c>
      <c r="J161" s="1">
        <v>14.32</v>
      </c>
      <c r="K161" s="1"/>
      <c r="L161" s="1"/>
      <c r="M161" s="1"/>
      <c r="N161" s="1"/>
      <c r="O161" s="1"/>
      <c r="P161" s="1"/>
      <c r="R161" s="1">
        <v>277</v>
      </c>
      <c r="S161" s="1">
        <v>70</v>
      </c>
      <c r="T161" s="15">
        <f t="shared" ref="T161:T164" si="172">R161/H161</f>
        <v>1.5474860335195531</v>
      </c>
      <c r="U161" s="15">
        <f t="shared" ref="U161:U164" si="173">T161-AB161</f>
        <v>1.5218340219807198</v>
      </c>
      <c r="V161" s="16">
        <f t="shared" ref="V161:V164" si="174">G161*U161</f>
        <v>272.40828993454886</v>
      </c>
      <c r="W161" s="16">
        <f t="shared" ref="W161:W164" si="175">V161-G161</f>
        <v>93.408289934548861</v>
      </c>
      <c r="X161" s="16">
        <f t="shared" ref="X161:X164" si="176">F161*W161</f>
        <v>7.4726631947639088</v>
      </c>
      <c r="Y161" s="15">
        <f t="shared" si="158"/>
        <v>4.5848355451969969E-2</v>
      </c>
      <c r="Z161" s="15">
        <f t="shared" si="159"/>
        <v>1.1992624151289988E-2</v>
      </c>
      <c r="AA161" s="15">
        <f t="shared" si="160"/>
        <v>1.9115055013239957E-2</v>
      </c>
      <c r="AB161" s="15">
        <f t="shared" ref="AB161:AB164" si="177">AVERAGE(Y161:AA161)</f>
        <v>2.5652011538833303E-2</v>
      </c>
      <c r="AD161" s="21"/>
    </row>
    <row r="162" spans="1:30" x14ac:dyDescent="0.2">
      <c r="A162" s="63"/>
      <c r="B162" s="64" t="s">
        <v>1846</v>
      </c>
      <c r="C162" s="65" t="s">
        <v>1847</v>
      </c>
      <c r="D162" s="65" t="s">
        <v>41</v>
      </c>
      <c r="E162" s="66">
        <v>1</v>
      </c>
      <c r="F162" s="66">
        <v>4</v>
      </c>
      <c r="G162" s="1">
        <v>14.2</v>
      </c>
      <c r="H162" s="1">
        <v>14.2</v>
      </c>
      <c r="I162" s="1">
        <v>56.8</v>
      </c>
      <c r="J162" s="1">
        <v>56.8</v>
      </c>
      <c r="K162" s="1"/>
      <c r="L162" s="1"/>
      <c r="M162" s="1"/>
      <c r="N162" s="1"/>
      <c r="O162" s="1"/>
      <c r="P162" s="1"/>
      <c r="R162" s="1">
        <v>17.5</v>
      </c>
      <c r="S162" s="1">
        <v>22.16</v>
      </c>
      <c r="T162" s="15">
        <f t="shared" si="172"/>
        <v>1.2323943661971832</v>
      </c>
      <c r="U162" s="15">
        <f t="shared" si="173"/>
        <v>1.20674235465835</v>
      </c>
      <c r="V162" s="16">
        <f t="shared" si="174"/>
        <v>17.135741436148571</v>
      </c>
      <c r="W162" s="16">
        <f t="shared" si="175"/>
        <v>2.9357414361485716</v>
      </c>
      <c r="X162" s="16">
        <f t="shared" si="176"/>
        <v>11.742965744594287</v>
      </c>
      <c r="Y162" s="15">
        <f t="shared" si="158"/>
        <v>4.5848355451969969E-2</v>
      </c>
      <c r="Z162" s="15">
        <f t="shared" si="159"/>
        <v>1.1992624151289988E-2</v>
      </c>
      <c r="AA162" s="15">
        <f t="shared" si="160"/>
        <v>1.9115055013239957E-2</v>
      </c>
      <c r="AB162" s="15">
        <f t="shared" si="177"/>
        <v>2.5652011538833303E-2</v>
      </c>
      <c r="AD162" s="21"/>
    </row>
    <row r="163" spans="1:30" x14ac:dyDescent="0.2">
      <c r="A163" s="63"/>
      <c r="B163" s="64" t="s">
        <v>1920</v>
      </c>
      <c r="C163" s="65" t="s">
        <v>1921</v>
      </c>
      <c r="D163" s="65" t="s">
        <v>41</v>
      </c>
      <c r="E163" s="66">
        <v>1</v>
      </c>
      <c r="F163" s="66">
        <v>4</v>
      </c>
      <c r="G163" s="1">
        <v>7.78</v>
      </c>
      <c r="H163" s="1">
        <v>7.78</v>
      </c>
      <c r="I163" s="1">
        <v>31.12</v>
      </c>
      <c r="J163" s="1">
        <v>31.12</v>
      </c>
      <c r="K163" s="1"/>
      <c r="L163" s="1"/>
      <c r="M163" s="1"/>
      <c r="N163" s="1"/>
      <c r="O163" s="1"/>
      <c r="P163" s="1"/>
      <c r="R163" s="1">
        <v>8.4700000000000006</v>
      </c>
      <c r="S163" s="1">
        <v>33.880000000000003</v>
      </c>
      <c r="T163" s="15">
        <f t="shared" si="172"/>
        <v>1.0886889460154243</v>
      </c>
      <c r="U163" s="15">
        <f t="shared" si="173"/>
        <v>1.0630369344765911</v>
      </c>
      <c r="V163" s="16">
        <f t="shared" si="174"/>
        <v>8.2704273502278784</v>
      </c>
      <c r="W163" s="16">
        <f t="shared" si="175"/>
        <v>0.4904273502278782</v>
      </c>
      <c r="X163" s="16">
        <f t="shared" si="176"/>
        <v>1.9617094009115128</v>
      </c>
      <c r="Y163" s="15">
        <f t="shared" si="158"/>
        <v>4.5848355451969969E-2</v>
      </c>
      <c r="Z163" s="15">
        <f t="shared" si="159"/>
        <v>1.1992624151289988E-2</v>
      </c>
      <c r="AA163" s="15">
        <f t="shared" si="160"/>
        <v>1.9115055013239957E-2</v>
      </c>
      <c r="AB163" s="15">
        <f t="shared" si="177"/>
        <v>2.5652011538833303E-2</v>
      </c>
      <c r="AD163" s="21"/>
    </row>
    <row r="164" spans="1:30" ht="18.5" thickBot="1" x14ac:dyDescent="0.25">
      <c r="A164" s="63"/>
      <c r="B164" s="64" t="s">
        <v>2875</v>
      </c>
      <c r="C164" s="65" t="s">
        <v>2876</v>
      </c>
      <c r="D164" s="65" t="s">
        <v>41</v>
      </c>
      <c r="E164" s="66">
        <v>1</v>
      </c>
      <c r="F164" s="66">
        <v>4</v>
      </c>
      <c r="G164" s="1">
        <v>417.33</v>
      </c>
      <c r="H164" s="1">
        <v>417.33</v>
      </c>
      <c r="I164" s="1">
        <v>1669.32</v>
      </c>
      <c r="J164" s="1">
        <v>1669.32</v>
      </c>
      <c r="K164" s="1"/>
      <c r="L164" s="1"/>
      <c r="M164" s="1"/>
      <c r="N164" s="1"/>
      <c r="O164" s="1"/>
      <c r="P164" s="1"/>
      <c r="R164" s="1">
        <v>464.25</v>
      </c>
      <c r="S164" s="1">
        <v>1857</v>
      </c>
      <c r="T164" s="15">
        <f t="shared" si="172"/>
        <v>1.1124290130112862</v>
      </c>
      <c r="U164" s="15">
        <f t="shared" si="173"/>
        <v>1.0867770014724529</v>
      </c>
      <c r="V164" s="16">
        <f t="shared" si="174"/>
        <v>453.54464602449877</v>
      </c>
      <c r="W164" s="16">
        <f t="shared" si="175"/>
        <v>36.214646024498791</v>
      </c>
      <c r="X164" s="16">
        <f t="shared" si="176"/>
        <v>144.85858409799516</v>
      </c>
      <c r="Y164" s="15">
        <f t="shared" si="158"/>
        <v>4.5848355451969969E-2</v>
      </c>
      <c r="Z164" s="15">
        <f t="shared" si="159"/>
        <v>1.1992624151289988E-2</v>
      </c>
      <c r="AA164" s="15">
        <f t="shared" si="160"/>
        <v>1.9115055013239957E-2</v>
      </c>
      <c r="AB164" s="15">
        <f t="shared" si="177"/>
        <v>2.5652011538833303E-2</v>
      </c>
      <c r="AD164" s="21"/>
    </row>
    <row r="165" spans="1:30" x14ac:dyDescent="0.2">
      <c r="A165" s="67">
        <v>34</v>
      </c>
      <c r="B165" s="68" t="s">
        <v>2877</v>
      </c>
      <c r="C165" s="69" t="s">
        <v>2878</v>
      </c>
      <c r="D165" s="69" t="s">
        <v>41</v>
      </c>
      <c r="E165" s="70">
        <v>0</v>
      </c>
      <c r="F165" s="70">
        <v>1</v>
      </c>
      <c r="G165" s="71">
        <v>878.15</v>
      </c>
      <c r="H165" s="71"/>
      <c r="I165" s="71">
        <v>878.15</v>
      </c>
      <c r="J165" s="71">
        <v>0</v>
      </c>
      <c r="K165" s="71">
        <v>0</v>
      </c>
      <c r="L165" s="71">
        <v>0</v>
      </c>
      <c r="M165" s="71">
        <v>0</v>
      </c>
      <c r="N165" s="71">
        <v>0</v>
      </c>
      <c r="O165" s="71">
        <v>0</v>
      </c>
      <c r="P165" s="72">
        <v>0</v>
      </c>
      <c r="R165" s="71"/>
      <c r="S165" s="71">
        <v>0</v>
      </c>
      <c r="AD165" s="21"/>
    </row>
    <row r="166" spans="1:30" ht="20" x14ac:dyDescent="0.2">
      <c r="A166" s="87">
        <v>35</v>
      </c>
      <c r="B166" s="88" t="s">
        <v>1413</v>
      </c>
      <c r="C166" s="89" t="s">
        <v>1414</v>
      </c>
      <c r="D166" s="89" t="s">
        <v>41</v>
      </c>
      <c r="E166" s="90">
        <v>0</v>
      </c>
      <c r="F166" s="90">
        <v>2</v>
      </c>
      <c r="G166" s="91">
        <v>5167.3999999999996</v>
      </c>
      <c r="H166" s="91"/>
      <c r="I166" s="91"/>
      <c r="J166" s="91"/>
      <c r="K166" s="91"/>
      <c r="L166" s="91"/>
      <c r="M166" s="91"/>
      <c r="N166" s="91"/>
      <c r="O166" s="91"/>
      <c r="P166" s="92"/>
      <c r="R166" s="91"/>
      <c r="S166" s="91">
        <v>0</v>
      </c>
      <c r="T166" s="15">
        <f>T167</f>
        <v>1.1124247468800637</v>
      </c>
      <c r="U166" s="15">
        <f>U167</f>
        <v>1.0867727353412304</v>
      </c>
      <c r="V166" s="16">
        <f t="shared" ref="V166" si="178">G166*U166</f>
        <v>5615.7894326022733</v>
      </c>
      <c r="W166" s="16">
        <f t="shared" ref="W166" si="179">V166-G166</f>
        <v>448.3894326022737</v>
      </c>
      <c r="X166" s="16">
        <f t="shared" ref="X166" si="180">F166*W166</f>
        <v>896.7788652045474</v>
      </c>
      <c r="Y166" s="15">
        <f t="shared" ref="Y166:Y167" si="181">104.584835545197%-100%</f>
        <v>4.5848355451969969E-2</v>
      </c>
      <c r="Z166" s="15">
        <f t="shared" ref="Z166:Z167" si="182">101.199262415129%-100%</f>
        <v>1.1992624151289988E-2</v>
      </c>
      <c r="AA166" s="15">
        <f t="shared" ref="AA166:AA167" si="183">101.911505501324%-100%</f>
        <v>1.9115055013239957E-2</v>
      </c>
      <c r="AB166" s="15">
        <f t="shared" ref="AB166:AB167" si="184">AVERAGE(Y166:AA166)</f>
        <v>2.5652011538833303E-2</v>
      </c>
      <c r="AC166" s="17" t="s">
        <v>5093</v>
      </c>
      <c r="AD166" s="21"/>
    </row>
    <row r="167" spans="1:30" ht="18" x14ac:dyDescent="0.2">
      <c r="A167" s="63"/>
      <c r="B167" s="64" t="s">
        <v>5094</v>
      </c>
      <c r="C167" s="65" t="s">
        <v>5095</v>
      </c>
      <c r="D167" s="65" t="s">
        <v>41</v>
      </c>
      <c r="E167" s="66">
        <v>1</v>
      </c>
      <c r="F167" s="66">
        <v>2</v>
      </c>
      <c r="G167" s="1">
        <v>2709.19</v>
      </c>
      <c r="H167" s="1">
        <v>2709.19</v>
      </c>
      <c r="I167" s="1">
        <v>5418.38</v>
      </c>
      <c r="J167" s="1">
        <v>5418.38</v>
      </c>
      <c r="K167" s="1"/>
      <c r="L167" s="1"/>
      <c r="M167" s="1"/>
      <c r="N167" s="1"/>
      <c r="O167" s="1"/>
      <c r="P167" s="1"/>
      <c r="R167" s="1">
        <v>3013.77</v>
      </c>
      <c r="S167" s="1">
        <v>6027.54</v>
      </c>
      <c r="T167" s="15">
        <f t="shared" ref="T167" si="185">R167/H167</f>
        <v>1.1124247468800637</v>
      </c>
      <c r="U167" s="15">
        <f t="shared" ref="U167" si="186">T167-AB167</f>
        <v>1.0867727353412304</v>
      </c>
      <c r="V167" s="16"/>
      <c r="W167" s="16"/>
      <c r="X167" s="16"/>
      <c r="Y167" s="15">
        <f t="shared" si="181"/>
        <v>4.5848355451969969E-2</v>
      </c>
      <c r="Z167" s="15">
        <f t="shared" si="182"/>
        <v>1.1992624151289988E-2</v>
      </c>
      <c r="AA167" s="15">
        <f t="shared" si="183"/>
        <v>1.9115055013239957E-2</v>
      </c>
      <c r="AB167" s="15">
        <f t="shared" si="184"/>
        <v>2.5652011538833303E-2</v>
      </c>
      <c r="AC167" s="17" t="s">
        <v>5096</v>
      </c>
      <c r="AD167" s="21"/>
    </row>
    <row r="168" spans="1:30" ht="15" thickBot="1" x14ac:dyDescent="0.25">
      <c r="A168" s="73">
        <v>36</v>
      </c>
      <c r="B168" s="74" t="s">
        <v>1415</v>
      </c>
      <c r="C168" s="75" t="s">
        <v>1416</v>
      </c>
      <c r="D168" s="75" t="s">
        <v>41</v>
      </c>
      <c r="E168" s="76">
        <v>0</v>
      </c>
      <c r="F168" s="76">
        <v>1</v>
      </c>
      <c r="G168" s="77">
        <v>241.52</v>
      </c>
      <c r="H168" s="77">
        <v>596.73</v>
      </c>
      <c r="I168" s="77">
        <v>596.73</v>
      </c>
      <c r="J168" s="77">
        <v>87.331999999999994</v>
      </c>
      <c r="K168" s="77">
        <v>183.4965</v>
      </c>
      <c r="L168" s="77">
        <v>0</v>
      </c>
      <c r="M168" s="77">
        <v>0</v>
      </c>
      <c r="N168" s="77">
        <v>62.021816999999999</v>
      </c>
      <c r="O168" s="77">
        <v>201.32501994</v>
      </c>
      <c r="P168" s="78">
        <v>62.558067171600001</v>
      </c>
      <c r="R168" s="77">
        <v>675.2</v>
      </c>
      <c r="S168" s="77">
        <v>93.492000000000004</v>
      </c>
      <c r="AD168" s="21"/>
    </row>
    <row r="169" spans="1:30" x14ac:dyDescent="0.2">
      <c r="A169" s="63"/>
      <c r="B169" s="64" t="s">
        <v>1417</v>
      </c>
      <c r="C169" s="65" t="s">
        <v>1418</v>
      </c>
      <c r="D169" s="65" t="s">
        <v>98</v>
      </c>
      <c r="E169" s="66">
        <v>0.58799999999999997</v>
      </c>
      <c r="F169" s="66">
        <v>0.58799999999999997</v>
      </c>
      <c r="G169" s="1">
        <v>104</v>
      </c>
      <c r="H169" s="1">
        <v>104</v>
      </c>
      <c r="I169" s="1">
        <v>61.152000000000001</v>
      </c>
      <c r="J169" s="1">
        <v>61.152000000000001</v>
      </c>
      <c r="K169" s="1"/>
      <c r="L169" s="1"/>
      <c r="M169" s="1"/>
      <c r="N169" s="1"/>
      <c r="O169" s="1"/>
      <c r="P169" s="1"/>
      <c r="R169" s="1">
        <v>109</v>
      </c>
      <c r="S169" s="1">
        <v>64.091999999999999</v>
      </c>
      <c r="T169" s="15">
        <f t="shared" ref="T169:T171" si="187">R169/H169</f>
        <v>1.0480769230769231</v>
      </c>
      <c r="U169" s="15">
        <f t="shared" ref="U169:U171" si="188">T169-AB169</f>
        <v>1.0224249115380899</v>
      </c>
      <c r="V169" s="16">
        <f t="shared" ref="V169:V171" si="189">G169*U169</f>
        <v>106.33219079996135</v>
      </c>
      <c r="W169" s="16">
        <f t="shared" ref="W169:W171" si="190">V169-G169</f>
        <v>2.3321907999613529</v>
      </c>
      <c r="X169" s="16">
        <f t="shared" ref="X169:X171" si="191">F169*W169</f>
        <v>1.3713281903772754</v>
      </c>
      <c r="Y169" s="15">
        <f t="shared" ref="Y169:Y171" si="192">104.584835545197%-100%</f>
        <v>4.5848355451969969E-2</v>
      </c>
      <c r="Z169" s="15">
        <f t="shared" ref="Z169:Z171" si="193">101.199262415129%-100%</f>
        <v>1.1992624151289988E-2</v>
      </c>
      <c r="AA169" s="15">
        <f t="shared" ref="AA169:AA171" si="194">101.911505501324%-100%</f>
        <v>1.9115055013239957E-2</v>
      </c>
      <c r="AB169" s="15">
        <f t="shared" ref="AB169:AB171" si="195">AVERAGE(Y169:AA169)</f>
        <v>2.5652011538833303E-2</v>
      </c>
      <c r="AD169" s="21"/>
    </row>
    <row r="170" spans="1:30" x14ac:dyDescent="0.2">
      <c r="A170" s="63"/>
      <c r="B170" s="64" t="s">
        <v>1419</v>
      </c>
      <c r="C170" s="65" t="s">
        <v>1420</v>
      </c>
      <c r="D170" s="65" t="s">
        <v>98</v>
      </c>
      <c r="E170" s="66">
        <v>0.14000000000000001</v>
      </c>
      <c r="F170" s="66">
        <v>0.14000000000000001</v>
      </c>
      <c r="G170" s="1">
        <v>187</v>
      </c>
      <c r="H170" s="1">
        <v>187</v>
      </c>
      <c r="I170" s="1">
        <v>26.18</v>
      </c>
      <c r="J170" s="1">
        <v>26.18</v>
      </c>
      <c r="K170" s="1"/>
      <c r="L170" s="1"/>
      <c r="M170" s="1"/>
      <c r="N170" s="1"/>
      <c r="O170" s="1"/>
      <c r="P170" s="1"/>
      <c r="R170" s="1">
        <v>210</v>
      </c>
      <c r="S170" s="1">
        <v>29.4</v>
      </c>
      <c r="T170" s="15">
        <f t="shared" si="187"/>
        <v>1.1229946524064172</v>
      </c>
      <c r="U170" s="15">
        <f t="shared" si="188"/>
        <v>1.0973426408675839</v>
      </c>
      <c r="V170" s="16">
        <f t="shared" si="189"/>
        <v>205.20307384223818</v>
      </c>
      <c r="W170" s="16">
        <f t="shared" si="190"/>
        <v>18.203073842238183</v>
      </c>
      <c r="X170" s="16">
        <f t="shared" si="191"/>
        <v>2.5484303379133459</v>
      </c>
      <c r="Y170" s="15">
        <f t="shared" si="192"/>
        <v>4.5848355451969969E-2</v>
      </c>
      <c r="Z170" s="15">
        <f t="shared" si="193"/>
        <v>1.1992624151289988E-2</v>
      </c>
      <c r="AA170" s="15">
        <f t="shared" si="194"/>
        <v>1.9115055013239957E-2</v>
      </c>
      <c r="AB170" s="15">
        <f t="shared" si="195"/>
        <v>2.5652011538833303E-2</v>
      </c>
      <c r="AD170" s="21"/>
    </row>
    <row r="171" spans="1:30" ht="15" thickBot="1" x14ac:dyDescent="0.25">
      <c r="A171" s="2">
        <v>37</v>
      </c>
      <c r="B171" s="3" t="s">
        <v>1421</v>
      </c>
      <c r="C171" s="4" t="s">
        <v>1422</v>
      </c>
      <c r="D171" s="4" t="s">
        <v>41</v>
      </c>
      <c r="E171" s="5">
        <v>0</v>
      </c>
      <c r="F171" s="5">
        <v>1</v>
      </c>
      <c r="G171" s="6">
        <v>366.72</v>
      </c>
      <c r="H171" s="6">
        <v>315</v>
      </c>
      <c r="I171" s="6">
        <v>315</v>
      </c>
      <c r="J171" s="6">
        <v>315</v>
      </c>
      <c r="K171" s="6">
        <v>0</v>
      </c>
      <c r="L171" s="6">
        <v>0</v>
      </c>
      <c r="M171" s="6">
        <v>0</v>
      </c>
      <c r="N171" s="6">
        <v>0</v>
      </c>
      <c r="O171" s="6">
        <v>0</v>
      </c>
      <c r="P171" s="6">
        <v>0</v>
      </c>
      <c r="R171" s="6">
        <v>620</v>
      </c>
      <c r="S171" s="6">
        <v>620</v>
      </c>
      <c r="T171" s="15">
        <f t="shared" si="187"/>
        <v>1.9682539682539681</v>
      </c>
      <c r="U171" s="15">
        <f t="shared" si="188"/>
        <v>1.9426019567151349</v>
      </c>
      <c r="V171" s="16">
        <f t="shared" si="189"/>
        <v>712.39098956657438</v>
      </c>
      <c r="W171" s="16">
        <f t="shared" si="190"/>
        <v>345.67098956657435</v>
      </c>
      <c r="X171" s="16">
        <f t="shared" si="191"/>
        <v>345.67098956657435</v>
      </c>
      <c r="Y171" s="15">
        <f t="shared" si="192"/>
        <v>4.5848355451969969E-2</v>
      </c>
      <c r="Z171" s="15">
        <f t="shared" si="193"/>
        <v>1.1992624151289988E-2</v>
      </c>
      <c r="AA171" s="15">
        <f t="shared" si="194"/>
        <v>1.9115055013239957E-2</v>
      </c>
      <c r="AB171" s="15">
        <f t="shared" si="195"/>
        <v>2.5652011538833303E-2</v>
      </c>
      <c r="AD171" s="21"/>
    </row>
    <row r="172" spans="1:30" ht="15" thickBot="1" x14ac:dyDescent="0.25">
      <c r="A172" s="8">
        <v>38</v>
      </c>
      <c r="B172" s="9" t="s">
        <v>1423</v>
      </c>
      <c r="C172" s="10" t="s">
        <v>1424</v>
      </c>
      <c r="D172" s="10" t="s">
        <v>41</v>
      </c>
      <c r="E172" s="11">
        <v>0</v>
      </c>
      <c r="F172" s="11">
        <v>8</v>
      </c>
      <c r="G172" s="12">
        <v>193.21</v>
      </c>
      <c r="H172" s="12">
        <v>675.63</v>
      </c>
      <c r="I172" s="12">
        <v>5405.04</v>
      </c>
      <c r="J172" s="12">
        <v>798.46400000000006</v>
      </c>
      <c r="K172" s="12">
        <v>1659.3879999999999</v>
      </c>
      <c r="L172" s="12">
        <v>0</v>
      </c>
      <c r="M172" s="12">
        <v>0</v>
      </c>
      <c r="N172" s="12">
        <v>560.87314400000002</v>
      </c>
      <c r="O172" s="12">
        <v>1820.61413808</v>
      </c>
      <c r="P172" s="13">
        <v>565.7225394912</v>
      </c>
      <c r="R172" s="12">
        <v>764.41</v>
      </c>
      <c r="S172" s="12">
        <v>854.78399999999999</v>
      </c>
      <c r="AD172" s="21"/>
    </row>
    <row r="173" spans="1:30" x14ac:dyDescent="0.2">
      <c r="A173" s="63"/>
      <c r="B173" s="64" t="s">
        <v>1417</v>
      </c>
      <c r="C173" s="65" t="s">
        <v>1418</v>
      </c>
      <c r="D173" s="65" t="s">
        <v>98</v>
      </c>
      <c r="E173" s="66">
        <v>0.67200000000000004</v>
      </c>
      <c r="F173" s="66">
        <v>5.3760000000000003</v>
      </c>
      <c r="G173" s="1">
        <v>104</v>
      </c>
      <c r="H173" s="1">
        <v>104</v>
      </c>
      <c r="I173" s="1">
        <v>559.10400000000004</v>
      </c>
      <c r="J173" s="1">
        <v>559.10400000000004</v>
      </c>
      <c r="K173" s="1"/>
      <c r="L173" s="1"/>
      <c r="M173" s="1"/>
      <c r="N173" s="1"/>
      <c r="O173" s="1"/>
      <c r="P173" s="1"/>
      <c r="R173" s="1">
        <v>109</v>
      </c>
      <c r="S173" s="1">
        <v>585.98400000000004</v>
      </c>
      <c r="T173" s="15">
        <f t="shared" ref="T173:T175" si="196">R173/H173</f>
        <v>1.0480769230769231</v>
      </c>
      <c r="U173" s="15">
        <f t="shared" ref="U173:U175" si="197">T173-AB173</f>
        <v>1.0224249115380899</v>
      </c>
      <c r="V173" s="16">
        <f t="shared" ref="V173:V175" si="198">G173*U173</f>
        <v>106.33219079996135</v>
      </c>
      <c r="W173" s="16">
        <f t="shared" ref="W173:W175" si="199">V173-G173</f>
        <v>2.3321907999613529</v>
      </c>
      <c r="X173" s="16">
        <f t="shared" ref="X173:X175" si="200">F173*W173</f>
        <v>12.537857740592234</v>
      </c>
      <c r="Y173" s="15">
        <f t="shared" ref="Y173:Y175" si="201">104.584835545197%-100%</f>
        <v>4.5848355451969969E-2</v>
      </c>
      <c r="Z173" s="15">
        <f t="shared" ref="Z173:Z175" si="202">101.199262415129%-100%</f>
        <v>1.1992624151289988E-2</v>
      </c>
      <c r="AA173" s="15">
        <f t="shared" ref="AA173:AA175" si="203">101.911505501324%-100%</f>
        <v>1.9115055013239957E-2</v>
      </c>
      <c r="AB173" s="15">
        <f t="shared" ref="AB173:AB175" si="204">AVERAGE(Y173:AA173)</f>
        <v>2.5652011538833303E-2</v>
      </c>
      <c r="AD173" s="21"/>
    </row>
    <row r="174" spans="1:30" x14ac:dyDescent="0.2">
      <c r="A174" s="63"/>
      <c r="B174" s="64" t="s">
        <v>1419</v>
      </c>
      <c r="C174" s="65" t="s">
        <v>1420</v>
      </c>
      <c r="D174" s="65" t="s">
        <v>98</v>
      </c>
      <c r="E174" s="66">
        <v>0.16</v>
      </c>
      <c r="F174" s="66">
        <v>1.28</v>
      </c>
      <c r="G174" s="1">
        <v>187</v>
      </c>
      <c r="H174" s="1">
        <v>187</v>
      </c>
      <c r="I174" s="1">
        <v>239.36</v>
      </c>
      <c r="J174" s="1">
        <v>239.36</v>
      </c>
      <c r="K174" s="1"/>
      <c r="L174" s="1"/>
      <c r="M174" s="1"/>
      <c r="N174" s="1"/>
      <c r="O174" s="1"/>
      <c r="P174" s="1"/>
      <c r="R174" s="1">
        <v>210</v>
      </c>
      <c r="S174" s="1">
        <v>268.8</v>
      </c>
      <c r="T174" s="15">
        <f t="shared" si="196"/>
        <v>1.1229946524064172</v>
      </c>
      <c r="U174" s="15">
        <f t="shared" si="197"/>
        <v>1.0973426408675839</v>
      </c>
      <c r="V174" s="16">
        <f t="shared" si="198"/>
        <v>205.20307384223818</v>
      </c>
      <c r="W174" s="16">
        <f t="shared" si="199"/>
        <v>18.203073842238183</v>
      </c>
      <c r="X174" s="16">
        <f t="shared" si="200"/>
        <v>23.299934518064873</v>
      </c>
      <c r="Y174" s="15">
        <f t="shared" si="201"/>
        <v>4.5848355451969969E-2</v>
      </c>
      <c r="Z174" s="15">
        <f t="shared" si="202"/>
        <v>1.1992624151289988E-2</v>
      </c>
      <c r="AA174" s="15">
        <f t="shared" si="203"/>
        <v>1.9115055013239957E-2</v>
      </c>
      <c r="AB174" s="15">
        <f t="shared" si="204"/>
        <v>2.5652011538833303E-2</v>
      </c>
      <c r="AD174" s="21"/>
    </row>
    <row r="175" spans="1:30" ht="15" thickBot="1" x14ac:dyDescent="0.25">
      <c r="A175" s="2">
        <v>39</v>
      </c>
      <c r="B175" s="3" t="s">
        <v>1425</v>
      </c>
      <c r="C175" s="4" t="s">
        <v>1426</v>
      </c>
      <c r="D175" s="4" t="s">
        <v>41</v>
      </c>
      <c r="E175" s="5">
        <v>0</v>
      </c>
      <c r="F175" s="5">
        <v>8</v>
      </c>
      <c r="G175" s="6">
        <v>382</v>
      </c>
      <c r="H175" s="6">
        <v>464</v>
      </c>
      <c r="I175" s="6">
        <v>3712</v>
      </c>
      <c r="J175" s="6">
        <v>3712</v>
      </c>
      <c r="K175" s="6">
        <v>0</v>
      </c>
      <c r="L175" s="6">
        <v>0</v>
      </c>
      <c r="M175" s="6">
        <v>0</v>
      </c>
      <c r="N175" s="6">
        <v>0</v>
      </c>
      <c r="O175" s="6">
        <v>0</v>
      </c>
      <c r="P175" s="6">
        <v>0</v>
      </c>
      <c r="R175" s="6">
        <v>880</v>
      </c>
      <c r="S175" s="6">
        <v>7040</v>
      </c>
      <c r="T175" s="15">
        <f t="shared" si="196"/>
        <v>1.896551724137931</v>
      </c>
      <c r="U175" s="15">
        <f t="shared" si="197"/>
        <v>1.8708997125990978</v>
      </c>
      <c r="V175" s="16">
        <f t="shared" si="198"/>
        <v>714.68369021285537</v>
      </c>
      <c r="W175" s="16">
        <f t="shared" si="199"/>
        <v>332.68369021285537</v>
      </c>
      <c r="X175" s="16">
        <f t="shared" si="200"/>
        <v>2661.4695217028429</v>
      </c>
      <c r="Y175" s="15">
        <f t="shared" si="201"/>
        <v>4.5848355451969969E-2</v>
      </c>
      <c r="Z175" s="15">
        <f t="shared" si="202"/>
        <v>1.1992624151289988E-2</v>
      </c>
      <c r="AA175" s="15">
        <f t="shared" si="203"/>
        <v>1.9115055013239957E-2</v>
      </c>
      <c r="AB175" s="15">
        <f t="shared" si="204"/>
        <v>2.5652011538833303E-2</v>
      </c>
      <c r="AD175" s="21"/>
    </row>
    <row r="176" spans="1:30" ht="15" thickBot="1" x14ac:dyDescent="0.25">
      <c r="A176" s="8">
        <v>40</v>
      </c>
      <c r="B176" s="9" t="s">
        <v>1427</v>
      </c>
      <c r="C176" s="10" t="s">
        <v>1428</v>
      </c>
      <c r="D176" s="10" t="s">
        <v>41</v>
      </c>
      <c r="E176" s="11">
        <v>0</v>
      </c>
      <c r="F176" s="11">
        <v>2</v>
      </c>
      <c r="G176" s="12">
        <v>241.52</v>
      </c>
      <c r="H176" s="12">
        <v>801.31</v>
      </c>
      <c r="I176" s="12">
        <v>1602.62</v>
      </c>
      <c r="J176" s="12">
        <v>224.56800000000001</v>
      </c>
      <c r="K176" s="12">
        <v>496.40100000000001</v>
      </c>
      <c r="L176" s="12">
        <v>0</v>
      </c>
      <c r="M176" s="12">
        <v>0</v>
      </c>
      <c r="N176" s="12">
        <v>167.78353799999999</v>
      </c>
      <c r="O176" s="12">
        <v>544.63132115999997</v>
      </c>
      <c r="P176" s="13">
        <v>169.2342202824</v>
      </c>
      <c r="R176" s="12">
        <v>907.03</v>
      </c>
      <c r="S176" s="12">
        <v>240.40799999999999</v>
      </c>
      <c r="AD176" s="21"/>
    </row>
    <row r="177" spans="1:30" x14ac:dyDescent="0.2">
      <c r="A177" s="63"/>
      <c r="B177" s="64" t="s">
        <v>1417</v>
      </c>
      <c r="C177" s="65" t="s">
        <v>1418</v>
      </c>
      <c r="D177" s="65" t="s">
        <v>98</v>
      </c>
      <c r="E177" s="66">
        <v>0.75600000000000001</v>
      </c>
      <c r="F177" s="66">
        <v>1.512</v>
      </c>
      <c r="G177" s="1">
        <v>104</v>
      </c>
      <c r="H177" s="1">
        <v>104</v>
      </c>
      <c r="I177" s="1">
        <v>157.24799999999999</v>
      </c>
      <c r="J177" s="1">
        <v>157.24799999999999</v>
      </c>
      <c r="K177" s="1"/>
      <c r="L177" s="1"/>
      <c r="M177" s="1"/>
      <c r="N177" s="1"/>
      <c r="O177" s="1"/>
      <c r="P177" s="1"/>
      <c r="R177" s="1">
        <v>109</v>
      </c>
      <c r="S177" s="1">
        <v>164.80799999999999</v>
      </c>
      <c r="T177" s="15">
        <f t="shared" ref="T177:T179" si="205">R177/H177</f>
        <v>1.0480769230769231</v>
      </c>
      <c r="U177" s="15">
        <f t="shared" ref="U177:U179" si="206">T177-AB177</f>
        <v>1.0224249115380899</v>
      </c>
      <c r="V177" s="16">
        <f t="shared" ref="V177:V179" si="207">G177*U177</f>
        <v>106.33219079996135</v>
      </c>
      <c r="W177" s="16">
        <f t="shared" ref="W177:W179" si="208">V177-G177</f>
        <v>2.3321907999613529</v>
      </c>
      <c r="X177" s="16">
        <f t="shared" ref="X177:X179" si="209">F177*W177</f>
        <v>3.5262724895415656</v>
      </c>
      <c r="Y177" s="15">
        <f t="shared" ref="Y177:Y179" si="210">104.584835545197%-100%</f>
        <v>4.5848355451969969E-2</v>
      </c>
      <c r="Z177" s="15">
        <f t="shared" ref="Z177:Z179" si="211">101.199262415129%-100%</f>
        <v>1.1992624151289988E-2</v>
      </c>
      <c r="AA177" s="15">
        <f t="shared" ref="AA177:AA179" si="212">101.911505501324%-100%</f>
        <v>1.9115055013239957E-2</v>
      </c>
      <c r="AB177" s="15">
        <f t="shared" ref="AB177:AB179" si="213">AVERAGE(Y177:AA177)</f>
        <v>2.5652011538833303E-2</v>
      </c>
      <c r="AD177" s="21"/>
    </row>
    <row r="178" spans="1:30" x14ac:dyDescent="0.2">
      <c r="A178" s="63"/>
      <c r="B178" s="64" t="s">
        <v>1419</v>
      </c>
      <c r="C178" s="65" t="s">
        <v>1420</v>
      </c>
      <c r="D178" s="65" t="s">
        <v>98</v>
      </c>
      <c r="E178" s="66">
        <v>0.18</v>
      </c>
      <c r="F178" s="66">
        <v>0.36</v>
      </c>
      <c r="G178" s="1">
        <v>187</v>
      </c>
      <c r="H178" s="1">
        <v>187</v>
      </c>
      <c r="I178" s="1">
        <v>67.319999999999993</v>
      </c>
      <c r="J178" s="1">
        <v>67.319999999999993</v>
      </c>
      <c r="K178" s="1"/>
      <c r="L178" s="1"/>
      <c r="M178" s="1"/>
      <c r="N178" s="1"/>
      <c r="O178" s="1"/>
      <c r="P178" s="1"/>
      <c r="R178" s="1">
        <v>210</v>
      </c>
      <c r="S178" s="1">
        <v>75.599999999999994</v>
      </c>
      <c r="T178" s="15">
        <f t="shared" si="205"/>
        <v>1.1229946524064172</v>
      </c>
      <c r="U178" s="15">
        <f t="shared" si="206"/>
        <v>1.0973426408675839</v>
      </c>
      <c r="V178" s="16">
        <f t="shared" si="207"/>
        <v>205.20307384223818</v>
      </c>
      <c r="W178" s="16">
        <f t="shared" si="208"/>
        <v>18.203073842238183</v>
      </c>
      <c r="X178" s="16">
        <f t="shared" si="209"/>
        <v>6.5531065832057456</v>
      </c>
      <c r="Y178" s="15">
        <f t="shared" si="210"/>
        <v>4.5848355451969969E-2</v>
      </c>
      <c r="Z178" s="15">
        <f t="shared" si="211"/>
        <v>1.1992624151289988E-2</v>
      </c>
      <c r="AA178" s="15">
        <f t="shared" si="212"/>
        <v>1.9115055013239957E-2</v>
      </c>
      <c r="AB178" s="15">
        <f t="shared" si="213"/>
        <v>2.5652011538833303E-2</v>
      </c>
      <c r="AD178" s="21"/>
    </row>
    <row r="179" spans="1:30" ht="15" thickBot="1" x14ac:dyDescent="0.25">
      <c r="A179" s="2">
        <v>41</v>
      </c>
      <c r="B179" s="3" t="s">
        <v>1429</v>
      </c>
      <c r="C179" s="4" t="s">
        <v>1430</v>
      </c>
      <c r="D179" s="4" t="s">
        <v>41</v>
      </c>
      <c r="E179" s="5">
        <v>0</v>
      </c>
      <c r="F179" s="5">
        <v>2</v>
      </c>
      <c r="G179" s="6">
        <v>600.28</v>
      </c>
      <c r="H179" s="6">
        <v>776</v>
      </c>
      <c r="I179" s="6">
        <v>1552</v>
      </c>
      <c r="J179" s="6">
        <v>1552</v>
      </c>
      <c r="K179" s="6">
        <v>0</v>
      </c>
      <c r="L179" s="6">
        <v>0</v>
      </c>
      <c r="M179" s="6">
        <v>0</v>
      </c>
      <c r="N179" s="6">
        <v>0</v>
      </c>
      <c r="O179" s="6">
        <v>0</v>
      </c>
      <c r="P179" s="6">
        <v>0</v>
      </c>
      <c r="R179" s="6">
        <v>1740</v>
      </c>
      <c r="S179" s="6">
        <v>3480</v>
      </c>
      <c r="T179" s="15">
        <f t="shared" si="205"/>
        <v>2.2422680412371134</v>
      </c>
      <c r="U179" s="15">
        <f t="shared" si="206"/>
        <v>2.21661602969828</v>
      </c>
      <c r="V179" s="16">
        <f t="shared" si="207"/>
        <v>1330.5902703072834</v>
      </c>
      <c r="W179" s="16">
        <f t="shared" si="208"/>
        <v>730.31027030728342</v>
      </c>
      <c r="X179" s="16">
        <f t="shared" si="209"/>
        <v>1460.6205406145668</v>
      </c>
      <c r="Y179" s="15">
        <f t="shared" si="210"/>
        <v>4.5848355451969969E-2</v>
      </c>
      <c r="Z179" s="15">
        <f t="shared" si="211"/>
        <v>1.1992624151289988E-2</v>
      </c>
      <c r="AA179" s="15">
        <f t="shared" si="212"/>
        <v>1.9115055013239957E-2</v>
      </c>
      <c r="AB179" s="15">
        <f t="shared" si="213"/>
        <v>2.5652011538833303E-2</v>
      </c>
      <c r="AD179" s="21"/>
    </row>
    <row r="180" spans="1:30" ht="15" thickBot="1" x14ac:dyDescent="0.25">
      <c r="A180" s="8">
        <v>42</v>
      </c>
      <c r="B180" s="9" t="s">
        <v>2879</v>
      </c>
      <c r="C180" s="10" t="s">
        <v>2880</v>
      </c>
      <c r="D180" s="10" t="s">
        <v>41</v>
      </c>
      <c r="E180" s="11">
        <v>0</v>
      </c>
      <c r="F180" s="11">
        <v>1</v>
      </c>
      <c r="G180" s="12">
        <v>859.83</v>
      </c>
      <c r="H180" s="12">
        <v>781.5</v>
      </c>
      <c r="I180" s="12">
        <v>781.5</v>
      </c>
      <c r="J180" s="12">
        <v>711.80375000000004</v>
      </c>
      <c r="K180" s="12">
        <v>25.107600000000001</v>
      </c>
      <c r="L180" s="12">
        <v>0</v>
      </c>
      <c r="M180" s="12">
        <v>0</v>
      </c>
      <c r="N180" s="12">
        <v>8.4863687999999993</v>
      </c>
      <c r="O180" s="12">
        <v>27.547054416000002</v>
      </c>
      <c r="P180" s="13">
        <v>8.5597432502400004</v>
      </c>
      <c r="R180" s="12">
        <v>971.05</v>
      </c>
      <c r="S180" s="12">
        <v>891.88625000000002</v>
      </c>
      <c r="AD180" s="21"/>
    </row>
    <row r="181" spans="1:30" x14ac:dyDescent="0.2">
      <c r="A181" s="63"/>
      <c r="B181" s="64" t="s">
        <v>1281</v>
      </c>
      <c r="C181" s="65" t="s">
        <v>1282</v>
      </c>
      <c r="D181" s="65" t="s">
        <v>98</v>
      </c>
      <c r="E181" s="66">
        <v>2.1250000000000002E-2</v>
      </c>
      <c r="F181" s="66">
        <v>2.1250000000000002E-2</v>
      </c>
      <c r="G181" s="1">
        <v>179</v>
      </c>
      <c r="H181" s="1">
        <v>179</v>
      </c>
      <c r="I181" s="1">
        <v>3.80375</v>
      </c>
      <c r="J181" s="1">
        <v>3.80375</v>
      </c>
      <c r="K181" s="1"/>
      <c r="L181" s="1"/>
      <c r="M181" s="1"/>
      <c r="N181" s="1"/>
      <c r="O181" s="1"/>
      <c r="P181" s="1"/>
      <c r="R181" s="1">
        <v>277</v>
      </c>
      <c r="S181" s="1">
        <v>5.8862500000000004</v>
      </c>
      <c r="T181" s="15">
        <f t="shared" ref="T181:T182" si="214">R181/H181</f>
        <v>1.5474860335195531</v>
      </c>
      <c r="U181" s="15">
        <f t="shared" ref="U181:U182" si="215">T181-AB181</f>
        <v>1.5218340219807198</v>
      </c>
      <c r="V181" s="16">
        <f t="shared" ref="V181:V182" si="216">G181*U181</f>
        <v>272.40828993454886</v>
      </c>
      <c r="W181" s="16">
        <f t="shared" ref="W181:W182" si="217">V181-G181</f>
        <v>93.408289934548861</v>
      </c>
      <c r="X181" s="16">
        <f t="shared" ref="X181:X182" si="218">F181*W181</f>
        <v>1.9849261611091635</v>
      </c>
      <c r="Y181" s="15">
        <f t="shared" ref="Y181:Y182" si="219">104.584835545197%-100%</f>
        <v>4.5848355451969969E-2</v>
      </c>
      <c r="Z181" s="15">
        <f t="shared" ref="Z181:Z182" si="220">101.199262415129%-100%</f>
        <v>1.1992624151289988E-2</v>
      </c>
      <c r="AA181" s="15">
        <f t="shared" ref="AA181:AA182" si="221">101.911505501324%-100%</f>
        <v>1.9115055013239957E-2</v>
      </c>
      <c r="AB181" s="15">
        <f t="shared" ref="AB181:AB182" si="222">AVERAGE(Y181:AA181)</f>
        <v>2.5652011538833303E-2</v>
      </c>
      <c r="AD181" s="21"/>
    </row>
    <row r="182" spans="1:30" ht="15" thickBot="1" x14ac:dyDescent="0.25">
      <c r="A182" s="63"/>
      <c r="B182" s="64" t="s">
        <v>2881</v>
      </c>
      <c r="C182" s="65" t="s">
        <v>2882</v>
      </c>
      <c r="D182" s="65" t="s">
        <v>41</v>
      </c>
      <c r="E182" s="66">
        <v>1</v>
      </c>
      <c r="F182" s="66">
        <v>1</v>
      </c>
      <c r="G182" s="1">
        <v>708</v>
      </c>
      <c r="H182" s="1">
        <v>708</v>
      </c>
      <c r="I182" s="1">
        <v>708</v>
      </c>
      <c r="J182" s="1">
        <v>708</v>
      </c>
      <c r="K182" s="1"/>
      <c r="L182" s="1"/>
      <c r="M182" s="1"/>
      <c r="N182" s="1"/>
      <c r="O182" s="1"/>
      <c r="P182" s="1"/>
      <c r="R182" s="1">
        <v>886</v>
      </c>
      <c r="S182" s="1">
        <v>886</v>
      </c>
      <c r="T182" s="15">
        <f t="shared" si="214"/>
        <v>1.2514124293785311</v>
      </c>
      <c r="U182" s="15">
        <f t="shared" si="215"/>
        <v>1.2257604178396979</v>
      </c>
      <c r="V182" s="16">
        <f t="shared" si="216"/>
        <v>867.83837583050615</v>
      </c>
      <c r="W182" s="16">
        <f t="shared" si="217"/>
        <v>159.83837583050615</v>
      </c>
      <c r="X182" s="16">
        <f t="shared" si="218"/>
        <v>159.83837583050615</v>
      </c>
      <c r="Y182" s="15">
        <f t="shared" si="219"/>
        <v>4.5848355451969969E-2</v>
      </c>
      <c r="Z182" s="15">
        <f t="shared" si="220"/>
        <v>1.1992624151289988E-2</v>
      </c>
      <c r="AA182" s="15">
        <f t="shared" si="221"/>
        <v>1.9115055013239957E-2</v>
      </c>
      <c r="AB182" s="15">
        <f t="shared" si="222"/>
        <v>2.5652011538833303E-2</v>
      </c>
      <c r="AD182" s="21"/>
    </row>
    <row r="183" spans="1:30" ht="15" thickBot="1" x14ac:dyDescent="0.25">
      <c r="A183" s="8">
        <v>43</v>
      </c>
      <c r="B183" s="9" t="s">
        <v>1431</v>
      </c>
      <c r="C183" s="10" t="s">
        <v>1432</v>
      </c>
      <c r="D183" s="10" t="s">
        <v>41</v>
      </c>
      <c r="E183" s="11">
        <v>0</v>
      </c>
      <c r="F183" s="11">
        <v>4</v>
      </c>
      <c r="G183" s="12">
        <v>710.38</v>
      </c>
      <c r="H183" s="12">
        <v>751.54</v>
      </c>
      <c r="I183" s="12">
        <v>3006.16</v>
      </c>
      <c r="J183" s="12">
        <v>2725.9</v>
      </c>
      <c r="K183" s="12">
        <v>100.95480000000001</v>
      </c>
      <c r="L183" s="12">
        <v>0</v>
      </c>
      <c r="M183" s="12">
        <v>0</v>
      </c>
      <c r="N183" s="12">
        <v>34.122722400000001</v>
      </c>
      <c r="O183" s="12">
        <v>110.76356836799999</v>
      </c>
      <c r="P183" s="13">
        <v>34.417752707520002</v>
      </c>
      <c r="R183" s="12">
        <v>938.51</v>
      </c>
      <c r="S183" s="12">
        <v>3435.7</v>
      </c>
      <c r="AD183" s="21"/>
    </row>
    <row r="184" spans="1:30" x14ac:dyDescent="0.2">
      <c r="A184" s="63"/>
      <c r="B184" s="64" t="s">
        <v>1281</v>
      </c>
      <c r="C184" s="65" t="s">
        <v>1282</v>
      </c>
      <c r="D184" s="65" t="s">
        <v>98</v>
      </c>
      <c r="E184" s="66">
        <v>2.5000000000000001E-2</v>
      </c>
      <c r="F184" s="66">
        <v>0.1</v>
      </c>
      <c r="G184" s="1">
        <v>179</v>
      </c>
      <c r="H184" s="1">
        <v>179</v>
      </c>
      <c r="I184" s="1">
        <v>17.899999999999999</v>
      </c>
      <c r="J184" s="1">
        <v>17.899999999999999</v>
      </c>
      <c r="K184" s="1"/>
      <c r="L184" s="1"/>
      <c r="M184" s="1"/>
      <c r="N184" s="1"/>
      <c r="O184" s="1"/>
      <c r="P184" s="1"/>
      <c r="R184" s="1">
        <v>277</v>
      </c>
      <c r="S184" s="1">
        <v>27.7</v>
      </c>
      <c r="T184" s="15">
        <f t="shared" ref="T184:T185" si="223">R184/H184</f>
        <v>1.5474860335195531</v>
      </c>
      <c r="U184" s="15">
        <f t="shared" ref="U184:U185" si="224">T184-AB184</f>
        <v>1.5218340219807198</v>
      </c>
      <c r="V184" s="16">
        <f t="shared" ref="V184:V185" si="225">G184*U184</f>
        <v>272.40828993454886</v>
      </c>
      <c r="W184" s="16">
        <f t="shared" ref="W184:W185" si="226">V184-G184</f>
        <v>93.408289934548861</v>
      </c>
      <c r="X184" s="16">
        <f t="shared" ref="X184:X185" si="227">F184*W184</f>
        <v>9.3408289934548865</v>
      </c>
      <c r="Y184" s="15">
        <f t="shared" ref="Y184:Y185" si="228">104.584835545197%-100%</f>
        <v>4.5848355451969969E-2</v>
      </c>
      <c r="Z184" s="15">
        <f t="shared" ref="Z184:Z185" si="229">101.199262415129%-100%</f>
        <v>1.1992624151289988E-2</v>
      </c>
      <c r="AA184" s="15">
        <f t="shared" ref="AA184:AA185" si="230">101.911505501324%-100%</f>
        <v>1.9115055013239957E-2</v>
      </c>
      <c r="AB184" s="15">
        <f t="shared" ref="AB184:AB185" si="231">AVERAGE(Y184:AA184)</f>
        <v>2.5652011538833303E-2</v>
      </c>
      <c r="AD184" s="21"/>
    </row>
    <row r="185" spans="1:30" ht="15" thickBot="1" x14ac:dyDescent="0.25">
      <c r="A185" s="63"/>
      <c r="B185" s="64" t="s">
        <v>1433</v>
      </c>
      <c r="C185" s="65" t="s">
        <v>1434</v>
      </c>
      <c r="D185" s="65" t="s">
        <v>41</v>
      </c>
      <c r="E185" s="66">
        <v>1</v>
      </c>
      <c r="F185" s="66">
        <v>4</v>
      </c>
      <c r="G185" s="1">
        <v>677</v>
      </c>
      <c r="H185" s="1">
        <v>677</v>
      </c>
      <c r="I185" s="1">
        <v>2708</v>
      </c>
      <c r="J185" s="1">
        <v>2708</v>
      </c>
      <c r="K185" s="1"/>
      <c r="L185" s="1"/>
      <c r="M185" s="1"/>
      <c r="N185" s="1"/>
      <c r="O185" s="1"/>
      <c r="P185" s="1"/>
      <c r="R185" s="1">
        <v>852</v>
      </c>
      <c r="S185" s="1">
        <v>3408</v>
      </c>
      <c r="T185" s="15">
        <f t="shared" si="223"/>
        <v>1.2584933530280651</v>
      </c>
      <c r="U185" s="15">
        <f t="shared" si="224"/>
        <v>1.2328413414892319</v>
      </c>
      <c r="V185" s="16">
        <f t="shared" si="225"/>
        <v>834.63358818820996</v>
      </c>
      <c r="W185" s="16">
        <f t="shared" si="226"/>
        <v>157.63358818820996</v>
      </c>
      <c r="X185" s="16">
        <f t="shared" si="227"/>
        <v>630.53435275283982</v>
      </c>
      <c r="Y185" s="15">
        <f t="shared" si="228"/>
        <v>4.5848355451969969E-2</v>
      </c>
      <c r="Z185" s="15">
        <f t="shared" si="229"/>
        <v>1.1992624151289988E-2</v>
      </c>
      <c r="AA185" s="15">
        <f t="shared" si="230"/>
        <v>1.9115055013239957E-2</v>
      </c>
      <c r="AB185" s="15">
        <f t="shared" si="231"/>
        <v>2.5652011538833303E-2</v>
      </c>
      <c r="AD185" s="21"/>
    </row>
    <row r="186" spans="1:30" ht="15" thickBot="1" x14ac:dyDescent="0.25">
      <c r="A186" s="8">
        <v>44</v>
      </c>
      <c r="B186" s="9" t="s">
        <v>1435</v>
      </c>
      <c r="C186" s="10" t="s">
        <v>1436</v>
      </c>
      <c r="D186" s="10" t="s">
        <v>95</v>
      </c>
      <c r="E186" s="11">
        <v>0</v>
      </c>
      <c r="F186" s="11">
        <v>168</v>
      </c>
      <c r="G186" s="12">
        <v>32.200000000000003</v>
      </c>
      <c r="H186" s="12">
        <v>23.1</v>
      </c>
      <c r="I186" s="12">
        <v>3880.8</v>
      </c>
      <c r="J186" s="12">
        <v>108.43223999999999</v>
      </c>
      <c r="K186" s="12">
        <v>1358.7840000000001</v>
      </c>
      <c r="L186" s="12">
        <v>0</v>
      </c>
      <c r="M186" s="12">
        <v>0</v>
      </c>
      <c r="N186" s="12">
        <v>459.26899200000003</v>
      </c>
      <c r="O186" s="12">
        <v>1490.8034534400001</v>
      </c>
      <c r="P186" s="13">
        <v>463.2399023616</v>
      </c>
      <c r="R186" s="12">
        <v>26.38</v>
      </c>
      <c r="S186" s="12">
        <v>125.15496</v>
      </c>
      <c r="AD186" s="21"/>
    </row>
    <row r="187" spans="1:30" x14ac:dyDescent="0.2">
      <c r="A187" s="63"/>
      <c r="B187" s="64" t="s">
        <v>187</v>
      </c>
      <c r="C187" s="65" t="s">
        <v>188</v>
      </c>
      <c r="D187" s="65" t="s">
        <v>92</v>
      </c>
      <c r="E187" s="66">
        <v>7.9000000000000008E-3</v>
      </c>
      <c r="F187" s="66">
        <v>1.3271999999999999</v>
      </c>
      <c r="G187" s="1">
        <v>45.7</v>
      </c>
      <c r="H187" s="1">
        <v>45.7</v>
      </c>
      <c r="I187" s="1">
        <v>60.653039999999997</v>
      </c>
      <c r="J187" s="1">
        <v>60.653039999999997</v>
      </c>
      <c r="K187" s="1"/>
      <c r="L187" s="1"/>
      <c r="M187" s="1"/>
      <c r="N187" s="1"/>
      <c r="O187" s="1"/>
      <c r="P187" s="1"/>
      <c r="R187" s="1">
        <v>52.8</v>
      </c>
      <c r="S187" s="1">
        <v>70.076160000000002</v>
      </c>
      <c r="T187" s="15">
        <f t="shared" ref="T187:T188" si="232">R187/H187</f>
        <v>1.1553610503282274</v>
      </c>
      <c r="U187" s="15">
        <f t="shared" ref="U187:U188" si="233">T187-AB187</f>
        <v>1.1297090387893942</v>
      </c>
      <c r="V187" s="16">
        <f t="shared" ref="V187:V188" si="234">G187*U187</f>
        <v>51.627703072675317</v>
      </c>
      <c r="W187" s="16">
        <f t="shared" ref="W187:W188" si="235">V187-G187</f>
        <v>5.9277030726753139</v>
      </c>
      <c r="X187" s="16">
        <f t="shared" ref="X187:X188" si="236">F187*W187</f>
        <v>7.8672475180546764</v>
      </c>
      <c r="Y187" s="15">
        <f t="shared" ref="Y187:Y188" si="237">104.584835545197%-100%</f>
        <v>4.5848355451969969E-2</v>
      </c>
      <c r="Z187" s="15">
        <f t="shared" ref="Z187:Z188" si="238">101.199262415129%-100%</f>
        <v>1.1992624151289988E-2</v>
      </c>
      <c r="AA187" s="15">
        <f t="shared" ref="AA187:AA188" si="239">101.911505501324%-100%</f>
        <v>1.9115055013239957E-2</v>
      </c>
      <c r="AB187" s="15">
        <f t="shared" ref="AB187:AB188" si="240">AVERAGE(Y187:AA187)</f>
        <v>2.5652011538833303E-2</v>
      </c>
      <c r="AD187" s="21"/>
    </row>
    <row r="188" spans="1:30" ht="15" thickBot="1" x14ac:dyDescent="0.25">
      <c r="A188" s="63"/>
      <c r="B188" s="64" t="s">
        <v>1437</v>
      </c>
      <c r="C188" s="65" t="s">
        <v>1438</v>
      </c>
      <c r="D188" s="65" t="s">
        <v>92</v>
      </c>
      <c r="E188" s="66">
        <v>7.9000000000000008E-3</v>
      </c>
      <c r="F188" s="66">
        <v>1.3271999999999999</v>
      </c>
      <c r="G188" s="1">
        <v>36</v>
      </c>
      <c r="H188" s="1">
        <v>36</v>
      </c>
      <c r="I188" s="1">
        <v>47.779200000000003</v>
      </c>
      <c r="J188" s="1">
        <v>47.779200000000003</v>
      </c>
      <c r="K188" s="1"/>
      <c r="L188" s="1"/>
      <c r="M188" s="1"/>
      <c r="N188" s="1"/>
      <c r="O188" s="1"/>
      <c r="P188" s="1"/>
      <c r="R188" s="1">
        <v>41.5</v>
      </c>
      <c r="S188" s="1">
        <v>55.078800000000001</v>
      </c>
      <c r="T188" s="15">
        <f t="shared" si="232"/>
        <v>1.1527777777777777</v>
      </c>
      <c r="U188" s="15">
        <f t="shared" si="233"/>
        <v>1.1271257662389444</v>
      </c>
      <c r="V188" s="16">
        <f t="shared" si="234"/>
        <v>40.576527584601997</v>
      </c>
      <c r="W188" s="16">
        <f t="shared" si="235"/>
        <v>4.5765275846019975</v>
      </c>
      <c r="X188" s="16">
        <f t="shared" si="236"/>
        <v>6.0739674102837711</v>
      </c>
      <c r="Y188" s="15">
        <f t="shared" si="237"/>
        <v>4.5848355451969969E-2</v>
      </c>
      <c r="Z188" s="15">
        <f t="shared" si="238"/>
        <v>1.1992624151289988E-2</v>
      </c>
      <c r="AA188" s="15">
        <f t="shared" si="239"/>
        <v>1.9115055013239957E-2</v>
      </c>
      <c r="AB188" s="15">
        <f t="shared" si="240"/>
        <v>2.5652011538833303E-2</v>
      </c>
      <c r="AD188" s="21"/>
    </row>
    <row r="189" spans="1:30" ht="15" thickBot="1" x14ac:dyDescent="0.25">
      <c r="A189" s="8">
        <v>45</v>
      </c>
      <c r="B189" s="9" t="s">
        <v>1439</v>
      </c>
      <c r="C189" s="10" t="s">
        <v>1440</v>
      </c>
      <c r="D189" s="10" t="s">
        <v>95</v>
      </c>
      <c r="E189" s="11">
        <v>0</v>
      </c>
      <c r="F189" s="11">
        <v>117</v>
      </c>
      <c r="G189" s="12">
        <v>40.25</v>
      </c>
      <c r="H189" s="12">
        <v>30.17</v>
      </c>
      <c r="I189" s="12">
        <v>3529.89</v>
      </c>
      <c r="J189" s="12">
        <v>300.34063800000001</v>
      </c>
      <c r="K189" s="12">
        <v>1163.1555000000001</v>
      </c>
      <c r="L189" s="12">
        <v>0</v>
      </c>
      <c r="M189" s="12">
        <v>0</v>
      </c>
      <c r="N189" s="12">
        <v>393.14655900000002</v>
      </c>
      <c r="O189" s="12">
        <v>1276.1676883800001</v>
      </c>
      <c r="P189" s="13">
        <v>396.54576463320001</v>
      </c>
      <c r="R189" s="12">
        <v>34.479999999999997</v>
      </c>
      <c r="S189" s="12">
        <v>346.66000200000002</v>
      </c>
      <c r="AD189" s="21"/>
    </row>
    <row r="190" spans="1:30" x14ac:dyDescent="0.2">
      <c r="A190" s="63"/>
      <c r="B190" s="64" t="s">
        <v>187</v>
      </c>
      <c r="C190" s="65" t="s">
        <v>188</v>
      </c>
      <c r="D190" s="65" t="s">
        <v>92</v>
      </c>
      <c r="E190" s="66">
        <v>3.1419999999999997E-2</v>
      </c>
      <c r="F190" s="66">
        <v>3.6761400000000002</v>
      </c>
      <c r="G190" s="1">
        <v>45.7</v>
      </c>
      <c r="H190" s="1">
        <v>45.7</v>
      </c>
      <c r="I190" s="1">
        <v>167.99959799999999</v>
      </c>
      <c r="J190" s="1">
        <v>167.99959799999999</v>
      </c>
      <c r="K190" s="1"/>
      <c r="L190" s="1"/>
      <c r="M190" s="1"/>
      <c r="N190" s="1"/>
      <c r="O190" s="1"/>
      <c r="P190" s="1"/>
      <c r="R190" s="1">
        <v>52.8</v>
      </c>
      <c r="S190" s="1">
        <v>194.10019199999999</v>
      </c>
      <c r="T190" s="15">
        <f t="shared" ref="T190:T191" si="241">R190/H190</f>
        <v>1.1553610503282274</v>
      </c>
      <c r="U190" s="15">
        <f t="shared" ref="U190:U191" si="242">T190-AB190</f>
        <v>1.1297090387893942</v>
      </c>
      <c r="V190" s="16">
        <f t="shared" ref="V190:V191" si="243">G190*U190</f>
        <v>51.627703072675317</v>
      </c>
      <c r="W190" s="16">
        <f t="shared" ref="W190:W191" si="244">V190-G190</f>
        <v>5.9277030726753139</v>
      </c>
      <c r="X190" s="16">
        <f t="shared" ref="X190:X191" si="245">F190*W190</f>
        <v>21.791066373584631</v>
      </c>
      <c r="Y190" s="15">
        <f t="shared" ref="Y190:Y191" si="246">104.584835545197%-100%</f>
        <v>4.5848355451969969E-2</v>
      </c>
      <c r="Z190" s="15">
        <f t="shared" ref="Z190:Z191" si="247">101.199262415129%-100%</f>
        <v>1.1992624151289988E-2</v>
      </c>
      <c r="AA190" s="15">
        <f t="shared" ref="AA190:AA191" si="248">101.911505501324%-100%</f>
        <v>1.9115055013239957E-2</v>
      </c>
      <c r="AB190" s="15">
        <f t="shared" ref="AB190:AB191" si="249">AVERAGE(Y190:AA190)</f>
        <v>2.5652011538833303E-2</v>
      </c>
      <c r="AD190" s="21"/>
    </row>
    <row r="191" spans="1:30" ht="15" thickBot="1" x14ac:dyDescent="0.25">
      <c r="A191" s="63"/>
      <c r="B191" s="64" t="s">
        <v>1437</v>
      </c>
      <c r="C191" s="65" t="s">
        <v>1438</v>
      </c>
      <c r="D191" s="65" t="s">
        <v>92</v>
      </c>
      <c r="E191" s="66">
        <v>3.1419999999999997E-2</v>
      </c>
      <c r="F191" s="66">
        <v>3.6761400000000002</v>
      </c>
      <c r="G191" s="1">
        <v>36</v>
      </c>
      <c r="H191" s="1">
        <v>36</v>
      </c>
      <c r="I191" s="1">
        <v>132.34103999999999</v>
      </c>
      <c r="J191" s="1">
        <v>132.34103999999999</v>
      </c>
      <c r="K191" s="1"/>
      <c r="L191" s="1"/>
      <c r="M191" s="1"/>
      <c r="N191" s="1"/>
      <c r="O191" s="1"/>
      <c r="P191" s="1"/>
      <c r="R191" s="1">
        <v>41.5</v>
      </c>
      <c r="S191" s="1">
        <v>152.55981</v>
      </c>
      <c r="T191" s="15">
        <f t="shared" si="241"/>
        <v>1.1527777777777777</v>
      </c>
      <c r="U191" s="15">
        <f t="shared" si="242"/>
        <v>1.1271257662389444</v>
      </c>
      <c r="V191" s="16">
        <f t="shared" si="243"/>
        <v>40.576527584601997</v>
      </c>
      <c r="W191" s="16">
        <f t="shared" si="244"/>
        <v>4.5765275846019975</v>
      </c>
      <c r="X191" s="16">
        <f t="shared" si="245"/>
        <v>16.823956114858788</v>
      </c>
      <c r="Y191" s="15">
        <f t="shared" si="246"/>
        <v>4.5848355451969969E-2</v>
      </c>
      <c r="Z191" s="15">
        <f t="shared" si="247"/>
        <v>1.1992624151289988E-2</v>
      </c>
      <c r="AA191" s="15">
        <f t="shared" si="248"/>
        <v>1.9115055013239957E-2</v>
      </c>
      <c r="AB191" s="15">
        <f t="shared" si="249"/>
        <v>2.5652011538833303E-2</v>
      </c>
      <c r="AD191" s="21"/>
    </row>
    <row r="192" spans="1:30" x14ac:dyDescent="0.2">
      <c r="A192" s="67">
        <v>46</v>
      </c>
      <c r="B192" s="68" t="s">
        <v>1441</v>
      </c>
      <c r="C192" s="69" t="s">
        <v>1442</v>
      </c>
      <c r="D192" s="69" t="s">
        <v>139</v>
      </c>
      <c r="E192" s="70">
        <v>0</v>
      </c>
      <c r="F192" s="70">
        <v>0.53900000000000003</v>
      </c>
      <c r="G192" s="71">
        <v>966.07</v>
      </c>
      <c r="H192" s="71">
        <v>688.1</v>
      </c>
      <c r="I192" s="71">
        <v>370.89</v>
      </c>
      <c r="J192" s="71">
        <v>0</v>
      </c>
      <c r="K192" s="71">
        <v>111.2940675</v>
      </c>
      <c r="L192" s="71">
        <v>29.845615800000001</v>
      </c>
      <c r="M192" s="71">
        <v>0</v>
      </c>
      <c r="N192" s="71">
        <v>37.617394814999997</v>
      </c>
      <c r="O192" s="71">
        <v>146.58080405429999</v>
      </c>
      <c r="P192" s="72">
        <v>45.547303503701997</v>
      </c>
      <c r="R192" s="71">
        <v>796.85</v>
      </c>
      <c r="S192" s="71">
        <v>0</v>
      </c>
      <c r="AD192" s="21"/>
    </row>
    <row r="193" spans="1:30" ht="20.5" thickBot="1" x14ac:dyDescent="0.25">
      <c r="A193" s="73">
        <v>47</v>
      </c>
      <c r="B193" s="74" t="s">
        <v>1443</v>
      </c>
      <c r="C193" s="75" t="s">
        <v>1444</v>
      </c>
      <c r="D193" s="75" t="s">
        <v>139</v>
      </c>
      <c r="E193" s="76">
        <v>0</v>
      </c>
      <c r="F193" s="76">
        <v>0.53900000000000003</v>
      </c>
      <c r="G193" s="77">
        <v>241.52</v>
      </c>
      <c r="H193" s="77">
        <v>495.46</v>
      </c>
      <c r="I193" s="77">
        <v>267.05</v>
      </c>
      <c r="J193" s="77">
        <v>0</v>
      </c>
      <c r="K193" s="77">
        <v>96.198025000000001</v>
      </c>
      <c r="L193" s="77">
        <v>0</v>
      </c>
      <c r="M193" s="77">
        <v>0</v>
      </c>
      <c r="N193" s="77">
        <v>32.514932450000003</v>
      </c>
      <c r="O193" s="77">
        <v>105.54462510899999</v>
      </c>
      <c r="P193" s="78">
        <v>32.79606155826</v>
      </c>
      <c r="R193" s="77">
        <v>553.37</v>
      </c>
      <c r="S193" s="77">
        <v>0</v>
      </c>
      <c r="AD193" s="21"/>
    </row>
    <row r="194" spans="1:30" ht="15" thickBot="1" x14ac:dyDescent="0.35">
      <c r="A194" s="58"/>
      <c r="B194" s="59" t="s">
        <v>1445</v>
      </c>
      <c r="C194" s="60" t="s">
        <v>1446</v>
      </c>
      <c r="D194" s="60"/>
      <c r="E194" s="61"/>
      <c r="F194" s="61"/>
      <c r="G194" s="62"/>
      <c r="H194" s="62"/>
      <c r="I194" s="62">
        <v>600932.53</v>
      </c>
      <c r="J194" s="62">
        <v>283363.25391099998</v>
      </c>
      <c r="K194" s="62">
        <v>100151.08525800001</v>
      </c>
      <c r="L194" s="62">
        <v>80.329536000000004</v>
      </c>
      <c r="M194" s="62">
        <v>0</v>
      </c>
      <c r="N194" s="62">
        <v>33851.066817204002</v>
      </c>
      <c r="O194" s="62">
        <v>112190.43086118699</v>
      </c>
      <c r="P194" s="62">
        <v>34861.124126134797</v>
      </c>
      <c r="R194" s="62"/>
      <c r="S194" s="62">
        <v>368070.21575199999</v>
      </c>
      <c r="AD194" s="21"/>
    </row>
    <row r="195" spans="1:30" ht="20.5" thickBot="1" x14ac:dyDescent="0.25">
      <c r="A195" s="8">
        <v>48</v>
      </c>
      <c r="B195" s="9" t="s">
        <v>1447</v>
      </c>
      <c r="C195" s="10" t="s">
        <v>1448</v>
      </c>
      <c r="D195" s="10" t="s">
        <v>95</v>
      </c>
      <c r="E195" s="11">
        <v>0</v>
      </c>
      <c r="F195" s="11">
        <v>5</v>
      </c>
      <c r="G195" s="12">
        <v>509.47</v>
      </c>
      <c r="H195" s="12">
        <v>533.61</v>
      </c>
      <c r="I195" s="12">
        <v>2668.05</v>
      </c>
      <c r="J195" s="12">
        <v>1268.8680750000001</v>
      </c>
      <c r="K195" s="12">
        <v>504.02199999999999</v>
      </c>
      <c r="L195" s="12">
        <v>0</v>
      </c>
      <c r="M195" s="12">
        <v>0</v>
      </c>
      <c r="N195" s="12">
        <v>170.35943599999999</v>
      </c>
      <c r="O195" s="12">
        <v>552.99277752</v>
      </c>
      <c r="P195" s="13">
        <v>171.83238989279999</v>
      </c>
      <c r="R195" s="12">
        <v>680.47</v>
      </c>
      <c r="S195" s="12">
        <v>1805.178275</v>
      </c>
      <c r="AD195" s="21"/>
    </row>
    <row r="196" spans="1:30" x14ac:dyDescent="0.2">
      <c r="A196" s="63"/>
      <c r="B196" s="64" t="s">
        <v>187</v>
      </c>
      <c r="C196" s="65" t="s">
        <v>188</v>
      </c>
      <c r="D196" s="65" t="s">
        <v>92</v>
      </c>
      <c r="E196" s="66">
        <v>1.65E-3</v>
      </c>
      <c r="F196" s="66">
        <v>8.2500000000000004E-3</v>
      </c>
      <c r="G196" s="1">
        <v>45.7</v>
      </c>
      <c r="H196" s="1">
        <v>45.7</v>
      </c>
      <c r="I196" s="1">
        <v>0.377025</v>
      </c>
      <c r="J196" s="1">
        <v>0.377025</v>
      </c>
      <c r="K196" s="1"/>
      <c r="L196" s="1"/>
      <c r="M196" s="1"/>
      <c r="N196" s="1"/>
      <c r="O196" s="1"/>
      <c r="P196" s="1"/>
      <c r="R196" s="1">
        <v>52.8</v>
      </c>
      <c r="S196" s="1">
        <v>0.43559999999999999</v>
      </c>
      <c r="T196" s="15">
        <f t="shared" ref="T196:T212" si="250">R196/H196</f>
        <v>1.1553610503282274</v>
      </c>
      <c r="U196" s="15">
        <f t="shared" ref="U196:U212" si="251">T196-AB196</f>
        <v>1.1297090387893942</v>
      </c>
      <c r="V196" s="16">
        <f t="shared" ref="V196:V212" si="252">G196*U196</f>
        <v>51.627703072675317</v>
      </c>
      <c r="W196" s="16">
        <f t="shared" ref="W196:W212" si="253">V196-G196</f>
        <v>5.9277030726753139</v>
      </c>
      <c r="X196" s="16">
        <f t="shared" ref="X196:X212" si="254">F196*W196</f>
        <v>4.8903550349571341E-2</v>
      </c>
      <c r="Y196" s="15">
        <f t="shared" ref="Y196:Y212" si="255">104.584835545197%-100%</f>
        <v>4.5848355451969969E-2</v>
      </c>
      <c r="Z196" s="15">
        <f t="shared" ref="Z196:Z212" si="256">101.199262415129%-100%</f>
        <v>1.1992624151289988E-2</v>
      </c>
      <c r="AA196" s="15">
        <f t="shared" ref="AA196:AA212" si="257">101.911505501324%-100%</f>
        <v>1.9115055013239957E-2</v>
      </c>
      <c r="AB196" s="15">
        <f t="shared" ref="AB196:AB212" si="258">AVERAGE(Y196:AA196)</f>
        <v>2.5652011538833303E-2</v>
      </c>
      <c r="AD196" s="21"/>
    </row>
    <row r="197" spans="1:30" x14ac:dyDescent="0.2">
      <c r="A197" s="63"/>
      <c r="B197" s="64" t="s">
        <v>1437</v>
      </c>
      <c r="C197" s="65" t="s">
        <v>1438</v>
      </c>
      <c r="D197" s="65" t="s">
        <v>92</v>
      </c>
      <c r="E197" s="66">
        <v>9.7000000000000005E-4</v>
      </c>
      <c r="F197" s="66">
        <v>4.8500000000000001E-3</v>
      </c>
      <c r="G197" s="1">
        <v>36</v>
      </c>
      <c r="H197" s="1">
        <v>36</v>
      </c>
      <c r="I197" s="1">
        <v>0.17460000000000001</v>
      </c>
      <c r="J197" s="1">
        <v>0.17460000000000001</v>
      </c>
      <c r="K197" s="1"/>
      <c r="L197" s="1"/>
      <c r="M197" s="1"/>
      <c r="N197" s="1"/>
      <c r="O197" s="1"/>
      <c r="P197" s="1"/>
      <c r="R197" s="1">
        <v>41.5</v>
      </c>
      <c r="S197" s="1">
        <v>0.20127500000000001</v>
      </c>
      <c r="T197" s="15">
        <f t="shared" si="250"/>
        <v>1.1527777777777777</v>
      </c>
      <c r="U197" s="15">
        <f t="shared" si="251"/>
        <v>1.1271257662389444</v>
      </c>
      <c r="V197" s="16">
        <f t="shared" si="252"/>
        <v>40.576527584601997</v>
      </c>
      <c r="W197" s="16">
        <f t="shared" si="253"/>
        <v>4.5765275846019975</v>
      </c>
      <c r="X197" s="16">
        <f t="shared" si="254"/>
        <v>2.2196158785319688E-2</v>
      </c>
      <c r="Y197" s="15">
        <f t="shared" si="255"/>
        <v>4.5848355451969969E-2</v>
      </c>
      <c r="Z197" s="15">
        <f t="shared" si="256"/>
        <v>1.1992624151289988E-2</v>
      </c>
      <c r="AA197" s="15">
        <f t="shared" si="257"/>
        <v>1.9115055013239957E-2</v>
      </c>
      <c r="AB197" s="15">
        <f t="shared" si="258"/>
        <v>2.5652011538833303E-2</v>
      </c>
      <c r="AD197" s="21"/>
    </row>
    <row r="198" spans="1:30" x14ac:dyDescent="0.2">
      <c r="A198" s="63"/>
      <c r="B198" s="64" t="s">
        <v>1449</v>
      </c>
      <c r="C198" s="65" t="s">
        <v>1450</v>
      </c>
      <c r="D198" s="65" t="s">
        <v>98</v>
      </c>
      <c r="E198" s="66">
        <v>3.5999999999999999E-3</v>
      </c>
      <c r="F198" s="66">
        <v>1.7999999999999999E-2</v>
      </c>
      <c r="G198" s="1">
        <v>67.8</v>
      </c>
      <c r="H198" s="1">
        <v>67.8</v>
      </c>
      <c r="I198" s="1">
        <v>1.2203999999999999</v>
      </c>
      <c r="J198" s="1">
        <v>1.2203999999999999</v>
      </c>
      <c r="K198" s="1"/>
      <c r="L198" s="1"/>
      <c r="M198" s="1"/>
      <c r="N198" s="1"/>
      <c r="O198" s="1"/>
      <c r="P198" s="1"/>
      <c r="R198" s="1">
        <v>71.3</v>
      </c>
      <c r="S198" s="1">
        <v>1.2834000000000001</v>
      </c>
      <c r="T198" s="15">
        <f t="shared" si="250"/>
        <v>1.0516224188790559</v>
      </c>
      <c r="U198" s="15">
        <f t="shared" si="251"/>
        <v>1.0259704073402227</v>
      </c>
      <c r="V198" s="16">
        <f t="shared" si="252"/>
        <v>69.560793617667102</v>
      </c>
      <c r="W198" s="16">
        <f t="shared" si="253"/>
        <v>1.7607936176671046</v>
      </c>
      <c r="X198" s="16">
        <f t="shared" si="254"/>
        <v>3.1694285118007884E-2</v>
      </c>
      <c r="Y198" s="15">
        <f t="shared" si="255"/>
        <v>4.5848355451969969E-2</v>
      </c>
      <c r="Z198" s="15">
        <f t="shared" si="256"/>
        <v>1.1992624151289988E-2</v>
      </c>
      <c r="AA198" s="15">
        <f t="shared" si="257"/>
        <v>1.9115055013239957E-2</v>
      </c>
      <c r="AB198" s="15">
        <f t="shared" si="258"/>
        <v>2.5652011538833303E-2</v>
      </c>
      <c r="AD198" s="21"/>
    </row>
    <row r="199" spans="1:30" x14ac:dyDescent="0.2">
      <c r="A199" s="63"/>
      <c r="B199" s="64" t="s">
        <v>1451</v>
      </c>
      <c r="C199" s="65" t="s">
        <v>1452</v>
      </c>
      <c r="D199" s="65" t="s">
        <v>95</v>
      </c>
      <c r="E199" s="66">
        <v>1.0331999999999999</v>
      </c>
      <c r="F199" s="66">
        <v>5.1660000000000004</v>
      </c>
      <c r="G199" s="1">
        <v>154</v>
      </c>
      <c r="H199" s="1">
        <v>154</v>
      </c>
      <c r="I199" s="1">
        <v>795.56399999999996</v>
      </c>
      <c r="J199" s="1">
        <v>795.56399999999996</v>
      </c>
      <c r="K199" s="1"/>
      <c r="L199" s="1"/>
      <c r="M199" s="1"/>
      <c r="N199" s="1"/>
      <c r="O199" s="1"/>
      <c r="P199" s="1"/>
      <c r="R199" s="1">
        <v>223</v>
      </c>
      <c r="S199" s="1">
        <v>1152.018</v>
      </c>
      <c r="T199" s="15">
        <f t="shared" si="250"/>
        <v>1.448051948051948</v>
      </c>
      <c r="U199" s="15">
        <f t="shared" si="251"/>
        <v>1.4223999365131148</v>
      </c>
      <c r="V199" s="16">
        <f t="shared" si="252"/>
        <v>219.04959022301969</v>
      </c>
      <c r="W199" s="16">
        <f t="shared" si="253"/>
        <v>65.049590223019692</v>
      </c>
      <c r="X199" s="16">
        <f t="shared" si="254"/>
        <v>336.04618309211975</v>
      </c>
      <c r="Y199" s="15">
        <f t="shared" si="255"/>
        <v>4.5848355451969969E-2</v>
      </c>
      <c r="Z199" s="15">
        <f t="shared" si="256"/>
        <v>1.1992624151289988E-2</v>
      </c>
      <c r="AA199" s="15">
        <f t="shared" si="257"/>
        <v>1.9115055013239957E-2</v>
      </c>
      <c r="AB199" s="15">
        <f t="shared" si="258"/>
        <v>2.5652011538833303E-2</v>
      </c>
      <c r="AD199" s="21"/>
    </row>
    <row r="200" spans="1:30" x14ac:dyDescent="0.2">
      <c r="A200" s="63"/>
      <c r="B200" s="64" t="s">
        <v>1453</v>
      </c>
      <c r="C200" s="65" t="s">
        <v>1454</v>
      </c>
      <c r="D200" s="65" t="s">
        <v>98</v>
      </c>
      <c r="E200" s="66">
        <v>1E-3</v>
      </c>
      <c r="F200" s="66">
        <v>5.0000000000000001E-3</v>
      </c>
      <c r="G200" s="1">
        <v>46.1</v>
      </c>
      <c r="H200" s="1">
        <v>46.1</v>
      </c>
      <c r="I200" s="1">
        <v>0.23050000000000001</v>
      </c>
      <c r="J200" s="1">
        <v>0.23050000000000001</v>
      </c>
      <c r="K200" s="1"/>
      <c r="L200" s="1"/>
      <c r="M200" s="1"/>
      <c r="N200" s="1"/>
      <c r="O200" s="1"/>
      <c r="P200" s="1"/>
      <c r="R200" s="1">
        <v>71.099999999999994</v>
      </c>
      <c r="S200" s="1">
        <v>0.35549999999999998</v>
      </c>
      <c r="T200" s="15">
        <f t="shared" si="250"/>
        <v>1.5422993492407808</v>
      </c>
      <c r="U200" s="15">
        <f t="shared" si="251"/>
        <v>1.5166473377019476</v>
      </c>
      <c r="V200" s="16">
        <f t="shared" si="252"/>
        <v>69.917442268059787</v>
      </c>
      <c r="W200" s="16">
        <f t="shared" si="253"/>
        <v>23.817442268059786</v>
      </c>
      <c r="X200" s="16">
        <f t="shared" si="254"/>
        <v>0.11908721134029893</v>
      </c>
      <c r="Y200" s="15">
        <f t="shared" si="255"/>
        <v>4.5848355451969969E-2</v>
      </c>
      <c r="Z200" s="15">
        <f t="shared" si="256"/>
        <v>1.1992624151289988E-2</v>
      </c>
      <c r="AA200" s="15">
        <f t="shared" si="257"/>
        <v>1.9115055013239957E-2</v>
      </c>
      <c r="AB200" s="15">
        <f t="shared" si="258"/>
        <v>2.5652011538833303E-2</v>
      </c>
      <c r="AD200" s="21"/>
    </row>
    <row r="201" spans="1:30" x14ac:dyDescent="0.2">
      <c r="A201" s="63"/>
      <c r="B201" s="64" t="s">
        <v>1455</v>
      </c>
      <c r="C201" s="65" t="s">
        <v>1456</v>
      </c>
      <c r="D201" s="65" t="s">
        <v>98</v>
      </c>
      <c r="E201" s="66">
        <v>2.5999999999999999E-3</v>
      </c>
      <c r="F201" s="66">
        <v>1.2999999999999999E-2</v>
      </c>
      <c r="G201" s="1">
        <v>131</v>
      </c>
      <c r="H201" s="1">
        <v>131</v>
      </c>
      <c r="I201" s="1">
        <v>1.7030000000000001</v>
      </c>
      <c r="J201" s="1">
        <v>1.7030000000000001</v>
      </c>
      <c r="K201" s="1"/>
      <c r="L201" s="1"/>
      <c r="M201" s="1"/>
      <c r="N201" s="1"/>
      <c r="O201" s="1"/>
      <c r="P201" s="1"/>
      <c r="R201" s="1">
        <v>181</v>
      </c>
      <c r="S201" s="1">
        <v>2.3530000000000002</v>
      </c>
      <c r="T201" s="15">
        <f t="shared" si="250"/>
        <v>1.3816793893129771</v>
      </c>
      <c r="U201" s="15">
        <f t="shared" si="251"/>
        <v>1.3560273777741438</v>
      </c>
      <c r="V201" s="16">
        <f t="shared" si="252"/>
        <v>177.63958648841285</v>
      </c>
      <c r="W201" s="16">
        <f t="shared" si="253"/>
        <v>46.639586488412846</v>
      </c>
      <c r="X201" s="16">
        <f t="shared" si="254"/>
        <v>0.606314624349367</v>
      </c>
      <c r="Y201" s="15">
        <f t="shared" si="255"/>
        <v>4.5848355451969969E-2</v>
      </c>
      <c r="Z201" s="15">
        <f t="shared" si="256"/>
        <v>1.1992624151289988E-2</v>
      </c>
      <c r="AA201" s="15">
        <f t="shared" si="257"/>
        <v>1.9115055013239957E-2</v>
      </c>
      <c r="AB201" s="15">
        <f t="shared" si="258"/>
        <v>2.5652011538833303E-2</v>
      </c>
      <c r="AD201" s="21"/>
    </row>
    <row r="202" spans="1:30" x14ac:dyDescent="0.2">
      <c r="A202" s="63"/>
      <c r="B202" s="64" t="s">
        <v>1457</v>
      </c>
      <c r="C202" s="65" t="s">
        <v>1458</v>
      </c>
      <c r="D202" s="65" t="s">
        <v>41</v>
      </c>
      <c r="E202" s="66">
        <v>0.12</v>
      </c>
      <c r="F202" s="66">
        <v>0.6</v>
      </c>
      <c r="G202" s="1">
        <v>44</v>
      </c>
      <c r="H202" s="1">
        <v>44</v>
      </c>
      <c r="I202" s="1">
        <v>26.4</v>
      </c>
      <c r="J202" s="1">
        <v>26.4</v>
      </c>
      <c r="K202" s="1"/>
      <c r="L202" s="1"/>
      <c r="M202" s="1"/>
      <c r="N202" s="1"/>
      <c r="O202" s="1"/>
      <c r="P202" s="1"/>
      <c r="R202" s="1">
        <v>58.9</v>
      </c>
      <c r="S202" s="1">
        <v>35.340000000000003</v>
      </c>
      <c r="T202" s="15">
        <f t="shared" si="250"/>
        <v>1.3386363636363636</v>
      </c>
      <c r="U202" s="15">
        <f t="shared" si="251"/>
        <v>1.3129843520975304</v>
      </c>
      <c r="V202" s="16">
        <f t="shared" si="252"/>
        <v>57.771311492291339</v>
      </c>
      <c r="W202" s="16">
        <f t="shared" si="253"/>
        <v>13.771311492291339</v>
      </c>
      <c r="X202" s="16">
        <f t="shared" si="254"/>
        <v>8.2627868953748038</v>
      </c>
      <c r="Y202" s="15">
        <f t="shared" si="255"/>
        <v>4.5848355451969969E-2</v>
      </c>
      <c r="Z202" s="15">
        <f t="shared" si="256"/>
        <v>1.1992624151289988E-2</v>
      </c>
      <c r="AA202" s="15">
        <f t="shared" si="257"/>
        <v>1.9115055013239957E-2</v>
      </c>
      <c r="AB202" s="15">
        <f t="shared" si="258"/>
        <v>2.5652011538833303E-2</v>
      </c>
      <c r="AD202" s="21"/>
    </row>
    <row r="203" spans="1:30" x14ac:dyDescent="0.2">
      <c r="A203" s="63"/>
      <c r="B203" s="64" t="s">
        <v>1459</v>
      </c>
      <c r="C203" s="65" t="s">
        <v>1460</v>
      </c>
      <c r="D203" s="65" t="s">
        <v>41</v>
      </c>
      <c r="E203" s="66">
        <v>0.08</v>
      </c>
      <c r="F203" s="66">
        <v>0.4</v>
      </c>
      <c r="G203" s="1">
        <v>54.9</v>
      </c>
      <c r="H203" s="1">
        <v>54.9</v>
      </c>
      <c r="I203" s="1">
        <v>21.96</v>
      </c>
      <c r="J203" s="1">
        <v>21.96</v>
      </c>
      <c r="K203" s="1"/>
      <c r="L203" s="1"/>
      <c r="M203" s="1"/>
      <c r="N203" s="1"/>
      <c r="O203" s="1"/>
      <c r="P203" s="1"/>
      <c r="R203" s="1">
        <v>72.8</v>
      </c>
      <c r="S203" s="1">
        <v>29.12</v>
      </c>
      <c r="T203" s="15">
        <f t="shared" si="250"/>
        <v>1.3260473588342441</v>
      </c>
      <c r="U203" s="15">
        <f t="shared" si="251"/>
        <v>1.3003953472954108</v>
      </c>
      <c r="V203" s="16">
        <f t="shared" si="252"/>
        <v>71.391704566518058</v>
      </c>
      <c r="W203" s="16">
        <f t="shared" si="253"/>
        <v>16.491704566518059</v>
      </c>
      <c r="X203" s="16">
        <f t="shared" si="254"/>
        <v>6.5966818266072238</v>
      </c>
      <c r="Y203" s="15">
        <f t="shared" si="255"/>
        <v>4.5848355451969969E-2</v>
      </c>
      <c r="Z203" s="15">
        <f t="shared" si="256"/>
        <v>1.1992624151289988E-2</v>
      </c>
      <c r="AA203" s="15">
        <f t="shared" si="257"/>
        <v>1.9115055013239957E-2</v>
      </c>
      <c r="AB203" s="15">
        <f t="shared" si="258"/>
        <v>2.5652011538833303E-2</v>
      </c>
      <c r="AD203" s="21"/>
    </row>
    <row r="204" spans="1:30" x14ac:dyDescent="0.2">
      <c r="A204" s="63"/>
      <c r="B204" s="64" t="s">
        <v>1461</v>
      </c>
      <c r="C204" s="65" t="s">
        <v>1462</v>
      </c>
      <c r="D204" s="65" t="s">
        <v>41</v>
      </c>
      <c r="E204" s="66">
        <v>0.27</v>
      </c>
      <c r="F204" s="66">
        <v>1.35</v>
      </c>
      <c r="G204" s="1">
        <v>150</v>
      </c>
      <c r="H204" s="1">
        <v>150</v>
      </c>
      <c r="I204" s="1">
        <v>202.5</v>
      </c>
      <c r="J204" s="1">
        <v>202.5</v>
      </c>
      <c r="K204" s="1"/>
      <c r="L204" s="1"/>
      <c r="M204" s="1"/>
      <c r="N204" s="1"/>
      <c r="O204" s="1"/>
      <c r="P204" s="1"/>
      <c r="R204" s="1">
        <v>201</v>
      </c>
      <c r="S204" s="1">
        <v>271.35000000000002</v>
      </c>
      <c r="T204" s="15">
        <f t="shared" si="250"/>
        <v>1.34</v>
      </c>
      <c r="U204" s="15">
        <f t="shared" si="251"/>
        <v>1.3143479884611668</v>
      </c>
      <c r="V204" s="16">
        <f t="shared" si="252"/>
        <v>197.15219826917502</v>
      </c>
      <c r="W204" s="16">
        <f t="shared" si="253"/>
        <v>47.152198269175017</v>
      </c>
      <c r="X204" s="16">
        <f t="shared" si="254"/>
        <v>63.655467663386275</v>
      </c>
      <c r="Y204" s="15">
        <f t="shared" si="255"/>
        <v>4.5848355451969969E-2</v>
      </c>
      <c r="Z204" s="15">
        <f t="shared" si="256"/>
        <v>1.1992624151289988E-2</v>
      </c>
      <c r="AA204" s="15">
        <f t="shared" si="257"/>
        <v>1.9115055013239957E-2</v>
      </c>
      <c r="AB204" s="15">
        <f t="shared" si="258"/>
        <v>2.5652011538833303E-2</v>
      </c>
      <c r="AD204" s="21"/>
    </row>
    <row r="205" spans="1:30" x14ac:dyDescent="0.2">
      <c r="A205" s="63"/>
      <c r="B205" s="64" t="s">
        <v>1463</v>
      </c>
      <c r="C205" s="65" t="s">
        <v>1464</v>
      </c>
      <c r="D205" s="65" t="s">
        <v>41</v>
      </c>
      <c r="E205" s="66">
        <v>0.26</v>
      </c>
      <c r="F205" s="66">
        <v>1.3</v>
      </c>
      <c r="G205" s="1">
        <v>57.2</v>
      </c>
      <c r="H205" s="1">
        <v>57.2</v>
      </c>
      <c r="I205" s="1">
        <v>74.36</v>
      </c>
      <c r="J205" s="1">
        <v>74.36</v>
      </c>
      <c r="K205" s="1"/>
      <c r="L205" s="1"/>
      <c r="M205" s="1"/>
      <c r="N205" s="1"/>
      <c r="O205" s="1"/>
      <c r="P205" s="1"/>
      <c r="R205" s="1">
        <v>83.2</v>
      </c>
      <c r="S205" s="1">
        <v>108.16</v>
      </c>
      <c r="T205" s="15">
        <f t="shared" si="250"/>
        <v>1.4545454545454546</v>
      </c>
      <c r="U205" s="15">
        <f t="shared" si="251"/>
        <v>1.4288934430066214</v>
      </c>
      <c r="V205" s="16">
        <f t="shared" si="252"/>
        <v>81.732704939978746</v>
      </c>
      <c r="W205" s="16">
        <f t="shared" si="253"/>
        <v>24.532704939978743</v>
      </c>
      <c r="X205" s="16">
        <f t="shared" si="254"/>
        <v>31.892516421972367</v>
      </c>
      <c r="Y205" s="15">
        <f t="shared" si="255"/>
        <v>4.5848355451969969E-2</v>
      </c>
      <c r="Z205" s="15">
        <f t="shared" si="256"/>
        <v>1.1992624151289988E-2</v>
      </c>
      <c r="AA205" s="15">
        <f t="shared" si="257"/>
        <v>1.9115055013239957E-2</v>
      </c>
      <c r="AB205" s="15">
        <f t="shared" si="258"/>
        <v>2.5652011538833303E-2</v>
      </c>
      <c r="AD205" s="21"/>
    </row>
    <row r="206" spans="1:30" x14ac:dyDescent="0.2">
      <c r="A206" s="63"/>
      <c r="B206" s="64" t="s">
        <v>1465</v>
      </c>
      <c r="C206" s="65" t="s">
        <v>1466</v>
      </c>
      <c r="D206" s="65" t="s">
        <v>41</v>
      </c>
      <c r="E206" s="66">
        <v>0.02</v>
      </c>
      <c r="F206" s="66">
        <v>0.1</v>
      </c>
      <c r="G206" s="1">
        <v>32.9</v>
      </c>
      <c r="H206" s="1">
        <v>32.9</v>
      </c>
      <c r="I206" s="1">
        <v>3.29</v>
      </c>
      <c r="J206" s="1">
        <v>3.29</v>
      </c>
      <c r="K206" s="1"/>
      <c r="L206" s="1"/>
      <c r="M206" s="1"/>
      <c r="N206" s="1"/>
      <c r="O206" s="1"/>
      <c r="P206" s="1"/>
      <c r="R206" s="1">
        <v>43.9</v>
      </c>
      <c r="S206" s="1">
        <v>4.3899999999999997</v>
      </c>
      <c r="T206" s="15">
        <f t="shared" si="250"/>
        <v>1.3343465045592706</v>
      </c>
      <c r="U206" s="15">
        <f t="shared" si="251"/>
        <v>1.3086944930204374</v>
      </c>
      <c r="V206" s="16">
        <f t="shared" si="252"/>
        <v>43.056048820372389</v>
      </c>
      <c r="W206" s="16">
        <f t="shared" si="253"/>
        <v>10.156048820372391</v>
      </c>
      <c r="X206" s="16">
        <f t="shared" si="254"/>
        <v>1.0156048820372392</v>
      </c>
      <c r="Y206" s="15">
        <f t="shared" si="255"/>
        <v>4.5848355451969969E-2</v>
      </c>
      <c r="Z206" s="15">
        <f t="shared" si="256"/>
        <v>1.1992624151289988E-2</v>
      </c>
      <c r="AA206" s="15">
        <f t="shared" si="257"/>
        <v>1.9115055013239957E-2</v>
      </c>
      <c r="AB206" s="15">
        <f t="shared" si="258"/>
        <v>2.5652011538833303E-2</v>
      </c>
      <c r="AD206" s="21"/>
    </row>
    <row r="207" spans="1:30" x14ac:dyDescent="0.2">
      <c r="A207" s="63"/>
      <c r="B207" s="64" t="s">
        <v>1467</v>
      </c>
      <c r="C207" s="65" t="s">
        <v>1468</v>
      </c>
      <c r="D207" s="65" t="s">
        <v>41</v>
      </c>
      <c r="E207" s="66">
        <v>0.11</v>
      </c>
      <c r="F207" s="66">
        <v>0.55000000000000004</v>
      </c>
      <c r="G207" s="1">
        <v>29.1</v>
      </c>
      <c r="H207" s="1">
        <v>29.1</v>
      </c>
      <c r="I207" s="1">
        <v>16.004999999999999</v>
      </c>
      <c r="J207" s="1">
        <v>16.004999999999999</v>
      </c>
      <c r="K207" s="1"/>
      <c r="L207" s="1"/>
      <c r="M207" s="1"/>
      <c r="N207" s="1"/>
      <c r="O207" s="1"/>
      <c r="P207" s="1"/>
      <c r="R207" s="1">
        <v>39</v>
      </c>
      <c r="S207" s="1">
        <v>21.45</v>
      </c>
      <c r="T207" s="15">
        <f t="shared" si="250"/>
        <v>1.3402061855670102</v>
      </c>
      <c r="U207" s="15">
        <f t="shared" si="251"/>
        <v>1.314554174028177</v>
      </c>
      <c r="V207" s="16">
        <f t="shared" si="252"/>
        <v>38.253526464219952</v>
      </c>
      <c r="W207" s="16">
        <f t="shared" si="253"/>
        <v>9.1535264642199508</v>
      </c>
      <c r="X207" s="16">
        <f t="shared" si="254"/>
        <v>5.0344395553209731</v>
      </c>
      <c r="Y207" s="15">
        <f t="shared" si="255"/>
        <v>4.5848355451969969E-2</v>
      </c>
      <c r="Z207" s="15">
        <f t="shared" si="256"/>
        <v>1.1992624151289988E-2</v>
      </c>
      <c r="AA207" s="15">
        <f t="shared" si="257"/>
        <v>1.9115055013239957E-2</v>
      </c>
      <c r="AB207" s="15">
        <f t="shared" si="258"/>
        <v>2.5652011538833303E-2</v>
      </c>
      <c r="AD207" s="21"/>
    </row>
    <row r="208" spans="1:30" x14ac:dyDescent="0.2">
      <c r="A208" s="63"/>
      <c r="B208" s="64" t="s">
        <v>1469</v>
      </c>
      <c r="C208" s="65" t="s">
        <v>1470</v>
      </c>
      <c r="D208" s="65" t="s">
        <v>41</v>
      </c>
      <c r="E208" s="66">
        <v>0.14000000000000001</v>
      </c>
      <c r="F208" s="66">
        <v>0.7</v>
      </c>
      <c r="G208" s="1">
        <v>30.2</v>
      </c>
      <c r="H208" s="1">
        <v>30.2</v>
      </c>
      <c r="I208" s="1">
        <v>21.14</v>
      </c>
      <c r="J208" s="1">
        <v>21.14</v>
      </c>
      <c r="K208" s="1"/>
      <c r="L208" s="1"/>
      <c r="M208" s="1"/>
      <c r="N208" s="1"/>
      <c r="O208" s="1"/>
      <c r="P208" s="1"/>
      <c r="R208" s="1">
        <v>44</v>
      </c>
      <c r="S208" s="1">
        <v>30.8</v>
      </c>
      <c r="T208" s="15">
        <f t="shared" si="250"/>
        <v>1.4569536423841061</v>
      </c>
      <c r="U208" s="15">
        <f t="shared" si="251"/>
        <v>1.4313016308452728</v>
      </c>
      <c r="V208" s="16">
        <f t="shared" si="252"/>
        <v>43.225309251527236</v>
      </c>
      <c r="W208" s="16">
        <f t="shared" si="253"/>
        <v>13.025309251527236</v>
      </c>
      <c r="X208" s="16">
        <f t="shared" si="254"/>
        <v>9.1177164760690648</v>
      </c>
      <c r="Y208" s="15">
        <f t="shared" si="255"/>
        <v>4.5848355451969969E-2</v>
      </c>
      <c r="Z208" s="15">
        <f t="shared" si="256"/>
        <v>1.1992624151289988E-2</v>
      </c>
      <c r="AA208" s="15">
        <f t="shared" si="257"/>
        <v>1.9115055013239957E-2</v>
      </c>
      <c r="AB208" s="15">
        <f t="shared" si="258"/>
        <v>2.5652011538833303E-2</v>
      </c>
      <c r="AD208" s="21"/>
    </row>
    <row r="209" spans="1:30" x14ac:dyDescent="0.2">
      <c r="A209" s="63"/>
      <c r="B209" s="64" t="s">
        <v>1471</v>
      </c>
      <c r="C209" s="65" t="s">
        <v>1472</v>
      </c>
      <c r="D209" s="65" t="s">
        <v>41</v>
      </c>
      <c r="E209" s="66">
        <v>0.03</v>
      </c>
      <c r="F209" s="66">
        <v>0.15</v>
      </c>
      <c r="G209" s="1">
        <v>22</v>
      </c>
      <c r="H209" s="1">
        <v>22</v>
      </c>
      <c r="I209" s="1">
        <v>3.3</v>
      </c>
      <c r="J209" s="1">
        <v>3.3</v>
      </c>
      <c r="K209" s="1"/>
      <c r="L209" s="1"/>
      <c r="M209" s="1"/>
      <c r="N209" s="1"/>
      <c r="O209" s="1"/>
      <c r="P209" s="1"/>
      <c r="R209" s="1">
        <v>30.8</v>
      </c>
      <c r="S209" s="1">
        <v>4.62</v>
      </c>
      <c r="T209" s="15">
        <f t="shared" si="250"/>
        <v>1.4000000000000001</v>
      </c>
      <c r="U209" s="15">
        <f t="shared" si="251"/>
        <v>1.3743479884611669</v>
      </c>
      <c r="V209" s="16">
        <f t="shared" si="252"/>
        <v>30.235655746145671</v>
      </c>
      <c r="W209" s="16">
        <f t="shared" si="253"/>
        <v>8.235655746145671</v>
      </c>
      <c r="X209" s="16">
        <f t="shared" si="254"/>
        <v>1.2353483619218506</v>
      </c>
      <c r="Y209" s="15">
        <f t="shared" si="255"/>
        <v>4.5848355451969969E-2</v>
      </c>
      <c r="Z209" s="15">
        <f t="shared" si="256"/>
        <v>1.1992624151289988E-2</v>
      </c>
      <c r="AA209" s="15">
        <f t="shared" si="257"/>
        <v>1.9115055013239957E-2</v>
      </c>
      <c r="AB209" s="15">
        <f t="shared" si="258"/>
        <v>2.5652011538833303E-2</v>
      </c>
      <c r="AD209" s="21"/>
    </row>
    <row r="210" spans="1:30" ht="18" x14ac:dyDescent="0.2">
      <c r="A210" s="63"/>
      <c r="B210" s="64" t="s">
        <v>1473</v>
      </c>
      <c r="C210" s="65" t="s">
        <v>1474</v>
      </c>
      <c r="D210" s="65" t="s">
        <v>41</v>
      </c>
      <c r="E210" s="66">
        <v>0.05</v>
      </c>
      <c r="F210" s="66">
        <v>0.25</v>
      </c>
      <c r="G210" s="1">
        <v>117</v>
      </c>
      <c r="H210" s="1">
        <v>117</v>
      </c>
      <c r="I210" s="1">
        <v>29.25</v>
      </c>
      <c r="J210" s="1">
        <v>29.25</v>
      </c>
      <c r="K210" s="1"/>
      <c r="L210" s="1"/>
      <c r="M210" s="1"/>
      <c r="N210" s="1"/>
      <c r="O210" s="1"/>
      <c r="P210" s="1"/>
      <c r="R210" s="1">
        <v>157</v>
      </c>
      <c r="S210" s="1">
        <v>39.25</v>
      </c>
      <c r="T210" s="15">
        <f t="shared" si="250"/>
        <v>1.3418803418803418</v>
      </c>
      <c r="U210" s="15">
        <f t="shared" si="251"/>
        <v>1.3162283303415085</v>
      </c>
      <c r="V210" s="16">
        <f t="shared" si="252"/>
        <v>153.9987146499565</v>
      </c>
      <c r="W210" s="16">
        <f t="shared" si="253"/>
        <v>36.998714649956497</v>
      </c>
      <c r="X210" s="16">
        <f t="shared" si="254"/>
        <v>9.2496786624891243</v>
      </c>
      <c r="Y210" s="15">
        <f t="shared" si="255"/>
        <v>4.5848355451969969E-2</v>
      </c>
      <c r="Z210" s="15">
        <f t="shared" si="256"/>
        <v>1.1992624151289988E-2</v>
      </c>
      <c r="AA210" s="15">
        <f t="shared" si="257"/>
        <v>1.9115055013239957E-2</v>
      </c>
      <c r="AB210" s="15">
        <f t="shared" si="258"/>
        <v>2.5652011538833303E-2</v>
      </c>
      <c r="AD210" s="21"/>
    </row>
    <row r="211" spans="1:30" x14ac:dyDescent="0.2">
      <c r="A211" s="63"/>
      <c r="B211" s="64" t="s">
        <v>1475</v>
      </c>
      <c r="C211" s="65" t="s">
        <v>1476</v>
      </c>
      <c r="D211" s="65" t="s">
        <v>41</v>
      </c>
      <c r="E211" s="66">
        <v>1</v>
      </c>
      <c r="F211" s="66">
        <v>5</v>
      </c>
      <c r="G211" s="1">
        <v>13.8</v>
      </c>
      <c r="H211" s="1">
        <v>13.8</v>
      </c>
      <c r="I211" s="1">
        <v>69</v>
      </c>
      <c r="J211" s="1">
        <v>69</v>
      </c>
      <c r="K211" s="1"/>
      <c r="L211" s="1"/>
      <c r="M211" s="1"/>
      <c r="N211" s="1"/>
      <c r="O211" s="1"/>
      <c r="P211" s="1"/>
      <c r="R211" s="1">
        <v>20.3</v>
      </c>
      <c r="S211" s="1">
        <v>101.5</v>
      </c>
      <c r="T211" s="15">
        <f t="shared" si="250"/>
        <v>1.4710144927536231</v>
      </c>
      <c r="U211" s="15">
        <f t="shared" si="251"/>
        <v>1.4453624812147898</v>
      </c>
      <c r="V211" s="16">
        <f t="shared" si="252"/>
        <v>19.946002240764102</v>
      </c>
      <c r="W211" s="16">
        <f t="shared" si="253"/>
        <v>6.1460022407641013</v>
      </c>
      <c r="X211" s="16">
        <f t="shared" si="254"/>
        <v>30.730011203820506</v>
      </c>
      <c r="Y211" s="15">
        <f t="shared" si="255"/>
        <v>4.5848355451969969E-2</v>
      </c>
      <c r="Z211" s="15">
        <f t="shared" si="256"/>
        <v>1.1992624151289988E-2</v>
      </c>
      <c r="AA211" s="15">
        <f t="shared" si="257"/>
        <v>1.9115055013239957E-2</v>
      </c>
      <c r="AB211" s="15">
        <f t="shared" si="258"/>
        <v>2.5652011538833303E-2</v>
      </c>
      <c r="AD211" s="21"/>
    </row>
    <row r="212" spans="1:30" ht="15" thickBot="1" x14ac:dyDescent="0.25">
      <c r="A212" s="63"/>
      <c r="B212" s="64" t="s">
        <v>1477</v>
      </c>
      <c r="C212" s="65" t="s">
        <v>1478</v>
      </c>
      <c r="D212" s="65" t="s">
        <v>98</v>
      </c>
      <c r="E212" s="66">
        <v>2.4299999999999999E-3</v>
      </c>
      <c r="F212" s="66">
        <v>1.2149999999999999E-2</v>
      </c>
      <c r="G212" s="1">
        <v>197</v>
      </c>
      <c r="H212" s="1">
        <v>197</v>
      </c>
      <c r="I212" s="1">
        <v>2.3935499999999998</v>
      </c>
      <c r="J212" s="1">
        <v>2.3935499999999998</v>
      </c>
      <c r="K212" s="1"/>
      <c r="L212" s="1"/>
      <c r="M212" s="1"/>
      <c r="N212" s="1"/>
      <c r="O212" s="1"/>
      <c r="P212" s="1"/>
      <c r="R212" s="1">
        <v>210</v>
      </c>
      <c r="S212" s="1">
        <v>2.5514999999999999</v>
      </c>
      <c r="T212" s="15">
        <f t="shared" si="250"/>
        <v>1.0659898477157361</v>
      </c>
      <c r="U212" s="15">
        <f t="shared" si="251"/>
        <v>1.0403378361769029</v>
      </c>
      <c r="V212" s="16">
        <f t="shared" si="252"/>
        <v>204.94655372684986</v>
      </c>
      <c r="W212" s="16">
        <f t="shared" si="253"/>
        <v>7.9465537268498565</v>
      </c>
      <c r="X212" s="16">
        <f t="shared" si="254"/>
        <v>9.6550627781225751E-2</v>
      </c>
      <c r="Y212" s="15">
        <f t="shared" si="255"/>
        <v>4.5848355451969969E-2</v>
      </c>
      <c r="Z212" s="15">
        <f t="shared" si="256"/>
        <v>1.1992624151289988E-2</v>
      </c>
      <c r="AA212" s="15">
        <f t="shared" si="257"/>
        <v>1.9115055013239957E-2</v>
      </c>
      <c r="AB212" s="15">
        <f t="shared" si="258"/>
        <v>2.5652011538833303E-2</v>
      </c>
      <c r="AD212" s="21"/>
    </row>
    <row r="213" spans="1:30" ht="20.5" thickBot="1" x14ac:dyDescent="0.25">
      <c r="A213" s="8">
        <v>49</v>
      </c>
      <c r="B213" s="9" t="s">
        <v>1479</v>
      </c>
      <c r="C213" s="10" t="s">
        <v>1480</v>
      </c>
      <c r="D213" s="10" t="s">
        <v>95</v>
      </c>
      <c r="E213" s="11">
        <v>0</v>
      </c>
      <c r="F213" s="11">
        <v>66</v>
      </c>
      <c r="G213" s="12">
        <v>583.19000000000005</v>
      </c>
      <c r="H213" s="12">
        <v>610.04999999999995</v>
      </c>
      <c r="I213" s="12">
        <v>40263.300000000003</v>
      </c>
      <c r="J213" s="12">
        <v>19494.667104</v>
      </c>
      <c r="K213" s="12">
        <v>7481.3375999999998</v>
      </c>
      <c r="L213" s="12">
        <v>0</v>
      </c>
      <c r="M213" s="12">
        <v>0</v>
      </c>
      <c r="N213" s="12">
        <v>2528.6921087999999</v>
      </c>
      <c r="O213" s="12">
        <v>8208.224361216</v>
      </c>
      <c r="P213" s="13">
        <v>2550.5555698022399</v>
      </c>
      <c r="R213" s="12">
        <v>798.73</v>
      </c>
      <c r="S213" s="12">
        <v>29010.245945999999</v>
      </c>
      <c r="AD213" s="21"/>
    </row>
    <row r="214" spans="1:30" x14ac:dyDescent="0.2">
      <c r="A214" s="63"/>
      <c r="B214" s="64" t="s">
        <v>187</v>
      </c>
      <c r="C214" s="65" t="s">
        <v>188</v>
      </c>
      <c r="D214" s="65" t="s">
        <v>92</v>
      </c>
      <c r="E214" s="66">
        <v>2.5200000000000001E-3</v>
      </c>
      <c r="F214" s="66">
        <v>0.16632</v>
      </c>
      <c r="G214" s="1">
        <v>45.7</v>
      </c>
      <c r="H214" s="1">
        <v>45.7</v>
      </c>
      <c r="I214" s="1">
        <v>7.6008240000000002</v>
      </c>
      <c r="J214" s="1">
        <v>7.6008240000000002</v>
      </c>
      <c r="K214" s="1"/>
      <c r="L214" s="1"/>
      <c r="M214" s="1"/>
      <c r="N214" s="1"/>
      <c r="O214" s="1"/>
      <c r="P214" s="1"/>
      <c r="R214" s="1">
        <v>52.8</v>
      </c>
      <c r="S214" s="1">
        <v>8.7816960000000002</v>
      </c>
      <c r="T214" s="15">
        <f t="shared" ref="T214:T230" si="259">R214/H214</f>
        <v>1.1553610503282274</v>
      </c>
      <c r="U214" s="15">
        <f t="shared" ref="U214:U230" si="260">T214-AB214</f>
        <v>1.1297090387893942</v>
      </c>
      <c r="V214" s="16">
        <f t="shared" ref="V214:V230" si="261">G214*U214</f>
        <v>51.627703072675317</v>
      </c>
      <c r="W214" s="16">
        <f t="shared" ref="W214:W230" si="262">V214-G214</f>
        <v>5.9277030726753139</v>
      </c>
      <c r="X214" s="16">
        <f t="shared" ref="X214:X230" si="263">F214*W214</f>
        <v>0.98589557504735814</v>
      </c>
      <c r="Y214" s="15">
        <f t="shared" ref="Y214:Y230" si="264">104.584835545197%-100%</f>
        <v>4.5848355451969969E-2</v>
      </c>
      <c r="Z214" s="15">
        <f t="shared" ref="Z214:Z230" si="265">101.199262415129%-100%</f>
        <v>1.1992624151289988E-2</v>
      </c>
      <c r="AA214" s="15">
        <f t="shared" ref="AA214:AA230" si="266">101.911505501324%-100%</f>
        <v>1.9115055013239957E-2</v>
      </c>
      <c r="AB214" s="15">
        <f t="shared" ref="AB214:AB230" si="267">AVERAGE(Y214:AA214)</f>
        <v>2.5652011538833303E-2</v>
      </c>
      <c r="AD214" s="21"/>
    </row>
    <row r="215" spans="1:30" x14ac:dyDescent="0.2">
      <c r="A215" s="63"/>
      <c r="B215" s="64" t="s">
        <v>1437</v>
      </c>
      <c r="C215" s="65" t="s">
        <v>1438</v>
      </c>
      <c r="D215" s="65" t="s">
        <v>92</v>
      </c>
      <c r="E215" s="66">
        <v>1.5100000000000001E-3</v>
      </c>
      <c r="F215" s="66">
        <v>9.9659999999999999E-2</v>
      </c>
      <c r="G215" s="1">
        <v>36</v>
      </c>
      <c r="H215" s="1">
        <v>36</v>
      </c>
      <c r="I215" s="1">
        <v>3.5877599999999998</v>
      </c>
      <c r="J215" s="1">
        <v>3.5877599999999998</v>
      </c>
      <c r="K215" s="1"/>
      <c r="L215" s="1"/>
      <c r="M215" s="1"/>
      <c r="N215" s="1"/>
      <c r="O215" s="1"/>
      <c r="P215" s="1"/>
      <c r="R215" s="1">
        <v>41.5</v>
      </c>
      <c r="S215" s="1">
        <v>4.1358899999999998</v>
      </c>
      <c r="T215" s="15">
        <f t="shared" si="259"/>
        <v>1.1527777777777777</v>
      </c>
      <c r="U215" s="15">
        <f t="shared" si="260"/>
        <v>1.1271257662389444</v>
      </c>
      <c r="V215" s="16">
        <f t="shared" si="261"/>
        <v>40.576527584601997</v>
      </c>
      <c r="W215" s="16">
        <f t="shared" si="262"/>
        <v>4.5765275846019975</v>
      </c>
      <c r="X215" s="16">
        <f t="shared" si="263"/>
        <v>0.45609673908143505</v>
      </c>
      <c r="Y215" s="15">
        <f t="shared" si="264"/>
        <v>4.5848355451969969E-2</v>
      </c>
      <c r="Z215" s="15">
        <f t="shared" si="265"/>
        <v>1.1992624151289988E-2</v>
      </c>
      <c r="AA215" s="15">
        <f t="shared" si="266"/>
        <v>1.9115055013239957E-2</v>
      </c>
      <c r="AB215" s="15">
        <f t="shared" si="267"/>
        <v>2.5652011538833303E-2</v>
      </c>
      <c r="AD215" s="21"/>
    </row>
    <row r="216" spans="1:30" x14ac:dyDescent="0.2">
      <c r="A216" s="63"/>
      <c r="B216" s="64" t="s">
        <v>1449</v>
      </c>
      <c r="C216" s="65" t="s">
        <v>1450</v>
      </c>
      <c r="D216" s="65" t="s">
        <v>98</v>
      </c>
      <c r="E216" s="66">
        <v>3.7000000000000002E-3</v>
      </c>
      <c r="F216" s="66">
        <v>0.2442</v>
      </c>
      <c r="G216" s="1">
        <v>67.8</v>
      </c>
      <c r="H216" s="1">
        <v>67.8</v>
      </c>
      <c r="I216" s="1">
        <v>16.556760000000001</v>
      </c>
      <c r="J216" s="1">
        <v>16.556760000000001</v>
      </c>
      <c r="K216" s="1"/>
      <c r="L216" s="1"/>
      <c r="M216" s="1"/>
      <c r="N216" s="1"/>
      <c r="O216" s="1"/>
      <c r="P216" s="1"/>
      <c r="R216" s="1">
        <v>71.3</v>
      </c>
      <c r="S216" s="1">
        <v>17.411460000000002</v>
      </c>
      <c r="T216" s="15">
        <f t="shared" si="259"/>
        <v>1.0516224188790559</v>
      </c>
      <c r="U216" s="15">
        <f t="shared" si="260"/>
        <v>1.0259704073402227</v>
      </c>
      <c r="V216" s="16">
        <f t="shared" si="261"/>
        <v>69.560793617667102</v>
      </c>
      <c r="W216" s="16">
        <f t="shared" si="262"/>
        <v>1.7607936176671046</v>
      </c>
      <c r="X216" s="16">
        <f t="shared" si="263"/>
        <v>0.42998580143430692</v>
      </c>
      <c r="Y216" s="15">
        <f t="shared" si="264"/>
        <v>4.5848355451969969E-2</v>
      </c>
      <c r="Z216" s="15">
        <f t="shared" si="265"/>
        <v>1.1992624151289988E-2</v>
      </c>
      <c r="AA216" s="15">
        <f t="shared" si="266"/>
        <v>1.9115055013239957E-2</v>
      </c>
      <c r="AB216" s="15">
        <f t="shared" si="267"/>
        <v>2.5652011538833303E-2</v>
      </c>
      <c r="AD216" s="21"/>
    </row>
    <row r="217" spans="1:30" x14ac:dyDescent="0.2">
      <c r="A217" s="63"/>
      <c r="B217" s="64" t="s">
        <v>1481</v>
      </c>
      <c r="C217" s="65" t="s">
        <v>1482</v>
      </c>
      <c r="D217" s="65" t="s">
        <v>95</v>
      </c>
      <c r="E217" s="66">
        <v>1.0326</v>
      </c>
      <c r="F217" s="66">
        <v>68.151600000000002</v>
      </c>
      <c r="G217" s="1">
        <v>174</v>
      </c>
      <c r="H217" s="1">
        <v>174</v>
      </c>
      <c r="I217" s="1">
        <v>11858.3784</v>
      </c>
      <c r="J217" s="1">
        <v>11858.3784</v>
      </c>
      <c r="K217" s="1"/>
      <c r="L217" s="1"/>
      <c r="M217" s="1"/>
      <c r="N217" s="1"/>
      <c r="O217" s="1"/>
      <c r="P217" s="1"/>
      <c r="R217" s="1">
        <v>271</v>
      </c>
      <c r="S217" s="1">
        <v>18469.083600000002</v>
      </c>
      <c r="T217" s="15">
        <f t="shared" si="259"/>
        <v>1.5574712643678161</v>
      </c>
      <c r="U217" s="15">
        <f t="shared" si="260"/>
        <v>1.5318192528289829</v>
      </c>
      <c r="V217" s="16">
        <f t="shared" si="261"/>
        <v>266.53654999224301</v>
      </c>
      <c r="W217" s="16">
        <f t="shared" si="262"/>
        <v>92.53654999224301</v>
      </c>
      <c r="X217" s="16">
        <f t="shared" si="263"/>
        <v>6306.5139404513493</v>
      </c>
      <c r="Y217" s="15">
        <f t="shared" si="264"/>
        <v>4.5848355451969969E-2</v>
      </c>
      <c r="Z217" s="15">
        <f t="shared" si="265"/>
        <v>1.1992624151289988E-2</v>
      </c>
      <c r="AA217" s="15">
        <f t="shared" si="266"/>
        <v>1.9115055013239957E-2</v>
      </c>
      <c r="AB217" s="15">
        <f t="shared" si="267"/>
        <v>2.5652011538833303E-2</v>
      </c>
      <c r="AD217" s="21"/>
    </row>
    <row r="218" spans="1:30" x14ac:dyDescent="0.2">
      <c r="A218" s="63"/>
      <c r="B218" s="64" t="s">
        <v>1453</v>
      </c>
      <c r="C218" s="65" t="s">
        <v>1454</v>
      </c>
      <c r="D218" s="65" t="s">
        <v>98</v>
      </c>
      <c r="E218" s="66">
        <v>1.5E-3</v>
      </c>
      <c r="F218" s="66">
        <v>9.9000000000000005E-2</v>
      </c>
      <c r="G218" s="1">
        <v>46.1</v>
      </c>
      <c r="H218" s="1">
        <v>46.1</v>
      </c>
      <c r="I218" s="1">
        <v>4.5639000000000003</v>
      </c>
      <c r="J218" s="1">
        <v>4.5639000000000003</v>
      </c>
      <c r="K218" s="1"/>
      <c r="L218" s="1"/>
      <c r="M218" s="1"/>
      <c r="N218" s="1"/>
      <c r="O218" s="1"/>
      <c r="P218" s="1"/>
      <c r="R218" s="1">
        <v>71.099999999999994</v>
      </c>
      <c r="S218" s="1">
        <v>7.0388999999999999</v>
      </c>
      <c r="T218" s="15">
        <f t="shared" si="259"/>
        <v>1.5422993492407808</v>
      </c>
      <c r="U218" s="15">
        <f t="shared" si="260"/>
        <v>1.5166473377019476</v>
      </c>
      <c r="V218" s="16">
        <f t="shared" si="261"/>
        <v>69.917442268059787</v>
      </c>
      <c r="W218" s="16">
        <f t="shared" si="262"/>
        <v>23.817442268059786</v>
      </c>
      <c r="X218" s="16">
        <f t="shared" si="263"/>
        <v>2.357926784537919</v>
      </c>
      <c r="Y218" s="15">
        <f t="shared" si="264"/>
        <v>4.5848355451969969E-2</v>
      </c>
      <c r="Z218" s="15">
        <f t="shared" si="265"/>
        <v>1.1992624151289988E-2</v>
      </c>
      <c r="AA218" s="15">
        <f t="shared" si="266"/>
        <v>1.9115055013239957E-2</v>
      </c>
      <c r="AB218" s="15">
        <f t="shared" si="267"/>
        <v>2.5652011538833303E-2</v>
      </c>
      <c r="AD218" s="21"/>
    </row>
    <row r="219" spans="1:30" x14ac:dyDescent="0.2">
      <c r="A219" s="63"/>
      <c r="B219" s="64" t="s">
        <v>1455</v>
      </c>
      <c r="C219" s="65" t="s">
        <v>1456</v>
      </c>
      <c r="D219" s="65" t="s">
        <v>98</v>
      </c>
      <c r="E219" s="66">
        <v>3.0999999999999999E-3</v>
      </c>
      <c r="F219" s="66">
        <v>0.2046</v>
      </c>
      <c r="G219" s="1">
        <v>131</v>
      </c>
      <c r="H219" s="1">
        <v>131</v>
      </c>
      <c r="I219" s="1">
        <v>26.802600000000002</v>
      </c>
      <c r="J219" s="1">
        <v>26.802600000000002</v>
      </c>
      <c r="K219" s="1"/>
      <c r="L219" s="1"/>
      <c r="M219" s="1"/>
      <c r="N219" s="1"/>
      <c r="O219" s="1"/>
      <c r="P219" s="1"/>
      <c r="R219" s="1">
        <v>181</v>
      </c>
      <c r="S219" s="1">
        <v>37.032600000000002</v>
      </c>
      <c r="T219" s="15">
        <f t="shared" si="259"/>
        <v>1.3816793893129771</v>
      </c>
      <c r="U219" s="15">
        <f t="shared" si="260"/>
        <v>1.3560273777741438</v>
      </c>
      <c r="V219" s="16">
        <f t="shared" si="261"/>
        <v>177.63958648841285</v>
      </c>
      <c r="W219" s="16">
        <f t="shared" si="262"/>
        <v>46.639586488412846</v>
      </c>
      <c r="X219" s="16">
        <f t="shared" si="263"/>
        <v>9.5424593955292689</v>
      </c>
      <c r="Y219" s="15">
        <f t="shared" si="264"/>
        <v>4.5848355451969969E-2</v>
      </c>
      <c r="Z219" s="15">
        <f t="shared" si="265"/>
        <v>1.1992624151289988E-2</v>
      </c>
      <c r="AA219" s="15">
        <f t="shared" si="266"/>
        <v>1.9115055013239957E-2</v>
      </c>
      <c r="AB219" s="15">
        <f t="shared" si="267"/>
        <v>2.5652011538833303E-2</v>
      </c>
      <c r="AD219" s="21"/>
    </row>
    <row r="220" spans="1:30" x14ac:dyDescent="0.2">
      <c r="A220" s="63"/>
      <c r="B220" s="64" t="s">
        <v>1483</v>
      </c>
      <c r="C220" s="65" t="s">
        <v>1484</v>
      </c>
      <c r="D220" s="65" t="s">
        <v>41</v>
      </c>
      <c r="E220" s="66">
        <v>7.0000000000000007E-2</v>
      </c>
      <c r="F220" s="66">
        <v>4.62</v>
      </c>
      <c r="G220" s="1">
        <v>58.6</v>
      </c>
      <c r="H220" s="1">
        <v>58.6</v>
      </c>
      <c r="I220" s="1">
        <v>270.73200000000003</v>
      </c>
      <c r="J220" s="1">
        <v>270.73200000000003</v>
      </c>
      <c r="K220" s="1"/>
      <c r="L220" s="1"/>
      <c r="M220" s="1"/>
      <c r="N220" s="1"/>
      <c r="O220" s="1"/>
      <c r="P220" s="1"/>
      <c r="R220" s="1">
        <v>95.9</v>
      </c>
      <c r="S220" s="1">
        <v>443.05799999999999</v>
      </c>
      <c r="T220" s="15">
        <f t="shared" si="259"/>
        <v>1.6365187713310581</v>
      </c>
      <c r="U220" s="15">
        <f t="shared" si="260"/>
        <v>1.6108667597922248</v>
      </c>
      <c r="V220" s="16">
        <f t="shared" si="261"/>
        <v>94.396792123824383</v>
      </c>
      <c r="W220" s="16">
        <f t="shared" si="262"/>
        <v>35.796792123824382</v>
      </c>
      <c r="X220" s="16">
        <f t="shared" si="263"/>
        <v>165.38117961206865</v>
      </c>
      <c r="Y220" s="15">
        <f t="shared" si="264"/>
        <v>4.5848355451969969E-2</v>
      </c>
      <c r="Z220" s="15">
        <f t="shared" si="265"/>
        <v>1.1992624151289988E-2</v>
      </c>
      <c r="AA220" s="15">
        <f t="shared" si="266"/>
        <v>1.9115055013239957E-2</v>
      </c>
      <c r="AB220" s="15">
        <f t="shared" si="267"/>
        <v>2.5652011538833303E-2</v>
      </c>
      <c r="AD220" s="21"/>
    </row>
    <row r="221" spans="1:30" x14ac:dyDescent="0.2">
      <c r="A221" s="63"/>
      <c r="B221" s="64" t="s">
        <v>1485</v>
      </c>
      <c r="C221" s="65" t="s">
        <v>1486</v>
      </c>
      <c r="D221" s="65" t="s">
        <v>41</v>
      </c>
      <c r="E221" s="66">
        <v>0.05</v>
      </c>
      <c r="F221" s="66">
        <v>3.3</v>
      </c>
      <c r="G221" s="1">
        <v>67.3</v>
      </c>
      <c r="H221" s="1">
        <v>67.3</v>
      </c>
      <c r="I221" s="1">
        <v>222.09</v>
      </c>
      <c r="J221" s="1">
        <v>222.09</v>
      </c>
      <c r="K221" s="1"/>
      <c r="L221" s="1"/>
      <c r="M221" s="1"/>
      <c r="N221" s="1"/>
      <c r="O221" s="1"/>
      <c r="P221" s="1"/>
      <c r="R221" s="1">
        <v>104</v>
      </c>
      <c r="S221" s="1">
        <v>343.2</v>
      </c>
      <c r="T221" s="15">
        <f t="shared" si="259"/>
        <v>1.5453194650817237</v>
      </c>
      <c r="U221" s="15">
        <f t="shared" si="260"/>
        <v>1.5196674535428905</v>
      </c>
      <c r="V221" s="16">
        <f t="shared" si="261"/>
        <v>102.27361962343652</v>
      </c>
      <c r="W221" s="16">
        <f t="shared" si="262"/>
        <v>34.97361962343652</v>
      </c>
      <c r="X221" s="16">
        <f t="shared" si="263"/>
        <v>115.41294475734051</v>
      </c>
      <c r="Y221" s="15">
        <f t="shared" si="264"/>
        <v>4.5848355451969969E-2</v>
      </c>
      <c r="Z221" s="15">
        <f t="shared" si="265"/>
        <v>1.1992624151289988E-2</v>
      </c>
      <c r="AA221" s="15">
        <f t="shared" si="266"/>
        <v>1.9115055013239957E-2</v>
      </c>
      <c r="AB221" s="15">
        <f t="shared" si="267"/>
        <v>2.5652011538833303E-2</v>
      </c>
      <c r="AD221" s="21"/>
    </row>
    <row r="222" spans="1:30" x14ac:dyDescent="0.2">
      <c r="A222" s="63"/>
      <c r="B222" s="64" t="s">
        <v>1487</v>
      </c>
      <c r="C222" s="65" t="s">
        <v>1488</v>
      </c>
      <c r="D222" s="65" t="s">
        <v>41</v>
      </c>
      <c r="E222" s="66">
        <v>0.34</v>
      </c>
      <c r="F222" s="66">
        <v>22.44</v>
      </c>
      <c r="G222" s="1">
        <v>159</v>
      </c>
      <c r="H222" s="1">
        <v>159</v>
      </c>
      <c r="I222" s="1">
        <v>3567.96</v>
      </c>
      <c r="J222" s="1">
        <v>3567.96</v>
      </c>
      <c r="K222" s="1"/>
      <c r="L222" s="1"/>
      <c r="M222" s="1"/>
      <c r="N222" s="1"/>
      <c r="O222" s="1"/>
      <c r="P222" s="1"/>
      <c r="R222" s="1">
        <v>194</v>
      </c>
      <c r="S222" s="1">
        <v>4353.3599999999997</v>
      </c>
      <c r="T222" s="15">
        <f t="shared" si="259"/>
        <v>1.220125786163522</v>
      </c>
      <c r="U222" s="15">
        <f t="shared" si="260"/>
        <v>1.1944737746246887</v>
      </c>
      <c r="V222" s="16">
        <f t="shared" si="261"/>
        <v>189.92133016532551</v>
      </c>
      <c r="W222" s="16">
        <f t="shared" si="262"/>
        <v>30.921330165325514</v>
      </c>
      <c r="X222" s="16">
        <f t="shared" si="263"/>
        <v>693.87464890990464</v>
      </c>
      <c r="Y222" s="15">
        <f t="shared" si="264"/>
        <v>4.5848355451969969E-2</v>
      </c>
      <c r="Z222" s="15">
        <f t="shared" si="265"/>
        <v>1.1992624151289988E-2</v>
      </c>
      <c r="AA222" s="15">
        <f t="shared" si="266"/>
        <v>1.9115055013239957E-2</v>
      </c>
      <c r="AB222" s="15">
        <f t="shared" si="267"/>
        <v>2.5652011538833303E-2</v>
      </c>
      <c r="AD222" s="21"/>
    </row>
    <row r="223" spans="1:30" x14ac:dyDescent="0.2">
      <c r="A223" s="63"/>
      <c r="B223" s="64" t="s">
        <v>1489</v>
      </c>
      <c r="C223" s="65" t="s">
        <v>1490</v>
      </c>
      <c r="D223" s="65" t="s">
        <v>41</v>
      </c>
      <c r="E223" s="66">
        <v>0.28000000000000003</v>
      </c>
      <c r="F223" s="66">
        <v>18.48</v>
      </c>
      <c r="G223" s="1">
        <v>73.3</v>
      </c>
      <c r="H223" s="1">
        <v>73.3</v>
      </c>
      <c r="I223" s="1">
        <v>1354.5840000000001</v>
      </c>
      <c r="J223" s="1">
        <v>1354.5840000000001</v>
      </c>
      <c r="K223" s="1"/>
      <c r="L223" s="1"/>
      <c r="M223" s="1"/>
      <c r="N223" s="1"/>
      <c r="O223" s="1"/>
      <c r="P223" s="1"/>
      <c r="R223" s="1">
        <v>125</v>
      </c>
      <c r="S223" s="1">
        <v>2310</v>
      </c>
      <c r="T223" s="15">
        <f t="shared" si="259"/>
        <v>1.7053206002728514</v>
      </c>
      <c r="U223" s="15">
        <f t="shared" si="260"/>
        <v>1.6796685887340181</v>
      </c>
      <c r="V223" s="16">
        <f t="shared" si="261"/>
        <v>123.11970755420353</v>
      </c>
      <c r="W223" s="16">
        <f t="shared" si="262"/>
        <v>49.819707554203532</v>
      </c>
      <c r="X223" s="16">
        <f t="shared" si="263"/>
        <v>920.6681956016813</v>
      </c>
      <c r="Y223" s="15">
        <f t="shared" si="264"/>
        <v>4.5848355451969969E-2</v>
      </c>
      <c r="Z223" s="15">
        <f t="shared" si="265"/>
        <v>1.1992624151289988E-2</v>
      </c>
      <c r="AA223" s="15">
        <f t="shared" si="266"/>
        <v>1.9115055013239957E-2</v>
      </c>
      <c r="AB223" s="15">
        <f t="shared" si="267"/>
        <v>2.5652011538833303E-2</v>
      </c>
      <c r="AD223" s="21"/>
    </row>
    <row r="224" spans="1:30" x14ac:dyDescent="0.2">
      <c r="A224" s="63"/>
      <c r="B224" s="64" t="s">
        <v>1491</v>
      </c>
      <c r="C224" s="65" t="s">
        <v>1492</v>
      </c>
      <c r="D224" s="65" t="s">
        <v>41</v>
      </c>
      <c r="E224" s="66">
        <v>0.02</v>
      </c>
      <c r="F224" s="66">
        <v>1.32</v>
      </c>
      <c r="G224" s="1">
        <v>40.200000000000003</v>
      </c>
      <c r="H224" s="1">
        <v>40.200000000000003</v>
      </c>
      <c r="I224" s="1">
        <v>53.064</v>
      </c>
      <c r="J224" s="1">
        <v>53.064</v>
      </c>
      <c r="K224" s="1"/>
      <c r="L224" s="1"/>
      <c r="M224" s="1"/>
      <c r="N224" s="1"/>
      <c r="O224" s="1"/>
      <c r="P224" s="1"/>
      <c r="R224" s="1">
        <v>62.4</v>
      </c>
      <c r="S224" s="1">
        <v>82.367999999999995</v>
      </c>
      <c r="T224" s="15">
        <f t="shared" si="259"/>
        <v>1.5522388059701491</v>
      </c>
      <c r="U224" s="15">
        <f t="shared" si="260"/>
        <v>1.5265867944313158</v>
      </c>
      <c r="V224" s="16">
        <f t="shared" si="261"/>
        <v>61.368789136138901</v>
      </c>
      <c r="W224" s="16">
        <f t="shared" si="262"/>
        <v>21.168789136138898</v>
      </c>
      <c r="X224" s="16">
        <f t="shared" si="263"/>
        <v>27.942801659703346</v>
      </c>
      <c r="Y224" s="15">
        <f t="shared" si="264"/>
        <v>4.5848355451969969E-2</v>
      </c>
      <c r="Z224" s="15">
        <f t="shared" si="265"/>
        <v>1.1992624151289988E-2</v>
      </c>
      <c r="AA224" s="15">
        <f t="shared" si="266"/>
        <v>1.9115055013239957E-2</v>
      </c>
      <c r="AB224" s="15">
        <f t="shared" si="267"/>
        <v>2.5652011538833303E-2</v>
      </c>
      <c r="AD224" s="21"/>
    </row>
    <row r="225" spans="1:30" x14ac:dyDescent="0.2">
      <c r="A225" s="63"/>
      <c r="B225" s="64" t="s">
        <v>1493</v>
      </c>
      <c r="C225" s="65" t="s">
        <v>1494</v>
      </c>
      <c r="D225" s="65" t="s">
        <v>41</v>
      </c>
      <c r="E225" s="66">
        <v>0.08</v>
      </c>
      <c r="F225" s="66">
        <v>5.28</v>
      </c>
      <c r="G225" s="1">
        <v>34.200000000000003</v>
      </c>
      <c r="H225" s="1">
        <v>34.200000000000003</v>
      </c>
      <c r="I225" s="1">
        <v>180.57599999999999</v>
      </c>
      <c r="J225" s="1">
        <v>180.57599999999999</v>
      </c>
      <c r="K225" s="1"/>
      <c r="L225" s="1"/>
      <c r="M225" s="1"/>
      <c r="N225" s="1"/>
      <c r="O225" s="1"/>
      <c r="P225" s="1"/>
      <c r="R225" s="1">
        <v>46.3</v>
      </c>
      <c r="S225" s="1">
        <v>244.464</v>
      </c>
      <c r="T225" s="15">
        <f t="shared" si="259"/>
        <v>1.3538011695906431</v>
      </c>
      <c r="U225" s="15">
        <f t="shared" si="260"/>
        <v>1.3281491580518099</v>
      </c>
      <c r="V225" s="16">
        <f t="shared" si="261"/>
        <v>45.422701205371901</v>
      </c>
      <c r="W225" s="16">
        <f t="shared" si="262"/>
        <v>11.222701205371898</v>
      </c>
      <c r="X225" s="16">
        <f t="shared" si="263"/>
        <v>59.255862364363622</v>
      </c>
      <c r="Y225" s="15">
        <f t="shared" si="264"/>
        <v>4.5848355451969969E-2</v>
      </c>
      <c r="Z225" s="15">
        <f t="shared" si="265"/>
        <v>1.1992624151289988E-2</v>
      </c>
      <c r="AA225" s="15">
        <f t="shared" si="266"/>
        <v>1.9115055013239957E-2</v>
      </c>
      <c r="AB225" s="15">
        <f t="shared" si="267"/>
        <v>2.5652011538833303E-2</v>
      </c>
      <c r="AD225" s="21"/>
    </row>
    <row r="226" spans="1:30" x14ac:dyDescent="0.2">
      <c r="A226" s="63"/>
      <c r="B226" s="64" t="s">
        <v>1495</v>
      </c>
      <c r="C226" s="65" t="s">
        <v>1496</v>
      </c>
      <c r="D226" s="65" t="s">
        <v>41</v>
      </c>
      <c r="E226" s="66">
        <v>0.14000000000000001</v>
      </c>
      <c r="F226" s="66">
        <v>9.24</v>
      </c>
      <c r="G226" s="1">
        <v>41.6</v>
      </c>
      <c r="H226" s="1">
        <v>41.6</v>
      </c>
      <c r="I226" s="1">
        <v>384.38400000000001</v>
      </c>
      <c r="J226" s="1">
        <v>384.38400000000001</v>
      </c>
      <c r="K226" s="1"/>
      <c r="L226" s="1"/>
      <c r="M226" s="1"/>
      <c r="N226" s="1"/>
      <c r="O226" s="1"/>
      <c r="P226" s="1"/>
      <c r="R226" s="1">
        <v>55</v>
      </c>
      <c r="S226" s="1">
        <v>508.2</v>
      </c>
      <c r="T226" s="15">
        <f t="shared" si="259"/>
        <v>1.3221153846153846</v>
      </c>
      <c r="U226" s="15">
        <f t="shared" si="260"/>
        <v>1.2964633730765514</v>
      </c>
      <c r="V226" s="16">
        <f t="shared" si="261"/>
        <v>53.932876319984537</v>
      </c>
      <c r="W226" s="16">
        <f t="shared" si="262"/>
        <v>12.332876319984535</v>
      </c>
      <c r="X226" s="16">
        <f t="shared" si="263"/>
        <v>113.95577719665711</v>
      </c>
      <c r="Y226" s="15">
        <f t="shared" si="264"/>
        <v>4.5848355451969969E-2</v>
      </c>
      <c r="Z226" s="15">
        <f t="shared" si="265"/>
        <v>1.1992624151289988E-2</v>
      </c>
      <c r="AA226" s="15">
        <f t="shared" si="266"/>
        <v>1.9115055013239957E-2</v>
      </c>
      <c r="AB226" s="15">
        <f t="shared" si="267"/>
        <v>2.5652011538833303E-2</v>
      </c>
      <c r="AD226" s="21"/>
    </row>
    <row r="227" spans="1:30" x14ac:dyDescent="0.2">
      <c r="A227" s="63"/>
      <c r="B227" s="64" t="s">
        <v>1497</v>
      </c>
      <c r="C227" s="65" t="s">
        <v>1498</v>
      </c>
      <c r="D227" s="65" t="s">
        <v>41</v>
      </c>
      <c r="E227" s="66">
        <v>0.02</v>
      </c>
      <c r="F227" s="66">
        <v>1.32</v>
      </c>
      <c r="G227" s="1">
        <v>25.6</v>
      </c>
      <c r="H227" s="1">
        <v>25.6</v>
      </c>
      <c r="I227" s="1">
        <v>33.792000000000002</v>
      </c>
      <c r="J227" s="1">
        <v>33.792000000000002</v>
      </c>
      <c r="K227" s="1"/>
      <c r="L227" s="1"/>
      <c r="M227" s="1"/>
      <c r="N227" s="1"/>
      <c r="O227" s="1"/>
      <c r="P227" s="1"/>
      <c r="R227" s="1">
        <v>40.1</v>
      </c>
      <c r="S227" s="1">
        <v>52.932000000000002</v>
      </c>
      <c r="T227" s="15">
        <f t="shared" si="259"/>
        <v>1.56640625</v>
      </c>
      <c r="U227" s="15">
        <f t="shared" si="260"/>
        <v>1.5407542384611668</v>
      </c>
      <c r="V227" s="16">
        <f t="shared" si="261"/>
        <v>39.443308504605874</v>
      </c>
      <c r="W227" s="16">
        <f t="shared" si="262"/>
        <v>13.843308504605872</v>
      </c>
      <c r="X227" s="16">
        <f t="shared" si="263"/>
        <v>18.273167226079753</v>
      </c>
      <c r="Y227" s="15">
        <f t="shared" si="264"/>
        <v>4.5848355451969969E-2</v>
      </c>
      <c r="Z227" s="15">
        <f t="shared" si="265"/>
        <v>1.1992624151289988E-2</v>
      </c>
      <c r="AA227" s="15">
        <f t="shared" si="266"/>
        <v>1.9115055013239957E-2</v>
      </c>
      <c r="AB227" s="15">
        <f t="shared" si="267"/>
        <v>2.5652011538833303E-2</v>
      </c>
      <c r="AD227" s="21"/>
    </row>
    <row r="228" spans="1:30" ht="18" x14ac:dyDescent="0.2">
      <c r="A228" s="63"/>
      <c r="B228" s="64" t="s">
        <v>1499</v>
      </c>
      <c r="C228" s="65" t="s">
        <v>1500</v>
      </c>
      <c r="D228" s="65" t="s">
        <v>41</v>
      </c>
      <c r="E228" s="66">
        <v>0.05</v>
      </c>
      <c r="F228" s="66">
        <v>3.3</v>
      </c>
      <c r="G228" s="1">
        <v>146</v>
      </c>
      <c r="H228" s="1">
        <v>146</v>
      </c>
      <c r="I228" s="1">
        <v>481.8</v>
      </c>
      <c r="J228" s="1">
        <v>481.8</v>
      </c>
      <c r="K228" s="1"/>
      <c r="L228" s="1"/>
      <c r="M228" s="1"/>
      <c r="N228" s="1"/>
      <c r="O228" s="1"/>
      <c r="P228" s="1"/>
      <c r="R228" s="1">
        <v>193</v>
      </c>
      <c r="S228" s="1">
        <v>636.9</v>
      </c>
      <c r="T228" s="15">
        <f t="shared" si="259"/>
        <v>1.321917808219178</v>
      </c>
      <c r="U228" s="15">
        <f t="shared" si="260"/>
        <v>1.2962657966803448</v>
      </c>
      <c r="V228" s="16">
        <f t="shared" si="261"/>
        <v>189.25480631533034</v>
      </c>
      <c r="W228" s="16">
        <f t="shared" si="262"/>
        <v>43.254806315330342</v>
      </c>
      <c r="X228" s="16">
        <f t="shared" si="263"/>
        <v>142.74086084059013</v>
      </c>
      <c r="Y228" s="15">
        <f t="shared" si="264"/>
        <v>4.5848355451969969E-2</v>
      </c>
      <c r="Z228" s="15">
        <f t="shared" si="265"/>
        <v>1.1992624151289988E-2</v>
      </c>
      <c r="AA228" s="15">
        <f t="shared" si="266"/>
        <v>1.9115055013239957E-2</v>
      </c>
      <c r="AB228" s="15">
        <f t="shared" si="267"/>
        <v>2.5652011538833303E-2</v>
      </c>
      <c r="AD228" s="21"/>
    </row>
    <row r="229" spans="1:30" x14ac:dyDescent="0.2">
      <c r="A229" s="63"/>
      <c r="B229" s="64" t="s">
        <v>1501</v>
      </c>
      <c r="C229" s="65" t="s">
        <v>1502</v>
      </c>
      <c r="D229" s="65" t="s">
        <v>41</v>
      </c>
      <c r="E229" s="66">
        <v>1</v>
      </c>
      <c r="F229" s="66">
        <v>66</v>
      </c>
      <c r="G229" s="1">
        <v>15.1</v>
      </c>
      <c r="H229" s="1">
        <v>15.1</v>
      </c>
      <c r="I229" s="1">
        <v>996.6</v>
      </c>
      <c r="J229" s="1">
        <v>996.6</v>
      </c>
      <c r="K229" s="1"/>
      <c r="L229" s="1"/>
      <c r="M229" s="1"/>
      <c r="N229" s="1"/>
      <c r="O229" s="1"/>
      <c r="P229" s="1"/>
      <c r="R229" s="1">
        <v>22.1</v>
      </c>
      <c r="S229" s="1">
        <v>1458.6</v>
      </c>
      <c r="T229" s="15">
        <f t="shared" si="259"/>
        <v>1.4635761589403975</v>
      </c>
      <c r="U229" s="15">
        <f t="shared" si="260"/>
        <v>1.4379241474015643</v>
      </c>
      <c r="V229" s="16">
        <f t="shared" si="261"/>
        <v>21.712654625763619</v>
      </c>
      <c r="W229" s="16">
        <f t="shared" si="262"/>
        <v>6.6126546257636196</v>
      </c>
      <c r="X229" s="16">
        <f t="shared" si="263"/>
        <v>436.43520530039888</v>
      </c>
      <c r="Y229" s="15">
        <f t="shared" si="264"/>
        <v>4.5848355451969969E-2</v>
      </c>
      <c r="Z229" s="15">
        <f t="shared" si="265"/>
        <v>1.1992624151289988E-2</v>
      </c>
      <c r="AA229" s="15">
        <f t="shared" si="266"/>
        <v>1.9115055013239957E-2</v>
      </c>
      <c r="AB229" s="15">
        <f t="shared" si="267"/>
        <v>2.5652011538833303E-2</v>
      </c>
      <c r="AD229" s="21"/>
    </row>
    <row r="230" spans="1:30" ht="15" thickBot="1" x14ac:dyDescent="0.25">
      <c r="A230" s="63"/>
      <c r="B230" s="64" t="s">
        <v>1477</v>
      </c>
      <c r="C230" s="65" t="s">
        <v>1478</v>
      </c>
      <c r="D230" s="65" t="s">
        <v>98</v>
      </c>
      <c r="E230" s="66">
        <v>2.4299999999999999E-3</v>
      </c>
      <c r="F230" s="66">
        <v>0.16037999999999999</v>
      </c>
      <c r="G230" s="1">
        <v>197</v>
      </c>
      <c r="H230" s="1">
        <v>197</v>
      </c>
      <c r="I230" s="1">
        <v>31.594860000000001</v>
      </c>
      <c r="J230" s="1">
        <v>31.594860000000001</v>
      </c>
      <c r="K230" s="1"/>
      <c r="L230" s="1"/>
      <c r="M230" s="1"/>
      <c r="N230" s="1"/>
      <c r="O230" s="1"/>
      <c r="P230" s="1"/>
      <c r="R230" s="1">
        <v>210</v>
      </c>
      <c r="S230" s="1">
        <v>33.6798</v>
      </c>
      <c r="T230" s="15">
        <f t="shared" si="259"/>
        <v>1.0659898477157361</v>
      </c>
      <c r="U230" s="15">
        <f t="shared" si="260"/>
        <v>1.0403378361769029</v>
      </c>
      <c r="V230" s="16">
        <f t="shared" si="261"/>
        <v>204.94655372684986</v>
      </c>
      <c r="W230" s="16">
        <f t="shared" si="262"/>
        <v>7.9465537268498565</v>
      </c>
      <c r="X230" s="16">
        <f t="shared" si="263"/>
        <v>1.2744682867121799</v>
      </c>
      <c r="Y230" s="15">
        <f t="shared" si="264"/>
        <v>4.5848355451969969E-2</v>
      </c>
      <c r="Z230" s="15">
        <f t="shared" si="265"/>
        <v>1.1992624151289988E-2</v>
      </c>
      <c r="AA230" s="15">
        <f t="shared" si="266"/>
        <v>1.9115055013239957E-2</v>
      </c>
      <c r="AB230" s="15">
        <f t="shared" si="267"/>
        <v>2.5652011538833303E-2</v>
      </c>
      <c r="AD230" s="21"/>
    </row>
    <row r="231" spans="1:30" ht="15" thickBot="1" x14ac:dyDescent="0.25">
      <c r="A231" s="8">
        <v>50</v>
      </c>
      <c r="B231" s="9" t="s">
        <v>1503</v>
      </c>
      <c r="C231" s="10" t="s">
        <v>1504</v>
      </c>
      <c r="D231" s="10" t="s">
        <v>41</v>
      </c>
      <c r="E231" s="11">
        <v>0</v>
      </c>
      <c r="F231" s="11">
        <v>2</v>
      </c>
      <c r="G231" s="12">
        <v>397.58</v>
      </c>
      <c r="H231" s="12">
        <v>482.48</v>
      </c>
      <c r="I231" s="12">
        <v>964.96</v>
      </c>
      <c r="J231" s="12">
        <v>326.17089600000003</v>
      </c>
      <c r="K231" s="12">
        <v>230.10339999999999</v>
      </c>
      <c r="L231" s="12">
        <v>0</v>
      </c>
      <c r="M231" s="12">
        <v>0</v>
      </c>
      <c r="N231" s="12">
        <v>77.774949199999995</v>
      </c>
      <c r="O231" s="12">
        <v>252.46024634400001</v>
      </c>
      <c r="P231" s="13">
        <v>78.447403376159997</v>
      </c>
      <c r="R231" s="12">
        <v>585.41</v>
      </c>
      <c r="S231" s="12">
        <v>440.62582400000002</v>
      </c>
      <c r="AD231" s="21"/>
    </row>
    <row r="232" spans="1:30" x14ac:dyDescent="0.2">
      <c r="A232" s="63"/>
      <c r="B232" s="64" t="s">
        <v>187</v>
      </c>
      <c r="C232" s="65" t="s">
        <v>188</v>
      </c>
      <c r="D232" s="65" t="s">
        <v>92</v>
      </c>
      <c r="E232" s="66">
        <v>4.0000000000000003E-5</v>
      </c>
      <c r="F232" s="66">
        <v>8.0000000000000007E-5</v>
      </c>
      <c r="G232" s="1">
        <v>45.7</v>
      </c>
      <c r="H232" s="1">
        <v>45.7</v>
      </c>
      <c r="I232" s="1">
        <v>3.656E-3</v>
      </c>
      <c r="J232" s="1">
        <v>3.656E-3</v>
      </c>
      <c r="K232" s="1"/>
      <c r="L232" s="1"/>
      <c r="M232" s="1"/>
      <c r="N232" s="1"/>
      <c r="O232" s="1"/>
      <c r="P232" s="1"/>
      <c r="R232" s="1">
        <v>52.8</v>
      </c>
      <c r="S232" s="1">
        <v>4.2240000000000003E-3</v>
      </c>
      <c r="T232" s="15">
        <f t="shared" ref="T232:T238" si="268">R232/H232</f>
        <v>1.1553610503282274</v>
      </c>
      <c r="U232" s="15">
        <f t="shared" ref="U232:U238" si="269">T232-AB232</f>
        <v>1.1297090387893942</v>
      </c>
      <c r="V232" s="16">
        <f t="shared" ref="V232:V238" si="270">G232*U232</f>
        <v>51.627703072675317</v>
      </c>
      <c r="W232" s="16">
        <f t="shared" ref="W232:W238" si="271">V232-G232</f>
        <v>5.9277030726753139</v>
      </c>
      <c r="X232" s="16">
        <f t="shared" ref="X232:X238" si="272">F232*W232</f>
        <v>4.7421624581402513E-4</v>
      </c>
      <c r="Y232" s="15">
        <f t="shared" ref="Y232:Y238" si="273">104.584835545197%-100%</f>
        <v>4.5848355451969969E-2</v>
      </c>
      <c r="Z232" s="15">
        <f t="shared" ref="Z232:Z238" si="274">101.199262415129%-100%</f>
        <v>1.1992624151289988E-2</v>
      </c>
      <c r="AA232" s="15">
        <f t="shared" ref="AA232:AA238" si="275">101.911505501324%-100%</f>
        <v>1.9115055013239957E-2</v>
      </c>
      <c r="AB232" s="15">
        <f t="shared" ref="AB232:AB238" si="276">AVERAGE(Y232:AA232)</f>
        <v>2.5652011538833303E-2</v>
      </c>
      <c r="AD232" s="21"/>
    </row>
    <row r="233" spans="1:30" x14ac:dyDescent="0.2">
      <c r="A233" s="63"/>
      <c r="B233" s="64" t="s">
        <v>1449</v>
      </c>
      <c r="C233" s="65" t="s">
        <v>1450</v>
      </c>
      <c r="D233" s="65" t="s">
        <v>98</v>
      </c>
      <c r="E233" s="66">
        <v>4.0000000000000001E-3</v>
      </c>
      <c r="F233" s="66">
        <v>8.0000000000000002E-3</v>
      </c>
      <c r="G233" s="1">
        <v>67.8</v>
      </c>
      <c r="H233" s="1">
        <v>67.8</v>
      </c>
      <c r="I233" s="1">
        <v>0.54239999999999999</v>
      </c>
      <c r="J233" s="1">
        <v>0.54239999999999999</v>
      </c>
      <c r="K233" s="1"/>
      <c r="L233" s="1"/>
      <c r="M233" s="1"/>
      <c r="N233" s="1"/>
      <c r="O233" s="1"/>
      <c r="P233" s="1"/>
      <c r="R233" s="1">
        <v>71.3</v>
      </c>
      <c r="S233" s="1">
        <v>0.57040000000000002</v>
      </c>
      <c r="T233" s="15">
        <f t="shared" si="268"/>
        <v>1.0516224188790559</v>
      </c>
      <c r="U233" s="15">
        <f t="shared" si="269"/>
        <v>1.0259704073402227</v>
      </c>
      <c r="V233" s="16">
        <f t="shared" si="270"/>
        <v>69.560793617667102</v>
      </c>
      <c r="W233" s="16">
        <f t="shared" si="271"/>
        <v>1.7607936176671046</v>
      </c>
      <c r="X233" s="16">
        <f t="shared" si="272"/>
        <v>1.4086348941336837E-2</v>
      </c>
      <c r="Y233" s="15">
        <f t="shared" si="273"/>
        <v>4.5848355451969969E-2</v>
      </c>
      <c r="Z233" s="15">
        <f t="shared" si="274"/>
        <v>1.1992624151289988E-2</v>
      </c>
      <c r="AA233" s="15">
        <f t="shared" si="275"/>
        <v>1.9115055013239957E-2</v>
      </c>
      <c r="AB233" s="15">
        <f t="shared" si="276"/>
        <v>2.5652011538833303E-2</v>
      </c>
      <c r="AD233" s="21"/>
    </row>
    <row r="234" spans="1:30" x14ac:dyDescent="0.2">
      <c r="A234" s="63"/>
      <c r="B234" s="64" t="s">
        <v>1455</v>
      </c>
      <c r="C234" s="65" t="s">
        <v>1456</v>
      </c>
      <c r="D234" s="65" t="s">
        <v>98</v>
      </c>
      <c r="E234" s="66">
        <v>5.0000000000000001E-3</v>
      </c>
      <c r="F234" s="66">
        <v>0.01</v>
      </c>
      <c r="G234" s="1">
        <v>131</v>
      </c>
      <c r="H234" s="1">
        <v>131</v>
      </c>
      <c r="I234" s="1">
        <v>1.31</v>
      </c>
      <c r="J234" s="1">
        <v>1.31</v>
      </c>
      <c r="K234" s="1"/>
      <c r="L234" s="1"/>
      <c r="M234" s="1"/>
      <c r="N234" s="1"/>
      <c r="O234" s="1"/>
      <c r="P234" s="1"/>
      <c r="R234" s="1">
        <v>181</v>
      </c>
      <c r="S234" s="1">
        <v>1.81</v>
      </c>
      <c r="T234" s="15">
        <f t="shared" si="268"/>
        <v>1.3816793893129771</v>
      </c>
      <c r="U234" s="15">
        <f t="shared" si="269"/>
        <v>1.3560273777741438</v>
      </c>
      <c r="V234" s="16">
        <f t="shared" si="270"/>
        <v>177.63958648841285</v>
      </c>
      <c r="W234" s="16">
        <f t="shared" si="271"/>
        <v>46.639586488412846</v>
      </c>
      <c r="X234" s="16">
        <f t="shared" si="272"/>
        <v>0.46639586488412849</v>
      </c>
      <c r="Y234" s="15">
        <f t="shared" si="273"/>
        <v>4.5848355451969969E-2</v>
      </c>
      <c r="Z234" s="15">
        <f t="shared" si="274"/>
        <v>1.1992624151289988E-2</v>
      </c>
      <c r="AA234" s="15">
        <f t="shared" si="275"/>
        <v>1.9115055013239957E-2</v>
      </c>
      <c r="AB234" s="15">
        <f t="shared" si="276"/>
        <v>2.5652011538833303E-2</v>
      </c>
      <c r="AD234" s="21"/>
    </row>
    <row r="235" spans="1:30" x14ac:dyDescent="0.2">
      <c r="A235" s="63"/>
      <c r="B235" s="64" t="s">
        <v>1467</v>
      </c>
      <c r="C235" s="65" t="s">
        <v>1468</v>
      </c>
      <c r="D235" s="65" t="s">
        <v>41</v>
      </c>
      <c r="E235" s="66">
        <v>1</v>
      </c>
      <c r="F235" s="66">
        <v>2</v>
      </c>
      <c r="G235" s="1">
        <v>29.1</v>
      </c>
      <c r="H235" s="1">
        <v>29.1</v>
      </c>
      <c r="I235" s="1">
        <v>58.2</v>
      </c>
      <c r="J235" s="1">
        <v>58.2</v>
      </c>
      <c r="K235" s="1"/>
      <c r="L235" s="1"/>
      <c r="M235" s="1"/>
      <c r="N235" s="1"/>
      <c r="O235" s="1"/>
      <c r="P235" s="1"/>
      <c r="R235" s="1">
        <v>39</v>
      </c>
      <c r="S235" s="1">
        <v>78</v>
      </c>
      <c r="T235" s="15">
        <f t="shared" si="268"/>
        <v>1.3402061855670102</v>
      </c>
      <c r="U235" s="15">
        <f t="shared" si="269"/>
        <v>1.314554174028177</v>
      </c>
      <c r="V235" s="16">
        <f t="shared" si="270"/>
        <v>38.253526464219952</v>
      </c>
      <c r="W235" s="16">
        <f t="shared" si="271"/>
        <v>9.1535264642199508</v>
      </c>
      <c r="X235" s="16">
        <f t="shared" si="272"/>
        <v>18.307052928439902</v>
      </c>
      <c r="Y235" s="15">
        <f t="shared" si="273"/>
        <v>4.5848355451969969E-2</v>
      </c>
      <c r="Z235" s="15">
        <f t="shared" si="274"/>
        <v>1.1992624151289988E-2</v>
      </c>
      <c r="AA235" s="15">
        <f t="shared" si="275"/>
        <v>1.9115055013239957E-2</v>
      </c>
      <c r="AB235" s="15">
        <f t="shared" si="276"/>
        <v>2.5652011538833303E-2</v>
      </c>
      <c r="AD235" s="21"/>
    </row>
    <row r="236" spans="1:30" ht="18" x14ac:dyDescent="0.2">
      <c r="A236" s="63"/>
      <c r="B236" s="64" t="s">
        <v>1473</v>
      </c>
      <c r="C236" s="65" t="s">
        <v>1474</v>
      </c>
      <c r="D236" s="65" t="s">
        <v>41</v>
      </c>
      <c r="E236" s="66">
        <v>1</v>
      </c>
      <c r="F236" s="66">
        <v>2</v>
      </c>
      <c r="G236" s="1">
        <v>117</v>
      </c>
      <c r="H236" s="1">
        <v>117</v>
      </c>
      <c r="I236" s="1">
        <v>234</v>
      </c>
      <c r="J236" s="1">
        <v>234</v>
      </c>
      <c r="K236" s="1"/>
      <c r="L236" s="1"/>
      <c r="M236" s="1"/>
      <c r="N236" s="1"/>
      <c r="O236" s="1"/>
      <c r="P236" s="1"/>
      <c r="R236" s="1">
        <v>157</v>
      </c>
      <c r="S236" s="1">
        <v>314</v>
      </c>
      <c r="T236" s="15">
        <f t="shared" si="268"/>
        <v>1.3418803418803418</v>
      </c>
      <c r="U236" s="15">
        <f t="shared" si="269"/>
        <v>1.3162283303415085</v>
      </c>
      <c r="V236" s="16">
        <f t="shared" si="270"/>
        <v>153.9987146499565</v>
      </c>
      <c r="W236" s="16">
        <f t="shared" si="271"/>
        <v>36.998714649956497</v>
      </c>
      <c r="X236" s="16">
        <f t="shared" si="272"/>
        <v>73.997429299912994</v>
      </c>
      <c r="Y236" s="15">
        <f t="shared" si="273"/>
        <v>4.5848355451969969E-2</v>
      </c>
      <c r="Z236" s="15">
        <f t="shared" si="274"/>
        <v>1.1992624151289988E-2</v>
      </c>
      <c r="AA236" s="15">
        <f t="shared" si="275"/>
        <v>1.9115055013239957E-2</v>
      </c>
      <c r="AB236" s="15">
        <f t="shared" si="276"/>
        <v>2.5652011538833303E-2</v>
      </c>
      <c r="AD236" s="21"/>
    </row>
    <row r="237" spans="1:30" x14ac:dyDescent="0.2">
      <c r="A237" s="63"/>
      <c r="B237" s="64" t="s">
        <v>1501</v>
      </c>
      <c r="C237" s="65" t="s">
        <v>1502</v>
      </c>
      <c r="D237" s="65" t="s">
        <v>41</v>
      </c>
      <c r="E237" s="66">
        <v>1</v>
      </c>
      <c r="F237" s="66">
        <v>2</v>
      </c>
      <c r="G237" s="1">
        <v>15.1</v>
      </c>
      <c r="H237" s="1">
        <v>15.1</v>
      </c>
      <c r="I237" s="1">
        <v>30.2</v>
      </c>
      <c r="J237" s="1">
        <v>30.2</v>
      </c>
      <c r="K237" s="1"/>
      <c r="L237" s="1"/>
      <c r="M237" s="1"/>
      <c r="N237" s="1"/>
      <c r="O237" s="1"/>
      <c r="P237" s="1"/>
      <c r="R237" s="1">
        <v>22.1</v>
      </c>
      <c r="S237" s="1">
        <v>44.2</v>
      </c>
      <c r="T237" s="15">
        <f t="shared" si="268"/>
        <v>1.4635761589403975</v>
      </c>
      <c r="U237" s="15">
        <f t="shared" si="269"/>
        <v>1.4379241474015643</v>
      </c>
      <c r="V237" s="16">
        <f t="shared" si="270"/>
        <v>21.712654625763619</v>
      </c>
      <c r="W237" s="16">
        <f t="shared" si="271"/>
        <v>6.6126546257636196</v>
      </c>
      <c r="X237" s="16">
        <f t="shared" si="272"/>
        <v>13.225309251527239</v>
      </c>
      <c r="Y237" s="15">
        <f t="shared" si="273"/>
        <v>4.5848355451969969E-2</v>
      </c>
      <c r="Z237" s="15">
        <f t="shared" si="274"/>
        <v>1.1992624151289988E-2</v>
      </c>
      <c r="AA237" s="15">
        <f t="shared" si="275"/>
        <v>1.9115055013239957E-2</v>
      </c>
      <c r="AB237" s="15">
        <f t="shared" si="276"/>
        <v>2.5652011538833303E-2</v>
      </c>
      <c r="AD237" s="21"/>
    </row>
    <row r="238" spans="1:30" ht="15" thickBot="1" x14ac:dyDescent="0.25">
      <c r="A238" s="63"/>
      <c r="B238" s="64" t="s">
        <v>1477</v>
      </c>
      <c r="C238" s="65" t="s">
        <v>1478</v>
      </c>
      <c r="D238" s="65" t="s">
        <v>98</v>
      </c>
      <c r="E238" s="66">
        <v>4.8599999999999997E-3</v>
      </c>
      <c r="F238" s="66">
        <v>9.7199999999999995E-3</v>
      </c>
      <c r="G238" s="1">
        <v>197</v>
      </c>
      <c r="H238" s="1">
        <v>197</v>
      </c>
      <c r="I238" s="1">
        <v>1.9148400000000001</v>
      </c>
      <c r="J238" s="1">
        <v>1.9148400000000001</v>
      </c>
      <c r="K238" s="1"/>
      <c r="L238" s="1"/>
      <c r="M238" s="1"/>
      <c r="N238" s="1"/>
      <c r="O238" s="1"/>
      <c r="P238" s="1"/>
      <c r="R238" s="1">
        <v>210</v>
      </c>
      <c r="S238" s="1">
        <v>2.0411999999999999</v>
      </c>
      <c r="T238" s="15">
        <f t="shared" si="268"/>
        <v>1.0659898477157361</v>
      </c>
      <c r="U238" s="15">
        <f t="shared" si="269"/>
        <v>1.0403378361769029</v>
      </c>
      <c r="V238" s="16">
        <f t="shared" si="270"/>
        <v>204.94655372684986</v>
      </c>
      <c r="W238" s="16">
        <f t="shared" si="271"/>
        <v>7.9465537268498565</v>
      </c>
      <c r="X238" s="16">
        <f t="shared" si="272"/>
        <v>7.7240502224980606E-2</v>
      </c>
      <c r="Y238" s="15">
        <f t="shared" si="273"/>
        <v>4.5848355451969969E-2</v>
      </c>
      <c r="Z238" s="15">
        <f t="shared" si="274"/>
        <v>1.1992624151289988E-2</v>
      </c>
      <c r="AA238" s="15">
        <f t="shared" si="275"/>
        <v>1.9115055013239957E-2</v>
      </c>
      <c r="AB238" s="15">
        <f t="shared" si="276"/>
        <v>2.5652011538833303E-2</v>
      </c>
      <c r="AD238" s="21"/>
    </row>
    <row r="239" spans="1:30" ht="20.5" thickBot="1" x14ac:dyDescent="0.25">
      <c r="A239" s="8">
        <v>51</v>
      </c>
      <c r="B239" s="9" t="s">
        <v>2883</v>
      </c>
      <c r="C239" s="10" t="s">
        <v>2884</v>
      </c>
      <c r="D239" s="10" t="s">
        <v>95</v>
      </c>
      <c r="E239" s="11">
        <v>0</v>
      </c>
      <c r="F239" s="11">
        <v>8</v>
      </c>
      <c r="G239" s="12">
        <v>5673.71</v>
      </c>
      <c r="H239" s="12">
        <v>3688.92</v>
      </c>
      <c r="I239" s="12">
        <v>29511.360000000001</v>
      </c>
      <c r="J239" s="12">
        <v>28232.350112</v>
      </c>
      <c r="K239" s="12">
        <v>460.72</v>
      </c>
      <c r="L239" s="12">
        <v>0</v>
      </c>
      <c r="M239" s="12">
        <v>0</v>
      </c>
      <c r="N239" s="12">
        <v>155.72336000000001</v>
      </c>
      <c r="O239" s="12">
        <v>505.48355520000001</v>
      </c>
      <c r="P239" s="13">
        <v>157.06976812799999</v>
      </c>
      <c r="R239" s="12">
        <v>6155.82</v>
      </c>
      <c r="S239" s="12">
        <v>47524.384447999997</v>
      </c>
      <c r="AD239" s="21"/>
    </row>
    <row r="240" spans="1:30" x14ac:dyDescent="0.2">
      <c r="A240" s="63"/>
      <c r="B240" s="64" t="s">
        <v>187</v>
      </c>
      <c r="C240" s="65" t="s">
        <v>188</v>
      </c>
      <c r="D240" s="65" t="s">
        <v>92</v>
      </c>
      <c r="E240" s="66">
        <v>5.1999999999999995E-4</v>
      </c>
      <c r="F240" s="66">
        <v>4.1599999999999996E-3</v>
      </c>
      <c r="G240" s="1">
        <v>45.7</v>
      </c>
      <c r="H240" s="1">
        <v>45.7</v>
      </c>
      <c r="I240" s="1">
        <v>0.190112</v>
      </c>
      <c r="J240" s="1">
        <v>0.190112</v>
      </c>
      <c r="K240" s="1"/>
      <c r="L240" s="1"/>
      <c r="M240" s="1"/>
      <c r="N240" s="1"/>
      <c r="O240" s="1"/>
      <c r="P240" s="1"/>
      <c r="R240" s="1">
        <v>52.8</v>
      </c>
      <c r="S240" s="1">
        <v>0.21964800000000001</v>
      </c>
      <c r="T240" s="15">
        <f t="shared" ref="T240:T246" si="277">R240/H240</f>
        <v>1.1553610503282274</v>
      </c>
      <c r="U240" s="15">
        <f t="shared" ref="U240:U246" si="278">T240-AB240</f>
        <v>1.1297090387893942</v>
      </c>
      <c r="V240" s="16">
        <f t="shared" ref="V240:V246" si="279">G240*U240</f>
        <v>51.627703072675317</v>
      </c>
      <c r="W240" s="16">
        <f t="shared" ref="W240:W246" si="280">V240-G240</f>
        <v>5.9277030726753139</v>
      </c>
      <c r="X240" s="16">
        <f t="shared" ref="X240:X246" si="281">F240*W240</f>
        <v>2.4659244782329302E-2</v>
      </c>
      <c r="Y240" s="15">
        <f t="shared" ref="Y240:Y246" si="282">104.584835545197%-100%</f>
        <v>4.5848355451969969E-2</v>
      </c>
      <c r="Z240" s="15">
        <f t="shared" ref="Z240:Z246" si="283">101.199262415129%-100%</f>
        <v>1.1992624151289988E-2</v>
      </c>
      <c r="AA240" s="15">
        <f t="shared" ref="AA240:AA246" si="284">101.911505501324%-100%</f>
        <v>1.9115055013239957E-2</v>
      </c>
      <c r="AB240" s="15">
        <f t="shared" ref="AB240:AB246" si="285">AVERAGE(Y240:AA240)</f>
        <v>2.5652011538833303E-2</v>
      </c>
      <c r="AD240" s="21"/>
    </row>
    <row r="241" spans="1:30" ht="18" x14ac:dyDescent="0.2">
      <c r="A241" s="63"/>
      <c r="B241" s="64" t="s">
        <v>1585</v>
      </c>
      <c r="C241" s="65" t="s">
        <v>1586</v>
      </c>
      <c r="D241" s="65" t="s">
        <v>184</v>
      </c>
      <c r="E241" s="66">
        <v>4.0000000000000001E-3</v>
      </c>
      <c r="F241" s="66">
        <v>3.2000000000000001E-2</v>
      </c>
      <c r="G241" s="1">
        <v>530</v>
      </c>
      <c r="H241" s="1">
        <v>530</v>
      </c>
      <c r="I241" s="1">
        <v>16.96</v>
      </c>
      <c r="J241" s="1">
        <v>16.96</v>
      </c>
      <c r="K241" s="1"/>
      <c r="L241" s="1"/>
      <c r="M241" s="1"/>
      <c r="N241" s="1"/>
      <c r="O241" s="1"/>
      <c r="P241" s="1"/>
      <c r="R241" s="1">
        <v>709</v>
      </c>
      <c r="S241" s="1">
        <v>22.687999999999999</v>
      </c>
      <c r="T241" s="15">
        <f t="shared" si="277"/>
        <v>1.3377358490566038</v>
      </c>
      <c r="U241" s="15">
        <f t="shared" si="278"/>
        <v>1.3120838375177706</v>
      </c>
      <c r="V241" s="16">
        <f t="shared" si="279"/>
        <v>695.40443388441838</v>
      </c>
      <c r="W241" s="16">
        <f t="shared" si="280"/>
        <v>165.40443388441838</v>
      </c>
      <c r="X241" s="16">
        <f t="shared" si="281"/>
        <v>5.2929418843013885</v>
      </c>
      <c r="Y241" s="15">
        <f t="shared" si="282"/>
        <v>4.5848355451969969E-2</v>
      </c>
      <c r="Z241" s="15">
        <f t="shared" si="283"/>
        <v>1.1992624151289988E-2</v>
      </c>
      <c r="AA241" s="15">
        <f t="shared" si="284"/>
        <v>1.9115055013239957E-2</v>
      </c>
      <c r="AB241" s="15">
        <f t="shared" si="285"/>
        <v>2.5652011538833303E-2</v>
      </c>
      <c r="AD241" s="21"/>
    </row>
    <row r="242" spans="1:30" x14ac:dyDescent="0.2">
      <c r="A242" s="63"/>
      <c r="B242" s="64" t="s">
        <v>2885</v>
      </c>
      <c r="C242" s="65" t="s">
        <v>2886</v>
      </c>
      <c r="D242" s="65" t="s">
        <v>41</v>
      </c>
      <c r="E242" s="66">
        <v>0.4</v>
      </c>
      <c r="F242" s="66">
        <v>3.2</v>
      </c>
      <c r="G242" s="1">
        <v>28.1</v>
      </c>
      <c r="H242" s="1">
        <v>28.1</v>
      </c>
      <c r="I242" s="1">
        <v>89.92</v>
      </c>
      <c r="J242" s="1">
        <v>89.92</v>
      </c>
      <c r="K242" s="1"/>
      <c r="L242" s="1"/>
      <c r="M242" s="1"/>
      <c r="N242" s="1"/>
      <c r="O242" s="1"/>
      <c r="P242" s="1"/>
      <c r="R242" s="1">
        <v>36.1</v>
      </c>
      <c r="S242" s="1">
        <v>82.596800000000002</v>
      </c>
      <c r="T242" s="15">
        <f t="shared" si="277"/>
        <v>1.2846975088967971</v>
      </c>
      <c r="U242" s="15">
        <f t="shared" si="278"/>
        <v>1.2590454973579639</v>
      </c>
      <c r="V242" s="16">
        <f t="shared" si="279"/>
        <v>35.379178475758785</v>
      </c>
      <c r="W242" s="16">
        <f t="shared" si="280"/>
        <v>7.2791784757587834</v>
      </c>
      <c r="X242" s="16">
        <f t="shared" si="281"/>
        <v>23.293371122428109</v>
      </c>
      <c r="Y242" s="15">
        <f t="shared" si="282"/>
        <v>4.5848355451969969E-2</v>
      </c>
      <c r="Z242" s="15">
        <f t="shared" si="283"/>
        <v>1.1992624151289988E-2</v>
      </c>
      <c r="AA242" s="15">
        <f t="shared" si="284"/>
        <v>1.9115055013239957E-2</v>
      </c>
      <c r="AB242" s="15">
        <f t="shared" si="285"/>
        <v>2.5652011538833303E-2</v>
      </c>
      <c r="AD242" s="21"/>
    </row>
    <row r="243" spans="1:30" x14ac:dyDescent="0.2">
      <c r="A243" s="63"/>
      <c r="B243" s="64" t="s">
        <v>2887</v>
      </c>
      <c r="C243" s="65" t="s">
        <v>2888</v>
      </c>
      <c r="D243" s="65" t="s">
        <v>95</v>
      </c>
      <c r="E243" s="66">
        <v>1.036</v>
      </c>
      <c r="F243" s="66">
        <v>8.2880000000000003</v>
      </c>
      <c r="G243" s="1">
        <v>1810</v>
      </c>
      <c r="H243" s="1">
        <v>1810</v>
      </c>
      <c r="I243" s="1">
        <v>15001.28</v>
      </c>
      <c r="J243" s="1">
        <v>15001.28</v>
      </c>
      <c r="K243" s="1"/>
      <c r="L243" s="1"/>
      <c r="M243" s="1"/>
      <c r="N243" s="1"/>
      <c r="O243" s="1"/>
      <c r="P243" s="1"/>
      <c r="R243" s="1">
        <v>2010</v>
      </c>
      <c r="S243" s="1">
        <v>16658.88</v>
      </c>
      <c r="T243" s="15">
        <f t="shared" si="277"/>
        <v>1.1104972375690607</v>
      </c>
      <c r="U243" s="15">
        <f t="shared" si="278"/>
        <v>1.0848452260302275</v>
      </c>
      <c r="V243" s="16">
        <f t="shared" si="279"/>
        <v>1963.5698591147118</v>
      </c>
      <c r="W243" s="16">
        <f t="shared" si="280"/>
        <v>153.56985911471179</v>
      </c>
      <c r="X243" s="16">
        <f t="shared" si="281"/>
        <v>1272.7869923427313</v>
      </c>
      <c r="Y243" s="15">
        <f t="shared" si="282"/>
        <v>4.5848355451969969E-2</v>
      </c>
      <c r="Z243" s="15">
        <f t="shared" si="283"/>
        <v>1.1992624151289988E-2</v>
      </c>
      <c r="AA243" s="15">
        <f t="shared" si="284"/>
        <v>1.9115055013239957E-2</v>
      </c>
      <c r="AB243" s="15">
        <f t="shared" si="285"/>
        <v>2.5652011538833303E-2</v>
      </c>
      <c r="AD243" s="21"/>
    </row>
    <row r="244" spans="1:30" x14ac:dyDescent="0.2">
      <c r="A244" s="63"/>
      <c r="B244" s="64" t="s">
        <v>4558</v>
      </c>
      <c r="C244" s="65" t="s">
        <v>4559</v>
      </c>
      <c r="D244" s="65" t="s">
        <v>41</v>
      </c>
      <c r="E244" s="66">
        <v>0.21249999999999999</v>
      </c>
      <c r="F244" s="66">
        <v>1.7</v>
      </c>
      <c r="G244" s="1"/>
      <c r="H244" s="1"/>
      <c r="I244" s="1"/>
      <c r="J244" s="1"/>
      <c r="K244" s="1"/>
      <c r="L244" s="1"/>
      <c r="M244" s="1"/>
      <c r="N244" s="1"/>
      <c r="O244" s="1"/>
      <c r="P244" s="1"/>
      <c r="R244" s="1">
        <v>4580</v>
      </c>
      <c r="S244" s="1">
        <v>7786</v>
      </c>
      <c r="T244" s="15"/>
      <c r="U244" s="15"/>
      <c r="V244" s="16"/>
      <c r="W244" s="16"/>
      <c r="X244" s="16"/>
      <c r="Y244" s="15"/>
      <c r="Z244" s="15"/>
      <c r="AA244" s="15"/>
      <c r="AB244" s="15"/>
      <c r="AD244" s="21"/>
    </row>
    <row r="245" spans="1:30" ht="18" x14ac:dyDescent="0.2">
      <c r="A245" s="63"/>
      <c r="B245" s="64" t="s">
        <v>2889</v>
      </c>
      <c r="C245" s="65" t="s">
        <v>2890</v>
      </c>
      <c r="D245" s="65" t="s">
        <v>41</v>
      </c>
      <c r="E245" s="66">
        <v>0.15</v>
      </c>
      <c r="F245" s="66">
        <v>1.2</v>
      </c>
      <c r="G245" s="1">
        <v>3830</v>
      </c>
      <c r="H245" s="1">
        <v>3830</v>
      </c>
      <c r="I245" s="1">
        <v>4596</v>
      </c>
      <c r="J245" s="1">
        <v>4596</v>
      </c>
      <c r="K245" s="1"/>
      <c r="L245" s="1"/>
      <c r="M245" s="1"/>
      <c r="N245" s="1"/>
      <c r="O245" s="1"/>
      <c r="P245" s="1"/>
      <c r="R245" s="1">
        <v>4200</v>
      </c>
      <c r="S245" s="1">
        <v>7140</v>
      </c>
      <c r="T245" s="15">
        <f t="shared" si="277"/>
        <v>1.0966057441253263</v>
      </c>
      <c r="U245" s="15">
        <f t="shared" si="278"/>
        <v>1.0709537325864931</v>
      </c>
      <c r="V245" s="16">
        <f t="shared" si="279"/>
        <v>4101.7527958062683</v>
      </c>
      <c r="W245" s="16">
        <f t="shared" si="280"/>
        <v>271.7527958062683</v>
      </c>
      <c r="X245" s="16">
        <f t="shared" si="281"/>
        <v>326.10335496752197</v>
      </c>
      <c r="Y245" s="15">
        <f t="shared" si="282"/>
        <v>4.5848355451969969E-2</v>
      </c>
      <c r="Z245" s="15">
        <f t="shared" si="283"/>
        <v>1.1992624151289988E-2</v>
      </c>
      <c r="AA245" s="15">
        <f t="shared" si="284"/>
        <v>1.9115055013239957E-2</v>
      </c>
      <c r="AB245" s="15">
        <f t="shared" si="285"/>
        <v>2.5652011538833303E-2</v>
      </c>
      <c r="AD245" s="21"/>
    </row>
    <row r="246" spans="1:30" ht="18.5" thickBot="1" x14ac:dyDescent="0.25">
      <c r="A246" s="63"/>
      <c r="B246" s="64" t="s">
        <v>2891</v>
      </c>
      <c r="C246" s="65" t="s">
        <v>2892</v>
      </c>
      <c r="D246" s="65" t="s">
        <v>41</v>
      </c>
      <c r="E246" s="66">
        <v>0.2</v>
      </c>
      <c r="F246" s="66">
        <v>1.6</v>
      </c>
      <c r="G246" s="1">
        <v>5330</v>
      </c>
      <c r="H246" s="1">
        <v>5330</v>
      </c>
      <c r="I246" s="1">
        <v>8528</v>
      </c>
      <c r="J246" s="1">
        <v>8528</v>
      </c>
      <c r="K246" s="1"/>
      <c r="L246" s="1"/>
      <c r="M246" s="1"/>
      <c r="N246" s="1"/>
      <c r="O246" s="1"/>
      <c r="P246" s="1"/>
      <c r="R246" s="1">
        <v>6090</v>
      </c>
      <c r="S246" s="1">
        <v>15834</v>
      </c>
      <c r="T246" s="15">
        <f t="shared" si="277"/>
        <v>1.1425891181988743</v>
      </c>
      <c r="U246" s="15">
        <f t="shared" si="278"/>
        <v>1.1169371066600411</v>
      </c>
      <c r="V246" s="16">
        <f t="shared" si="279"/>
        <v>5953.2747784980193</v>
      </c>
      <c r="W246" s="16">
        <f t="shared" si="280"/>
        <v>623.27477849801926</v>
      </c>
      <c r="X246" s="16">
        <f t="shared" si="281"/>
        <v>997.23964559683088</v>
      </c>
      <c r="Y246" s="15">
        <f t="shared" si="282"/>
        <v>4.5848355451969969E-2</v>
      </c>
      <c r="Z246" s="15">
        <f t="shared" si="283"/>
        <v>1.1992624151289988E-2</v>
      </c>
      <c r="AA246" s="15">
        <f t="shared" si="284"/>
        <v>1.9115055013239957E-2</v>
      </c>
      <c r="AB246" s="15">
        <f t="shared" si="285"/>
        <v>2.5652011538833303E-2</v>
      </c>
      <c r="AD246" s="21"/>
    </row>
    <row r="247" spans="1:30" ht="15" thickBot="1" x14ac:dyDescent="0.25">
      <c r="A247" s="8">
        <v>52</v>
      </c>
      <c r="B247" s="9" t="s">
        <v>1505</v>
      </c>
      <c r="C247" s="10" t="s">
        <v>1506</v>
      </c>
      <c r="D247" s="10" t="s">
        <v>95</v>
      </c>
      <c r="E247" s="11">
        <v>0</v>
      </c>
      <c r="F247" s="11">
        <v>245</v>
      </c>
      <c r="G247" s="12">
        <v>303.23</v>
      </c>
      <c r="H247" s="12">
        <v>308.32</v>
      </c>
      <c r="I247" s="12">
        <v>75538.399999999994</v>
      </c>
      <c r="J247" s="12">
        <v>11753.008680000001</v>
      </c>
      <c r="K247" s="12">
        <v>22976.8105</v>
      </c>
      <c r="L247" s="12">
        <v>0</v>
      </c>
      <c r="M247" s="12">
        <v>0</v>
      </c>
      <c r="N247" s="12">
        <v>7766.1619490000003</v>
      </c>
      <c r="O247" s="12">
        <v>25209.237408180001</v>
      </c>
      <c r="P247" s="13">
        <v>7833.3093800052002</v>
      </c>
      <c r="R247" s="12">
        <v>358.75</v>
      </c>
      <c r="S247" s="12">
        <v>15602.392330000001</v>
      </c>
      <c r="AD247" s="21"/>
    </row>
    <row r="248" spans="1:30" x14ac:dyDescent="0.2">
      <c r="A248" s="63"/>
      <c r="B248" s="64" t="s">
        <v>1209</v>
      </c>
      <c r="C248" s="65" t="s">
        <v>1210</v>
      </c>
      <c r="D248" s="65" t="s">
        <v>92</v>
      </c>
      <c r="E248" s="66">
        <v>3.8000000000000002E-4</v>
      </c>
      <c r="F248" s="66">
        <v>9.3100000000000002E-2</v>
      </c>
      <c r="G248" s="1">
        <v>38.1</v>
      </c>
      <c r="H248" s="1">
        <v>38.1</v>
      </c>
      <c r="I248" s="1">
        <v>3.54711</v>
      </c>
      <c r="J248" s="1">
        <v>3.54711</v>
      </c>
      <c r="K248" s="1"/>
      <c r="L248" s="1"/>
      <c r="M248" s="1"/>
      <c r="N248" s="1"/>
      <c r="O248" s="1"/>
      <c r="P248" s="1"/>
      <c r="R248" s="1">
        <v>44.5</v>
      </c>
      <c r="S248" s="1">
        <v>4.1429499999999999</v>
      </c>
      <c r="T248" s="15">
        <f t="shared" ref="T248:T258" si="286">R248/H248</f>
        <v>1.1679790026246719</v>
      </c>
      <c r="U248" s="15">
        <f t="shared" ref="U248:U258" si="287">T248-AB248</f>
        <v>1.1423269910858387</v>
      </c>
      <c r="V248" s="16">
        <f t="shared" ref="V248:V258" si="288">G248*U248</f>
        <v>43.522658360370457</v>
      </c>
      <c r="W248" s="16">
        <f t="shared" ref="W248:W258" si="289">V248-G248</f>
        <v>5.4226583603704555</v>
      </c>
      <c r="X248" s="16">
        <f t="shared" ref="X248:X258" si="290">F248*W248</f>
        <v>0.50484949335048945</v>
      </c>
      <c r="Y248" s="15">
        <f t="shared" ref="Y248:Y258" si="291">104.584835545197%-100%</f>
        <v>4.5848355451969969E-2</v>
      </c>
      <c r="Z248" s="15">
        <f t="shared" ref="Z248:Z258" si="292">101.199262415129%-100%</f>
        <v>1.1992624151289988E-2</v>
      </c>
      <c r="AA248" s="15">
        <f t="shared" ref="AA248:AA258" si="293">101.911505501324%-100%</f>
        <v>1.9115055013239957E-2</v>
      </c>
      <c r="AB248" s="15">
        <f t="shared" ref="AB248:AB258" si="294">AVERAGE(Y248:AA248)</f>
        <v>2.5652011538833303E-2</v>
      </c>
      <c r="AD248" s="21"/>
    </row>
    <row r="249" spans="1:30" x14ac:dyDescent="0.2">
      <c r="A249" s="63"/>
      <c r="B249" s="64" t="s">
        <v>187</v>
      </c>
      <c r="C249" s="65" t="s">
        <v>188</v>
      </c>
      <c r="D249" s="65" t="s">
        <v>92</v>
      </c>
      <c r="E249" s="66">
        <v>3.8000000000000002E-4</v>
      </c>
      <c r="F249" s="66">
        <v>9.3100000000000002E-2</v>
      </c>
      <c r="G249" s="1">
        <v>45.7</v>
      </c>
      <c r="H249" s="1">
        <v>45.7</v>
      </c>
      <c r="I249" s="1">
        <v>4.25467</v>
      </c>
      <c r="J249" s="1">
        <v>4.25467</v>
      </c>
      <c r="K249" s="1"/>
      <c r="L249" s="1"/>
      <c r="M249" s="1"/>
      <c r="N249" s="1"/>
      <c r="O249" s="1"/>
      <c r="P249" s="1"/>
      <c r="R249" s="1">
        <v>52.8</v>
      </c>
      <c r="S249" s="1">
        <v>4.91568</v>
      </c>
      <c r="T249" s="15">
        <f t="shared" si="286"/>
        <v>1.1553610503282274</v>
      </c>
      <c r="U249" s="15">
        <f t="shared" si="287"/>
        <v>1.1297090387893942</v>
      </c>
      <c r="V249" s="16">
        <f t="shared" si="288"/>
        <v>51.627703072675317</v>
      </c>
      <c r="W249" s="16">
        <f t="shared" si="289"/>
        <v>5.9277030726753139</v>
      </c>
      <c r="X249" s="16">
        <f t="shared" si="290"/>
        <v>0.55186915606607179</v>
      </c>
      <c r="Y249" s="15">
        <f t="shared" si="291"/>
        <v>4.5848355451969969E-2</v>
      </c>
      <c r="Z249" s="15">
        <f t="shared" si="292"/>
        <v>1.1992624151289988E-2</v>
      </c>
      <c r="AA249" s="15">
        <f t="shared" si="293"/>
        <v>1.9115055013239957E-2</v>
      </c>
      <c r="AB249" s="15">
        <f t="shared" si="294"/>
        <v>2.5652011538833303E-2</v>
      </c>
      <c r="AD249" s="21"/>
    </row>
    <row r="250" spans="1:30" x14ac:dyDescent="0.2">
      <c r="A250" s="63"/>
      <c r="B250" s="64" t="s">
        <v>1507</v>
      </c>
      <c r="C250" s="65" t="s">
        <v>1508</v>
      </c>
      <c r="D250" s="65" t="s">
        <v>95</v>
      </c>
      <c r="E250" s="66">
        <v>1.0152000000000001</v>
      </c>
      <c r="F250" s="66">
        <v>248.72399999999999</v>
      </c>
      <c r="G250" s="1">
        <v>28.9</v>
      </c>
      <c r="H250" s="1">
        <v>28.9</v>
      </c>
      <c r="I250" s="1">
        <v>7188.1235999999999</v>
      </c>
      <c r="J250" s="1">
        <v>7188.1235999999999</v>
      </c>
      <c r="K250" s="1"/>
      <c r="L250" s="1"/>
      <c r="M250" s="1"/>
      <c r="N250" s="1"/>
      <c r="O250" s="1"/>
      <c r="P250" s="1"/>
      <c r="R250" s="1">
        <v>39.1</v>
      </c>
      <c r="S250" s="1">
        <v>9725.1083999999992</v>
      </c>
      <c r="T250" s="15">
        <f t="shared" si="286"/>
        <v>1.3529411764705883</v>
      </c>
      <c r="U250" s="15">
        <f t="shared" si="287"/>
        <v>1.3272891649317551</v>
      </c>
      <c r="V250" s="16">
        <f t="shared" si="288"/>
        <v>38.358656866527717</v>
      </c>
      <c r="W250" s="16">
        <f t="shared" si="289"/>
        <v>9.4586568665277184</v>
      </c>
      <c r="X250" s="16">
        <f t="shared" si="290"/>
        <v>2352.5949704702402</v>
      </c>
      <c r="Y250" s="15">
        <f t="shared" si="291"/>
        <v>4.5848355451969969E-2</v>
      </c>
      <c r="Z250" s="15">
        <f t="shared" si="292"/>
        <v>1.1992624151289988E-2</v>
      </c>
      <c r="AA250" s="15">
        <f t="shared" si="293"/>
        <v>1.9115055013239957E-2</v>
      </c>
      <c r="AB250" s="15">
        <f t="shared" si="294"/>
        <v>2.5652011538833303E-2</v>
      </c>
      <c r="AD250" s="21"/>
    </row>
    <row r="251" spans="1:30" x14ac:dyDescent="0.2">
      <c r="A251" s="63"/>
      <c r="B251" s="64" t="s">
        <v>1509</v>
      </c>
      <c r="C251" s="65" t="s">
        <v>1510</v>
      </c>
      <c r="D251" s="65" t="s">
        <v>41</v>
      </c>
      <c r="E251" s="66">
        <v>0.43</v>
      </c>
      <c r="F251" s="66">
        <v>105.35</v>
      </c>
      <c r="G251" s="1">
        <v>5.55</v>
      </c>
      <c r="H251" s="1">
        <v>5.55</v>
      </c>
      <c r="I251" s="1">
        <v>584.6925</v>
      </c>
      <c r="J251" s="1">
        <v>584.6925</v>
      </c>
      <c r="K251" s="1"/>
      <c r="L251" s="1"/>
      <c r="M251" s="1"/>
      <c r="N251" s="1"/>
      <c r="O251" s="1"/>
      <c r="P251" s="1"/>
      <c r="R251" s="1">
        <v>7</v>
      </c>
      <c r="S251" s="1">
        <v>737.45</v>
      </c>
      <c r="T251" s="15">
        <f t="shared" si="286"/>
        <v>1.2612612612612613</v>
      </c>
      <c r="U251" s="15">
        <f t="shared" si="287"/>
        <v>1.235609249722428</v>
      </c>
      <c r="V251" s="16">
        <f t="shared" si="288"/>
        <v>6.8576313359594749</v>
      </c>
      <c r="W251" s="16">
        <f t="shared" si="289"/>
        <v>1.3076313359594751</v>
      </c>
      <c r="X251" s="16">
        <f t="shared" si="290"/>
        <v>137.7589612433307</v>
      </c>
      <c r="Y251" s="15">
        <f t="shared" si="291"/>
        <v>4.5848355451969969E-2</v>
      </c>
      <c r="Z251" s="15">
        <f t="shared" si="292"/>
        <v>1.1992624151289988E-2</v>
      </c>
      <c r="AA251" s="15">
        <f t="shared" si="293"/>
        <v>1.9115055013239957E-2</v>
      </c>
      <c r="AB251" s="15">
        <f t="shared" si="294"/>
        <v>2.5652011538833303E-2</v>
      </c>
      <c r="AD251" s="21"/>
    </row>
    <row r="252" spans="1:30" x14ac:dyDescent="0.2">
      <c r="A252" s="63"/>
      <c r="B252" s="64" t="s">
        <v>1511</v>
      </c>
      <c r="C252" s="65" t="s">
        <v>1512</v>
      </c>
      <c r="D252" s="65" t="s">
        <v>41</v>
      </c>
      <c r="E252" s="66">
        <v>0.36</v>
      </c>
      <c r="F252" s="66">
        <v>88.2</v>
      </c>
      <c r="G252" s="1">
        <v>6.85</v>
      </c>
      <c r="H252" s="1">
        <v>6.85</v>
      </c>
      <c r="I252" s="1">
        <v>604.16999999999996</v>
      </c>
      <c r="J252" s="1">
        <v>604.16999999999996</v>
      </c>
      <c r="K252" s="1"/>
      <c r="L252" s="1"/>
      <c r="M252" s="1"/>
      <c r="N252" s="1"/>
      <c r="O252" s="1"/>
      <c r="P252" s="1"/>
      <c r="R252" s="1">
        <v>8.48</v>
      </c>
      <c r="S252" s="1">
        <v>747.93600000000004</v>
      </c>
      <c r="T252" s="15">
        <f t="shared" si="286"/>
        <v>1.2379562043795622</v>
      </c>
      <c r="U252" s="15">
        <f t="shared" si="287"/>
        <v>1.212304192840729</v>
      </c>
      <c r="V252" s="16">
        <f t="shared" si="288"/>
        <v>8.3042837209589937</v>
      </c>
      <c r="W252" s="16">
        <f t="shared" si="289"/>
        <v>1.4542837209589941</v>
      </c>
      <c r="X252" s="16">
        <f t="shared" si="290"/>
        <v>128.26782418858329</v>
      </c>
      <c r="Y252" s="15">
        <f t="shared" si="291"/>
        <v>4.5848355451969969E-2</v>
      </c>
      <c r="Z252" s="15">
        <f t="shared" si="292"/>
        <v>1.1992624151289988E-2</v>
      </c>
      <c r="AA252" s="15">
        <f t="shared" si="293"/>
        <v>1.9115055013239957E-2</v>
      </c>
      <c r="AB252" s="15">
        <f t="shared" si="294"/>
        <v>2.5652011538833303E-2</v>
      </c>
      <c r="AD252" s="21"/>
    </row>
    <row r="253" spans="1:30" x14ac:dyDescent="0.2">
      <c r="A253" s="63"/>
      <c r="B253" s="64" t="s">
        <v>1513</v>
      </c>
      <c r="C253" s="65" t="s">
        <v>1514</v>
      </c>
      <c r="D253" s="65" t="s">
        <v>41</v>
      </c>
      <c r="E253" s="66">
        <v>0.36</v>
      </c>
      <c r="F253" s="66">
        <v>88.2</v>
      </c>
      <c r="G253" s="1">
        <v>13.5</v>
      </c>
      <c r="H253" s="1">
        <v>13.5</v>
      </c>
      <c r="I253" s="1">
        <v>1190.7</v>
      </c>
      <c r="J253" s="1">
        <v>1190.7</v>
      </c>
      <c r="K253" s="1"/>
      <c r="L253" s="1"/>
      <c r="M253" s="1"/>
      <c r="N253" s="1"/>
      <c r="O253" s="1"/>
      <c r="P253" s="1"/>
      <c r="R253" s="1">
        <v>19.3</v>
      </c>
      <c r="S253" s="1">
        <v>1702.26</v>
      </c>
      <c r="T253" s="15">
        <f t="shared" si="286"/>
        <v>1.4296296296296296</v>
      </c>
      <c r="U253" s="15">
        <f t="shared" si="287"/>
        <v>1.4039776180907964</v>
      </c>
      <c r="V253" s="16">
        <f t="shared" si="288"/>
        <v>18.953697844225751</v>
      </c>
      <c r="W253" s="16">
        <f t="shared" si="289"/>
        <v>5.4536978442257507</v>
      </c>
      <c r="X253" s="16">
        <f t="shared" si="290"/>
        <v>481.01614986071121</v>
      </c>
      <c r="Y253" s="15">
        <f t="shared" si="291"/>
        <v>4.5848355451969969E-2</v>
      </c>
      <c r="Z253" s="15">
        <f t="shared" si="292"/>
        <v>1.1992624151289988E-2</v>
      </c>
      <c r="AA253" s="15">
        <f t="shared" si="293"/>
        <v>1.9115055013239957E-2</v>
      </c>
      <c r="AB253" s="15">
        <f t="shared" si="294"/>
        <v>2.5652011538833303E-2</v>
      </c>
      <c r="AD253" s="21"/>
    </row>
    <row r="254" spans="1:30" x14ac:dyDescent="0.2">
      <c r="A254" s="63"/>
      <c r="B254" s="64" t="s">
        <v>1515</v>
      </c>
      <c r="C254" s="65" t="s">
        <v>1516</v>
      </c>
      <c r="D254" s="65" t="s">
        <v>41</v>
      </c>
      <c r="E254" s="66">
        <v>0.02</v>
      </c>
      <c r="F254" s="66">
        <v>4.9000000000000004</v>
      </c>
      <c r="G254" s="1">
        <v>4.76</v>
      </c>
      <c r="H254" s="1">
        <v>4.76</v>
      </c>
      <c r="I254" s="1">
        <v>23.324000000000002</v>
      </c>
      <c r="J254" s="1">
        <v>23.324000000000002</v>
      </c>
      <c r="K254" s="1"/>
      <c r="L254" s="1"/>
      <c r="M254" s="1"/>
      <c r="N254" s="1"/>
      <c r="O254" s="1"/>
      <c r="P254" s="1"/>
      <c r="R254" s="1">
        <v>5.9</v>
      </c>
      <c r="S254" s="1">
        <v>28.91</v>
      </c>
      <c r="T254" s="15">
        <f t="shared" si="286"/>
        <v>1.2394957983193278</v>
      </c>
      <c r="U254" s="15">
        <f t="shared" si="287"/>
        <v>1.2138437867804945</v>
      </c>
      <c r="V254" s="16">
        <f t="shared" si="288"/>
        <v>5.7778964250751539</v>
      </c>
      <c r="W254" s="16">
        <f t="shared" si="289"/>
        <v>1.0178964250751541</v>
      </c>
      <c r="X254" s="16">
        <f t="shared" si="290"/>
        <v>4.9876924828682556</v>
      </c>
      <c r="Y254" s="15">
        <f t="shared" si="291"/>
        <v>4.5848355451969969E-2</v>
      </c>
      <c r="Z254" s="15">
        <f t="shared" si="292"/>
        <v>1.1992624151289988E-2</v>
      </c>
      <c r="AA254" s="15">
        <f t="shared" si="293"/>
        <v>1.9115055013239957E-2</v>
      </c>
      <c r="AB254" s="15">
        <f t="shared" si="294"/>
        <v>2.5652011538833303E-2</v>
      </c>
      <c r="AD254" s="21"/>
    </row>
    <row r="255" spans="1:30" x14ac:dyDescent="0.2">
      <c r="A255" s="63"/>
      <c r="B255" s="64" t="s">
        <v>1517</v>
      </c>
      <c r="C255" s="65" t="s">
        <v>1518</v>
      </c>
      <c r="D255" s="65" t="s">
        <v>41</v>
      </c>
      <c r="E255" s="66">
        <v>0.08</v>
      </c>
      <c r="F255" s="66">
        <v>19.600000000000001</v>
      </c>
      <c r="G255" s="1">
        <v>7.93</v>
      </c>
      <c r="H255" s="1">
        <v>7.93</v>
      </c>
      <c r="I255" s="1">
        <v>155.428</v>
      </c>
      <c r="J255" s="1">
        <v>155.428</v>
      </c>
      <c r="K255" s="1"/>
      <c r="L255" s="1"/>
      <c r="M255" s="1"/>
      <c r="N255" s="1"/>
      <c r="O255" s="1"/>
      <c r="P255" s="1"/>
      <c r="R255" s="1">
        <v>10.7</v>
      </c>
      <c r="S255" s="1">
        <v>209.72</v>
      </c>
      <c r="T255" s="15">
        <f t="shared" si="286"/>
        <v>1.3493064312736442</v>
      </c>
      <c r="U255" s="15">
        <f t="shared" si="287"/>
        <v>1.323654419734811</v>
      </c>
      <c r="V255" s="16">
        <f t="shared" si="288"/>
        <v>10.496579548497051</v>
      </c>
      <c r="W255" s="16">
        <f t="shared" si="289"/>
        <v>2.5665795484970513</v>
      </c>
      <c r="X255" s="16">
        <f t="shared" si="290"/>
        <v>50.30495915054221</v>
      </c>
      <c r="Y255" s="15">
        <f t="shared" si="291"/>
        <v>4.5848355451969969E-2</v>
      </c>
      <c r="Z255" s="15">
        <f t="shared" si="292"/>
        <v>1.1992624151289988E-2</v>
      </c>
      <c r="AA255" s="15">
        <f t="shared" si="293"/>
        <v>1.9115055013239957E-2</v>
      </c>
      <c r="AB255" s="15">
        <f t="shared" si="294"/>
        <v>2.5652011538833303E-2</v>
      </c>
      <c r="AD255" s="21"/>
    </row>
    <row r="256" spans="1:30" x14ac:dyDescent="0.2">
      <c r="A256" s="63"/>
      <c r="B256" s="64" t="s">
        <v>1519</v>
      </c>
      <c r="C256" s="65" t="s">
        <v>1520</v>
      </c>
      <c r="D256" s="65" t="s">
        <v>41</v>
      </c>
      <c r="E256" s="66">
        <v>0.03</v>
      </c>
      <c r="F256" s="66">
        <v>7.35</v>
      </c>
      <c r="G256" s="1">
        <v>4.92</v>
      </c>
      <c r="H256" s="1">
        <v>4.92</v>
      </c>
      <c r="I256" s="1">
        <v>36.161999999999999</v>
      </c>
      <c r="J256" s="1">
        <v>36.161999999999999</v>
      </c>
      <c r="K256" s="1"/>
      <c r="L256" s="1"/>
      <c r="M256" s="1"/>
      <c r="N256" s="1"/>
      <c r="O256" s="1"/>
      <c r="P256" s="1"/>
      <c r="R256" s="1">
        <v>6.11</v>
      </c>
      <c r="S256" s="1">
        <v>44.908499999999997</v>
      </c>
      <c r="T256" s="15">
        <f t="shared" si="286"/>
        <v>1.2418699186991871</v>
      </c>
      <c r="U256" s="15">
        <f t="shared" si="287"/>
        <v>1.2162179071603538</v>
      </c>
      <c r="V256" s="16">
        <f t="shared" si="288"/>
        <v>5.9837921032289412</v>
      </c>
      <c r="W256" s="16">
        <f t="shared" si="289"/>
        <v>1.0637921032289412</v>
      </c>
      <c r="X256" s="16">
        <f t="shared" si="290"/>
        <v>7.8188719587327178</v>
      </c>
      <c r="Y256" s="15">
        <f t="shared" si="291"/>
        <v>4.5848355451969969E-2</v>
      </c>
      <c r="Z256" s="15">
        <f t="shared" si="292"/>
        <v>1.1992624151289988E-2</v>
      </c>
      <c r="AA256" s="15">
        <f t="shared" si="293"/>
        <v>1.9115055013239957E-2</v>
      </c>
      <c r="AB256" s="15">
        <f t="shared" si="294"/>
        <v>2.5652011538833303E-2</v>
      </c>
      <c r="AD256" s="21"/>
    </row>
    <row r="257" spans="1:30" x14ac:dyDescent="0.2">
      <c r="A257" s="63"/>
      <c r="B257" s="64" t="s">
        <v>1521</v>
      </c>
      <c r="C257" s="65" t="s">
        <v>1522</v>
      </c>
      <c r="D257" s="65" t="s">
        <v>41</v>
      </c>
      <c r="E257" s="66">
        <v>0.66600000000000004</v>
      </c>
      <c r="F257" s="66">
        <v>163.16999999999999</v>
      </c>
      <c r="G257" s="1">
        <v>4.04</v>
      </c>
      <c r="H257" s="1">
        <v>4.04</v>
      </c>
      <c r="I257" s="1">
        <v>659.20680000000004</v>
      </c>
      <c r="J257" s="1">
        <v>659.20680000000004</v>
      </c>
      <c r="K257" s="1"/>
      <c r="L257" s="1"/>
      <c r="M257" s="1"/>
      <c r="N257" s="1"/>
      <c r="O257" s="1"/>
      <c r="P257" s="1"/>
      <c r="R257" s="1">
        <v>4.24</v>
      </c>
      <c r="S257" s="1">
        <v>691.84079999999994</v>
      </c>
      <c r="T257" s="15">
        <f t="shared" si="286"/>
        <v>1.0495049504950495</v>
      </c>
      <c r="U257" s="15">
        <f t="shared" si="287"/>
        <v>1.0238529389562163</v>
      </c>
      <c r="V257" s="16">
        <f t="shared" si="288"/>
        <v>4.1363658733831139</v>
      </c>
      <c r="W257" s="16">
        <f t="shared" si="289"/>
        <v>9.6365873383113865E-2</v>
      </c>
      <c r="X257" s="16">
        <f t="shared" si="290"/>
        <v>15.724019559922688</v>
      </c>
      <c r="Y257" s="15">
        <f t="shared" si="291"/>
        <v>4.5848355451969969E-2</v>
      </c>
      <c r="Z257" s="15">
        <f t="shared" si="292"/>
        <v>1.1992624151289988E-2</v>
      </c>
      <c r="AA257" s="15">
        <f t="shared" si="293"/>
        <v>1.9115055013239957E-2</v>
      </c>
      <c r="AB257" s="15">
        <f t="shared" si="294"/>
        <v>2.5652011538833303E-2</v>
      </c>
      <c r="AD257" s="21"/>
    </row>
    <row r="258" spans="1:30" ht="15" thickBot="1" x14ac:dyDescent="0.25">
      <c r="A258" s="63"/>
      <c r="B258" s="64" t="s">
        <v>1523</v>
      </c>
      <c r="C258" s="65" t="s">
        <v>1524</v>
      </c>
      <c r="D258" s="65" t="s">
        <v>41</v>
      </c>
      <c r="E258" s="66">
        <v>0.4</v>
      </c>
      <c r="F258" s="66">
        <v>98</v>
      </c>
      <c r="G258" s="1">
        <v>13.3</v>
      </c>
      <c r="H258" s="1">
        <v>13.3</v>
      </c>
      <c r="I258" s="1">
        <v>1303.4000000000001</v>
      </c>
      <c r="J258" s="1">
        <v>1303.4000000000001</v>
      </c>
      <c r="K258" s="1"/>
      <c r="L258" s="1"/>
      <c r="M258" s="1"/>
      <c r="N258" s="1"/>
      <c r="O258" s="1"/>
      <c r="P258" s="1"/>
      <c r="R258" s="1">
        <v>17.399999999999999</v>
      </c>
      <c r="S258" s="1">
        <v>1705.2</v>
      </c>
      <c r="T258" s="15">
        <f t="shared" si="286"/>
        <v>1.3082706766917291</v>
      </c>
      <c r="U258" s="15">
        <f t="shared" si="287"/>
        <v>1.2826186651528959</v>
      </c>
      <c r="V258" s="16">
        <f t="shared" si="288"/>
        <v>17.058828246533515</v>
      </c>
      <c r="W258" s="16">
        <f t="shared" si="289"/>
        <v>3.7588282465335148</v>
      </c>
      <c r="X258" s="16">
        <f t="shared" si="290"/>
        <v>368.36516816028444</v>
      </c>
      <c r="Y258" s="15">
        <f t="shared" si="291"/>
        <v>4.5848355451969969E-2</v>
      </c>
      <c r="Z258" s="15">
        <f t="shared" si="292"/>
        <v>1.1992624151289988E-2</v>
      </c>
      <c r="AA258" s="15">
        <f t="shared" si="293"/>
        <v>1.9115055013239957E-2</v>
      </c>
      <c r="AB258" s="15">
        <f t="shared" si="294"/>
        <v>2.5652011538833303E-2</v>
      </c>
      <c r="AD258" s="21"/>
    </row>
    <row r="259" spans="1:30" ht="15" thickBot="1" x14ac:dyDescent="0.25">
      <c r="A259" s="8">
        <v>53</v>
      </c>
      <c r="B259" s="9" t="s">
        <v>1525</v>
      </c>
      <c r="C259" s="10" t="s">
        <v>1526</v>
      </c>
      <c r="D259" s="10" t="s">
        <v>95</v>
      </c>
      <c r="E259" s="11">
        <v>0</v>
      </c>
      <c r="F259" s="11">
        <v>47</v>
      </c>
      <c r="G259" s="12">
        <v>324.35000000000002</v>
      </c>
      <c r="H259" s="12">
        <v>372.7</v>
      </c>
      <c r="I259" s="12">
        <v>17516.900000000001</v>
      </c>
      <c r="J259" s="12">
        <v>3212.2827739999998</v>
      </c>
      <c r="K259" s="12">
        <v>5152.7416000000003</v>
      </c>
      <c r="L259" s="12">
        <v>0</v>
      </c>
      <c r="M259" s="12">
        <v>0</v>
      </c>
      <c r="N259" s="12">
        <v>1741.6266608000001</v>
      </c>
      <c r="O259" s="12">
        <v>5653.3819738559996</v>
      </c>
      <c r="P259" s="13">
        <v>1756.6850328518401</v>
      </c>
      <c r="R259" s="12">
        <v>436.59</v>
      </c>
      <c r="S259" s="12">
        <v>4314.4217289999997</v>
      </c>
      <c r="AD259" s="21"/>
    </row>
    <row r="260" spans="1:30" x14ac:dyDescent="0.2">
      <c r="A260" s="63"/>
      <c r="B260" s="64" t="s">
        <v>1209</v>
      </c>
      <c r="C260" s="65" t="s">
        <v>1210</v>
      </c>
      <c r="D260" s="65" t="s">
        <v>92</v>
      </c>
      <c r="E260" s="66">
        <v>5.9000000000000003E-4</v>
      </c>
      <c r="F260" s="66">
        <v>2.7730000000000001E-2</v>
      </c>
      <c r="G260" s="1">
        <v>38.1</v>
      </c>
      <c r="H260" s="1">
        <v>38.1</v>
      </c>
      <c r="I260" s="1">
        <v>1.056513</v>
      </c>
      <c r="J260" s="1">
        <v>1.056513</v>
      </c>
      <c r="K260" s="1"/>
      <c r="L260" s="1"/>
      <c r="M260" s="1"/>
      <c r="N260" s="1"/>
      <c r="O260" s="1"/>
      <c r="P260" s="1"/>
      <c r="R260" s="1">
        <v>44.5</v>
      </c>
      <c r="S260" s="1">
        <v>1.2339850000000001</v>
      </c>
      <c r="T260" s="15">
        <f t="shared" ref="T260:T270" si="295">R260/H260</f>
        <v>1.1679790026246719</v>
      </c>
      <c r="U260" s="15">
        <f t="shared" ref="U260:U270" si="296">T260-AB260</f>
        <v>1.1423269910858387</v>
      </c>
      <c r="V260" s="16">
        <f t="shared" ref="V260:V270" si="297">G260*U260</f>
        <v>43.522658360370457</v>
      </c>
      <c r="W260" s="16">
        <f t="shared" ref="W260:W270" si="298">V260-G260</f>
        <v>5.4226583603704555</v>
      </c>
      <c r="X260" s="16">
        <f t="shared" ref="X260:X270" si="299">F260*W260</f>
        <v>0.15037031633307274</v>
      </c>
      <c r="Y260" s="15">
        <f t="shared" ref="Y260:Y270" si="300">104.584835545197%-100%</f>
        <v>4.5848355451969969E-2</v>
      </c>
      <c r="Z260" s="15">
        <f t="shared" ref="Z260:Z270" si="301">101.199262415129%-100%</f>
        <v>1.1992624151289988E-2</v>
      </c>
      <c r="AA260" s="15">
        <f t="shared" ref="AA260:AA270" si="302">101.911505501324%-100%</f>
        <v>1.9115055013239957E-2</v>
      </c>
      <c r="AB260" s="15">
        <f t="shared" ref="AB260:AB270" si="303">AVERAGE(Y260:AA260)</f>
        <v>2.5652011538833303E-2</v>
      </c>
      <c r="AD260" s="21"/>
    </row>
    <row r="261" spans="1:30" x14ac:dyDescent="0.2">
      <c r="A261" s="63"/>
      <c r="B261" s="64" t="s">
        <v>187</v>
      </c>
      <c r="C261" s="65" t="s">
        <v>188</v>
      </c>
      <c r="D261" s="65" t="s">
        <v>92</v>
      </c>
      <c r="E261" s="66">
        <v>5.9000000000000003E-4</v>
      </c>
      <c r="F261" s="66">
        <v>2.7730000000000001E-2</v>
      </c>
      <c r="G261" s="1">
        <v>45.7</v>
      </c>
      <c r="H261" s="1">
        <v>45.7</v>
      </c>
      <c r="I261" s="1">
        <v>1.267261</v>
      </c>
      <c r="J261" s="1">
        <v>1.267261</v>
      </c>
      <c r="K261" s="1"/>
      <c r="L261" s="1"/>
      <c r="M261" s="1"/>
      <c r="N261" s="1"/>
      <c r="O261" s="1"/>
      <c r="P261" s="1"/>
      <c r="R261" s="1">
        <v>52.8</v>
      </c>
      <c r="S261" s="1">
        <v>1.4641439999999999</v>
      </c>
      <c r="T261" s="15">
        <f t="shared" si="295"/>
        <v>1.1553610503282274</v>
      </c>
      <c r="U261" s="15">
        <f t="shared" si="296"/>
        <v>1.1297090387893942</v>
      </c>
      <c r="V261" s="16">
        <f t="shared" si="297"/>
        <v>51.627703072675317</v>
      </c>
      <c r="W261" s="16">
        <f t="shared" si="298"/>
        <v>5.9277030726753139</v>
      </c>
      <c r="X261" s="16">
        <f t="shared" si="299"/>
        <v>0.16437520620528645</v>
      </c>
      <c r="Y261" s="15">
        <f t="shared" si="300"/>
        <v>4.5848355451969969E-2</v>
      </c>
      <c r="Z261" s="15">
        <f t="shared" si="301"/>
        <v>1.1992624151289988E-2</v>
      </c>
      <c r="AA261" s="15">
        <f t="shared" si="302"/>
        <v>1.9115055013239957E-2</v>
      </c>
      <c r="AB261" s="15">
        <f t="shared" si="303"/>
        <v>2.5652011538833303E-2</v>
      </c>
      <c r="AD261" s="21"/>
    </row>
    <row r="262" spans="1:30" x14ac:dyDescent="0.2">
      <c r="A262" s="63"/>
      <c r="B262" s="64" t="s">
        <v>1527</v>
      </c>
      <c r="C262" s="65" t="s">
        <v>1528</v>
      </c>
      <c r="D262" s="65" t="s">
        <v>95</v>
      </c>
      <c r="E262" s="66">
        <v>1.05</v>
      </c>
      <c r="F262" s="66">
        <v>49.35</v>
      </c>
      <c r="G262" s="1">
        <v>45.7</v>
      </c>
      <c r="H262" s="1">
        <v>45.7</v>
      </c>
      <c r="I262" s="1">
        <v>2255.2950000000001</v>
      </c>
      <c r="J262" s="1">
        <v>2255.2950000000001</v>
      </c>
      <c r="K262" s="1"/>
      <c r="L262" s="1"/>
      <c r="M262" s="1"/>
      <c r="N262" s="1"/>
      <c r="O262" s="1"/>
      <c r="P262" s="1"/>
      <c r="R262" s="1">
        <v>61.7</v>
      </c>
      <c r="S262" s="1">
        <v>3044.895</v>
      </c>
      <c r="T262" s="15">
        <f t="shared" si="295"/>
        <v>1.350109409190372</v>
      </c>
      <c r="U262" s="15">
        <f t="shared" si="296"/>
        <v>1.3244573976515388</v>
      </c>
      <c r="V262" s="16">
        <f t="shared" si="297"/>
        <v>60.52770307267533</v>
      </c>
      <c r="W262" s="16">
        <f t="shared" si="298"/>
        <v>14.827703072675327</v>
      </c>
      <c r="X262" s="16">
        <f t="shared" si="299"/>
        <v>731.74714663652742</v>
      </c>
      <c r="Y262" s="15">
        <f t="shared" si="300"/>
        <v>4.5848355451969969E-2</v>
      </c>
      <c r="Z262" s="15">
        <f t="shared" si="301"/>
        <v>1.1992624151289988E-2</v>
      </c>
      <c r="AA262" s="15">
        <f t="shared" si="302"/>
        <v>1.9115055013239957E-2</v>
      </c>
      <c r="AB262" s="15">
        <f t="shared" si="303"/>
        <v>2.5652011538833303E-2</v>
      </c>
      <c r="AD262" s="21"/>
    </row>
    <row r="263" spans="1:30" x14ac:dyDescent="0.2">
      <c r="A263" s="63"/>
      <c r="B263" s="64" t="s">
        <v>1529</v>
      </c>
      <c r="C263" s="65" t="s">
        <v>1530</v>
      </c>
      <c r="D263" s="65" t="s">
        <v>41</v>
      </c>
      <c r="E263" s="66">
        <v>0.46</v>
      </c>
      <c r="F263" s="66">
        <v>21.62</v>
      </c>
      <c r="G263" s="1">
        <v>7.52</v>
      </c>
      <c r="H263" s="1">
        <v>7.52</v>
      </c>
      <c r="I263" s="1">
        <v>162.58240000000001</v>
      </c>
      <c r="J263" s="1">
        <v>162.58240000000001</v>
      </c>
      <c r="K263" s="1"/>
      <c r="L263" s="1"/>
      <c r="M263" s="1"/>
      <c r="N263" s="1"/>
      <c r="O263" s="1"/>
      <c r="P263" s="1"/>
      <c r="R263" s="1">
        <v>9.36</v>
      </c>
      <c r="S263" s="1">
        <v>202.36320000000001</v>
      </c>
      <c r="T263" s="15">
        <f t="shared" si="295"/>
        <v>1.2446808510638299</v>
      </c>
      <c r="U263" s="15">
        <f t="shared" si="296"/>
        <v>1.2190288395249966</v>
      </c>
      <c r="V263" s="16">
        <f t="shared" si="297"/>
        <v>9.1670968732279743</v>
      </c>
      <c r="W263" s="16">
        <f t="shared" si="298"/>
        <v>1.6470968732279747</v>
      </c>
      <c r="X263" s="16">
        <f t="shared" si="299"/>
        <v>35.610234399188812</v>
      </c>
      <c r="Y263" s="15">
        <f t="shared" si="300"/>
        <v>4.5848355451969969E-2</v>
      </c>
      <c r="Z263" s="15">
        <f t="shared" si="301"/>
        <v>1.1992624151289988E-2</v>
      </c>
      <c r="AA263" s="15">
        <f t="shared" si="302"/>
        <v>1.9115055013239957E-2</v>
      </c>
      <c r="AB263" s="15">
        <f t="shared" si="303"/>
        <v>2.5652011538833303E-2</v>
      </c>
      <c r="AD263" s="21"/>
    </row>
    <row r="264" spans="1:30" x14ac:dyDescent="0.2">
      <c r="A264" s="63"/>
      <c r="B264" s="64" t="s">
        <v>1531</v>
      </c>
      <c r="C264" s="65" t="s">
        <v>1532</v>
      </c>
      <c r="D264" s="65" t="s">
        <v>41</v>
      </c>
      <c r="E264" s="66">
        <v>0.3</v>
      </c>
      <c r="F264" s="66">
        <v>14.1</v>
      </c>
      <c r="G264" s="1">
        <v>9.26</v>
      </c>
      <c r="H264" s="1">
        <v>9.26</v>
      </c>
      <c r="I264" s="1">
        <v>130.566</v>
      </c>
      <c r="J264" s="1">
        <v>130.566</v>
      </c>
      <c r="K264" s="1"/>
      <c r="L264" s="1"/>
      <c r="M264" s="1"/>
      <c r="N264" s="1"/>
      <c r="O264" s="1"/>
      <c r="P264" s="1"/>
      <c r="R264" s="1">
        <v>11.5</v>
      </c>
      <c r="S264" s="1">
        <v>162.15</v>
      </c>
      <c r="T264" s="15">
        <f t="shared" si="295"/>
        <v>1.2419006479481642</v>
      </c>
      <c r="U264" s="15">
        <f t="shared" si="296"/>
        <v>1.216248636409331</v>
      </c>
      <c r="V264" s="16">
        <f t="shared" si="297"/>
        <v>11.262462373150404</v>
      </c>
      <c r="W264" s="16">
        <f t="shared" si="298"/>
        <v>2.0024623731504043</v>
      </c>
      <c r="X264" s="16">
        <f t="shared" si="299"/>
        <v>28.234719461420699</v>
      </c>
      <c r="Y264" s="15">
        <f t="shared" si="300"/>
        <v>4.5848355451969969E-2</v>
      </c>
      <c r="Z264" s="15">
        <f t="shared" si="301"/>
        <v>1.1992624151289988E-2</v>
      </c>
      <c r="AA264" s="15">
        <f t="shared" si="302"/>
        <v>1.9115055013239957E-2</v>
      </c>
      <c r="AB264" s="15">
        <f t="shared" si="303"/>
        <v>2.5652011538833303E-2</v>
      </c>
      <c r="AD264" s="21"/>
    </row>
    <row r="265" spans="1:30" x14ac:dyDescent="0.2">
      <c r="A265" s="63"/>
      <c r="B265" s="64" t="s">
        <v>1533</v>
      </c>
      <c r="C265" s="65" t="s">
        <v>1534</v>
      </c>
      <c r="D265" s="65" t="s">
        <v>41</v>
      </c>
      <c r="E265" s="66">
        <v>0.26</v>
      </c>
      <c r="F265" s="66">
        <v>12.22</v>
      </c>
      <c r="G265" s="1">
        <v>14.9</v>
      </c>
      <c r="H265" s="1">
        <v>14.9</v>
      </c>
      <c r="I265" s="1">
        <v>182.078</v>
      </c>
      <c r="J265" s="1">
        <v>182.078</v>
      </c>
      <c r="K265" s="1"/>
      <c r="L265" s="1"/>
      <c r="M265" s="1"/>
      <c r="N265" s="1"/>
      <c r="O265" s="1"/>
      <c r="P265" s="1"/>
      <c r="R265" s="1">
        <v>19.100000000000001</v>
      </c>
      <c r="S265" s="1">
        <v>233.40199999999999</v>
      </c>
      <c r="T265" s="15">
        <f t="shared" si="295"/>
        <v>1.2818791946308725</v>
      </c>
      <c r="U265" s="15">
        <f t="shared" si="296"/>
        <v>1.2562271830920393</v>
      </c>
      <c r="V265" s="16">
        <f t="shared" si="297"/>
        <v>18.717785028071386</v>
      </c>
      <c r="W265" s="16">
        <f t="shared" si="298"/>
        <v>3.8177850280713859</v>
      </c>
      <c r="X265" s="16">
        <f t="shared" si="299"/>
        <v>46.65333304303234</v>
      </c>
      <c r="Y265" s="15">
        <f t="shared" si="300"/>
        <v>4.5848355451969969E-2</v>
      </c>
      <c r="Z265" s="15">
        <f t="shared" si="301"/>
        <v>1.1992624151289988E-2</v>
      </c>
      <c r="AA265" s="15">
        <f t="shared" si="302"/>
        <v>1.9115055013239957E-2</v>
      </c>
      <c r="AB265" s="15">
        <f t="shared" si="303"/>
        <v>2.5652011538833303E-2</v>
      </c>
      <c r="AD265" s="21"/>
    </row>
    <row r="266" spans="1:30" x14ac:dyDescent="0.2">
      <c r="A266" s="63"/>
      <c r="B266" s="64" t="s">
        <v>1535</v>
      </c>
      <c r="C266" s="65" t="s">
        <v>1536</v>
      </c>
      <c r="D266" s="65" t="s">
        <v>41</v>
      </c>
      <c r="E266" s="66">
        <v>0.02</v>
      </c>
      <c r="F266" s="66">
        <v>0.94</v>
      </c>
      <c r="G266" s="1">
        <v>7.82</v>
      </c>
      <c r="H266" s="1">
        <v>7.82</v>
      </c>
      <c r="I266" s="1">
        <v>7.3507999999999996</v>
      </c>
      <c r="J266" s="1">
        <v>7.3507999999999996</v>
      </c>
      <c r="K266" s="1"/>
      <c r="L266" s="1"/>
      <c r="M266" s="1"/>
      <c r="N266" s="1"/>
      <c r="O266" s="1"/>
      <c r="P266" s="1"/>
      <c r="R266" s="1">
        <v>9.51</v>
      </c>
      <c r="S266" s="1">
        <v>8.9393999999999991</v>
      </c>
      <c r="T266" s="15">
        <f t="shared" si="295"/>
        <v>1.2161125319693094</v>
      </c>
      <c r="U266" s="15">
        <f t="shared" si="296"/>
        <v>1.1904605204304761</v>
      </c>
      <c r="V266" s="16">
        <f t="shared" si="297"/>
        <v>9.3094012697663242</v>
      </c>
      <c r="W266" s="16">
        <f t="shared" si="298"/>
        <v>1.4894012697663239</v>
      </c>
      <c r="X266" s="16">
        <f t="shared" si="299"/>
        <v>1.4000371935803444</v>
      </c>
      <c r="Y266" s="15">
        <f t="shared" si="300"/>
        <v>4.5848355451969969E-2</v>
      </c>
      <c r="Z266" s="15">
        <f t="shared" si="301"/>
        <v>1.1992624151289988E-2</v>
      </c>
      <c r="AA266" s="15">
        <f t="shared" si="302"/>
        <v>1.9115055013239957E-2</v>
      </c>
      <c r="AB266" s="15">
        <f t="shared" si="303"/>
        <v>2.5652011538833303E-2</v>
      </c>
      <c r="AD266" s="21"/>
    </row>
    <row r="267" spans="1:30" x14ac:dyDescent="0.2">
      <c r="A267" s="63"/>
      <c r="B267" s="64" t="s">
        <v>1537</v>
      </c>
      <c r="C267" s="65" t="s">
        <v>1538</v>
      </c>
      <c r="D267" s="65" t="s">
        <v>41</v>
      </c>
      <c r="E267" s="66">
        <v>0.1</v>
      </c>
      <c r="F267" s="66">
        <v>4.7</v>
      </c>
      <c r="G267" s="1">
        <v>7.15</v>
      </c>
      <c r="H267" s="1">
        <v>7.15</v>
      </c>
      <c r="I267" s="1">
        <v>33.604999999999997</v>
      </c>
      <c r="J267" s="1">
        <v>33.604999999999997</v>
      </c>
      <c r="K267" s="1"/>
      <c r="L267" s="1"/>
      <c r="M267" s="1"/>
      <c r="N267" s="1"/>
      <c r="O267" s="1"/>
      <c r="P267" s="1"/>
      <c r="R267" s="1">
        <v>8.7100000000000009</v>
      </c>
      <c r="S267" s="1">
        <v>40.936999999999998</v>
      </c>
      <c r="T267" s="15">
        <f t="shared" si="295"/>
        <v>1.2181818181818183</v>
      </c>
      <c r="U267" s="15">
        <f t="shared" si="296"/>
        <v>1.192529806642985</v>
      </c>
      <c r="V267" s="16">
        <f t="shared" si="297"/>
        <v>8.5265881174973437</v>
      </c>
      <c r="W267" s="16">
        <f t="shared" si="298"/>
        <v>1.3765881174973433</v>
      </c>
      <c r="X267" s="16">
        <f t="shared" si="299"/>
        <v>6.4699641522375142</v>
      </c>
      <c r="Y267" s="15">
        <f t="shared" si="300"/>
        <v>4.5848355451969969E-2</v>
      </c>
      <c r="Z267" s="15">
        <f t="shared" si="301"/>
        <v>1.1992624151289988E-2</v>
      </c>
      <c r="AA267" s="15">
        <f t="shared" si="302"/>
        <v>1.9115055013239957E-2</v>
      </c>
      <c r="AB267" s="15">
        <f t="shared" si="303"/>
        <v>2.5652011538833303E-2</v>
      </c>
      <c r="AD267" s="21"/>
    </row>
    <row r="268" spans="1:30" x14ac:dyDescent="0.2">
      <c r="A268" s="63"/>
      <c r="B268" s="64" t="s">
        <v>1539</v>
      </c>
      <c r="C268" s="65" t="s">
        <v>1540</v>
      </c>
      <c r="D268" s="65" t="s">
        <v>41</v>
      </c>
      <c r="E268" s="66">
        <v>0.06</v>
      </c>
      <c r="F268" s="66">
        <v>2.82</v>
      </c>
      <c r="G268" s="1">
        <v>6.79</v>
      </c>
      <c r="H268" s="1">
        <v>6.79</v>
      </c>
      <c r="I268" s="1">
        <v>19.1478</v>
      </c>
      <c r="J268" s="1">
        <v>19.1478</v>
      </c>
      <c r="K268" s="1"/>
      <c r="L268" s="1"/>
      <c r="M268" s="1"/>
      <c r="N268" s="1"/>
      <c r="O268" s="1"/>
      <c r="P268" s="1"/>
      <c r="R268" s="1">
        <v>8.5399999999999991</v>
      </c>
      <c r="S268" s="1">
        <v>24.082799999999999</v>
      </c>
      <c r="T268" s="15">
        <f t="shared" si="295"/>
        <v>1.2577319587628866</v>
      </c>
      <c r="U268" s="15">
        <f t="shared" si="296"/>
        <v>1.2320799472240533</v>
      </c>
      <c r="V268" s="16">
        <f t="shared" si="297"/>
        <v>8.3658228416513225</v>
      </c>
      <c r="W268" s="16">
        <f t="shared" si="298"/>
        <v>1.5758228416513225</v>
      </c>
      <c r="X268" s="16">
        <f t="shared" si="299"/>
        <v>4.443820413456729</v>
      </c>
      <c r="Y268" s="15">
        <f t="shared" si="300"/>
        <v>4.5848355451969969E-2</v>
      </c>
      <c r="Z268" s="15">
        <f t="shared" si="301"/>
        <v>1.1992624151289988E-2</v>
      </c>
      <c r="AA268" s="15">
        <f t="shared" si="302"/>
        <v>1.9115055013239957E-2</v>
      </c>
      <c r="AB268" s="15">
        <f t="shared" si="303"/>
        <v>2.5652011538833303E-2</v>
      </c>
      <c r="AD268" s="21"/>
    </row>
    <row r="269" spans="1:30" x14ac:dyDescent="0.2">
      <c r="A269" s="63"/>
      <c r="B269" s="64" t="s">
        <v>1541</v>
      </c>
      <c r="C269" s="65" t="s">
        <v>1542</v>
      </c>
      <c r="D269" s="65" t="s">
        <v>41</v>
      </c>
      <c r="E269" s="66">
        <v>0.62</v>
      </c>
      <c r="F269" s="66">
        <v>29.14</v>
      </c>
      <c r="G269" s="1">
        <v>4.8</v>
      </c>
      <c r="H269" s="1">
        <v>4.8</v>
      </c>
      <c r="I269" s="1">
        <v>139.87200000000001</v>
      </c>
      <c r="J269" s="1">
        <v>139.87200000000001</v>
      </c>
      <c r="K269" s="1"/>
      <c r="L269" s="1"/>
      <c r="M269" s="1"/>
      <c r="N269" s="1"/>
      <c r="O269" s="1"/>
      <c r="P269" s="1"/>
      <c r="R269" s="1">
        <v>5.03</v>
      </c>
      <c r="S269" s="1">
        <v>146.57419999999999</v>
      </c>
      <c r="T269" s="15">
        <f t="shared" si="295"/>
        <v>1.0479166666666668</v>
      </c>
      <c r="U269" s="15">
        <f t="shared" si="296"/>
        <v>1.0222646551278336</v>
      </c>
      <c r="V269" s="16">
        <f t="shared" si="297"/>
        <v>4.9068703446136013</v>
      </c>
      <c r="W269" s="16">
        <f t="shared" si="298"/>
        <v>0.10687034461360145</v>
      </c>
      <c r="X269" s="16">
        <f t="shared" si="299"/>
        <v>3.1142018420403463</v>
      </c>
      <c r="Y269" s="15">
        <f t="shared" si="300"/>
        <v>4.5848355451969969E-2</v>
      </c>
      <c r="Z269" s="15">
        <f t="shared" si="301"/>
        <v>1.1992624151289988E-2</v>
      </c>
      <c r="AA269" s="15">
        <f t="shared" si="302"/>
        <v>1.9115055013239957E-2</v>
      </c>
      <c r="AB269" s="15">
        <f t="shared" si="303"/>
        <v>2.5652011538833303E-2</v>
      </c>
      <c r="AD269" s="21"/>
    </row>
    <row r="270" spans="1:30" ht="15" thickBot="1" x14ac:dyDescent="0.25">
      <c r="A270" s="63"/>
      <c r="B270" s="64" t="s">
        <v>1543</v>
      </c>
      <c r="C270" s="65" t="s">
        <v>1544</v>
      </c>
      <c r="D270" s="65" t="s">
        <v>41</v>
      </c>
      <c r="E270" s="66">
        <v>0.6</v>
      </c>
      <c r="F270" s="66">
        <v>28.2</v>
      </c>
      <c r="G270" s="1">
        <v>9.91</v>
      </c>
      <c r="H270" s="1">
        <v>9.91</v>
      </c>
      <c r="I270" s="1">
        <v>279.46199999999999</v>
      </c>
      <c r="J270" s="1">
        <v>279.46199999999999</v>
      </c>
      <c r="K270" s="1"/>
      <c r="L270" s="1"/>
      <c r="M270" s="1"/>
      <c r="N270" s="1"/>
      <c r="O270" s="1"/>
      <c r="P270" s="1"/>
      <c r="R270" s="1">
        <v>15.9</v>
      </c>
      <c r="S270" s="1">
        <v>448.38</v>
      </c>
      <c r="T270" s="15">
        <f t="shared" si="295"/>
        <v>1.6044399596367307</v>
      </c>
      <c r="U270" s="15">
        <f t="shared" si="296"/>
        <v>1.5787879480978975</v>
      </c>
      <c r="V270" s="16">
        <f t="shared" si="297"/>
        <v>15.645788565650165</v>
      </c>
      <c r="W270" s="16">
        <f t="shared" si="298"/>
        <v>5.7357885656501644</v>
      </c>
      <c r="X270" s="16">
        <f t="shared" si="299"/>
        <v>161.74923755133463</v>
      </c>
      <c r="Y270" s="15">
        <f t="shared" si="300"/>
        <v>4.5848355451969969E-2</v>
      </c>
      <c r="Z270" s="15">
        <f t="shared" si="301"/>
        <v>1.1992624151289988E-2</v>
      </c>
      <c r="AA270" s="15">
        <f t="shared" si="302"/>
        <v>1.9115055013239957E-2</v>
      </c>
      <c r="AB270" s="15">
        <f t="shared" si="303"/>
        <v>2.5652011538833303E-2</v>
      </c>
      <c r="AD270" s="21"/>
    </row>
    <row r="271" spans="1:30" ht="15" thickBot="1" x14ac:dyDescent="0.25">
      <c r="A271" s="8">
        <v>54</v>
      </c>
      <c r="B271" s="9" t="s">
        <v>1545</v>
      </c>
      <c r="C271" s="10" t="s">
        <v>1546</v>
      </c>
      <c r="D271" s="10" t="s">
        <v>95</v>
      </c>
      <c r="E271" s="11">
        <v>0</v>
      </c>
      <c r="F271" s="11">
        <v>74</v>
      </c>
      <c r="G271" s="12">
        <v>362.74</v>
      </c>
      <c r="H271" s="12">
        <v>440.45</v>
      </c>
      <c r="I271" s="12">
        <v>32593.3</v>
      </c>
      <c r="J271" s="12">
        <v>7107.5403079999996</v>
      </c>
      <c r="K271" s="12">
        <v>9180.5436000000009</v>
      </c>
      <c r="L271" s="12">
        <v>0</v>
      </c>
      <c r="M271" s="12">
        <v>0</v>
      </c>
      <c r="N271" s="12">
        <v>3103.0237367999998</v>
      </c>
      <c r="O271" s="12">
        <v>10072.525216176</v>
      </c>
      <c r="P271" s="13">
        <v>3129.85295741664</v>
      </c>
      <c r="R271" s="12">
        <v>518.48</v>
      </c>
      <c r="S271" s="12">
        <v>9498.7677980000008</v>
      </c>
      <c r="AD271" s="21"/>
    </row>
    <row r="272" spans="1:30" x14ac:dyDescent="0.2">
      <c r="A272" s="63"/>
      <c r="B272" s="64" t="s">
        <v>1209</v>
      </c>
      <c r="C272" s="65" t="s">
        <v>1210</v>
      </c>
      <c r="D272" s="65" t="s">
        <v>92</v>
      </c>
      <c r="E272" s="66">
        <v>5.9000000000000003E-4</v>
      </c>
      <c r="F272" s="66">
        <v>4.3659999999999997E-2</v>
      </c>
      <c r="G272" s="1">
        <v>38.1</v>
      </c>
      <c r="H272" s="1">
        <v>38.1</v>
      </c>
      <c r="I272" s="1">
        <v>1.663446</v>
      </c>
      <c r="J272" s="1">
        <v>1.663446</v>
      </c>
      <c r="K272" s="1"/>
      <c r="L272" s="1"/>
      <c r="M272" s="1"/>
      <c r="N272" s="1"/>
      <c r="O272" s="1"/>
      <c r="P272" s="1"/>
      <c r="R272" s="1">
        <v>44.5</v>
      </c>
      <c r="S272" s="1">
        <v>1.9428700000000001</v>
      </c>
      <c r="T272" s="15">
        <f t="shared" ref="T272:T282" si="304">R272/H272</f>
        <v>1.1679790026246719</v>
      </c>
      <c r="U272" s="15">
        <f t="shared" ref="U272:U282" si="305">T272-AB272</f>
        <v>1.1423269910858387</v>
      </c>
      <c r="V272" s="16">
        <f t="shared" ref="V272:V282" si="306">G272*U272</f>
        <v>43.522658360370457</v>
      </c>
      <c r="W272" s="16">
        <f t="shared" ref="W272:W282" si="307">V272-G272</f>
        <v>5.4226583603704555</v>
      </c>
      <c r="X272" s="16">
        <f t="shared" ref="X272:X282" si="308">F272*W272</f>
        <v>0.23675326401377408</v>
      </c>
      <c r="Y272" s="15">
        <f t="shared" ref="Y272:Y282" si="309">104.584835545197%-100%</f>
        <v>4.5848355451969969E-2</v>
      </c>
      <c r="Z272" s="15">
        <f t="shared" ref="Z272:Z282" si="310">101.199262415129%-100%</f>
        <v>1.1992624151289988E-2</v>
      </c>
      <c r="AA272" s="15">
        <f t="shared" ref="AA272:AA282" si="311">101.911505501324%-100%</f>
        <v>1.9115055013239957E-2</v>
      </c>
      <c r="AB272" s="15">
        <f t="shared" ref="AB272:AB282" si="312">AVERAGE(Y272:AA272)</f>
        <v>2.5652011538833303E-2</v>
      </c>
      <c r="AD272" s="21"/>
    </row>
    <row r="273" spans="1:30" x14ac:dyDescent="0.2">
      <c r="A273" s="63"/>
      <c r="B273" s="64" t="s">
        <v>187</v>
      </c>
      <c r="C273" s="65" t="s">
        <v>188</v>
      </c>
      <c r="D273" s="65" t="s">
        <v>92</v>
      </c>
      <c r="E273" s="66">
        <v>5.9000000000000003E-4</v>
      </c>
      <c r="F273" s="66">
        <v>4.3659999999999997E-2</v>
      </c>
      <c r="G273" s="1">
        <v>45.7</v>
      </c>
      <c r="H273" s="1">
        <v>45.7</v>
      </c>
      <c r="I273" s="1">
        <v>1.9952620000000001</v>
      </c>
      <c r="J273" s="1">
        <v>1.9952620000000001</v>
      </c>
      <c r="K273" s="1"/>
      <c r="L273" s="1"/>
      <c r="M273" s="1"/>
      <c r="N273" s="1"/>
      <c r="O273" s="1"/>
      <c r="P273" s="1"/>
      <c r="R273" s="1">
        <v>52.8</v>
      </c>
      <c r="S273" s="1">
        <v>2.3052480000000002</v>
      </c>
      <c r="T273" s="15">
        <f t="shared" si="304"/>
        <v>1.1553610503282274</v>
      </c>
      <c r="U273" s="15">
        <f t="shared" si="305"/>
        <v>1.1297090387893942</v>
      </c>
      <c r="V273" s="16">
        <f t="shared" si="306"/>
        <v>51.627703072675317</v>
      </c>
      <c r="W273" s="16">
        <f t="shared" si="307"/>
        <v>5.9277030726753139</v>
      </c>
      <c r="X273" s="16">
        <f t="shared" si="308"/>
        <v>0.25880351615300418</v>
      </c>
      <c r="Y273" s="15">
        <f t="shared" si="309"/>
        <v>4.5848355451969969E-2</v>
      </c>
      <c r="Z273" s="15">
        <f t="shared" si="310"/>
        <v>1.1992624151289988E-2</v>
      </c>
      <c r="AA273" s="15">
        <f t="shared" si="311"/>
        <v>1.9115055013239957E-2</v>
      </c>
      <c r="AB273" s="15">
        <f t="shared" si="312"/>
        <v>2.5652011538833303E-2</v>
      </c>
      <c r="AD273" s="21"/>
    </row>
    <row r="274" spans="1:30" x14ac:dyDescent="0.2">
      <c r="A274" s="63"/>
      <c r="B274" s="64" t="s">
        <v>1547</v>
      </c>
      <c r="C274" s="65" t="s">
        <v>1548</v>
      </c>
      <c r="D274" s="65" t="s">
        <v>95</v>
      </c>
      <c r="E274" s="66">
        <v>1.0331999999999999</v>
      </c>
      <c r="F274" s="66">
        <v>76.456800000000001</v>
      </c>
      <c r="G274" s="1">
        <v>72</v>
      </c>
      <c r="H274" s="1">
        <v>72</v>
      </c>
      <c r="I274" s="1">
        <v>5504.8896000000004</v>
      </c>
      <c r="J274" s="1">
        <v>5504.8896000000004</v>
      </c>
      <c r="K274" s="1"/>
      <c r="L274" s="1"/>
      <c r="M274" s="1"/>
      <c r="N274" s="1"/>
      <c r="O274" s="1"/>
      <c r="P274" s="1"/>
      <c r="R274" s="1">
        <v>97.6</v>
      </c>
      <c r="S274" s="1">
        <v>7462.1836800000001</v>
      </c>
      <c r="T274" s="15">
        <f t="shared" si="304"/>
        <v>1.3555555555555554</v>
      </c>
      <c r="U274" s="15">
        <f t="shared" si="305"/>
        <v>1.3299035440167222</v>
      </c>
      <c r="V274" s="16">
        <f t="shared" si="306"/>
        <v>95.753055169204004</v>
      </c>
      <c r="W274" s="16">
        <f t="shared" si="307"/>
        <v>23.753055169204004</v>
      </c>
      <c r="X274" s="16">
        <f t="shared" si="308"/>
        <v>1816.0825884607966</v>
      </c>
      <c r="Y274" s="15">
        <f t="shared" si="309"/>
        <v>4.5848355451969969E-2</v>
      </c>
      <c r="Z274" s="15">
        <f t="shared" si="310"/>
        <v>1.1992624151289988E-2</v>
      </c>
      <c r="AA274" s="15">
        <f t="shared" si="311"/>
        <v>1.9115055013239957E-2</v>
      </c>
      <c r="AB274" s="15">
        <f t="shared" si="312"/>
        <v>2.5652011538833303E-2</v>
      </c>
      <c r="AD274" s="21"/>
    </row>
    <row r="275" spans="1:30" x14ac:dyDescent="0.2">
      <c r="A275" s="63"/>
      <c r="B275" s="64" t="s">
        <v>1549</v>
      </c>
      <c r="C275" s="65" t="s">
        <v>1550</v>
      </c>
      <c r="D275" s="65" t="s">
        <v>41</v>
      </c>
      <c r="E275" s="66">
        <v>0.39</v>
      </c>
      <c r="F275" s="66">
        <v>28.86</v>
      </c>
      <c r="G275" s="1">
        <v>10.7</v>
      </c>
      <c r="H275" s="1">
        <v>10.7</v>
      </c>
      <c r="I275" s="1">
        <v>308.80200000000002</v>
      </c>
      <c r="J275" s="1">
        <v>308.80200000000002</v>
      </c>
      <c r="K275" s="1"/>
      <c r="L275" s="1"/>
      <c r="M275" s="1"/>
      <c r="N275" s="1"/>
      <c r="O275" s="1"/>
      <c r="P275" s="1"/>
      <c r="R275" s="1">
        <v>13.4</v>
      </c>
      <c r="S275" s="1">
        <v>386.72399999999999</v>
      </c>
      <c r="T275" s="15">
        <f t="shared" si="304"/>
        <v>1.252336448598131</v>
      </c>
      <c r="U275" s="15">
        <f t="shared" si="305"/>
        <v>1.2266844370592977</v>
      </c>
      <c r="V275" s="16">
        <f t="shared" si="306"/>
        <v>13.125523476534486</v>
      </c>
      <c r="W275" s="16">
        <f t="shared" si="307"/>
        <v>2.4255234765344866</v>
      </c>
      <c r="X275" s="16">
        <f t="shared" si="308"/>
        <v>70.000607532785281</v>
      </c>
      <c r="Y275" s="15">
        <f t="shared" si="309"/>
        <v>4.5848355451969969E-2</v>
      </c>
      <c r="Z275" s="15">
        <f t="shared" si="310"/>
        <v>1.1992624151289988E-2</v>
      </c>
      <c r="AA275" s="15">
        <f t="shared" si="311"/>
        <v>1.9115055013239957E-2</v>
      </c>
      <c r="AB275" s="15">
        <f t="shared" si="312"/>
        <v>2.5652011538833303E-2</v>
      </c>
      <c r="AD275" s="21"/>
    </row>
    <row r="276" spans="1:30" x14ac:dyDescent="0.2">
      <c r="A276" s="63"/>
      <c r="B276" s="64" t="s">
        <v>1551</v>
      </c>
      <c r="C276" s="65" t="s">
        <v>1552</v>
      </c>
      <c r="D276" s="65" t="s">
        <v>41</v>
      </c>
      <c r="E276" s="66">
        <v>0.26</v>
      </c>
      <c r="F276" s="66">
        <v>19.239999999999998</v>
      </c>
      <c r="G276" s="1">
        <v>17.5</v>
      </c>
      <c r="H276" s="1">
        <v>17.5</v>
      </c>
      <c r="I276" s="1">
        <v>336.7</v>
      </c>
      <c r="J276" s="1">
        <v>336.7</v>
      </c>
      <c r="K276" s="1"/>
      <c r="L276" s="1"/>
      <c r="M276" s="1"/>
      <c r="N276" s="1"/>
      <c r="O276" s="1"/>
      <c r="P276" s="1"/>
      <c r="R276" s="1">
        <v>21.8</v>
      </c>
      <c r="S276" s="1">
        <v>419.43200000000002</v>
      </c>
      <c r="T276" s="15">
        <f t="shared" si="304"/>
        <v>1.2457142857142858</v>
      </c>
      <c r="U276" s="15">
        <f t="shared" si="305"/>
        <v>1.2200622741754525</v>
      </c>
      <c r="V276" s="16">
        <f t="shared" si="306"/>
        <v>21.351089798070419</v>
      </c>
      <c r="W276" s="16">
        <f t="shared" si="307"/>
        <v>3.8510897980704186</v>
      </c>
      <c r="X276" s="16">
        <f t="shared" si="308"/>
        <v>74.094967714874855</v>
      </c>
      <c r="Y276" s="15">
        <f t="shared" si="309"/>
        <v>4.5848355451969969E-2</v>
      </c>
      <c r="Z276" s="15">
        <f t="shared" si="310"/>
        <v>1.1992624151289988E-2</v>
      </c>
      <c r="AA276" s="15">
        <f t="shared" si="311"/>
        <v>1.9115055013239957E-2</v>
      </c>
      <c r="AB276" s="15">
        <f t="shared" si="312"/>
        <v>2.5652011538833303E-2</v>
      </c>
      <c r="AD276" s="21"/>
    </row>
    <row r="277" spans="1:30" x14ac:dyDescent="0.2">
      <c r="A277" s="63"/>
      <c r="B277" s="64" t="s">
        <v>1553</v>
      </c>
      <c r="C277" s="65" t="s">
        <v>1554</v>
      </c>
      <c r="D277" s="65" t="s">
        <v>41</v>
      </c>
      <c r="E277" s="66">
        <v>0.26</v>
      </c>
      <c r="F277" s="66">
        <v>19.239999999999998</v>
      </c>
      <c r="G277" s="1">
        <v>19.600000000000001</v>
      </c>
      <c r="H277" s="1">
        <v>19.600000000000001</v>
      </c>
      <c r="I277" s="1">
        <v>377.10399999999998</v>
      </c>
      <c r="J277" s="1">
        <v>377.10399999999998</v>
      </c>
      <c r="K277" s="1"/>
      <c r="L277" s="1"/>
      <c r="M277" s="1"/>
      <c r="N277" s="1"/>
      <c r="O277" s="1"/>
      <c r="P277" s="1"/>
      <c r="R277" s="1">
        <v>25</v>
      </c>
      <c r="S277" s="1">
        <v>481</v>
      </c>
      <c r="T277" s="15">
        <f t="shared" si="304"/>
        <v>1.2755102040816326</v>
      </c>
      <c r="U277" s="15">
        <f t="shared" si="305"/>
        <v>1.2498581925427994</v>
      </c>
      <c r="V277" s="16">
        <f t="shared" si="306"/>
        <v>24.49722057383887</v>
      </c>
      <c r="W277" s="16">
        <f t="shared" si="307"/>
        <v>4.8972205738388688</v>
      </c>
      <c r="X277" s="16">
        <f t="shared" si="308"/>
        <v>94.222523840659832</v>
      </c>
      <c r="Y277" s="15">
        <f t="shared" si="309"/>
        <v>4.5848355451969969E-2</v>
      </c>
      <c r="Z277" s="15">
        <f t="shared" si="310"/>
        <v>1.1992624151289988E-2</v>
      </c>
      <c r="AA277" s="15">
        <f t="shared" si="311"/>
        <v>1.9115055013239957E-2</v>
      </c>
      <c r="AB277" s="15">
        <f t="shared" si="312"/>
        <v>2.5652011538833303E-2</v>
      </c>
      <c r="AD277" s="21"/>
    </row>
    <row r="278" spans="1:30" x14ac:dyDescent="0.2">
      <c r="A278" s="63"/>
      <c r="B278" s="64" t="s">
        <v>1555</v>
      </c>
      <c r="C278" s="65" t="s">
        <v>1556</v>
      </c>
      <c r="D278" s="65" t="s">
        <v>41</v>
      </c>
      <c r="E278" s="66">
        <v>0.02</v>
      </c>
      <c r="F278" s="66">
        <v>1.48</v>
      </c>
      <c r="G278" s="1">
        <v>9.6999999999999993</v>
      </c>
      <c r="H278" s="1">
        <v>9.6999999999999993</v>
      </c>
      <c r="I278" s="1">
        <v>14.356</v>
      </c>
      <c r="J278" s="1">
        <v>14.356</v>
      </c>
      <c r="K278" s="1"/>
      <c r="L278" s="1"/>
      <c r="M278" s="1"/>
      <c r="N278" s="1"/>
      <c r="O278" s="1"/>
      <c r="P278" s="1"/>
      <c r="R278" s="1">
        <v>12.7</v>
      </c>
      <c r="S278" s="1">
        <v>18.795999999999999</v>
      </c>
      <c r="T278" s="15">
        <f t="shared" si="304"/>
        <v>1.3092783505154639</v>
      </c>
      <c r="U278" s="15">
        <f t="shared" si="305"/>
        <v>1.2836263389766307</v>
      </c>
      <c r="V278" s="16">
        <f t="shared" si="306"/>
        <v>12.451175488073316</v>
      </c>
      <c r="W278" s="16">
        <f t="shared" si="307"/>
        <v>2.7511754880733168</v>
      </c>
      <c r="X278" s="16">
        <f t="shared" si="308"/>
        <v>4.071739722348509</v>
      </c>
      <c r="Y278" s="15">
        <f t="shared" si="309"/>
        <v>4.5848355451969969E-2</v>
      </c>
      <c r="Z278" s="15">
        <f t="shared" si="310"/>
        <v>1.1992624151289988E-2</v>
      </c>
      <c r="AA278" s="15">
        <f t="shared" si="311"/>
        <v>1.9115055013239957E-2</v>
      </c>
      <c r="AB278" s="15">
        <f t="shared" si="312"/>
        <v>2.5652011538833303E-2</v>
      </c>
      <c r="AD278" s="21"/>
    </row>
    <row r="279" spans="1:30" x14ac:dyDescent="0.2">
      <c r="A279" s="63"/>
      <c r="B279" s="64" t="s">
        <v>1557</v>
      </c>
      <c r="C279" s="65" t="s">
        <v>1558</v>
      </c>
      <c r="D279" s="65" t="s">
        <v>41</v>
      </c>
      <c r="E279" s="66">
        <v>0.11</v>
      </c>
      <c r="F279" s="66">
        <v>8.14</v>
      </c>
      <c r="G279" s="1">
        <v>12.4</v>
      </c>
      <c r="H279" s="1">
        <v>12.4</v>
      </c>
      <c r="I279" s="1">
        <v>100.93600000000001</v>
      </c>
      <c r="J279" s="1">
        <v>100.93600000000001</v>
      </c>
      <c r="K279" s="1"/>
      <c r="L279" s="1"/>
      <c r="M279" s="1"/>
      <c r="N279" s="1"/>
      <c r="O279" s="1"/>
      <c r="P279" s="1"/>
      <c r="R279" s="1">
        <v>16.5</v>
      </c>
      <c r="S279" s="1">
        <v>134.31</v>
      </c>
      <c r="T279" s="15">
        <f t="shared" si="304"/>
        <v>1.3306451612903225</v>
      </c>
      <c r="U279" s="15">
        <f t="shared" si="305"/>
        <v>1.3049931497514893</v>
      </c>
      <c r="V279" s="16">
        <f t="shared" si="306"/>
        <v>16.181915056918466</v>
      </c>
      <c r="W279" s="16">
        <f t="shared" si="307"/>
        <v>3.7819150569184661</v>
      </c>
      <c r="X279" s="16">
        <f t="shared" si="308"/>
        <v>30.784788563316315</v>
      </c>
      <c r="Y279" s="15">
        <f t="shared" si="309"/>
        <v>4.5848355451969969E-2</v>
      </c>
      <c r="Z279" s="15">
        <f t="shared" si="310"/>
        <v>1.1992624151289988E-2</v>
      </c>
      <c r="AA279" s="15">
        <f t="shared" si="311"/>
        <v>1.9115055013239957E-2</v>
      </c>
      <c r="AB279" s="15">
        <f t="shared" si="312"/>
        <v>2.5652011538833303E-2</v>
      </c>
      <c r="AD279" s="21"/>
    </row>
    <row r="280" spans="1:30" x14ac:dyDescent="0.2">
      <c r="A280" s="63"/>
      <c r="B280" s="64" t="s">
        <v>1559</v>
      </c>
      <c r="C280" s="65" t="s">
        <v>1560</v>
      </c>
      <c r="D280" s="65" t="s">
        <v>41</v>
      </c>
      <c r="E280" s="66">
        <v>0.03</v>
      </c>
      <c r="F280" s="66">
        <v>2.2200000000000002</v>
      </c>
      <c r="G280" s="1">
        <v>12</v>
      </c>
      <c r="H280" s="1">
        <v>12</v>
      </c>
      <c r="I280" s="1">
        <v>26.64</v>
      </c>
      <c r="J280" s="1">
        <v>26.64</v>
      </c>
      <c r="K280" s="1"/>
      <c r="L280" s="1"/>
      <c r="M280" s="1"/>
      <c r="N280" s="1"/>
      <c r="O280" s="1"/>
      <c r="P280" s="1"/>
      <c r="R280" s="1">
        <v>14.8</v>
      </c>
      <c r="S280" s="1">
        <v>32.856000000000002</v>
      </c>
      <c r="T280" s="15">
        <f t="shared" si="304"/>
        <v>1.2333333333333334</v>
      </c>
      <c r="U280" s="15">
        <f t="shared" si="305"/>
        <v>1.2076813217945002</v>
      </c>
      <c r="V280" s="16">
        <f t="shared" si="306"/>
        <v>14.492175861534001</v>
      </c>
      <c r="W280" s="16">
        <f t="shared" si="307"/>
        <v>2.4921758615340011</v>
      </c>
      <c r="X280" s="16">
        <f t="shared" si="308"/>
        <v>5.5326304126054833</v>
      </c>
      <c r="Y280" s="15">
        <f t="shared" si="309"/>
        <v>4.5848355451969969E-2</v>
      </c>
      <c r="Z280" s="15">
        <f t="shared" si="310"/>
        <v>1.1992624151289988E-2</v>
      </c>
      <c r="AA280" s="15">
        <f t="shared" si="311"/>
        <v>1.9115055013239957E-2</v>
      </c>
      <c r="AB280" s="15">
        <f t="shared" si="312"/>
        <v>2.5652011538833303E-2</v>
      </c>
      <c r="AD280" s="21"/>
    </row>
    <row r="281" spans="1:30" x14ac:dyDescent="0.2">
      <c r="A281" s="63"/>
      <c r="B281" s="64" t="s">
        <v>1561</v>
      </c>
      <c r="C281" s="65" t="s">
        <v>1562</v>
      </c>
      <c r="D281" s="65" t="s">
        <v>41</v>
      </c>
      <c r="E281" s="66">
        <v>0.3</v>
      </c>
      <c r="F281" s="66">
        <v>22.2</v>
      </c>
      <c r="G281" s="1">
        <v>8.5299999999999994</v>
      </c>
      <c r="H281" s="1">
        <v>8.5299999999999994</v>
      </c>
      <c r="I281" s="1">
        <v>189.36600000000001</v>
      </c>
      <c r="J281" s="1">
        <v>189.36600000000001</v>
      </c>
      <c r="K281" s="1"/>
      <c r="L281" s="1"/>
      <c r="M281" s="1"/>
      <c r="N281" s="1"/>
      <c r="O281" s="1"/>
      <c r="P281" s="1"/>
      <c r="R281" s="1">
        <v>8.9499999999999993</v>
      </c>
      <c r="S281" s="1">
        <v>198.69</v>
      </c>
      <c r="T281" s="15">
        <f t="shared" si="304"/>
        <v>1.0492379835873389</v>
      </c>
      <c r="U281" s="15">
        <f t="shared" si="305"/>
        <v>1.0235859720485057</v>
      </c>
      <c r="V281" s="16">
        <f t="shared" si="306"/>
        <v>8.7311883415737519</v>
      </c>
      <c r="W281" s="16">
        <f t="shared" si="307"/>
        <v>0.20118834157375254</v>
      </c>
      <c r="X281" s="16">
        <f t="shared" si="308"/>
        <v>4.4663811829373063</v>
      </c>
      <c r="Y281" s="15">
        <f t="shared" si="309"/>
        <v>4.5848355451969969E-2</v>
      </c>
      <c r="Z281" s="15">
        <f t="shared" si="310"/>
        <v>1.1992624151289988E-2</v>
      </c>
      <c r="AA281" s="15">
        <f t="shared" si="311"/>
        <v>1.9115055013239957E-2</v>
      </c>
      <c r="AB281" s="15">
        <f t="shared" si="312"/>
        <v>2.5652011538833303E-2</v>
      </c>
      <c r="AD281" s="21"/>
    </row>
    <row r="282" spans="1:30" ht="15" thickBot="1" x14ac:dyDescent="0.25">
      <c r="A282" s="63"/>
      <c r="B282" s="64" t="s">
        <v>1475</v>
      </c>
      <c r="C282" s="65" t="s">
        <v>1476</v>
      </c>
      <c r="D282" s="65" t="s">
        <v>41</v>
      </c>
      <c r="E282" s="66">
        <v>0.24</v>
      </c>
      <c r="F282" s="66">
        <v>17.760000000000002</v>
      </c>
      <c r="G282" s="1">
        <v>13.8</v>
      </c>
      <c r="H282" s="1">
        <v>13.8</v>
      </c>
      <c r="I282" s="1">
        <v>245.08799999999999</v>
      </c>
      <c r="J282" s="1">
        <v>245.08799999999999</v>
      </c>
      <c r="K282" s="1"/>
      <c r="L282" s="1"/>
      <c r="M282" s="1"/>
      <c r="N282" s="1"/>
      <c r="O282" s="1"/>
      <c r="P282" s="1"/>
      <c r="R282" s="1">
        <v>20.3</v>
      </c>
      <c r="S282" s="1">
        <v>360.52800000000002</v>
      </c>
      <c r="T282" s="15">
        <f t="shared" si="304"/>
        <v>1.4710144927536231</v>
      </c>
      <c r="U282" s="15">
        <f t="shared" si="305"/>
        <v>1.4453624812147898</v>
      </c>
      <c r="V282" s="16">
        <f t="shared" si="306"/>
        <v>19.946002240764102</v>
      </c>
      <c r="W282" s="16">
        <f t="shared" si="307"/>
        <v>6.1460022407641013</v>
      </c>
      <c r="X282" s="16">
        <f t="shared" si="308"/>
        <v>109.15299979597044</v>
      </c>
      <c r="Y282" s="15">
        <f t="shared" si="309"/>
        <v>4.5848355451969969E-2</v>
      </c>
      <c r="Z282" s="15">
        <f t="shared" si="310"/>
        <v>1.1992624151289988E-2</v>
      </c>
      <c r="AA282" s="15">
        <f t="shared" si="311"/>
        <v>1.9115055013239957E-2</v>
      </c>
      <c r="AB282" s="15">
        <f t="shared" si="312"/>
        <v>2.5652011538833303E-2</v>
      </c>
      <c r="AD282" s="21"/>
    </row>
    <row r="283" spans="1:30" ht="15" thickBot="1" x14ac:dyDescent="0.25">
      <c r="A283" s="8">
        <v>55</v>
      </c>
      <c r="B283" s="9" t="s">
        <v>1563</v>
      </c>
      <c r="C283" s="10" t="s">
        <v>1564</v>
      </c>
      <c r="D283" s="10" t="s">
        <v>95</v>
      </c>
      <c r="E283" s="11">
        <v>0</v>
      </c>
      <c r="F283" s="11">
        <v>36</v>
      </c>
      <c r="G283" s="12">
        <v>415.33</v>
      </c>
      <c r="H283" s="12">
        <v>528.20000000000005</v>
      </c>
      <c r="I283" s="12">
        <v>19015.2</v>
      </c>
      <c r="J283" s="12">
        <v>5737.8073679999998</v>
      </c>
      <c r="K283" s="12">
        <v>4782.7835999999998</v>
      </c>
      <c r="L283" s="12">
        <v>0</v>
      </c>
      <c r="M283" s="12">
        <v>0</v>
      </c>
      <c r="N283" s="12">
        <v>1616.5808568</v>
      </c>
      <c r="O283" s="12">
        <v>5247.4788545760002</v>
      </c>
      <c r="P283" s="13">
        <v>1630.5580635926401</v>
      </c>
      <c r="R283" s="12">
        <v>612.65</v>
      </c>
      <c r="S283" s="12">
        <v>7021.2428280000004</v>
      </c>
      <c r="AD283" s="21"/>
    </row>
    <row r="284" spans="1:30" x14ac:dyDescent="0.2">
      <c r="A284" s="63"/>
      <c r="B284" s="64" t="s">
        <v>1209</v>
      </c>
      <c r="C284" s="65" t="s">
        <v>1210</v>
      </c>
      <c r="D284" s="65" t="s">
        <v>92</v>
      </c>
      <c r="E284" s="66">
        <v>1.5100000000000001E-3</v>
      </c>
      <c r="F284" s="66">
        <v>5.4359999999999999E-2</v>
      </c>
      <c r="G284" s="1">
        <v>38.1</v>
      </c>
      <c r="H284" s="1">
        <v>38.1</v>
      </c>
      <c r="I284" s="1">
        <v>2.071116</v>
      </c>
      <c r="J284" s="1">
        <v>2.071116</v>
      </c>
      <c r="K284" s="1"/>
      <c r="L284" s="1"/>
      <c r="M284" s="1"/>
      <c r="N284" s="1"/>
      <c r="O284" s="1"/>
      <c r="P284" s="1"/>
      <c r="R284" s="1">
        <v>44.5</v>
      </c>
      <c r="S284" s="1">
        <v>2.4190200000000002</v>
      </c>
      <c r="T284" s="15">
        <f t="shared" ref="T284:T294" si="313">R284/H284</f>
        <v>1.1679790026246719</v>
      </c>
      <c r="U284" s="15">
        <f t="shared" ref="U284:U294" si="314">T284-AB284</f>
        <v>1.1423269910858387</v>
      </c>
      <c r="V284" s="16">
        <f t="shared" ref="V284:V294" si="315">G284*U284</f>
        <v>43.522658360370457</v>
      </c>
      <c r="W284" s="16">
        <f t="shared" ref="W284:W294" si="316">V284-G284</f>
        <v>5.4226583603704555</v>
      </c>
      <c r="X284" s="16">
        <f t="shared" ref="X284:X294" si="317">F284*W284</f>
        <v>0.29477570846973794</v>
      </c>
      <c r="Y284" s="15">
        <f t="shared" ref="Y284:Y294" si="318">104.584835545197%-100%</f>
        <v>4.5848355451969969E-2</v>
      </c>
      <c r="Z284" s="15">
        <f t="shared" ref="Z284:Z294" si="319">101.199262415129%-100%</f>
        <v>1.1992624151289988E-2</v>
      </c>
      <c r="AA284" s="15">
        <f t="shared" ref="AA284:AA294" si="320">101.911505501324%-100%</f>
        <v>1.9115055013239957E-2</v>
      </c>
      <c r="AB284" s="15">
        <f t="shared" ref="AB284:AB294" si="321">AVERAGE(Y284:AA284)</f>
        <v>2.5652011538833303E-2</v>
      </c>
      <c r="AD284" s="21"/>
    </row>
    <row r="285" spans="1:30" x14ac:dyDescent="0.2">
      <c r="A285" s="63"/>
      <c r="B285" s="64" t="s">
        <v>187</v>
      </c>
      <c r="C285" s="65" t="s">
        <v>188</v>
      </c>
      <c r="D285" s="65" t="s">
        <v>92</v>
      </c>
      <c r="E285" s="66">
        <v>1.5100000000000001E-3</v>
      </c>
      <c r="F285" s="66">
        <v>5.4359999999999999E-2</v>
      </c>
      <c r="G285" s="1">
        <v>45.7</v>
      </c>
      <c r="H285" s="1">
        <v>45.7</v>
      </c>
      <c r="I285" s="1">
        <v>2.4842520000000001</v>
      </c>
      <c r="J285" s="1">
        <v>2.4842520000000001</v>
      </c>
      <c r="K285" s="1"/>
      <c r="L285" s="1"/>
      <c r="M285" s="1"/>
      <c r="N285" s="1"/>
      <c r="O285" s="1"/>
      <c r="P285" s="1"/>
      <c r="R285" s="1">
        <v>52.8</v>
      </c>
      <c r="S285" s="1">
        <v>2.8702079999999999</v>
      </c>
      <c r="T285" s="15">
        <f t="shared" si="313"/>
        <v>1.1553610503282274</v>
      </c>
      <c r="U285" s="15">
        <f t="shared" si="314"/>
        <v>1.1297090387893942</v>
      </c>
      <c r="V285" s="16">
        <f t="shared" si="315"/>
        <v>51.627703072675317</v>
      </c>
      <c r="W285" s="16">
        <f t="shared" si="316"/>
        <v>5.9277030726753139</v>
      </c>
      <c r="X285" s="16">
        <f t="shared" si="317"/>
        <v>0.32222993903063007</v>
      </c>
      <c r="Y285" s="15">
        <f t="shared" si="318"/>
        <v>4.5848355451969969E-2</v>
      </c>
      <c r="Z285" s="15">
        <f t="shared" si="319"/>
        <v>1.1992624151289988E-2</v>
      </c>
      <c r="AA285" s="15">
        <f t="shared" si="320"/>
        <v>1.9115055013239957E-2</v>
      </c>
      <c r="AB285" s="15">
        <f t="shared" si="321"/>
        <v>2.5652011538833303E-2</v>
      </c>
      <c r="AD285" s="21"/>
    </row>
    <row r="286" spans="1:30" x14ac:dyDescent="0.2">
      <c r="A286" s="63"/>
      <c r="B286" s="64" t="s">
        <v>1565</v>
      </c>
      <c r="C286" s="65" t="s">
        <v>1566</v>
      </c>
      <c r="D286" s="65" t="s">
        <v>95</v>
      </c>
      <c r="E286" s="66">
        <v>1.0326</v>
      </c>
      <c r="F286" s="66">
        <v>37.1736</v>
      </c>
      <c r="G286" s="1">
        <v>110</v>
      </c>
      <c r="H286" s="1">
        <v>110</v>
      </c>
      <c r="I286" s="1">
        <v>4089.096</v>
      </c>
      <c r="J286" s="1">
        <v>4089.096</v>
      </c>
      <c r="K286" s="1"/>
      <c r="L286" s="1"/>
      <c r="M286" s="1"/>
      <c r="N286" s="1"/>
      <c r="O286" s="1"/>
      <c r="P286" s="1"/>
      <c r="R286" s="1">
        <v>131</v>
      </c>
      <c r="S286" s="1">
        <v>4869.7416000000003</v>
      </c>
      <c r="T286" s="15">
        <f t="shared" si="313"/>
        <v>1.1909090909090909</v>
      </c>
      <c r="U286" s="15">
        <f t="shared" si="314"/>
        <v>1.1652570793702577</v>
      </c>
      <c r="V286" s="16">
        <f t="shared" si="315"/>
        <v>128.17827873072835</v>
      </c>
      <c r="W286" s="16">
        <f t="shared" si="316"/>
        <v>18.178278730728351</v>
      </c>
      <c r="X286" s="16">
        <f t="shared" si="317"/>
        <v>675.75206222460349</v>
      </c>
      <c r="Y286" s="15">
        <f t="shared" si="318"/>
        <v>4.5848355451969969E-2</v>
      </c>
      <c r="Z286" s="15">
        <f t="shared" si="319"/>
        <v>1.1992624151289988E-2</v>
      </c>
      <c r="AA286" s="15">
        <f t="shared" si="320"/>
        <v>1.9115055013239957E-2</v>
      </c>
      <c r="AB286" s="15">
        <f t="shared" si="321"/>
        <v>2.5652011538833303E-2</v>
      </c>
      <c r="AD286" s="21"/>
    </row>
    <row r="287" spans="1:30" x14ac:dyDescent="0.2">
      <c r="A287" s="63"/>
      <c r="B287" s="64" t="s">
        <v>1567</v>
      </c>
      <c r="C287" s="65" t="s">
        <v>1568</v>
      </c>
      <c r="D287" s="65" t="s">
        <v>41</v>
      </c>
      <c r="E287" s="66">
        <v>0.46</v>
      </c>
      <c r="F287" s="66">
        <v>16.559999999999999</v>
      </c>
      <c r="G287" s="1">
        <v>20</v>
      </c>
      <c r="H287" s="1">
        <v>20</v>
      </c>
      <c r="I287" s="1">
        <v>331.2</v>
      </c>
      <c r="J287" s="1">
        <v>331.2</v>
      </c>
      <c r="K287" s="1"/>
      <c r="L287" s="1"/>
      <c r="M287" s="1"/>
      <c r="N287" s="1"/>
      <c r="O287" s="1"/>
      <c r="P287" s="1"/>
      <c r="R287" s="1">
        <v>25.2</v>
      </c>
      <c r="S287" s="1">
        <v>417.31200000000001</v>
      </c>
      <c r="T287" s="15">
        <f t="shared" si="313"/>
        <v>1.26</v>
      </c>
      <c r="U287" s="15">
        <f t="shared" si="314"/>
        <v>1.2343479884611668</v>
      </c>
      <c r="V287" s="16">
        <f t="shared" si="315"/>
        <v>24.686959769223336</v>
      </c>
      <c r="W287" s="16">
        <f t="shared" si="316"/>
        <v>4.6869597692233356</v>
      </c>
      <c r="X287" s="16">
        <f t="shared" si="317"/>
        <v>77.616053778338426</v>
      </c>
      <c r="Y287" s="15">
        <f t="shared" si="318"/>
        <v>4.5848355451969969E-2</v>
      </c>
      <c r="Z287" s="15">
        <f t="shared" si="319"/>
        <v>1.1992624151289988E-2</v>
      </c>
      <c r="AA287" s="15">
        <f t="shared" si="320"/>
        <v>1.9115055013239957E-2</v>
      </c>
      <c r="AB287" s="15">
        <f t="shared" si="321"/>
        <v>2.5652011538833303E-2</v>
      </c>
      <c r="AD287" s="21"/>
    </row>
    <row r="288" spans="1:30" x14ac:dyDescent="0.2">
      <c r="A288" s="63"/>
      <c r="B288" s="64" t="s">
        <v>1569</v>
      </c>
      <c r="C288" s="65" t="s">
        <v>1570</v>
      </c>
      <c r="D288" s="65" t="s">
        <v>41</v>
      </c>
      <c r="E288" s="66">
        <v>0.28000000000000003</v>
      </c>
      <c r="F288" s="66">
        <v>10.08</v>
      </c>
      <c r="G288" s="1">
        <v>29.8</v>
      </c>
      <c r="H288" s="1">
        <v>29.8</v>
      </c>
      <c r="I288" s="1">
        <v>300.38400000000001</v>
      </c>
      <c r="J288" s="1">
        <v>300.38400000000001</v>
      </c>
      <c r="K288" s="1"/>
      <c r="L288" s="1"/>
      <c r="M288" s="1"/>
      <c r="N288" s="1"/>
      <c r="O288" s="1"/>
      <c r="P288" s="1"/>
      <c r="R288" s="1">
        <v>39</v>
      </c>
      <c r="S288" s="1">
        <v>393.12</v>
      </c>
      <c r="T288" s="15">
        <f t="shared" si="313"/>
        <v>1.3087248322147651</v>
      </c>
      <c r="U288" s="15">
        <f t="shared" si="314"/>
        <v>1.2830728206759319</v>
      </c>
      <c r="V288" s="16">
        <f t="shared" si="315"/>
        <v>38.23557005614277</v>
      </c>
      <c r="W288" s="16">
        <f t="shared" si="316"/>
        <v>8.4355700561427689</v>
      </c>
      <c r="X288" s="16">
        <f t="shared" si="317"/>
        <v>85.030546165919105</v>
      </c>
      <c r="Y288" s="15">
        <f t="shared" si="318"/>
        <v>4.5848355451969969E-2</v>
      </c>
      <c r="Z288" s="15">
        <f t="shared" si="319"/>
        <v>1.1992624151289988E-2</v>
      </c>
      <c r="AA288" s="15">
        <f t="shared" si="320"/>
        <v>1.9115055013239957E-2</v>
      </c>
      <c r="AB288" s="15">
        <f t="shared" si="321"/>
        <v>2.5652011538833303E-2</v>
      </c>
      <c r="AD288" s="21"/>
    </row>
    <row r="289" spans="1:30" x14ac:dyDescent="0.2">
      <c r="A289" s="63"/>
      <c r="B289" s="64" t="s">
        <v>1571</v>
      </c>
      <c r="C289" s="65" t="s">
        <v>1572</v>
      </c>
      <c r="D289" s="65" t="s">
        <v>41</v>
      </c>
      <c r="E289" s="66">
        <v>0.28000000000000003</v>
      </c>
      <c r="F289" s="66">
        <v>10.08</v>
      </c>
      <c r="G289" s="1">
        <v>61.8</v>
      </c>
      <c r="H289" s="1">
        <v>61.8</v>
      </c>
      <c r="I289" s="1">
        <v>622.94399999999996</v>
      </c>
      <c r="J289" s="1">
        <v>622.94399999999996</v>
      </c>
      <c r="K289" s="1"/>
      <c r="L289" s="1"/>
      <c r="M289" s="1"/>
      <c r="N289" s="1"/>
      <c r="O289" s="1"/>
      <c r="P289" s="1"/>
      <c r="R289" s="1">
        <v>80.400000000000006</v>
      </c>
      <c r="S289" s="1">
        <v>810.43200000000002</v>
      </c>
      <c r="T289" s="15">
        <f t="shared" si="313"/>
        <v>1.3009708737864079</v>
      </c>
      <c r="U289" s="15">
        <f t="shared" si="314"/>
        <v>1.2753188622475746</v>
      </c>
      <c r="V289" s="16">
        <f t="shared" si="315"/>
        <v>78.814705686900112</v>
      </c>
      <c r="W289" s="16">
        <f t="shared" si="316"/>
        <v>17.014705686900115</v>
      </c>
      <c r="X289" s="16">
        <f t="shared" si="317"/>
        <v>171.50823332395316</v>
      </c>
      <c r="Y289" s="15">
        <f t="shared" si="318"/>
        <v>4.5848355451969969E-2</v>
      </c>
      <c r="Z289" s="15">
        <f t="shared" si="319"/>
        <v>1.1992624151289988E-2</v>
      </c>
      <c r="AA289" s="15">
        <f t="shared" si="320"/>
        <v>1.9115055013239957E-2</v>
      </c>
      <c r="AB289" s="15">
        <f t="shared" si="321"/>
        <v>2.5652011538833303E-2</v>
      </c>
      <c r="AD289" s="21"/>
    </row>
    <row r="290" spans="1:30" x14ac:dyDescent="0.2">
      <c r="A290" s="63"/>
      <c r="B290" s="64" t="s">
        <v>1573</v>
      </c>
      <c r="C290" s="65" t="s">
        <v>1574</v>
      </c>
      <c r="D290" s="65" t="s">
        <v>41</v>
      </c>
      <c r="E290" s="66">
        <v>0.02</v>
      </c>
      <c r="F290" s="66">
        <v>0.72</v>
      </c>
      <c r="G290" s="1">
        <v>18.3</v>
      </c>
      <c r="H290" s="1">
        <v>18.3</v>
      </c>
      <c r="I290" s="1">
        <v>13.176</v>
      </c>
      <c r="J290" s="1">
        <v>13.176</v>
      </c>
      <c r="K290" s="1"/>
      <c r="L290" s="1"/>
      <c r="M290" s="1"/>
      <c r="N290" s="1"/>
      <c r="O290" s="1"/>
      <c r="P290" s="1"/>
      <c r="R290" s="1">
        <v>23.2</v>
      </c>
      <c r="S290" s="1">
        <v>16.704000000000001</v>
      </c>
      <c r="T290" s="15">
        <f t="shared" si="313"/>
        <v>1.2677595628415299</v>
      </c>
      <c r="U290" s="15">
        <f t="shared" si="314"/>
        <v>1.2421075513026967</v>
      </c>
      <c r="V290" s="16">
        <f t="shared" si="315"/>
        <v>22.730568188839349</v>
      </c>
      <c r="W290" s="16">
        <f t="shared" si="316"/>
        <v>4.4305681888393487</v>
      </c>
      <c r="X290" s="16">
        <f t="shared" si="317"/>
        <v>3.190009095964331</v>
      </c>
      <c r="Y290" s="15">
        <f t="shared" si="318"/>
        <v>4.5848355451969969E-2</v>
      </c>
      <c r="Z290" s="15">
        <f t="shared" si="319"/>
        <v>1.1992624151289988E-2</v>
      </c>
      <c r="AA290" s="15">
        <f t="shared" si="320"/>
        <v>1.9115055013239957E-2</v>
      </c>
      <c r="AB290" s="15">
        <f t="shared" si="321"/>
        <v>2.5652011538833303E-2</v>
      </c>
      <c r="AD290" s="21"/>
    </row>
    <row r="291" spans="1:30" x14ac:dyDescent="0.2">
      <c r="A291" s="63"/>
      <c r="B291" s="64" t="s">
        <v>1575</v>
      </c>
      <c r="C291" s="65" t="s">
        <v>1576</v>
      </c>
      <c r="D291" s="65" t="s">
        <v>41</v>
      </c>
      <c r="E291" s="66">
        <v>0.08</v>
      </c>
      <c r="F291" s="66">
        <v>2.88</v>
      </c>
      <c r="G291" s="1">
        <v>23.6</v>
      </c>
      <c r="H291" s="1">
        <v>23.6</v>
      </c>
      <c r="I291" s="1">
        <v>67.968000000000004</v>
      </c>
      <c r="J291" s="1">
        <v>67.968000000000004</v>
      </c>
      <c r="K291" s="1"/>
      <c r="L291" s="1"/>
      <c r="M291" s="1"/>
      <c r="N291" s="1"/>
      <c r="O291" s="1"/>
      <c r="P291" s="1"/>
      <c r="R291" s="1">
        <v>33</v>
      </c>
      <c r="S291" s="1">
        <v>95.04</v>
      </c>
      <c r="T291" s="15">
        <f t="shared" si="313"/>
        <v>1.3983050847457625</v>
      </c>
      <c r="U291" s="15">
        <f t="shared" si="314"/>
        <v>1.3726530732069293</v>
      </c>
      <c r="V291" s="16">
        <f t="shared" si="315"/>
        <v>32.394612527683535</v>
      </c>
      <c r="W291" s="16">
        <f t="shared" si="316"/>
        <v>8.7946125276835332</v>
      </c>
      <c r="X291" s="16">
        <f t="shared" si="317"/>
        <v>25.328484079728575</v>
      </c>
      <c r="Y291" s="15">
        <f t="shared" si="318"/>
        <v>4.5848355451969969E-2</v>
      </c>
      <c r="Z291" s="15">
        <f t="shared" si="319"/>
        <v>1.1992624151289988E-2</v>
      </c>
      <c r="AA291" s="15">
        <f t="shared" si="320"/>
        <v>1.9115055013239957E-2</v>
      </c>
      <c r="AB291" s="15">
        <f t="shared" si="321"/>
        <v>2.5652011538833303E-2</v>
      </c>
      <c r="AD291" s="21"/>
    </row>
    <row r="292" spans="1:30" x14ac:dyDescent="0.2">
      <c r="A292" s="63"/>
      <c r="B292" s="64" t="s">
        <v>1577</v>
      </c>
      <c r="C292" s="65" t="s">
        <v>1578</v>
      </c>
      <c r="D292" s="65" t="s">
        <v>41</v>
      </c>
      <c r="E292" s="66">
        <v>0.02</v>
      </c>
      <c r="F292" s="66">
        <v>0.72</v>
      </c>
      <c r="G292" s="1">
        <v>57.2</v>
      </c>
      <c r="H292" s="1">
        <v>57.2</v>
      </c>
      <c r="I292" s="1">
        <v>41.183999999999997</v>
      </c>
      <c r="J292" s="1">
        <v>41.183999999999997</v>
      </c>
      <c r="K292" s="1"/>
      <c r="L292" s="1"/>
      <c r="M292" s="1"/>
      <c r="N292" s="1"/>
      <c r="O292" s="1"/>
      <c r="P292" s="1"/>
      <c r="R292" s="1">
        <v>75.7</v>
      </c>
      <c r="S292" s="1">
        <v>54.503999999999998</v>
      </c>
      <c r="T292" s="15">
        <f t="shared" si="313"/>
        <v>1.3234265734265733</v>
      </c>
      <c r="U292" s="15">
        <f t="shared" si="314"/>
        <v>1.2977745618877401</v>
      </c>
      <c r="V292" s="16">
        <f t="shared" si="315"/>
        <v>74.232704939978731</v>
      </c>
      <c r="W292" s="16">
        <f t="shared" si="316"/>
        <v>17.032704939978728</v>
      </c>
      <c r="X292" s="16">
        <f t="shared" si="317"/>
        <v>12.263547556784683</v>
      </c>
      <c r="Y292" s="15">
        <f t="shared" si="318"/>
        <v>4.5848355451969969E-2</v>
      </c>
      <c r="Z292" s="15">
        <f t="shared" si="319"/>
        <v>1.1992624151289988E-2</v>
      </c>
      <c r="AA292" s="15">
        <f t="shared" si="320"/>
        <v>1.9115055013239957E-2</v>
      </c>
      <c r="AB292" s="15">
        <f t="shared" si="321"/>
        <v>2.5652011538833303E-2</v>
      </c>
      <c r="AD292" s="21"/>
    </row>
    <row r="293" spans="1:30" x14ac:dyDescent="0.2">
      <c r="A293" s="63"/>
      <c r="B293" s="64" t="s">
        <v>1579</v>
      </c>
      <c r="C293" s="65" t="s">
        <v>1580</v>
      </c>
      <c r="D293" s="65" t="s">
        <v>41</v>
      </c>
      <c r="E293" s="66">
        <v>0.2</v>
      </c>
      <c r="F293" s="66">
        <v>7.2</v>
      </c>
      <c r="G293" s="1">
        <v>10.7</v>
      </c>
      <c r="H293" s="1">
        <v>10.7</v>
      </c>
      <c r="I293" s="1">
        <v>77.040000000000006</v>
      </c>
      <c r="J293" s="1">
        <v>77.040000000000006</v>
      </c>
      <c r="K293" s="1"/>
      <c r="L293" s="1"/>
      <c r="M293" s="1"/>
      <c r="N293" s="1"/>
      <c r="O293" s="1"/>
      <c r="P293" s="1"/>
      <c r="R293" s="1">
        <v>11.2</v>
      </c>
      <c r="S293" s="1">
        <v>80.64</v>
      </c>
      <c r="T293" s="15">
        <f t="shared" si="313"/>
        <v>1.0467289719626167</v>
      </c>
      <c r="U293" s="15">
        <f t="shared" si="314"/>
        <v>1.0210769604237835</v>
      </c>
      <c r="V293" s="16">
        <f t="shared" si="315"/>
        <v>10.925523476534483</v>
      </c>
      <c r="W293" s="16">
        <f t="shared" si="316"/>
        <v>0.22552347653448379</v>
      </c>
      <c r="X293" s="16">
        <f t="shared" si="317"/>
        <v>1.6237690310482833</v>
      </c>
      <c r="Y293" s="15">
        <f t="shared" si="318"/>
        <v>4.5848355451969969E-2</v>
      </c>
      <c r="Z293" s="15">
        <f t="shared" si="319"/>
        <v>1.1992624151289988E-2</v>
      </c>
      <c r="AA293" s="15">
        <f t="shared" si="320"/>
        <v>1.9115055013239957E-2</v>
      </c>
      <c r="AB293" s="15">
        <f t="shared" si="321"/>
        <v>2.5652011538833303E-2</v>
      </c>
      <c r="AD293" s="21"/>
    </row>
    <row r="294" spans="1:30" ht="15" thickBot="1" x14ac:dyDescent="0.25">
      <c r="A294" s="63"/>
      <c r="B294" s="64" t="s">
        <v>1501</v>
      </c>
      <c r="C294" s="65" t="s">
        <v>1502</v>
      </c>
      <c r="D294" s="65" t="s">
        <v>41</v>
      </c>
      <c r="E294" s="66">
        <v>0.35</v>
      </c>
      <c r="F294" s="66">
        <v>12.6</v>
      </c>
      <c r="G294" s="1">
        <v>15.1</v>
      </c>
      <c r="H294" s="1">
        <v>15.1</v>
      </c>
      <c r="I294" s="1">
        <v>190.26</v>
      </c>
      <c r="J294" s="1">
        <v>190.26</v>
      </c>
      <c r="K294" s="1"/>
      <c r="L294" s="1"/>
      <c r="M294" s="1"/>
      <c r="N294" s="1"/>
      <c r="O294" s="1"/>
      <c r="P294" s="1"/>
      <c r="R294" s="1">
        <v>22.1</v>
      </c>
      <c r="S294" s="1">
        <v>278.45999999999998</v>
      </c>
      <c r="T294" s="15">
        <f t="shared" si="313"/>
        <v>1.4635761589403975</v>
      </c>
      <c r="U294" s="15">
        <f t="shared" si="314"/>
        <v>1.4379241474015643</v>
      </c>
      <c r="V294" s="16">
        <f t="shared" si="315"/>
        <v>21.712654625763619</v>
      </c>
      <c r="W294" s="16">
        <f t="shared" si="316"/>
        <v>6.6126546257636196</v>
      </c>
      <c r="X294" s="16">
        <f t="shared" si="317"/>
        <v>83.3194482846216</v>
      </c>
      <c r="Y294" s="15">
        <f t="shared" si="318"/>
        <v>4.5848355451969969E-2</v>
      </c>
      <c r="Z294" s="15">
        <f t="shared" si="319"/>
        <v>1.1992624151289988E-2</v>
      </c>
      <c r="AA294" s="15">
        <f t="shared" si="320"/>
        <v>1.9115055013239957E-2</v>
      </c>
      <c r="AB294" s="15">
        <f t="shared" si="321"/>
        <v>2.5652011538833303E-2</v>
      </c>
      <c r="AD294" s="21"/>
    </row>
    <row r="295" spans="1:30" ht="15" thickBot="1" x14ac:dyDescent="0.25">
      <c r="A295" s="8">
        <v>56</v>
      </c>
      <c r="B295" s="9" t="s">
        <v>2893</v>
      </c>
      <c r="C295" s="10" t="s">
        <v>2894</v>
      </c>
      <c r="D295" s="10" t="s">
        <v>95</v>
      </c>
      <c r="E295" s="11">
        <v>0</v>
      </c>
      <c r="F295" s="11">
        <v>54</v>
      </c>
      <c r="G295" s="12">
        <v>513.38</v>
      </c>
      <c r="H295" s="12">
        <v>718.23</v>
      </c>
      <c r="I295" s="12">
        <v>38784.42</v>
      </c>
      <c r="J295" s="12">
        <v>13618.139472000001</v>
      </c>
      <c r="K295" s="12">
        <v>7631.9009999999998</v>
      </c>
      <c r="L295" s="12">
        <v>0</v>
      </c>
      <c r="M295" s="12">
        <v>0</v>
      </c>
      <c r="N295" s="12">
        <v>2579.5825380000001</v>
      </c>
      <c r="O295" s="12">
        <v>9946.28638116</v>
      </c>
      <c r="P295" s="13">
        <v>3090.6265486824</v>
      </c>
      <c r="R295" s="12">
        <v>833.45</v>
      </c>
      <c r="S295" s="12">
        <v>16604.407512000002</v>
      </c>
      <c r="AD295" s="21"/>
    </row>
    <row r="296" spans="1:30" x14ac:dyDescent="0.2">
      <c r="A296" s="63"/>
      <c r="B296" s="64" t="s">
        <v>1209</v>
      </c>
      <c r="C296" s="65" t="s">
        <v>1210</v>
      </c>
      <c r="D296" s="65" t="s">
        <v>92</v>
      </c>
      <c r="E296" s="66">
        <v>2.3600000000000001E-3</v>
      </c>
      <c r="F296" s="66">
        <v>0.12744</v>
      </c>
      <c r="G296" s="1">
        <v>38.1</v>
      </c>
      <c r="H296" s="1">
        <v>38.1</v>
      </c>
      <c r="I296" s="1">
        <v>4.8554639999999996</v>
      </c>
      <c r="J296" s="1">
        <v>4.8554639999999996</v>
      </c>
      <c r="K296" s="1"/>
      <c r="L296" s="1"/>
      <c r="M296" s="1"/>
      <c r="N296" s="1"/>
      <c r="O296" s="1"/>
      <c r="P296" s="1"/>
      <c r="R296" s="1">
        <v>44.5</v>
      </c>
      <c r="S296" s="1">
        <v>5.6710799999999999</v>
      </c>
      <c r="T296" s="15">
        <f t="shared" ref="T296:T306" si="322">R296/H296</f>
        <v>1.1679790026246719</v>
      </c>
      <c r="U296" s="15">
        <f t="shared" ref="U296:U306" si="323">T296-AB296</f>
        <v>1.1423269910858387</v>
      </c>
      <c r="V296" s="16">
        <f t="shared" ref="V296:V306" si="324">G296*U296</f>
        <v>43.522658360370457</v>
      </c>
      <c r="W296" s="16">
        <f t="shared" ref="W296:W306" si="325">V296-G296</f>
        <v>5.4226583603704555</v>
      </c>
      <c r="X296" s="16">
        <f t="shared" ref="X296:X306" si="326">F296*W296</f>
        <v>0.69106358144561086</v>
      </c>
      <c r="Y296" s="15">
        <f t="shared" ref="Y296:Y306" si="327">104.584835545197%-100%</f>
        <v>4.5848355451969969E-2</v>
      </c>
      <c r="Z296" s="15">
        <f t="shared" ref="Z296:Z306" si="328">101.199262415129%-100%</f>
        <v>1.1992624151289988E-2</v>
      </c>
      <c r="AA296" s="15">
        <f t="shared" ref="AA296:AA306" si="329">101.911505501324%-100%</f>
        <v>1.9115055013239957E-2</v>
      </c>
      <c r="AB296" s="15">
        <f t="shared" ref="AB296:AB306" si="330">AVERAGE(Y296:AA296)</f>
        <v>2.5652011538833303E-2</v>
      </c>
      <c r="AD296" s="21"/>
    </row>
    <row r="297" spans="1:30" x14ac:dyDescent="0.2">
      <c r="A297" s="63"/>
      <c r="B297" s="64" t="s">
        <v>187</v>
      </c>
      <c r="C297" s="65" t="s">
        <v>188</v>
      </c>
      <c r="D297" s="65" t="s">
        <v>92</v>
      </c>
      <c r="E297" s="66">
        <v>2.3600000000000001E-3</v>
      </c>
      <c r="F297" s="66">
        <v>0.12744</v>
      </c>
      <c r="G297" s="1">
        <v>45.7</v>
      </c>
      <c r="H297" s="1">
        <v>45.7</v>
      </c>
      <c r="I297" s="1">
        <v>5.8240080000000001</v>
      </c>
      <c r="J297" s="1">
        <v>5.8240080000000001</v>
      </c>
      <c r="K297" s="1"/>
      <c r="L297" s="1"/>
      <c r="M297" s="1"/>
      <c r="N297" s="1"/>
      <c r="O297" s="1"/>
      <c r="P297" s="1"/>
      <c r="R297" s="1">
        <v>52.8</v>
      </c>
      <c r="S297" s="1">
        <v>6.7288319999999997</v>
      </c>
      <c r="T297" s="15">
        <f t="shared" si="322"/>
        <v>1.1553610503282274</v>
      </c>
      <c r="U297" s="15">
        <f t="shared" si="323"/>
        <v>1.1297090387893942</v>
      </c>
      <c r="V297" s="16">
        <f t="shared" si="324"/>
        <v>51.627703072675317</v>
      </c>
      <c r="W297" s="16">
        <f t="shared" si="325"/>
        <v>5.9277030726753139</v>
      </c>
      <c r="X297" s="16">
        <f t="shared" si="326"/>
        <v>0.75542647958174203</v>
      </c>
      <c r="Y297" s="15">
        <f t="shared" si="327"/>
        <v>4.5848355451969969E-2</v>
      </c>
      <c r="Z297" s="15">
        <f t="shared" si="328"/>
        <v>1.1992624151289988E-2</v>
      </c>
      <c r="AA297" s="15">
        <f t="shared" si="329"/>
        <v>1.9115055013239957E-2</v>
      </c>
      <c r="AB297" s="15">
        <f t="shared" si="330"/>
        <v>2.5652011538833303E-2</v>
      </c>
      <c r="AD297" s="21"/>
    </row>
    <row r="298" spans="1:30" x14ac:dyDescent="0.2">
      <c r="A298" s="63"/>
      <c r="B298" s="64" t="s">
        <v>2895</v>
      </c>
      <c r="C298" s="65" t="s">
        <v>2896</v>
      </c>
      <c r="D298" s="65" t="s">
        <v>95</v>
      </c>
      <c r="E298" s="66">
        <v>1.0434000000000001</v>
      </c>
      <c r="F298" s="66">
        <v>56.343600000000002</v>
      </c>
      <c r="G298" s="1">
        <v>175</v>
      </c>
      <c r="H298" s="1">
        <v>175</v>
      </c>
      <c r="I298" s="1">
        <v>9860.1299999999992</v>
      </c>
      <c r="J298" s="1">
        <v>9860.1299999999992</v>
      </c>
      <c r="K298" s="1"/>
      <c r="L298" s="1"/>
      <c r="M298" s="1"/>
      <c r="N298" s="1"/>
      <c r="O298" s="1"/>
      <c r="P298" s="1"/>
      <c r="R298" s="1">
        <v>211</v>
      </c>
      <c r="S298" s="1">
        <v>11888.499599999999</v>
      </c>
      <c r="T298" s="15">
        <f t="shared" si="322"/>
        <v>1.2057142857142857</v>
      </c>
      <c r="U298" s="15">
        <f t="shared" si="323"/>
        <v>1.1800622741754525</v>
      </c>
      <c r="V298" s="16">
        <f t="shared" si="324"/>
        <v>206.51089798070419</v>
      </c>
      <c r="W298" s="16">
        <f t="shared" si="325"/>
        <v>31.510897980704186</v>
      </c>
      <c r="X298" s="16">
        <f t="shared" si="326"/>
        <v>1775.4374314656045</v>
      </c>
      <c r="Y298" s="15">
        <f t="shared" si="327"/>
        <v>4.5848355451969969E-2</v>
      </c>
      <c r="Z298" s="15">
        <f t="shared" si="328"/>
        <v>1.1992624151289988E-2</v>
      </c>
      <c r="AA298" s="15">
        <f t="shared" si="329"/>
        <v>1.9115055013239957E-2</v>
      </c>
      <c r="AB298" s="15">
        <f t="shared" si="330"/>
        <v>2.5652011538833303E-2</v>
      </c>
      <c r="AD298" s="21"/>
    </row>
    <row r="299" spans="1:30" x14ac:dyDescent="0.2">
      <c r="A299" s="63"/>
      <c r="B299" s="64" t="s">
        <v>2897</v>
      </c>
      <c r="C299" s="65" t="s">
        <v>2898</v>
      </c>
      <c r="D299" s="65" t="s">
        <v>41</v>
      </c>
      <c r="E299" s="66">
        <v>0.38</v>
      </c>
      <c r="F299" s="66">
        <v>20.52</v>
      </c>
      <c r="G299" s="1">
        <v>47</v>
      </c>
      <c r="H299" s="1">
        <v>47</v>
      </c>
      <c r="I299" s="1">
        <v>964.44</v>
      </c>
      <c r="J299" s="1">
        <v>964.44</v>
      </c>
      <c r="K299" s="1"/>
      <c r="L299" s="1"/>
      <c r="M299" s="1"/>
      <c r="N299" s="1"/>
      <c r="O299" s="1"/>
      <c r="P299" s="1"/>
      <c r="R299" s="1">
        <v>58.5</v>
      </c>
      <c r="S299" s="1">
        <v>1200.42</v>
      </c>
      <c r="T299" s="15">
        <f t="shared" si="322"/>
        <v>1.2446808510638299</v>
      </c>
      <c r="U299" s="15">
        <f t="shared" si="323"/>
        <v>1.2190288395249966</v>
      </c>
      <c r="V299" s="16">
        <f t="shared" si="324"/>
        <v>57.29435545767484</v>
      </c>
      <c r="W299" s="16">
        <f t="shared" si="325"/>
        <v>10.29435545767484</v>
      </c>
      <c r="X299" s="16">
        <f t="shared" si="326"/>
        <v>211.24017399148769</v>
      </c>
      <c r="Y299" s="15">
        <f t="shared" si="327"/>
        <v>4.5848355451969969E-2</v>
      </c>
      <c r="Z299" s="15">
        <f t="shared" si="328"/>
        <v>1.1992624151289988E-2</v>
      </c>
      <c r="AA299" s="15">
        <f t="shared" si="329"/>
        <v>1.9115055013239957E-2</v>
      </c>
      <c r="AB299" s="15">
        <f t="shared" si="330"/>
        <v>2.5652011538833303E-2</v>
      </c>
      <c r="AD299" s="21"/>
    </row>
    <row r="300" spans="1:30" x14ac:dyDescent="0.2">
      <c r="A300" s="63"/>
      <c r="B300" s="64" t="s">
        <v>2899</v>
      </c>
      <c r="C300" s="65" t="s">
        <v>2900</v>
      </c>
      <c r="D300" s="65" t="s">
        <v>41</v>
      </c>
      <c r="E300" s="66">
        <v>0.19</v>
      </c>
      <c r="F300" s="66">
        <v>10.26</v>
      </c>
      <c r="G300" s="1">
        <v>58.4</v>
      </c>
      <c r="H300" s="1">
        <v>58.4</v>
      </c>
      <c r="I300" s="1">
        <v>599.18399999999997</v>
      </c>
      <c r="J300" s="1">
        <v>599.18399999999997</v>
      </c>
      <c r="K300" s="1"/>
      <c r="L300" s="1"/>
      <c r="M300" s="1"/>
      <c r="N300" s="1"/>
      <c r="O300" s="1"/>
      <c r="P300" s="1"/>
      <c r="R300" s="1">
        <v>72.3</v>
      </c>
      <c r="S300" s="1">
        <v>741.798</v>
      </c>
      <c r="T300" s="15">
        <f t="shared" si="322"/>
        <v>1.2380136986301369</v>
      </c>
      <c r="U300" s="15">
        <f t="shared" si="323"/>
        <v>1.2123616870913037</v>
      </c>
      <c r="V300" s="16">
        <f t="shared" si="324"/>
        <v>70.801922526132131</v>
      </c>
      <c r="W300" s="16">
        <f t="shared" si="325"/>
        <v>12.401922526132132</v>
      </c>
      <c r="X300" s="16">
        <f t="shared" si="326"/>
        <v>127.24372511811568</v>
      </c>
      <c r="Y300" s="15">
        <f t="shared" si="327"/>
        <v>4.5848355451969969E-2</v>
      </c>
      <c r="Z300" s="15">
        <f t="shared" si="328"/>
        <v>1.1992624151289988E-2</v>
      </c>
      <c r="AA300" s="15">
        <f t="shared" si="329"/>
        <v>1.9115055013239957E-2</v>
      </c>
      <c r="AB300" s="15">
        <f t="shared" si="330"/>
        <v>2.5652011538833303E-2</v>
      </c>
      <c r="AD300" s="21"/>
    </row>
    <row r="301" spans="1:30" x14ac:dyDescent="0.2">
      <c r="A301" s="63"/>
      <c r="B301" s="64" t="s">
        <v>2901</v>
      </c>
      <c r="C301" s="65" t="s">
        <v>2902</v>
      </c>
      <c r="D301" s="65" t="s">
        <v>41</v>
      </c>
      <c r="E301" s="66">
        <v>0.19</v>
      </c>
      <c r="F301" s="66">
        <v>10.26</v>
      </c>
      <c r="G301" s="1">
        <v>123</v>
      </c>
      <c r="H301" s="1">
        <v>123</v>
      </c>
      <c r="I301" s="1">
        <v>1261.98</v>
      </c>
      <c r="J301" s="1">
        <v>1261.98</v>
      </c>
      <c r="K301" s="1"/>
      <c r="L301" s="1"/>
      <c r="M301" s="1"/>
      <c r="N301" s="1"/>
      <c r="O301" s="1"/>
      <c r="P301" s="1"/>
      <c r="R301" s="1">
        <v>162</v>
      </c>
      <c r="S301" s="1">
        <v>1662.12</v>
      </c>
      <c r="T301" s="15">
        <f t="shared" si="322"/>
        <v>1.3170731707317074</v>
      </c>
      <c r="U301" s="15">
        <f t="shared" si="323"/>
        <v>1.2914211591928741</v>
      </c>
      <c r="V301" s="16">
        <f t="shared" si="324"/>
        <v>158.84480258072352</v>
      </c>
      <c r="W301" s="16">
        <f t="shared" si="325"/>
        <v>35.844802580723524</v>
      </c>
      <c r="X301" s="16">
        <f t="shared" si="326"/>
        <v>367.76767447822334</v>
      </c>
      <c r="Y301" s="15">
        <f t="shared" si="327"/>
        <v>4.5848355451969969E-2</v>
      </c>
      <c r="Z301" s="15">
        <f t="shared" si="328"/>
        <v>1.1992624151289988E-2</v>
      </c>
      <c r="AA301" s="15">
        <f t="shared" si="329"/>
        <v>1.9115055013239957E-2</v>
      </c>
      <c r="AB301" s="15">
        <f t="shared" si="330"/>
        <v>2.5652011538833303E-2</v>
      </c>
      <c r="AD301" s="21"/>
    </row>
    <row r="302" spans="1:30" x14ac:dyDescent="0.2">
      <c r="A302" s="63"/>
      <c r="B302" s="64" t="s">
        <v>2903</v>
      </c>
      <c r="C302" s="65" t="s">
        <v>2904</v>
      </c>
      <c r="D302" s="65" t="s">
        <v>41</v>
      </c>
      <c r="E302" s="66">
        <v>0.02</v>
      </c>
      <c r="F302" s="66">
        <v>1.08</v>
      </c>
      <c r="G302" s="1">
        <v>31.1</v>
      </c>
      <c r="H302" s="1">
        <v>31.1</v>
      </c>
      <c r="I302" s="1">
        <v>33.588000000000001</v>
      </c>
      <c r="J302" s="1">
        <v>33.588000000000001</v>
      </c>
      <c r="K302" s="1"/>
      <c r="L302" s="1"/>
      <c r="M302" s="1"/>
      <c r="N302" s="1"/>
      <c r="O302" s="1"/>
      <c r="P302" s="1"/>
      <c r="R302" s="1">
        <v>38.5</v>
      </c>
      <c r="S302" s="1">
        <v>41.58</v>
      </c>
      <c r="T302" s="15">
        <f t="shared" si="322"/>
        <v>1.237942122186495</v>
      </c>
      <c r="U302" s="15">
        <f t="shared" si="323"/>
        <v>1.2122901106476618</v>
      </c>
      <c r="V302" s="16">
        <f t="shared" si="324"/>
        <v>37.702222441142283</v>
      </c>
      <c r="W302" s="16">
        <f t="shared" si="325"/>
        <v>6.6022224411422812</v>
      </c>
      <c r="X302" s="16">
        <f t="shared" si="326"/>
        <v>7.1304002364336645</v>
      </c>
      <c r="Y302" s="15">
        <f t="shared" si="327"/>
        <v>4.5848355451969969E-2</v>
      </c>
      <c r="Z302" s="15">
        <f t="shared" si="328"/>
        <v>1.1992624151289988E-2</v>
      </c>
      <c r="AA302" s="15">
        <f t="shared" si="329"/>
        <v>1.9115055013239957E-2</v>
      </c>
      <c r="AB302" s="15">
        <f t="shared" si="330"/>
        <v>2.5652011538833303E-2</v>
      </c>
      <c r="AD302" s="21"/>
    </row>
    <row r="303" spans="1:30" x14ac:dyDescent="0.2">
      <c r="A303" s="63"/>
      <c r="B303" s="64" t="s">
        <v>2905</v>
      </c>
      <c r="C303" s="65" t="s">
        <v>2906</v>
      </c>
      <c r="D303" s="65" t="s">
        <v>41</v>
      </c>
      <c r="E303" s="66">
        <v>0.05</v>
      </c>
      <c r="F303" s="66">
        <v>2.7</v>
      </c>
      <c r="G303" s="1">
        <v>34.299999999999997</v>
      </c>
      <c r="H303" s="1">
        <v>34.299999999999997</v>
      </c>
      <c r="I303" s="1">
        <v>92.61</v>
      </c>
      <c r="J303" s="1">
        <v>92.61</v>
      </c>
      <c r="K303" s="1"/>
      <c r="L303" s="1"/>
      <c r="M303" s="1"/>
      <c r="N303" s="1"/>
      <c r="O303" s="1"/>
      <c r="P303" s="1"/>
      <c r="R303" s="1">
        <v>45.5</v>
      </c>
      <c r="S303" s="1">
        <v>122.85</v>
      </c>
      <c r="T303" s="15">
        <f t="shared" si="322"/>
        <v>1.3265306122448981</v>
      </c>
      <c r="U303" s="15">
        <f t="shared" si="323"/>
        <v>1.3008786007060649</v>
      </c>
      <c r="V303" s="16">
        <f t="shared" si="324"/>
        <v>44.620136004218018</v>
      </c>
      <c r="W303" s="16">
        <f t="shared" si="325"/>
        <v>10.320136004218021</v>
      </c>
      <c r="X303" s="16">
        <f t="shared" si="326"/>
        <v>27.864367211388661</v>
      </c>
      <c r="Y303" s="15">
        <f t="shared" si="327"/>
        <v>4.5848355451969969E-2</v>
      </c>
      <c r="Z303" s="15">
        <f t="shared" si="328"/>
        <v>1.1992624151289988E-2</v>
      </c>
      <c r="AA303" s="15">
        <f t="shared" si="329"/>
        <v>1.9115055013239957E-2</v>
      </c>
      <c r="AB303" s="15">
        <f t="shared" si="330"/>
        <v>2.5652011538833303E-2</v>
      </c>
      <c r="AD303" s="21"/>
    </row>
    <row r="304" spans="1:30" x14ac:dyDescent="0.2">
      <c r="A304" s="63"/>
      <c r="B304" s="64" t="s">
        <v>2907</v>
      </c>
      <c r="C304" s="65" t="s">
        <v>2908</v>
      </c>
      <c r="D304" s="65" t="s">
        <v>41</v>
      </c>
      <c r="E304" s="66">
        <v>0.03</v>
      </c>
      <c r="F304" s="66">
        <v>1.62</v>
      </c>
      <c r="G304" s="1">
        <v>72.599999999999994</v>
      </c>
      <c r="H304" s="1">
        <v>72.599999999999994</v>
      </c>
      <c r="I304" s="1">
        <v>117.61199999999999</v>
      </c>
      <c r="J304" s="1">
        <v>117.61199999999999</v>
      </c>
      <c r="K304" s="1"/>
      <c r="L304" s="1"/>
      <c r="M304" s="1"/>
      <c r="N304" s="1"/>
      <c r="O304" s="1"/>
      <c r="P304" s="1"/>
      <c r="R304" s="1">
        <v>96.4</v>
      </c>
      <c r="S304" s="1">
        <v>156.16800000000001</v>
      </c>
      <c r="T304" s="15">
        <f t="shared" si="322"/>
        <v>1.3278236914600552</v>
      </c>
      <c r="U304" s="15">
        <f t="shared" si="323"/>
        <v>1.302171679921222</v>
      </c>
      <c r="V304" s="16">
        <f t="shared" si="324"/>
        <v>94.537663962280703</v>
      </c>
      <c r="W304" s="16">
        <f t="shared" si="325"/>
        <v>21.937663962280709</v>
      </c>
      <c r="X304" s="16">
        <f t="shared" si="326"/>
        <v>35.539015618894751</v>
      </c>
      <c r="Y304" s="15">
        <f t="shared" si="327"/>
        <v>4.5848355451969969E-2</v>
      </c>
      <c r="Z304" s="15">
        <f t="shared" si="328"/>
        <v>1.1992624151289988E-2</v>
      </c>
      <c r="AA304" s="15">
        <f t="shared" si="329"/>
        <v>1.9115055013239957E-2</v>
      </c>
      <c r="AB304" s="15">
        <f t="shared" si="330"/>
        <v>2.5652011538833303E-2</v>
      </c>
      <c r="AD304" s="21"/>
    </row>
    <row r="305" spans="1:30" x14ac:dyDescent="0.2">
      <c r="A305" s="63"/>
      <c r="B305" s="64" t="s">
        <v>2909</v>
      </c>
      <c r="C305" s="65" t="s">
        <v>2910</v>
      </c>
      <c r="D305" s="65" t="s">
        <v>41</v>
      </c>
      <c r="E305" s="66">
        <v>0.57999999999999996</v>
      </c>
      <c r="F305" s="66">
        <v>31.32</v>
      </c>
      <c r="G305" s="1">
        <v>17.3</v>
      </c>
      <c r="H305" s="1">
        <v>17.3</v>
      </c>
      <c r="I305" s="1">
        <v>541.83600000000001</v>
      </c>
      <c r="J305" s="1">
        <v>541.83600000000001</v>
      </c>
      <c r="K305" s="1"/>
      <c r="L305" s="1"/>
      <c r="M305" s="1"/>
      <c r="N305" s="1"/>
      <c r="O305" s="1"/>
      <c r="P305" s="1"/>
      <c r="R305" s="1">
        <v>18.100000000000001</v>
      </c>
      <c r="S305" s="1">
        <v>566.89200000000005</v>
      </c>
      <c r="T305" s="15">
        <f t="shared" si="322"/>
        <v>1.046242774566474</v>
      </c>
      <c r="U305" s="15">
        <f t="shared" si="323"/>
        <v>1.0205907630276407</v>
      </c>
      <c r="V305" s="16">
        <f t="shared" si="324"/>
        <v>17.656220200378186</v>
      </c>
      <c r="W305" s="16">
        <f t="shared" si="325"/>
        <v>0.35622020037818558</v>
      </c>
      <c r="X305" s="16">
        <f t="shared" si="326"/>
        <v>11.156816675844773</v>
      </c>
      <c r="Y305" s="15">
        <f t="shared" si="327"/>
        <v>4.5848355451969969E-2</v>
      </c>
      <c r="Z305" s="15">
        <f t="shared" si="328"/>
        <v>1.1992624151289988E-2</v>
      </c>
      <c r="AA305" s="15">
        <f t="shared" si="329"/>
        <v>1.9115055013239957E-2</v>
      </c>
      <c r="AB305" s="15">
        <f t="shared" si="330"/>
        <v>2.5652011538833303E-2</v>
      </c>
      <c r="AD305" s="21"/>
    </row>
    <row r="306" spans="1:30" ht="15" thickBot="1" x14ac:dyDescent="0.25">
      <c r="A306" s="63"/>
      <c r="B306" s="64" t="s">
        <v>2911</v>
      </c>
      <c r="C306" s="65" t="s">
        <v>2912</v>
      </c>
      <c r="D306" s="65" t="s">
        <v>41</v>
      </c>
      <c r="E306" s="66">
        <v>0.2</v>
      </c>
      <c r="F306" s="66">
        <v>10.8</v>
      </c>
      <c r="G306" s="1">
        <v>12.6</v>
      </c>
      <c r="H306" s="1">
        <v>12.6</v>
      </c>
      <c r="I306" s="1">
        <v>136.08000000000001</v>
      </c>
      <c r="J306" s="1">
        <v>136.08000000000001</v>
      </c>
      <c r="K306" s="1"/>
      <c r="L306" s="1"/>
      <c r="M306" s="1"/>
      <c r="N306" s="1"/>
      <c r="O306" s="1"/>
      <c r="P306" s="1"/>
      <c r="R306" s="1">
        <v>19.600000000000001</v>
      </c>
      <c r="S306" s="1">
        <v>211.68</v>
      </c>
      <c r="T306" s="15">
        <f t="shared" si="322"/>
        <v>1.5555555555555558</v>
      </c>
      <c r="U306" s="15">
        <f t="shared" si="323"/>
        <v>1.5299035440167226</v>
      </c>
      <c r="V306" s="16">
        <f t="shared" si="324"/>
        <v>19.276784654610704</v>
      </c>
      <c r="W306" s="16">
        <f t="shared" si="325"/>
        <v>6.6767846546107048</v>
      </c>
      <c r="X306" s="16">
        <f t="shared" si="326"/>
        <v>72.10927426979562</v>
      </c>
      <c r="Y306" s="15">
        <f t="shared" si="327"/>
        <v>4.5848355451969969E-2</v>
      </c>
      <c r="Z306" s="15">
        <f t="shared" si="328"/>
        <v>1.1992624151289988E-2</v>
      </c>
      <c r="AA306" s="15">
        <f t="shared" si="329"/>
        <v>1.9115055013239957E-2</v>
      </c>
      <c r="AB306" s="15">
        <f t="shared" si="330"/>
        <v>2.5652011538833303E-2</v>
      </c>
      <c r="AD306" s="21"/>
    </row>
    <row r="307" spans="1:30" ht="15" thickBot="1" x14ac:dyDescent="0.25">
      <c r="A307" s="8">
        <v>57</v>
      </c>
      <c r="B307" s="9" t="s">
        <v>2913</v>
      </c>
      <c r="C307" s="10" t="s">
        <v>2914</v>
      </c>
      <c r="D307" s="10" t="s">
        <v>95</v>
      </c>
      <c r="E307" s="11">
        <v>0</v>
      </c>
      <c r="F307" s="11">
        <v>23</v>
      </c>
      <c r="G307" s="12">
        <v>620.09</v>
      </c>
      <c r="H307" s="12">
        <v>917.39</v>
      </c>
      <c r="I307" s="12">
        <v>21099.97</v>
      </c>
      <c r="J307" s="12">
        <v>9995.6096519999992</v>
      </c>
      <c r="K307" s="12">
        <v>3389.4364</v>
      </c>
      <c r="L307" s="12">
        <v>0</v>
      </c>
      <c r="M307" s="12">
        <v>0</v>
      </c>
      <c r="N307" s="12">
        <v>1145.6295032</v>
      </c>
      <c r="O307" s="12">
        <v>4388.6801006240003</v>
      </c>
      <c r="P307" s="13">
        <v>1363.70206053536</v>
      </c>
      <c r="R307" s="12">
        <v>1128.95</v>
      </c>
      <c r="S307" s="12">
        <v>13447.001842</v>
      </c>
      <c r="AD307" s="21"/>
    </row>
    <row r="308" spans="1:30" x14ac:dyDescent="0.2">
      <c r="A308" s="63"/>
      <c r="B308" s="64" t="s">
        <v>1209</v>
      </c>
      <c r="C308" s="65" t="s">
        <v>1210</v>
      </c>
      <c r="D308" s="65" t="s">
        <v>92</v>
      </c>
      <c r="E308" s="66">
        <v>3.98E-3</v>
      </c>
      <c r="F308" s="66">
        <v>9.1539999999999996E-2</v>
      </c>
      <c r="G308" s="1">
        <v>38.1</v>
      </c>
      <c r="H308" s="1">
        <v>38.1</v>
      </c>
      <c r="I308" s="1">
        <v>3.4876740000000002</v>
      </c>
      <c r="J308" s="1">
        <v>3.4876740000000002</v>
      </c>
      <c r="K308" s="1"/>
      <c r="L308" s="1"/>
      <c r="M308" s="1"/>
      <c r="N308" s="1"/>
      <c r="O308" s="1"/>
      <c r="P308" s="1"/>
      <c r="R308" s="1">
        <v>44.5</v>
      </c>
      <c r="S308" s="1">
        <v>4.0735299999999999</v>
      </c>
      <c r="T308" s="15">
        <f t="shared" ref="T308:T318" si="331">R308/H308</f>
        <v>1.1679790026246719</v>
      </c>
      <c r="U308" s="15">
        <f t="shared" ref="U308:U318" si="332">T308-AB308</f>
        <v>1.1423269910858387</v>
      </c>
      <c r="V308" s="16">
        <f t="shared" ref="V308:V318" si="333">G308*U308</f>
        <v>43.522658360370457</v>
      </c>
      <c r="W308" s="16">
        <f t="shared" ref="W308:W318" si="334">V308-G308</f>
        <v>5.4226583603704555</v>
      </c>
      <c r="X308" s="16">
        <f t="shared" ref="X308:X318" si="335">F308*W308</f>
        <v>0.49639014630831146</v>
      </c>
      <c r="Y308" s="15">
        <f t="shared" ref="Y308:Y318" si="336">104.584835545197%-100%</f>
        <v>4.5848355451969969E-2</v>
      </c>
      <c r="Z308" s="15">
        <f t="shared" ref="Z308:Z318" si="337">101.199262415129%-100%</f>
        <v>1.1992624151289988E-2</v>
      </c>
      <c r="AA308" s="15">
        <f t="shared" ref="AA308:AA318" si="338">101.911505501324%-100%</f>
        <v>1.9115055013239957E-2</v>
      </c>
      <c r="AB308" s="15">
        <f t="shared" ref="AB308:AB318" si="339">AVERAGE(Y308:AA308)</f>
        <v>2.5652011538833303E-2</v>
      </c>
      <c r="AD308" s="21"/>
    </row>
    <row r="309" spans="1:30" x14ac:dyDescent="0.2">
      <c r="A309" s="63"/>
      <c r="B309" s="64" t="s">
        <v>187</v>
      </c>
      <c r="C309" s="65" t="s">
        <v>188</v>
      </c>
      <c r="D309" s="65" t="s">
        <v>92</v>
      </c>
      <c r="E309" s="66">
        <v>3.98E-3</v>
      </c>
      <c r="F309" s="66">
        <v>9.1539999999999996E-2</v>
      </c>
      <c r="G309" s="1">
        <v>45.7</v>
      </c>
      <c r="H309" s="1">
        <v>45.7</v>
      </c>
      <c r="I309" s="1">
        <v>4.1833780000000003</v>
      </c>
      <c r="J309" s="1">
        <v>4.1833780000000003</v>
      </c>
      <c r="K309" s="1"/>
      <c r="L309" s="1"/>
      <c r="M309" s="1"/>
      <c r="N309" s="1"/>
      <c r="O309" s="1"/>
      <c r="P309" s="1"/>
      <c r="R309" s="1">
        <v>52.8</v>
      </c>
      <c r="S309" s="1">
        <v>4.8333120000000003</v>
      </c>
      <c r="T309" s="15">
        <f t="shared" si="331"/>
        <v>1.1553610503282274</v>
      </c>
      <c r="U309" s="15">
        <f t="shared" si="332"/>
        <v>1.1297090387893942</v>
      </c>
      <c r="V309" s="16">
        <f t="shared" si="333"/>
        <v>51.627703072675317</v>
      </c>
      <c r="W309" s="16">
        <f t="shared" si="334"/>
        <v>5.9277030726753139</v>
      </c>
      <c r="X309" s="16">
        <f t="shared" si="335"/>
        <v>0.54262193927269819</v>
      </c>
      <c r="Y309" s="15">
        <f t="shared" si="336"/>
        <v>4.5848355451969969E-2</v>
      </c>
      <c r="Z309" s="15">
        <f t="shared" si="337"/>
        <v>1.1992624151289988E-2</v>
      </c>
      <c r="AA309" s="15">
        <f t="shared" si="338"/>
        <v>1.9115055013239957E-2</v>
      </c>
      <c r="AB309" s="15">
        <f t="shared" si="339"/>
        <v>2.5652011538833303E-2</v>
      </c>
      <c r="AD309" s="21"/>
    </row>
    <row r="310" spans="1:30" x14ac:dyDescent="0.2">
      <c r="A310" s="63"/>
      <c r="B310" s="64" t="s">
        <v>2915</v>
      </c>
      <c r="C310" s="65" t="s">
        <v>2916</v>
      </c>
      <c r="D310" s="65" t="s">
        <v>95</v>
      </c>
      <c r="E310" s="66">
        <v>1.0511999999999999</v>
      </c>
      <c r="F310" s="66">
        <v>24.177600000000002</v>
      </c>
      <c r="G310" s="1">
        <v>311</v>
      </c>
      <c r="H310" s="1">
        <v>311</v>
      </c>
      <c r="I310" s="1">
        <v>7519.2335999999996</v>
      </c>
      <c r="J310" s="1">
        <v>7519.2335999999996</v>
      </c>
      <c r="K310" s="1"/>
      <c r="L310" s="1"/>
      <c r="M310" s="1"/>
      <c r="N310" s="1"/>
      <c r="O310" s="1"/>
      <c r="P310" s="1"/>
      <c r="R310" s="1">
        <v>420</v>
      </c>
      <c r="S310" s="1">
        <v>10154.592000000001</v>
      </c>
      <c r="T310" s="15">
        <f t="shared" si="331"/>
        <v>1.3504823151125402</v>
      </c>
      <c r="U310" s="15">
        <f t="shared" si="332"/>
        <v>1.324830303573707</v>
      </c>
      <c r="V310" s="16">
        <f t="shared" si="333"/>
        <v>412.02222441142288</v>
      </c>
      <c r="W310" s="16">
        <f t="shared" si="334"/>
        <v>101.02222441142288</v>
      </c>
      <c r="X310" s="16">
        <f t="shared" si="335"/>
        <v>2442.4749329296183</v>
      </c>
      <c r="Y310" s="15">
        <f t="shared" si="336"/>
        <v>4.5848355451969969E-2</v>
      </c>
      <c r="Z310" s="15">
        <f t="shared" si="337"/>
        <v>1.1992624151289988E-2</v>
      </c>
      <c r="AA310" s="15">
        <f t="shared" si="338"/>
        <v>1.9115055013239957E-2</v>
      </c>
      <c r="AB310" s="15">
        <f t="shared" si="339"/>
        <v>2.5652011538833303E-2</v>
      </c>
      <c r="AD310" s="21"/>
    </row>
    <row r="311" spans="1:30" x14ac:dyDescent="0.2">
      <c r="A311" s="63"/>
      <c r="B311" s="64" t="s">
        <v>2917</v>
      </c>
      <c r="C311" s="65" t="s">
        <v>2918</v>
      </c>
      <c r="D311" s="65" t="s">
        <v>41</v>
      </c>
      <c r="E311" s="66">
        <v>0.31</v>
      </c>
      <c r="F311" s="66">
        <v>7.13</v>
      </c>
      <c r="G311" s="1">
        <v>83.8</v>
      </c>
      <c r="H311" s="1">
        <v>83.8</v>
      </c>
      <c r="I311" s="1">
        <v>597.49400000000003</v>
      </c>
      <c r="J311" s="1">
        <v>597.49400000000003</v>
      </c>
      <c r="K311" s="1"/>
      <c r="L311" s="1"/>
      <c r="M311" s="1"/>
      <c r="N311" s="1"/>
      <c r="O311" s="1"/>
      <c r="P311" s="1"/>
      <c r="R311" s="1">
        <v>104</v>
      </c>
      <c r="S311" s="1">
        <v>741.52</v>
      </c>
      <c r="T311" s="15">
        <f t="shared" si="331"/>
        <v>1.2410501193317423</v>
      </c>
      <c r="U311" s="15">
        <f t="shared" si="332"/>
        <v>1.215398107792909</v>
      </c>
      <c r="V311" s="16">
        <f t="shared" si="333"/>
        <v>101.85036143304578</v>
      </c>
      <c r="W311" s="16">
        <f t="shared" si="334"/>
        <v>18.050361433045779</v>
      </c>
      <c r="X311" s="16">
        <f t="shared" si="335"/>
        <v>128.69907701761642</v>
      </c>
      <c r="Y311" s="15">
        <f t="shared" si="336"/>
        <v>4.5848355451969969E-2</v>
      </c>
      <c r="Z311" s="15">
        <f t="shared" si="337"/>
        <v>1.1992624151289988E-2</v>
      </c>
      <c r="AA311" s="15">
        <f t="shared" si="338"/>
        <v>1.9115055013239957E-2</v>
      </c>
      <c r="AB311" s="15">
        <f t="shared" si="339"/>
        <v>2.5652011538833303E-2</v>
      </c>
      <c r="AD311" s="21"/>
    </row>
    <row r="312" spans="1:30" x14ac:dyDescent="0.2">
      <c r="A312" s="63"/>
      <c r="B312" s="64" t="s">
        <v>2919</v>
      </c>
      <c r="C312" s="65" t="s">
        <v>2920</v>
      </c>
      <c r="D312" s="65" t="s">
        <v>41</v>
      </c>
      <c r="E312" s="66">
        <v>0.16</v>
      </c>
      <c r="F312" s="66">
        <v>3.68</v>
      </c>
      <c r="G312" s="1">
        <v>128</v>
      </c>
      <c r="H312" s="1">
        <v>128</v>
      </c>
      <c r="I312" s="1">
        <v>471.04</v>
      </c>
      <c r="J312" s="1">
        <v>471.04</v>
      </c>
      <c r="K312" s="1"/>
      <c r="L312" s="1"/>
      <c r="M312" s="1"/>
      <c r="N312" s="1"/>
      <c r="O312" s="1"/>
      <c r="P312" s="1"/>
      <c r="R312" s="1">
        <v>173</v>
      </c>
      <c r="S312" s="1">
        <v>636.64</v>
      </c>
      <c r="T312" s="15">
        <f t="shared" si="331"/>
        <v>1.3515625</v>
      </c>
      <c r="U312" s="15">
        <f t="shared" si="332"/>
        <v>1.3259104884611668</v>
      </c>
      <c r="V312" s="16">
        <f t="shared" si="333"/>
        <v>169.71654252302935</v>
      </c>
      <c r="W312" s="16">
        <f t="shared" si="334"/>
        <v>41.716542523029347</v>
      </c>
      <c r="X312" s="16">
        <f t="shared" si="335"/>
        <v>153.516876484748</v>
      </c>
      <c r="Y312" s="15">
        <f t="shared" si="336"/>
        <v>4.5848355451969969E-2</v>
      </c>
      <c r="Z312" s="15">
        <f t="shared" si="337"/>
        <v>1.1992624151289988E-2</v>
      </c>
      <c r="AA312" s="15">
        <f t="shared" si="338"/>
        <v>1.9115055013239957E-2</v>
      </c>
      <c r="AB312" s="15">
        <f t="shared" si="339"/>
        <v>2.5652011538833303E-2</v>
      </c>
      <c r="AD312" s="21"/>
    </row>
    <row r="313" spans="1:30" x14ac:dyDescent="0.2">
      <c r="A313" s="63"/>
      <c r="B313" s="64" t="s">
        <v>2921</v>
      </c>
      <c r="C313" s="65" t="s">
        <v>2922</v>
      </c>
      <c r="D313" s="65" t="s">
        <v>41</v>
      </c>
      <c r="E313" s="66">
        <v>0.16</v>
      </c>
      <c r="F313" s="66">
        <v>3.68</v>
      </c>
      <c r="G313" s="1">
        <v>160</v>
      </c>
      <c r="H313" s="1">
        <v>160</v>
      </c>
      <c r="I313" s="1">
        <v>588.79999999999995</v>
      </c>
      <c r="J313" s="1">
        <v>588.79999999999995</v>
      </c>
      <c r="K313" s="1"/>
      <c r="L313" s="1"/>
      <c r="M313" s="1"/>
      <c r="N313" s="1"/>
      <c r="O313" s="1"/>
      <c r="P313" s="1"/>
      <c r="R313" s="1">
        <v>206</v>
      </c>
      <c r="S313" s="1">
        <v>758.08</v>
      </c>
      <c r="T313" s="15">
        <f t="shared" si="331"/>
        <v>1.2875000000000001</v>
      </c>
      <c r="U313" s="15">
        <f t="shared" si="332"/>
        <v>1.2618479884611669</v>
      </c>
      <c r="V313" s="16">
        <f t="shared" si="333"/>
        <v>201.89567815378669</v>
      </c>
      <c r="W313" s="16">
        <f t="shared" si="334"/>
        <v>41.89567815378669</v>
      </c>
      <c r="X313" s="16">
        <f t="shared" si="335"/>
        <v>154.17609560593502</v>
      </c>
      <c r="Y313" s="15">
        <f t="shared" si="336"/>
        <v>4.5848355451969969E-2</v>
      </c>
      <c r="Z313" s="15">
        <f t="shared" si="337"/>
        <v>1.1992624151289988E-2</v>
      </c>
      <c r="AA313" s="15">
        <f t="shared" si="338"/>
        <v>1.9115055013239957E-2</v>
      </c>
      <c r="AB313" s="15">
        <f t="shared" si="339"/>
        <v>2.5652011538833303E-2</v>
      </c>
      <c r="AD313" s="21"/>
    </row>
    <row r="314" spans="1:30" x14ac:dyDescent="0.2">
      <c r="A314" s="63"/>
      <c r="B314" s="64" t="s">
        <v>2923</v>
      </c>
      <c r="C314" s="65" t="s">
        <v>2924</v>
      </c>
      <c r="D314" s="65" t="s">
        <v>41</v>
      </c>
      <c r="E314" s="66">
        <v>0.02</v>
      </c>
      <c r="F314" s="66">
        <v>0.46</v>
      </c>
      <c r="G314" s="1">
        <v>56.4</v>
      </c>
      <c r="H314" s="1">
        <v>56.4</v>
      </c>
      <c r="I314" s="1">
        <v>25.943999999999999</v>
      </c>
      <c r="J314" s="1">
        <v>25.943999999999999</v>
      </c>
      <c r="K314" s="1"/>
      <c r="L314" s="1"/>
      <c r="M314" s="1"/>
      <c r="N314" s="1"/>
      <c r="O314" s="1"/>
      <c r="P314" s="1"/>
      <c r="R314" s="1">
        <v>71.599999999999994</v>
      </c>
      <c r="S314" s="1">
        <v>32.936</v>
      </c>
      <c r="T314" s="15">
        <f t="shared" si="331"/>
        <v>1.2695035460992907</v>
      </c>
      <c r="U314" s="15">
        <f t="shared" si="332"/>
        <v>1.2438515345604575</v>
      </c>
      <c r="V314" s="16">
        <f t="shared" si="333"/>
        <v>70.153226549209805</v>
      </c>
      <c r="W314" s="16">
        <f t="shared" si="334"/>
        <v>13.753226549209806</v>
      </c>
      <c r="X314" s="16">
        <f t="shared" si="335"/>
        <v>6.3264842126365108</v>
      </c>
      <c r="Y314" s="15">
        <f t="shared" si="336"/>
        <v>4.5848355451969969E-2</v>
      </c>
      <c r="Z314" s="15">
        <f t="shared" si="337"/>
        <v>1.1992624151289988E-2</v>
      </c>
      <c r="AA314" s="15">
        <f t="shared" si="338"/>
        <v>1.9115055013239957E-2</v>
      </c>
      <c r="AB314" s="15">
        <f t="shared" si="339"/>
        <v>2.5652011538833303E-2</v>
      </c>
      <c r="AD314" s="21"/>
    </row>
    <row r="315" spans="1:30" x14ac:dyDescent="0.2">
      <c r="A315" s="63"/>
      <c r="B315" s="64" t="s">
        <v>2925</v>
      </c>
      <c r="C315" s="65" t="s">
        <v>2926</v>
      </c>
      <c r="D315" s="65" t="s">
        <v>41</v>
      </c>
      <c r="E315" s="66">
        <v>0.06</v>
      </c>
      <c r="F315" s="66">
        <v>1.38</v>
      </c>
      <c r="G315" s="1">
        <v>68.900000000000006</v>
      </c>
      <c r="H315" s="1">
        <v>68.900000000000006</v>
      </c>
      <c r="I315" s="1">
        <v>95.081999999999994</v>
      </c>
      <c r="J315" s="1">
        <v>95.081999999999994</v>
      </c>
      <c r="K315" s="1"/>
      <c r="L315" s="1"/>
      <c r="M315" s="1"/>
      <c r="N315" s="1"/>
      <c r="O315" s="1"/>
      <c r="P315" s="1"/>
      <c r="R315" s="1">
        <v>93.1</v>
      </c>
      <c r="S315" s="1">
        <v>128.47800000000001</v>
      </c>
      <c r="T315" s="15">
        <f t="shared" si="331"/>
        <v>1.3512336719883888</v>
      </c>
      <c r="U315" s="15">
        <f t="shared" si="332"/>
        <v>1.3255816604495556</v>
      </c>
      <c r="V315" s="16">
        <f t="shared" si="333"/>
        <v>91.33257640497439</v>
      </c>
      <c r="W315" s="16">
        <f t="shared" si="334"/>
        <v>22.432576404974384</v>
      </c>
      <c r="X315" s="16">
        <f t="shared" si="335"/>
        <v>30.956955438864647</v>
      </c>
      <c r="Y315" s="15">
        <f t="shared" si="336"/>
        <v>4.5848355451969969E-2</v>
      </c>
      <c r="Z315" s="15">
        <f t="shared" si="337"/>
        <v>1.1992624151289988E-2</v>
      </c>
      <c r="AA315" s="15">
        <f t="shared" si="338"/>
        <v>1.9115055013239957E-2</v>
      </c>
      <c r="AB315" s="15">
        <f t="shared" si="339"/>
        <v>2.5652011538833303E-2</v>
      </c>
      <c r="AD315" s="21"/>
    </row>
    <row r="316" spans="1:30" x14ac:dyDescent="0.2">
      <c r="A316" s="63"/>
      <c r="B316" s="64" t="s">
        <v>2927</v>
      </c>
      <c r="C316" s="65" t="s">
        <v>2928</v>
      </c>
      <c r="D316" s="65" t="s">
        <v>41</v>
      </c>
      <c r="E316" s="66">
        <v>0.01</v>
      </c>
      <c r="F316" s="66">
        <v>0.23</v>
      </c>
      <c r="G316" s="1">
        <v>87.9</v>
      </c>
      <c r="H316" s="1">
        <v>87.9</v>
      </c>
      <c r="I316" s="1">
        <v>20.216999999999999</v>
      </c>
      <c r="J316" s="1">
        <v>20.216999999999999</v>
      </c>
      <c r="K316" s="1"/>
      <c r="L316" s="1"/>
      <c r="M316" s="1"/>
      <c r="N316" s="1"/>
      <c r="O316" s="1"/>
      <c r="P316" s="1"/>
      <c r="R316" s="1">
        <v>113</v>
      </c>
      <c r="S316" s="1">
        <v>25.99</v>
      </c>
      <c r="T316" s="15">
        <f t="shared" si="331"/>
        <v>1.2855517633674629</v>
      </c>
      <c r="U316" s="15">
        <f t="shared" si="332"/>
        <v>1.2598997518286297</v>
      </c>
      <c r="V316" s="16">
        <f t="shared" si="333"/>
        <v>110.74518818573655</v>
      </c>
      <c r="W316" s="16">
        <f t="shared" si="334"/>
        <v>22.845188185736546</v>
      </c>
      <c r="X316" s="16">
        <f t="shared" si="335"/>
        <v>5.2543932827194055</v>
      </c>
      <c r="Y316" s="15">
        <f t="shared" si="336"/>
        <v>4.5848355451969969E-2</v>
      </c>
      <c r="Z316" s="15">
        <f t="shared" si="337"/>
        <v>1.1992624151289988E-2</v>
      </c>
      <c r="AA316" s="15">
        <f t="shared" si="338"/>
        <v>1.9115055013239957E-2</v>
      </c>
      <c r="AB316" s="15">
        <f t="shared" si="339"/>
        <v>2.5652011538833303E-2</v>
      </c>
      <c r="AD316" s="21"/>
    </row>
    <row r="317" spans="1:30" x14ac:dyDescent="0.2">
      <c r="A317" s="63"/>
      <c r="B317" s="64" t="s">
        <v>2929</v>
      </c>
      <c r="C317" s="65" t="s">
        <v>2930</v>
      </c>
      <c r="D317" s="65" t="s">
        <v>41</v>
      </c>
      <c r="E317" s="66">
        <v>0.57999999999999996</v>
      </c>
      <c r="F317" s="66">
        <v>13.34</v>
      </c>
      <c r="G317" s="1">
        <v>19.2</v>
      </c>
      <c r="H317" s="1">
        <v>19.2</v>
      </c>
      <c r="I317" s="1">
        <v>256.12799999999999</v>
      </c>
      <c r="J317" s="1">
        <v>256.12799999999999</v>
      </c>
      <c r="K317" s="1"/>
      <c r="L317" s="1"/>
      <c r="M317" s="1"/>
      <c r="N317" s="1"/>
      <c r="O317" s="1"/>
      <c r="P317" s="1"/>
      <c r="R317" s="1">
        <v>20.100000000000001</v>
      </c>
      <c r="S317" s="1">
        <v>268.13400000000001</v>
      </c>
      <c r="T317" s="15">
        <f t="shared" si="331"/>
        <v>1.0468750000000002</v>
      </c>
      <c r="U317" s="15">
        <f t="shared" si="332"/>
        <v>1.021222988461167</v>
      </c>
      <c r="V317" s="16">
        <f t="shared" si="333"/>
        <v>19.607481378454406</v>
      </c>
      <c r="W317" s="16">
        <f t="shared" si="334"/>
        <v>0.40748137845440624</v>
      </c>
      <c r="X317" s="16">
        <f t="shared" si="335"/>
        <v>5.4358015885817794</v>
      </c>
      <c r="Y317" s="15">
        <f t="shared" si="336"/>
        <v>4.5848355451969969E-2</v>
      </c>
      <c r="Z317" s="15">
        <f t="shared" si="337"/>
        <v>1.1992624151289988E-2</v>
      </c>
      <c r="AA317" s="15">
        <f t="shared" si="338"/>
        <v>1.9115055013239957E-2</v>
      </c>
      <c r="AB317" s="15">
        <f t="shared" si="339"/>
        <v>2.5652011538833303E-2</v>
      </c>
      <c r="AD317" s="21"/>
    </row>
    <row r="318" spans="1:30" ht="15" thickBot="1" x14ac:dyDescent="0.25">
      <c r="A318" s="63"/>
      <c r="B318" s="64" t="s">
        <v>2931</v>
      </c>
      <c r="C318" s="65" t="s">
        <v>2932</v>
      </c>
      <c r="D318" s="65" t="s">
        <v>41</v>
      </c>
      <c r="E318" s="66">
        <v>0.75</v>
      </c>
      <c r="F318" s="66">
        <v>17.25</v>
      </c>
      <c r="G318" s="1">
        <v>24</v>
      </c>
      <c r="H318" s="1">
        <v>24</v>
      </c>
      <c r="I318" s="1">
        <v>414</v>
      </c>
      <c r="J318" s="1">
        <v>414</v>
      </c>
      <c r="K318" s="1"/>
      <c r="L318" s="1"/>
      <c r="M318" s="1"/>
      <c r="N318" s="1"/>
      <c r="O318" s="1"/>
      <c r="P318" s="1"/>
      <c r="R318" s="1">
        <v>40.1</v>
      </c>
      <c r="S318" s="1">
        <v>691.72500000000002</v>
      </c>
      <c r="T318" s="15">
        <f t="shared" si="331"/>
        <v>1.6708333333333334</v>
      </c>
      <c r="U318" s="15">
        <f t="shared" si="332"/>
        <v>1.6451813217945002</v>
      </c>
      <c r="V318" s="16">
        <f t="shared" si="333"/>
        <v>39.484351723068002</v>
      </c>
      <c r="W318" s="16">
        <f t="shared" si="334"/>
        <v>15.484351723068002</v>
      </c>
      <c r="X318" s="16">
        <f t="shared" si="335"/>
        <v>267.10506722292303</v>
      </c>
      <c r="Y318" s="15">
        <f t="shared" si="336"/>
        <v>4.5848355451969969E-2</v>
      </c>
      <c r="Z318" s="15">
        <f t="shared" si="337"/>
        <v>1.1992624151289988E-2</v>
      </c>
      <c r="AA318" s="15">
        <f t="shared" si="338"/>
        <v>1.9115055013239957E-2</v>
      </c>
      <c r="AB318" s="15">
        <f t="shared" si="339"/>
        <v>2.5652011538833303E-2</v>
      </c>
      <c r="AD318" s="21"/>
    </row>
    <row r="319" spans="1:30" ht="15" thickBot="1" x14ac:dyDescent="0.25">
      <c r="A319" s="8">
        <v>58</v>
      </c>
      <c r="B319" s="9" t="s">
        <v>1595</v>
      </c>
      <c r="C319" s="10" t="s">
        <v>1596</v>
      </c>
      <c r="D319" s="10" t="s">
        <v>41</v>
      </c>
      <c r="E319" s="11">
        <v>0</v>
      </c>
      <c r="F319" s="11">
        <v>144.5</v>
      </c>
      <c r="G319" s="12">
        <v>90.51</v>
      </c>
      <c r="H319" s="12">
        <v>56.22</v>
      </c>
      <c r="I319" s="12">
        <v>8123.79</v>
      </c>
      <c r="J319" s="12">
        <v>6493.83</v>
      </c>
      <c r="K319" s="12">
        <v>587.26244999999994</v>
      </c>
      <c r="L319" s="12">
        <v>0</v>
      </c>
      <c r="M319" s="12">
        <v>0</v>
      </c>
      <c r="N319" s="12">
        <v>198.4947081</v>
      </c>
      <c r="O319" s="12">
        <v>644.32086964200005</v>
      </c>
      <c r="P319" s="13">
        <v>200.21092388388001</v>
      </c>
      <c r="R319" s="12">
        <v>60.72</v>
      </c>
      <c r="S319" s="12">
        <v>6892.65</v>
      </c>
      <c r="AD319" s="21"/>
    </row>
    <row r="320" spans="1:30" x14ac:dyDescent="0.2">
      <c r="A320" s="63"/>
      <c r="B320" s="64" t="s">
        <v>1597</v>
      </c>
      <c r="C320" s="65" t="s">
        <v>1598</v>
      </c>
      <c r="D320" s="65" t="s">
        <v>390</v>
      </c>
      <c r="E320" s="66">
        <v>0.01</v>
      </c>
      <c r="F320" s="66">
        <v>1.4450000000000001</v>
      </c>
      <c r="G320" s="1">
        <v>254</v>
      </c>
      <c r="H320" s="1">
        <v>254</v>
      </c>
      <c r="I320" s="1">
        <v>367.03</v>
      </c>
      <c r="J320" s="1">
        <v>367.03</v>
      </c>
      <c r="K320" s="1"/>
      <c r="L320" s="1"/>
      <c r="M320" s="1"/>
      <c r="N320" s="1"/>
      <c r="O320" s="1"/>
      <c r="P320" s="1"/>
      <c r="R320" s="1">
        <v>310</v>
      </c>
      <c r="S320" s="1">
        <v>447.95</v>
      </c>
      <c r="T320" s="15">
        <f t="shared" ref="T320:T321" si="340">R320/H320</f>
        <v>1.2204724409448819</v>
      </c>
      <c r="U320" s="15">
        <f t="shared" ref="U320:U321" si="341">T320-AB320</f>
        <v>1.1948204294060487</v>
      </c>
      <c r="V320" s="16">
        <f t="shared" ref="V320:V321" si="342">G320*U320</f>
        <v>303.4843890691364</v>
      </c>
      <c r="W320" s="16">
        <f t="shared" ref="W320:W321" si="343">V320-G320</f>
        <v>49.484389069136398</v>
      </c>
      <c r="X320" s="16">
        <f t="shared" ref="X320:X321" si="344">F320*W320</f>
        <v>71.504942204902093</v>
      </c>
      <c r="Y320" s="15">
        <f t="shared" ref="Y320:Y321" si="345">104.584835545197%-100%</f>
        <v>4.5848355451969969E-2</v>
      </c>
      <c r="Z320" s="15">
        <f t="shared" ref="Z320:Z321" si="346">101.199262415129%-100%</f>
        <v>1.1992624151289988E-2</v>
      </c>
      <c r="AA320" s="15">
        <f t="shared" ref="AA320:AA321" si="347">101.911505501324%-100%</f>
        <v>1.9115055013239957E-2</v>
      </c>
      <c r="AB320" s="15">
        <f t="shared" ref="AB320:AB321" si="348">AVERAGE(Y320:AA320)</f>
        <v>2.5652011538833303E-2</v>
      </c>
      <c r="AD320" s="21"/>
    </row>
    <row r="321" spans="1:30" ht="15" thickBot="1" x14ac:dyDescent="0.25">
      <c r="A321" s="63"/>
      <c r="B321" s="64" t="s">
        <v>1599</v>
      </c>
      <c r="C321" s="65" t="s">
        <v>1600</v>
      </c>
      <c r="D321" s="65" t="s">
        <v>41</v>
      </c>
      <c r="E321" s="66">
        <v>1</v>
      </c>
      <c r="F321" s="66">
        <v>144.5</v>
      </c>
      <c r="G321" s="1">
        <v>42.4</v>
      </c>
      <c r="H321" s="1">
        <v>42.4</v>
      </c>
      <c r="I321" s="1">
        <v>6126.8</v>
      </c>
      <c r="J321" s="1">
        <v>6126.8</v>
      </c>
      <c r="K321" s="1"/>
      <c r="L321" s="1"/>
      <c r="M321" s="1"/>
      <c r="N321" s="1"/>
      <c r="O321" s="1"/>
      <c r="P321" s="1"/>
      <c r="R321" s="1">
        <v>44.6</v>
      </c>
      <c r="S321" s="1">
        <v>6444.7</v>
      </c>
      <c r="T321" s="15">
        <f t="shared" si="340"/>
        <v>1.0518867924528303</v>
      </c>
      <c r="U321" s="15">
        <f t="shared" si="341"/>
        <v>1.0262347809139971</v>
      </c>
      <c r="V321" s="16">
        <f t="shared" si="342"/>
        <v>43.512354710753478</v>
      </c>
      <c r="W321" s="16">
        <f t="shared" si="343"/>
        <v>1.112354710753479</v>
      </c>
      <c r="X321" s="16">
        <f t="shared" si="344"/>
        <v>160.73525570387773</v>
      </c>
      <c r="Y321" s="15">
        <f t="shared" si="345"/>
        <v>4.5848355451969969E-2</v>
      </c>
      <c r="Z321" s="15">
        <f t="shared" si="346"/>
        <v>1.1992624151289988E-2</v>
      </c>
      <c r="AA321" s="15">
        <f t="shared" si="347"/>
        <v>1.9115055013239957E-2</v>
      </c>
      <c r="AB321" s="15">
        <f t="shared" si="348"/>
        <v>2.5652011538833303E-2</v>
      </c>
      <c r="AD321" s="21"/>
    </row>
    <row r="322" spans="1:30" ht="15" thickBot="1" x14ac:dyDescent="0.25">
      <c r="A322" s="8">
        <v>59</v>
      </c>
      <c r="B322" s="9" t="s">
        <v>1601</v>
      </c>
      <c r="C322" s="10" t="s">
        <v>1602</v>
      </c>
      <c r="D322" s="10" t="s">
        <v>41</v>
      </c>
      <c r="E322" s="11">
        <v>0</v>
      </c>
      <c r="F322" s="11">
        <v>93.5</v>
      </c>
      <c r="G322" s="12">
        <v>130.53</v>
      </c>
      <c r="H322" s="12">
        <v>78.78</v>
      </c>
      <c r="I322" s="12">
        <v>7365.93</v>
      </c>
      <c r="J322" s="12">
        <v>6141.08</v>
      </c>
      <c r="K322" s="12">
        <v>441.2826</v>
      </c>
      <c r="L322" s="12">
        <v>0</v>
      </c>
      <c r="M322" s="12">
        <v>0</v>
      </c>
      <c r="N322" s="12">
        <v>149.1535188</v>
      </c>
      <c r="O322" s="12">
        <v>484.15761741599999</v>
      </c>
      <c r="P322" s="13">
        <v>150.44312307024001</v>
      </c>
      <c r="R322" s="12">
        <v>84.92</v>
      </c>
      <c r="S322" s="12">
        <v>6526.3</v>
      </c>
      <c r="AD322" s="21"/>
    </row>
    <row r="323" spans="1:30" x14ac:dyDescent="0.2">
      <c r="A323" s="63"/>
      <c r="B323" s="64" t="s">
        <v>1597</v>
      </c>
      <c r="C323" s="65" t="s">
        <v>1598</v>
      </c>
      <c r="D323" s="65" t="s">
        <v>390</v>
      </c>
      <c r="E323" s="66">
        <v>0.02</v>
      </c>
      <c r="F323" s="66">
        <v>1.87</v>
      </c>
      <c r="G323" s="1">
        <v>254</v>
      </c>
      <c r="H323" s="1">
        <v>254</v>
      </c>
      <c r="I323" s="1">
        <v>474.98</v>
      </c>
      <c r="J323" s="1">
        <v>474.98</v>
      </c>
      <c r="K323" s="1"/>
      <c r="L323" s="1"/>
      <c r="M323" s="1"/>
      <c r="N323" s="1"/>
      <c r="O323" s="1"/>
      <c r="P323" s="1"/>
      <c r="R323" s="1">
        <v>310</v>
      </c>
      <c r="S323" s="1">
        <v>579.70000000000005</v>
      </c>
      <c r="T323" s="15">
        <f t="shared" ref="T323:T324" si="349">R323/H323</f>
        <v>1.2204724409448819</v>
      </c>
      <c r="U323" s="15">
        <f t="shared" ref="U323:U324" si="350">T323-AB323</f>
        <v>1.1948204294060487</v>
      </c>
      <c r="V323" s="16">
        <f t="shared" ref="V323:V324" si="351">G323*U323</f>
        <v>303.4843890691364</v>
      </c>
      <c r="W323" s="16">
        <f t="shared" ref="W323:W324" si="352">V323-G323</f>
        <v>49.484389069136398</v>
      </c>
      <c r="X323" s="16">
        <f t="shared" ref="X323:X324" si="353">F323*W323</f>
        <v>92.535807559285075</v>
      </c>
      <c r="Y323" s="15">
        <f t="shared" ref="Y323:Y324" si="354">104.584835545197%-100%</f>
        <v>4.5848355451969969E-2</v>
      </c>
      <c r="Z323" s="15">
        <f t="shared" ref="Z323:Z324" si="355">101.199262415129%-100%</f>
        <v>1.1992624151289988E-2</v>
      </c>
      <c r="AA323" s="15">
        <f t="shared" ref="AA323:AA324" si="356">101.911505501324%-100%</f>
        <v>1.9115055013239957E-2</v>
      </c>
      <c r="AB323" s="15">
        <f t="shared" ref="AB323:AB324" si="357">AVERAGE(Y323:AA323)</f>
        <v>2.5652011538833303E-2</v>
      </c>
      <c r="AD323" s="21"/>
    </row>
    <row r="324" spans="1:30" ht="15" thickBot="1" x14ac:dyDescent="0.25">
      <c r="A324" s="63"/>
      <c r="B324" s="64" t="s">
        <v>1603</v>
      </c>
      <c r="C324" s="65" t="s">
        <v>1604</v>
      </c>
      <c r="D324" s="65" t="s">
        <v>41</v>
      </c>
      <c r="E324" s="66">
        <v>1</v>
      </c>
      <c r="F324" s="66">
        <v>93.5</v>
      </c>
      <c r="G324" s="1">
        <v>60.6</v>
      </c>
      <c r="H324" s="1">
        <v>60.6</v>
      </c>
      <c r="I324" s="1">
        <v>5666.1</v>
      </c>
      <c r="J324" s="1">
        <v>5666.1</v>
      </c>
      <c r="K324" s="1"/>
      <c r="L324" s="1"/>
      <c r="M324" s="1"/>
      <c r="N324" s="1"/>
      <c r="O324" s="1"/>
      <c r="P324" s="1"/>
      <c r="R324" s="1">
        <v>63.6</v>
      </c>
      <c r="S324" s="1">
        <v>5946.6</v>
      </c>
      <c r="T324" s="15">
        <f t="shared" si="349"/>
        <v>1.0495049504950495</v>
      </c>
      <c r="U324" s="15">
        <f t="shared" si="350"/>
        <v>1.0238529389562163</v>
      </c>
      <c r="V324" s="16">
        <f t="shared" si="351"/>
        <v>62.045488100746709</v>
      </c>
      <c r="W324" s="16">
        <f t="shared" si="352"/>
        <v>1.445488100746708</v>
      </c>
      <c r="X324" s="16">
        <f t="shared" si="353"/>
        <v>135.1531374198172</v>
      </c>
      <c r="Y324" s="15">
        <f t="shared" si="354"/>
        <v>4.5848355451969969E-2</v>
      </c>
      <c r="Z324" s="15">
        <f t="shared" si="355"/>
        <v>1.1992624151289988E-2</v>
      </c>
      <c r="AA324" s="15">
        <f t="shared" si="356"/>
        <v>1.9115055013239957E-2</v>
      </c>
      <c r="AB324" s="15">
        <f t="shared" si="357"/>
        <v>2.5652011538833303E-2</v>
      </c>
      <c r="AD324" s="21"/>
    </row>
    <row r="325" spans="1:30" ht="20.5" thickBot="1" x14ac:dyDescent="0.25">
      <c r="A325" s="8">
        <v>60</v>
      </c>
      <c r="B325" s="9" t="s">
        <v>1605</v>
      </c>
      <c r="C325" s="10" t="s">
        <v>1606</v>
      </c>
      <c r="D325" s="10" t="s">
        <v>95</v>
      </c>
      <c r="E325" s="11">
        <v>0</v>
      </c>
      <c r="F325" s="11">
        <v>57</v>
      </c>
      <c r="G325" s="12">
        <v>34.51</v>
      </c>
      <c r="H325" s="12">
        <v>51.19</v>
      </c>
      <c r="I325" s="12">
        <v>2917.83</v>
      </c>
      <c r="J325" s="12">
        <v>558.29790000000003</v>
      </c>
      <c r="K325" s="12">
        <v>849.87</v>
      </c>
      <c r="L325" s="12">
        <v>0</v>
      </c>
      <c r="M325" s="12">
        <v>0</v>
      </c>
      <c r="N325" s="12">
        <v>287.25605999999999</v>
      </c>
      <c r="O325" s="12">
        <v>932.44336920000001</v>
      </c>
      <c r="P325" s="13">
        <v>289.73972008800001</v>
      </c>
      <c r="R325" s="12">
        <v>58.46</v>
      </c>
      <c r="S325" s="12">
        <v>673.72289999999998</v>
      </c>
      <c r="AD325" s="21"/>
    </row>
    <row r="326" spans="1:30" x14ac:dyDescent="0.2">
      <c r="A326" s="63"/>
      <c r="B326" s="64" t="s">
        <v>1607</v>
      </c>
      <c r="C326" s="65" t="s">
        <v>1608</v>
      </c>
      <c r="D326" s="65" t="s">
        <v>390</v>
      </c>
      <c r="E326" s="66">
        <v>2.8500000000000001E-2</v>
      </c>
      <c r="F326" s="66">
        <v>1.6245000000000001</v>
      </c>
      <c r="G326" s="1">
        <v>193</v>
      </c>
      <c r="H326" s="1">
        <v>193</v>
      </c>
      <c r="I326" s="1">
        <v>313.52850000000001</v>
      </c>
      <c r="J326" s="1">
        <v>313.52850000000001</v>
      </c>
      <c r="K326" s="1"/>
      <c r="L326" s="1"/>
      <c r="M326" s="1"/>
      <c r="N326" s="1"/>
      <c r="O326" s="1"/>
      <c r="P326" s="1"/>
      <c r="R326" s="1">
        <v>205</v>
      </c>
      <c r="S326" s="1">
        <v>333.02249999999998</v>
      </c>
      <c r="T326" s="15">
        <f t="shared" ref="T326:T327" si="358">R326/H326</f>
        <v>1.0621761658031088</v>
      </c>
      <c r="U326" s="15">
        <f t="shared" ref="U326:U327" si="359">T326-AB326</f>
        <v>1.0365241542642756</v>
      </c>
      <c r="V326" s="16">
        <f t="shared" ref="V326:V327" si="360">G326*U326</f>
        <v>200.04916177300518</v>
      </c>
      <c r="W326" s="16">
        <f t="shared" ref="W326:W327" si="361">V326-G326</f>
        <v>7.0491617730051814</v>
      </c>
      <c r="X326" s="16">
        <f t="shared" ref="X326:X327" si="362">F326*W326</f>
        <v>11.451363300246918</v>
      </c>
      <c r="Y326" s="15">
        <f t="shared" ref="Y326:Y327" si="363">104.584835545197%-100%</f>
        <v>4.5848355451969969E-2</v>
      </c>
      <c r="Z326" s="15">
        <f t="shared" ref="Z326:Z327" si="364">101.199262415129%-100%</f>
        <v>1.1992624151289988E-2</v>
      </c>
      <c r="AA326" s="15">
        <f t="shared" ref="AA326:AA327" si="365">101.911505501324%-100%</f>
        <v>1.9115055013239957E-2</v>
      </c>
      <c r="AB326" s="15">
        <f t="shared" ref="AB326:AB327" si="366">AVERAGE(Y326:AA326)</f>
        <v>2.5652011538833303E-2</v>
      </c>
      <c r="AD326" s="21"/>
    </row>
    <row r="327" spans="1:30" ht="15" thickBot="1" x14ac:dyDescent="0.25">
      <c r="A327" s="63"/>
      <c r="B327" s="64" t="s">
        <v>1609</v>
      </c>
      <c r="C327" s="65" t="s">
        <v>1610</v>
      </c>
      <c r="D327" s="65" t="s">
        <v>95</v>
      </c>
      <c r="E327" s="66">
        <v>1.02</v>
      </c>
      <c r="F327" s="66">
        <v>58.14</v>
      </c>
      <c r="G327" s="1">
        <v>4.21</v>
      </c>
      <c r="H327" s="1">
        <v>4.21</v>
      </c>
      <c r="I327" s="1">
        <v>244.76939999999999</v>
      </c>
      <c r="J327" s="1">
        <v>244.76939999999999</v>
      </c>
      <c r="K327" s="1"/>
      <c r="L327" s="1"/>
      <c r="M327" s="1"/>
      <c r="N327" s="1"/>
      <c r="O327" s="1"/>
      <c r="P327" s="1"/>
      <c r="R327" s="1">
        <v>5.86</v>
      </c>
      <c r="S327" s="1">
        <v>340.7004</v>
      </c>
      <c r="T327" s="15">
        <f t="shared" si="358"/>
        <v>1.3919239904988125</v>
      </c>
      <c r="U327" s="15">
        <f t="shared" si="359"/>
        <v>1.3662719789599793</v>
      </c>
      <c r="V327" s="16">
        <f t="shared" si="360"/>
        <v>5.752005031421513</v>
      </c>
      <c r="W327" s="16">
        <f t="shared" si="361"/>
        <v>1.542005031421513</v>
      </c>
      <c r="X327" s="16">
        <f t="shared" si="362"/>
        <v>89.652172526846769</v>
      </c>
      <c r="Y327" s="15">
        <f t="shared" si="363"/>
        <v>4.5848355451969969E-2</v>
      </c>
      <c r="Z327" s="15">
        <f t="shared" si="364"/>
        <v>1.1992624151289988E-2</v>
      </c>
      <c r="AA327" s="15">
        <f t="shared" si="365"/>
        <v>1.9115055013239957E-2</v>
      </c>
      <c r="AB327" s="15">
        <f t="shared" si="366"/>
        <v>2.5652011538833303E-2</v>
      </c>
      <c r="AD327" s="21"/>
    </row>
    <row r="328" spans="1:30" ht="20.5" thickBot="1" x14ac:dyDescent="0.25">
      <c r="A328" s="8">
        <v>61</v>
      </c>
      <c r="B328" s="9" t="s">
        <v>1611</v>
      </c>
      <c r="C328" s="10" t="s">
        <v>1612</v>
      </c>
      <c r="D328" s="10" t="s">
        <v>95</v>
      </c>
      <c r="E328" s="11">
        <v>0</v>
      </c>
      <c r="F328" s="11">
        <v>7</v>
      </c>
      <c r="G328" s="12">
        <v>49.47</v>
      </c>
      <c r="H328" s="12">
        <v>53.87</v>
      </c>
      <c r="I328" s="12">
        <v>377.09</v>
      </c>
      <c r="J328" s="12">
        <v>87.321849999999998</v>
      </c>
      <c r="K328" s="12">
        <v>104.37</v>
      </c>
      <c r="L328" s="12">
        <v>0</v>
      </c>
      <c r="M328" s="12">
        <v>0</v>
      </c>
      <c r="N328" s="12">
        <v>35.277059999999999</v>
      </c>
      <c r="O328" s="12">
        <v>114.5105892</v>
      </c>
      <c r="P328" s="13">
        <v>35.582070887999997</v>
      </c>
      <c r="R328" s="12">
        <v>61.43</v>
      </c>
      <c r="S328" s="12">
        <v>103.51705</v>
      </c>
      <c r="AD328" s="21"/>
    </row>
    <row r="329" spans="1:30" x14ac:dyDescent="0.2">
      <c r="A329" s="63"/>
      <c r="B329" s="64" t="s">
        <v>1607</v>
      </c>
      <c r="C329" s="65" t="s">
        <v>1608</v>
      </c>
      <c r="D329" s="65" t="s">
        <v>390</v>
      </c>
      <c r="E329" s="66">
        <v>2.8750000000000001E-2</v>
      </c>
      <c r="F329" s="66">
        <v>0.20125000000000001</v>
      </c>
      <c r="G329" s="1">
        <v>193</v>
      </c>
      <c r="H329" s="1">
        <v>193</v>
      </c>
      <c r="I329" s="1">
        <v>38.841250000000002</v>
      </c>
      <c r="J329" s="1">
        <v>38.841250000000002</v>
      </c>
      <c r="K329" s="1"/>
      <c r="L329" s="1"/>
      <c r="M329" s="1"/>
      <c r="N329" s="1"/>
      <c r="O329" s="1"/>
      <c r="P329" s="1"/>
      <c r="R329" s="1">
        <v>205</v>
      </c>
      <c r="S329" s="1">
        <v>41.256250000000001</v>
      </c>
      <c r="T329" s="15">
        <f t="shared" ref="T329:T330" si="367">R329/H329</f>
        <v>1.0621761658031088</v>
      </c>
      <c r="U329" s="15">
        <f t="shared" ref="U329:U330" si="368">T329-AB329</f>
        <v>1.0365241542642756</v>
      </c>
      <c r="V329" s="16">
        <f t="shared" ref="V329:V330" si="369">G329*U329</f>
        <v>200.04916177300518</v>
      </c>
      <c r="W329" s="16">
        <f t="shared" ref="W329:W330" si="370">V329-G329</f>
        <v>7.0491617730051814</v>
      </c>
      <c r="X329" s="16">
        <f t="shared" ref="X329:X330" si="371">F329*W329</f>
        <v>1.4186438068172929</v>
      </c>
      <c r="Y329" s="15">
        <f t="shared" ref="Y329:Y330" si="372">104.584835545197%-100%</f>
        <v>4.5848355451969969E-2</v>
      </c>
      <c r="Z329" s="15">
        <f t="shared" ref="Z329:Z330" si="373">101.199262415129%-100%</f>
        <v>1.1992624151289988E-2</v>
      </c>
      <c r="AA329" s="15">
        <f t="shared" ref="AA329:AA330" si="374">101.911505501324%-100%</f>
        <v>1.9115055013239957E-2</v>
      </c>
      <c r="AB329" s="15">
        <f t="shared" ref="AB329:AB330" si="375">AVERAGE(Y329:AA329)</f>
        <v>2.5652011538833303E-2</v>
      </c>
      <c r="AD329" s="21"/>
    </row>
    <row r="330" spans="1:30" ht="15" thickBot="1" x14ac:dyDescent="0.25">
      <c r="A330" s="63"/>
      <c r="B330" s="64" t="s">
        <v>1613</v>
      </c>
      <c r="C330" s="65" t="s">
        <v>1614</v>
      </c>
      <c r="D330" s="65" t="s">
        <v>95</v>
      </c>
      <c r="E330" s="66">
        <v>1.02</v>
      </c>
      <c r="F330" s="66">
        <v>7.14</v>
      </c>
      <c r="G330" s="1">
        <v>6.79</v>
      </c>
      <c r="H330" s="1">
        <v>6.79</v>
      </c>
      <c r="I330" s="1">
        <v>48.480600000000003</v>
      </c>
      <c r="J330" s="1">
        <v>48.480600000000003</v>
      </c>
      <c r="K330" s="1"/>
      <c r="L330" s="1"/>
      <c r="M330" s="1"/>
      <c r="N330" s="1"/>
      <c r="O330" s="1"/>
      <c r="P330" s="1"/>
      <c r="R330" s="1">
        <v>8.7200000000000006</v>
      </c>
      <c r="S330" s="1">
        <v>62.260800000000003</v>
      </c>
      <c r="T330" s="15">
        <f t="shared" si="367"/>
        <v>1.2842415316642122</v>
      </c>
      <c r="U330" s="15">
        <f t="shared" si="368"/>
        <v>1.2585895201253789</v>
      </c>
      <c r="V330" s="16">
        <f t="shared" si="369"/>
        <v>8.5458228416513222</v>
      </c>
      <c r="W330" s="16">
        <f t="shared" si="370"/>
        <v>1.7558228416513222</v>
      </c>
      <c r="X330" s="16">
        <f t="shared" si="371"/>
        <v>12.536575089390439</v>
      </c>
      <c r="Y330" s="15">
        <f t="shared" si="372"/>
        <v>4.5848355451969969E-2</v>
      </c>
      <c r="Z330" s="15">
        <f t="shared" si="373"/>
        <v>1.1992624151289988E-2</v>
      </c>
      <c r="AA330" s="15">
        <f t="shared" si="374"/>
        <v>1.9115055013239957E-2</v>
      </c>
      <c r="AB330" s="15">
        <f t="shared" si="375"/>
        <v>2.5652011538833303E-2</v>
      </c>
      <c r="AD330" s="21"/>
    </row>
    <row r="331" spans="1:30" ht="20.5" thickBot="1" x14ac:dyDescent="0.25">
      <c r="A331" s="8">
        <v>62</v>
      </c>
      <c r="B331" s="9" t="s">
        <v>1615</v>
      </c>
      <c r="C331" s="10" t="s">
        <v>1616</v>
      </c>
      <c r="D331" s="10" t="s">
        <v>95</v>
      </c>
      <c r="E331" s="11">
        <v>0</v>
      </c>
      <c r="F331" s="11">
        <v>71</v>
      </c>
      <c r="G331" s="12">
        <v>95.26</v>
      </c>
      <c r="H331" s="12">
        <v>54.8</v>
      </c>
      <c r="I331" s="12">
        <v>3890.8</v>
      </c>
      <c r="J331" s="12">
        <v>952.12419999999997</v>
      </c>
      <c r="K331" s="12">
        <v>1058.6099999999999</v>
      </c>
      <c r="L331" s="12">
        <v>0</v>
      </c>
      <c r="M331" s="12">
        <v>0</v>
      </c>
      <c r="N331" s="12">
        <v>357.81018</v>
      </c>
      <c r="O331" s="12">
        <v>1161.4645476000001</v>
      </c>
      <c r="P331" s="13">
        <v>360.90386186400002</v>
      </c>
      <c r="R331" s="12">
        <v>63.39</v>
      </c>
      <c r="S331" s="12">
        <v>1189.7470000000001</v>
      </c>
      <c r="AD331" s="21"/>
    </row>
    <row r="332" spans="1:30" x14ac:dyDescent="0.2">
      <c r="A332" s="63"/>
      <c r="B332" s="64" t="s">
        <v>1607</v>
      </c>
      <c r="C332" s="65" t="s">
        <v>1608</v>
      </c>
      <c r="D332" s="65" t="s">
        <v>390</v>
      </c>
      <c r="E332" s="66">
        <v>2.9000000000000001E-2</v>
      </c>
      <c r="F332" s="66">
        <v>2.0590000000000002</v>
      </c>
      <c r="G332" s="1">
        <v>193</v>
      </c>
      <c r="H332" s="1">
        <v>193</v>
      </c>
      <c r="I332" s="1">
        <v>397.387</v>
      </c>
      <c r="J332" s="1">
        <v>397.387</v>
      </c>
      <c r="K332" s="1"/>
      <c r="L332" s="1"/>
      <c r="M332" s="1"/>
      <c r="N332" s="1"/>
      <c r="O332" s="1"/>
      <c r="P332" s="1"/>
      <c r="R332" s="1">
        <v>205</v>
      </c>
      <c r="S332" s="1">
        <v>422.09500000000003</v>
      </c>
      <c r="T332" s="15">
        <f t="shared" ref="T332:T333" si="376">R332/H332</f>
        <v>1.0621761658031088</v>
      </c>
      <c r="U332" s="15">
        <f t="shared" ref="U332:U333" si="377">T332-AB332</f>
        <v>1.0365241542642756</v>
      </c>
      <c r="V332" s="16">
        <f t="shared" ref="V332:V333" si="378">G332*U332</f>
        <v>200.04916177300518</v>
      </c>
      <c r="W332" s="16">
        <f t="shared" ref="W332:W333" si="379">V332-G332</f>
        <v>7.0491617730051814</v>
      </c>
      <c r="X332" s="16">
        <f t="shared" ref="X332:X333" si="380">F332*W332</f>
        <v>14.51422409061767</v>
      </c>
      <c r="Y332" s="15">
        <f t="shared" ref="Y332:Y333" si="381">104.584835545197%-100%</f>
        <v>4.5848355451969969E-2</v>
      </c>
      <c r="Z332" s="15">
        <f t="shared" ref="Z332:Z333" si="382">101.199262415129%-100%</f>
        <v>1.1992624151289988E-2</v>
      </c>
      <c r="AA332" s="15">
        <f t="shared" ref="AA332:AA333" si="383">101.911505501324%-100%</f>
        <v>1.9115055013239957E-2</v>
      </c>
      <c r="AB332" s="15">
        <f t="shared" ref="AB332:AB333" si="384">AVERAGE(Y332:AA332)</f>
        <v>2.5652011538833303E-2</v>
      </c>
      <c r="AD332" s="21"/>
    </row>
    <row r="333" spans="1:30" ht="15" thickBot="1" x14ac:dyDescent="0.25">
      <c r="A333" s="63"/>
      <c r="B333" s="64" t="s">
        <v>1617</v>
      </c>
      <c r="C333" s="65" t="s">
        <v>1618</v>
      </c>
      <c r="D333" s="65" t="s">
        <v>95</v>
      </c>
      <c r="E333" s="66">
        <v>1.02</v>
      </c>
      <c r="F333" s="66">
        <v>72.42</v>
      </c>
      <c r="G333" s="1">
        <v>7.66</v>
      </c>
      <c r="H333" s="1">
        <v>7.66</v>
      </c>
      <c r="I333" s="1">
        <v>554.73720000000003</v>
      </c>
      <c r="J333" s="1">
        <v>554.73720000000003</v>
      </c>
      <c r="K333" s="1"/>
      <c r="L333" s="1"/>
      <c r="M333" s="1"/>
      <c r="N333" s="1"/>
      <c r="O333" s="1"/>
      <c r="P333" s="1"/>
      <c r="R333" s="1">
        <v>10.6</v>
      </c>
      <c r="S333" s="1">
        <v>767.65200000000004</v>
      </c>
      <c r="T333" s="15">
        <f t="shared" si="376"/>
        <v>1.3838120104438643</v>
      </c>
      <c r="U333" s="15">
        <f t="shared" si="377"/>
        <v>1.358159998905031</v>
      </c>
      <c r="V333" s="16">
        <f t="shared" si="378"/>
        <v>10.403505591612538</v>
      </c>
      <c r="W333" s="16">
        <f t="shared" si="379"/>
        <v>2.7435055916125375</v>
      </c>
      <c r="X333" s="16">
        <f t="shared" si="380"/>
        <v>198.68467494457997</v>
      </c>
      <c r="Y333" s="15">
        <f t="shared" si="381"/>
        <v>4.5848355451969969E-2</v>
      </c>
      <c r="Z333" s="15">
        <f t="shared" si="382"/>
        <v>1.1992624151289988E-2</v>
      </c>
      <c r="AA333" s="15">
        <f t="shared" si="383"/>
        <v>1.9115055013239957E-2</v>
      </c>
      <c r="AB333" s="15">
        <f t="shared" si="384"/>
        <v>2.5652011538833303E-2</v>
      </c>
      <c r="AD333" s="21"/>
    </row>
    <row r="334" spans="1:30" ht="20.5" thickBot="1" x14ac:dyDescent="0.25">
      <c r="A334" s="8">
        <v>63</v>
      </c>
      <c r="B334" s="9" t="s">
        <v>1619</v>
      </c>
      <c r="C334" s="10" t="s">
        <v>1620</v>
      </c>
      <c r="D334" s="10" t="s">
        <v>95</v>
      </c>
      <c r="E334" s="11">
        <v>0</v>
      </c>
      <c r="F334" s="11">
        <v>58</v>
      </c>
      <c r="G334" s="12">
        <v>59.01</v>
      </c>
      <c r="H334" s="12">
        <v>64.92</v>
      </c>
      <c r="I334" s="12">
        <v>3765.36</v>
      </c>
      <c r="J334" s="12">
        <v>1220.5229999999999</v>
      </c>
      <c r="K334" s="12">
        <v>916.66679999999997</v>
      </c>
      <c r="L334" s="12">
        <v>0</v>
      </c>
      <c r="M334" s="12">
        <v>0</v>
      </c>
      <c r="N334" s="12">
        <v>309.83337840000002</v>
      </c>
      <c r="O334" s="12">
        <v>1005.730146288</v>
      </c>
      <c r="P334" s="13">
        <v>312.51224545631999</v>
      </c>
      <c r="R334" s="12">
        <v>76.099999999999994</v>
      </c>
      <c r="S334" s="12">
        <v>1546.5989999999999</v>
      </c>
      <c r="AD334" s="21"/>
    </row>
    <row r="335" spans="1:30" x14ac:dyDescent="0.2">
      <c r="A335" s="63"/>
      <c r="B335" s="64" t="s">
        <v>1607</v>
      </c>
      <c r="C335" s="65" t="s">
        <v>1608</v>
      </c>
      <c r="D335" s="65" t="s">
        <v>390</v>
      </c>
      <c r="E335" s="66">
        <v>4.3499999999999997E-2</v>
      </c>
      <c r="F335" s="66">
        <v>2.5230000000000001</v>
      </c>
      <c r="G335" s="1">
        <v>193</v>
      </c>
      <c r="H335" s="1">
        <v>193</v>
      </c>
      <c r="I335" s="1">
        <v>486.93900000000002</v>
      </c>
      <c r="J335" s="1">
        <v>486.93900000000002</v>
      </c>
      <c r="K335" s="1"/>
      <c r="L335" s="1"/>
      <c r="M335" s="1"/>
      <c r="N335" s="1"/>
      <c r="O335" s="1"/>
      <c r="P335" s="1"/>
      <c r="R335" s="1">
        <v>205</v>
      </c>
      <c r="S335" s="1">
        <v>517.21500000000003</v>
      </c>
      <c r="T335" s="15">
        <f t="shared" ref="T335:T336" si="385">R335/H335</f>
        <v>1.0621761658031088</v>
      </c>
      <c r="U335" s="15">
        <f t="shared" ref="U335:U336" si="386">T335-AB335</f>
        <v>1.0365241542642756</v>
      </c>
      <c r="V335" s="16">
        <f t="shared" ref="V335:V336" si="387">G335*U335</f>
        <v>200.04916177300518</v>
      </c>
      <c r="W335" s="16">
        <f t="shared" ref="W335:W336" si="388">V335-G335</f>
        <v>7.0491617730051814</v>
      </c>
      <c r="X335" s="16">
        <f t="shared" ref="X335:X336" si="389">F335*W335</f>
        <v>17.785035153292075</v>
      </c>
      <c r="Y335" s="15">
        <f t="shared" ref="Y335:Y336" si="390">104.584835545197%-100%</f>
        <v>4.5848355451969969E-2</v>
      </c>
      <c r="Z335" s="15">
        <f t="shared" ref="Z335:Z336" si="391">101.199262415129%-100%</f>
        <v>1.1992624151289988E-2</v>
      </c>
      <c r="AA335" s="15">
        <f t="shared" ref="AA335:AA336" si="392">101.911505501324%-100%</f>
        <v>1.9115055013239957E-2</v>
      </c>
      <c r="AB335" s="15">
        <f t="shared" ref="AB335:AB336" si="393">AVERAGE(Y335:AA335)</f>
        <v>2.5652011538833303E-2</v>
      </c>
      <c r="AD335" s="21"/>
    </row>
    <row r="336" spans="1:30" ht="15" thickBot="1" x14ac:dyDescent="0.25">
      <c r="A336" s="63"/>
      <c r="B336" s="64" t="s">
        <v>1621</v>
      </c>
      <c r="C336" s="65" t="s">
        <v>1622</v>
      </c>
      <c r="D336" s="65" t="s">
        <v>95</v>
      </c>
      <c r="E336" s="66">
        <v>1.02</v>
      </c>
      <c r="F336" s="66">
        <v>59.16</v>
      </c>
      <c r="G336" s="1">
        <v>12.4</v>
      </c>
      <c r="H336" s="1">
        <v>12.4</v>
      </c>
      <c r="I336" s="1">
        <v>733.58399999999995</v>
      </c>
      <c r="J336" s="1">
        <v>733.58399999999995</v>
      </c>
      <c r="K336" s="1"/>
      <c r="L336" s="1"/>
      <c r="M336" s="1"/>
      <c r="N336" s="1"/>
      <c r="O336" s="1"/>
      <c r="P336" s="1"/>
      <c r="R336" s="1">
        <v>17.399999999999999</v>
      </c>
      <c r="S336" s="1">
        <v>1029.384</v>
      </c>
      <c r="T336" s="15">
        <f t="shared" si="385"/>
        <v>1.4032258064516128</v>
      </c>
      <c r="U336" s="15">
        <f t="shared" si="386"/>
        <v>1.3775737949127795</v>
      </c>
      <c r="V336" s="16">
        <f t="shared" si="387"/>
        <v>17.081915056918465</v>
      </c>
      <c r="W336" s="16">
        <f t="shared" si="388"/>
        <v>4.6819150569184647</v>
      </c>
      <c r="X336" s="16">
        <f t="shared" si="389"/>
        <v>276.98209476729636</v>
      </c>
      <c r="Y336" s="15">
        <f t="shared" si="390"/>
        <v>4.5848355451969969E-2</v>
      </c>
      <c r="Z336" s="15">
        <f t="shared" si="391"/>
        <v>1.1992624151289988E-2</v>
      </c>
      <c r="AA336" s="15">
        <f t="shared" si="392"/>
        <v>1.9115055013239957E-2</v>
      </c>
      <c r="AB336" s="15">
        <f t="shared" si="393"/>
        <v>2.5652011538833303E-2</v>
      </c>
      <c r="AD336" s="21"/>
    </row>
    <row r="337" spans="1:30" ht="20.5" thickBot="1" x14ac:dyDescent="0.25">
      <c r="A337" s="8">
        <v>64</v>
      </c>
      <c r="B337" s="9" t="s">
        <v>1623</v>
      </c>
      <c r="C337" s="10" t="s">
        <v>1624</v>
      </c>
      <c r="D337" s="10" t="s">
        <v>95</v>
      </c>
      <c r="E337" s="11">
        <v>0</v>
      </c>
      <c r="F337" s="11">
        <v>53</v>
      </c>
      <c r="G337" s="12">
        <v>116.21</v>
      </c>
      <c r="H337" s="12">
        <v>80.819999999999993</v>
      </c>
      <c r="I337" s="12">
        <v>4283.46</v>
      </c>
      <c r="J337" s="12">
        <v>1958.35</v>
      </c>
      <c r="K337" s="12">
        <v>837.64380000000006</v>
      </c>
      <c r="L337" s="12">
        <v>0</v>
      </c>
      <c r="M337" s="12">
        <v>0</v>
      </c>
      <c r="N337" s="12">
        <v>283.12360439999998</v>
      </c>
      <c r="O337" s="12">
        <v>919.02927160800004</v>
      </c>
      <c r="P337" s="13">
        <v>285.57153464112002</v>
      </c>
      <c r="R337" s="12">
        <v>94.97</v>
      </c>
      <c r="S337" s="12">
        <v>2413.4079999999999</v>
      </c>
      <c r="AD337" s="21"/>
    </row>
    <row r="338" spans="1:30" x14ac:dyDescent="0.2">
      <c r="A338" s="63"/>
      <c r="B338" s="64" t="s">
        <v>1607</v>
      </c>
      <c r="C338" s="65" t="s">
        <v>1608</v>
      </c>
      <c r="D338" s="65" t="s">
        <v>390</v>
      </c>
      <c r="E338" s="66">
        <v>4.3999999999999997E-2</v>
      </c>
      <c r="F338" s="66">
        <v>2.3319999999999999</v>
      </c>
      <c r="G338" s="1">
        <v>193</v>
      </c>
      <c r="H338" s="1">
        <v>193</v>
      </c>
      <c r="I338" s="1">
        <v>450.07600000000002</v>
      </c>
      <c r="J338" s="1">
        <v>450.07600000000002</v>
      </c>
      <c r="K338" s="1"/>
      <c r="L338" s="1"/>
      <c r="M338" s="1"/>
      <c r="N338" s="1"/>
      <c r="O338" s="1"/>
      <c r="P338" s="1"/>
      <c r="R338" s="1">
        <v>205</v>
      </c>
      <c r="S338" s="1">
        <v>478.06</v>
      </c>
      <c r="T338" s="15">
        <f t="shared" ref="T338:T339" si="394">R338/H338</f>
        <v>1.0621761658031088</v>
      </c>
      <c r="U338" s="15">
        <f t="shared" ref="U338:U339" si="395">T338-AB338</f>
        <v>1.0365241542642756</v>
      </c>
      <c r="V338" s="16">
        <f t="shared" ref="V338:V339" si="396">G338*U338</f>
        <v>200.04916177300518</v>
      </c>
      <c r="W338" s="16">
        <f t="shared" ref="W338:W339" si="397">V338-G338</f>
        <v>7.0491617730051814</v>
      </c>
      <c r="X338" s="16">
        <f t="shared" ref="X338:X339" si="398">F338*W338</f>
        <v>16.438645254648083</v>
      </c>
      <c r="Y338" s="15">
        <f t="shared" ref="Y338:Y339" si="399">104.584835545197%-100%</f>
        <v>4.5848355451969969E-2</v>
      </c>
      <c r="Z338" s="15">
        <f t="shared" ref="Z338:Z339" si="400">101.199262415129%-100%</f>
        <v>1.1992624151289988E-2</v>
      </c>
      <c r="AA338" s="15">
        <f t="shared" ref="AA338:AA339" si="401">101.911505501324%-100%</f>
        <v>1.9115055013239957E-2</v>
      </c>
      <c r="AB338" s="15">
        <f t="shared" ref="AB338:AB339" si="402">AVERAGE(Y338:AA338)</f>
        <v>2.5652011538833303E-2</v>
      </c>
      <c r="AD338" s="21"/>
    </row>
    <row r="339" spans="1:30" ht="15" thickBot="1" x14ac:dyDescent="0.25">
      <c r="A339" s="63"/>
      <c r="B339" s="64" t="s">
        <v>1625</v>
      </c>
      <c r="C339" s="65" t="s">
        <v>1626</v>
      </c>
      <c r="D339" s="65" t="s">
        <v>95</v>
      </c>
      <c r="E339" s="66">
        <v>1.02</v>
      </c>
      <c r="F339" s="66">
        <v>54.06</v>
      </c>
      <c r="G339" s="1">
        <v>27.9</v>
      </c>
      <c r="H339" s="1">
        <v>27.9</v>
      </c>
      <c r="I339" s="1">
        <v>1508.2739999999999</v>
      </c>
      <c r="J339" s="1">
        <v>1508.2739999999999</v>
      </c>
      <c r="K339" s="1"/>
      <c r="L339" s="1"/>
      <c r="M339" s="1"/>
      <c r="N339" s="1"/>
      <c r="O339" s="1"/>
      <c r="P339" s="1"/>
      <c r="R339" s="1">
        <v>35.799999999999997</v>
      </c>
      <c r="S339" s="1">
        <v>1935.348</v>
      </c>
      <c r="T339" s="15">
        <f t="shared" si="394"/>
        <v>1.2831541218637992</v>
      </c>
      <c r="U339" s="15">
        <f t="shared" si="395"/>
        <v>1.2575021103249659</v>
      </c>
      <c r="V339" s="16">
        <f t="shared" si="396"/>
        <v>35.084308878066551</v>
      </c>
      <c r="W339" s="16">
        <f t="shared" si="397"/>
        <v>7.1843088780665525</v>
      </c>
      <c r="X339" s="16">
        <f t="shared" si="398"/>
        <v>388.38373794827783</v>
      </c>
      <c r="Y339" s="15">
        <f t="shared" si="399"/>
        <v>4.5848355451969969E-2</v>
      </c>
      <c r="Z339" s="15">
        <f t="shared" si="400"/>
        <v>1.1992624151289988E-2</v>
      </c>
      <c r="AA339" s="15">
        <f t="shared" si="401"/>
        <v>1.9115055013239957E-2</v>
      </c>
      <c r="AB339" s="15">
        <f t="shared" si="402"/>
        <v>2.5652011538833303E-2</v>
      </c>
      <c r="AD339" s="21"/>
    </row>
    <row r="340" spans="1:30" ht="20.5" thickBot="1" x14ac:dyDescent="0.25">
      <c r="A340" s="8">
        <v>65</v>
      </c>
      <c r="B340" s="9" t="s">
        <v>2933</v>
      </c>
      <c r="C340" s="10" t="s">
        <v>2934</v>
      </c>
      <c r="D340" s="10" t="s">
        <v>95</v>
      </c>
      <c r="E340" s="11">
        <v>0</v>
      </c>
      <c r="F340" s="11">
        <v>39</v>
      </c>
      <c r="G340" s="12">
        <v>153.69</v>
      </c>
      <c r="H340" s="12">
        <v>82.61</v>
      </c>
      <c r="I340" s="12">
        <v>3221.79</v>
      </c>
      <c r="J340" s="12">
        <v>1510.5577499999999</v>
      </c>
      <c r="K340" s="12">
        <v>616.37940000000003</v>
      </c>
      <c r="L340" s="12">
        <v>0</v>
      </c>
      <c r="M340" s="12">
        <v>0</v>
      </c>
      <c r="N340" s="12">
        <v>208.3362372</v>
      </c>
      <c r="O340" s="12">
        <v>676.26682250399995</v>
      </c>
      <c r="P340" s="13">
        <v>210.13754435856001</v>
      </c>
      <c r="R340" s="12">
        <v>101.86</v>
      </c>
      <c r="S340" s="12">
        <v>2044.42875</v>
      </c>
      <c r="AD340" s="21"/>
    </row>
    <row r="341" spans="1:30" x14ac:dyDescent="0.2">
      <c r="A341" s="63"/>
      <c r="B341" s="64" t="s">
        <v>1607</v>
      </c>
      <c r="C341" s="65" t="s">
        <v>1608</v>
      </c>
      <c r="D341" s="65" t="s">
        <v>390</v>
      </c>
      <c r="E341" s="66">
        <v>4.4249999999999998E-2</v>
      </c>
      <c r="F341" s="66">
        <v>1.7257499999999999</v>
      </c>
      <c r="G341" s="1">
        <v>193</v>
      </c>
      <c r="H341" s="1">
        <v>193</v>
      </c>
      <c r="I341" s="1">
        <v>333.06975</v>
      </c>
      <c r="J341" s="1">
        <v>333.06975</v>
      </c>
      <c r="K341" s="1"/>
      <c r="L341" s="1"/>
      <c r="M341" s="1"/>
      <c r="N341" s="1"/>
      <c r="O341" s="1"/>
      <c r="P341" s="1"/>
      <c r="R341" s="1">
        <v>205</v>
      </c>
      <c r="S341" s="1">
        <v>353.77875</v>
      </c>
      <c r="T341" s="15">
        <f t="shared" ref="T341:T342" si="403">R341/H341</f>
        <v>1.0621761658031088</v>
      </c>
      <c r="U341" s="15">
        <f t="shared" ref="U341:U342" si="404">T341-AB341</f>
        <v>1.0365241542642756</v>
      </c>
      <c r="V341" s="16">
        <f t="shared" ref="V341:V342" si="405">G341*U341</f>
        <v>200.04916177300518</v>
      </c>
      <c r="W341" s="16">
        <f t="shared" ref="W341:W342" si="406">V341-G341</f>
        <v>7.0491617730051814</v>
      </c>
      <c r="X341" s="16">
        <f t="shared" ref="X341:X342" si="407">F341*W341</f>
        <v>12.165090929763691</v>
      </c>
      <c r="Y341" s="15">
        <f t="shared" ref="Y341:Y342" si="408">104.584835545197%-100%</f>
        <v>4.5848355451969969E-2</v>
      </c>
      <c r="Z341" s="15">
        <f t="shared" ref="Z341:Z342" si="409">101.199262415129%-100%</f>
        <v>1.1992624151289988E-2</v>
      </c>
      <c r="AA341" s="15">
        <f t="shared" ref="AA341:AA342" si="410">101.911505501324%-100%</f>
        <v>1.9115055013239957E-2</v>
      </c>
      <c r="AB341" s="15">
        <f t="shared" ref="AB341:AB342" si="411">AVERAGE(Y341:AA341)</f>
        <v>2.5652011538833303E-2</v>
      </c>
      <c r="AD341" s="21"/>
    </row>
    <row r="342" spans="1:30" ht="15" thickBot="1" x14ac:dyDescent="0.25">
      <c r="A342" s="63"/>
      <c r="B342" s="64" t="s">
        <v>2935</v>
      </c>
      <c r="C342" s="65" t="s">
        <v>2936</v>
      </c>
      <c r="D342" s="65" t="s">
        <v>95</v>
      </c>
      <c r="E342" s="66">
        <v>1.02</v>
      </c>
      <c r="F342" s="66">
        <v>39.78</v>
      </c>
      <c r="G342" s="1">
        <v>29.6</v>
      </c>
      <c r="H342" s="1">
        <v>29.6</v>
      </c>
      <c r="I342" s="1">
        <v>1177.4880000000001</v>
      </c>
      <c r="J342" s="1">
        <v>1177.4880000000001</v>
      </c>
      <c r="K342" s="1"/>
      <c r="L342" s="1"/>
      <c r="M342" s="1"/>
      <c r="N342" s="1"/>
      <c r="O342" s="1"/>
      <c r="P342" s="1"/>
      <c r="R342" s="1">
        <v>42.5</v>
      </c>
      <c r="S342" s="1">
        <v>1690.65</v>
      </c>
      <c r="T342" s="15">
        <f t="shared" si="403"/>
        <v>1.4358108108108107</v>
      </c>
      <c r="U342" s="15">
        <f t="shared" si="404"/>
        <v>1.4101587992719775</v>
      </c>
      <c r="V342" s="16">
        <f t="shared" si="405"/>
        <v>41.740700458450533</v>
      </c>
      <c r="W342" s="16">
        <f t="shared" si="406"/>
        <v>12.140700458450532</v>
      </c>
      <c r="X342" s="16">
        <f t="shared" si="407"/>
        <v>482.95706423716217</v>
      </c>
      <c r="Y342" s="15">
        <f t="shared" si="408"/>
        <v>4.5848355451969969E-2</v>
      </c>
      <c r="Z342" s="15">
        <f t="shared" si="409"/>
        <v>1.1992624151289988E-2</v>
      </c>
      <c r="AA342" s="15">
        <f t="shared" si="410"/>
        <v>1.9115055013239957E-2</v>
      </c>
      <c r="AB342" s="15">
        <f t="shared" si="411"/>
        <v>2.5652011538833303E-2</v>
      </c>
      <c r="AD342" s="21"/>
    </row>
    <row r="343" spans="1:30" ht="20.5" thickBot="1" x14ac:dyDescent="0.25">
      <c r="A343" s="8">
        <v>66</v>
      </c>
      <c r="B343" s="9" t="s">
        <v>2937</v>
      </c>
      <c r="C343" s="10" t="s">
        <v>2938</v>
      </c>
      <c r="D343" s="10" t="s">
        <v>95</v>
      </c>
      <c r="E343" s="11">
        <v>0</v>
      </c>
      <c r="F343" s="11">
        <v>8</v>
      </c>
      <c r="G343" s="12">
        <v>198.57</v>
      </c>
      <c r="H343" s="12">
        <v>131.9</v>
      </c>
      <c r="I343" s="12">
        <v>1055.2</v>
      </c>
      <c r="J343" s="12">
        <v>704.24</v>
      </c>
      <c r="K343" s="12">
        <v>126.43680000000001</v>
      </c>
      <c r="L343" s="12">
        <v>0</v>
      </c>
      <c r="M343" s="12">
        <v>0</v>
      </c>
      <c r="N343" s="12">
        <v>42.735638399999999</v>
      </c>
      <c r="O343" s="12">
        <v>138.721399488</v>
      </c>
      <c r="P343" s="13">
        <v>43.105137304320003</v>
      </c>
      <c r="R343" s="12">
        <v>157.91</v>
      </c>
      <c r="S343" s="12">
        <v>867.77599999999995</v>
      </c>
      <c r="AD343" s="21"/>
    </row>
    <row r="344" spans="1:30" x14ac:dyDescent="0.2">
      <c r="A344" s="63"/>
      <c r="B344" s="64" t="s">
        <v>1607</v>
      </c>
      <c r="C344" s="65" t="s">
        <v>1608</v>
      </c>
      <c r="D344" s="65" t="s">
        <v>390</v>
      </c>
      <c r="E344" s="66">
        <v>4.5999999999999999E-2</v>
      </c>
      <c r="F344" s="66">
        <v>0.36799999999999999</v>
      </c>
      <c r="G344" s="1">
        <v>193</v>
      </c>
      <c r="H344" s="1">
        <v>193</v>
      </c>
      <c r="I344" s="1">
        <v>71.024000000000001</v>
      </c>
      <c r="J344" s="1">
        <v>71.024000000000001</v>
      </c>
      <c r="K344" s="1"/>
      <c r="L344" s="1"/>
      <c r="M344" s="1"/>
      <c r="N344" s="1"/>
      <c r="O344" s="1"/>
      <c r="P344" s="1"/>
      <c r="R344" s="1">
        <v>205</v>
      </c>
      <c r="S344" s="1">
        <v>75.44</v>
      </c>
      <c r="T344" s="15">
        <f t="shared" ref="T344:T345" si="412">R344/H344</f>
        <v>1.0621761658031088</v>
      </c>
      <c r="U344" s="15">
        <f t="shared" ref="U344:U345" si="413">T344-AB344</f>
        <v>1.0365241542642756</v>
      </c>
      <c r="V344" s="16">
        <f t="shared" ref="V344:V345" si="414">G344*U344</f>
        <v>200.04916177300518</v>
      </c>
      <c r="W344" s="16">
        <f t="shared" ref="W344:W345" si="415">V344-G344</f>
        <v>7.0491617730051814</v>
      </c>
      <c r="X344" s="16">
        <f t="shared" ref="X344:X345" si="416">F344*W344</f>
        <v>2.5940915324659066</v>
      </c>
      <c r="Y344" s="15">
        <f t="shared" ref="Y344:Y345" si="417">104.584835545197%-100%</f>
        <v>4.5848355451969969E-2</v>
      </c>
      <c r="Z344" s="15">
        <f t="shared" ref="Z344:Z345" si="418">101.199262415129%-100%</f>
        <v>1.1992624151289988E-2</v>
      </c>
      <c r="AA344" s="15">
        <f t="shared" ref="AA344:AA345" si="419">101.911505501324%-100%</f>
        <v>1.9115055013239957E-2</v>
      </c>
      <c r="AB344" s="15">
        <f t="shared" ref="AB344:AB345" si="420">AVERAGE(Y344:AA344)</f>
        <v>2.5652011538833303E-2</v>
      </c>
      <c r="AD344" s="21"/>
    </row>
    <row r="345" spans="1:30" ht="15" thickBot="1" x14ac:dyDescent="0.25">
      <c r="A345" s="63"/>
      <c r="B345" s="64" t="s">
        <v>2939</v>
      </c>
      <c r="C345" s="65" t="s">
        <v>2940</v>
      </c>
      <c r="D345" s="65" t="s">
        <v>95</v>
      </c>
      <c r="E345" s="66">
        <v>1.02</v>
      </c>
      <c r="F345" s="66">
        <v>8.16</v>
      </c>
      <c r="G345" s="1">
        <v>77.599999999999994</v>
      </c>
      <c r="H345" s="1">
        <v>77.599999999999994</v>
      </c>
      <c r="I345" s="1">
        <v>633.21600000000001</v>
      </c>
      <c r="J345" s="1">
        <v>633.21600000000001</v>
      </c>
      <c r="K345" s="1"/>
      <c r="L345" s="1"/>
      <c r="M345" s="1"/>
      <c r="N345" s="1"/>
      <c r="O345" s="1"/>
      <c r="P345" s="1"/>
      <c r="R345" s="1">
        <v>97.1</v>
      </c>
      <c r="S345" s="1">
        <v>792.33600000000001</v>
      </c>
      <c r="T345" s="15">
        <f t="shared" si="412"/>
        <v>1.2512886597938144</v>
      </c>
      <c r="U345" s="15">
        <f t="shared" si="413"/>
        <v>1.2256366482549812</v>
      </c>
      <c r="V345" s="16">
        <f t="shared" si="414"/>
        <v>95.109403904586529</v>
      </c>
      <c r="W345" s="16">
        <f t="shared" si="415"/>
        <v>17.509403904586534</v>
      </c>
      <c r="X345" s="16">
        <f t="shared" si="416"/>
        <v>142.87673586142611</v>
      </c>
      <c r="Y345" s="15">
        <f t="shared" si="417"/>
        <v>4.5848355451969969E-2</v>
      </c>
      <c r="Z345" s="15">
        <f t="shared" si="418"/>
        <v>1.1992624151289988E-2</v>
      </c>
      <c r="AA345" s="15">
        <f t="shared" si="419"/>
        <v>1.9115055013239957E-2</v>
      </c>
      <c r="AB345" s="15">
        <f t="shared" si="420"/>
        <v>2.5652011538833303E-2</v>
      </c>
      <c r="AD345" s="21"/>
    </row>
    <row r="346" spans="1:30" ht="20.5" thickBot="1" x14ac:dyDescent="0.25">
      <c r="A346" s="8">
        <v>67</v>
      </c>
      <c r="B346" s="9" t="s">
        <v>1627</v>
      </c>
      <c r="C346" s="10" t="s">
        <v>1628</v>
      </c>
      <c r="D346" s="10" t="s">
        <v>95</v>
      </c>
      <c r="E346" s="11">
        <v>0</v>
      </c>
      <c r="F346" s="11">
        <v>130</v>
      </c>
      <c r="G346" s="12">
        <v>143.35</v>
      </c>
      <c r="H346" s="12">
        <v>113.51</v>
      </c>
      <c r="I346" s="12">
        <v>14756.3</v>
      </c>
      <c r="J346" s="12">
        <v>8407.23</v>
      </c>
      <c r="K346" s="12">
        <v>2287.194</v>
      </c>
      <c r="L346" s="12">
        <v>0</v>
      </c>
      <c r="M346" s="12">
        <v>0</v>
      </c>
      <c r="N346" s="12">
        <v>773.07157199999995</v>
      </c>
      <c r="O346" s="12">
        <v>2509.4177690400002</v>
      </c>
      <c r="P346" s="13">
        <v>779.75566774560002</v>
      </c>
      <c r="R346" s="12">
        <v>140.91999999999999</v>
      </c>
      <c r="S346" s="12">
        <v>11166.09</v>
      </c>
      <c r="AD346" s="21"/>
    </row>
    <row r="347" spans="1:30" x14ac:dyDescent="0.2">
      <c r="A347" s="63"/>
      <c r="B347" s="64" t="s">
        <v>1607</v>
      </c>
      <c r="C347" s="65" t="s">
        <v>1608</v>
      </c>
      <c r="D347" s="65" t="s">
        <v>390</v>
      </c>
      <c r="E347" s="66">
        <v>0.111</v>
      </c>
      <c r="F347" s="66">
        <v>14.43</v>
      </c>
      <c r="G347" s="1">
        <v>193</v>
      </c>
      <c r="H347" s="1">
        <v>193</v>
      </c>
      <c r="I347" s="1">
        <v>2784.99</v>
      </c>
      <c r="J347" s="1">
        <v>2784.99</v>
      </c>
      <c r="K347" s="1"/>
      <c r="L347" s="1"/>
      <c r="M347" s="1"/>
      <c r="N347" s="1"/>
      <c r="O347" s="1"/>
      <c r="P347" s="1"/>
      <c r="R347" s="1">
        <v>205</v>
      </c>
      <c r="S347" s="1">
        <v>2958.15</v>
      </c>
      <c r="T347" s="15">
        <f t="shared" ref="T347:T348" si="421">R347/H347</f>
        <v>1.0621761658031088</v>
      </c>
      <c r="U347" s="15">
        <f t="shared" ref="U347:U348" si="422">T347-AB347</f>
        <v>1.0365241542642756</v>
      </c>
      <c r="V347" s="16">
        <f t="shared" ref="V347:V348" si="423">G347*U347</f>
        <v>200.04916177300518</v>
      </c>
      <c r="W347" s="16">
        <f t="shared" ref="W347:W348" si="424">V347-G347</f>
        <v>7.0491617730051814</v>
      </c>
      <c r="X347" s="16">
        <f t="shared" ref="X347:X348" si="425">F347*W347</f>
        <v>101.71940438446477</v>
      </c>
      <c r="Y347" s="15">
        <f t="shared" ref="Y347:Y348" si="426">104.584835545197%-100%</f>
        <v>4.5848355451969969E-2</v>
      </c>
      <c r="Z347" s="15">
        <f t="shared" ref="Z347:Z348" si="427">101.199262415129%-100%</f>
        <v>1.1992624151289988E-2</v>
      </c>
      <c r="AA347" s="15">
        <f t="shared" ref="AA347:AA348" si="428">101.911505501324%-100%</f>
        <v>1.9115055013239957E-2</v>
      </c>
      <c r="AB347" s="15">
        <f t="shared" ref="AB347:AB348" si="429">AVERAGE(Y347:AA347)</f>
        <v>2.5652011538833303E-2</v>
      </c>
      <c r="AD347" s="21"/>
    </row>
    <row r="348" spans="1:30" ht="15" thickBot="1" x14ac:dyDescent="0.25">
      <c r="A348" s="63"/>
      <c r="B348" s="64" t="s">
        <v>1629</v>
      </c>
      <c r="C348" s="65" t="s">
        <v>1630</v>
      </c>
      <c r="D348" s="65" t="s">
        <v>95</v>
      </c>
      <c r="E348" s="66">
        <v>1.02</v>
      </c>
      <c r="F348" s="66">
        <v>132.6</v>
      </c>
      <c r="G348" s="1">
        <v>42.4</v>
      </c>
      <c r="H348" s="1">
        <v>42.4</v>
      </c>
      <c r="I348" s="1">
        <v>5622.24</v>
      </c>
      <c r="J348" s="1">
        <v>5622.24</v>
      </c>
      <c r="K348" s="1"/>
      <c r="L348" s="1"/>
      <c r="M348" s="1"/>
      <c r="N348" s="1"/>
      <c r="O348" s="1"/>
      <c r="P348" s="1"/>
      <c r="R348" s="1">
        <v>61.9</v>
      </c>
      <c r="S348" s="1">
        <v>8207.94</v>
      </c>
      <c r="T348" s="15">
        <f t="shared" si="421"/>
        <v>1.4599056603773586</v>
      </c>
      <c r="U348" s="15">
        <f t="shared" si="422"/>
        <v>1.4342536488385254</v>
      </c>
      <c r="V348" s="16">
        <f t="shared" si="423"/>
        <v>60.812354710753475</v>
      </c>
      <c r="W348" s="16">
        <f t="shared" si="424"/>
        <v>18.412354710753476</v>
      </c>
      <c r="X348" s="16">
        <f t="shared" si="425"/>
        <v>2441.478234645911</v>
      </c>
      <c r="Y348" s="15">
        <f t="shared" si="426"/>
        <v>4.5848355451969969E-2</v>
      </c>
      <c r="Z348" s="15">
        <f t="shared" si="427"/>
        <v>1.1992624151289988E-2</v>
      </c>
      <c r="AA348" s="15">
        <f t="shared" si="428"/>
        <v>1.9115055013239957E-2</v>
      </c>
      <c r="AB348" s="15">
        <f t="shared" si="429"/>
        <v>2.5652011538833303E-2</v>
      </c>
      <c r="AD348" s="21"/>
    </row>
    <row r="349" spans="1:30" ht="20.5" thickBot="1" x14ac:dyDescent="0.25">
      <c r="A349" s="8">
        <v>68</v>
      </c>
      <c r="B349" s="9" t="s">
        <v>1631</v>
      </c>
      <c r="C349" s="10" t="s">
        <v>1632</v>
      </c>
      <c r="D349" s="10" t="s">
        <v>95</v>
      </c>
      <c r="E349" s="11">
        <v>0</v>
      </c>
      <c r="F349" s="11">
        <v>97</v>
      </c>
      <c r="G349" s="12">
        <v>198.1</v>
      </c>
      <c r="H349" s="12">
        <v>132.74</v>
      </c>
      <c r="I349" s="12">
        <v>12875.78</v>
      </c>
      <c r="J349" s="12">
        <v>8138.2515000000003</v>
      </c>
      <c r="K349" s="12">
        <v>1706.5986</v>
      </c>
      <c r="L349" s="12">
        <v>0</v>
      </c>
      <c r="M349" s="12">
        <v>0</v>
      </c>
      <c r="N349" s="12">
        <v>576.83032679999997</v>
      </c>
      <c r="O349" s="12">
        <v>1872.4117199760001</v>
      </c>
      <c r="P349" s="13">
        <v>581.81769054864003</v>
      </c>
      <c r="R349" s="12">
        <v>168.67</v>
      </c>
      <c r="S349" s="12">
        <v>11023.2255</v>
      </c>
      <c r="AD349" s="21"/>
    </row>
    <row r="350" spans="1:30" x14ac:dyDescent="0.2">
      <c r="A350" s="63"/>
      <c r="B350" s="64" t="s">
        <v>1607</v>
      </c>
      <c r="C350" s="65" t="s">
        <v>1608</v>
      </c>
      <c r="D350" s="65" t="s">
        <v>390</v>
      </c>
      <c r="E350" s="66">
        <v>0.11550000000000001</v>
      </c>
      <c r="F350" s="66">
        <v>11.2035</v>
      </c>
      <c r="G350" s="1">
        <v>193</v>
      </c>
      <c r="H350" s="1">
        <v>193</v>
      </c>
      <c r="I350" s="1">
        <v>2162.2755000000002</v>
      </c>
      <c r="J350" s="1">
        <v>2162.2755000000002</v>
      </c>
      <c r="K350" s="1"/>
      <c r="L350" s="1"/>
      <c r="M350" s="1"/>
      <c r="N350" s="1"/>
      <c r="O350" s="1"/>
      <c r="P350" s="1"/>
      <c r="R350" s="1">
        <v>205</v>
      </c>
      <c r="S350" s="1">
        <v>2296.7175000000002</v>
      </c>
      <c r="T350" s="15">
        <f t="shared" ref="T350:T351" si="430">R350/H350</f>
        <v>1.0621761658031088</v>
      </c>
      <c r="U350" s="15">
        <f t="shared" ref="U350:U351" si="431">T350-AB350</f>
        <v>1.0365241542642756</v>
      </c>
      <c r="V350" s="16">
        <f t="shared" ref="V350:V351" si="432">G350*U350</f>
        <v>200.04916177300518</v>
      </c>
      <c r="W350" s="16">
        <f t="shared" ref="W350:W351" si="433">V350-G350</f>
        <v>7.0491617730051814</v>
      </c>
      <c r="X350" s="16">
        <f t="shared" ref="X350:X351" si="434">F350*W350</f>
        <v>78.975283923863557</v>
      </c>
      <c r="Y350" s="15">
        <f t="shared" ref="Y350:Y351" si="435">104.584835545197%-100%</f>
        <v>4.5848355451969969E-2</v>
      </c>
      <c r="Z350" s="15">
        <f t="shared" ref="Z350:Z351" si="436">101.199262415129%-100%</f>
        <v>1.1992624151289988E-2</v>
      </c>
      <c r="AA350" s="15">
        <f t="shared" ref="AA350:AA351" si="437">101.911505501324%-100%</f>
        <v>1.9115055013239957E-2</v>
      </c>
      <c r="AB350" s="15">
        <f t="shared" ref="AB350:AB351" si="438">AVERAGE(Y350:AA350)</f>
        <v>2.5652011538833303E-2</v>
      </c>
      <c r="AD350" s="21"/>
    </row>
    <row r="351" spans="1:30" ht="15" thickBot="1" x14ac:dyDescent="0.25">
      <c r="A351" s="63"/>
      <c r="B351" s="64" t="s">
        <v>1633</v>
      </c>
      <c r="C351" s="65" t="s">
        <v>1634</v>
      </c>
      <c r="D351" s="65" t="s">
        <v>95</v>
      </c>
      <c r="E351" s="66">
        <v>1.02</v>
      </c>
      <c r="F351" s="66">
        <v>98.94</v>
      </c>
      <c r="G351" s="1">
        <v>60.4</v>
      </c>
      <c r="H351" s="1">
        <v>60.4</v>
      </c>
      <c r="I351" s="1">
        <v>5975.9759999999997</v>
      </c>
      <c r="J351" s="1">
        <v>5975.9759999999997</v>
      </c>
      <c r="K351" s="1"/>
      <c r="L351" s="1"/>
      <c r="M351" s="1"/>
      <c r="N351" s="1"/>
      <c r="O351" s="1"/>
      <c r="P351" s="1"/>
      <c r="R351" s="1">
        <v>88.2</v>
      </c>
      <c r="S351" s="1">
        <v>8726.5079999999998</v>
      </c>
      <c r="T351" s="15">
        <f t="shared" si="430"/>
        <v>1.4602649006622517</v>
      </c>
      <c r="U351" s="15">
        <f t="shared" si="431"/>
        <v>1.4346128891234184</v>
      </c>
      <c r="V351" s="16">
        <f t="shared" si="432"/>
        <v>86.650618503054474</v>
      </c>
      <c r="W351" s="16">
        <f t="shared" si="433"/>
        <v>26.250618503054476</v>
      </c>
      <c r="X351" s="16">
        <f t="shared" si="434"/>
        <v>2597.2361946922097</v>
      </c>
      <c r="Y351" s="15">
        <f t="shared" si="435"/>
        <v>4.5848355451969969E-2</v>
      </c>
      <c r="Z351" s="15">
        <f t="shared" si="436"/>
        <v>1.1992624151289988E-2</v>
      </c>
      <c r="AA351" s="15">
        <f t="shared" si="437"/>
        <v>1.9115055013239957E-2</v>
      </c>
      <c r="AB351" s="15">
        <f t="shared" si="438"/>
        <v>2.5652011538833303E-2</v>
      </c>
      <c r="AD351" s="21"/>
    </row>
    <row r="352" spans="1:30" ht="20.5" thickBot="1" x14ac:dyDescent="0.25">
      <c r="A352" s="8">
        <v>69</v>
      </c>
      <c r="B352" s="9" t="s">
        <v>2941</v>
      </c>
      <c r="C352" s="10" t="s">
        <v>2942</v>
      </c>
      <c r="D352" s="10" t="s">
        <v>95</v>
      </c>
      <c r="E352" s="11">
        <v>0</v>
      </c>
      <c r="F352" s="11">
        <v>38</v>
      </c>
      <c r="G352" s="12">
        <v>273.39999999999998</v>
      </c>
      <c r="H352" s="12">
        <v>156.28</v>
      </c>
      <c r="I352" s="12">
        <v>5938.64</v>
      </c>
      <c r="J352" s="12">
        <v>4082.4920000000002</v>
      </c>
      <c r="K352" s="12">
        <v>668.56439999999998</v>
      </c>
      <c r="L352" s="12">
        <v>0</v>
      </c>
      <c r="M352" s="12">
        <v>0</v>
      </c>
      <c r="N352" s="12">
        <v>225.9747672</v>
      </c>
      <c r="O352" s="12">
        <v>733.52211710400002</v>
      </c>
      <c r="P352" s="13">
        <v>227.92857980255999</v>
      </c>
      <c r="R352" s="12">
        <v>202.64</v>
      </c>
      <c r="S352" s="12">
        <v>5609.18</v>
      </c>
      <c r="AD352" s="21"/>
    </row>
    <row r="353" spans="1:30" x14ac:dyDescent="0.2">
      <c r="A353" s="63"/>
      <c r="B353" s="64" t="s">
        <v>1607</v>
      </c>
      <c r="C353" s="65" t="s">
        <v>1608</v>
      </c>
      <c r="D353" s="65" t="s">
        <v>390</v>
      </c>
      <c r="E353" s="66">
        <v>0.11799999999999999</v>
      </c>
      <c r="F353" s="66">
        <v>4.484</v>
      </c>
      <c r="G353" s="1">
        <v>193</v>
      </c>
      <c r="H353" s="1">
        <v>193</v>
      </c>
      <c r="I353" s="1">
        <v>865.41200000000003</v>
      </c>
      <c r="J353" s="1">
        <v>865.41200000000003</v>
      </c>
      <c r="K353" s="1"/>
      <c r="L353" s="1"/>
      <c r="M353" s="1"/>
      <c r="N353" s="1"/>
      <c r="O353" s="1"/>
      <c r="P353" s="1"/>
      <c r="R353" s="1">
        <v>205</v>
      </c>
      <c r="S353" s="1">
        <v>919.22</v>
      </c>
      <c r="T353" s="15">
        <f t="shared" ref="T353:T354" si="439">R353/H353</f>
        <v>1.0621761658031088</v>
      </c>
      <c r="U353" s="15">
        <f t="shared" ref="U353:U354" si="440">T353-AB353</f>
        <v>1.0365241542642756</v>
      </c>
      <c r="V353" s="16">
        <f t="shared" ref="V353:V354" si="441">G353*U353</f>
        <v>200.04916177300518</v>
      </c>
      <c r="W353" s="16">
        <f t="shared" ref="W353:W354" si="442">V353-G353</f>
        <v>7.0491617730051814</v>
      </c>
      <c r="X353" s="16">
        <f t="shared" ref="X353:X354" si="443">F353*W353</f>
        <v>31.608441390155232</v>
      </c>
      <c r="Y353" s="15">
        <f t="shared" ref="Y353:Y354" si="444">104.584835545197%-100%</f>
        <v>4.5848355451969969E-2</v>
      </c>
      <c r="Z353" s="15">
        <f t="shared" ref="Z353:Z354" si="445">101.199262415129%-100%</f>
        <v>1.1992624151289988E-2</v>
      </c>
      <c r="AA353" s="15">
        <f t="shared" ref="AA353:AA354" si="446">101.911505501324%-100%</f>
        <v>1.9115055013239957E-2</v>
      </c>
      <c r="AB353" s="15">
        <f t="shared" ref="AB353:AB354" si="447">AVERAGE(Y353:AA353)</f>
        <v>2.5652011538833303E-2</v>
      </c>
      <c r="AD353" s="21"/>
    </row>
    <row r="354" spans="1:30" ht="15" thickBot="1" x14ac:dyDescent="0.25">
      <c r="A354" s="63"/>
      <c r="B354" s="64" t="s">
        <v>2943</v>
      </c>
      <c r="C354" s="65" t="s">
        <v>2944</v>
      </c>
      <c r="D354" s="65" t="s">
        <v>95</v>
      </c>
      <c r="E354" s="66">
        <v>1.02</v>
      </c>
      <c r="F354" s="66">
        <v>38.76</v>
      </c>
      <c r="G354" s="1">
        <v>83</v>
      </c>
      <c r="H354" s="1">
        <v>83</v>
      </c>
      <c r="I354" s="1">
        <v>3217.08</v>
      </c>
      <c r="J354" s="1">
        <v>3217.08</v>
      </c>
      <c r="K354" s="1"/>
      <c r="L354" s="1"/>
      <c r="M354" s="1"/>
      <c r="N354" s="1"/>
      <c r="O354" s="1"/>
      <c r="P354" s="1"/>
      <c r="R354" s="1">
        <v>121</v>
      </c>
      <c r="S354" s="1">
        <v>4689.96</v>
      </c>
      <c r="T354" s="15">
        <f t="shared" si="439"/>
        <v>1.4578313253012047</v>
      </c>
      <c r="U354" s="15">
        <f t="shared" si="440"/>
        <v>1.4321793137623715</v>
      </c>
      <c r="V354" s="16">
        <f t="shared" si="441"/>
        <v>118.87088304227683</v>
      </c>
      <c r="W354" s="16">
        <f t="shared" si="442"/>
        <v>35.87088304227683</v>
      </c>
      <c r="X354" s="16">
        <f t="shared" si="443"/>
        <v>1390.3554267186498</v>
      </c>
      <c r="Y354" s="15">
        <f t="shared" si="444"/>
        <v>4.5848355451969969E-2</v>
      </c>
      <c r="Z354" s="15">
        <f t="shared" si="445"/>
        <v>1.1992624151289988E-2</v>
      </c>
      <c r="AA354" s="15">
        <f t="shared" si="446"/>
        <v>1.9115055013239957E-2</v>
      </c>
      <c r="AB354" s="15">
        <f t="shared" si="447"/>
        <v>2.5652011538833303E-2</v>
      </c>
      <c r="AD354" s="21"/>
    </row>
    <row r="355" spans="1:30" ht="15" thickBot="1" x14ac:dyDescent="0.25">
      <c r="A355" s="8">
        <v>70</v>
      </c>
      <c r="B355" s="9" t="s">
        <v>1635</v>
      </c>
      <c r="C355" s="10" t="s">
        <v>1636</v>
      </c>
      <c r="D355" s="10" t="s">
        <v>95</v>
      </c>
      <c r="E355" s="11">
        <v>0</v>
      </c>
      <c r="F355" s="11">
        <v>143</v>
      </c>
      <c r="G355" s="12">
        <v>65.89</v>
      </c>
      <c r="H355" s="12">
        <v>35.520000000000003</v>
      </c>
      <c r="I355" s="12">
        <v>5079.3599999999997</v>
      </c>
      <c r="J355" s="12">
        <v>4072.9259999999999</v>
      </c>
      <c r="K355" s="12">
        <v>362.46210000000002</v>
      </c>
      <c r="L355" s="12">
        <v>0</v>
      </c>
      <c r="M355" s="12">
        <v>0</v>
      </c>
      <c r="N355" s="12">
        <v>122.5121898</v>
      </c>
      <c r="O355" s="12">
        <v>397.67891763599999</v>
      </c>
      <c r="P355" s="13">
        <v>123.57144904104</v>
      </c>
      <c r="R355" s="12">
        <v>62.67</v>
      </c>
      <c r="S355" s="12">
        <v>7828.1059999999998</v>
      </c>
      <c r="AD355" s="21"/>
    </row>
    <row r="356" spans="1:30" ht="15" thickBot="1" x14ac:dyDescent="0.25">
      <c r="A356" s="63"/>
      <c r="B356" s="64" t="s">
        <v>1637</v>
      </c>
      <c r="C356" s="65" t="s">
        <v>1638</v>
      </c>
      <c r="D356" s="65" t="s">
        <v>95</v>
      </c>
      <c r="E356" s="66">
        <v>1.01</v>
      </c>
      <c r="F356" s="66">
        <v>144.43</v>
      </c>
      <c r="G356" s="1">
        <v>28.2</v>
      </c>
      <c r="H356" s="1">
        <v>28.2</v>
      </c>
      <c r="I356" s="1">
        <v>4072.9259999999999</v>
      </c>
      <c r="J356" s="1">
        <v>4072.9259999999999</v>
      </c>
      <c r="K356" s="1"/>
      <c r="L356" s="1"/>
      <c r="M356" s="1"/>
      <c r="N356" s="1"/>
      <c r="O356" s="1"/>
      <c r="P356" s="1"/>
      <c r="R356" s="1">
        <v>54.2</v>
      </c>
      <c r="S356" s="1">
        <v>7828.1059999999998</v>
      </c>
      <c r="T356" s="15">
        <f t="shared" ref="T356" si="448">R356/H356</f>
        <v>1.9219858156028371</v>
      </c>
      <c r="U356" s="15">
        <f t="shared" ref="U356" si="449">T356-AB356</f>
        <v>1.8963338040640039</v>
      </c>
      <c r="V356" s="16">
        <f t="shared" ref="V356" si="450">G356*U356</f>
        <v>53.476613274604908</v>
      </c>
      <c r="W356" s="16">
        <f t="shared" ref="W356" si="451">V356-G356</f>
        <v>25.276613274604909</v>
      </c>
      <c r="X356" s="16">
        <f t="shared" ref="X356" si="452">F356*W356</f>
        <v>3650.7012552511874</v>
      </c>
      <c r="Y356" s="15">
        <f t="shared" ref="Y356" si="453">104.584835545197%-100%</f>
        <v>4.5848355451969969E-2</v>
      </c>
      <c r="Z356" s="15">
        <f t="shared" ref="Z356" si="454">101.199262415129%-100%</f>
        <v>1.1992624151289988E-2</v>
      </c>
      <c r="AA356" s="15">
        <f t="shared" ref="AA356" si="455">101.911505501324%-100%</f>
        <v>1.9115055013239957E-2</v>
      </c>
      <c r="AB356" s="15">
        <f t="shared" ref="AB356" si="456">AVERAGE(Y356:AA356)</f>
        <v>2.5652011538833303E-2</v>
      </c>
      <c r="AD356" s="21"/>
    </row>
    <row r="357" spans="1:30" ht="15" thickBot="1" x14ac:dyDescent="0.25">
      <c r="A357" s="8">
        <v>71</v>
      </c>
      <c r="B357" s="9" t="s">
        <v>1639</v>
      </c>
      <c r="C357" s="10" t="s">
        <v>1640</v>
      </c>
      <c r="D357" s="10" t="s">
        <v>95</v>
      </c>
      <c r="E357" s="11">
        <v>0</v>
      </c>
      <c r="F357" s="11">
        <v>40</v>
      </c>
      <c r="G357" s="12">
        <v>75.510000000000005</v>
      </c>
      <c r="H357" s="12">
        <v>38.04</v>
      </c>
      <c r="I357" s="12">
        <v>1521.6</v>
      </c>
      <c r="J357" s="12">
        <v>1240.28</v>
      </c>
      <c r="K357" s="12">
        <v>101.38800000000001</v>
      </c>
      <c r="L357" s="12">
        <v>0</v>
      </c>
      <c r="M357" s="12">
        <v>0</v>
      </c>
      <c r="N357" s="12">
        <v>34.269143999999997</v>
      </c>
      <c r="O357" s="12">
        <v>111.23885808</v>
      </c>
      <c r="P357" s="13">
        <v>34.565440291199998</v>
      </c>
      <c r="R357" s="12">
        <v>67.319999999999993</v>
      </c>
      <c r="S357" s="12">
        <v>2375.52</v>
      </c>
      <c r="AD357" s="21"/>
    </row>
    <row r="358" spans="1:30" ht="15" thickBot="1" x14ac:dyDescent="0.25">
      <c r="A358" s="63"/>
      <c r="B358" s="64" t="s">
        <v>1641</v>
      </c>
      <c r="C358" s="65" t="s">
        <v>1642</v>
      </c>
      <c r="D358" s="65" t="s">
        <v>95</v>
      </c>
      <c r="E358" s="66">
        <v>1.01</v>
      </c>
      <c r="F358" s="66">
        <v>40.4</v>
      </c>
      <c r="G358" s="1">
        <v>30.7</v>
      </c>
      <c r="H358" s="1">
        <v>30.7</v>
      </c>
      <c r="I358" s="1">
        <v>1240.28</v>
      </c>
      <c r="J358" s="1">
        <v>1240.28</v>
      </c>
      <c r="K358" s="1"/>
      <c r="L358" s="1"/>
      <c r="M358" s="1"/>
      <c r="N358" s="1"/>
      <c r="O358" s="1"/>
      <c r="P358" s="1"/>
      <c r="R358" s="1">
        <v>58.8</v>
      </c>
      <c r="S358" s="1">
        <v>2375.52</v>
      </c>
      <c r="T358" s="15">
        <f t="shared" ref="T358" si="457">R358/H358</f>
        <v>1.9153094462540716</v>
      </c>
      <c r="U358" s="15">
        <f t="shared" ref="U358" si="458">T358-AB358</f>
        <v>1.8896574347152384</v>
      </c>
      <c r="V358" s="16">
        <f t="shared" ref="V358" si="459">G358*U358</f>
        <v>58.012483245757821</v>
      </c>
      <c r="W358" s="16">
        <f t="shared" ref="W358" si="460">V358-G358</f>
        <v>27.312483245757821</v>
      </c>
      <c r="X358" s="16">
        <f t="shared" ref="X358" si="461">F358*W358</f>
        <v>1103.4243231286159</v>
      </c>
      <c r="Y358" s="15">
        <f t="shared" ref="Y358" si="462">104.584835545197%-100%</f>
        <v>4.5848355451969969E-2</v>
      </c>
      <c r="Z358" s="15">
        <f t="shared" ref="Z358" si="463">101.199262415129%-100%</f>
        <v>1.1992624151289988E-2</v>
      </c>
      <c r="AA358" s="15">
        <f t="shared" ref="AA358" si="464">101.911505501324%-100%</f>
        <v>1.9115055013239957E-2</v>
      </c>
      <c r="AB358" s="15">
        <f t="shared" ref="AB358" si="465">AVERAGE(Y358:AA358)</f>
        <v>2.5652011538833303E-2</v>
      </c>
      <c r="AD358" s="21"/>
    </row>
    <row r="359" spans="1:30" ht="15" thickBot="1" x14ac:dyDescent="0.25">
      <c r="A359" s="8">
        <v>72</v>
      </c>
      <c r="B359" s="9" t="s">
        <v>1643</v>
      </c>
      <c r="C359" s="10" t="s">
        <v>1644</v>
      </c>
      <c r="D359" s="10" t="s">
        <v>95</v>
      </c>
      <c r="E359" s="11">
        <v>0</v>
      </c>
      <c r="F359" s="11">
        <v>64</v>
      </c>
      <c r="G359" s="12">
        <v>79.7</v>
      </c>
      <c r="H359" s="12">
        <v>63.8</v>
      </c>
      <c r="I359" s="12">
        <v>4083.2</v>
      </c>
      <c r="J359" s="12">
        <v>3632.768</v>
      </c>
      <c r="K359" s="12">
        <v>162.2208</v>
      </c>
      <c r="L359" s="12">
        <v>0</v>
      </c>
      <c r="M359" s="12">
        <v>0</v>
      </c>
      <c r="N359" s="12">
        <v>54.830630399999997</v>
      </c>
      <c r="O359" s="12">
        <v>177.98217292800001</v>
      </c>
      <c r="P359" s="13">
        <v>55.304704465919997</v>
      </c>
      <c r="R359" s="12">
        <v>119.03</v>
      </c>
      <c r="S359" s="12">
        <v>7110.4</v>
      </c>
      <c r="AD359" s="21"/>
    </row>
    <row r="360" spans="1:30" ht="15" thickBot="1" x14ac:dyDescent="0.25">
      <c r="A360" s="63"/>
      <c r="B360" s="64" t="s">
        <v>1645</v>
      </c>
      <c r="C360" s="65" t="s">
        <v>1646</v>
      </c>
      <c r="D360" s="65" t="s">
        <v>95</v>
      </c>
      <c r="E360" s="66">
        <v>1.01</v>
      </c>
      <c r="F360" s="66">
        <v>64.64</v>
      </c>
      <c r="G360" s="1">
        <v>56.2</v>
      </c>
      <c r="H360" s="1">
        <v>56.2</v>
      </c>
      <c r="I360" s="1">
        <v>3632.768</v>
      </c>
      <c r="J360" s="1">
        <v>3632.768</v>
      </c>
      <c r="K360" s="1"/>
      <c r="L360" s="1"/>
      <c r="M360" s="1"/>
      <c r="N360" s="1"/>
      <c r="O360" s="1"/>
      <c r="P360" s="1"/>
      <c r="R360" s="1">
        <v>110</v>
      </c>
      <c r="S360" s="1">
        <v>7110.4</v>
      </c>
      <c r="T360" s="15">
        <f t="shared" ref="T360" si="466">R360/H360</f>
        <v>1.9572953736654803</v>
      </c>
      <c r="U360" s="15">
        <f t="shared" ref="U360" si="467">T360-AB360</f>
        <v>1.9316433621266471</v>
      </c>
      <c r="V360" s="16">
        <f t="shared" ref="V360" si="468">G360*U360</f>
        <v>108.55835695151757</v>
      </c>
      <c r="W360" s="16">
        <f t="shared" ref="W360" si="469">V360-G360</f>
        <v>52.358356951517564</v>
      </c>
      <c r="X360" s="16">
        <f t="shared" ref="X360" si="470">F360*W360</f>
        <v>3384.4441933460953</v>
      </c>
      <c r="Y360" s="15">
        <f t="shared" ref="Y360" si="471">104.584835545197%-100%</f>
        <v>4.5848355451969969E-2</v>
      </c>
      <c r="Z360" s="15">
        <f t="shared" ref="Z360" si="472">101.199262415129%-100%</f>
        <v>1.1992624151289988E-2</v>
      </c>
      <c r="AA360" s="15">
        <f t="shared" ref="AA360" si="473">101.911505501324%-100%</f>
        <v>1.9115055013239957E-2</v>
      </c>
      <c r="AB360" s="15">
        <f t="shared" ref="AB360" si="474">AVERAGE(Y360:AA360)</f>
        <v>2.5652011538833303E-2</v>
      </c>
      <c r="AD360" s="21"/>
    </row>
    <row r="361" spans="1:30" ht="15" thickBot="1" x14ac:dyDescent="0.25">
      <c r="A361" s="8">
        <v>73</v>
      </c>
      <c r="B361" s="9" t="s">
        <v>1647</v>
      </c>
      <c r="C361" s="10" t="s">
        <v>1648</v>
      </c>
      <c r="D361" s="10" t="s">
        <v>95</v>
      </c>
      <c r="E361" s="11">
        <v>0</v>
      </c>
      <c r="F361" s="11">
        <v>36</v>
      </c>
      <c r="G361" s="12">
        <v>94.55</v>
      </c>
      <c r="H361" s="12">
        <v>50.37</v>
      </c>
      <c r="I361" s="12">
        <v>1813.32</v>
      </c>
      <c r="J361" s="12">
        <v>1559.8440000000001</v>
      </c>
      <c r="K361" s="12">
        <v>91.249200000000002</v>
      </c>
      <c r="L361" s="12">
        <v>0</v>
      </c>
      <c r="M361" s="12">
        <v>0</v>
      </c>
      <c r="N361" s="12">
        <v>30.8422296</v>
      </c>
      <c r="O361" s="12">
        <v>100.114972272</v>
      </c>
      <c r="P361" s="13">
        <v>31.108896262079998</v>
      </c>
      <c r="R361" s="12">
        <v>90.75</v>
      </c>
      <c r="S361" s="12">
        <v>2981.52</v>
      </c>
      <c r="AD361" s="21"/>
    </row>
    <row r="362" spans="1:30" ht="15" thickBot="1" x14ac:dyDescent="0.25">
      <c r="A362" s="63"/>
      <c r="B362" s="64" t="s">
        <v>1649</v>
      </c>
      <c r="C362" s="65" t="s">
        <v>1650</v>
      </c>
      <c r="D362" s="65" t="s">
        <v>95</v>
      </c>
      <c r="E362" s="66">
        <v>1.01</v>
      </c>
      <c r="F362" s="66">
        <v>36.36</v>
      </c>
      <c r="G362" s="1">
        <v>42.9</v>
      </c>
      <c r="H362" s="1">
        <v>42.9</v>
      </c>
      <c r="I362" s="1">
        <v>1559.8440000000001</v>
      </c>
      <c r="J362" s="1">
        <v>1559.8440000000001</v>
      </c>
      <c r="K362" s="1"/>
      <c r="L362" s="1"/>
      <c r="M362" s="1"/>
      <c r="N362" s="1"/>
      <c r="O362" s="1"/>
      <c r="P362" s="1"/>
      <c r="R362" s="1">
        <v>82</v>
      </c>
      <c r="S362" s="1">
        <v>2981.52</v>
      </c>
      <c r="T362" s="15">
        <f t="shared" ref="T362" si="475">R362/H362</f>
        <v>1.9114219114219115</v>
      </c>
      <c r="U362" s="15">
        <f t="shared" ref="U362" si="476">T362-AB362</f>
        <v>1.8857698998830783</v>
      </c>
      <c r="V362" s="16">
        <f t="shared" ref="V362" si="477">G362*U362</f>
        <v>80.89952870498405</v>
      </c>
      <c r="W362" s="16">
        <f t="shared" ref="W362" si="478">V362-G362</f>
        <v>37.999528704984051</v>
      </c>
      <c r="X362" s="16">
        <f t="shared" ref="X362" si="479">F362*W362</f>
        <v>1381.6628637132201</v>
      </c>
      <c r="Y362" s="15">
        <f t="shared" ref="Y362" si="480">104.584835545197%-100%</f>
        <v>4.5848355451969969E-2</v>
      </c>
      <c r="Z362" s="15">
        <f t="shared" ref="Z362" si="481">101.199262415129%-100%</f>
        <v>1.1992624151289988E-2</v>
      </c>
      <c r="AA362" s="15">
        <f t="shared" ref="AA362" si="482">101.911505501324%-100%</f>
        <v>1.9115055013239957E-2</v>
      </c>
      <c r="AB362" s="15">
        <f t="shared" ref="AB362" si="483">AVERAGE(Y362:AA362)</f>
        <v>2.5652011538833303E-2</v>
      </c>
      <c r="AD362" s="21"/>
    </row>
    <row r="363" spans="1:30" ht="15" thickBot="1" x14ac:dyDescent="0.25">
      <c r="A363" s="8">
        <v>74</v>
      </c>
      <c r="B363" s="9" t="s">
        <v>2945</v>
      </c>
      <c r="C363" s="10" t="s">
        <v>2946</v>
      </c>
      <c r="D363" s="10" t="s">
        <v>95</v>
      </c>
      <c r="E363" s="11">
        <v>0</v>
      </c>
      <c r="F363" s="11">
        <v>54</v>
      </c>
      <c r="G363" s="12">
        <v>110.98</v>
      </c>
      <c r="H363" s="12">
        <v>61.68</v>
      </c>
      <c r="I363" s="12">
        <v>3330.72</v>
      </c>
      <c r="J363" s="12">
        <v>2950.614</v>
      </c>
      <c r="K363" s="12">
        <v>136.87379999999999</v>
      </c>
      <c r="L363" s="12">
        <v>0</v>
      </c>
      <c r="M363" s="12">
        <v>0</v>
      </c>
      <c r="N363" s="12">
        <v>46.263344400000001</v>
      </c>
      <c r="O363" s="12">
        <v>150.17245840800001</v>
      </c>
      <c r="P363" s="13">
        <v>46.663344393119999</v>
      </c>
      <c r="R363" s="12">
        <v>110.95</v>
      </c>
      <c r="S363" s="12">
        <v>5563.08</v>
      </c>
      <c r="AD363" s="21"/>
    </row>
    <row r="364" spans="1:30" ht="15" thickBot="1" x14ac:dyDescent="0.25">
      <c r="A364" s="63"/>
      <c r="B364" s="64" t="s">
        <v>2947</v>
      </c>
      <c r="C364" s="65" t="s">
        <v>2948</v>
      </c>
      <c r="D364" s="65" t="s">
        <v>95</v>
      </c>
      <c r="E364" s="66">
        <v>1.01</v>
      </c>
      <c r="F364" s="66">
        <v>54.54</v>
      </c>
      <c r="G364" s="1">
        <v>54.1</v>
      </c>
      <c r="H364" s="1">
        <v>54.1</v>
      </c>
      <c r="I364" s="1">
        <v>2950.614</v>
      </c>
      <c r="J364" s="1">
        <v>2950.614</v>
      </c>
      <c r="K364" s="1"/>
      <c r="L364" s="1"/>
      <c r="M364" s="1"/>
      <c r="N364" s="1"/>
      <c r="O364" s="1"/>
      <c r="P364" s="1"/>
      <c r="R364" s="1">
        <v>102</v>
      </c>
      <c r="S364" s="1">
        <v>5563.08</v>
      </c>
      <c r="T364" s="15">
        <f t="shared" ref="T364" si="484">R364/H364</f>
        <v>1.8853974121996302</v>
      </c>
      <c r="U364" s="15">
        <f t="shared" ref="U364" si="485">T364-AB364</f>
        <v>1.859745400660797</v>
      </c>
      <c r="V364" s="16">
        <f t="shared" ref="V364" si="486">G364*U364</f>
        <v>100.61222617574911</v>
      </c>
      <c r="W364" s="16">
        <f t="shared" ref="W364" si="487">V364-G364</f>
        <v>46.512226175749113</v>
      </c>
      <c r="X364" s="16">
        <f t="shared" ref="X364" si="488">F364*W364</f>
        <v>2536.7768156253564</v>
      </c>
      <c r="Y364" s="15">
        <f t="shared" ref="Y364" si="489">104.584835545197%-100%</f>
        <v>4.5848355451969969E-2</v>
      </c>
      <c r="Z364" s="15">
        <f t="shared" ref="Z364" si="490">101.199262415129%-100%</f>
        <v>1.1992624151289988E-2</v>
      </c>
      <c r="AA364" s="15">
        <f t="shared" ref="AA364" si="491">101.911505501324%-100%</f>
        <v>1.9115055013239957E-2</v>
      </c>
      <c r="AB364" s="15">
        <f t="shared" ref="AB364" si="492">AVERAGE(Y364:AA364)</f>
        <v>2.5652011538833303E-2</v>
      </c>
      <c r="AD364" s="21"/>
    </row>
    <row r="365" spans="1:30" ht="15" thickBot="1" x14ac:dyDescent="0.25">
      <c r="A365" s="8">
        <v>75</v>
      </c>
      <c r="B365" s="9" t="s">
        <v>2949</v>
      </c>
      <c r="C365" s="10" t="s">
        <v>2950</v>
      </c>
      <c r="D365" s="10" t="s">
        <v>95</v>
      </c>
      <c r="E365" s="11">
        <v>0</v>
      </c>
      <c r="F365" s="11">
        <v>23</v>
      </c>
      <c r="G365" s="12">
        <v>114.64</v>
      </c>
      <c r="H365" s="12">
        <v>66.12</v>
      </c>
      <c r="I365" s="12">
        <v>1520.76</v>
      </c>
      <c r="J365" s="12">
        <v>1358.9549999999999</v>
      </c>
      <c r="K365" s="12">
        <v>58.298099999999998</v>
      </c>
      <c r="L365" s="12">
        <v>0</v>
      </c>
      <c r="M365" s="12">
        <v>0</v>
      </c>
      <c r="N365" s="12">
        <v>19.704757799999999</v>
      </c>
      <c r="O365" s="12">
        <v>63.962343396000001</v>
      </c>
      <c r="P365" s="13">
        <v>19.87512816744</v>
      </c>
      <c r="R365" s="12">
        <v>119.03</v>
      </c>
      <c r="S365" s="12">
        <v>2555.3000000000002</v>
      </c>
      <c r="AD365" s="21"/>
    </row>
    <row r="366" spans="1:30" ht="15" thickBot="1" x14ac:dyDescent="0.25">
      <c r="A366" s="63"/>
      <c r="B366" s="64" t="s">
        <v>2951</v>
      </c>
      <c r="C366" s="65" t="s">
        <v>2952</v>
      </c>
      <c r="D366" s="65" t="s">
        <v>95</v>
      </c>
      <c r="E366" s="66">
        <v>1.01</v>
      </c>
      <c r="F366" s="66">
        <v>23.23</v>
      </c>
      <c r="G366" s="1">
        <v>58.5</v>
      </c>
      <c r="H366" s="1">
        <v>58.5</v>
      </c>
      <c r="I366" s="1">
        <v>1358.9549999999999</v>
      </c>
      <c r="J366" s="1">
        <v>1358.9549999999999</v>
      </c>
      <c r="K366" s="1"/>
      <c r="L366" s="1"/>
      <c r="M366" s="1"/>
      <c r="N366" s="1"/>
      <c r="O366" s="1"/>
      <c r="P366" s="1"/>
      <c r="R366" s="1">
        <v>110</v>
      </c>
      <c r="S366" s="1">
        <v>2555.3000000000002</v>
      </c>
      <c r="T366" s="15">
        <f t="shared" ref="T366" si="493">R366/H366</f>
        <v>1.8803418803418803</v>
      </c>
      <c r="U366" s="15">
        <f t="shared" ref="U366" si="494">T366-AB366</f>
        <v>1.8546898688030471</v>
      </c>
      <c r="V366" s="16">
        <f t="shared" ref="V366" si="495">G366*U366</f>
        <v>108.49935732497825</v>
      </c>
      <c r="W366" s="16">
        <f t="shared" ref="W366" si="496">V366-G366</f>
        <v>49.999357324978249</v>
      </c>
      <c r="X366" s="16">
        <f t="shared" ref="X366" si="497">F366*W366</f>
        <v>1161.4850706592447</v>
      </c>
      <c r="Y366" s="15">
        <f t="shared" ref="Y366" si="498">104.584835545197%-100%</f>
        <v>4.5848355451969969E-2</v>
      </c>
      <c r="Z366" s="15">
        <f t="shared" ref="Z366" si="499">101.199262415129%-100%</f>
        <v>1.1992624151289988E-2</v>
      </c>
      <c r="AA366" s="15">
        <f t="shared" ref="AA366" si="500">101.911505501324%-100%</f>
        <v>1.9115055013239957E-2</v>
      </c>
      <c r="AB366" s="15">
        <f t="shared" ref="AB366" si="501">AVERAGE(Y366:AA366)</f>
        <v>2.5652011538833303E-2</v>
      </c>
      <c r="AD366" s="21"/>
    </row>
    <row r="367" spans="1:30" x14ac:dyDescent="0.2">
      <c r="A367" s="67">
        <v>76</v>
      </c>
      <c r="B367" s="68" t="s">
        <v>1651</v>
      </c>
      <c r="C367" s="69" t="s">
        <v>1652</v>
      </c>
      <c r="D367" s="69" t="s">
        <v>41</v>
      </c>
      <c r="E367" s="70">
        <v>0</v>
      </c>
      <c r="F367" s="70">
        <v>64</v>
      </c>
      <c r="G367" s="71">
        <v>150.09</v>
      </c>
      <c r="H367" s="71">
        <v>198.8</v>
      </c>
      <c r="I367" s="71">
        <v>12723.2</v>
      </c>
      <c r="J367" s="71">
        <v>0</v>
      </c>
      <c r="K367" s="71">
        <v>4583.2</v>
      </c>
      <c r="L367" s="71">
        <v>0</v>
      </c>
      <c r="M367" s="71">
        <v>0</v>
      </c>
      <c r="N367" s="71">
        <v>1549.1215999999999</v>
      </c>
      <c r="O367" s="71">
        <v>5028.5037119999997</v>
      </c>
      <c r="P367" s="72">
        <v>1562.5155436800001</v>
      </c>
      <c r="R367" s="71">
        <v>227.02</v>
      </c>
      <c r="S367" s="71">
        <v>0</v>
      </c>
      <c r="AD367" s="21"/>
    </row>
    <row r="368" spans="1:30" ht="15" thickBot="1" x14ac:dyDescent="0.25">
      <c r="A368" s="73">
        <v>77</v>
      </c>
      <c r="B368" s="74" t="s">
        <v>2953</v>
      </c>
      <c r="C368" s="75" t="s">
        <v>2954</v>
      </c>
      <c r="D368" s="75" t="s">
        <v>41</v>
      </c>
      <c r="E368" s="76">
        <v>0</v>
      </c>
      <c r="F368" s="76">
        <v>3</v>
      </c>
      <c r="G368" s="77">
        <v>322.02</v>
      </c>
      <c r="H368" s="77">
        <v>2044.12</v>
      </c>
      <c r="I368" s="77">
        <v>6132.36</v>
      </c>
      <c r="J368" s="77">
        <v>3889.5612000000001</v>
      </c>
      <c r="K368" s="77">
        <v>807.90599999999995</v>
      </c>
      <c r="L368" s="77">
        <v>0</v>
      </c>
      <c r="M368" s="77">
        <v>0</v>
      </c>
      <c r="N368" s="77">
        <v>273.072228</v>
      </c>
      <c r="O368" s="77">
        <v>886.40214695999998</v>
      </c>
      <c r="P368" s="78">
        <v>275.43325249439999</v>
      </c>
      <c r="R368" s="77">
        <v>2815.31</v>
      </c>
      <c r="S368" s="77">
        <v>5887.1088</v>
      </c>
      <c r="AD368" s="21"/>
    </row>
    <row r="369" spans="1:30" x14ac:dyDescent="0.2">
      <c r="A369" s="63"/>
      <c r="B369" s="64" t="s">
        <v>1719</v>
      </c>
      <c r="C369" s="65" t="s">
        <v>1720</v>
      </c>
      <c r="D369" s="65" t="s">
        <v>92</v>
      </c>
      <c r="E369" s="66">
        <v>0.4</v>
      </c>
      <c r="F369" s="66">
        <v>1.2</v>
      </c>
      <c r="G369" s="1">
        <v>119</v>
      </c>
      <c r="H369" s="1">
        <v>119</v>
      </c>
      <c r="I369" s="1">
        <v>142.80000000000001</v>
      </c>
      <c r="J369" s="1">
        <v>142.80000000000001</v>
      </c>
      <c r="K369" s="1"/>
      <c r="L369" s="1"/>
      <c r="M369" s="1"/>
      <c r="N369" s="1"/>
      <c r="O369" s="1"/>
      <c r="P369" s="1"/>
      <c r="R369" s="1">
        <v>141</v>
      </c>
      <c r="S369" s="1">
        <v>169.2</v>
      </c>
      <c r="T369" s="15">
        <f t="shared" ref="T369:T376" si="502">R369/H369</f>
        <v>1.1848739495798319</v>
      </c>
      <c r="U369" s="15">
        <f t="shared" ref="U369:U376" si="503">T369-AB369</f>
        <v>1.1592219380409987</v>
      </c>
      <c r="V369" s="16">
        <f t="shared" ref="V369:V377" si="504">G369*U369</f>
        <v>137.94741062687885</v>
      </c>
      <c r="W369" s="16">
        <f t="shared" ref="W369:W377" si="505">V369-G369</f>
        <v>18.947410626878849</v>
      </c>
      <c r="X369" s="16">
        <f t="shared" ref="X369:X377" si="506">F369*W369</f>
        <v>22.736892752254619</v>
      </c>
      <c r="Y369" s="15">
        <f t="shared" ref="Y369:Y379" si="507">104.584835545197%-100%</f>
        <v>4.5848355451969969E-2</v>
      </c>
      <c r="Z369" s="15">
        <f t="shared" ref="Z369:Z379" si="508">101.199262415129%-100%</f>
        <v>1.1992624151289988E-2</v>
      </c>
      <c r="AA369" s="15">
        <f t="shared" ref="AA369:AA379" si="509">101.911505501324%-100%</f>
        <v>1.9115055013239957E-2</v>
      </c>
      <c r="AB369" s="15">
        <f t="shared" ref="AB369:AB379" si="510">AVERAGE(Y369:AA369)</f>
        <v>2.5652011538833303E-2</v>
      </c>
      <c r="AD369" s="21"/>
    </row>
    <row r="370" spans="1:30" x14ac:dyDescent="0.2">
      <c r="A370" s="63"/>
      <c r="B370" s="64" t="s">
        <v>1721</v>
      </c>
      <c r="C370" s="65" t="s">
        <v>1722</v>
      </c>
      <c r="D370" s="65" t="s">
        <v>98</v>
      </c>
      <c r="E370" s="66">
        <v>0.24</v>
      </c>
      <c r="F370" s="66">
        <v>0.72</v>
      </c>
      <c r="G370" s="1">
        <v>550</v>
      </c>
      <c r="H370" s="1">
        <v>550</v>
      </c>
      <c r="I370" s="1">
        <v>396</v>
      </c>
      <c r="J370" s="1">
        <v>396</v>
      </c>
      <c r="K370" s="1"/>
      <c r="L370" s="1"/>
      <c r="M370" s="1"/>
      <c r="N370" s="1"/>
      <c r="O370" s="1"/>
      <c r="P370" s="1"/>
      <c r="R370" s="1">
        <v>650</v>
      </c>
      <c r="S370" s="1">
        <v>468</v>
      </c>
      <c r="T370" s="15">
        <f t="shared" si="502"/>
        <v>1.1818181818181819</v>
      </c>
      <c r="U370" s="15">
        <f t="shared" si="503"/>
        <v>1.1561661702793486</v>
      </c>
      <c r="V370" s="16">
        <f t="shared" si="504"/>
        <v>635.89139365364179</v>
      </c>
      <c r="W370" s="16">
        <f t="shared" si="505"/>
        <v>85.891393653641785</v>
      </c>
      <c r="X370" s="16">
        <f t="shared" si="506"/>
        <v>61.841803430622086</v>
      </c>
      <c r="Y370" s="15">
        <f t="shared" si="507"/>
        <v>4.5848355451969969E-2</v>
      </c>
      <c r="Z370" s="15">
        <f t="shared" si="508"/>
        <v>1.1992624151289988E-2</v>
      </c>
      <c r="AA370" s="15">
        <f t="shared" si="509"/>
        <v>1.9115055013239957E-2</v>
      </c>
      <c r="AB370" s="15">
        <f t="shared" si="510"/>
        <v>2.5652011538833303E-2</v>
      </c>
      <c r="AD370" s="21"/>
    </row>
    <row r="371" spans="1:30" x14ac:dyDescent="0.2">
      <c r="A371" s="63"/>
      <c r="B371" s="64" t="s">
        <v>1723</v>
      </c>
      <c r="C371" s="65" t="s">
        <v>1724</v>
      </c>
      <c r="D371" s="65" t="s">
        <v>38</v>
      </c>
      <c r="E371" s="66">
        <v>0.10691000000000001</v>
      </c>
      <c r="F371" s="66">
        <v>0.32073000000000002</v>
      </c>
      <c r="G371" s="1">
        <v>2440</v>
      </c>
      <c r="H371" s="1">
        <v>2440</v>
      </c>
      <c r="I371" s="1">
        <v>782.58119999999997</v>
      </c>
      <c r="J371" s="1">
        <v>782.58119999999997</v>
      </c>
      <c r="K371" s="1"/>
      <c r="L371" s="1"/>
      <c r="M371" s="1"/>
      <c r="N371" s="1"/>
      <c r="O371" s="1"/>
      <c r="P371" s="1"/>
      <c r="R371" s="1">
        <v>2560</v>
      </c>
      <c r="S371" s="1">
        <v>821.06880000000001</v>
      </c>
      <c r="T371" s="15">
        <f t="shared" si="502"/>
        <v>1.0491803278688525</v>
      </c>
      <c r="U371" s="15">
        <f t="shared" si="503"/>
        <v>1.0235283163300193</v>
      </c>
      <c r="V371" s="16">
        <f t="shared" si="504"/>
        <v>2497.4090918452471</v>
      </c>
      <c r="W371" s="16">
        <f t="shared" si="505"/>
        <v>57.409091845247076</v>
      </c>
      <c r="X371" s="16">
        <f t="shared" si="506"/>
        <v>18.412818027526097</v>
      </c>
      <c r="Y371" s="15">
        <f t="shared" si="507"/>
        <v>4.5848355451969969E-2</v>
      </c>
      <c r="Z371" s="15">
        <f t="shared" si="508"/>
        <v>1.1992624151289988E-2</v>
      </c>
      <c r="AA371" s="15">
        <f t="shared" si="509"/>
        <v>1.9115055013239957E-2</v>
      </c>
      <c r="AB371" s="15">
        <f t="shared" si="510"/>
        <v>2.5652011538833303E-2</v>
      </c>
      <c r="AD371" s="21"/>
    </row>
    <row r="372" spans="1:30" ht="18" x14ac:dyDescent="0.2">
      <c r="A372" s="63"/>
      <c r="B372" s="64" t="s">
        <v>1725</v>
      </c>
      <c r="C372" s="65" t="s">
        <v>1726</v>
      </c>
      <c r="D372" s="65" t="s">
        <v>184</v>
      </c>
      <c r="E372" s="66">
        <v>0.08</v>
      </c>
      <c r="F372" s="66">
        <v>0.24</v>
      </c>
      <c r="G372" s="1">
        <v>2240</v>
      </c>
      <c r="H372" s="1">
        <v>2240</v>
      </c>
      <c r="I372" s="1">
        <v>537.6</v>
      </c>
      <c r="J372" s="1">
        <v>537.6</v>
      </c>
      <c r="K372" s="1"/>
      <c r="L372" s="1"/>
      <c r="M372" s="1"/>
      <c r="N372" s="1"/>
      <c r="O372" s="1"/>
      <c r="P372" s="1"/>
      <c r="R372" s="1">
        <v>8460</v>
      </c>
      <c r="S372" s="1">
        <v>2030.4</v>
      </c>
      <c r="T372" s="15">
        <f t="shared" si="502"/>
        <v>3.7767857142857144</v>
      </c>
      <c r="U372" s="15">
        <f t="shared" si="503"/>
        <v>3.751133702746881</v>
      </c>
      <c r="V372" s="16">
        <f t="shared" si="504"/>
        <v>8402.5394941530139</v>
      </c>
      <c r="W372" s="16">
        <f t="shared" si="505"/>
        <v>6162.5394941530139</v>
      </c>
      <c r="X372" s="16">
        <f t="shared" si="506"/>
        <v>1479.0094785967233</v>
      </c>
      <c r="Y372" s="15">
        <f t="shared" si="507"/>
        <v>4.5848355451969969E-2</v>
      </c>
      <c r="Z372" s="15">
        <f t="shared" si="508"/>
        <v>1.1992624151289988E-2</v>
      </c>
      <c r="AA372" s="15">
        <f t="shared" si="509"/>
        <v>1.9115055013239957E-2</v>
      </c>
      <c r="AB372" s="15">
        <f t="shared" si="510"/>
        <v>2.5652011538833303E-2</v>
      </c>
      <c r="AD372" s="21"/>
    </row>
    <row r="373" spans="1:30" ht="18" x14ac:dyDescent="0.2">
      <c r="A373" s="63"/>
      <c r="B373" s="64" t="s">
        <v>1727</v>
      </c>
      <c r="C373" s="65" t="s">
        <v>1728</v>
      </c>
      <c r="D373" s="65" t="s">
        <v>184</v>
      </c>
      <c r="E373" s="66">
        <v>0.08</v>
      </c>
      <c r="F373" s="66">
        <v>0.24</v>
      </c>
      <c r="G373" s="1">
        <v>345</v>
      </c>
      <c r="H373" s="1">
        <v>345</v>
      </c>
      <c r="I373" s="1">
        <v>82.8</v>
      </c>
      <c r="J373" s="1">
        <v>82.8</v>
      </c>
      <c r="K373" s="1"/>
      <c r="L373" s="1"/>
      <c r="M373" s="1"/>
      <c r="N373" s="1"/>
      <c r="O373" s="1"/>
      <c r="P373" s="1"/>
      <c r="R373" s="1">
        <v>547</v>
      </c>
      <c r="S373" s="1">
        <v>131.28</v>
      </c>
      <c r="T373" s="15">
        <f t="shared" si="502"/>
        <v>1.5855072463768116</v>
      </c>
      <c r="U373" s="15">
        <f t="shared" si="503"/>
        <v>1.5598552348379784</v>
      </c>
      <c r="V373" s="16">
        <f t="shared" si="504"/>
        <v>538.15005601910252</v>
      </c>
      <c r="W373" s="16">
        <f t="shared" si="505"/>
        <v>193.15005601910252</v>
      </c>
      <c r="X373" s="16">
        <f t="shared" si="506"/>
        <v>46.356013444584605</v>
      </c>
      <c r="Y373" s="15">
        <f t="shared" si="507"/>
        <v>4.5848355451969969E-2</v>
      </c>
      <c r="Z373" s="15">
        <f t="shared" si="508"/>
        <v>1.1992624151289988E-2</v>
      </c>
      <c r="AA373" s="15">
        <f t="shared" si="509"/>
        <v>1.9115055013239957E-2</v>
      </c>
      <c r="AB373" s="15">
        <f t="shared" si="510"/>
        <v>2.5652011538833303E-2</v>
      </c>
      <c r="AD373" s="21"/>
    </row>
    <row r="374" spans="1:30" ht="18" x14ac:dyDescent="0.2">
      <c r="A374" s="63"/>
      <c r="B374" s="64" t="s">
        <v>1729</v>
      </c>
      <c r="C374" s="65" t="s">
        <v>1730</v>
      </c>
      <c r="D374" s="65" t="s">
        <v>184</v>
      </c>
      <c r="E374" s="66">
        <v>0.08</v>
      </c>
      <c r="F374" s="66">
        <v>0.24</v>
      </c>
      <c r="G374" s="1">
        <v>162</v>
      </c>
      <c r="H374" s="1">
        <v>162</v>
      </c>
      <c r="I374" s="1">
        <v>38.880000000000003</v>
      </c>
      <c r="J374" s="1">
        <v>38.880000000000003</v>
      </c>
      <c r="K374" s="1"/>
      <c r="L374" s="1"/>
      <c r="M374" s="1"/>
      <c r="N374" s="1"/>
      <c r="O374" s="1"/>
      <c r="P374" s="1"/>
      <c r="R374" s="1">
        <v>579</v>
      </c>
      <c r="S374" s="1">
        <v>138.96</v>
      </c>
      <c r="T374" s="15">
        <f t="shared" si="502"/>
        <v>3.574074074074074</v>
      </c>
      <c r="U374" s="15">
        <f t="shared" si="503"/>
        <v>3.5484220625352405</v>
      </c>
      <c r="V374" s="16">
        <f t="shared" si="504"/>
        <v>574.84437413070896</v>
      </c>
      <c r="W374" s="16">
        <f t="shared" si="505"/>
        <v>412.84437413070896</v>
      </c>
      <c r="X374" s="16">
        <f t="shared" si="506"/>
        <v>99.082649791370144</v>
      </c>
      <c r="Y374" s="15">
        <f t="shared" si="507"/>
        <v>4.5848355451969969E-2</v>
      </c>
      <c r="Z374" s="15">
        <f t="shared" si="508"/>
        <v>1.1992624151289988E-2</v>
      </c>
      <c r="AA374" s="15">
        <f t="shared" si="509"/>
        <v>1.9115055013239957E-2</v>
      </c>
      <c r="AB374" s="15">
        <f t="shared" si="510"/>
        <v>2.5652011538833303E-2</v>
      </c>
      <c r="AD374" s="21"/>
    </row>
    <row r="375" spans="1:30" x14ac:dyDescent="0.2">
      <c r="A375" s="63"/>
      <c r="B375" s="64" t="s">
        <v>1731</v>
      </c>
      <c r="C375" s="65" t="s">
        <v>1732</v>
      </c>
      <c r="D375" s="65" t="s">
        <v>98</v>
      </c>
      <c r="E375" s="66">
        <v>0.1</v>
      </c>
      <c r="F375" s="66">
        <v>0.3</v>
      </c>
      <c r="G375" s="1">
        <v>163</v>
      </c>
      <c r="H375" s="1">
        <v>163</v>
      </c>
      <c r="I375" s="1">
        <v>48.9</v>
      </c>
      <c r="J375" s="1">
        <v>48.9</v>
      </c>
      <c r="K375" s="1"/>
      <c r="L375" s="1"/>
      <c r="M375" s="1"/>
      <c r="N375" s="1"/>
      <c r="O375" s="1"/>
      <c r="P375" s="1"/>
      <c r="R375" s="1">
        <v>194</v>
      </c>
      <c r="S375" s="1">
        <v>58.2</v>
      </c>
      <c r="T375" s="15">
        <f t="shared" si="502"/>
        <v>1.1901840490797546</v>
      </c>
      <c r="U375" s="15">
        <f t="shared" si="503"/>
        <v>1.1645320375409214</v>
      </c>
      <c r="V375" s="16">
        <f t="shared" si="504"/>
        <v>189.81872211917019</v>
      </c>
      <c r="W375" s="16">
        <f t="shared" si="505"/>
        <v>26.818722119170189</v>
      </c>
      <c r="X375" s="16">
        <f t="shared" si="506"/>
        <v>8.0456166357510561</v>
      </c>
      <c r="Y375" s="15">
        <f t="shared" si="507"/>
        <v>4.5848355451969969E-2</v>
      </c>
      <c r="Z375" s="15">
        <f t="shared" si="508"/>
        <v>1.1992624151289988E-2</v>
      </c>
      <c r="AA375" s="15">
        <f t="shared" si="509"/>
        <v>1.9115055013239957E-2</v>
      </c>
      <c r="AB375" s="15">
        <f t="shared" si="510"/>
        <v>2.5652011538833303E-2</v>
      </c>
      <c r="AD375" s="21"/>
    </row>
    <row r="376" spans="1:30" x14ac:dyDescent="0.2">
      <c r="A376" s="63"/>
      <c r="B376" s="64" t="s">
        <v>2955</v>
      </c>
      <c r="C376" s="65" t="s">
        <v>2956</v>
      </c>
      <c r="D376" s="65" t="s">
        <v>41</v>
      </c>
      <c r="E376" s="66">
        <v>2</v>
      </c>
      <c r="F376" s="66">
        <v>6</v>
      </c>
      <c r="G376" s="1">
        <v>310</v>
      </c>
      <c r="H376" s="1">
        <v>310</v>
      </c>
      <c r="I376" s="1">
        <v>1860</v>
      </c>
      <c r="J376" s="1">
        <v>1860</v>
      </c>
      <c r="K376" s="1"/>
      <c r="L376" s="1"/>
      <c r="M376" s="1"/>
      <c r="N376" s="1"/>
      <c r="O376" s="1"/>
      <c r="P376" s="1"/>
      <c r="R376" s="1">
        <v>345</v>
      </c>
      <c r="S376" s="1">
        <v>2070</v>
      </c>
      <c r="T376" s="15">
        <f t="shared" si="502"/>
        <v>1.1129032258064515</v>
      </c>
      <c r="U376" s="15">
        <f t="shared" si="503"/>
        <v>1.0872512142676183</v>
      </c>
      <c r="V376" s="16">
        <f t="shared" si="504"/>
        <v>337.04787642296168</v>
      </c>
      <c r="W376" s="16">
        <f t="shared" si="505"/>
        <v>27.047876422961679</v>
      </c>
      <c r="X376" s="16">
        <f t="shared" si="506"/>
        <v>162.28725853777007</v>
      </c>
      <c r="Y376" s="15">
        <f t="shared" si="507"/>
        <v>4.5848355451969969E-2</v>
      </c>
      <c r="Z376" s="15">
        <f t="shared" si="508"/>
        <v>1.1992624151289988E-2</v>
      </c>
      <c r="AA376" s="15">
        <f t="shared" si="509"/>
        <v>1.9115055013239957E-2</v>
      </c>
      <c r="AB376" s="15">
        <f t="shared" si="510"/>
        <v>2.5652011538833303E-2</v>
      </c>
      <c r="AD376" s="21"/>
    </row>
    <row r="377" spans="1:30" x14ac:dyDescent="0.2">
      <c r="A377" s="2">
        <v>78</v>
      </c>
      <c r="B377" s="3" t="s">
        <v>2957</v>
      </c>
      <c r="C377" s="4" t="s">
        <v>2958</v>
      </c>
      <c r="D377" s="4" t="s">
        <v>41</v>
      </c>
      <c r="E377" s="5">
        <v>0</v>
      </c>
      <c r="F377" s="5">
        <v>1</v>
      </c>
      <c r="G377" s="6">
        <v>49448.42</v>
      </c>
      <c r="H377" s="6"/>
      <c r="I377" s="6"/>
      <c r="J377" s="6"/>
      <c r="K377" s="6"/>
      <c r="L377" s="6"/>
      <c r="M377" s="6"/>
      <c r="N377" s="6"/>
      <c r="O377" s="6"/>
      <c r="P377" s="6"/>
      <c r="R377" s="6"/>
      <c r="S377" s="6">
        <v>49448.42</v>
      </c>
      <c r="T377" s="15">
        <v>1.125</v>
      </c>
      <c r="U377" s="15">
        <v>1.0993479884611668</v>
      </c>
      <c r="V377" s="16">
        <f t="shared" si="504"/>
        <v>54361.021059582927</v>
      </c>
      <c r="W377" s="16">
        <f t="shared" si="505"/>
        <v>4912.6010595829284</v>
      </c>
      <c r="X377" s="16">
        <f t="shared" si="506"/>
        <v>4912.6010595829284</v>
      </c>
      <c r="Y377" s="15">
        <f t="shared" si="507"/>
        <v>4.5848355451969969E-2</v>
      </c>
      <c r="Z377" s="15">
        <f t="shared" si="508"/>
        <v>1.1992624151289988E-2</v>
      </c>
      <c r="AA377" s="15">
        <f t="shared" si="509"/>
        <v>1.9115055013239957E-2</v>
      </c>
      <c r="AB377" s="15">
        <f t="shared" si="510"/>
        <v>2.5652011538833303E-2</v>
      </c>
      <c r="AD377" s="21"/>
    </row>
    <row r="378" spans="1:30" ht="20" x14ac:dyDescent="0.2">
      <c r="A378" s="63"/>
      <c r="B378" s="64">
        <v>42245320</v>
      </c>
      <c r="C378" s="65" t="s">
        <v>5097</v>
      </c>
      <c r="D378" s="65" t="s">
        <v>41</v>
      </c>
      <c r="E378" s="66">
        <v>0.08</v>
      </c>
      <c r="F378" s="66">
        <v>1</v>
      </c>
      <c r="G378" s="1">
        <v>5200</v>
      </c>
      <c r="H378" s="1">
        <v>5200</v>
      </c>
      <c r="I378" s="1">
        <v>537.6</v>
      </c>
      <c r="J378" s="1">
        <v>537.6</v>
      </c>
      <c r="K378" s="1"/>
      <c r="L378" s="1"/>
      <c r="M378" s="1"/>
      <c r="N378" s="1"/>
      <c r="O378" s="1"/>
      <c r="P378" s="1"/>
      <c r="R378" s="1">
        <v>5850</v>
      </c>
      <c r="S378" s="1">
        <v>2030.4</v>
      </c>
      <c r="T378" s="15">
        <f t="shared" ref="T378:T379" si="511">R378/H378</f>
        <v>1.125</v>
      </c>
      <c r="U378" s="15">
        <f t="shared" ref="U378:U379" si="512">T378-AB378</f>
        <v>1.0993479884611668</v>
      </c>
      <c r="V378" s="16"/>
      <c r="W378" s="16"/>
      <c r="X378" s="16"/>
      <c r="Y378" s="15">
        <f t="shared" si="507"/>
        <v>4.5848355451969969E-2</v>
      </c>
      <c r="Z378" s="15">
        <f t="shared" si="508"/>
        <v>1.1992624151289988E-2</v>
      </c>
      <c r="AA378" s="15">
        <f t="shared" si="509"/>
        <v>1.9115055013239957E-2</v>
      </c>
      <c r="AB378" s="15">
        <f t="shared" si="510"/>
        <v>2.5652011538833303E-2</v>
      </c>
      <c r="AC378" s="17" t="s">
        <v>5098</v>
      </c>
      <c r="AD378" s="21"/>
    </row>
    <row r="379" spans="1:30" ht="15" thickBot="1" x14ac:dyDescent="0.25">
      <c r="A379" s="2">
        <v>79</v>
      </c>
      <c r="B379" s="3" t="s">
        <v>2959</v>
      </c>
      <c r="C379" s="4" t="s">
        <v>2960</v>
      </c>
      <c r="D379" s="4" t="s">
        <v>41</v>
      </c>
      <c r="E379" s="5">
        <v>0</v>
      </c>
      <c r="F379" s="5">
        <v>2</v>
      </c>
      <c r="G379" s="6">
        <v>10052.19</v>
      </c>
      <c r="H379" s="6">
        <v>3270</v>
      </c>
      <c r="I379" s="6">
        <v>6540</v>
      </c>
      <c r="J379" s="6">
        <v>6540</v>
      </c>
      <c r="K379" s="6">
        <v>0</v>
      </c>
      <c r="L379" s="6">
        <v>0</v>
      </c>
      <c r="M379" s="6">
        <v>0</v>
      </c>
      <c r="N379" s="6">
        <v>0</v>
      </c>
      <c r="O379" s="6">
        <v>0</v>
      </c>
      <c r="P379" s="6">
        <v>0</v>
      </c>
      <c r="R379" s="6">
        <v>3910</v>
      </c>
      <c r="S379" s="6">
        <v>7820</v>
      </c>
      <c r="T379" s="15">
        <f t="shared" si="511"/>
        <v>1.1957186544342508</v>
      </c>
      <c r="U379" s="15">
        <f t="shared" si="512"/>
        <v>1.1700666428954176</v>
      </c>
      <c r="V379" s="16">
        <f t="shared" ref="V379" si="513">G379*U379</f>
        <v>11761.732207046889</v>
      </c>
      <c r="W379" s="16">
        <f t="shared" ref="W379" si="514">V379-G379</f>
        <v>1709.5422070468885</v>
      </c>
      <c r="X379" s="16">
        <f t="shared" ref="X379" si="515">F379*W379</f>
        <v>3419.084414093777</v>
      </c>
      <c r="Y379" s="15">
        <f t="shared" si="507"/>
        <v>4.5848355451969969E-2</v>
      </c>
      <c r="Z379" s="15">
        <f t="shared" si="508"/>
        <v>1.1992624151289988E-2</v>
      </c>
      <c r="AA379" s="15">
        <f t="shared" si="509"/>
        <v>1.9115055013239957E-2</v>
      </c>
      <c r="AB379" s="15">
        <f t="shared" si="510"/>
        <v>2.5652011538833303E-2</v>
      </c>
      <c r="AD379" s="21"/>
    </row>
    <row r="380" spans="1:30" ht="15" thickBot="1" x14ac:dyDescent="0.25">
      <c r="A380" s="8">
        <v>80</v>
      </c>
      <c r="B380" s="9" t="s">
        <v>1653</v>
      </c>
      <c r="C380" s="10" t="s">
        <v>1654</v>
      </c>
      <c r="D380" s="10" t="s">
        <v>41</v>
      </c>
      <c r="E380" s="11">
        <v>0</v>
      </c>
      <c r="F380" s="11">
        <v>26</v>
      </c>
      <c r="G380" s="12">
        <v>123.75</v>
      </c>
      <c r="H380" s="12">
        <v>127.45</v>
      </c>
      <c r="I380" s="12">
        <v>3313.7</v>
      </c>
      <c r="J380" s="12">
        <v>1112.4880000000001</v>
      </c>
      <c r="K380" s="12">
        <v>792.96100000000001</v>
      </c>
      <c r="L380" s="12">
        <v>0</v>
      </c>
      <c r="M380" s="12">
        <v>0</v>
      </c>
      <c r="N380" s="12">
        <v>268.02081800000002</v>
      </c>
      <c r="O380" s="12">
        <v>870.00509076000003</v>
      </c>
      <c r="P380" s="13">
        <v>270.3381672264</v>
      </c>
      <c r="R380" s="12">
        <v>147.26</v>
      </c>
      <c r="S380" s="12">
        <v>1314.8979999999999</v>
      </c>
      <c r="AD380" s="21"/>
    </row>
    <row r="381" spans="1:30" x14ac:dyDescent="0.2">
      <c r="A381" s="63"/>
      <c r="B381" s="64" t="s">
        <v>1655</v>
      </c>
      <c r="C381" s="65" t="s">
        <v>1656</v>
      </c>
      <c r="D381" s="65" t="s">
        <v>41</v>
      </c>
      <c r="E381" s="66">
        <v>1</v>
      </c>
      <c r="F381" s="66">
        <v>26</v>
      </c>
      <c r="G381" s="1">
        <v>42.3</v>
      </c>
      <c r="H381" s="1">
        <v>42.3</v>
      </c>
      <c r="I381" s="1">
        <v>1099.8</v>
      </c>
      <c r="J381" s="1">
        <v>1099.8</v>
      </c>
      <c r="K381" s="1"/>
      <c r="L381" s="1"/>
      <c r="M381" s="1"/>
      <c r="N381" s="1"/>
      <c r="O381" s="1"/>
      <c r="P381" s="1"/>
      <c r="R381" s="1">
        <v>50</v>
      </c>
      <c r="S381" s="1">
        <v>1300</v>
      </c>
      <c r="T381" s="15">
        <f t="shared" ref="T381:T382" si="516">R381/H381</f>
        <v>1.1820330969267141</v>
      </c>
      <c r="U381" s="15">
        <f t="shared" ref="U381:U382" si="517">T381-AB381</f>
        <v>1.1563810853878809</v>
      </c>
      <c r="V381" s="16">
        <f t="shared" ref="V381:V382" si="518">G381*U381</f>
        <v>48.914919911907354</v>
      </c>
      <c r="W381" s="16">
        <f t="shared" ref="W381:W382" si="519">V381-G381</f>
        <v>6.6149199119073572</v>
      </c>
      <c r="X381" s="16">
        <f t="shared" ref="X381:X382" si="520">F381*W381</f>
        <v>171.98791770959127</v>
      </c>
      <c r="Y381" s="15">
        <f t="shared" ref="Y381:Y382" si="521">104.584835545197%-100%</f>
        <v>4.5848355451969969E-2</v>
      </c>
      <c r="Z381" s="15">
        <f t="shared" ref="Z381:Z382" si="522">101.199262415129%-100%</f>
        <v>1.1992624151289988E-2</v>
      </c>
      <c r="AA381" s="15">
        <f t="shared" ref="AA381:AA382" si="523">101.911505501324%-100%</f>
        <v>1.9115055013239957E-2</v>
      </c>
      <c r="AB381" s="15">
        <f t="shared" ref="AB381:AB382" si="524">AVERAGE(Y381:AA381)</f>
        <v>2.5652011538833303E-2</v>
      </c>
      <c r="AD381" s="21"/>
    </row>
    <row r="382" spans="1:30" ht="15" thickBot="1" x14ac:dyDescent="0.25">
      <c r="A382" s="63"/>
      <c r="B382" s="64" t="s">
        <v>1657</v>
      </c>
      <c r="C382" s="65" t="s">
        <v>1658</v>
      </c>
      <c r="D382" s="65" t="s">
        <v>139</v>
      </c>
      <c r="E382" s="66">
        <v>1E-4</v>
      </c>
      <c r="F382" s="66">
        <v>2.5999999999999999E-3</v>
      </c>
      <c r="G382" s="1">
        <v>4880</v>
      </c>
      <c r="H382" s="1">
        <v>4880</v>
      </c>
      <c r="I382" s="1">
        <v>12.688000000000001</v>
      </c>
      <c r="J382" s="1">
        <v>12.688000000000001</v>
      </c>
      <c r="K382" s="1"/>
      <c r="L382" s="1"/>
      <c r="M382" s="1"/>
      <c r="N382" s="1"/>
      <c r="O382" s="1"/>
      <c r="P382" s="1"/>
      <c r="R382" s="1">
        <v>5730</v>
      </c>
      <c r="S382" s="1">
        <v>14.898</v>
      </c>
      <c r="T382" s="15">
        <f t="shared" si="516"/>
        <v>1.1741803278688525</v>
      </c>
      <c r="U382" s="15">
        <f t="shared" si="517"/>
        <v>1.1485283163300193</v>
      </c>
      <c r="V382" s="16">
        <f t="shared" si="518"/>
        <v>5604.8181836904942</v>
      </c>
      <c r="W382" s="16">
        <f t="shared" si="519"/>
        <v>724.81818369049415</v>
      </c>
      <c r="X382" s="16">
        <f t="shared" si="520"/>
        <v>1.8845272775952846</v>
      </c>
      <c r="Y382" s="15">
        <f t="shared" si="521"/>
        <v>4.5848355451969969E-2</v>
      </c>
      <c r="Z382" s="15">
        <f t="shared" si="522"/>
        <v>1.1992624151289988E-2</v>
      </c>
      <c r="AA382" s="15">
        <f t="shared" si="523"/>
        <v>1.9115055013239957E-2</v>
      </c>
      <c r="AB382" s="15">
        <f t="shared" si="524"/>
        <v>2.5652011538833303E-2</v>
      </c>
      <c r="AD382" s="21"/>
    </row>
    <row r="383" spans="1:30" ht="15" thickBot="1" x14ac:dyDescent="0.25">
      <c r="A383" s="8">
        <v>81</v>
      </c>
      <c r="B383" s="9" t="s">
        <v>2961</v>
      </c>
      <c r="C383" s="10" t="s">
        <v>2962</v>
      </c>
      <c r="D383" s="10" t="s">
        <v>41</v>
      </c>
      <c r="E383" s="11">
        <v>0</v>
      </c>
      <c r="F383" s="11">
        <v>2</v>
      </c>
      <c r="G383" s="12">
        <v>153.03</v>
      </c>
      <c r="H383" s="12">
        <v>163.4</v>
      </c>
      <c r="I383" s="12">
        <v>326.8</v>
      </c>
      <c r="J383" s="12">
        <v>147.17599999999999</v>
      </c>
      <c r="K383" s="12">
        <v>64.703999999999994</v>
      </c>
      <c r="L383" s="12">
        <v>0</v>
      </c>
      <c r="M383" s="12">
        <v>0</v>
      </c>
      <c r="N383" s="12">
        <v>21.869952000000001</v>
      </c>
      <c r="O383" s="12">
        <v>70.990640639999995</v>
      </c>
      <c r="P383" s="13">
        <v>22.0590429696</v>
      </c>
      <c r="R383" s="12">
        <v>189.23</v>
      </c>
      <c r="S383" s="12">
        <v>173.346</v>
      </c>
      <c r="AD383" s="21"/>
    </row>
    <row r="384" spans="1:30" x14ac:dyDescent="0.2">
      <c r="A384" s="63"/>
      <c r="B384" s="64" t="s">
        <v>2963</v>
      </c>
      <c r="C384" s="65" t="s">
        <v>2964</v>
      </c>
      <c r="D384" s="65" t="s">
        <v>41</v>
      </c>
      <c r="E384" s="66">
        <v>1</v>
      </c>
      <c r="F384" s="66">
        <v>2</v>
      </c>
      <c r="G384" s="1">
        <v>73.099999999999994</v>
      </c>
      <c r="H384" s="1">
        <v>73.099999999999994</v>
      </c>
      <c r="I384" s="1">
        <v>146.19999999999999</v>
      </c>
      <c r="J384" s="1">
        <v>146.19999999999999</v>
      </c>
      <c r="K384" s="1"/>
      <c r="L384" s="1"/>
      <c r="M384" s="1"/>
      <c r="N384" s="1"/>
      <c r="O384" s="1"/>
      <c r="P384" s="1"/>
      <c r="R384" s="1">
        <v>86.1</v>
      </c>
      <c r="S384" s="1">
        <v>172.2</v>
      </c>
      <c r="T384" s="15">
        <f t="shared" ref="T384:T385" si="525">R384/H384</f>
        <v>1.1778385772913817</v>
      </c>
      <c r="U384" s="15">
        <f t="shared" ref="U384:U385" si="526">T384-AB384</f>
        <v>1.1521865657525485</v>
      </c>
      <c r="V384" s="16">
        <f t="shared" ref="V384:V385" si="527">G384*U384</f>
        <v>84.224837956511294</v>
      </c>
      <c r="W384" s="16">
        <f t="shared" ref="W384:W385" si="528">V384-G384</f>
        <v>11.1248379565113</v>
      </c>
      <c r="X384" s="16">
        <f t="shared" ref="X384:X385" si="529">F384*W384</f>
        <v>22.2496759130226</v>
      </c>
      <c r="Y384" s="15">
        <f t="shared" ref="Y384:Y385" si="530">104.584835545197%-100%</f>
        <v>4.5848355451969969E-2</v>
      </c>
      <c r="Z384" s="15">
        <f t="shared" ref="Z384:Z385" si="531">101.199262415129%-100%</f>
        <v>1.1992624151289988E-2</v>
      </c>
      <c r="AA384" s="15">
        <f t="shared" ref="AA384:AA385" si="532">101.911505501324%-100%</f>
        <v>1.9115055013239957E-2</v>
      </c>
      <c r="AB384" s="15">
        <f t="shared" ref="AB384:AB385" si="533">AVERAGE(Y384:AA384)</f>
        <v>2.5652011538833303E-2</v>
      </c>
      <c r="AD384" s="21"/>
    </row>
    <row r="385" spans="1:30" ht="15" thickBot="1" x14ac:dyDescent="0.25">
      <c r="A385" s="63"/>
      <c r="B385" s="64" t="s">
        <v>1657</v>
      </c>
      <c r="C385" s="65" t="s">
        <v>1658</v>
      </c>
      <c r="D385" s="65" t="s">
        <v>139</v>
      </c>
      <c r="E385" s="66">
        <v>1E-4</v>
      </c>
      <c r="F385" s="66">
        <v>2.0000000000000001E-4</v>
      </c>
      <c r="G385" s="1">
        <v>4880</v>
      </c>
      <c r="H385" s="1">
        <v>4880</v>
      </c>
      <c r="I385" s="1">
        <v>0.97599999999999998</v>
      </c>
      <c r="J385" s="1">
        <v>0.97599999999999998</v>
      </c>
      <c r="K385" s="1"/>
      <c r="L385" s="1"/>
      <c r="M385" s="1"/>
      <c r="N385" s="1"/>
      <c r="O385" s="1"/>
      <c r="P385" s="1"/>
      <c r="R385" s="1">
        <v>5730</v>
      </c>
      <c r="S385" s="1">
        <v>1.1459999999999999</v>
      </c>
      <c r="T385" s="15">
        <f t="shared" si="525"/>
        <v>1.1741803278688525</v>
      </c>
      <c r="U385" s="15">
        <f t="shared" si="526"/>
        <v>1.1485283163300193</v>
      </c>
      <c r="V385" s="16">
        <f t="shared" si="527"/>
        <v>5604.8181836904942</v>
      </c>
      <c r="W385" s="16">
        <f t="shared" si="528"/>
        <v>724.81818369049415</v>
      </c>
      <c r="X385" s="16">
        <f t="shared" si="529"/>
        <v>0.14496363673809884</v>
      </c>
      <c r="Y385" s="15">
        <f t="shared" si="530"/>
        <v>4.5848355451969969E-2</v>
      </c>
      <c r="Z385" s="15">
        <f t="shared" si="531"/>
        <v>1.1992624151289988E-2</v>
      </c>
      <c r="AA385" s="15">
        <f t="shared" si="532"/>
        <v>1.9115055013239957E-2</v>
      </c>
      <c r="AB385" s="15">
        <f t="shared" si="533"/>
        <v>2.5652011538833303E-2</v>
      </c>
      <c r="AD385" s="21"/>
    </row>
    <row r="386" spans="1:30" ht="15" thickBot="1" x14ac:dyDescent="0.25">
      <c r="A386" s="8">
        <v>82</v>
      </c>
      <c r="B386" s="9" t="s">
        <v>1659</v>
      </c>
      <c r="C386" s="10" t="s">
        <v>1660</v>
      </c>
      <c r="D386" s="10" t="s">
        <v>41</v>
      </c>
      <c r="E386" s="11">
        <v>0</v>
      </c>
      <c r="F386" s="11">
        <v>17</v>
      </c>
      <c r="G386" s="12">
        <v>329.21</v>
      </c>
      <c r="H386" s="12">
        <v>470.31</v>
      </c>
      <c r="I386" s="12">
        <v>7995.27</v>
      </c>
      <c r="J386" s="12">
        <v>2979.76</v>
      </c>
      <c r="K386" s="12">
        <v>1806.6851999999999</v>
      </c>
      <c r="L386" s="12">
        <v>0</v>
      </c>
      <c r="M386" s="12">
        <v>0</v>
      </c>
      <c r="N386" s="12">
        <v>610.65959759999998</v>
      </c>
      <c r="O386" s="12">
        <v>1982.2227340320001</v>
      </c>
      <c r="P386" s="13">
        <v>615.93945442847996</v>
      </c>
      <c r="R386" s="12">
        <v>545.57000000000005</v>
      </c>
      <c r="S386" s="12">
        <v>3533.28</v>
      </c>
      <c r="AD386" s="21"/>
    </row>
    <row r="387" spans="1:30" x14ac:dyDescent="0.2">
      <c r="A387" s="63"/>
      <c r="B387" s="64" t="s">
        <v>1661</v>
      </c>
      <c r="C387" s="65" t="s">
        <v>1662</v>
      </c>
      <c r="D387" s="65" t="s">
        <v>561</v>
      </c>
      <c r="E387" s="66">
        <v>1</v>
      </c>
      <c r="F387" s="66">
        <v>17</v>
      </c>
      <c r="G387" s="1">
        <v>169</v>
      </c>
      <c r="H387" s="1">
        <v>169</v>
      </c>
      <c r="I387" s="1">
        <v>2873</v>
      </c>
      <c r="J387" s="1">
        <v>2873</v>
      </c>
      <c r="K387" s="1"/>
      <c r="L387" s="1"/>
      <c r="M387" s="1"/>
      <c r="N387" s="1"/>
      <c r="O387" s="1"/>
      <c r="P387" s="1"/>
      <c r="R387" s="1">
        <v>200</v>
      </c>
      <c r="S387" s="1">
        <v>3400</v>
      </c>
      <c r="T387" s="15">
        <f t="shared" ref="T387:T388" si="534">R387/H387</f>
        <v>1.1834319526627219</v>
      </c>
      <c r="U387" s="15">
        <f t="shared" ref="U387:U388" si="535">T387-AB387</f>
        <v>1.1577799411238887</v>
      </c>
      <c r="V387" s="16">
        <f t="shared" ref="V387:V388" si="536">G387*U387</f>
        <v>195.66481004993719</v>
      </c>
      <c r="W387" s="16">
        <f t="shared" ref="W387:W388" si="537">V387-G387</f>
        <v>26.664810049937188</v>
      </c>
      <c r="X387" s="16">
        <f t="shared" ref="X387:X388" si="538">F387*W387</f>
        <v>453.30177084893216</v>
      </c>
      <c r="Y387" s="15">
        <f t="shared" ref="Y387:Y388" si="539">104.584835545197%-100%</f>
        <v>4.5848355451969969E-2</v>
      </c>
      <c r="Z387" s="15">
        <f t="shared" ref="Z387:Z388" si="540">101.199262415129%-100%</f>
        <v>1.1992624151289988E-2</v>
      </c>
      <c r="AA387" s="15">
        <f t="shared" ref="AA387:AA388" si="541">101.911505501324%-100%</f>
        <v>1.9115055013239957E-2</v>
      </c>
      <c r="AB387" s="15">
        <f t="shared" ref="AB387:AB388" si="542">AVERAGE(Y387:AA387)</f>
        <v>2.5652011538833303E-2</v>
      </c>
      <c r="AD387" s="21"/>
    </row>
    <row r="388" spans="1:30" ht="18.5" thickBot="1" x14ac:dyDescent="0.25">
      <c r="A388" s="63"/>
      <c r="B388" s="64" t="s">
        <v>1663</v>
      </c>
      <c r="C388" s="65" t="s">
        <v>1664</v>
      </c>
      <c r="D388" s="65" t="s">
        <v>184</v>
      </c>
      <c r="E388" s="66">
        <v>0.04</v>
      </c>
      <c r="F388" s="66">
        <v>0.68</v>
      </c>
      <c r="G388" s="1">
        <v>157</v>
      </c>
      <c r="H388" s="1">
        <v>157</v>
      </c>
      <c r="I388" s="1">
        <v>106.76</v>
      </c>
      <c r="J388" s="1">
        <v>106.76</v>
      </c>
      <c r="K388" s="1"/>
      <c r="L388" s="1"/>
      <c r="M388" s="1"/>
      <c r="N388" s="1"/>
      <c r="O388" s="1"/>
      <c r="P388" s="1"/>
      <c r="R388" s="1">
        <v>196</v>
      </c>
      <c r="S388" s="1">
        <v>133.28</v>
      </c>
      <c r="T388" s="15">
        <f t="shared" si="534"/>
        <v>1.2484076433121019</v>
      </c>
      <c r="U388" s="15">
        <f t="shared" si="535"/>
        <v>1.2227556317732686</v>
      </c>
      <c r="V388" s="16">
        <f t="shared" si="536"/>
        <v>191.97263418840316</v>
      </c>
      <c r="W388" s="16">
        <f t="shared" si="537"/>
        <v>34.972634188403163</v>
      </c>
      <c r="X388" s="16">
        <f t="shared" si="538"/>
        <v>23.781391248114151</v>
      </c>
      <c r="Y388" s="15">
        <f t="shared" si="539"/>
        <v>4.5848355451969969E-2</v>
      </c>
      <c r="Z388" s="15">
        <f t="shared" si="540"/>
        <v>1.1992624151289988E-2</v>
      </c>
      <c r="AA388" s="15">
        <f t="shared" si="541"/>
        <v>1.9115055013239957E-2</v>
      </c>
      <c r="AB388" s="15">
        <f t="shared" si="542"/>
        <v>2.5652011538833303E-2</v>
      </c>
      <c r="AD388" s="21"/>
    </row>
    <row r="389" spans="1:30" ht="15" thickBot="1" x14ac:dyDescent="0.25">
      <c r="A389" s="8">
        <v>83</v>
      </c>
      <c r="B389" s="9" t="s">
        <v>1665</v>
      </c>
      <c r="C389" s="10" t="s">
        <v>1666</v>
      </c>
      <c r="D389" s="10" t="s">
        <v>41</v>
      </c>
      <c r="E389" s="11">
        <v>0</v>
      </c>
      <c r="F389" s="11">
        <v>78</v>
      </c>
      <c r="G389" s="12">
        <v>84.29</v>
      </c>
      <c r="H389" s="12">
        <v>87.75</v>
      </c>
      <c r="I389" s="12">
        <v>6844.5</v>
      </c>
      <c r="J389" s="12">
        <v>2831.4</v>
      </c>
      <c r="K389" s="12">
        <v>1445.73</v>
      </c>
      <c r="L389" s="12">
        <v>0</v>
      </c>
      <c r="M389" s="12">
        <v>0</v>
      </c>
      <c r="N389" s="12">
        <v>488.65674000000001</v>
      </c>
      <c r="O389" s="12">
        <v>1586.1971268</v>
      </c>
      <c r="P389" s="13">
        <v>492.88174135200001</v>
      </c>
      <c r="R389" s="12">
        <v>101.56</v>
      </c>
      <c r="S389" s="12">
        <v>3338.4</v>
      </c>
      <c r="AD389" s="21"/>
    </row>
    <row r="390" spans="1:30" ht="15" thickBot="1" x14ac:dyDescent="0.25">
      <c r="A390" s="63"/>
      <c r="B390" s="64" t="s">
        <v>1667</v>
      </c>
      <c r="C390" s="65" t="s">
        <v>1668</v>
      </c>
      <c r="D390" s="65" t="s">
        <v>41</v>
      </c>
      <c r="E390" s="66">
        <v>1</v>
      </c>
      <c r="F390" s="66">
        <v>78</v>
      </c>
      <c r="G390" s="1">
        <v>36.299999999999997</v>
      </c>
      <c r="H390" s="1">
        <v>36.299999999999997</v>
      </c>
      <c r="I390" s="1">
        <v>2831.4</v>
      </c>
      <c r="J390" s="1">
        <v>2831.4</v>
      </c>
      <c r="K390" s="1"/>
      <c r="L390" s="1"/>
      <c r="M390" s="1"/>
      <c r="N390" s="1"/>
      <c r="O390" s="1"/>
      <c r="P390" s="1"/>
      <c r="R390" s="1">
        <v>42.8</v>
      </c>
      <c r="S390" s="1">
        <v>3338.4</v>
      </c>
      <c r="T390" s="15">
        <f t="shared" ref="T390" si="543">R390/H390</f>
        <v>1.1790633608815426</v>
      </c>
      <c r="U390" s="15">
        <f t="shared" ref="U390" si="544">T390-AB390</f>
        <v>1.1534113493427094</v>
      </c>
      <c r="V390" s="16">
        <f t="shared" ref="V390" si="545">G390*U390</f>
        <v>41.868831981140346</v>
      </c>
      <c r="W390" s="16">
        <f t="shared" ref="W390" si="546">V390-G390</f>
        <v>5.5688319811403488</v>
      </c>
      <c r="X390" s="16">
        <f t="shared" ref="X390" si="547">F390*W390</f>
        <v>434.36889452894718</v>
      </c>
      <c r="Y390" s="15">
        <f t="shared" ref="Y390" si="548">104.584835545197%-100%</f>
        <v>4.5848355451969969E-2</v>
      </c>
      <c r="Z390" s="15">
        <f t="shared" ref="Z390" si="549">101.199262415129%-100%</f>
        <v>1.1992624151289988E-2</v>
      </c>
      <c r="AA390" s="15">
        <f t="shared" ref="AA390" si="550">101.911505501324%-100%</f>
        <v>1.9115055013239957E-2</v>
      </c>
      <c r="AB390" s="15">
        <f t="shared" ref="AB390" si="551">AVERAGE(Y390:AA390)</f>
        <v>2.5652011538833303E-2</v>
      </c>
      <c r="AD390" s="21"/>
    </row>
    <row r="391" spans="1:30" ht="15" thickBot="1" x14ac:dyDescent="0.25">
      <c r="A391" s="8">
        <v>84</v>
      </c>
      <c r="B391" s="9" t="s">
        <v>1669</v>
      </c>
      <c r="C391" s="10" t="s">
        <v>1670</v>
      </c>
      <c r="D391" s="10" t="s">
        <v>41</v>
      </c>
      <c r="E391" s="11">
        <v>0</v>
      </c>
      <c r="F391" s="11">
        <v>8</v>
      </c>
      <c r="G391" s="12">
        <v>110.99</v>
      </c>
      <c r="H391" s="12">
        <v>111.8</v>
      </c>
      <c r="I391" s="12">
        <v>894.4</v>
      </c>
      <c r="J391" s="12">
        <v>441.6</v>
      </c>
      <c r="K391" s="12">
        <v>163.108</v>
      </c>
      <c r="L391" s="12">
        <v>0</v>
      </c>
      <c r="M391" s="12">
        <v>0</v>
      </c>
      <c r="N391" s="12">
        <v>55.130504000000002</v>
      </c>
      <c r="O391" s="12">
        <v>178.95557328000001</v>
      </c>
      <c r="P391" s="13">
        <v>55.6071708192</v>
      </c>
      <c r="R391" s="12">
        <v>129.63</v>
      </c>
      <c r="S391" s="12">
        <v>520</v>
      </c>
      <c r="AD391" s="21"/>
    </row>
    <row r="392" spans="1:30" ht="15" thickBot="1" x14ac:dyDescent="0.25">
      <c r="A392" s="63"/>
      <c r="B392" s="64" t="s">
        <v>1671</v>
      </c>
      <c r="C392" s="65" t="s">
        <v>1672</v>
      </c>
      <c r="D392" s="65" t="s">
        <v>41</v>
      </c>
      <c r="E392" s="66">
        <v>1</v>
      </c>
      <c r="F392" s="66">
        <v>8</v>
      </c>
      <c r="G392" s="1">
        <v>55.2</v>
      </c>
      <c r="H392" s="1">
        <v>55.2</v>
      </c>
      <c r="I392" s="1">
        <v>441.6</v>
      </c>
      <c r="J392" s="1">
        <v>441.6</v>
      </c>
      <c r="K392" s="1"/>
      <c r="L392" s="1"/>
      <c r="M392" s="1"/>
      <c r="N392" s="1"/>
      <c r="O392" s="1"/>
      <c r="P392" s="1"/>
      <c r="R392" s="1">
        <v>65</v>
      </c>
      <c r="S392" s="1">
        <v>520</v>
      </c>
      <c r="T392" s="15">
        <f t="shared" ref="T392" si="552">R392/H392</f>
        <v>1.1775362318840579</v>
      </c>
      <c r="U392" s="15">
        <f t="shared" ref="U392" si="553">T392-AB392</f>
        <v>1.1518842203452246</v>
      </c>
      <c r="V392" s="16">
        <f t="shared" ref="V392" si="554">G392*U392</f>
        <v>63.584008963056405</v>
      </c>
      <c r="W392" s="16">
        <f t="shared" ref="W392" si="555">V392-G392</f>
        <v>8.3840089630564023</v>
      </c>
      <c r="X392" s="16">
        <f t="shared" ref="X392" si="556">F392*W392</f>
        <v>67.072071704451218</v>
      </c>
      <c r="Y392" s="15">
        <f t="shared" ref="Y392" si="557">104.584835545197%-100%</f>
        <v>4.5848355451969969E-2</v>
      </c>
      <c r="Z392" s="15">
        <f t="shared" ref="Z392" si="558">101.199262415129%-100%</f>
        <v>1.1992624151289988E-2</v>
      </c>
      <c r="AA392" s="15">
        <f t="shared" ref="AA392" si="559">101.911505501324%-100%</f>
        <v>1.9115055013239957E-2</v>
      </c>
      <c r="AB392" s="15">
        <f t="shared" ref="AB392" si="560">AVERAGE(Y392:AA392)</f>
        <v>2.5652011538833303E-2</v>
      </c>
      <c r="AD392" s="21"/>
    </row>
    <row r="393" spans="1:30" ht="15" thickBot="1" x14ac:dyDescent="0.25">
      <c r="A393" s="8">
        <v>85</v>
      </c>
      <c r="B393" s="9" t="s">
        <v>1673</v>
      </c>
      <c r="C393" s="10" t="s">
        <v>1674</v>
      </c>
      <c r="D393" s="10" t="s">
        <v>41</v>
      </c>
      <c r="E393" s="11">
        <v>0</v>
      </c>
      <c r="F393" s="11">
        <v>14</v>
      </c>
      <c r="G393" s="12">
        <v>166.8</v>
      </c>
      <c r="H393" s="12">
        <v>169.42</v>
      </c>
      <c r="I393" s="12">
        <v>2371.88</v>
      </c>
      <c r="J393" s="12">
        <v>1442</v>
      </c>
      <c r="K393" s="12">
        <v>334.97800000000001</v>
      </c>
      <c r="L393" s="12">
        <v>0</v>
      </c>
      <c r="M393" s="12">
        <v>0</v>
      </c>
      <c r="N393" s="12">
        <v>113.22256400000001</v>
      </c>
      <c r="O393" s="12">
        <v>367.52446248000001</v>
      </c>
      <c r="P393" s="13">
        <v>114.2015037072</v>
      </c>
      <c r="R393" s="12">
        <v>193.85</v>
      </c>
      <c r="S393" s="12">
        <v>1652</v>
      </c>
      <c r="AD393" s="21"/>
    </row>
    <row r="394" spans="1:30" ht="15" thickBot="1" x14ac:dyDescent="0.25">
      <c r="A394" s="63"/>
      <c r="B394" s="64" t="s">
        <v>1675</v>
      </c>
      <c r="C394" s="65" t="s">
        <v>1676</v>
      </c>
      <c r="D394" s="65" t="s">
        <v>41</v>
      </c>
      <c r="E394" s="66">
        <v>1</v>
      </c>
      <c r="F394" s="66">
        <v>14</v>
      </c>
      <c r="G394" s="1">
        <v>103</v>
      </c>
      <c r="H394" s="1">
        <v>103</v>
      </c>
      <c r="I394" s="1">
        <v>1442</v>
      </c>
      <c r="J394" s="1">
        <v>1442</v>
      </c>
      <c r="K394" s="1"/>
      <c r="L394" s="1"/>
      <c r="M394" s="1"/>
      <c r="N394" s="1"/>
      <c r="O394" s="1"/>
      <c r="P394" s="1"/>
      <c r="R394" s="1">
        <v>118</v>
      </c>
      <c r="S394" s="1">
        <v>1652</v>
      </c>
      <c r="T394" s="15">
        <f t="shared" ref="T394" si="561">R394/H394</f>
        <v>1.145631067961165</v>
      </c>
      <c r="U394" s="15">
        <f t="shared" ref="U394" si="562">T394-AB394</f>
        <v>1.1199790564223318</v>
      </c>
      <c r="V394" s="16">
        <f t="shared" ref="V394" si="563">G394*U394</f>
        <v>115.35784281150018</v>
      </c>
      <c r="W394" s="16">
        <f t="shared" ref="W394" si="564">V394-G394</f>
        <v>12.357842811500177</v>
      </c>
      <c r="X394" s="16">
        <f t="shared" ref="X394" si="565">F394*W394</f>
        <v>173.00979936100248</v>
      </c>
      <c r="Y394" s="15">
        <f t="shared" ref="Y394" si="566">104.584835545197%-100%</f>
        <v>4.5848355451969969E-2</v>
      </c>
      <c r="Z394" s="15">
        <f t="shared" ref="Z394" si="567">101.199262415129%-100%</f>
        <v>1.1992624151289988E-2</v>
      </c>
      <c r="AA394" s="15">
        <f t="shared" ref="AA394" si="568">101.911505501324%-100%</f>
        <v>1.9115055013239957E-2</v>
      </c>
      <c r="AB394" s="15">
        <f t="shared" ref="AB394" si="569">AVERAGE(Y394:AA394)</f>
        <v>2.5652011538833303E-2</v>
      </c>
      <c r="AD394" s="21"/>
    </row>
    <row r="395" spans="1:30" ht="15" thickBot="1" x14ac:dyDescent="0.25">
      <c r="A395" s="8">
        <v>86</v>
      </c>
      <c r="B395" s="9" t="s">
        <v>2965</v>
      </c>
      <c r="C395" s="10" t="s">
        <v>2966</v>
      </c>
      <c r="D395" s="10" t="s">
        <v>41</v>
      </c>
      <c r="E395" s="11">
        <v>0</v>
      </c>
      <c r="F395" s="11">
        <v>6</v>
      </c>
      <c r="G395" s="12">
        <v>361.2</v>
      </c>
      <c r="H395" s="12">
        <v>358.25</v>
      </c>
      <c r="I395" s="12">
        <v>2149.5</v>
      </c>
      <c r="J395" s="12">
        <v>1692</v>
      </c>
      <c r="K395" s="12">
        <v>164.79300000000001</v>
      </c>
      <c r="L395" s="12">
        <v>0</v>
      </c>
      <c r="M395" s="12">
        <v>0</v>
      </c>
      <c r="N395" s="12">
        <v>55.700034000000002</v>
      </c>
      <c r="O395" s="12">
        <v>180.80428788</v>
      </c>
      <c r="P395" s="13">
        <v>56.181625063200002</v>
      </c>
      <c r="R395" s="12">
        <v>420.07</v>
      </c>
      <c r="S395" s="12">
        <v>1998</v>
      </c>
      <c r="AD395" s="21"/>
    </row>
    <row r="396" spans="1:30" ht="15" thickBot="1" x14ac:dyDescent="0.25">
      <c r="A396" s="63"/>
      <c r="B396" s="64" t="s">
        <v>2967</v>
      </c>
      <c r="C396" s="65" t="s">
        <v>2968</v>
      </c>
      <c r="D396" s="65" t="s">
        <v>41</v>
      </c>
      <c r="E396" s="66">
        <v>1</v>
      </c>
      <c r="F396" s="66">
        <v>6</v>
      </c>
      <c r="G396" s="1">
        <v>282</v>
      </c>
      <c r="H396" s="1">
        <v>282</v>
      </c>
      <c r="I396" s="1">
        <v>1692</v>
      </c>
      <c r="J396" s="1">
        <v>1692</v>
      </c>
      <c r="K396" s="1"/>
      <c r="L396" s="1"/>
      <c r="M396" s="1"/>
      <c r="N396" s="1"/>
      <c r="O396" s="1"/>
      <c r="P396" s="1"/>
      <c r="R396" s="1">
        <v>333</v>
      </c>
      <c r="S396" s="1">
        <v>1998</v>
      </c>
      <c r="T396" s="15">
        <f t="shared" ref="T396" si="570">R396/H396</f>
        <v>1.1808510638297873</v>
      </c>
      <c r="U396" s="15">
        <f t="shared" ref="U396" si="571">T396-AB396</f>
        <v>1.1551990522909541</v>
      </c>
      <c r="V396" s="16">
        <f t="shared" ref="V396" si="572">G396*U396</f>
        <v>325.76613274604904</v>
      </c>
      <c r="W396" s="16">
        <f t="shared" ref="W396" si="573">V396-G396</f>
        <v>43.766132746049038</v>
      </c>
      <c r="X396" s="16">
        <f t="shared" ref="X396" si="574">F396*W396</f>
        <v>262.59679647629423</v>
      </c>
      <c r="Y396" s="15">
        <f t="shared" ref="Y396" si="575">104.584835545197%-100%</f>
        <v>4.5848355451969969E-2</v>
      </c>
      <c r="Z396" s="15">
        <f t="shared" ref="Z396" si="576">101.199262415129%-100%</f>
        <v>1.1992624151289988E-2</v>
      </c>
      <c r="AA396" s="15">
        <f t="shared" ref="AA396" si="577">101.911505501324%-100%</f>
        <v>1.9115055013239957E-2</v>
      </c>
      <c r="AB396" s="15">
        <f t="shared" ref="AB396" si="578">AVERAGE(Y396:AA396)</f>
        <v>2.5652011538833303E-2</v>
      </c>
      <c r="AD396" s="21"/>
    </row>
    <row r="397" spans="1:30" ht="15" thickBot="1" x14ac:dyDescent="0.25">
      <c r="A397" s="8">
        <v>87</v>
      </c>
      <c r="B397" s="9" t="s">
        <v>2969</v>
      </c>
      <c r="C397" s="10" t="s">
        <v>2970</v>
      </c>
      <c r="D397" s="10" t="s">
        <v>41</v>
      </c>
      <c r="E397" s="11">
        <v>0</v>
      </c>
      <c r="F397" s="11">
        <v>20</v>
      </c>
      <c r="G397" s="12">
        <v>483.78</v>
      </c>
      <c r="H397" s="12">
        <v>487.39</v>
      </c>
      <c r="I397" s="12">
        <v>9747.7999999999993</v>
      </c>
      <c r="J397" s="12">
        <v>8120</v>
      </c>
      <c r="K397" s="12">
        <v>586.38</v>
      </c>
      <c r="L397" s="12">
        <v>0</v>
      </c>
      <c r="M397" s="12">
        <v>0</v>
      </c>
      <c r="N397" s="12">
        <v>198.19644</v>
      </c>
      <c r="O397" s="12">
        <v>643.35268080000003</v>
      </c>
      <c r="P397" s="13">
        <v>199.91007691199999</v>
      </c>
      <c r="R397" s="12">
        <v>570.95000000000005</v>
      </c>
      <c r="S397" s="12">
        <v>9560</v>
      </c>
      <c r="AD397" s="21"/>
    </row>
    <row r="398" spans="1:30" ht="15" thickBot="1" x14ac:dyDescent="0.25">
      <c r="A398" s="63"/>
      <c r="B398" s="64" t="s">
        <v>2971</v>
      </c>
      <c r="C398" s="65" t="s">
        <v>2972</v>
      </c>
      <c r="D398" s="65" t="s">
        <v>41</v>
      </c>
      <c r="E398" s="66">
        <v>1</v>
      </c>
      <c r="F398" s="66">
        <v>20</v>
      </c>
      <c r="G398" s="1">
        <v>406</v>
      </c>
      <c r="H398" s="1">
        <v>406</v>
      </c>
      <c r="I398" s="1">
        <v>8120</v>
      </c>
      <c r="J398" s="1">
        <v>8120</v>
      </c>
      <c r="K398" s="1"/>
      <c r="L398" s="1"/>
      <c r="M398" s="1"/>
      <c r="N398" s="1"/>
      <c r="O398" s="1"/>
      <c r="P398" s="1"/>
      <c r="R398" s="1">
        <v>478</v>
      </c>
      <c r="S398" s="1">
        <v>9560</v>
      </c>
      <c r="T398" s="15">
        <f t="shared" ref="T398" si="579">R398/H398</f>
        <v>1.1773399014778325</v>
      </c>
      <c r="U398" s="15">
        <f t="shared" ref="U398" si="580">T398-AB398</f>
        <v>1.1516878899389993</v>
      </c>
      <c r="V398" s="16">
        <f t="shared" ref="V398" si="581">G398*U398</f>
        <v>467.58528331523371</v>
      </c>
      <c r="W398" s="16">
        <f t="shared" ref="W398" si="582">V398-G398</f>
        <v>61.58528331523371</v>
      </c>
      <c r="X398" s="16">
        <f t="shared" ref="X398" si="583">F398*W398</f>
        <v>1231.7056663046742</v>
      </c>
      <c r="Y398" s="15">
        <f t="shared" ref="Y398" si="584">104.584835545197%-100%</f>
        <v>4.5848355451969969E-2</v>
      </c>
      <c r="Z398" s="15">
        <f t="shared" ref="Z398" si="585">101.199262415129%-100%</f>
        <v>1.1992624151289988E-2</v>
      </c>
      <c r="AA398" s="15">
        <f t="shared" ref="AA398" si="586">101.911505501324%-100%</f>
        <v>1.9115055013239957E-2</v>
      </c>
      <c r="AB398" s="15">
        <f t="shared" ref="AB398" si="587">AVERAGE(Y398:AA398)</f>
        <v>2.5652011538833303E-2</v>
      </c>
      <c r="AD398" s="21"/>
    </row>
    <row r="399" spans="1:30" ht="15" thickBot="1" x14ac:dyDescent="0.25">
      <c r="A399" s="8">
        <v>88</v>
      </c>
      <c r="B399" s="9" t="s">
        <v>2973</v>
      </c>
      <c r="C399" s="10" t="s">
        <v>2974</v>
      </c>
      <c r="D399" s="10" t="s">
        <v>41</v>
      </c>
      <c r="E399" s="11">
        <v>0</v>
      </c>
      <c r="F399" s="11">
        <v>3</v>
      </c>
      <c r="G399" s="12">
        <v>727.12</v>
      </c>
      <c r="H399" s="12">
        <v>698.89</v>
      </c>
      <c r="I399" s="12">
        <v>2096.67</v>
      </c>
      <c r="J399" s="12">
        <v>1809</v>
      </c>
      <c r="K399" s="12">
        <v>103.6275</v>
      </c>
      <c r="L399" s="12">
        <v>0</v>
      </c>
      <c r="M399" s="12">
        <v>0</v>
      </c>
      <c r="N399" s="12">
        <v>35.026094999999998</v>
      </c>
      <c r="O399" s="12">
        <v>113.69594789999999</v>
      </c>
      <c r="P399" s="13">
        <v>35.328936005999999</v>
      </c>
      <c r="R399" s="12">
        <v>819.5</v>
      </c>
      <c r="S399" s="12">
        <v>2130</v>
      </c>
      <c r="AD399" s="21"/>
    </row>
    <row r="400" spans="1:30" ht="15" thickBot="1" x14ac:dyDescent="0.25">
      <c r="A400" s="63"/>
      <c r="B400" s="64" t="s">
        <v>2975</v>
      </c>
      <c r="C400" s="65" t="s">
        <v>2976</v>
      </c>
      <c r="D400" s="65" t="s">
        <v>41</v>
      </c>
      <c r="E400" s="66">
        <v>1</v>
      </c>
      <c r="F400" s="66">
        <v>3</v>
      </c>
      <c r="G400" s="1">
        <v>603</v>
      </c>
      <c r="H400" s="1">
        <v>603</v>
      </c>
      <c r="I400" s="1">
        <v>1809</v>
      </c>
      <c r="J400" s="1">
        <v>1809</v>
      </c>
      <c r="K400" s="1"/>
      <c r="L400" s="1"/>
      <c r="M400" s="1"/>
      <c r="N400" s="1"/>
      <c r="O400" s="1"/>
      <c r="P400" s="1"/>
      <c r="R400" s="1">
        <v>710</v>
      </c>
      <c r="S400" s="1">
        <v>2130</v>
      </c>
      <c r="T400" s="15">
        <f t="shared" ref="T400" si="588">R400/H400</f>
        <v>1.1774461028192371</v>
      </c>
      <c r="U400" s="15">
        <f t="shared" ref="U400" si="589">T400-AB400</f>
        <v>1.1517940912804039</v>
      </c>
      <c r="V400" s="16">
        <f t="shared" ref="V400" si="590">G400*U400</f>
        <v>694.53183704208357</v>
      </c>
      <c r="W400" s="16">
        <f t="shared" ref="W400" si="591">V400-G400</f>
        <v>91.531837042083566</v>
      </c>
      <c r="X400" s="16">
        <f t="shared" ref="X400" si="592">F400*W400</f>
        <v>274.5955111262507</v>
      </c>
      <c r="Y400" s="15">
        <f t="shared" ref="Y400" si="593">104.584835545197%-100%</f>
        <v>4.5848355451969969E-2</v>
      </c>
      <c r="Z400" s="15">
        <f t="shared" ref="Z400" si="594">101.199262415129%-100%</f>
        <v>1.1992624151289988E-2</v>
      </c>
      <c r="AA400" s="15">
        <f t="shared" ref="AA400" si="595">101.911505501324%-100%</f>
        <v>1.9115055013239957E-2</v>
      </c>
      <c r="AB400" s="15">
        <f t="shared" ref="AB400" si="596">AVERAGE(Y400:AA400)</f>
        <v>2.5652011538833303E-2</v>
      </c>
      <c r="AD400" s="21"/>
    </row>
    <row r="401" spans="1:30" ht="15" thickBot="1" x14ac:dyDescent="0.25">
      <c r="A401" s="8">
        <v>89</v>
      </c>
      <c r="B401" s="9" t="s">
        <v>1677</v>
      </c>
      <c r="C401" s="10" t="s">
        <v>1678</v>
      </c>
      <c r="D401" s="10" t="s">
        <v>41</v>
      </c>
      <c r="E401" s="11">
        <v>0</v>
      </c>
      <c r="F401" s="11">
        <v>7</v>
      </c>
      <c r="G401" s="12">
        <v>270.7</v>
      </c>
      <c r="H401" s="12">
        <v>217.11</v>
      </c>
      <c r="I401" s="12">
        <v>1519.77</v>
      </c>
      <c r="J401" s="12">
        <v>1247.99703</v>
      </c>
      <c r="K401" s="12">
        <v>97.898499999999999</v>
      </c>
      <c r="L401" s="12">
        <v>0</v>
      </c>
      <c r="M401" s="12">
        <v>0</v>
      </c>
      <c r="N401" s="12">
        <v>33.089692999999997</v>
      </c>
      <c r="O401" s="12">
        <v>107.41031826</v>
      </c>
      <c r="P401" s="13">
        <v>33.375791576399997</v>
      </c>
      <c r="R401" s="12">
        <v>259.83</v>
      </c>
      <c r="S401" s="12">
        <v>1508.4278999999999</v>
      </c>
      <c r="AD401" s="21"/>
    </row>
    <row r="402" spans="1:30" x14ac:dyDescent="0.2">
      <c r="A402" s="63"/>
      <c r="B402" s="64" t="s">
        <v>1455</v>
      </c>
      <c r="C402" s="65" t="s">
        <v>1456</v>
      </c>
      <c r="D402" s="65" t="s">
        <v>98</v>
      </c>
      <c r="E402" s="66">
        <v>0.01</v>
      </c>
      <c r="F402" s="66">
        <v>7.0000000000000007E-2</v>
      </c>
      <c r="G402" s="1">
        <v>131</v>
      </c>
      <c r="H402" s="1">
        <v>131</v>
      </c>
      <c r="I402" s="1">
        <v>9.17</v>
      </c>
      <c r="J402" s="1">
        <v>9.17</v>
      </c>
      <c r="K402" s="1"/>
      <c r="L402" s="1"/>
      <c r="M402" s="1"/>
      <c r="N402" s="1"/>
      <c r="O402" s="1"/>
      <c r="P402" s="1"/>
      <c r="R402" s="1">
        <v>181</v>
      </c>
      <c r="S402" s="1">
        <v>12.67</v>
      </c>
      <c r="T402" s="15">
        <f t="shared" ref="T402:T405" si="597">R402/H402</f>
        <v>1.3816793893129771</v>
      </c>
      <c r="U402" s="15">
        <f t="shared" ref="U402:U405" si="598">T402-AB402</f>
        <v>1.3560273777741438</v>
      </c>
      <c r="V402" s="16">
        <f t="shared" ref="V402:V405" si="599">G402*U402</f>
        <v>177.63958648841285</v>
      </c>
      <c r="W402" s="16">
        <f t="shared" ref="W402:W405" si="600">V402-G402</f>
        <v>46.639586488412846</v>
      </c>
      <c r="X402" s="16">
        <f t="shared" ref="X402:X405" si="601">F402*W402</f>
        <v>3.2647710541888997</v>
      </c>
      <c r="Y402" s="15">
        <f t="shared" ref="Y402:Y405" si="602">104.584835545197%-100%</f>
        <v>4.5848355451969969E-2</v>
      </c>
      <c r="Z402" s="15">
        <f t="shared" ref="Z402:Z405" si="603">101.199262415129%-100%</f>
        <v>1.1992624151289988E-2</v>
      </c>
      <c r="AA402" s="15">
        <f t="shared" ref="AA402:AA405" si="604">101.911505501324%-100%</f>
        <v>1.9115055013239957E-2</v>
      </c>
      <c r="AB402" s="15">
        <f t="shared" ref="AB402:AB405" si="605">AVERAGE(Y402:AA402)</f>
        <v>2.5652011538833303E-2</v>
      </c>
      <c r="AD402" s="21"/>
    </row>
    <row r="403" spans="1:30" x14ac:dyDescent="0.2">
      <c r="A403" s="63"/>
      <c r="B403" s="64" t="s">
        <v>1679</v>
      </c>
      <c r="C403" s="65" t="s">
        <v>1680</v>
      </c>
      <c r="D403" s="65" t="s">
        <v>41</v>
      </c>
      <c r="E403" s="66">
        <v>1</v>
      </c>
      <c r="F403" s="66">
        <v>7</v>
      </c>
      <c r="G403" s="1">
        <v>6.09</v>
      </c>
      <c r="H403" s="1">
        <v>6.09</v>
      </c>
      <c r="I403" s="1">
        <v>42.63</v>
      </c>
      <c r="J403" s="1">
        <v>42.63</v>
      </c>
      <c r="K403" s="1"/>
      <c r="L403" s="1"/>
      <c r="M403" s="1"/>
      <c r="N403" s="1"/>
      <c r="O403" s="1"/>
      <c r="P403" s="1"/>
      <c r="R403" s="1">
        <v>6.67</v>
      </c>
      <c r="S403" s="1">
        <v>46.69</v>
      </c>
      <c r="T403" s="15">
        <f t="shared" si="597"/>
        <v>1.0952380952380953</v>
      </c>
      <c r="U403" s="15">
        <f t="shared" si="598"/>
        <v>1.0695860836992621</v>
      </c>
      <c r="V403" s="16">
        <f t="shared" si="599"/>
        <v>6.5137792497285059</v>
      </c>
      <c r="W403" s="16">
        <f t="shared" si="600"/>
        <v>0.423779249728506</v>
      </c>
      <c r="X403" s="16">
        <f t="shared" si="601"/>
        <v>2.966454748099542</v>
      </c>
      <c r="Y403" s="15">
        <f t="shared" si="602"/>
        <v>4.5848355451969969E-2</v>
      </c>
      <c r="Z403" s="15">
        <f t="shared" si="603"/>
        <v>1.1992624151289988E-2</v>
      </c>
      <c r="AA403" s="15">
        <f t="shared" si="604"/>
        <v>1.9115055013239957E-2</v>
      </c>
      <c r="AB403" s="15">
        <f t="shared" si="605"/>
        <v>2.5652011538833303E-2</v>
      </c>
      <c r="AD403" s="21"/>
    </row>
    <row r="404" spans="1:30" ht="18" x14ac:dyDescent="0.2">
      <c r="A404" s="63"/>
      <c r="B404" s="64" t="s">
        <v>1681</v>
      </c>
      <c r="C404" s="65" t="s">
        <v>1682</v>
      </c>
      <c r="D404" s="65" t="s">
        <v>41</v>
      </c>
      <c r="E404" s="66">
        <v>1</v>
      </c>
      <c r="F404" s="66">
        <v>7</v>
      </c>
      <c r="G404" s="1">
        <v>169</v>
      </c>
      <c r="H404" s="1">
        <v>169</v>
      </c>
      <c r="I404" s="1">
        <v>1183</v>
      </c>
      <c r="J404" s="1">
        <v>1183</v>
      </c>
      <c r="K404" s="1"/>
      <c r="L404" s="1"/>
      <c r="M404" s="1"/>
      <c r="N404" s="1"/>
      <c r="O404" s="1"/>
      <c r="P404" s="1"/>
      <c r="R404" s="1">
        <v>205</v>
      </c>
      <c r="S404" s="1">
        <v>1435</v>
      </c>
      <c r="T404" s="15">
        <f t="shared" si="597"/>
        <v>1.2130177514792899</v>
      </c>
      <c r="U404" s="15">
        <f t="shared" si="598"/>
        <v>1.1873657399404567</v>
      </c>
      <c r="V404" s="16">
        <f t="shared" si="599"/>
        <v>200.66481004993719</v>
      </c>
      <c r="W404" s="16">
        <f t="shared" si="600"/>
        <v>31.664810049937188</v>
      </c>
      <c r="X404" s="16">
        <f t="shared" si="601"/>
        <v>221.65367034956031</v>
      </c>
      <c r="Y404" s="15">
        <f t="shared" si="602"/>
        <v>4.5848355451969969E-2</v>
      </c>
      <c r="Z404" s="15">
        <f t="shared" si="603"/>
        <v>1.1992624151289988E-2</v>
      </c>
      <c r="AA404" s="15">
        <f t="shared" si="604"/>
        <v>1.9115055013239957E-2</v>
      </c>
      <c r="AB404" s="15">
        <f t="shared" si="605"/>
        <v>2.5652011538833303E-2</v>
      </c>
      <c r="AD404" s="21"/>
    </row>
    <row r="405" spans="1:30" ht="15" thickBot="1" x14ac:dyDescent="0.25">
      <c r="A405" s="63"/>
      <c r="B405" s="64" t="s">
        <v>1477</v>
      </c>
      <c r="C405" s="65" t="s">
        <v>1478</v>
      </c>
      <c r="D405" s="65" t="s">
        <v>98</v>
      </c>
      <c r="E405" s="66">
        <v>9.5700000000000004E-3</v>
      </c>
      <c r="F405" s="66">
        <v>6.6989999999999994E-2</v>
      </c>
      <c r="G405" s="1">
        <v>197</v>
      </c>
      <c r="H405" s="1">
        <v>197</v>
      </c>
      <c r="I405" s="1">
        <v>13.19703</v>
      </c>
      <c r="J405" s="1">
        <v>13.19703</v>
      </c>
      <c r="K405" s="1"/>
      <c r="L405" s="1"/>
      <c r="M405" s="1"/>
      <c r="N405" s="1"/>
      <c r="O405" s="1"/>
      <c r="P405" s="1"/>
      <c r="R405" s="1">
        <v>210</v>
      </c>
      <c r="S405" s="1">
        <v>14.0679</v>
      </c>
      <c r="T405" s="15">
        <f t="shared" si="597"/>
        <v>1.0659898477157361</v>
      </c>
      <c r="U405" s="15">
        <f t="shared" si="598"/>
        <v>1.0403378361769029</v>
      </c>
      <c r="V405" s="16">
        <f t="shared" si="599"/>
        <v>204.94655372684986</v>
      </c>
      <c r="W405" s="16">
        <f t="shared" si="600"/>
        <v>7.9465537268498565</v>
      </c>
      <c r="X405" s="16">
        <f t="shared" si="601"/>
        <v>0.53233963416167185</v>
      </c>
      <c r="Y405" s="15">
        <f t="shared" si="602"/>
        <v>4.5848355451969969E-2</v>
      </c>
      <c r="Z405" s="15">
        <f t="shared" si="603"/>
        <v>1.1992624151289988E-2</v>
      </c>
      <c r="AA405" s="15">
        <f t="shared" si="604"/>
        <v>1.9115055013239957E-2</v>
      </c>
      <c r="AB405" s="15">
        <f t="shared" si="605"/>
        <v>2.5652011538833303E-2</v>
      </c>
      <c r="AD405" s="21"/>
    </row>
    <row r="406" spans="1:30" x14ac:dyDescent="0.2">
      <c r="A406" s="67">
        <v>90</v>
      </c>
      <c r="B406" s="68" t="s">
        <v>2977</v>
      </c>
      <c r="C406" s="69" t="s">
        <v>2978</v>
      </c>
      <c r="D406" s="69" t="s">
        <v>41</v>
      </c>
      <c r="E406" s="70">
        <v>0</v>
      </c>
      <c r="F406" s="70">
        <v>2</v>
      </c>
      <c r="G406" s="71">
        <v>7162.48</v>
      </c>
      <c r="H406" s="71"/>
      <c r="I406" s="71">
        <v>14324.96</v>
      </c>
      <c r="J406" s="71">
        <v>0</v>
      </c>
      <c r="K406" s="71">
        <v>0</v>
      </c>
      <c r="L406" s="71">
        <v>0</v>
      </c>
      <c r="M406" s="71">
        <v>0</v>
      </c>
      <c r="N406" s="71">
        <v>0</v>
      </c>
      <c r="O406" s="71">
        <v>0</v>
      </c>
      <c r="P406" s="72">
        <v>0</v>
      </c>
      <c r="R406" s="71"/>
      <c r="S406" s="71">
        <v>0</v>
      </c>
      <c r="AD406" s="21"/>
    </row>
    <row r="407" spans="1:30" ht="15" thickBot="1" x14ac:dyDescent="0.25">
      <c r="A407" s="73">
        <v>91</v>
      </c>
      <c r="B407" s="74" t="s">
        <v>2979</v>
      </c>
      <c r="C407" s="75" t="s">
        <v>2980</v>
      </c>
      <c r="D407" s="75" t="s">
        <v>41</v>
      </c>
      <c r="E407" s="76">
        <v>0</v>
      </c>
      <c r="F407" s="76">
        <v>1</v>
      </c>
      <c r="G407" s="77">
        <v>668.3</v>
      </c>
      <c r="H407" s="77">
        <v>675.85</v>
      </c>
      <c r="I407" s="77">
        <v>675.85</v>
      </c>
      <c r="J407" s="77">
        <v>511.19529</v>
      </c>
      <c r="K407" s="77">
        <v>59.311999999999998</v>
      </c>
      <c r="L407" s="77">
        <v>0</v>
      </c>
      <c r="M407" s="77">
        <v>0</v>
      </c>
      <c r="N407" s="77">
        <v>20.047456</v>
      </c>
      <c r="O407" s="77">
        <v>65.074753920000006</v>
      </c>
      <c r="P407" s="78">
        <v>20.2207893888</v>
      </c>
      <c r="R407" s="77">
        <v>822.85</v>
      </c>
      <c r="S407" s="77">
        <v>634.81970000000001</v>
      </c>
      <c r="AD407" s="21"/>
    </row>
    <row r="408" spans="1:30" x14ac:dyDescent="0.2">
      <c r="A408" s="63"/>
      <c r="B408" s="64" t="s">
        <v>1455</v>
      </c>
      <c r="C408" s="65" t="s">
        <v>1456</v>
      </c>
      <c r="D408" s="65" t="s">
        <v>98</v>
      </c>
      <c r="E408" s="66">
        <v>0.01</v>
      </c>
      <c r="F408" s="66">
        <v>0.01</v>
      </c>
      <c r="G408" s="1">
        <v>131</v>
      </c>
      <c r="H408" s="1">
        <v>131</v>
      </c>
      <c r="I408" s="1">
        <v>1.31</v>
      </c>
      <c r="J408" s="1">
        <v>1.31</v>
      </c>
      <c r="K408" s="1"/>
      <c r="L408" s="1"/>
      <c r="M408" s="1"/>
      <c r="N408" s="1"/>
      <c r="O408" s="1"/>
      <c r="P408" s="1"/>
      <c r="R408" s="1">
        <v>181</v>
      </c>
      <c r="S408" s="1">
        <v>1.81</v>
      </c>
      <c r="T408" s="15">
        <f t="shared" ref="T408:T410" si="606">R408/H408</f>
        <v>1.3816793893129771</v>
      </c>
      <c r="U408" s="15">
        <f t="shared" ref="U408:U410" si="607">T408-AB408</f>
        <v>1.3560273777741438</v>
      </c>
      <c r="V408" s="16">
        <f t="shared" ref="V408:V410" si="608">G408*U408</f>
        <v>177.63958648841285</v>
      </c>
      <c r="W408" s="16">
        <f t="shared" ref="W408:W410" si="609">V408-G408</f>
        <v>46.639586488412846</v>
      </c>
      <c r="X408" s="16">
        <f t="shared" ref="X408:X410" si="610">F408*W408</f>
        <v>0.46639586488412849</v>
      </c>
      <c r="Y408" s="15">
        <f t="shared" ref="Y408:Y410" si="611">104.584835545197%-100%</f>
        <v>4.5848355451969969E-2</v>
      </c>
      <c r="Z408" s="15">
        <f t="shared" ref="Z408:Z410" si="612">101.199262415129%-100%</f>
        <v>1.1992624151289988E-2</v>
      </c>
      <c r="AA408" s="15">
        <f t="shared" ref="AA408:AA410" si="613">101.911505501324%-100%</f>
        <v>1.9115055013239957E-2</v>
      </c>
      <c r="AB408" s="15">
        <f t="shared" ref="AB408:AB410" si="614">AVERAGE(Y408:AA408)</f>
        <v>2.5652011538833303E-2</v>
      </c>
      <c r="AD408" s="21"/>
    </row>
    <row r="409" spans="1:30" x14ac:dyDescent="0.2">
      <c r="A409" s="63"/>
      <c r="B409" s="64" t="s">
        <v>2981</v>
      </c>
      <c r="C409" s="65" t="s">
        <v>2982</v>
      </c>
      <c r="D409" s="65" t="s">
        <v>41</v>
      </c>
      <c r="E409" s="66">
        <v>1</v>
      </c>
      <c r="F409" s="66">
        <v>1</v>
      </c>
      <c r="G409" s="1">
        <v>508</v>
      </c>
      <c r="H409" s="1">
        <v>508</v>
      </c>
      <c r="I409" s="1">
        <v>508</v>
      </c>
      <c r="J409" s="1">
        <v>508</v>
      </c>
      <c r="K409" s="1"/>
      <c r="L409" s="1"/>
      <c r="M409" s="1"/>
      <c r="N409" s="1"/>
      <c r="O409" s="1"/>
      <c r="P409" s="1"/>
      <c r="R409" s="1">
        <v>631</v>
      </c>
      <c r="S409" s="1">
        <v>631</v>
      </c>
      <c r="T409" s="15">
        <f t="shared" si="606"/>
        <v>1.2421259842519685</v>
      </c>
      <c r="U409" s="15">
        <f t="shared" si="607"/>
        <v>1.2164739727131353</v>
      </c>
      <c r="V409" s="16">
        <f t="shared" si="608"/>
        <v>617.96877813827268</v>
      </c>
      <c r="W409" s="16">
        <f t="shared" si="609"/>
        <v>109.96877813827268</v>
      </c>
      <c r="X409" s="16">
        <f t="shared" si="610"/>
        <v>109.96877813827268</v>
      </c>
      <c r="Y409" s="15">
        <f t="shared" si="611"/>
        <v>4.5848355451969969E-2</v>
      </c>
      <c r="Z409" s="15">
        <f t="shared" si="612"/>
        <v>1.1992624151289988E-2</v>
      </c>
      <c r="AA409" s="15">
        <f t="shared" si="613"/>
        <v>1.9115055013239957E-2</v>
      </c>
      <c r="AB409" s="15">
        <f t="shared" si="614"/>
        <v>2.5652011538833303E-2</v>
      </c>
      <c r="AD409" s="21"/>
    </row>
    <row r="410" spans="1:30" ht="15" thickBot="1" x14ac:dyDescent="0.25">
      <c r="A410" s="63"/>
      <c r="B410" s="64" t="s">
        <v>1477</v>
      </c>
      <c r="C410" s="65" t="s">
        <v>1478</v>
      </c>
      <c r="D410" s="65" t="s">
        <v>98</v>
      </c>
      <c r="E410" s="66">
        <v>9.5700000000000004E-3</v>
      </c>
      <c r="F410" s="66">
        <v>9.5700000000000004E-3</v>
      </c>
      <c r="G410" s="1">
        <v>197</v>
      </c>
      <c r="H410" s="1">
        <v>197</v>
      </c>
      <c r="I410" s="1">
        <v>1.8852899999999999</v>
      </c>
      <c r="J410" s="1">
        <v>1.8852899999999999</v>
      </c>
      <c r="K410" s="1"/>
      <c r="L410" s="1"/>
      <c r="M410" s="1"/>
      <c r="N410" s="1"/>
      <c r="O410" s="1"/>
      <c r="P410" s="1"/>
      <c r="R410" s="1">
        <v>210</v>
      </c>
      <c r="S410" s="1">
        <v>2.0097</v>
      </c>
      <c r="T410" s="15">
        <f t="shared" si="606"/>
        <v>1.0659898477157361</v>
      </c>
      <c r="U410" s="15">
        <f t="shared" si="607"/>
        <v>1.0403378361769029</v>
      </c>
      <c r="V410" s="16">
        <f t="shared" si="608"/>
        <v>204.94655372684986</v>
      </c>
      <c r="W410" s="16">
        <f t="shared" si="609"/>
        <v>7.9465537268498565</v>
      </c>
      <c r="X410" s="16">
        <f t="shared" si="610"/>
        <v>7.6048519165953135E-2</v>
      </c>
      <c r="Y410" s="15">
        <f t="shared" si="611"/>
        <v>4.5848355451969969E-2</v>
      </c>
      <c r="Z410" s="15">
        <f t="shared" si="612"/>
        <v>1.1992624151289988E-2</v>
      </c>
      <c r="AA410" s="15">
        <f t="shared" si="613"/>
        <v>1.9115055013239957E-2</v>
      </c>
      <c r="AB410" s="15">
        <f t="shared" si="614"/>
        <v>2.5652011538833303E-2</v>
      </c>
      <c r="AD410" s="21"/>
    </row>
    <row r="411" spans="1:30" ht="15" thickBot="1" x14ac:dyDescent="0.25">
      <c r="A411" s="8">
        <v>92</v>
      </c>
      <c r="B411" s="9" t="s">
        <v>1687</v>
      </c>
      <c r="C411" s="10" t="s">
        <v>1688</v>
      </c>
      <c r="D411" s="10" t="s">
        <v>41</v>
      </c>
      <c r="E411" s="11">
        <v>0</v>
      </c>
      <c r="F411" s="11">
        <v>31</v>
      </c>
      <c r="G411" s="12">
        <v>238.82</v>
      </c>
      <c r="H411" s="12">
        <v>246.04</v>
      </c>
      <c r="I411" s="12">
        <v>7627.24</v>
      </c>
      <c r="J411" s="12">
        <v>5307.0539900000003</v>
      </c>
      <c r="K411" s="12">
        <v>835.76</v>
      </c>
      <c r="L411" s="12">
        <v>0</v>
      </c>
      <c r="M411" s="12">
        <v>0</v>
      </c>
      <c r="N411" s="12">
        <v>282.48687999999999</v>
      </c>
      <c r="O411" s="12">
        <v>916.96244160000003</v>
      </c>
      <c r="P411" s="13">
        <v>284.92930502399997</v>
      </c>
      <c r="R411" s="12">
        <v>293.29000000000002</v>
      </c>
      <c r="S411" s="12">
        <v>6442.4107000000004</v>
      </c>
      <c r="AD411" s="21"/>
    </row>
    <row r="412" spans="1:30" x14ac:dyDescent="0.2">
      <c r="A412" s="63"/>
      <c r="B412" s="64" t="s">
        <v>1455</v>
      </c>
      <c r="C412" s="65" t="s">
        <v>1456</v>
      </c>
      <c r="D412" s="65" t="s">
        <v>98</v>
      </c>
      <c r="E412" s="66">
        <v>0.01</v>
      </c>
      <c r="F412" s="66">
        <v>0.31</v>
      </c>
      <c r="G412" s="1">
        <v>131</v>
      </c>
      <c r="H412" s="1">
        <v>131</v>
      </c>
      <c r="I412" s="1">
        <v>40.61</v>
      </c>
      <c r="J412" s="1">
        <v>40.61</v>
      </c>
      <c r="K412" s="1"/>
      <c r="L412" s="1"/>
      <c r="M412" s="1"/>
      <c r="N412" s="1"/>
      <c r="O412" s="1"/>
      <c r="P412" s="1"/>
      <c r="R412" s="1">
        <v>181</v>
      </c>
      <c r="S412" s="1">
        <v>56.11</v>
      </c>
      <c r="T412" s="15">
        <f t="shared" ref="T412:T414" si="615">R412/H412</f>
        <v>1.3816793893129771</v>
      </c>
      <c r="U412" s="15">
        <f t="shared" ref="U412:U414" si="616">T412-AB412</f>
        <v>1.3560273777741438</v>
      </c>
      <c r="V412" s="16">
        <f t="shared" ref="V412:V414" si="617">G412*U412</f>
        <v>177.63958648841285</v>
      </c>
      <c r="W412" s="16">
        <f t="shared" ref="W412:W414" si="618">V412-G412</f>
        <v>46.639586488412846</v>
      </c>
      <c r="X412" s="16">
        <f t="shared" ref="X412:X414" si="619">F412*W412</f>
        <v>14.458271811407982</v>
      </c>
      <c r="Y412" s="15">
        <f t="shared" ref="Y412:Y414" si="620">104.584835545197%-100%</f>
        <v>4.5848355451969969E-2</v>
      </c>
      <c r="Z412" s="15">
        <f t="shared" ref="Z412:Z414" si="621">101.199262415129%-100%</f>
        <v>1.1992624151289988E-2</v>
      </c>
      <c r="AA412" s="15">
        <f t="shared" ref="AA412:AA414" si="622">101.911505501324%-100%</f>
        <v>1.9115055013239957E-2</v>
      </c>
      <c r="AB412" s="15">
        <f t="shared" ref="AB412:AB414" si="623">AVERAGE(Y412:AA412)</f>
        <v>2.5652011538833303E-2</v>
      </c>
      <c r="AD412" s="21"/>
    </row>
    <row r="413" spans="1:30" x14ac:dyDescent="0.2">
      <c r="A413" s="63"/>
      <c r="B413" s="64" t="s">
        <v>1689</v>
      </c>
      <c r="C413" s="65" t="s">
        <v>1690</v>
      </c>
      <c r="D413" s="65" t="s">
        <v>41</v>
      </c>
      <c r="E413" s="66">
        <v>1</v>
      </c>
      <c r="F413" s="66">
        <v>31</v>
      </c>
      <c r="G413" s="1">
        <v>168</v>
      </c>
      <c r="H413" s="1">
        <v>168</v>
      </c>
      <c r="I413" s="1">
        <v>5208</v>
      </c>
      <c r="J413" s="1">
        <v>5208</v>
      </c>
      <c r="K413" s="1"/>
      <c r="L413" s="1"/>
      <c r="M413" s="1"/>
      <c r="N413" s="1"/>
      <c r="O413" s="1"/>
      <c r="P413" s="1"/>
      <c r="R413" s="1">
        <v>204</v>
      </c>
      <c r="S413" s="1">
        <v>6324</v>
      </c>
      <c r="T413" s="15">
        <f t="shared" si="615"/>
        <v>1.2142857142857142</v>
      </c>
      <c r="U413" s="15">
        <f t="shared" si="616"/>
        <v>1.188633702746881</v>
      </c>
      <c r="V413" s="16">
        <f t="shared" si="617"/>
        <v>199.69046206147601</v>
      </c>
      <c r="W413" s="16">
        <f t="shared" si="618"/>
        <v>31.690462061476012</v>
      </c>
      <c r="X413" s="16">
        <f t="shared" si="619"/>
        <v>982.40432390575643</v>
      </c>
      <c r="Y413" s="15">
        <f t="shared" si="620"/>
        <v>4.5848355451969969E-2</v>
      </c>
      <c r="Z413" s="15">
        <f t="shared" si="621"/>
        <v>1.1992624151289988E-2</v>
      </c>
      <c r="AA413" s="15">
        <f t="shared" si="622"/>
        <v>1.9115055013239957E-2</v>
      </c>
      <c r="AB413" s="15">
        <f t="shared" si="623"/>
        <v>2.5652011538833303E-2</v>
      </c>
      <c r="AD413" s="21"/>
    </row>
    <row r="414" spans="1:30" ht="15" thickBot="1" x14ac:dyDescent="0.25">
      <c r="A414" s="63"/>
      <c r="B414" s="64" t="s">
        <v>1477</v>
      </c>
      <c r="C414" s="65" t="s">
        <v>1478</v>
      </c>
      <c r="D414" s="65" t="s">
        <v>98</v>
      </c>
      <c r="E414" s="66">
        <v>9.5700000000000004E-3</v>
      </c>
      <c r="F414" s="66">
        <v>0.29666999999999999</v>
      </c>
      <c r="G414" s="1">
        <v>197</v>
      </c>
      <c r="H414" s="1">
        <v>197</v>
      </c>
      <c r="I414" s="1">
        <v>58.443989999999999</v>
      </c>
      <c r="J414" s="1">
        <v>58.443989999999999</v>
      </c>
      <c r="K414" s="1"/>
      <c r="L414" s="1"/>
      <c r="M414" s="1"/>
      <c r="N414" s="1"/>
      <c r="O414" s="1"/>
      <c r="P414" s="1"/>
      <c r="R414" s="1">
        <v>210</v>
      </c>
      <c r="S414" s="1">
        <v>62.300699999999999</v>
      </c>
      <c r="T414" s="15">
        <f t="shared" si="615"/>
        <v>1.0659898477157361</v>
      </c>
      <c r="U414" s="15">
        <f t="shared" si="616"/>
        <v>1.0403378361769029</v>
      </c>
      <c r="V414" s="16">
        <f t="shared" si="617"/>
        <v>204.94655372684986</v>
      </c>
      <c r="W414" s="16">
        <f t="shared" si="618"/>
        <v>7.9465537268498565</v>
      </c>
      <c r="X414" s="16">
        <f t="shared" si="619"/>
        <v>2.3575040941445469</v>
      </c>
      <c r="Y414" s="15">
        <f t="shared" si="620"/>
        <v>4.5848355451969969E-2</v>
      </c>
      <c r="Z414" s="15">
        <f t="shared" si="621"/>
        <v>1.1992624151289988E-2</v>
      </c>
      <c r="AA414" s="15">
        <f t="shared" si="622"/>
        <v>1.9115055013239957E-2</v>
      </c>
      <c r="AB414" s="15">
        <f t="shared" si="623"/>
        <v>2.5652011538833303E-2</v>
      </c>
      <c r="AD414" s="21"/>
    </row>
    <row r="415" spans="1:30" ht="15" thickBot="1" x14ac:dyDescent="0.25">
      <c r="A415" s="8">
        <v>93</v>
      </c>
      <c r="B415" s="9" t="s">
        <v>1691</v>
      </c>
      <c r="C415" s="10" t="s">
        <v>1692</v>
      </c>
      <c r="D415" s="10" t="s">
        <v>41</v>
      </c>
      <c r="E415" s="11">
        <v>0</v>
      </c>
      <c r="F415" s="11">
        <v>4</v>
      </c>
      <c r="G415" s="12">
        <v>332.97</v>
      </c>
      <c r="H415" s="12">
        <v>345.75</v>
      </c>
      <c r="I415" s="12">
        <v>1383</v>
      </c>
      <c r="J415" s="12">
        <v>1008.78116</v>
      </c>
      <c r="K415" s="12">
        <v>134.80000000000001</v>
      </c>
      <c r="L415" s="12">
        <v>0</v>
      </c>
      <c r="M415" s="12">
        <v>0</v>
      </c>
      <c r="N415" s="12">
        <v>45.562399999999997</v>
      </c>
      <c r="O415" s="12">
        <v>147.89716799999999</v>
      </c>
      <c r="P415" s="13">
        <v>45.95633952</v>
      </c>
      <c r="R415" s="12">
        <v>410.65</v>
      </c>
      <c r="S415" s="12">
        <v>1215.2788</v>
      </c>
      <c r="AD415" s="21"/>
    </row>
    <row r="416" spans="1:30" x14ac:dyDescent="0.2">
      <c r="A416" s="63"/>
      <c r="B416" s="64" t="s">
        <v>1455</v>
      </c>
      <c r="C416" s="65" t="s">
        <v>1456</v>
      </c>
      <c r="D416" s="65" t="s">
        <v>98</v>
      </c>
      <c r="E416" s="66">
        <v>0.01</v>
      </c>
      <c r="F416" s="66">
        <v>0.04</v>
      </c>
      <c r="G416" s="1">
        <v>131</v>
      </c>
      <c r="H416" s="1">
        <v>131</v>
      </c>
      <c r="I416" s="1">
        <v>5.24</v>
      </c>
      <c r="J416" s="1">
        <v>5.24</v>
      </c>
      <c r="K416" s="1"/>
      <c r="L416" s="1"/>
      <c r="M416" s="1"/>
      <c r="N416" s="1"/>
      <c r="O416" s="1"/>
      <c r="P416" s="1"/>
      <c r="R416" s="1">
        <v>181</v>
      </c>
      <c r="S416" s="1">
        <v>7.24</v>
      </c>
      <c r="T416" s="15">
        <f t="shared" ref="T416:T418" si="624">R416/H416</f>
        <v>1.3816793893129771</v>
      </c>
      <c r="U416" s="15">
        <f t="shared" ref="U416:U418" si="625">T416-AB416</f>
        <v>1.3560273777741438</v>
      </c>
      <c r="V416" s="16">
        <f t="shared" ref="V416:V418" si="626">G416*U416</f>
        <v>177.63958648841285</v>
      </c>
      <c r="W416" s="16">
        <f t="shared" ref="W416:W418" si="627">V416-G416</f>
        <v>46.639586488412846</v>
      </c>
      <c r="X416" s="16">
        <f t="shared" ref="X416:X418" si="628">F416*W416</f>
        <v>1.8655834595365139</v>
      </c>
      <c r="Y416" s="15">
        <f t="shared" ref="Y416:Y418" si="629">104.584835545197%-100%</f>
        <v>4.5848355451969969E-2</v>
      </c>
      <c r="Z416" s="15">
        <f t="shared" ref="Z416:Z418" si="630">101.199262415129%-100%</f>
        <v>1.1992624151289988E-2</v>
      </c>
      <c r="AA416" s="15">
        <f t="shared" ref="AA416:AA418" si="631">101.911505501324%-100%</f>
        <v>1.9115055013239957E-2</v>
      </c>
      <c r="AB416" s="15">
        <f t="shared" ref="AB416:AB418" si="632">AVERAGE(Y416:AA416)</f>
        <v>2.5652011538833303E-2</v>
      </c>
      <c r="AD416" s="21"/>
    </row>
    <row r="417" spans="1:30" x14ac:dyDescent="0.2">
      <c r="A417" s="63"/>
      <c r="B417" s="64" t="s">
        <v>1693</v>
      </c>
      <c r="C417" s="65" t="s">
        <v>1694</v>
      </c>
      <c r="D417" s="65" t="s">
        <v>41</v>
      </c>
      <c r="E417" s="66">
        <v>1</v>
      </c>
      <c r="F417" s="66">
        <v>4</v>
      </c>
      <c r="G417" s="1">
        <v>249</v>
      </c>
      <c r="H417" s="1">
        <v>249</v>
      </c>
      <c r="I417" s="1">
        <v>996</v>
      </c>
      <c r="J417" s="1">
        <v>996</v>
      </c>
      <c r="K417" s="1"/>
      <c r="L417" s="1"/>
      <c r="M417" s="1"/>
      <c r="N417" s="1"/>
      <c r="O417" s="1"/>
      <c r="P417" s="1"/>
      <c r="R417" s="1">
        <v>300</v>
      </c>
      <c r="S417" s="1">
        <v>1200</v>
      </c>
      <c r="T417" s="15">
        <f t="shared" si="624"/>
        <v>1.2048192771084338</v>
      </c>
      <c r="U417" s="15">
        <f t="shared" si="625"/>
        <v>1.1791672655696006</v>
      </c>
      <c r="V417" s="16">
        <f t="shared" si="626"/>
        <v>293.61264912683055</v>
      </c>
      <c r="W417" s="16">
        <f t="shared" si="627"/>
        <v>44.612649126830547</v>
      </c>
      <c r="X417" s="16">
        <f t="shared" si="628"/>
        <v>178.45059650732219</v>
      </c>
      <c r="Y417" s="15">
        <f t="shared" si="629"/>
        <v>4.5848355451969969E-2</v>
      </c>
      <c r="Z417" s="15">
        <f t="shared" si="630"/>
        <v>1.1992624151289988E-2</v>
      </c>
      <c r="AA417" s="15">
        <f t="shared" si="631"/>
        <v>1.9115055013239957E-2</v>
      </c>
      <c r="AB417" s="15">
        <f t="shared" si="632"/>
        <v>2.5652011538833303E-2</v>
      </c>
      <c r="AD417" s="21"/>
    </row>
    <row r="418" spans="1:30" ht="15" thickBot="1" x14ac:dyDescent="0.25">
      <c r="A418" s="63"/>
      <c r="B418" s="64" t="s">
        <v>1477</v>
      </c>
      <c r="C418" s="65" t="s">
        <v>1478</v>
      </c>
      <c r="D418" s="65" t="s">
        <v>98</v>
      </c>
      <c r="E418" s="66">
        <v>9.5700000000000004E-3</v>
      </c>
      <c r="F418" s="66">
        <v>3.8280000000000002E-2</v>
      </c>
      <c r="G418" s="1">
        <v>197</v>
      </c>
      <c r="H418" s="1">
        <v>197</v>
      </c>
      <c r="I418" s="1">
        <v>7.5411599999999996</v>
      </c>
      <c r="J418" s="1">
        <v>7.5411599999999996</v>
      </c>
      <c r="K418" s="1"/>
      <c r="L418" s="1"/>
      <c r="M418" s="1"/>
      <c r="N418" s="1"/>
      <c r="O418" s="1"/>
      <c r="P418" s="1"/>
      <c r="R418" s="1">
        <v>210</v>
      </c>
      <c r="S418" s="1">
        <v>8.0388000000000002</v>
      </c>
      <c r="T418" s="15">
        <f t="shared" si="624"/>
        <v>1.0659898477157361</v>
      </c>
      <c r="U418" s="15">
        <f t="shared" si="625"/>
        <v>1.0403378361769029</v>
      </c>
      <c r="V418" s="16">
        <f t="shared" si="626"/>
        <v>204.94655372684986</v>
      </c>
      <c r="W418" s="16">
        <f t="shared" si="627"/>
        <v>7.9465537268498565</v>
      </c>
      <c r="X418" s="16">
        <f t="shared" si="628"/>
        <v>0.30419407666381254</v>
      </c>
      <c r="Y418" s="15">
        <f t="shared" si="629"/>
        <v>4.5848355451969969E-2</v>
      </c>
      <c r="Z418" s="15">
        <f t="shared" si="630"/>
        <v>1.1992624151289988E-2</v>
      </c>
      <c r="AA418" s="15">
        <f t="shared" si="631"/>
        <v>1.9115055013239957E-2</v>
      </c>
      <c r="AB418" s="15">
        <f t="shared" si="632"/>
        <v>2.5652011538833303E-2</v>
      </c>
      <c r="AD418" s="21"/>
    </row>
    <row r="419" spans="1:30" ht="15" thickBot="1" x14ac:dyDescent="0.25">
      <c r="A419" s="8">
        <v>94</v>
      </c>
      <c r="B419" s="9" t="s">
        <v>1695</v>
      </c>
      <c r="C419" s="10" t="s">
        <v>1696</v>
      </c>
      <c r="D419" s="10" t="s">
        <v>41</v>
      </c>
      <c r="E419" s="11">
        <v>0</v>
      </c>
      <c r="F419" s="11">
        <v>6</v>
      </c>
      <c r="G419" s="12">
        <v>475.67</v>
      </c>
      <c r="H419" s="12">
        <v>497.1</v>
      </c>
      <c r="I419" s="12">
        <v>2982.6</v>
      </c>
      <c r="J419" s="12">
        <v>2365.1717400000002</v>
      </c>
      <c r="K419" s="12">
        <v>222.42</v>
      </c>
      <c r="L419" s="12">
        <v>0</v>
      </c>
      <c r="M419" s="12">
        <v>0</v>
      </c>
      <c r="N419" s="12">
        <v>75.177959999999999</v>
      </c>
      <c r="O419" s="12">
        <v>244.03032719999999</v>
      </c>
      <c r="P419" s="13">
        <v>75.827960207999993</v>
      </c>
      <c r="R419" s="12">
        <v>592.34</v>
      </c>
      <c r="S419" s="12">
        <v>2848.9182000000001</v>
      </c>
      <c r="AD419" s="21"/>
    </row>
    <row r="420" spans="1:30" x14ac:dyDescent="0.2">
      <c r="A420" s="63"/>
      <c r="B420" s="64" t="s">
        <v>1455</v>
      </c>
      <c r="C420" s="65" t="s">
        <v>1456</v>
      </c>
      <c r="D420" s="65" t="s">
        <v>98</v>
      </c>
      <c r="E420" s="66">
        <v>0.01</v>
      </c>
      <c r="F420" s="66">
        <v>0.06</v>
      </c>
      <c r="G420" s="1">
        <v>131</v>
      </c>
      <c r="H420" s="1">
        <v>131</v>
      </c>
      <c r="I420" s="1">
        <v>7.86</v>
      </c>
      <c r="J420" s="1">
        <v>7.86</v>
      </c>
      <c r="K420" s="1"/>
      <c r="L420" s="1"/>
      <c r="M420" s="1"/>
      <c r="N420" s="1"/>
      <c r="O420" s="1"/>
      <c r="P420" s="1"/>
      <c r="R420" s="1">
        <v>181</v>
      </c>
      <c r="S420" s="1">
        <v>10.86</v>
      </c>
      <c r="T420" s="15">
        <f t="shared" ref="T420:T422" si="633">R420/H420</f>
        <v>1.3816793893129771</v>
      </c>
      <c r="U420" s="15">
        <f t="shared" ref="U420:U422" si="634">T420-AB420</f>
        <v>1.3560273777741438</v>
      </c>
      <c r="V420" s="16">
        <f t="shared" ref="V420:V422" si="635">G420*U420</f>
        <v>177.63958648841285</v>
      </c>
      <c r="W420" s="16">
        <f t="shared" ref="W420:W422" si="636">V420-G420</f>
        <v>46.639586488412846</v>
      </c>
      <c r="X420" s="16">
        <f t="shared" ref="X420:X422" si="637">F420*W420</f>
        <v>2.7983751893047706</v>
      </c>
      <c r="Y420" s="15">
        <f t="shared" ref="Y420:Y422" si="638">104.584835545197%-100%</f>
        <v>4.5848355451969969E-2</v>
      </c>
      <c r="Z420" s="15">
        <f t="shared" ref="Z420:Z422" si="639">101.199262415129%-100%</f>
        <v>1.1992624151289988E-2</v>
      </c>
      <c r="AA420" s="15">
        <f t="shared" ref="AA420:AA422" si="640">101.911505501324%-100%</f>
        <v>1.9115055013239957E-2</v>
      </c>
      <c r="AB420" s="15">
        <f t="shared" ref="AB420:AB422" si="641">AVERAGE(Y420:AA420)</f>
        <v>2.5652011538833303E-2</v>
      </c>
      <c r="AD420" s="21"/>
    </row>
    <row r="421" spans="1:30" x14ac:dyDescent="0.2">
      <c r="A421" s="63"/>
      <c r="B421" s="64" t="s">
        <v>1697</v>
      </c>
      <c r="C421" s="65" t="s">
        <v>1698</v>
      </c>
      <c r="D421" s="65" t="s">
        <v>41</v>
      </c>
      <c r="E421" s="66">
        <v>1</v>
      </c>
      <c r="F421" s="66">
        <v>6</v>
      </c>
      <c r="G421" s="1">
        <v>391</v>
      </c>
      <c r="H421" s="1">
        <v>391</v>
      </c>
      <c r="I421" s="1">
        <v>2346</v>
      </c>
      <c r="J421" s="1">
        <v>2346</v>
      </c>
      <c r="K421" s="1"/>
      <c r="L421" s="1"/>
      <c r="M421" s="1"/>
      <c r="N421" s="1"/>
      <c r="O421" s="1"/>
      <c r="P421" s="1"/>
      <c r="R421" s="1">
        <v>471</v>
      </c>
      <c r="S421" s="1">
        <v>2826</v>
      </c>
      <c r="T421" s="15">
        <f t="shared" si="633"/>
        <v>1.2046035805626598</v>
      </c>
      <c r="U421" s="15">
        <f t="shared" si="634"/>
        <v>1.1789515690238266</v>
      </c>
      <c r="V421" s="16">
        <f t="shared" si="635"/>
        <v>460.97006348831621</v>
      </c>
      <c r="W421" s="16">
        <f t="shared" si="636"/>
        <v>69.970063488316214</v>
      </c>
      <c r="X421" s="16">
        <f t="shared" si="637"/>
        <v>419.82038092989728</v>
      </c>
      <c r="Y421" s="15">
        <f t="shared" si="638"/>
        <v>4.5848355451969969E-2</v>
      </c>
      <c r="Z421" s="15">
        <f t="shared" si="639"/>
        <v>1.1992624151289988E-2</v>
      </c>
      <c r="AA421" s="15">
        <f t="shared" si="640"/>
        <v>1.9115055013239957E-2</v>
      </c>
      <c r="AB421" s="15">
        <f t="shared" si="641"/>
        <v>2.5652011538833303E-2</v>
      </c>
      <c r="AD421" s="21"/>
    </row>
    <row r="422" spans="1:30" ht="15" thickBot="1" x14ac:dyDescent="0.25">
      <c r="A422" s="63"/>
      <c r="B422" s="64" t="s">
        <v>1477</v>
      </c>
      <c r="C422" s="65" t="s">
        <v>1478</v>
      </c>
      <c r="D422" s="65" t="s">
        <v>98</v>
      </c>
      <c r="E422" s="66">
        <v>9.5700000000000004E-3</v>
      </c>
      <c r="F422" s="66">
        <v>5.7419999999999999E-2</v>
      </c>
      <c r="G422" s="1">
        <v>197</v>
      </c>
      <c r="H422" s="1">
        <v>197</v>
      </c>
      <c r="I422" s="1">
        <v>11.31174</v>
      </c>
      <c r="J422" s="1">
        <v>11.31174</v>
      </c>
      <c r="K422" s="1"/>
      <c r="L422" s="1"/>
      <c r="M422" s="1"/>
      <c r="N422" s="1"/>
      <c r="O422" s="1"/>
      <c r="P422" s="1"/>
      <c r="R422" s="1">
        <v>210</v>
      </c>
      <c r="S422" s="1">
        <v>12.058199999999999</v>
      </c>
      <c r="T422" s="15">
        <f t="shared" si="633"/>
        <v>1.0659898477157361</v>
      </c>
      <c r="U422" s="15">
        <f t="shared" si="634"/>
        <v>1.0403378361769029</v>
      </c>
      <c r="V422" s="16">
        <f t="shared" si="635"/>
        <v>204.94655372684986</v>
      </c>
      <c r="W422" s="16">
        <f t="shared" si="636"/>
        <v>7.9465537268498565</v>
      </c>
      <c r="X422" s="16">
        <f t="shared" si="637"/>
        <v>0.45629111499571873</v>
      </c>
      <c r="Y422" s="15">
        <f t="shared" si="638"/>
        <v>4.5848355451969969E-2</v>
      </c>
      <c r="Z422" s="15">
        <f t="shared" si="639"/>
        <v>1.1992624151289988E-2</v>
      </c>
      <c r="AA422" s="15">
        <f t="shared" si="640"/>
        <v>1.9115055013239957E-2</v>
      </c>
      <c r="AB422" s="15">
        <f t="shared" si="641"/>
        <v>2.5652011538833303E-2</v>
      </c>
      <c r="AD422" s="21"/>
    </row>
    <row r="423" spans="1:30" ht="15" thickBot="1" x14ac:dyDescent="0.25">
      <c r="A423" s="8">
        <v>95</v>
      </c>
      <c r="B423" s="9" t="s">
        <v>2983</v>
      </c>
      <c r="C423" s="10" t="s">
        <v>2984</v>
      </c>
      <c r="D423" s="10" t="s">
        <v>41</v>
      </c>
      <c r="E423" s="11">
        <v>0</v>
      </c>
      <c r="F423" s="11">
        <v>3</v>
      </c>
      <c r="G423" s="12">
        <v>637.46</v>
      </c>
      <c r="H423" s="12">
        <v>684.82</v>
      </c>
      <c r="I423" s="12">
        <v>2054.46</v>
      </c>
      <c r="J423" s="12">
        <v>1689.5858700000001</v>
      </c>
      <c r="K423" s="12">
        <v>131.43</v>
      </c>
      <c r="L423" s="12">
        <v>0</v>
      </c>
      <c r="M423" s="12">
        <v>0</v>
      </c>
      <c r="N423" s="12">
        <v>44.423340000000003</v>
      </c>
      <c r="O423" s="12">
        <v>144.19973880000001</v>
      </c>
      <c r="P423" s="13">
        <v>44.807431031999997</v>
      </c>
      <c r="R423" s="12">
        <v>818.7</v>
      </c>
      <c r="S423" s="12">
        <v>2039.4591</v>
      </c>
      <c r="AD423" s="21"/>
    </row>
    <row r="424" spans="1:30" x14ac:dyDescent="0.2">
      <c r="A424" s="63"/>
      <c r="B424" s="64" t="s">
        <v>1455</v>
      </c>
      <c r="C424" s="65" t="s">
        <v>1456</v>
      </c>
      <c r="D424" s="65" t="s">
        <v>98</v>
      </c>
      <c r="E424" s="66">
        <v>0.01</v>
      </c>
      <c r="F424" s="66">
        <v>0.03</v>
      </c>
      <c r="G424" s="1">
        <v>131</v>
      </c>
      <c r="H424" s="1">
        <v>131</v>
      </c>
      <c r="I424" s="1">
        <v>3.93</v>
      </c>
      <c r="J424" s="1">
        <v>3.93</v>
      </c>
      <c r="K424" s="1"/>
      <c r="L424" s="1"/>
      <c r="M424" s="1"/>
      <c r="N424" s="1"/>
      <c r="O424" s="1"/>
      <c r="P424" s="1"/>
      <c r="R424" s="1">
        <v>181</v>
      </c>
      <c r="S424" s="1">
        <v>5.43</v>
      </c>
      <c r="T424" s="15">
        <f t="shared" ref="T424:T426" si="642">R424/H424</f>
        <v>1.3816793893129771</v>
      </c>
      <c r="U424" s="15">
        <f t="shared" ref="U424:U426" si="643">T424-AB424</f>
        <v>1.3560273777741438</v>
      </c>
      <c r="V424" s="16">
        <f t="shared" ref="V424:V426" si="644">G424*U424</f>
        <v>177.63958648841285</v>
      </c>
      <c r="W424" s="16">
        <f t="shared" ref="W424:W426" si="645">V424-G424</f>
        <v>46.639586488412846</v>
      </c>
      <c r="X424" s="16">
        <f t="shared" ref="X424:X426" si="646">F424*W424</f>
        <v>1.3991875946523853</v>
      </c>
      <c r="Y424" s="15">
        <f t="shared" ref="Y424:Y426" si="647">104.584835545197%-100%</f>
        <v>4.5848355451969969E-2</v>
      </c>
      <c r="Z424" s="15">
        <f t="shared" ref="Z424:Z426" si="648">101.199262415129%-100%</f>
        <v>1.1992624151289988E-2</v>
      </c>
      <c r="AA424" s="15">
        <f t="shared" ref="AA424:AA426" si="649">101.911505501324%-100%</f>
        <v>1.9115055013239957E-2</v>
      </c>
      <c r="AB424" s="15">
        <f t="shared" ref="AB424:AB426" si="650">AVERAGE(Y424:AA424)</f>
        <v>2.5652011538833303E-2</v>
      </c>
      <c r="AD424" s="21"/>
    </row>
    <row r="425" spans="1:30" x14ac:dyDescent="0.2">
      <c r="A425" s="63"/>
      <c r="B425" s="64" t="s">
        <v>2985</v>
      </c>
      <c r="C425" s="65" t="s">
        <v>2986</v>
      </c>
      <c r="D425" s="65" t="s">
        <v>41</v>
      </c>
      <c r="E425" s="66">
        <v>1</v>
      </c>
      <c r="F425" s="66">
        <v>3</v>
      </c>
      <c r="G425" s="1">
        <v>560</v>
      </c>
      <c r="H425" s="1">
        <v>560</v>
      </c>
      <c r="I425" s="1">
        <v>1680</v>
      </c>
      <c r="J425" s="1">
        <v>1680</v>
      </c>
      <c r="K425" s="1"/>
      <c r="L425" s="1"/>
      <c r="M425" s="1"/>
      <c r="N425" s="1"/>
      <c r="O425" s="1"/>
      <c r="P425" s="1"/>
      <c r="R425" s="1">
        <v>676</v>
      </c>
      <c r="S425" s="1">
        <v>2028</v>
      </c>
      <c r="T425" s="15">
        <f t="shared" si="642"/>
        <v>1.2071428571428571</v>
      </c>
      <c r="U425" s="15">
        <f t="shared" si="643"/>
        <v>1.1814908456040238</v>
      </c>
      <c r="V425" s="16">
        <f t="shared" si="644"/>
        <v>661.63487353825337</v>
      </c>
      <c r="W425" s="16">
        <f t="shared" si="645"/>
        <v>101.63487353825337</v>
      </c>
      <c r="X425" s="16">
        <f t="shared" si="646"/>
        <v>304.90462061476012</v>
      </c>
      <c r="Y425" s="15">
        <f t="shared" si="647"/>
        <v>4.5848355451969969E-2</v>
      </c>
      <c r="Z425" s="15">
        <f t="shared" si="648"/>
        <v>1.1992624151289988E-2</v>
      </c>
      <c r="AA425" s="15">
        <f t="shared" si="649"/>
        <v>1.9115055013239957E-2</v>
      </c>
      <c r="AB425" s="15">
        <f t="shared" si="650"/>
        <v>2.5652011538833303E-2</v>
      </c>
      <c r="AD425" s="21"/>
    </row>
    <row r="426" spans="1:30" ht="15" thickBot="1" x14ac:dyDescent="0.25">
      <c r="A426" s="63"/>
      <c r="B426" s="64" t="s">
        <v>1477</v>
      </c>
      <c r="C426" s="65" t="s">
        <v>1478</v>
      </c>
      <c r="D426" s="65" t="s">
        <v>98</v>
      </c>
      <c r="E426" s="66">
        <v>9.5700000000000004E-3</v>
      </c>
      <c r="F426" s="66">
        <v>2.8709999999999999E-2</v>
      </c>
      <c r="G426" s="1">
        <v>197</v>
      </c>
      <c r="H426" s="1">
        <v>197</v>
      </c>
      <c r="I426" s="1">
        <v>5.6558700000000002</v>
      </c>
      <c r="J426" s="1">
        <v>5.6558700000000002</v>
      </c>
      <c r="K426" s="1"/>
      <c r="L426" s="1"/>
      <c r="M426" s="1"/>
      <c r="N426" s="1"/>
      <c r="O426" s="1"/>
      <c r="P426" s="1"/>
      <c r="R426" s="1">
        <v>210</v>
      </c>
      <c r="S426" s="1">
        <v>6.0290999999999997</v>
      </c>
      <c r="T426" s="15">
        <f t="shared" si="642"/>
        <v>1.0659898477157361</v>
      </c>
      <c r="U426" s="15">
        <f t="shared" si="643"/>
        <v>1.0403378361769029</v>
      </c>
      <c r="V426" s="16">
        <f t="shared" si="644"/>
        <v>204.94655372684986</v>
      </c>
      <c r="W426" s="16">
        <f t="shared" si="645"/>
        <v>7.9465537268498565</v>
      </c>
      <c r="X426" s="16">
        <f t="shared" si="646"/>
        <v>0.22814555749785936</v>
      </c>
      <c r="Y426" s="15">
        <f t="shared" si="647"/>
        <v>4.5848355451969969E-2</v>
      </c>
      <c r="Z426" s="15">
        <f t="shared" si="648"/>
        <v>1.1992624151289988E-2</v>
      </c>
      <c r="AA426" s="15">
        <f t="shared" si="649"/>
        <v>1.9115055013239957E-2</v>
      </c>
      <c r="AB426" s="15">
        <f t="shared" si="650"/>
        <v>2.5652011538833303E-2</v>
      </c>
      <c r="AD426" s="21"/>
    </row>
    <row r="427" spans="1:30" ht="15" thickBot="1" x14ac:dyDescent="0.25">
      <c r="A427" s="8">
        <v>96</v>
      </c>
      <c r="B427" s="9" t="s">
        <v>2987</v>
      </c>
      <c r="C427" s="10" t="s">
        <v>2988</v>
      </c>
      <c r="D427" s="10" t="s">
        <v>41</v>
      </c>
      <c r="E427" s="11">
        <v>0</v>
      </c>
      <c r="F427" s="11">
        <v>9</v>
      </c>
      <c r="G427" s="12">
        <v>890.29</v>
      </c>
      <c r="H427" s="12">
        <v>1048.24</v>
      </c>
      <c r="I427" s="12">
        <v>9434.16</v>
      </c>
      <c r="J427" s="12">
        <v>8002.7576099999997</v>
      </c>
      <c r="K427" s="12">
        <v>515.61</v>
      </c>
      <c r="L427" s="12">
        <v>0</v>
      </c>
      <c r="M427" s="12">
        <v>0</v>
      </c>
      <c r="N427" s="12">
        <v>174.27618000000001</v>
      </c>
      <c r="O427" s="12">
        <v>565.70666759999995</v>
      </c>
      <c r="P427" s="13">
        <v>175.78299866399999</v>
      </c>
      <c r="R427" s="12">
        <v>1245.44</v>
      </c>
      <c r="S427" s="12">
        <v>9574.3773000000001</v>
      </c>
      <c r="AD427" s="21"/>
    </row>
    <row r="428" spans="1:30" x14ac:dyDescent="0.2">
      <c r="A428" s="63"/>
      <c r="B428" s="64" t="s">
        <v>1455</v>
      </c>
      <c r="C428" s="65" t="s">
        <v>1456</v>
      </c>
      <c r="D428" s="65" t="s">
        <v>98</v>
      </c>
      <c r="E428" s="66">
        <v>0.01</v>
      </c>
      <c r="F428" s="66">
        <v>0.09</v>
      </c>
      <c r="G428" s="1">
        <v>131</v>
      </c>
      <c r="H428" s="1">
        <v>131</v>
      </c>
      <c r="I428" s="1">
        <v>11.79</v>
      </c>
      <c r="J428" s="1">
        <v>11.79</v>
      </c>
      <c r="K428" s="1"/>
      <c r="L428" s="1"/>
      <c r="M428" s="1"/>
      <c r="N428" s="1"/>
      <c r="O428" s="1"/>
      <c r="P428" s="1"/>
      <c r="R428" s="1">
        <v>181</v>
      </c>
      <c r="S428" s="1">
        <v>16.29</v>
      </c>
      <c r="T428" s="15">
        <f t="shared" ref="T428:T430" si="651">R428/H428</f>
        <v>1.3816793893129771</v>
      </c>
      <c r="U428" s="15">
        <f t="shared" ref="U428:U430" si="652">T428-AB428</f>
        <v>1.3560273777741438</v>
      </c>
      <c r="V428" s="16">
        <f t="shared" ref="V428:V430" si="653">G428*U428</f>
        <v>177.63958648841285</v>
      </c>
      <c r="W428" s="16">
        <f t="shared" ref="W428:W430" si="654">V428-G428</f>
        <v>46.639586488412846</v>
      </c>
      <c r="X428" s="16">
        <f t="shared" ref="X428:X430" si="655">F428*W428</f>
        <v>4.1975627839571557</v>
      </c>
      <c r="Y428" s="15">
        <f t="shared" ref="Y428:Y430" si="656">104.584835545197%-100%</f>
        <v>4.5848355451969969E-2</v>
      </c>
      <c r="Z428" s="15">
        <f t="shared" ref="Z428:Z430" si="657">101.199262415129%-100%</f>
        <v>1.1992624151289988E-2</v>
      </c>
      <c r="AA428" s="15">
        <f t="shared" ref="AA428:AA430" si="658">101.911505501324%-100%</f>
        <v>1.9115055013239957E-2</v>
      </c>
      <c r="AB428" s="15">
        <f t="shared" ref="AB428:AB430" si="659">AVERAGE(Y428:AA428)</f>
        <v>2.5652011538833303E-2</v>
      </c>
      <c r="AD428" s="21"/>
    </row>
    <row r="429" spans="1:30" x14ac:dyDescent="0.2">
      <c r="A429" s="63"/>
      <c r="B429" s="64" t="s">
        <v>2989</v>
      </c>
      <c r="C429" s="65" t="s">
        <v>2990</v>
      </c>
      <c r="D429" s="65" t="s">
        <v>41</v>
      </c>
      <c r="E429" s="66">
        <v>1</v>
      </c>
      <c r="F429" s="66">
        <v>9</v>
      </c>
      <c r="G429" s="1">
        <v>886</v>
      </c>
      <c r="H429" s="1">
        <v>886</v>
      </c>
      <c r="I429" s="1">
        <v>7974</v>
      </c>
      <c r="J429" s="1">
        <v>7974</v>
      </c>
      <c r="K429" s="1"/>
      <c r="L429" s="1"/>
      <c r="M429" s="1"/>
      <c r="N429" s="1"/>
      <c r="O429" s="1"/>
      <c r="P429" s="1"/>
      <c r="R429" s="1">
        <v>1060</v>
      </c>
      <c r="S429" s="1">
        <v>9540</v>
      </c>
      <c r="T429" s="15">
        <f t="shared" si="651"/>
        <v>1.1963882618510158</v>
      </c>
      <c r="U429" s="15">
        <f t="shared" si="652"/>
        <v>1.1707362503121825</v>
      </c>
      <c r="V429" s="16">
        <f t="shared" si="653"/>
        <v>1037.2723177765938</v>
      </c>
      <c r="W429" s="16">
        <f t="shared" si="654"/>
        <v>151.27231777659381</v>
      </c>
      <c r="X429" s="16">
        <f t="shared" si="655"/>
        <v>1361.4508599893443</v>
      </c>
      <c r="Y429" s="15">
        <f t="shared" si="656"/>
        <v>4.5848355451969969E-2</v>
      </c>
      <c r="Z429" s="15">
        <f t="shared" si="657"/>
        <v>1.1992624151289988E-2</v>
      </c>
      <c r="AA429" s="15">
        <f t="shared" si="658"/>
        <v>1.9115055013239957E-2</v>
      </c>
      <c r="AB429" s="15">
        <f t="shared" si="659"/>
        <v>2.5652011538833303E-2</v>
      </c>
      <c r="AD429" s="21"/>
    </row>
    <row r="430" spans="1:30" ht="15" thickBot="1" x14ac:dyDescent="0.25">
      <c r="A430" s="63"/>
      <c r="B430" s="64" t="s">
        <v>1477</v>
      </c>
      <c r="C430" s="65" t="s">
        <v>1478</v>
      </c>
      <c r="D430" s="65" t="s">
        <v>98</v>
      </c>
      <c r="E430" s="66">
        <v>9.5700000000000004E-3</v>
      </c>
      <c r="F430" s="66">
        <v>8.6129999999999998E-2</v>
      </c>
      <c r="G430" s="1">
        <v>197</v>
      </c>
      <c r="H430" s="1">
        <v>197</v>
      </c>
      <c r="I430" s="1">
        <v>16.967610000000001</v>
      </c>
      <c r="J430" s="1">
        <v>16.967610000000001</v>
      </c>
      <c r="K430" s="1"/>
      <c r="L430" s="1"/>
      <c r="M430" s="1"/>
      <c r="N430" s="1"/>
      <c r="O430" s="1"/>
      <c r="P430" s="1"/>
      <c r="R430" s="1">
        <v>210</v>
      </c>
      <c r="S430" s="1">
        <v>18.087299999999999</v>
      </c>
      <c r="T430" s="15">
        <f t="shared" si="651"/>
        <v>1.0659898477157361</v>
      </c>
      <c r="U430" s="15">
        <f t="shared" si="652"/>
        <v>1.0403378361769029</v>
      </c>
      <c r="V430" s="16">
        <f t="shared" si="653"/>
        <v>204.94655372684986</v>
      </c>
      <c r="W430" s="16">
        <f t="shared" si="654"/>
        <v>7.9465537268498565</v>
      </c>
      <c r="X430" s="16">
        <f t="shared" si="655"/>
        <v>0.68443667249357809</v>
      </c>
      <c r="Y430" s="15">
        <f t="shared" si="656"/>
        <v>4.5848355451969969E-2</v>
      </c>
      <c r="Z430" s="15">
        <f t="shared" si="657"/>
        <v>1.1992624151289988E-2</v>
      </c>
      <c r="AA430" s="15">
        <f t="shared" si="658"/>
        <v>1.9115055013239957E-2</v>
      </c>
      <c r="AB430" s="15">
        <f t="shared" si="659"/>
        <v>2.5652011538833303E-2</v>
      </c>
      <c r="AD430" s="21"/>
    </row>
    <row r="431" spans="1:30" ht="15" thickBot="1" x14ac:dyDescent="0.25">
      <c r="A431" s="8">
        <v>97</v>
      </c>
      <c r="B431" s="9" t="s">
        <v>2991</v>
      </c>
      <c r="C431" s="10" t="s">
        <v>2992</v>
      </c>
      <c r="D431" s="10" t="s">
        <v>41</v>
      </c>
      <c r="E431" s="11">
        <v>0</v>
      </c>
      <c r="F431" s="11">
        <v>1</v>
      </c>
      <c r="G431" s="12">
        <v>1290.55</v>
      </c>
      <c r="H431" s="12">
        <v>1484.98</v>
      </c>
      <c r="I431" s="12">
        <v>1484.98</v>
      </c>
      <c r="J431" s="12">
        <v>1293.1952900000001</v>
      </c>
      <c r="K431" s="12">
        <v>69.084999999999994</v>
      </c>
      <c r="L431" s="12">
        <v>0</v>
      </c>
      <c r="M431" s="12">
        <v>0</v>
      </c>
      <c r="N431" s="12">
        <v>23.350729999999999</v>
      </c>
      <c r="O431" s="12">
        <v>75.797298600000005</v>
      </c>
      <c r="P431" s="13">
        <v>23.552624003999998</v>
      </c>
      <c r="R431" s="12">
        <v>1772.83</v>
      </c>
      <c r="S431" s="12">
        <v>1553.8197</v>
      </c>
      <c r="AD431" s="21"/>
    </row>
    <row r="432" spans="1:30" x14ac:dyDescent="0.2">
      <c r="A432" s="63"/>
      <c r="B432" s="64" t="s">
        <v>1455</v>
      </c>
      <c r="C432" s="65" t="s">
        <v>1456</v>
      </c>
      <c r="D432" s="65" t="s">
        <v>98</v>
      </c>
      <c r="E432" s="66">
        <v>0.01</v>
      </c>
      <c r="F432" s="66">
        <v>0.01</v>
      </c>
      <c r="G432" s="1">
        <v>131</v>
      </c>
      <c r="H432" s="1">
        <v>131</v>
      </c>
      <c r="I432" s="1">
        <v>1.31</v>
      </c>
      <c r="J432" s="1">
        <v>1.31</v>
      </c>
      <c r="K432" s="1"/>
      <c r="L432" s="1"/>
      <c r="M432" s="1"/>
      <c r="N432" s="1"/>
      <c r="O432" s="1"/>
      <c r="P432" s="1"/>
      <c r="R432" s="1">
        <v>181</v>
      </c>
      <c r="S432" s="1">
        <v>1.81</v>
      </c>
      <c r="T432" s="15">
        <f t="shared" ref="T432:T434" si="660">R432/H432</f>
        <v>1.3816793893129771</v>
      </c>
      <c r="U432" s="15">
        <f t="shared" ref="U432:U434" si="661">T432-AB432</f>
        <v>1.3560273777741438</v>
      </c>
      <c r="V432" s="16">
        <f t="shared" ref="V432:V434" si="662">G432*U432</f>
        <v>177.63958648841285</v>
      </c>
      <c r="W432" s="16">
        <f t="shared" ref="W432:W434" si="663">V432-G432</f>
        <v>46.639586488412846</v>
      </c>
      <c r="X432" s="16">
        <f t="shared" ref="X432:X434" si="664">F432*W432</f>
        <v>0.46639586488412849</v>
      </c>
      <c r="Y432" s="15">
        <f t="shared" ref="Y432:Y434" si="665">104.584835545197%-100%</f>
        <v>4.5848355451969969E-2</v>
      </c>
      <c r="Z432" s="15">
        <f t="shared" ref="Z432:Z434" si="666">101.199262415129%-100%</f>
        <v>1.1992624151289988E-2</v>
      </c>
      <c r="AA432" s="15">
        <f t="shared" ref="AA432:AA434" si="667">101.911505501324%-100%</f>
        <v>1.9115055013239957E-2</v>
      </c>
      <c r="AB432" s="15">
        <f t="shared" ref="AB432:AB434" si="668">AVERAGE(Y432:AA432)</f>
        <v>2.5652011538833303E-2</v>
      </c>
      <c r="AD432" s="21"/>
    </row>
    <row r="433" spans="1:30" x14ac:dyDescent="0.2">
      <c r="A433" s="63"/>
      <c r="B433" s="64" t="s">
        <v>2993</v>
      </c>
      <c r="C433" s="65" t="s">
        <v>2994</v>
      </c>
      <c r="D433" s="65" t="s">
        <v>41</v>
      </c>
      <c r="E433" s="66">
        <v>1</v>
      </c>
      <c r="F433" s="66">
        <v>1</v>
      </c>
      <c r="G433" s="1">
        <v>1290</v>
      </c>
      <c r="H433" s="1">
        <v>1290</v>
      </c>
      <c r="I433" s="1">
        <v>1290</v>
      </c>
      <c r="J433" s="1">
        <v>1290</v>
      </c>
      <c r="K433" s="1"/>
      <c r="L433" s="1"/>
      <c r="M433" s="1"/>
      <c r="N433" s="1"/>
      <c r="O433" s="1"/>
      <c r="P433" s="1"/>
      <c r="R433" s="1">
        <v>1550</v>
      </c>
      <c r="S433" s="1">
        <v>1550</v>
      </c>
      <c r="T433" s="15">
        <f t="shared" si="660"/>
        <v>1.2015503875968991</v>
      </c>
      <c r="U433" s="15">
        <f t="shared" si="661"/>
        <v>1.1758983760580659</v>
      </c>
      <c r="V433" s="16">
        <f t="shared" si="662"/>
        <v>1516.9089051149051</v>
      </c>
      <c r="W433" s="16">
        <f t="shared" si="663"/>
        <v>226.90890511490511</v>
      </c>
      <c r="X433" s="16">
        <f t="shared" si="664"/>
        <v>226.90890511490511</v>
      </c>
      <c r="Y433" s="15">
        <f t="shared" si="665"/>
        <v>4.5848355451969969E-2</v>
      </c>
      <c r="Z433" s="15">
        <f t="shared" si="666"/>
        <v>1.1992624151289988E-2</v>
      </c>
      <c r="AA433" s="15">
        <f t="shared" si="667"/>
        <v>1.9115055013239957E-2</v>
      </c>
      <c r="AB433" s="15">
        <f t="shared" si="668"/>
        <v>2.5652011538833303E-2</v>
      </c>
      <c r="AD433" s="21"/>
    </row>
    <row r="434" spans="1:30" ht="15" thickBot="1" x14ac:dyDescent="0.25">
      <c r="A434" s="63"/>
      <c r="B434" s="64" t="s">
        <v>1477</v>
      </c>
      <c r="C434" s="65" t="s">
        <v>1478</v>
      </c>
      <c r="D434" s="65" t="s">
        <v>98</v>
      </c>
      <c r="E434" s="66">
        <v>9.5700000000000004E-3</v>
      </c>
      <c r="F434" s="66">
        <v>9.5700000000000004E-3</v>
      </c>
      <c r="G434" s="1">
        <v>197</v>
      </c>
      <c r="H434" s="1">
        <v>197</v>
      </c>
      <c r="I434" s="1">
        <v>1.8852899999999999</v>
      </c>
      <c r="J434" s="1">
        <v>1.8852899999999999</v>
      </c>
      <c r="K434" s="1"/>
      <c r="L434" s="1"/>
      <c r="M434" s="1"/>
      <c r="N434" s="1"/>
      <c r="O434" s="1"/>
      <c r="P434" s="1"/>
      <c r="R434" s="1">
        <v>210</v>
      </c>
      <c r="S434" s="1">
        <v>2.0097</v>
      </c>
      <c r="T434" s="15">
        <f t="shared" si="660"/>
        <v>1.0659898477157361</v>
      </c>
      <c r="U434" s="15">
        <f t="shared" si="661"/>
        <v>1.0403378361769029</v>
      </c>
      <c r="V434" s="16">
        <f t="shared" si="662"/>
        <v>204.94655372684986</v>
      </c>
      <c r="W434" s="16">
        <f t="shared" si="663"/>
        <v>7.9465537268498565</v>
      </c>
      <c r="X434" s="16">
        <f t="shared" si="664"/>
        <v>7.6048519165953135E-2</v>
      </c>
      <c r="Y434" s="15">
        <f t="shared" si="665"/>
        <v>4.5848355451969969E-2</v>
      </c>
      <c r="Z434" s="15">
        <f t="shared" si="666"/>
        <v>1.1992624151289988E-2</v>
      </c>
      <c r="AA434" s="15">
        <f t="shared" si="667"/>
        <v>1.9115055013239957E-2</v>
      </c>
      <c r="AB434" s="15">
        <f t="shared" si="668"/>
        <v>2.5652011538833303E-2</v>
      </c>
      <c r="AD434" s="21"/>
    </row>
    <row r="435" spans="1:30" ht="15" thickBot="1" x14ac:dyDescent="0.25">
      <c r="A435" s="8">
        <v>98</v>
      </c>
      <c r="B435" s="9" t="s">
        <v>1699</v>
      </c>
      <c r="C435" s="10" t="s">
        <v>1700</v>
      </c>
      <c r="D435" s="10" t="s">
        <v>41</v>
      </c>
      <c r="E435" s="11">
        <v>0</v>
      </c>
      <c r="F435" s="11">
        <v>3</v>
      </c>
      <c r="G435" s="12">
        <v>241.52</v>
      </c>
      <c r="H435" s="12">
        <v>80.38</v>
      </c>
      <c r="I435" s="12">
        <v>241.14</v>
      </c>
      <c r="J435" s="12">
        <v>9.5858699999999999</v>
      </c>
      <c r="K435" s="12">
        <v>83.407499999999999</v>
      </c>
      <c r="L435" s="12">
        <v>0</v>
      </c>
      <c r="M435" s="12">
        <v>0</v>
      </c>
      <c r="N435" s="12">
        <v>28.191735000000001</v>
      </c>
      <c r="O435" s="12">
        <v>91.511372699999995</v>
      </c>
      <c r="P435" s="13">
        <v>28.435485077999999</v>
      </c>
      <c r="R435" s="12">
        <v>91.96</v>
      </c>
      <c r="S435" s="12">
        <v>11.459099999999999</v>
      </c>
      <c r="AD435" s="21"/>
    </row>
    <row r="436" spans="1:30" x14ac:dyDescent="0.2">
      <c r="A436" s="63"/>
      <c r="B436" s="64" t="s">
        <v>1455</v>
      </c>
      <c r="C436" s="65" t="s">
        <v>1456</v>
      </c>
      <c r="D436" s="65" t="s">
        <v>98</v>
      </c>
      <c r="E436" s="66">
        <v>0.01</v>
      </c>
      <c r="F436" s="66">
        <v>0.03</v>
      </c>
      <c r="G436" s="1">
        <v>131</v>
      </c>
      <c r="H436" s="1">
        <v>131</v>
      </c>
      <c r="I436" s="1">
        <v>3.93</v>
      </c>
      <c r="J436" s="1">
        <v>3.93</v>
      </c>
      <c r="K436" s="1"/>
      <c r="L436" s="1"/>
      <c r="M436" s="1"/>
      <c r="N436" s="1"/>
      <c r="O436" s="1"/>
      <c r="P436" s="1"/>
      <c r="R436" s="1">
        <v>181</v>
      </c>
      <c r="S436" s="1">
        <v>5.43</v>
      </c>
      <c r="T436" s="15">
        <f t="shared" ref="T436:T437" si="669">R436/H436</f>
        <v>1.3816793893129771</v>
      </c>
      <c r="U436" s="15">
        <f t="shared" ref="U436:U437" si="670">T436-AB436</f>
        <v>1.3560273777741438</v>
      </c>
      <c r="V436" s="16">
        <f t="shared" ref="V436:V437" si="671">G436*U436</f>
        <v>177.63958648841285</v>
      </c>
      <c r="W436" s="16">
        <f t="shared" ref="W436:W437" si="672">V436-G436</f>
        <v>46.639586488412846</v>
      </c>
      <c r="X436" s="16">
        <f t="shared" ref="X436:X437" si="673">F436*W436</f>
        <v>1.3991875946523853</v>
      </c>
      <c r="Y436" s="15">
        <f t="shared" ref="Y436:Y437" si="674">104.584835545197%-100%</f>
        <v>4.5848355451969969E-2</v>
      </c>
      <c r="Z436" s="15">
        <f t="shared" ref="Z436:Z437" si="675">101.199262415129%-100%</f>
        <v>1.1992624151289988E-2</v>
      </c>
      <c r="AA436" s="15">
        <f t="shared" ref="AA436:AA437" si="676">101.911505501324%-100%</f>
        <v>1.9115055013239957E-2</v>
      </c>
      <c r="AB436" s="15">
        <f t="shared" ref="AB436:AB437" si="677">AVERAGE(Y436:AA436)</f>
        <v>2.5652011538833303E-2</v>
      </c>
      <c r="AD436" s="21"/>
    </row>
    <row r="437" spans="1:30" x14ac:dyDescent="0.2">
      <c r="A437" s="63"/>
      <c r="B437" s="64" t="s">
        <v>1477</v>
      </c>
      <c r="C437" s="65" t="s">
        <v>1478</v>
      </c>
      <c r="D437" s="65" t="s">
        <v>98</v>
      </c>
      <c r="E437" s="66">
        <v>9.5700000000000004E-3</v>
      </c>
      <c r="F437" s="66">
        <v>2.8709999999999999E-2</v>
      </c>
      <c r="G437" s="1">
        <v>197</v>
      </c>
      <c r="H437" s="1">
        <v>197</v>
      </c>
      <c r="I437" s="1">
        <v>5.6558700000000002</v>
      </c>
      <c r="J437" s="1">
        <v>5.6558700000000002</v>
      </c>
      <c r="K437" s="1"/>
      <c r="L437" s="1"/>
      <c r="M437" s="1"/>
      <c r="N437" s="1"/>
      <c r="O437" s="1"/>
      <c r="P437" s="1"/>
      <c r="R437" s="1">
        <v>210</v>
      </c>
      <c r="S437" s="1">
        <v>6.0290999999999997</v>
      </c>
      <c r="T437" s="15">
        <f t="shared" si="669"/>
        <v>1.0659898477157361</v>
      </c>
      <c r="U437" s="15">
        <f t="shared" si="670"/>
        <v>1.0403378361769029</v>
      </c>
      <c r="V437" s="16">
        <f t="shared" si="671"/>
        <v>204.94655372684986</v>
      </c>
      <c r="W437" s="16">
        <f t="shared" si="672"/>
        <v>7.9465537268498565</v>
      </c>
      <c r="X437" s="16">
        <f t="shared" si="673"/>
        <v>0.22814555749785936</v>
      </c>
      <c r="Y437" s="15">
        <f t="shared" si="674"/>
        <v>4.5848355451969969E-2</v>
      </c>
      <c r="Z437" s="15">
        <f t="shared" si="675"/>
        <v>1.1992624151289988E-2</v>
      </c>
      <c r="AA437" s="15">
        <f t="shared" si="676"/>
        <v>1.9115055013239957E-2</v>
      </c>
      <c r="AB437" s="15">
        <f t="shared" si="677"/>
        <v>2.5652011538833303E-2</v>
      </c>
      <c r="AD437" s="21"/>
    </row>
    <row r="438" spans="1:30" ht="15" thickBot="1" x14ac:dyDescent="0.25">
      <c r="A438" s="2">
        <v>99</v>
      </c>
      <c r="B438" s="3" t="s">
        <v>1701</v>
      </c>
      <c r="C438" s="4" t="s">
        <v>1702</v>
      </c>
      <c r="D438" s="4" t="s">
        <v>41</v>
      </c>
      <c r="E438" s="5">
        <v>0</v>
      </c>
      <c r="F438" s="5">
        <v>3</v>
      </c>
      <c r="G438" s="6">
        <v>2658.57</v>
      </c>
      <c r="H438" s="6">
        <v>1630</v>
      </c>
      <c r="I438" s="6">
        <v>10634.28</v>
      </c>
      <c r="J438" s="6">
        <v>10634.28</v>
      </c>
      <c r="K438" s="6">
        <v>0</v>
      </c>
      <c r="L438" s="6">
        <v>0</v>
      </c>
      <c r="M438" s="6">
        <v>0</v>
      </c>
      <c r="N438" s="6">
        <v>0</v>
      </c>
      <c r="O438" s="6">
        <v>0</v>
      </c>
      <c r="P438" s="6">
        <v>0</v>
      </c>
      <c r="R438" s="6">
        <v>1720</v>
      </c>
      <c r="S438" s="6">
        <v>10634.28</v>
      </c>
      <c r="T438" s="15"/>
      <c r="U438" s="15"/>
      <c r="V438" s="16"/>
      <c r="W438" s="16"/>
      <c r="X438" s="16"/>
      <c r="Y438" s="15"/>
      <c r="Z438" s="15"/>
      <c r="AA438" s="15"/>
      <c r="AB438" s="15"/>
      <c r="AD438" s="21"/>
    </row>
    <row r="439" spans="1:30" ht="15" thickBot="1" x14ac:dyDescent="0.25">
      <c r="A439" s="8">
        <v>100</v>
      </c>
      <c r="B439" s="9" t="s">
        <v>2995</v>
      </c>
      <c r="C439" s="10" t="s">
        <v>1704</v>
      </c>
      <c r="D439" s="10" t="s">
        <v>41</v>
      </c>
      <c r="E439" s="11">
        <v>0</v>
      </c>
      <c r="F439" s="11">
        <v>1</v>
      </c>
      <c r="G439" s="12">
        <v>241.52</v>
      </c>
      <c r="H439" s="12">
        <v>109.38</v>
      </c>
      <c r="I439" s="12">
        <v>109.38</v>
      </c>
      <c r="J439" s="12">
        <v>3.19529</v>
      </c>
      <c r="K439" s="12">
        <v>38.249499999999998</v>
      </c>
      <c r="L439" s="12">
        <v>0</v>
      </c>
      <c r="M439" s="12">
        <v>0</v>
      </c>
      <c r="N439" s="12">
        <v>12.928331</v>
      </c>
      <c r="O439" s="12">
        <v>41.965821419999997</v>
      </c>
      <c r="P439" s="13">
        <v>13.040111338799999</v>
      </c>
      <c r="R439" s="12">
        <v>125.08</v>
      </c>
      <c r="S439" s="12">
        <v>3.8197000000000001</v>
      </c>
      <c r="AD439" s="21"/>
    </row>
    <row r="440" spans="1:30" x14ac:dyDescent="0.2">
      <c r="A440" s="63"/>
      <c r="B440" s="64" t="s">
        <v>1455</v>
      </c>
      <c r="C440" s="65" t="s">
        <v>1456</v>
      </c>
      <c r="D440" s="65" t="s">
        <v>98</v>
      </c>
      <c r="E440" s="66">
        <v>0.01</v>
      </c>
      <c r="F440" s="66">
        <v>0.01</v>
      </c>
      <c r="G440" s="1">
        <v>131</v>
      </c>
      <c r="H440" s="1">
        <v>131</v>
      </c>
      <c r="I440" s="1">
        <v>1.31</v>
      </c>
      <c r="J440" s="1">
        <v>1.31</v>
      </c>
      <c r="K440" s="1"/>
      <c r="L440" s="1"/>
      <c r="M440" s="1"/>
      <c r="N440" s="1"/>
      <c r="O440" s="1"/>
      <c r="P440" s="1"/>
      <c r="R440" s="1">
        <v>181</v>
      </c>
      <c r="S440" s="1">
        <v>1.81</v>
      </c>
      <c r="T440" s="15">
        <f t="shared" ref="T440:T442" si="678">R440/H440</f>
        <v>1.3816793893129771</v>
      </c>
      <c r="U440" s="15">
        <f t="shared" ref="U440:U442" si="679">T440-AB440</f>
        <v>1.3560273777741438</v>
      </c>
      <c r="V440" s="16">
        <f t="shared" ref="V440:V442" si="680">G440*U440</f>
        <v>177.63958648841285</v>
      </c>
      <c r="W440" s="16">
        <f t="shared" ref="W440:W442" si="681">V440-G440</f>
        <v>46.639586488412846</v>
      </c>
      <c r="X440" s="16">
        <f t="shared" ref="X440:X442" si="682">F440*W440</f>
        <v>0.46639586488412849</v>
      </c>
      <c r="Y440" s="15">
        <f t="shared" ref="Y440:Y442" si="683">104.584835545197%-100%</f>
        <v>4.5848355451969969E-2</v>
      </c>
      <c r="Z440" s="15">
        <f t="shared" ref="Z440:Z442" si="684">101.199262415129%-100%</f>
        <v>1.1992624151289988E-2</v>
      </c>
      <c r="AA440" s="15">
        <f t="shared" ref="AA440:AA442" si="685">101.911505501324%-100%</f>
        <v>1.9115055013239957E-2</v>
      </c>
      <c r="AB440" s="15">
        <f t="shared" ref="AB440:AB442" si="686">AVERAGE(Y440:AA440)</f>
        <v>2.5652011538833303E-2</v>
      </c>
      <c r="AD440" s="21"/>
    </row>
    <row r="441" spans="1:30" x14ac:dyDescent="0.2">
      <c r="A441" s="63"/>
      <c r="B441" s="64" t="s">
        <v>1477</v>
      </c>
      <c r="C441" s="65" t="s">
        <v>1478</v>
      </c>
      <c r="D441" s="65" t="s">
        <v>98</v>
      </c>
      <c r="E441" s="66">
        <v>9.5700000000000004E-3</v>
      </c>
      <c r="F441" s="66">
        <v>9.5700000000000004E-3</v>
      </c>
      <c r="G441" s="1">
        <v>197</v>
      </c>
      <c r="H441" s="1">
        <v>197</v>
      </c>
      <c r="I441" s="1">
        <v>1.8852899999999999</v>
      </c>
      <c r="J441" s="1">
        <v>1.8852899999999999</v>
      </c>
      <c r="K441" s="1"/>
      <c r="L441" s="1"/>
      <c r="M441" s="1"/>
      <c r="N441" s="1"/>
      <c r="O441" s="1"/>
      <c r="P441" s="1"/>
      <c r="R441" s="1">
        <v>210</v>
      </c>
      <c r="S441" s="1">
        <v>2.0097</v>
      </c>
      <c r="T441" s="15">
        <f t="shared" si="678"/>
        <v>1.0659898477157361</v>
      </c>
      <c r="U441" s="15">
        <f t="shared" si="679"/>
        <v>1.0403378361769029</v>
      </c>
      <c r="V441" s="16">
        <f t="shared" si="680"/>
        <v>204.94655372684986</v>
      </c>
      <c r="W441" s="16">
        <f t="shared" si="681"/>
        <v>7.9465537268498565</v>
      </c>
      <c r="X441" s="16">
        <f t="shared" si="682"/>
        <v>7.6048519165953135E-2</v>
      </c>
      <c r="Y441" s="15">
        <f t="shared" si="683"/>
        <v>4.5848355451969969E-2</v>
      </c>
      <c r="Z441" s="15">
        <f t="shared" si="684"/>
        <v>1.1992624151289988E-2</v>
      </c>
      <c r="AA441" s="15">
        <f t="shared" si="685"/>
        <v>1.9115055013239957E-2</v>
      </c>
      <c r="AB441" s="15">
        <f t="shared" si="686"/>
        <v>2.5652011538833303E-2</v>
      </c>
      <c r="AD441" s="21"/>
    </row>
    <row r="442" spans="1:30" ht="15" thickBot="1" x14ac:dyDescent="0.25">
      <c r="A442" s="2">
        <v>101</v>
      </c>
      <c r="B442" s="3" t="s">
        <v>2996</v>
      </c>
      <c r="C442" s="4" t="s">
        <v>2997</v>
      </c>
      <c r="D442" s="4" t="s">
        <v>41</v>
      </c>
      <c r="E442" s="5">
        <v>0</v>
      </c>
      <c r="F442" s="5">
        <v>1</v>
      </c>
      <c r="G442" s="6">
        <v>2020.48</v>
      </c>
      <c r="H442" s="6">
        <v>3060</v>
      </c>
      <c r="I442" s="6">
        <v>3060</v>
      </c>
      <c r="J442" s="6">
        <v>3060</v>
      </c>
      <c r="K442" s="6">
        <v>0</v>
      </c>
      <c r="L442" s="6">
        <v>0</v>
      </c>
      <c r="M442" s="6">
        <v>0</v>
      </c>
      <c r="N442" s="6">
        <v>0</v>
      </c>
      <c r="O442" s="6">
        <v>0</v>
      </c>
      <c r="P442" s="6">
        <v>0</v>
      </c>
      <c r="R442" s="6">
        <v>3240</v>
      </c>
      <c r="S442" s="6">
        <v>3240</v>
      </c>
      <c r="T442" s="15">
        <f t="shared" si="678"/>
        <v>1.0588235294117647</v>
      </c>
      <c r="U442" s="15">
        <f t="shared" si="679"/>
        <v>1.0331715178729315</v>
      </c>
      <c r="V442" s="16">
        <f t="shared" si="680"/>
        <v>2087.5023884319007</v>
      </c>
      <c r="W442" s="16">
        <f t="shared" si="681"/>
        <v>67.022388431900708</v>
      </c>
      <c r="X442" s="16">
        <f t="shared" si="682"/>
        <v>67.022388431900708</v>
      </c>
      <c r="Y442" s="15">
        <f t="shared" si="683"/>
        <v>4.5848355451969969E-2</v>
      </c>
      <c r="Z442" s="15">
        <f t="shared" si="684"/>
        <v>1.1992624151289988E-2</v>
      </c>
      <c r="AA442" s="15">
        <f t="shared" si="685"/>
        <v>1.9115055013239957E-2</v>
      </c>
      <c r="AB442" s="15">
        <f t="shared" si="686"/>
        <v>2.5652011538833303E-2</v>
      </c>
      <c r="AD442" s="21"/>
    </row>
    <row r="443" spans="1:30" ht="15" thickBot="1" x14ac:dyDescent="0.25">
      <c r="A443" s="8">
        <v>102</v>
      </c>
      <c r="B443" s="9" t="s">
        <v>1709</v>
      </c>
      <c r="C443" s="10" t="s">
        <v>2998</v>
      </c>
      <c r="D443" s="10" t="s">
        <v>41</v>
      </c>
      <c r="E443" s="11">
        <v>0</v>
      </c>
      <c r="F443" s="11">
        <v>1</v>
      </c>
      <c r="G443" s="12">
        <v>289.82</v>
      </c>
      <c r="H443" s="12"/>
      <c r="I443" s="12">
        <v>289.82</v>
      </c>
      <c r="J443" s="12">
        <v>0</v>
      </c>
      <c r="K443" s="12">
        <v>0</v>
      </c>
      <c r="L443" s="12">
        <v>0</v>
      </c>
      <c r="M443" s="12">
        <v>0</v>
      </c>
      <c r="N443" s="12">
        <v>0</v>
      </c>
      <c r="O443" s="12">
        <v>0</v>
      </c>
      <c r="P443" s="13">
        <v>0</v>
      </c>
      <c r="R443" s="12"/>
      <c r="S443" s="12">
        <v>0</v>
      </c>
      <c r="AD443" s="21"/>
    </row>
    <row r="444" spans="1:30" ht="15" thickBot="1" x14ac:dyDescent="0.25">
      <c r="A444" s="2">
        <v>103</v>
      </c>
      <c r="B444" s="3" t="s">
        <v>1711</v>
      </c>
      <c r="C444" s="4" t="s">
        <v>2999</v>
      </c>
      <c r="D444" s="4" t="s">
        <v>41</v>
      </c>
      <c r="E444" s="5">
        <v>0</v>
      </c>
      <c r="F444" s="5">
        <v>1</v>
      </c>
      <c r="G444" s="6">
        <v>5624.59</v>
      </c>
      <c r="H444" s="6">
        <v>4300</v>
      </c>
      <c r="I444" s="6">
        <v>22498.36</v>
      </c>
      <c r="J444" s="6">
        <v>22498.36</v>
      </c>
      <c r="K444" s="6">
        <v>0</v>
      </c>
      <c r="L444" s="6">
        <v>0</v>
      </c>
      <c r="M444" s="6">
        <v>0</v>
      </c>
      <c r="N444" s="6">
        <v>0</v>
      </c>
      <c r="O444" s="6">
        <v>0</v>
      </c>
      <c r="P444" s="6">
        <v>0</v>
      </c>
      <c r="R444" s="6">
        <v>5770</v>
      </c>
      <c r="S444" s="6">
        <v>22498.36</v>
      </c>
      <c r="T444" s="15"/>
      <c r="U444" s="15"/>
      <c r="V444" s="16"/>
      <c r="W444" s="16"/>
      <c r="X444" s="16"/>
      <c r="Y444" s="15"/>
      <c r="Z444" s="15"/>
      <c r="AA444" s="15"/>
      <c r="AB444" s="15"/>
      <c r="AD444" s="21"/>
    </row>
    <row r="445" spans="1:30" ht="20" x14ac:dyDescent="0.2">
      <c r="A445" s="67">
        <v>104</v>
      </c>
      <c r="B445" s="68" t="s">
        <v>1713</v>
      </c>
      <c r="C445" s="69" t="s">
        <v>1714</v>
      </c>
      <c r="D445" s="69" t="s">
        <v>41</v>
      </c>
      <c r="E445" s="70">
        <v>0</v>
      </c>
      <c r="F445" s="70">
        <v>2</v>
      </c>
      <c r="G445" s="71">
        <v>9543.74</v>
      </c>
      <c r="H445" s="71"/>
      <c r="I445" s="71">
        <v>19087.48</v>
      </c>
      <c r="J445" s="71">
        <v>0</v>
      </c>
      <c r="K445" s="71">
        <v>0</v>
      </c>
      <c r="L445" s="71">
        <v>0</v>
      </c>
      <c r="M445" s="71">
        <v>0</v>
      </c>
      <c r="N445" s="71">
        <v>0</v>
      </c>
      <c r="O445" s="71">
        <v>0</v>
      </c>
      <c r="P445" s="72">
        <v>0</v>
      </c>
      <c r="R445" s="71"/>
      <c r="S445" s="71">
        <v>0</v>
      </c>
      <c r="AD445" s="21"/>
    </row>
    <row r="446" spans="1:30" ht="15" thickBot="1" x14ac:dyDescent="0.25">
      <c r="A446" s="73">
        <v>105</v>
      </c>
      <c r="B446" s="74" t="s">
        <v>1715</v>
      </c>
      <c r="C446" s="75" t="s">
        <v>1716</v>
      </c>
      <c r="D446" s="75" t="s">
        <v>95</v>
      </c>
      <c r="E446" s="76">
        <v>0</v>
      </c>
      <c r="F446" s="76">
        <v>559</v>
      </c>
      <c r="G446" s="77">
        <v>16.100000000000001</v>
      </c>
      <c r="H446" s="77">
        <v>47.06</v>
      </c>
      <c r="I446" s="77">
        <v>26306.54</v>
      </c>
      <c r="J446" s="77">
        <v>7269.7223299999996</v>
      </c>
      <c r="K446" s="77">
        <v>6857.1971000000003</v>
      </c>
      <c r="L446" s="77">
        <v>0</v>
      </c>
      <c r="M446" s="77">
        <v>0</v>
      </c>
      <c r="N446" s="77">
        <v>2317.7326198000001</v>
      </c>
      <c r="O446" s="77">
        <v>7523.442370236</v>
      </c>
      <c r="P446" s="78">
        <v>2337.7720926050401</v>
      </c>
      <c r="R446" s="77">
        <v>60.26</v>
      </c>
      <c r="S446" s="77">
        <v>12061.643620000001</v>
      </c>
      <c r="AD446" s="21"/>
    </row>
    <row r="447" spans="1:30" x14ac:dyDescent="0.2">
      <c r="A447" s="63"/>
      <c r="B447" s="64" t="s">
        <v>187</v>
      </c>
      <c r="C447" s="65" t="s">
        <v>188</v>
      </c>
      <c r="D447" s="65" t="s">
        <v>92</v>
      </c>
      <c r="E447" s="66">
        <v>0.01</v>
      </c>
      <c r="F447" s="66">
        <v>5.59</v>
      </c>
      <c r="G447" s="1">
        <v>45.7</v>
      </c>
      <c r="H447" s="1">
        <v>45.7</v>
      </c>
      <c r="I447" s="1">
        <v>255.46299999999999</v>
      </c>
      <c r="J447" s="1">
        <v>255.46299999999999</v>
      </c>
      <c r="K447" s="1"/>
      <c r="L447" s="1"/>
      <c r="M447" s="1"/>
      <c r="N447" s="1"/>
      <c r="O447" s="1"/>
      <c r="P447" s="1"/>
      <c r="R447" s="1">
        <v>52.8</v>
      </c>
      <c r="S447" s="1">
        <v>295.15199999999999</v>
      </c>
      <c r="T447" s="15">
        <f t="shared" ref="T447:T459" si="687">R447/H447</f>
        <v>1.1553610503282274</v>
      </c>
      <c r="U447" s="15">
        <f t="shared" ref="U447:U459" si="688">T447-AB447</f>
        <v>1.1297090387893942</v>
      </c>
      <c r="V447" s="16">
        <f t="shared" ref="V447:V459" si="689">G447*U447</f>
        <v>51.627703072675317</v>
      </c>
      <c r="W447" s="16">
        <f t="shared" ref="W447:W459" si="690">V447-G447</f>
        <v>5.9277030726753139</v>
      </c>
      <c r="X447" s="16">
        <f t="shared" ref="X447:X459" si="691">F447*W447</f>
        <v>33.135860176255001</v>
      </c>
      <c r="Y447" s="15">
        <f t="shared" ref="Y447:Y459" si="692">104.584835545197%-100%</f>
        <v>4.5848355451969969E-2</v>
      </c>
      <c r="Z447" s="15">
        <f t="shared" ref="Z447:Z459" si="693">101.199262415129%-100%</f>
        <v>1.1992624151289988E-2</v>
      </c>
      <c r="AA447" s="15">
        <f t="shared" ref="AA447:AA459" si="694">101.911505501324%-100%</f>
        <v>1.9115055013239957E-2</v>
      </c>
      <c r="AB447" s="15">
        <f t="shared" ref="AB447:AB459" si="695">AVERAGE(Y447:AA447)</f>
        <v>2.5652011538833303E-2</v>
      </c>
      <c r="AD447" s="21"/>
    </row>
    <row r="448" spans="1:30" x14ac:dyDescent="0.2">
      <c r="A448" s="63"/>
      <c r="B448" s="64" t="s">
        <v>1717</v>
      </c>
      <c r="C448" s="65" t="s">
        <v>1718</v>
      </c>
      <c r="D448" s="65" t="s">
        <v>139</v>
      </c>
      <c r="E448" s="66">
        <v>1.4999999999999999E-4</v>
      </c>
      <c r="F448" s="66">
        <v>8.3849999999999994E-2</v>
      </c>
      <c r="G448" s="1">
        <v>35300</v>
      </c>
      <c r="H448" s="1">
        <v>35300</v>
      </c>
      <c r="I448" s="1">
        <v>2959.9050000000002</v>
      </c>
      <c r="J448" s="1">
        <v>2959.9050000000002</v>
      </c>
      <c r="K448" s="1"/>
      <c r="L448" s="1"/>
      <c r="M448" s="1"/>
      <c r="N448" s="1"/>
      <c r="O448" s="1"/>
      <c r="P448" s="1"/>
      <c r="R448" s="1">
        <v>75300</v>
      </c>
      <c r="S448" s="1">
        <v>6313.9049999999997</v>
      </c>
      <c r="T448" s="15">
        <f t="shared" si="687"/>
        <v>2.1331444759206799</v>
      </c>
      <c r="U448" s="15">
        <f t="shared" si="688"/>
        <v>2.1074924643818465</v>
      </c>
      <c r="V448" s="16">
        <f t="shared" si="689"/>
        <v>74394.483992679176</v>
      </c>
      <c r="W448" s="16">
        <f t="shared" si="690"/>
        <v>39094.483992679176</v>
      </c>
      <c r="X448" s="16">
        <f t="shared" si="691"/>
        <v>3278.0724827861486</v>
      </c>
      <c r="Y448" s="15">
        <f t="shared" si="692"/>
        <v>4.5848355451969969E-2</v>
      </c>
      <c r="Z448" s="15">
        <f t="shared" si="693"/>
        <v>1.1992624151289988E-2</v>
      </c>
      <c r="AA448" s="15">
        <f t="shared" si="694"/>
        <v>1.9115055013239957E-2</v>
      </c>
      <c r="AB448" s="15">
        <f t="shared" si="695"/>
        <v>2.5652011538833303E-2</v>
      </c>
      <c r="AD448" s="21"/>
    </row>
    <row r="449" spans="1:30" x14ac:dyDescent="0.2">
      <c r="A449" s="63"/>
      <c r="B449" s="64" t="s">
        <v>1719</v>
      </c>
      <c r="C449" s="65" t="s">
        <v>1720</v>
      </c>
      <c r="D449" s="65" t="s">
        <v>92</v>
      </c>
      <c r="E449" s="66">
        <v>8.0000000000000004E-4</v>
      </c>
      <c r="F449" s="66">
        <v>0.44719999999999999</v>
      </c>
      <c r="G449" s="1">
        <v>119</v>
      </c>
      <c r="H449" s="1">
        <v>119</v>
      </c>
      <c r="I449" s="1">
        <v>53.216799999999999</v>
      </c>
      <c r="J449" s="1">
        <v>53.216799999999999</v>
      </c>
      <c r="K449" s="1"/>
      <c r="L449" s="1"/>
      <c r="M449" s="1"/>
      <c r="N449" s="1"/>
      <c r="O449" s="1"/>
      <c r="P449" s="1"/>
      <c r="R449" s="1">
        <v>141</v>
      </c>
      <c r="S449" s="1">
        <v>63.055199999999999</v>
      </c>
      <c r="T449" s="15">
        <f t="shared" si="687"/>
        <v>1.1848739495798319</v>
      </c>
      <c r="U449" s="15">
        <f t="shared" si="688"/>
        <v>1.1592219380409987</v>
      </c>
      <c r="V449" s="16">
        <f t="shared" si="689"/>
        <v>137.94741062687885</v>
      </c>
      <c r="W449" s="16">
        <f t="shared" si="690"/>
        <v>18.947410626878849</v>
      </c>
      <c r="X449" s="16">
        <f t="shared" si="691"/>
        <v>8.4732820323402205</v>
      </c>
      <c r="Y449" s="15">
        <f t="shared" si="692"/>
        <v>4.5848355451969969E-2</v>
      </c>
      <c r="Z449" s="15">
        <f t="shared" si="693"/>
        <v>1.1992624151289988E-2</v>
      </c>
      <c r="AA449" s="15">
        <f t="shared" si="694"/>
        <v>1.9115055013239957E-2</v>
      </c>
      <c r="AB449" s="15">
        <f t="shared" si="695"/>
        <v>2.5652011538833303E-2</v>
      </c>
      <c r="AD449" s="21"/>
    </row>
    <row r="450" spans="1:30" x14ac:dyDescent="0.2">
      <c r="A450" s="63"/>
      <c r="B450" s="64" t="s">
        <v>1721</v>
      </c>
      <c r="C450" s="65" t="s">
        <v>1722</v>
      </c>
      <c r="D450" s="65" t="s">
        <v>98</v>
      </c>
      <c r="E450" s="66">
        <v>1.2999999999999999E-4</v>
      </c>
      <c r="F450" s="66">
        <v>7.2669999999999998E-2</v>
      </c>
      <c r="G450" s="1">
        <v>550</v>
      </c>
      <c r="H450" s="1">
        <v>550</v>
      </c>
      <c r="I450" s="1">
        <v>39.968499999999999</v>
      </c>
      <c r="J450" s="1">
        <v>39.968499999999999</v>
      </c>
      <c r="K450" s="1"/>
      <c r="L450" s="1"/>
      <c r="M450" s="1"/>
      <c r="N450" s="1"/>
      <c r="O450" s="1"/>
      <c r="P450" s="1"/>
      <c r="R450" s="1">
        <v>650</v>
      </c>
      <c r="S450" s="1">
        <v>47.235500000000002</v>
      </c>
      <c r="T450" s="15">
        <f t="shared" si="687"/>
        <v>1.1818181818181819</v>
      </c>
      <c r="U450" s="15">
        <f t="shared" si="688"/>
        <v>1.1561661702793486</v>
      </c>
      <c r="V450" s="16">
        <f t="shared" si="689"/>
        <v>635.89139365364179</v>
      </c>
      <c r="W450" s="16">
        <f t="shared" si="690"/>
        <v>85.891393653641785</v>
      </c>
      <c r="X450" s="16">
        <f t="shared" si="691"/>
        <v>6.2417275768101481</v>
      </c>
      <c r="Y450" s="15">
        <f t="shared" si="692"/>
        <v>4.5848355451969969E-2</v>
      </c>
      <c r="Z450" s="15">
        <f t="shared" si="693"/>
        <v>1.1992624151289988E-2</v>
      </c>
      <c r="AA450" s="15">
        <f t="shared" si="694"/>
        <v>1.9115055013239957E-2</v>
      </c>
      <c r="AB450" s="15">
        <f t="shared" si="695"/>
        <v>2.5652011538833303E-2</v>
      </c>
      <c r="AD450" s="21"/>
    </row>
    <row r="451" spans="1:30" x14ac:dyDescent="0.2">
      <c r="A451" s="63"/>
      <c r="B451" s="64" t="s">
        <v>1455</v>
      </c>
      <c r="C451" s="65" t="s">
        <v>1456</v>
      </c>
      <c r="D451" s="65" t="s">
        <v>98</v>
      </c>
      <c r="E451" s="66">
        <v>1.5E-3</v>
      </c>
      <c r="F451" s="66">
        <v>0.83850000000000002</v>
      </c>
      <c r="G451" s="1">
        <v>131</v>
      </c>
      <c r="H451" s="1">
        <v>131</v>
      </c>
      <c r="I451" s="1">
        <v>109.84350000000001</v>
      </c>
      <c r="J451" s="1">
        <v>109.84350000000001</v>
      </c>
      <c r="K451" s="1"/>
      <c r="L451" s="1"/>
      <c r="M451" s="1"/>
      <c r="N451" s="1"/>
      <c r="O451" s="1"/>
      <c r="P451" s="1"/>
      <c r="R451" s="1">
        <v>181</v>
      </c>
      <c r="S451" s="1">
        <v>151.76849999999999</v>
      </c>
      <c r="T451" s="15">
        <f t="shared" si="687"/>
        <v>1.3816793893129771</v>
      </c>
      <c r="U451" s="15">
        <f t="shared" si="688"/>
        <v>1.3560273777741438</v>
      </c>
      <c r="V451" s="16">
        <f t="shared" si="689"/>
        <v>177.63958648841285</v>
      </c>
      <c r="W451" s="16">
        <f t="shared" si="690"/>
        <v>46.639586488412846</v>
      </c>
      <c r="X451" s="16">
        <f t="shared" si="691"/>
        <v>39.107293270534171</v>
      </c>
      <c r="Y451" s="15">
        <f t="shared" si="692"/>
        <v>4.5848355451969969E-2</v>
      </c>
      <c r="Z451" s="15">
        <f t="shared" si="693"/>
        <v>1.1992624151289988E-2</v>
      </c>
      <c r="AA451" s="15">
        <f t="shared" si="694"/>
        <v>1.9115055013239957E-2</v>
      </c>
      <c r="AB451" s="15">
        <f t="shared" si="695"/>
        <v>2.5652011538833303E-2</v>
      </c>
      <c r="AD451" s="21"/>
    </row>
    <row r="452" spans="1:30" x14ac:dyDescent="0.2">
      <c r="A452" s="63"/>
      <c r="B452" s="64" t="s">
        <v>1723</v>
      </c>
      <c r="C452" s="65" t="s">
        <v>1724</v>
      </c>
      <c r="D452" s="65" t="s">
        <v>38</v>
      </c>
      <c r="E452" s="66">
        <v>4.4999999999999999E-4</v>
      </c>
      <c r="F452" s="66">
        <v>0.25155</v>
      </c>
      <c r="G452" s="1">
        <v>2440</v>
      </c>
      <c r="H452" s="1">
        <v>2440</v>
      </c>
      <c r="I452" s="1">
        <v>613.78200000000004</v>
      </c>
      <c r="J452" s="1">
        <v>613.78200000000004</v>
      </c>
      <c r="K452" s="1"/>
      <c r="L452" s="1"/>
      <c r="M452" s="1"/>
      <c r="N452" s="1"/>
      <c r="O452" s="1"/>
      <c r="P452" s="1"/>
      <c r="R452" s="1">
        <v>2560</v>
      </c>
      <c r="S452" s="1">
        <v>643.96799999999996</v>
      </c>
      <c r="T452" s="15">
        <f t="shared" si="687"/>
        <v>1.0491803278688525</v>
      </c>
      <c r="U452" s="15">
        <f t="shared" si="688"/>
        <v>1.0235283163300193</v>
      </c>
      <c r="V452" s="16">
        <f t="shared" si="689"/>
        <v>2497.4090918452471</v>
      </c>
      <c r="W452" s="16">
        <f t="shared" si="690"/>
        <v>57.409091845247076</v>
      </c>
      <c r="X452" s="16">
        <f t="shared" si="691"/>
        <v>14.441257053671901</v>
      </c>
      <c r="Y452" s="15">
        <f t="shared" si="692"/>
        <v>4.5848355451969969E-2</v>
      </c>
      <c r="Z452" s="15">
        <f t="shared" si="693"/>
        <v>1.1992624151289988E-2</v>
      </c>
      <c r="AA452" s="15">
        <f t="shared" si="694"/>
        <v>1.9115055013239957E-2</v>
      </c>
      <c r="AB452" s="15">
        <f t="shared" si="695"/>
        <v>2.5652011538833303E-2</v>
      </c>
      <c r="AD452" s="21"/>
    </row>
    <row r="453" spans="1:30" ht="18" x14ac:dyDescent="0.2">
      <c r="A453" s="63"/>
      <c r="B453" s="64" t="s">
        <v>1725</v>
      </c>
      <c r="C453" s="65" t="s">
        <v>1726</v>
      </c>
      <c r="D453" s="65" t="s">
        <v>184</v>
      </c>
      <c r="E453" s="66">
        <v>2.0000000000000001E-4</v>
      </c>
      <c r="F453" s="66">
        <v>0.1118</v>
      </c>
      <c r="G453" s="1">
        <v>2240</v>
      </c>
      <c r="H453" s="1">
        <v>2240</v>
      </c>
      <c r="I453" s="1">
        <v>250.43199999999999</v>
      </c>
      <c r="J453" s="1">
        <v>250.43199999999999</v>
      </c>
      <c r="K453" s="1"/>
      <c r="L453" s="1"/>
      <c r="M453" s="1"/>
      <c r="N453" s="1"/>
      <c r="O453" s="1"/>
      <c r="P453" s="1"/>
      <c r="R453" s="1">
        <v>8460</v>
      </c>
      <c r="S453" s="1">
        <v>945.82799999999997</v>
      </c>
      <c r="T453" s="15">
        <f t="shared" si="687"/>
        <v>3.7767857142857144</v>
      </c>
      <c r="U453" s="15">
        <f t="shared" si="688"/>
        <v>3.751133702746881</v>
      </c>
      <c r="V453" s="16">
        <f t="shared" si="689"/>
        <v>8402.5394941530139</v>
      </c>
      <c r="W453" s="16">
        <f t="shared" si="690"/>
        <v>6162.5394941530139</v>
      </c>
      <c r="X453" s="16">
        <f t="shared" si="691"/>
        <v>688.97191544630698</v>
      </c>
      <c r="Y453" s="15">
        <f t="shared" si="692"/>
        <v>4.5848355451969969E-2</v>
      </c>
      <c r="Z453" s="15">
        <f t="shared" si="693"/>
        <v>1.1992624151289988E-2</v>
      </c>
      <c r="AA453" s="15">
        <f t="shared" si="694"/>
        <v>1.9115055013239957E-2</v>
      </c>
      <c r="AB453" s="15">
        <f t="shared" si="695"/>
        <v>2.5652011538833303E-2</v>
      </c>
      <c r="AD453" s="21"/>
    </row>
    <row r="454" spans="1:30" ht="18" x14ac:dyDescent="0.2">
      <c r="A454" s="63"/>
      <c r="B454" s="64" t="s">
        <v>1727</v>
      </c>
      <c r="C454" s="65" t="s">
        <v>1728</v>
      </c>
      <c r="D454" s="65" t="s">
        <v>184</v>
      </c>
      <c r="E454" s="66">
        <v>2E-3</v>
      </c>
      <c r="F454" s="66">
        <v>1.1180000000000001</v>
      </c>
      <c r="G454" s="1">
        <v>345</v>
      </c>
      <c r="H454" s="1">
        <v>345</v>
      </c>
      <c r="I454" s="1">
        <v>385.71</v>
      </c>
      <c r="J454" s="1">
        <v>385.71</v>
      </c>
      <c r="K454" s="1"/>
      <c r="L454" s="1"/>
      <c r="M454" s="1"/>
      <c r="N454" s="1"/>
      <c r="O454" s="1"/>
      <c r="P454" s="1"/>
      <c r="R454" s="1">
        <v>547</v>
      </c>
      <c r="S454" s="1">
        <v>611.54600000000005</v>
      </c>
      <c r="T454" s="15">
        <f t="shared" si="687"/>
        <v>1.5855072463768116</v>
      </c>
      <c r="U454" s="15">
        <f t="shared" si="688"/>
        <v>1.5598552348379784</v>
      </c>
      <c r="V454" s="16">
        <f t="shared" si="689"/>
        <v>538.15005601910252</v>
      </c>
      <c r="W454" s="16">
        <f t="shared" si="690"/>
        <v>193.15005601910252</v>
      </c>
      <c r="X454" s="16">
        <f t="shared" si="691"/>
        <v>215.94176262935665</v>
      </c>
      <c r="Y454" s="15">
        <f t="shared" si="692"/>
        <v>4.5848355451969969E-2</v>
      </c>
      <c r="Z454" s="15">
        <f t="shared" si="693"/>
        <v>1.1992624151289988E-2</v>
      </c>
      <c r="AA454" s="15">
        <f t="shared" si="694"/>
        <v>1.9115055013239957E-2</v>
      </c>
      <c r="AB454" s="15">
        <f t="shared" si="695"/>
        <v>2.5652011538833303E-2</v>
      </c>
      <c r="AD454" s="21"/>
    </row>
    <row r="455" spans="1:30" ht="18" x14ac:dyDescent="0.2">
      <c r="A455" s="63"/>
      <c r="B455" s="64" t="s">
        <v>1729</v>
      </c>
      <c r="C455" s="65" t="s">
        <v>1730</v>
      </c>
      <c r="D455" s="65" t="s">
        <v>184</v>
      </c>
      <c r="E455" s="66">
        <v>2.0000000000000001E-4</v>
      </c>
      <c r="F455" s="66">
        <v>0.1118</v>
      </c>
      <c r="G455" s="1">
        <v>162</v>
      </c>
      <c r="H455" s="1">
        <v>162</v>
      </c>
      <c r="I455" s="1">
        <v>18.111599999999999</v>
      </c>
      <c r="J455" s="1">
        <v>18.111599999999999</v>
      </c>
      <c r="K455" s="1"/>
      <c r="L455" s="1"/>
      <c r="M455" s="1"/>
      <c r="N455" s="1"/>
      <c r="O455" s="1"/>
      <c r="P455" s="1"/>
      <c r="R455" s="1">
        <v>579</v>
      </c>
      <c r="S455" s="1">
        <v>64.732200000000006</v>
      </c>
      <c r="T455" s="15">
        <f t="shared" si="687"/>
        <v>3.574074074074074</v>
      </c>
      <c r="U455" s="15">
        <f t="shared" si="688"/>
        <v>3.5484220625352405</v>
      </c>
      <c r="V455" s="16">
        <f t="shared" si="689"/>
        <v>574.84437413070896</v>
      </c>
      <c r="W455" s="16">
        <f t="shared" si="690"/>
        <v>412.84437413070896</v>
      </c>
      <c r="X455" s="16">
        <f t="shared" si="691"/>
        <v>46.156001027813261</v>
      </c>
      <c r="Y455" s="15">
        <f t="shared" si="692"/>
        <v>4.5848355451969969E-2</v>
      </c>
      <c r="Z455" s="15">
        <f t="shared" si="693"/>
        <v>1.1992624151289988E-2</v>
      </c>
      <c r="AA455" s="15">
        <f t="shared" si="694"/>
        <v>1.9115055013239957E-2</v>
      </c>
      <c r="AB455" s="15">
        <f t="shared" si="695"/>
        <v>2.5652011538833303E-2</v>
      </c>
      <c r="AD455" s="21"/>
    </row>
    <row r="456" spans="1:30" x14ac:dyDescent="0.2">
      <c r="A456" s="63"/>
      <c r="B456" s="64" t="s">
        <v>1731</v>
      </c>
      <c r="C456" s="65" t="s">
        <v>1732</v>
      </c>
      <c r="D456" s="65" t="s">
        <v>98</v>
      </c>
      <c r="E456" s="66">
        <v>1.2E-4</v>
      </c>
      <c r="F456" s="66">
        <v>6.7080000000000001E-2</v>
      </c>
      <c r="G456" s="1">
        <v>163</v>
      </c>
      <c r="H456" s="1">
        <v>163</v>
      </c>
      <c r="I456" s="1">
        <v>10.93404</v>
      </c>
      <c r="J456" s="1">
        <v>10.93404</v>
      </c>
      <c r="K456" s="1"/>
      <c r="L456" s="1"/>
      <c r="M456" s="1"/>
      <c r="N456" s="1"/>
      <c r="O456" s="1"/>
      <c r="P456" s="1"/>
      <c r="R456" s="1">
        <v>194</v>
      </c>
      <c r="S456" s="1">
        <v>13.01352</v>
      </c>
      <c r="T456" s="15">
        <f t="shared" si="687"/>
        <v>1.1901840490797546</v>
      </c>
      <c r="U456" s="15">
        <f t="shared" si="688"/>
        <v>1.1645320375409214</v>
      </c>
      <c r="V456" s="16">
        <f t="shared" si="689"/>
        <v>189.81872211917019</v>
      </c>
      <c r="W456" s="16">
        <f t="shared" si="690"/>
        <v>26.818722119170189</v>
      </c>
      <c r="X456" s="16">
        <f t="shared" si="691"/>
        <v>1.7989998797539364</v>
      </c>
      <c r="Y456" s="15">
        <f t="shared" si="692"/>
        <v>4.5848355451969969E-2</v>
      </c>
      <c r="Z456" s="15">
        <f t="shared" si="693"/>
        <v>1.1992624151289988E-2</v>
      </c>
      <c r="AA456" s="15">
        <f t="shared" si="694"/>
        <v>1.9115055013239957E-2</v>
      </c>
      <c r="AB456" s="15">
        <f t="shared" si="695"/>
        <v>2.5652011538833303E-2</v>
      </c>
      <c r="AD456" s="21"/>
    </row>
    <row r="457" spans="1:30" x14ac:dyDescent="0.2">
      <c r="A457" s="63"/>
      <c r="B457" s="64" t="s">
        <v>1733</v>
      </c>
      <c r="C457" s="65" t="s">
        <v>1734</v>
      </c>
      <c r="D457" s="65" t="s">
        <v>41</v>
      </c>
      <c r="E457" s="66">
        <v>6.0000000000000001E-3</v>
      </c>
      <c r="F457" s="66">
        <v>3.3540000000000001</v>
      </c>
      <c r="G457" s="1">
        <v>162</v>
      </c>
      <c r="H457" s="1">
        <v>162</v>
      </c>
      <c r="I457" s="1">
        <v>543.34799999999996</v>
      </c>
      <c r="J457" s="1">
        <v>543.34799999999996</v>
      </c>
      <c r="K457" s="1"/>
      <c r="L457" s="1"/>
      <c r="M457" s="1"/>
      <c r="N457" s="1"/>
      <c r="O457" s="1"/>
      <c r="P457" s="1"/>
      <c r="R457" s="1">
        <v>173</v>
      </c>
      <c r="S457" s="1">
        <v>580.24199999999996</v>
      </c>
      <c r="T457" s="15">
        <f t="shared" si="687"/>
        <v>1.0679012345679013</v>
      </c>
      <c r="U457" s="15">
        <f t="shared" si="688"/>
        <v>1.0422492230290681</v>
      </c>
      <c r="V457" s="16">
        <f t="shared" si="689"/>
        <v>168.84437413070904</v>
      </c>
      <c r="W457" s="16">
        <f t="shared" si="690"/>
        <v>6.844374130709042</v>
      </c>
      <c r="X457" s="16">
        <f t="shared" si="691"/>
        <v>22.956030834398128</v>
      </c>
      <c r="Y457" s="15">
        <f t="shared" si="692"/>
        <v>4.5848355451969969E-2</v>
      </c>
      <c r="Z457" s="15">
        <f t="shared" si="693"/>
        <v>1.1992624151289988E-2</v>
      </c>
      <c r="AA457" s="15">
        <f t="shared" si="694"/>
        <v>1.9115055013239957E-2</v>
      </c>
      <c r="AB457" s="15">
        <f t="shared" si="695"/>
        <v>2.5652011538833303E-2</v>
      </c>
      <c r="AD457" s="21"/>
    </row>
    <row r="458" spans="1:30" x14ac:dyDescent="0.2">
      <c r="A458" s="63"/>
      <c r="B458" s="64" t="s">
        <v>1735</v>
      </c>
      <c r="C458" s="65" t="s">
        <v>1736</v>
      </c>
      <c r="D458" s="65" t="s">
        <v>41</v>
      </c>
      <c r="E458" s="66">
        <v>6.0000000000000001E-3</v>
      </c>
      <c r="F458" s="66">
        <v>3.3540000000000001</v>
      </c>
      <c r="G458" s="1">
        <v>558</v>
      </c>
      <c r="H458" s="1">
        <v>558</v>
      </c>
      <c r="I458" s="1">
        <v>1871.5319999999999</v>
      </c>
      <c r="J458" s="1">
        <v>1871.5319999999999</v>
      </c>
      <c r="K458" s="1"/>
      <c r="L458" s="1"/>
      <c r="M458" s="1"/>
      <c r="N458" s="1"/>
      <c r="O458" s="1"/>
      <c r="P458" s="1"/>
      <c r="R458" s="1">
        <v>645</v>
      </c>
      <c r="S458" s="1">
        <v>2163.33</v>
      </c>
      <c r="T458" s="15">
        <f t="shared" si="687"/>
        <v>1.1559139784946237</v>
      </c>
      <c r="U458" s="15">
        <f t="shared" si="688"/>
        <v>1.1302619669557905</v>
      </c>
      <c r="V458" s="16">
        <f t="shared" si="689"/>
        <v>630.68617756133108</v>
      </c>
      <c r="W458" s="16">
        <f t="shared" si="690"/>
        <v>72.686177561331078</v>
      </c>
      <c r="X458" s="16">
        <f t="shared" si="691"/>
        <v>243.78943954070445</v>
      </c>
      <c r="Y458" s="15">
        <f t="shared" si="692"/>
        <v>4.5848355451969969E-2</v>
      </c>
      <c r="Z458" s="15">
        <f t="shared" si="693"/>
        <v>1.1992624151289988E-2</v>
      </c>
      <c r="AA458" s="15">
        <f t="shared" si="694"/>
        <v>1.9115055013239957E-2</v>
      </c>
      <c r="AB458" s="15">
        <f t="shared" si="695"/>
        <v>2.5652011538833303E-2</v>
      </c>
      <c r="AD458" s="21"/>
    </row>
    <row r="459" spans="1:30" ht="15" thickBot="1" x14ac:dyDescent="0.25">
      <c r="A459" s="63"/>
      <c r="B459" s="64" t="s">
        <v>1477</v>
      </c>
      <c r="C459" s="65" t="s">
        <v>1478</v>
      </c>
      <c r="D459" s="65" t="s">
        <v>98</v>
      </c>
      <c r="E459" s="66">
        <v>1.4300000000000001E-3</v>
      </c>
      <c r="F459" s="66">
        <v>0.79937000000000002</v>
      </c>
      <c r="G459" s="1">
        <v>197</v>
      </c>
      <c r="H459" s="1">
        <v>197</v>
      </c>
      <c r="I459" s="1">
        <v>157.47588999999999</v>
      </c>
      <c r="J459" s="1">
        <v>157.47588999999999</v>
      </c>
      <c r="K459" s="1"/>
      <c r="L459" s="1"/>
      <c r="M459" s="1"/>
      <c r="N459" s="1"/>
      <c r="O459" s="1"/>
      <c r="P459" s="1"/>
      <c r="R459" s="1">
        <v>210</v>
      </c>
      <c r="S459" s="1">
        <v>167.86770000000001</v>
      </c>
      <c r="T459" s="15">
        <f t="shared" si="687"/>
        <v>1.0659898477157361</v>
      </c>
      <c r="U459" s="15">
        <f t="shared" si="688"/>
        <v>1.0403378361769029</v>
      </c>
      <c r="V459" s="16">
        <f t="shared" si="689"/>
        <v>204.94655372684986</v>
      </c>
      <c r="W459" s="16">
        <f t="shared" si="690"/>
        <v>7.9465537268498565</v>
      </c>
      <c r="X459" s="16">
        <f t="shared" si="691"/>
        <v>6.3522366526319702</v>
      </c>
      <c r="Y459" s="15">
        <f t="shared" si="692"/>
        <v>4.5848355451969969E-2</v>
      </c>
      <c r="Z459" s="15">
        <f t="shared" si="693"/>
        <v>1.1992624151289988E-2</v>
      </c>
      <c r="AA459" s="15">
        <f t="shared" si="694"/>
        <v>1.9115055013239957E-2</v>
      </c>
      <c r="AB459" s="15">
        <f t="shared" si="695"/>
        <v>2.5652011538833303E-2</v>
      </c>
      <c r="AD459" s="21"/>
    </row>
    <row r="460" spans="1:30" ht="15" thickBot="1" x14ac:dyDescent="0.25">
      <c r="A460" s="8">
        <v>106</v>
      </c>
      <c r="B460" s="9" t="s">
        <v>1737</v>
      </c>
      <c r="C460" s="10" t="s">
        <v>1738</v>
      </c>
      <c r="D460" s="10" t="s">
        <v>95</v>
      </c>
      <c r="E460" s="11">
        <v>0</v>
      </c>
      <c r="F460" s="11">
        <v>488</v>
      </c>
      <c r="G460" s="12">
        <v>19.32</v>
      </c>
      <c r="H460" s="12">
        <v>41.89</v>
      </c>
      <c r="I460" s="12">
        <v>20442.32</v>
      </c>
      <c r="J460" s="12">
        <v>1725.1776</v>
      </c>
      <c r="K460" s="12">
        <v>6742.6959999999999</v>
      </c>
      <c r="L460" s="12">
        <v>0</v>
      </c>
      <c r="M460" s="12">
        <v>0</v>
      </c>
      <c r="N460" s="12">
        <v>2279.0312479999998</v>
      </c>
      <c r="O460" s="12">
        <v>7397.8163433600002</v>
      </c>
      <c r="P460" s="13">
        <v>2298.7361027903999</v>
      </c>
      <c r="R460" s="12">
        <v>48.35</v>
      </c>
      <c r="S460" s="12">
        <v>2220.7903999999999</v>
      </c>
      <c r="AD460" s="21"/>
    </row>
    <row r="461" spans="1:30" x14ac:dyDescent="0.2">
      <c r="A461" s="63"/>
      <c r="B461" s="64" t="s">
        <v>187</v>
      </c>
      <c r="C461" s="65" t="s">
        <v>188</v>
      </c>
      <c r="D461" s="65" t="s">
        <v>92</v>
      </c>
      <c r="E461" s="66">
        <v>3.5999999999999997E-2</v>
      </c>
      <c r="F461" s="66">
        <v>17.568000000000001</v>
      </c>
      <c r="G461" s="1">
        <v>45.7</v>
      </c>
      <c r="H461" s="1">
        <v>45.7</v>
      </c>
      <c r="I461" s="1">
        <v>802.85760000000005</v>
      </c>
      <c r="J461" s="1">
        <v>802.85760000000005</v>
      </c>
      <c r="K461" s="1"/>
      <c r="L461" s="1"/>
      <c r="M461" s="1"/>
      <c r="N461" s="1"/>
      <c r="O461" s="1"/>
      <c r="P461" s="1"/>
      <c r="R461" s="1">
        <v>52.8</v>
      </c>
      <c r="S461" s="1">
        <v>927.59040000000005</v>
      </c>
      <c r="T461" s="15">
        <f t="shared" ref="T461:T462" si="696">R461/H461</f>
        <v>1.1553610503282274</v>
      </c>
      <c r="U461" s="15">
        <f t="shared" ref="U461:U462" si="697">T461-AB461</f>
        <v>1.1297090387893942</v>
      </c>
      <c r="V461" s="16">
        <f t="shared" ref="V461:V462" si="698">G461*U461</f>
        <v>51.627703072675317</v>
      </c>
      <c r="W461" s="16">
        <f t="shared" ref="W461:W462" si="699">V461-G461</f>
        <v>5.9277030726753139</v>
      </c>
      <c r="X461" s="16">
        <f t="shared" ref="X461:X462" si="700">F461*W461</f>
        <v>104.13788758075992</v>
      </c>
      <c r="Y461" s="15">
        <f t="shared" ref="Y461:Y462" si="701">104.584835545197%-100%</f>
        <v>4.5848355451969969E-2</v>
      </c>
      <c r="Z461" s="15">
        <f t="shared" ref="Z461:Z462" si="702">101.199262415129%-100%</f>
        <v>1.1992624151289988E-2</v>
      </c>
      <c r="AA461" s="15">
        <f t="shared" ref="AA461:AA462" si="703">101.911505501324%-100%</f>
        <v>1.9115055013239957E-2</v>
      </c>
      <c r="AB461" s="15">
        <f t="shared" ref="AB461:AB462" si="704">AVERAGE(Y461:AA461)</f>
        <v>2.5652011538833303E-2</v>
      </c>
      <c r="AD461" s="21"/>
    </row>
    <row r="462" spans="1:30" ht="15" thickBot="1" x14ac:dyDescent="0.25">
      <c r="A462" s="63"/>
      <c r="B462" s="64" t="s">
        <v>1739</v>
      </c>
      <c r="C462" s="65" t="s">
        <v>1740</v>
      </c>
      <c r="D462" s="65" t="s">
        <v>98</v>
      </c>
      <c r="E462" s="66">
        <v>0.01</v>
      </c>
      <c r="F462" s="66">
        <v>4.88</v>
      </c>
      <c r="G462" s="1">
        <v>189</v>
      </c>
      <c r="H462" s="1">
        <v>189</v>
      </c>
      <c r="I462" s="1">
        <v>922.32</v>
      </c>
      <c r="J462" s="1">
        <v>922.32</v>
      </c>
      <c r="K462" s="1"/>
      <c r="L462" s="1"/>
      <c r="M462" s="1"/>
      <c r="N462" s="1"/>
      <c r="O462" s="1"/>
      <c r="P462" s="1"/>
      <c r="R462" s="1">
        <v>265</v>
      </c>
      <c r="S462" s="1">
        <v>1293.2</v>
      </c>
      <c r="T462" s="15">
        <f t="shared" si="696"/>
        <v>1.4021164021164021</v>
      </c>
      <c r="U462" s="15">
        <f t="shared" si="697"/>
        <v>1.3764643905775689</v>
      </c>
      <c r="V462" s="16">
        <f t="shared" si="698"/>
        <v>260.15176981916051</v>
      </c>
      <c r="W462" s="16">
        <f t="shared" si="699"/>
        <v>71.151769819160506</v>
      </c>
      <c r="X462" s="16">
        <f t="shared" si="700"/>
        <v>347.22063671750328</v>
      </c>
      <c r="Y462" s="15">
        <f t="shared" si="701"/>
        <v>4.5848355451969969E-2</v>
      </c>
      <c r="Z462" s="15">
        <f t="shared" si="702"/>
        <v>1.1992624151289988E-2</v>
      </c>
      <c r="AA462" s="15">
        <f t="shared" si="703"/>
        <v>1.9115055013239957E-2</v>
      </c>
      <c r="AB462" s="15">
        <f t="shared" si="704"/>
        <v>2.5652011538833303E-2</v>
      </c>
      <c r="AD462" s="21"/>
    </row>
    <row r="463" spans="1:30" x14ac:dyDescent="0.2">
      <c r="A463" s="67">
        <v>107</v>
      </c>
      <c r="B463" s="68" t="s">
        <v>1741</v>
      </c>
      <c r="C463" s="69" t="s">
        <v>1742</v>
      </c>
      <c r="D463" s="69" t="s">
        <v>139</v>
      </c>
      <c r="E463" s="70">
        <v>0</v>
      </c>
      <c r="F463" s="70">
        <v>1.68</v>
      </c>
      <c r="G463" s="71">
        <v>966.07</v>
      </c>
      <c r="H463" s="71">
        <v>616.37</v>
      </c>
      <c r="I463" s="71">
        <v>1035.5</v>
      </c>
      <c r="J463" s="71">
        <v>0</v>
      </c>
      <c r="K463" s="71">
        <v>312.97240799999997</v>
      </c>
      <c r="L463" s="71">
        <v>80.329536000000004</v>
      </c>
      <c r="M463" s="71">
        <v>0</v>
      </c>
      <c r="N463" s="71">
        <v>105.784673904</v>
      </c>
      <c r="O463" s="71">
        <v>409.25102668128</v>
      </c>
      <c r="P463" s="72">
        <v>127.16727024193899</v>
      </c>
      <c r="R463" s="71">
        <v>713.7</v>
      </c>
      <c r="S463" s="71">
        <v>0</v>
      </c>
      <c r="AD463" s="21"/>
    </row>
    <row r="464" spans="1:30" ht="20.5" thickBot="1" x14ac:dyDescent="0.25">
      <c r="A464" s="73">
        <v>108</v>
      </c>
      <c r="B464" s="74" t="s">
        <v>1743</v>
      </c>
      <c r="C464" s="75" t="s">
        <v>1744</v>
      </c>
      <c r="D464" s="75" t="s">
        <v>139</v>
      </c>
      <c r="E464" s="76">
        <v>0</v>
      </c>
      <c r="F464" s="76">
        <v>1.68</v>
      </c>
      <c r="G464" s="77">
        <v>241.52</v>
      </c>
      <c r="H464" s="77">
        <v>483.18</v>
      </c>
      <c r="I464" s="77">
        <v>811.74</v>
      </c>
      <c r="J464" s="77">
        <v>0</v>
      </c>
      <c r="K464" s="77">
        <v>292.404</v>
      </c>
      <c r="L464" s="77">
        <v>0</v>
      </c>
      <c r="M464" s="77">
        <v>0</v>
      </c>
      <c r="N464" s="77">
        <v>98.832552000000007</v>
      </c>
      <c r="O464" s="77">
        <v>320.81397263999997</v>
      </c>
      <c r="P464" s="78">
        <v>99.687073449600007</v>
      </c>
      <c r="R464" s="77">
        <v>539.65</v>
      </c>
      <c r="S464" s="77">
        <v>0</v>
      </c>
      <c r="AD464" s="21"/>
    </row>
    <row r="465" spans="1:30" ht="15" thickBot="1" x14ac:dyDescent="0.35">
      <c r="A465" s="58"/>
      <c r="B465" s="59" t="s">
        <v>760</v>
      </c>
      <c r="C465" s="60" t="s">
        <v>761</v>
      </c>
      <c r="D465" s="60"/>
      <c r="E465" s="61"/>
      <c r="F465" s="61"/>
      <c r="G465" s="62"/>
      <c r="H465" s="62"/>
      <c r="I465" s="62">
        <v>247547.23</v>
      </c>
      <c r="J465" s="62">
        <v>210564.17093180001</v>
      </c>
      <c r="K465" s="62">
        <v>10105.529365099999</v>
      </c>
      <c r="L465" s="62">
        <v>35.582120760000002</v>
      </c>
      <c r="M465" s="62">
        <v>0</v>
      </c>
      <c r="N465" s="62">
        <v>3415.6689254038001</v>
      </c>
      <c r="O465" s="62">
        <v>11116.559937236299</v>
      </c>
      <c r="P465" s="62">
        <v>3454.2676487900198</v>
      </c>
      <c r="R465" s="62"/>
      <c r="S465" s="62">
        <v>229197.57167840001</v>
      </c>
      <c r="AC465" s="17"/>
      <c r="AD465" s="21"/>
    </row>
    <row r="466" spans="1:30" ht="15" thickBot="1" x14ac:dyDescent="0.25">
      <c r="A466" s="8">
        <v>109</v>
      </c>
      <c r="B466" s="9" t="s">
        <v>1768</v>
      </c>
      <c r="C466" s="10" t="s">
        <v>1769</v>
      </c>
      <c r="D466" s="10" t="s">
        <v>41</v>
      </c>
      <c r="E466" s="11">
        <v>0</v>
      </c>
      <c r="F466" s="11">
        <v>6</v>
      </c>
      <c r="G466" s="12">
        <v>805.06</v>
      </c>
      <c r="H466" s="12">
        <v>1889.32</v>
      </c>
      <c r="I466" s="12">
        <v>11335.92</v>
      </c>
      <c r="J466" s="12">
        <v>8248.6332600000005</v>
      </c>
      <c r="K466" s="12">
        <v>1112.0999999999999</v>
      </c>
      <c r="L466" s="12">
        <v>0</v>
      </c>
      <c r="M466" s="12">
        <v>0</v>
      </c>
      <c r="N466" s="12">
        <v>375.88979999999998</v>
      </c>
      <c r="O466" s="12">
        <v>1220.1516360000001</v>
      </c>
      <c r="P466" s="13">
        <v>379.13980104000001</v>
      </c>
      <c r="R466" s="12">
        <v>2179.1</v>
      </c>
      <c r="S466" s="12">
        <v>9549.0828000000001</v>
      </c>
      <c r="AC466" s="17"/>
      <c r="AD466" s="21"/>
    </row>
    <row r="467" spans="1:30" x14ac:dyDescent="0.2">
      <c r="A467" s="63"/>
      <c r="B467" s="64" t="s">
        <v>1770</v>
      </c>
      <c r="C467" s="65" t="s">
        <v>1771</v>
      </c>
      <c r="D467" s="65" t="s">
        <v>390</v>
      </c>
      <c r="E467" s="66">
        <v>0.28003</v>
      </c>
      <c r="F467" s="66">
        <v>1.68018</v>
      </c>
      <c r="G467" s="1">
        <v>407</v>
      </c>
      <c r="H467" s="1">
        <v>407</v>
      </c>
      <c r="I467" s="1">
        <v>683.83326</v>
      </c>
      <c r="J467" s="1">
        <v>683.83326</v>
      </c>
      <c r="K467" s="1"/>
      <c r="L467" s="1"/>
      <c r="M467" s="1"/>
      <c r="N467" s="1"/>
      <c r="O467" s="1"/>
      <c r="P467" s="1"/>
      <c r="R467" s="1">
        <v>460</v>
      </c>
      <c r="S467" s="1">
        <v>772.88279999999997</v>
      </c>
      <c r="T467" s="15">
        <f t="shared" ref="T467:T475" si="705">R467/H467</f>
        <v>1.1302211302211302</v>
      </c>
      <c r="U467" s="15">
        <f t="shared" ref="U467:U475" si="706">T467-AB467</f>
        <v>1.104569118682297</v>
      </c>
      <c r="V467" s="16">
        <f t="shared" ref="V467:V475" si="707">G467*U467</f>
        <v>449.55963130369486</v>
      </c>
      <c r="W467" s="16">
        <f t="shared" ref="W467:W475" si="708">V467-G467</f>
        <v>42.559631303694857</v>
      </c>
      <c r="X467" s="16">
        <f t="shared" ref="X467:X475" si="709">F467*W467</f>
        <v>71.50784132384203</v>
      </c>
      <c r="Y467" s="15">
        <f t="shared" ref="Y467:Y475" si="710">104.584835545197%-100%</f>
        <v>4.5848355451969969E-2</v>
      </c>
      <c r="Z467" s="15">
        <f t="shared" ref="Z467:Z475" si="711">101.199262415129%-100%</f>
        <v>1.1992624151289988E-2</v>
      </c>
      <c r="AA467" s="15">
        <f t="shared" ref="AA467:AA475" si="712">101.911505501324%-100%</f>
        <v>1.9115055013239957E-2</v>
      </c>
      <c r="AB467" s="15">
        <f t="shared" ref="AB467:AB475" si="713">AVERAGE(Y467:AA467)</f>
        <v>2.5652011538833303E-2</v>
      </c>
      <c r="AC467" s="17"/>
      <c r="AD467" s="21"/>
    </row>
    <row r="468" spans="1:30" x14ac:dyDescent="0.2">
      <c r="A468" s="63"/>
      <c r="B468" s="64" t="s">
        <v>1772</v>
      </c>
      <c r="C468" s="65" t="s">
        <v>1773</v>
      </c>
      <c r="D468" s="65" t="s">
        <v>41</v>
      </c>
      <c r="E468" s="66">
        <v>1</v>
      </c>
      <c r="F468" s="66">
        <v>6</v>
      </c>
      <c r="G468" s="1">
        <v>476</v>
      </c>
      <c r="H468" s="1">
        <v>476</v>
      </c>
      <c r="I468" s="1">
        <v>2856</v>
      </c>
      <c r="J468" s="1">
        <v>2856</v>
      </c>
      <c r="K468" s="1"/>
      <c r="L468" s="1"/>
      <c r="M468" s="1"/>
      <c r="N468" s="1"/>
      <c r="O468" s="1"/>
      <c r="P468" s="1"/>
      <c r="R468" s="1">
        <v>556</v>
      </c>
      <c r="S468" s="1">
        <v>3336</v>
      </c>
      <c r="T468" s="15">
        <f t="shared" si="705"/>
        <v>1.1680672268907564</v>
      </c>
      <c r="U468" s="15">
        <f t="shared" si="706"/>
        <v>1.1424152153519231</v>
      </c>
      <c r="V468" s="16">
        <f t="shared" si="707"/>
        <v>543.7896425075154</v>
      </c>
      <c r="W468" s="16">
        <f t="shared" si="708"/>
        <v>67.789642507515396</v>
      </c>
      <c r="X468" s="16">
        <f t="shared" si="709"/>
        <v>406.73785504509237</v>
      </c>
      <c r="Y468" s="15">
        <f t="shared" si="710"/>
        <v>4.5848355451969969E-2</v>
      </c>
      <c r="Z468" s="15">
        <f t="shared" si="711"/>
        <v>1.1992624151289988E-2</v>
      </c>
      <c r="AA468" s="15">
        <f t="shared" si="712"/>
        <v>1.9115055013239957E-2</v>
      </c>
      <c r="AB468" s="15">
        <f t="shared" si="713"/>
        <v>2.5652011538833303E-2</v>
      </c>
      <c r="AC468" s="17"/>
      <c r="AD468" s="21"/>
    </row>
    <row r="469" spans="1:30" x14ac:dyDescent="0.2">
      <c r="A469" s="63"/>
      <c r="B469" s="64" t="s">
        <v>1774</v>
      </c>
      <c r="C469" s="65" t="s">
        <v>1775</v>
      </c>
      <c r="D469" s="65" t="s">
        <v>41</v>
      </c>
      <c r="E469" s="66">
        <v>1</v>
      </c>
      <c r="F469" s="66">
        <v>6</v>
      </c>
      <c r="G469" s="1">
        <v>516</v>
      </c>
      <c r="H469" s="1">
        <v>516</v>
      </c>
      <c r="I469" s="1">
        <v>3096</v>
      </c>
      <c r="J469" s="1">
        <v>3096</v>
      </c>
      <c r="K469" s="1"/>
      <c r="L469" s="1"/>
      <c r="M469" s="1"/>
      <c r="N469" s="1"/>
      <c r="O469" s="1"/>
      <c r="P469" s="1"/>
      <c r="R469" s="1">
        <v>610</v>
      </c>
      <c r="S469" s="1">
        <v>3660</v>
      </c>
      <c r="T469" s="15">
        <f t="shared" si="705"/>
        <v>1.182170542635659</v>
      </c>
      <c r="U469" s="15">
        <f t="shared" si="706"/>
        <v>1.1565185310968258</v>
      </c>
      <c r="V469" s="16">
        <f t="shared" si="707"/>
        <v>596.76356204596209</v>
      </c>
      <c r="W469" s="16">
        <f t="shared" si="708"/>
        <v>80.76356204596209</v>
      </c>
      <c r="X469" s="16">
        <f t="shared" si="709"/>
        <v>484.58137227577254</v>
      </c>
      <c r="Y469" s="15">
        <f t="shared" si="710"/>
        <v>4.5848355451969969E-2</v>
      </c>
      <c r="Z469" s="15">
        <f t="shared" si="711"/>
        <v>1.1992624151289988E-2</v>
      </c>
      <c r="AA469" s="15">
        <f t="shared" si="712"/>
        <v>1.9115055013239957E-2</v>
      </c>
      <c r="AB469" s="15">
        <f t="shared" si="713"/>
        <v>2.5652011538833303E-2</v>
      </c>
      <c r="AC469" s="17"/>
      <c r="AD469" s="21"/>
    </row>
    <row r="470" spans="1:30" x14ac:dyDescent="0.2">
      <c r="A470" s="63"/>
      <c r="B470" s="64" t="s">
        <v>1776</v>
      </c>
      <c r="C470" s="65" t="s">
        <v>1777</v>
      </c>
      <c r="D470" s="65" t="s">
        <v>561</v>
      </c>
      <c r="E470" s="66">
        <v>1</v>
      </c>
      <c r="F470" s="66">
        <v>6</v>
      </c>
      <c r="G470" s="1">
        <v>196</v>
      </c>
      <c r="H470" s="1">
        <v>196</v>
      </c>
      <c r="I470" s="1">
        <v>1176</v>
      </c>
      <c r="J470" s="1">
        <v>1176</v>
      </c>
      <c r="K470" s="1"/>
      <c r="L470" s="1"/>
      <c r="M470" s="1"/>
      <c r="N470" s="1"/>
      <c r="O470" s="1"/>
      <c r="P470" s="1"/>
      <c r="R470" s="1">
        <v>219</v>
      </c>
      <c r="S470" s="1">
        <v>1314</v>
      </c>
      <c r="T470" s="15">
        <f t="shared" si="705"/>
        <v>1.1173469387755102</v>
      </c>
      <c r="U470" s="15">
        <f t="shared" si="706"/>
        <v>1.0916949272366769</v>
      </c>
      <c r="V470" s="16">
        <f t="shared" si="707"/>
        <v>213.97220573838868</v>
      </c>
      <c r="W470" s="16">
        <f t="shared" si="708"/>
        <v>17.972205738388681</v>
      </c>
      <c r="X470" s="16">
        <f t="shared" si="709"/>
        <v>107.83323443033208</v>
      </c>
      <c r="Y470" s="15">
        <f t="shared" si="710"/>
        <v>4.5848355451969969E-2</v>
      </c>
      <c r="Z470" s="15">
        <f t="shared" si="711"/>
        <v>1.1992624151289988E-2</v>
      </c>
      <c r="AA470" s="15">
        <f t="shared" si="712"/>
        <v>1.9115055013239957E-2</v>
      </c>
      <c r="AB470" s="15">
        <f t="shared" si="713"/>
        <v>2.5652011538833303E-2</v>
      </c>
      <c r="AC470" s="17"/>
      <c r="AD470" s="21"/>
    </row>
    <row r="471" spans="1:30" x14ac:dyDescent="0.2">
      <c r="A471" s="63"/>
      <c r="B471" s="64" t="s">
        <v>1778</v>
      </c>
      <c r="C471" s="65" t="s">
        <v>1779</v>
      </c>
      <c r="D471" s="65" t="s">
        <v>561</v>
      </c>
      <c r="E471" s="66">
        <v>1</v>
      </c>
      <c r="F471" s="66">
        <v>6</v>
      </c>
      <c r="G471" s="1">
        <v>72.8</v>
      </c>
      <c r="H471" s="1">
        <v>72.8</v>
      </c>
      <c r="I471" s="1">
        <v>436.8</v>
      </c>
      <c r="J471" s="1">
        <v>436.8</v>
      </c>
      <c r="K471" s="1"/>
      <c r="L471" s="1"/>
      <c r="M471" s="1"/>
      <c r="N471" s="1"/>
      <c r="O471" s="1"/>
      <c r="P471" s="1"/>
      <c r="R471" s="1">
        <v>77.7</v>
      </c>
      <c r="S471" s="1">
        <v>466.2</v>
      </c>
      <c r="T471" s="15">
        <f t="shared" si="705"/>
        <v>1.0673076923076923</v>
      </c>
      <c r="U471" s="15">
        <f t="shared" si="706"/>
        <v>1.0416556807688591</v>
      </c>
      <c r="V471" s="16">
        <f t="shared" si="707"/>
        <v>75.83253355997293</v>
      </c>
      <c r="W471" s="16">
        <f t="shared" si="708"/>
        <v>3.0325335599729328</v>
      </c>
      <c r="X471" s="16">
        <f t="shared" si="709"/>
        <v>18.195201359837597</v>
      </c>
      <c r="Y471" s="15">
        <f t="shared" si="710"/>
        <v>4.5848355451969969E-2</v>
      </c>
      <c r="Z471" s="15">
        <f t="shared" si="711"/>
        <v>1.1992624151289988E-2</v>
      </c>
      <c r="AA471" s="15">
        <f t="shared" si="712"/>
        <v>1.9115055013239957E-2</v>
      </c>
      <c r="AB471" s="15">
        <f t="shared" si="713"/>
        <v>2.5652011538833303E-2</v>
      </c>
      <c r="AC471" s="17"/>
      <c r="AD471" s="21"/>
    </row>
    <row r="472" spans="1:30" x14ac:dyDescent="0.2">
      <c r="A472" s="2">
        <v>110</v>
      </c>
      <c r="B472" s="3">
        <v>642360710</v>
      </c>
      <c r="C472" s="4" t="s">
        <v>1780</v>
      </c>
      <c r="D472" s="4" t="s">
        <v>41</v>
      </c>
      <c r="E472" s="5">
        <v>0</v>
      </c>
      <c r="F472" s="5">
        <v>2</v>
      </c>
      <c r="G472" s="6">
        <v>7538.92</v>
      </c>
      <c r="H472" s="6">
        <v>2430</v>
      </c>
      <c r="I472" s="6">
        <v>241245.44</v>
      </c>
      <c r="J472" s="6">
        <v>241245.44</v>
      </c>
      <c r="K472" s="6">
        <v>0</v>
      </c>
      <c r="L472" s="6">
        <v>0</v>
      </c>
      <c r="M472" s="6">
        <v>0</v>
      </c>
      <c r="N472" s="6">
        <v>0</v>
      </c>
      <c r="O472" s="6">
        <v>0</v>
      </c>
      <c r="P472" s="6">
        <v>0</v>
      </c>
      <c r="R472" s="6">
        <v>2600</v>
      </c>
      <c r="S472" s="6">
        <v>241245.44</v>
      </c>
      <c r="T472" s="15">
        <f t="shared" si="705"/>
        <v>1.0699588477366255</v>
      </c>
      <c r="U472" s="15">
        <f t="shared" si="706"/>
        <v>1.0443068361977923</v>
      </c>
      <c r="V472" s="16">
        <f t="shared" si="707"/>
        <v>7872.9456935482604</v>
      </c>
      <c r="W472" s="16">
        <f t="shared" si="708"/>
        <v>334.02569354826028</v>
      </c>
      <c r="X472" s="16">
        <f t="shared" si="709"/>
        <v>668.05138709652056</v>
      </c>
      <c r="Y472" s="15">
        <f t="shared" si="710"/>
        <v>4.5848355451969969E-2</v>
      </c>
      <c r="Z472" s="15">
        <f t="shared" si="711"/>
        <v>1.1992624151289988E-2</v>
      </c>
      <c r="AA472" s="15">
        <f t="shared" si="712"/>
        <v>1.9115055013239957E-2</v>
      </c>
      <c r="AB472" s="15">
        <f t="shared" si="713"/>
        <v>2.5652011538833303E-2</v>
      </c>
      <c r="AC472" s="17" t="s">
        <v>5099</v>
      </c>
      <c r="AD472" s="21"/>
    </row>
    <row r="473" spans="1:30" x14ac:dyDescent="0.2">
      <c r="A473" s="2">
        <v>111</v>
      </c>
      <c r="B473" s="3" t="s">
        <v>1781</v>
      </c>
      <c r="C473" s="4" t="s">
        <v>1782</v>
      </c>
      <c r="D473" s="4" t="s">
        <v>41</v>
      </c>
      <c r="E473" s="5">
        <v>0</v>
      </c>
      <c r="F473" s="5">
        <v>4</v>
      </c>
      <c r="G473" s="6">
        <v>2325.79</v>
      </c>
      <c r="H473" s="6">
        <v>2690</v>
      </c>
      <c r="I473" s="6">
        <v>10760</v>
      </c>
      <c r="J473" s="6">
        <v>10760</v>
      </c>
      <c r="K473" s="6">
        <v>0</v>
      </c>
      <c r="L473" s="6">
        <v>0</v>
      </c>
      <c r="M473" s="6">
        <v>0</v>
      </c>
      <c r="N473" s="6">
        <v>0</v>
      </c>
      <c r="O473" s="6">
        <v>0</v>
      </c>
      <c r="P473" s="6">
        <v>0</v>
      </c>
      <c r="R473" s="6">
        <v>3290</v>
      </c>
      <c r="S473" s="6">
        <v>13160</v>
      </c>
      <c r="T473" s="15">
        <f t="shared" si="705"/>
        <v>1.2230483271375465</v>
      </c>
      <c r="U473" s="15">
        <f t="shared" si="706"/>
        <v>1.1973963155987133</v>
      </c>
      <c r="V473" s="16">
        <f t="shared" si="707"/>
        <v>2784.8923768563313</v>
      </c>
      <c r="W473" s="16">
        <f t="shared" si="708"/>
        <v>459.10237685633138</v>
      </c>
      <c r="X473" s="16">
        <f t="shared" si="709"/>
        <v>1836.4095074253255</v>
      </c>
      <c r="Y473" s="15">
        <f t="shared" si="710"/>
        <v>4.5848355451969969E-2</v>
      </c>
      <c r="Z473" s="15">
        <f t="shared" si="711"/>
        <v>1.1992624151289988E-2</v>
      </c>
      <c r="AA473" s="15">
        <f t="shared" si="712"/>
        <v>1.9115055013239957E-2</v>
      </c>
      <c r="AB473" s="15">
        <f t="shared" si="713"/>
        <v>2.5652011538833303E-2</v>
      </c>
      <c r="AC473" s="17"/>
      <c r="AD473" s="21"/>
    </row>
    <row r="474" spans="1:30" x14ac:dyDescent="0.2">
      <c r="A474" s="2">
        <v>112</v>
      </c>
      <c r="B474" s="3" t="s">
        <v>1785</v>
      </c>
      <c r="C474" s="4" t="s">
        <v>1786</v>
      </c>
      <c r="D474" s="4" t="s">
        <v>41</v>
      </c>
      <c r="E474" s="5">
        <v>0</v>
      </c>
      <c r="F474" s="5">
        <v>2</v>
      </c>
      <c r="G474" s="6">
        <v>3069.75</v>
      </c>
      <c r="H474" s="6">
        <v>809</v>
      </c>
      <c r="I474" s="6">
        <v>98232</v>
      </c>
      <c r="J474" s="6">
        <v>98232</v>
      </c>
      <c r="K474" s="6">
        <v>0</v>
      </c>
      <c r="L474" s="6">
        <v>0</v>
      </c>
      <c r="M474" s="6">
        <v>0</v>
      </c>
      <c r="N474" s="6">
        <v>0</v>
      </c>
      <c r="O474" s="6">
        <v>0</v>
      </c>
      <c r="P474" s="6">
        <v>0</v>
      </c>
      <c r="R474" s="6">
        <v>864</v>
      </c>
      <c r="S474" s="6">
        <v>98232</v>
      </c>
      <c r="T474" s="15">
        <f t="shared" si="705"/>
        <v>1.0679851668726823</v>
      </c>
      <c r="U474" s="15">
        <f t="shared" si="706"/>
        <v>1.0423331553338491</v>
      </c>
      <c r="V474" s="16">
        <f t="shared" si="707"/>
        <v>3199.7022035860832</v>
      </c>
      <c r="W474" s="16">
        <f t="shared" si="708"/>
        <v>129.95220358608321</v>
      </c>
      <c r="X474" s="16">
        <f t="shared" si="709"/>
        <v>259.90440717216643</v>
      </c>
      <c r="Y474" s="15">
        <f t="shared" si="710"/>
        <v>4.5848355451969969E-2</v>
      </c>
      <c r="Z474" s="15">
        <f t="shared" si="711"/>
        <v>1.1992624151289988E-2</v>
      </c>
      <c r="AA474" s="15">
        <f t="shared" si="712"/>
        <v>1.9115055013239957E-2</v>
      </c>
      <c r="AB474" s="15">
        <f t="shared" si="713"/>
        <v>2.5652011538833303E-2</v>
      </c>
      <c r="AC474" s="17" t="s">
        <v>4771</v>
      </c>
      <c r="AD474" s="21"/>
    </row>
    <row r="475" spans="1:30" ht="15" thickBot="1" x14ac:dyDescent="0.25">
      <c r="A475" s="2">
        <v>113</v>
      </c>
      <c r="B475" s="3" t="s">
        <v>1787</v>
      </c>
      <c r="C475" s="4" t="s">
        <v>1788</v>
      </c>
      <c r="D475" s="4" t="s">
        <v>41</v>
      </c>
      <c r="E475" s="5">
        <v>0</v>
      </c>
      <c r="F475" s="5">
        <v>4</v>
      </c>
      <c r="G475" s="6">
        <v>1302.3</v>
      </c>
      <c r="H475" s="6">
        <v>1550</v>
      </c>
      <c r="I475" s="6">
        <v>6200</v>
      </c>
      <c r="J475" s="6">
        <v>6200</v>
      </c>
      <c r="K475" s="6">
        <v>0</v>
      </c>
      <c r="L475" s="6">
        <v>0</v>
      </c>
      <c r="M475" s="6">
        <v>0</v>
      </c>
      <c r="N475" s="6">
        <v>0</v>
      </c>
      <c r="O475" s="6">
        <v>0</v>
      </c>
      <c r="P475" s="6">
        <v>0</v>
      </c>
      <c r="R475" s="6">
        <v>1650</v>
      </c>
      <c r="S475" s="6">
        <v>6600</v>
      </c>
      <c r="T475" s="15">
        <f t="shared" si="705"/>
        <v>1.064516129032258</v>
      </c>
      <c r="U475" s="15">
        <f t="shared" si="706"/>
        <v>1.0388641174934248</v>
      </c>
      <c r="V475" s="16">
        <f t="shared" si="707"/>
        <v>1352.9127402116872</v>
      </c>
      <c r="W475" s="16">
        <f t="shared" si="708"/>
        <v>50.612740211687196</v>
      </c>
      <c r="X475" s="16">
        <f t="shared" si="709"/>
        <v>202.45096084674879</v>
      </c>
      <c r="Y475" s="15">
        <f t="shared" si="710"/>
        <v>4.5848355451969969E-2</v>
      </c>
      <c r="Z475" s="15">
        <f t="shared" si="711"/>
        <v>1.1992624151289988E-2</v>
      </c>
      <c r="AA475" s="15">
        <f t="shared" si="712"/>
        <v>1.9115055013239957E-2</v>
      </c>
      <c r="AB475" s="15">
        <f t="shared" si="713"/>
        <v>2.5652011538833303E-2</v>
      </c>
      <c r="AC475" s="17"/>
      <c r="AD475" s="21"/>
    </row>
    <row r="476" spans="1:30" ht="15" thickBot="1" x14ac:dyDescent="0.25">
      <c r="A476" s="8">
        <v>114</v>
      </c>
      <c r="B476" s="9" t="s">
        <v>1791</v>
      </c>
      <c r="C476" s="10" t="s">
        <v>1792</v>
      </c>
      <c r="D476" s="10" t="s">
        <v>41</v>
      </c>
      <c r="E476" s="11">
        <v>0</v>
      </c>
      <c r="F476" s="11">
        <v>11</v>
      </c>
      <c r="G476" s="12">
        <v>724.55</v>
      </c>
      <c r="H476" s="12">
        <v>1270.31</v>
      </c>
      <c r="I476" s="12">
        <v>13973.41</v>
      </c>
      <c r="J476" s="12">
        <v>8313.3849018000001</v>
      </c>
      <c r="K476" s="12">
        <v>2038.85</v>
      </c>
      <c r="L476" s="12">
        <v>0</v>
      </c>
      <c r="M476" s="12">
        <v>0</v>
      </c>
      <c r="N476" s="12">
        <v>689.13130000000001</v>
      </c>
      <c r="O476" s="12">
        <v>2236.9446659999999</v>
      </c>
      <c r="P476" s="13">
        <v>695.08963524000001</v>
      </c>
      <c r="R476" s="12">
        <v>1457.35</v>
      </c>
      <c r="S476" s="12">
        <v>9567.4054784</v>
      </c>
      <c r="AC476" s="17"/>
      <c r="AD476" s="21"/>
    </row>
    <row r="477" spans="1:30" x14ac:dyDescent="0.2">
      <c r="A477" s="63"/>
      <c r="B477" s="64" t="s">
        <v>1770</v>
      </c>
      <c r="C477" s="65" t="s">
        <v>1771</v>
      </c>
      <c r="D477" s="65" t="s">
        <v>390</v>
      </c>
      <c r="E477" s="66">
        <v>0.28003</v>
      </c>
      <c r="F477" s="66">
        <v>3.08033</v>
      </c>
      <c r="G477" s="1">
        <v>407</v>
      </c>
      <c r="H477" s="1">
        <v>407</v>
      </c>
      <c r="I477" s="1">
        <v>1253.6943100000001</v>
      </c>
      <c r="J477" s="1">
        <v>1253.6943100000001</v>
      </c>
      <c r="K477" s="1"/>
      <c r="L477" s="1"/>
      <c r="M477" s="1"/>
      <c r="N477" s="1"/>
      <c r="O477" s="1"/>
      <c r="P477" s="1"/>
      <c r="R477" s="1">
        <v>460</v>
      </c>
      <c r="S477" s="1">
        <v>1416.9518</v>
      </c>
      <c r="T477" s="15">
        <f t="shared" ref="T477:T488" si="714">R477/H477</f>
        <v>1.1302211302211302</v>
      </c>
      <c r="U477" s="15">
        <f t="shared" ref="U477:U488" si="715">T477-AB477</f>
        <v>1.104569118682297</v>
      </c>
      <c r="V477" s="16">
        <f t="shared" ref="V477:V488" si="716">G477*U477</f>
        <v>449.55963130369486</v>
      </c>
      <c r="W477" s="16">
        <f t="shared" ref="W477:W488" si="717">V477-G477</f>
        <v>42.559631303694857</v>
      </c>
      <c r="X477" s="16">
        <f t="shared" ref="X477:X488" si="718">F477*W477</f>
        <v>131.09770909371039</v>
      </c>
      <c r="Y477" s="15">
        <f t="shared" ref="Y477:Y488" si="719">104.584835545197%-100%</f>
        <v>4.5848355451969969E-2</v>
      </c>
      <c r="Z477" s="15">
        <f t="shared" ref="Z477:Z488" si="720">101.199262415129%-100%</f>
        <v>1.1992624151289988E-2</v>
      </c>
      <c r="AA477" s="15">
        <f t="shared" ref="AA477:AA488" si="721">101.911505501324%-100%</f>
        <v>1.9115055013239957E-2</v>
      </c>
      <c r="AB477" s="15">
        <f t="shared" ref="AB477:AB488" si="722">AVERAGE(Y477:AA477)</f>
        <v>2.5652011538833303E-2</v>
      </c>
      <c r="AC477" s="17"/>
      <c r="AD477" s="21"/>
    </row>
    <row r="478" spans="1:30" x14ac:dyDescent="0.2">
      <c r="A478" s="63"/>
      <c r="B478" s="64" t="s">
        <v>1793</v>
      </c>
      <c r="C478" s="65" t="s">
        <v>1794</v>
      </c>
      <c r="D478" s="65" t="s">
        <v>95</v>
      </c>
      <c r="E478" s="66">
        <v>2.6208900000000002</v>
      </c>
      <c r="F478" s="66">
        <v>28.829789999999999</v>
      </c>
      <c r="G478" s="1">
        <v>2.42</v>
      </c>
      <c r="H478" s="1">
        <v>2.42</v>
      </c>
      <c r="I478" s="1">
        <v>69.768091799999993</v>
      </c>
      <c r="J478" s="1">
        <v>69.768091799999993</v>
      </c>
      <c r="K478" s="1"/>
      <c r="L478" s="1"/>
      <c r="M478" s="1"/>
      <c r="N478" s="1"/>
      <c r="O478" s="1"/>
      <c r="P478" s="1"/>
      <c r="R478" s="1">
        <v>2.96</v>
      </c>
      <c r="S478" s="1">
        <v>85.336178399999994</v>
      </c>
      <c r="T478" s="15">
        <f t="shared" si="714"/>
        <v>1.2231404958677685</v>
      </c>
      <c r="U478" s="15">
        <f t="shared" si="715"/>
        <v>1.1974884843289353</v>
      </c>
      <c r="V478" s="16">
        <f t="shared" si="716"/>
        <v>2.8979221320760233</v>
      </c>
      <c r="W478" s="16">
        <f t="shared" si="717"/>
        <v>0.47792213207602341</v>
      </c>
      <c r="X478" s="16">
        <f t="shared" si="718"/>
        <v>13.778394704104018</v>
      </c>
      <c r="Y478" s="15">
        <f t="shared" si="719"/>
        <v>4.5848355451969969E-2</v>
      </c>
      <c r="Z478" s="15">
        <f t="shared" si="720"/>
        <v>1.1992624151289988E-2</v>
      </c>
      <c r="AA478" s="15">
        <f t="shared" si="721"/>
        <v>1.9115055013239957E-2</v>
      </c>
      <c r="AB478" s="15">
        <f t="shared" si="722"/>
        <v>2.5652011538833303E-2</v>
      </c>
      <c r="AC478" s="17"/>
      <c r="AD478" s="21"/>
    </row>
    <row r="479" spans="1:30" x14ac:dyDescent="0.2">
      <c r="A479" s="63"/>
      <c r="B479" s="64" t="s">
        <v>1281</v>
      </c>
      <c r="C479" s="65" t="s">
        <v>1282</v>
      </c>
      <c r="D479" s="65" t="s">
        <v>98</v>
      </c>
      <c r="E479" s="66">
        <v>2.5000000000000001E-3</v>
      </c>
      <c r="F479" s="66">
        <v>2.75E-2</v>
      </c>
      <c r="G479" s="1">
        <v>179</v>
      </c>
      <c r="H479" s="1">
        <v>179</v>
      </c>
      <c r="I479" s="1">
        <v>4.9225000000000003</v>
      </c>
      <c r="J479" s="1">
        <v>4.9225000000000003</v>
      </c>
      <c r="K479" s="1"/>
      <c r="L479" s="1"/>
      <c r="M479" s="1"/>
      <c r="N479" s="1"/>
      <c r="O479" s="1"/>
      <c r="P479" s="1"/>
      <c r="R479" s="1">
        <v>277</v>
      </c>
      <c r="S479" s="1">
        <v>261.8</v>
      </c>
      <c r="T479" s="15">
        <f t="shared" si="714"/>
        <v>1.5474860335195531</v>
      </c>
      <c r="U479" s="15">
        <f t="shared" si="715"/>
        <v>1.5218340219807198</v>
      </c>
      <c r="V479" s="16">
        <f t="shared" si="716"/>
        <v>272.40828993454886</v>
      </c>
      <c r="W479" s="16">
        <f t="shared" si="717"/>
        <v>93.408289934548861</v>
      </c>
      <c r="X479" s="16">
        <f t="shared" si="718"/>
        <v>2.5687279732000938</v>
      </c>
      <c r="Y479" s="15">
        <f t="shared" si="719"/>
        <v>4.5848355451969969E-2</v>
      </c>
      <c r="Z479" s="15">
        <f t="shared" si="720"/>
        <v>1.1992624151289988E-2</v>
      </c>
      <c r="AA479" s="15">
        <f t="shared" si="721"/>
        <v>1.9115055013239957E-2</v>
      </c>
      <c r="AB479" s="15">
        <f t="shared" si="722"/>
        <v>2.5652011538833303E-2</v>
      </c>
      <c r="AD479" s="21"/>
    </row>
    <row r="480" spans="1:30" x14ac:dyDescent="0.2">
      <c r="A480" s="63"/>
      <c r="B480" s="64" t="s">
        <v>1795</v>
      </c>
      <c r="C480" s="65" t="s">
        <v>1796</v>
      </c>
      <c r="D480" s="65" t="s">
        <v>41</v>
      </c>
      <c r="E480" s="66">
        <v>1</v>
      </c>
      <c r="F480" s="66">
        <v>11</v>
      </c>
      <c r="G480" s="1">
        <v>19.399999999999999</v>
      </c>
      <c r="H480" s="1">
        <v>19.399999999999999</v>
      </c>
      <c r="I480" s="1">
        <v>213.4</v>
      </c>
      <c r="J480" s="1">
        <v>213.4</v>
      </c>
      <c r="K480" s="1"/>
      <c r="L480" s="1"/>
      <c r="M480" s="1"/>
      <c r="N480" s="1"/>
      <c r="O480" s="1"/>
      <c r="P480" s="1"/>
      <c r="R480" s="1">
        <v>23.8</v>
      </c>
      <c r="S480" s="1">
        <v>7.6174999999999997</v>
      </c>
      <c r="T480" s="15">
        <f t="shared" si="714"/>
        <v>1.2268041237113403</v>
      </c>
      <c r="U480" s="15">
        <f t="shared" si="715"/>
        <v>1.2011521121725071</v>
      </c>
      <c r="V480" s="16">
        <f t="shared" si="716"/>
        <v>23.302350976146634</v>
      </c>
      <c r="W480" s="16">
        <f t="shared" si="717"/>
        <v>3.9023509761466357</v>
      </c>
      <c r="X480" s="16">
        <f t="shared" si="718"/>
        <v>42.925860737612993</v>
      </c>
      <c r="Y480" s="15">
        <f t="shared" si="719"/>
        <v>4.5848355451969969E-2</v>
      </c>
      <c r="Z480" s="15">
        <f t="shared" si="720"/>
        <v>1.1992624151289988E-2</v>
      </c>
      <c r="AA480" s="15">
        <f t="shared" si="721"/>
        <v>1.9115055013239957E-2</v>
      </c>
      <c r="AB480" s="15">
        <f t="shared" si="722"/>
        <v>2.5652011538833303E-2</v>
      </c>
      <c r="AD480" s="21"/>
    </row>
    <row r="481" spans="1:30" x14ac:dyDescent="0.2">
      <c r="A481" s="63"/>
      <c r="B481" s="64" t="s">
        <v>1797</v>
      </c>
      <c r="C481" s="65" t="s">
        <v>1798</v>
      </c>
      <c r="D481" s="65" t="s">
        <v>41</v>
      </c>
      <c r="E481" s="66">
        <v>2</v>
      </c>
      <c r="F481" s="66">
        <v>22</v>
      </c>
      <c r="G481" s="1">
        <v>28.1</v>
      </c>
      <c r="H481" s="1">
        <v>28.1</v>
      </c>
      <c r="I481" s="1">
        <v>618.20000000000005</v>
      </c>
      <c r="J481" s="1">
        <v>618.20000000000005</v>
      </c>
      <c r="K481" s="1"/>
      <c r="L481" s="1"/>
      <c r="M481" s="1"/>
      <c r="N481" s="1"/>
      <c r="O481" s="1"/>
      <c r="P481" s="1"/>
      <c r="R481" s="1">
        <v>31.4</v>
      </c>
      <c r="S481" s="1">
        <v>690.8</v>
      </c>
      <c r="T481" s="15">
        <f t="shared" si="714"/>
        <v>1.1174377224199288</v>
      </c>
      <c r="U481" s="15">
        <f t="shared" si="715"/>
        <v>1.0917857108810956</v>
      </c>
      <c r="V481" s="16">
        <f t="shared" si="716"/>
        <v>30.679178475758786</v>
      </c>
      <c r="W481" s="16">
        <f t="shared" si="717"/>
        <v>2.5791784757587841</v>
      </c>
      <c r="X481" s="16">
        <f t="shared" si="718"/>
        <v>56.741926466693251</v>
      </c>
      <c r="Y481" s="15">
        <f t="shared" si="719"/>
        <v>4.5848355451969969E-2</v>
      </c>
      <c r="Z481" s="15">
        <f t="shared" si="720"/>
        <v>1.1992624151289988E-2</v>
      </c>
      <c r="AA481" s="15">
        <f t="shared" si="721"/>
        <v>1.9115055013239957E-2</v>
      </c>
      <c r="AB481" s="15">
        <f t="shared" si="722"/>
        <v>2.5652011538833303E-2</v>
      </c>
      <c r="AD481" s="21"/>
    </row>
    <row r="482" spans="1:30" x14ac:dyDescent="0.2">
      <c r="A482" s="63"/>
      <c r="B482" s="64" t="s">
        <v>1799</v>
      </c>
      <c r="C482" s="65" t="s">
        <v>1800</v>
      </c>
      <c r="D482" s="65" t="s">
        <v>41</v>
      </c>
      <c r="E482" s="66">
        <v>2</v>
      </c>
      <c r="F482" s="66">
        <v>22</v>
      </c>
      <c r="G482" s="1">
        <v>75.099999999999994</v>
      </c>
      <c r="H482" s="1">
        <v>75.099999999999994</v>
      </c>
      <c r="I482" s="1">
        <v>1652.2</v>
      </c>
      <c r="J482" s="1">
        <v>1652.2</v>
      </c>
      <c r="K482" s="1"/>
      <c r="L482" s="1"/>
      <c r="M482" s="1"/>
      <c r="N482" s="1"/>
      <c r="O482" s="1"/>
      <c r="P482" s="1"/>
      <c r="R482" s="1">
        <v>88.4</v>
      </c>
      <c r="S482" s="1">
        <v>1944.8</v>
      </c>
      <c r="T482" s="15">
        <f t="shared" si="714"/>
        <v>1.1770972037283622</v>
      </c>
      <c r="U482" s="15">
        <f t="shared" si="715"/>
        <v>1.151445192189529</v>
      </c>
      <c r="V482" s="16">
        <f t="shared" si="716"/>
        <v>86.473533933433629</v>
      </c>
      <c r="W482" s="16">
        <f t="shared" si="717"/>
        <v>11.373533933433635</v>
      </c>
      <c r="X482" s="16">
        <f t="shared" si="718"/>
        <v>250.21774653553996</v>
      </c>
      <c r="Y482" s="15">
        <f t="shared" si="719"/>
        <v>4.5848355451969969E-2</v>
      </c>
      <c r="Z482" s="15">
        <f t="shared" si="720"/>
        <v>1.1992624151289988E-2</v>
      </c>
      <c r="AA482" s="15">
        <f t="shared" si="721"/>
        <v>1.9115055013239957E-2</v>
      </c>
      <c r="AB482" s="15">
        <f t="shared" si="722"/>
        <v>2.5652011538833303E-2</v>
      </c>
      <c r="AD482" s="21"/>
    </row>
    <row r="483" spans="1:30" x14ac:dyDescent="0.2">
      <c r="A483" s="63"/>
      <c r="B483" s="64" t="s">
        <v>1801</v>
      </c>
      <c r="C483" s="65" t="s">
        <v>1802</v>
      </c>
      <c r="D483" s="65" t="s">
        <v>41</v>
      </c>
      <c r="E483" s="66">
        <v>1</v>
      </c>
      <c r="F483" s="66">
        <v>11</v>
      </c>
      <c r="G483" s="1">
        <v>144</v>
      </c>
      <c r="H483" s="1">
        <v>144</v>
      </c>
      <c r="I483" s="1">
        <v>1584</v>
      </c>
      <c r="J483" s="1">
        <v>1584</v>
      </c>
      <c r="K483" s="1"/>
      <c r="L483" s="1"/>
      <c r="M483" s="1"/>
      <c r="N483" s="1"/>
      <c r="O483" s="1"/>
      <c r="P483" s="1"/>
      <c r="R483" s="1">
        <v>167</v>
      </c>
      <c r="S483" s="1">
        <v>1837</v>
      </c>
      <c r="T483" s="15">
        <f t="shared" si="714"/>
        <v>1.1597222222222223</v>
      </c>
      <c r="U483" s="15">
        <f t="shared" si="715"/>
        <v>1.1340702106833891</v>
      </c>
      <c r="V483" s="16">
        <f t="shared" si="716"/>
        <v>163.30611033840802</v>
      </c>
      <c r="W483" s="16">
        <f t="shared" si="717"/>
        <v>19.306110338408018</v>
      </c>
      <c r="X483" s="16">
        <f t="shared" si="718"/>
        <v>212.3672137224882</v>
      </c>
      <c r="Y483" s="15">
        <f t="shared" si="719"/>
        <v>4.5848355451969969E-2</v>
      </c>
      <c r="Z483" s="15">
        <f t="shared" si="720"/>
        <v>1.1992624151289988E-2</v>
      </c>
      <c r="AA483" s="15">
        <f t="shared" si="721"/>
        <v>1.9115055013239957E-2</v>
      </c>
      <c r="AB483" s="15">
        <f t="shared" si="722"/>
        <v>2.5652011538833303E-2</v>
      </c>
      <c r="AD483" s="21"/>
    </row>
    <row r="484" spans="1:30" x14ac:dyDescent="0.2">
      <c r="A484" s="63"/>
      <c r="B484" s="64" t="s">
        <v>1803</v>
      </c>
      <c r="C484" s="65" t="s">
        <v>1804</v>
      </c>
      <c r="D484" s="65" t="s">
        <v>41</v>
      </c>
      <c r="E484" s="66">
        <v>1</v>
      </c>
      <c r="F484" s="66">
        <v>11</v>
      </c>
      <c r="G484" s="1">
        <v>205</v>
      </c>
      <c r="H484" s="1">
        <v>205</v>
      </c>
      <c r="I484" s="1">
        <v>2255</v>
      </c>
      <c r="J484" s="1">
        <v>2255</v>
      </c>
      <c r="K484" s="1"/>
      <c r="L484" s="1"/>
      <c r="M484" s="1"/>
      <c r="N484" s="1"/>
      <c r="O484" s="1"/>
      <c r="P484" s="1"/>
      <c r="R484" s="1">
        <v>239</v>
      </c>
      <c r="S484" s="1">
        <v>2629</v>
      </c>
      <c r="T484" s="15">
        <f t="shared" si="714"/>
        <v>1.1658536585365853</v>
      </c>
      <c r="U484" s="15">
        <f t="shared" si="715"/>
        <v>1.1402016469977521</v>
      </c>
      <c r="V484" s="16">
        <f t="shared" si="716"/>
        <v>233.74133763453918</v>
      </c>
      <c r="W484" s="16">
        <f t="shared" si="717"/>
        <v>28.741337634539178</v>
      </c>
      <c r="X484" s="16">
        <f t="shared" si="718"/>
        <v>316.15471397993099</v>
      </c>
      <c r="Y484" s="15">
        <f t="shared" si="719"/>
        <v>4.5848355451969969E-2</v>
      </c>
      <c r="Z484" s="15">
        <f t="shared" si="720"/>
        <v>1.1992624151289988E-2</v>
      </c>
      <c r="AA484" s="15">
        <f t="shared" si="721"/>
        <v>1.9115055013239957E-2</v>
      </c>
      <c r="AB484" s="15">
        <f t="shared" si="722"/>
        <v>2.5652011538833303E-2</v>
      </c>
      <c r="AD484" s="21"/>
    </row>
    <row r="485" spans="1:30" x14ac:dyDescent="0.2">
      <c r="A485" s="63"/>
      <c r="B485" s="64" t="s">
        <v>1805</v>
      </c>
      <c r="C485" s="65" t="s">
        <v>1806</v>
      </c>
      <c r="D485" s="65" t="s">
        <v>561</v>
      </c>
      <c r="E485" s="66">
        <v>1</v>
      </c>
      <c r="F485" s="66">
        <v>11</v>
      </c>
      <c r="G485" s="1">
        <v>60.2</v>
      </c>
      <c r="H485" s="1">
        <v>60.2</v>
      </c>
      <c r="I485" s="1">
        <v>662.2</v>
      </c>
      <c r="J485" s="1">
        <v>662.2</v>
      </c>
      <c r="K485" s="1"/>
      <c r="L485" s="1"/>
      <c r="M485" s="1"/>
      <c r="N485" s="1"/>
      <c r="O485" s="1"/>
      <c r="P485" s="1"/>
      <c r="R485" s="1">
        <v>63.1</v>
      </c>
      <c r="S485" s="1">
        <v>694.1</v>
      </c>
      <c r="T485" s="15">
        <f t="shared" si="714"/>
        <v>1.048172757475083</v>
      </c>
      <c r="U485" s="15">
        <f t="shared" si="715"/>
        <v>1.0225207459362498</v>
      </c>
      <c r="V485" s="16">
        <f t="shared" si="716"/>
        <v>61.555748905362236</v>
      </c>
      <c r="W485" s="16">
        <f t="shared" si="717"/>
        <v>1.3557489053622334</v>
      </c>
      <c r="X485" s="16">
        <f t="shared" si="718"/>
        <v>14.913237958984567</v>
      </c>
      <c r="Y485" s="15">
        <f t="shared" si="719"/>
        <v>4.5848355451969969E-2</v>
      </c>
      <c r="Z485" s="15">
        <f t="shared" si="720"/>
        <v>1.1992624151289988E-2</v>
      </c>
      <c r="AA485" s="15">
        <f t="shared" si="721"/>
        <v>1.9115055013239957E-2</v>
      </c>
      <c r="AB485" s="15">
        <f t="shared" si="722"/>
        <v>2.5652011538833303E-2</v>
      </c>
      <c r="AD485" s="21"/>
    </row>
    <row r="486" spans="1:30" x14ac:dyDescent="0.2">
      <c r="A486" s="2">
        <v>115</v>
      </c>
      <c r="B486" s="3" t="s">
        <v>1807</v>
      </c>
      <c r="C486" s="4" t="s">
        <v>1808</v>
      </c>
      <c r="D486" s="4" t="s">
        <v>41</v>
      </c>
      <c r="E486" s="5">
        <v>0</v>
      </c>
      <c r="F486" s="5">
        <v>2</v>
      </c>
      <c r="G486" s="6">
        <v>1027.44</v>
      </c>
      <c r="H486" s="6">
        <v>1420</v>
      </c>
      <c r="I486" s="6">
        <v>2840</v>
      </c>
      <c r="J486" s="6">
        <v>2840</v>
      </c>
      <c r="K486" s="6">
        <v>0</v>
      </c>
      <c r="L486" s="6">
        <v>0</v>
      </c>
      <c r="M486" s="6">
        <v>0</v>
      </c>
      <c r="N486" s="6">
        <v>0</v>
      </c>
      <c r="O486" s="6">
        <v>0</v>
      </c>
      <c r="P486" s="6">
        <v>0</v>
      </c>
      <c r="R486" s="6">
        <v>1620</v>
      </c>
      <c r="S486" s="6">
        <v>3240</v>
      </c>
      <c r="T486" s="15">
        <f t="shared" si="714"/>
        <v>1.1408450704225352</v>
      </c>
      <c r="U486" s="15">
        <f t="shared" si="715"/>
        <v>1.115193058883702</v>
      </c>
      <c r="V486" s="16">
        <f t="shared" si="716"/>
        <v>1145.7939564194708</v>
      </c>
      <c r="W486" s="16">
        <f t="shared" si="717"/>
        <v>118.35395641947071</v>
      </c>
      <c r="X486" s="16">
        <f t="shared" si="718"/>
        <v>236.70791283894141</v>
      </c>
      <c r="Y486" s="15">
        <f t="shared" si="719"/>
        <v>4.5848355451969969E-2</v>
      </c>
      <c r="Z486" s="15">
        <f t="shared" si="720"/>
        <v>1.1992624151289988E-2</v>
      </c>
      <c r="AA486" s="15">
        <f t="shared" si="721"/>
        <v>1.9115055013239957E-2</v>
      </c>
      <c r="AB486" s="15">
        <f t="shared" si="722"/>
        <v>2.5652011538833303E-2</v>
      </c>
      <c r="AD486" s="21"/>
    </row>
    <row r="487" spans="1:30" x14ac:dyDescent="0.2">
      <c r="A487" s="2">
        <v>116</v>
      </c>
      <c r="B487" s="3" t="s">
        <v>1809</v>
      </c>
      <c r="C487" s="4" t="s">
        <v>1810</v>
      </c>
      <c r="D487" s="4" t="s">
        <v>41</v>
      </c>
      <c r="E487" s="5">
        <v>0</v>
      </c>
      <c r="F487" s="5">
        <v>9</v>
      </c>
      <c r="G487" s="6">
        <v>1066.67</v>
      </c>
      <c r="H487" s="6">
        <v>1530</v>
      </c>
      <c r="I487" s="6">
        <v>13770</v>
      </c>
      <c r="J487" s="6">
        <v>13770</v>
      </c>
      <c r="K487" s="6">
        <v>0</v>
      </c>
      <c r="L487" s="6">
        <v>0</v>
      </c>
      <c r="M487" s="6">
        <v>0</v>
      </c>
      <c r="N487" s="6">
        <v>0</v>
      </c>
      <c r="O487" s="6">
        <v>0</v>
      </c>
      <c r="P487" s="6">
        <v>0</v>
      </c>
      <c r="R487" s="6">
        <v>1750</v>
      </c>
      <c r="S487" s="6">
        <v>15750</v>
      </c>
      <c r="T487" s="15">
        <f t="shared" si="714"/>
        <v>1.1437908496732025</v>
      </c>
      <c r="U487" s="15">
        <f t="shared" si="715"/>
        <v>1.1181388381343693</v>
      </c>
      <c r="V487" s="16">
        <f t="shared" si="716"/>
        <v>1192.6851544727879</v>
      </c>
      <c r="W487" s="16">
        <f t="shared" si="717"/>
        <v>126.0151544727878</v>
      </c>
      <c r="X487" s="16">
        <f t="shared" si="718"/>
        <v>1134.1363902550902</v>
      </c>
      <c r="Y487" s="15">
        <f t="shared" si="719"/>
        <v>4.5848355451969969E-2</v>
      </c>
      <c r="Z487" s="15">
        <f t="shared" si="720"/>
        <v>1.1992624151289988E-2</v>
      </c>
      <c r="AA487" s="15">
        <f t="shared" si="721"/>
        <v>1.9115055013239957E-2</v>
      </c>
      <c r="AB487" s="15">
        <f t="shared" si="722"/>
        <v>2.5652011538833303E-2</v>
      </c>
      <c r="AD487" s="21"/>
    </row>
    <row r="488" spans="1:30" ht="15" thickBot="1" x14ac:dyDescent="0.25">
      <c r="A488" s="2">
        <v>117</v>
      </c>
      <c r="B488" s="3" t="s">
        <v>1813</v>
      </c>
      <c r="C488" s="4" t="s">
        <v>1814</v>
      </c>
      <c r="D488" s="4" t="s">
        <v>41</v>
      </c>
      <c r="E488" s="5">
        <v>0</v>
      </c>
      <c r="F488" s="5">
        <v>9</v>
      </c>
      <c r="G488" s="6">
        <v>1487.51</v>
      </c>
      <c r="H488" s="6">
        <v>1320</v>
      </c>
      <c r="I488" s="6">
        <v>11880</v>
      </c>
      <c r="J488" s="6">
        <v>11880</v>
      </c>
      <c r="K488" s="6">
        <v>0</v>
      </c>
      <c r="L488" s="6">
        <v>0</v>
      </c>
      <c r="M488" s="6">
        <v>0</v>
      </c>
      <c r="N488" s="6">
        <v>0</v>
      </c>
      <c r="O488" s="6">
        <v>0</v>
      </c>
      <c r="P488" s="6">
        <v>0</v>
      </c>
      <c r="R488" s="6">
        <v>1520</v>
      </c>
      <c r="S488" s="6">
        <v>13680</v>
      </c>
      <c r="T488" s="15">
        <f t="shared" si="714"/>
        <v>1.1515151515151516</v>
      </c>
      <c r="U488" s="15">
        <f t="shared" si="715"/>
        <v>1.1258631399763184</v>
      </c>
      <c r="V488" s="16">
        <f t="shared" si="716"/>
        <v>1674.7326793461734</v>
      </c>
      <c r="W488" s="16">
        <f t="shared" si="717"/>
        <v>187.22267934617344</v>
      </c>
      <c r="X488" s="16">
        <f t="shared" si="718"/>
        <v>1685.0041141155609</v>
      </c>
      <c r="Y488" s="15">
        <f t="shared" si="719"/>
        <v>4.5848355451969969E-2</v>
      </c>
      <c r="Z488" s="15">
        <f t="shared" si="720"/>
        <v>1.1992624151289988E-2</v>
      </c>
      <c r="AA488" s="15">
        <f t="shared" si="721"/>
        <v>1.9115055013239957E-2</v>
      </c>
      <c r="AB488" s="15">
        <f t="shared" si="722"/>
        <v>2.5652011538833303E-2</v>
      </c>
      <c r="AD488" s="21"/>
    </row>
    <row r="489" spans="1:30" ht="15" thickBot="1" x14ac:dyDescent="0.25">
      <c r="A489" s="8">
        <v>118</v>
      </c>
      <c r="B489" s="9" t="s">
        <v>3000</v>
      </c>
      <c r="C489" s="10" t="s">
        <v>3001</v>
      </c>
      <c r="D489" s="10" t="s">
        <v>41</v>
      </c>
      <c r="E489" s="11">
        <v>0</v>
      </c>
      <c r="F489" s="11">
        <v>1</v>
      </c>
      <c r="G489" s="12">
        <v>1433</v>
      </c>
      <c r="H489" s="12">
        <v>1933.12</v>
      </c>
      <c r="I489" s="12">
        <v>1933.12</v>
      </c>
      <c r="J489" s="12">
        <v>781.47221000000002</v>
      </c>
      <c r="K489" s="12">
        <v>414.84699999999998</v>
      </c>
      <c r="L489" s="12">
        <v>0</v>
      </c>
      <c r="M489" s="12">
        <v>0</v>
      </c>
      <c r="N489" s="12">
        <v>140.21828600000001</v>
      </c>
      <c r="O489" s="12">
        <v>455.15353451999999</v>
      </c>
      <c r="P489" s="13">
        <v>141.4306348728</v>
      </c>
      <c r="R489" s="12">
        <v>2239.13</v>
      </c>
      <c r="S489" s="12">
        <v>924.01379999999995</v>
      </c>
      <c r="AD489" s="21"/>
    </row>
    <row r="490" spans="1:30" x14ac:dyDescent="0.2">
      <c r="A490" s="63"/>
      <c r="B490" s="64" t="s">
        <v>1770</v>
      </c>
      <c r="C490" s="65" t="s">
        <v>1771</v>
      </c>
      <c r="D490" s="65" t="s">
        <v>390</v>
      </c>
      <c r="E490" s="66">
        <v>0.28003</v>
      </c>
      <c r="F490" s="66">
        <v>0.28003</v>
      </c>
      <c r="G490" s="1">
        <v>407</v>
      </c>
      <c r="H490" s="1">
        <v>407</v>
      </c>
      <c r="I490" s="1">
        <v>113.97221</v>
      </c>
      <c r="J490" s="1">
        <v>113.97221</v>
      </c>
      <c r="K490" s="1"/>
      <c r="L490" s="1"/>
      <c r="M490" s="1"/>
      <c r="N490" s="1"/>
      <c r="O490" s="1"/>
      <c r="P490" s="1"/>
      <c r="R490" s="1">
        <v>460</v>
      </c>
      <c r="S490" s="1">
        <v>128.81379999999999</v>
      </c>
      <c r="T490" s="15">
        <f t="shared" ref="T490:T495" si="723">R490/H490</f>
        <v>1.1302211302211302</v>
      </c>
      <c r="U490" s="15">
        <f t="shared" ref="U490:U495" si="724">T490-AB490</f>
        <v>1.104569118682297</v>
      </c>
      <c r="V490" s="16">
        <f t="shared" ref="V490:V495" si="725">G490*U490</f>
        <v>449.55963130369486</v>
      </c>
      <c r="W490" s="16">
        <f t="shared" ref="W490:W495" si="726">V490-G490</f>
        <v>42.559631303694857</v>
      </c>
      <c r="X490" s="16">
        <f t="shared" ref="X490:X495" si="727">F490*W490</f>
        <v>11.91797355397367</v>
      </c>
      <c r="Y490" s="15">
        <f t="shared" ref="Y490:Y495" si="728">104.584835545197%-100%</f>
        <v>4.5848355451969969E-2</v>
      </c>
      <c r="Z490" s="15">
        <f t="shared" ref="Z490:Z495" si="729">101.199262415129%-100%</f>
        <v>1.1992624151289988E-2</v>
      </c>
      <c r="AA490" s="15">
        <f t="shared" ref="AA490:AA495" si="730">101.911505501324%-100%</f>
        <v>1.9115055013239957E-2</v>
      </c>
      <c r="AB490" s="15">
        <f t="shared" ref="AB490:AB495" si="731">AVERAGE(Y490:AA490)</f>
        <v>2.5652011538833303E-2</v>
      </c>
      <c r="AD490" s="21"/>
    </row>
    <row r="491" spans="1:30" x14ac:dyDescent="0.2">
      <c r="A491" s="63"/>
      <c r="B491" s="64" t="s">
        <v>3002</v>
      </c>
      <c r="C491" s="65" t="s">
        <v>3003</v>
      </c>
      <c r="D491" s="65" t="s">
        <v>95</v>
      </c>
      <c r="E491" s="66">
        <v>1</v>
      </c>
      <c r="F491" s="66">
        <v>1</v>
      </c>
      <c r="G491" s="1">
        <v>37.4</v>
      </c>
      <c r="H491" s="1">
        <v>37.4</v>
      </c>
      <c r="I491" s="1">
        <v>37.4</v>
      </c>
      <c r="J491" s="1">
        <v>37.4</v>
      </c>
      <c r="K491" s="1"/>
      <c r="L491" s="1"/>
      <c r="M491" s="1"/>
      <c r="N491" s="1"/>
      <c r="O491" s="1"/>
      <c r="P491" s="1"/>
      <c r="R491" s="1">
        <v>56.1</v>
      </c>
      <c r="S491" s="1">
        <v>56.1</v>
      </c>
      <c r="T491" s="15">
        <f t="shared" si="723"/>
        <v>1.5</v>
      </c>
      <c r="U491" s="15">
        <f t="shared" si="724"/>
        <v>1.4743479884611668</v>
      </c>
      <c r="V491" s="16">
        <f t="shared" si="725"/>
        <v>55.140614768447634</v>
      </c>
      <c r="W491" s="16">
        <f t="shared" si="726"/>
        <v>17.740614768447635</v>
      </c>
      <c r="X491" s="16">
        <f t="shared" si="727"/>
        <v>17.740614768447635</v>
      </c>
      <c r="Y491" s="15">
        <f t="shared" si="728"/>
        <v>4.5848355451969969E-2</v>
      </c>
      <c r="Z491" s="15">
        <f t="shared" si="729"/>
        <v>1.1992624151289988E-2</v>
      </c>
      <c r="AA491" s="15">
        <f t="shared" si="730"/>
        <v>1.9115055013239957E-2</v>
      </c>
      <c r="AB491" s="15">
        <f t="shared" si="731"/>
        <v>2.5652011538833303E-2</v>
      </c>
      <c r="AD491" s="21"/>
    </row>
    <row r="492" spans="1:30" x14ac:dyDescent="0.2">
      <c r="A492" s="63"/>
      <c r="B492" s="64" t="s">
        <v>3004</v>
      </c>
      <c r="C492" s="65" t="s">
        <v>3005</v>
      </c>
      <c r="D492" s="65" t="s">
        <v>41</v>
      </c>
      <c r="E492" s="66">
        <v>1</v>
      </c>
      <c r="F492" s="66">
        <v>1</v>
      </c>
      <c r="G492" s="1">
        <v>13.1</v>
      </c>
      <c r="H492" s="1">
        <v>13.1</v>
      </c>
      <c r="I492" s="1">
        <v>13.1</v>
      </c>
      <c r="J492" s="1">
        <v>13.1</v>
      </c>
      <c r="K492" s="1"/>
      <c r="L492" s="1"/>
      <c r="M492" s="1"/>
      <c r="N492" s="1"/>
      <c r="O492" s="1"/>
      <c r="P492" s="1"/>
      <c r="R492" s="1">
        <v>19.100000000000001</v>
      </c>
      <c r="S492" s="1">
        <v>19.100000000000001</v>
      </c>
      <c r="T492" s="15">
        <f t="shared" si="723"/>
        <v>1.4580152671755726</v>
      </c>
      <c r="U492" s="15">
        <f t="shared" si="724"/>
        <v>1.4323632556367394</v>
      </c>
      <c r="V492" s="16">
        <f t="shared" si="725"/>
        <v>18.763958648841285</v>
      </c>
      <c r="W492" s="16">
        <f t="shared" si="726"/>
        <v>5.6639586488412856</v>
      </c>
      <c r="X492" s="16">
        <f t="shared" si="727"/>
        <v>5.6639586488412856</v>
      </c>
      <c r="Y492" s="15">
        <f t="shared" si="728"/>
        <v>4.5848355451969969E-2</v>
      </c>
      <c r="Z492" s="15">
        <f t="shared" si="729"/>
        <v>1.1992624151289988E-2</v>
      </c>
      <c r="AA492" s="15">
        <f t="shared" si="730"/>
        <v>1.9115055013239957E-2</v>
      </c>
      <c r="AB492" s="15">
        <f t="shared" si="731"/>
        <v>2.5652011538833303E-2</v>
      </c>
      <c r="AD492" s="21"/>
    </row>
    <row r="493" spans="1:30" x14ac:dyDescent="0.2">
      <c r="A493" s="63"/>
      <c r="B493" s="64" t="s">
        <v>3006</v>
      </c>
      <c r="C493" s="65" t="s">
        <v>3007</v>
      </c>
      <c r="D493" s="65" t="s">
        <v>561</v>
      </c>
      <c r="E493" s="66">
        <v>1</v>
      </c>
      <c r="F493" s="66">
        <v>1</v>
      </c>
      <c r="G493" s="1">
        <v>354</v>
      </c>
      <c r="H493" s="1">
        <v>354</v>
      </c>
      <c r="I493" s="1">
        <v>354</v>
      </c>
      <c r="J493" s="1">
        <v>354</v>
      </c>
      <c r="K493" s="1"/>
      <c r="L493" s="1"/>
      <c r="M493" s="1"/>
      <c r="N493" s="1"/>
      <c r="O493" s="1"/>
      <c r="P493" s="1"/>
      <c r="R493" s="1">
        <v>413</v>
      </c>
      <c r="S493" s="1">
        <v>413</v>
      </c>
      <c r="T493" s="15">
        <f t="shared" si="723"/>
        <v>1.1666666666666667</v>
      </c>
      <c r="U493" s="15">
        <f t="shared" si="724"/>
        <v>1.1410146551278335</v>
      </c>
      <c r="V493" s="16">
        <f t="shared" si="725"/>
        <v>403.91918791525308</v>
      </c>
      <c r="W493" s="16">
        <f t="shared" si="726"/>
        <v>49.919187915253076</v>
      </c>
      <c r="X493" s="16">
        <f t="shared" si="727"/>
        <v>49.919187915253076</v>
      </c>
      <c r="Y493" s="15">
        <f t="shared" si="728"/>
        <v>4.5848355451969969E-2</v>
      </c>
      <c r="Z493" s="15">
        <f t="shared" si="729"/>
        <v>1.1992624151289988E-2</v>
      </c>
      <c r="AA493" s="15">
        <f t="shared" si="730"/>
        <v>1.9115055013239957E-2</v>
      </c>
      <c r="AB493" s="15">
        <f t="shared" si="731"/>
        <v>2.5652011538833303E-2</v>
      </c>
      <c r="AD493" s="21"/>
    </row>
    <row r="494" spans="1:30" ht="18" x14ac:dyDescent="0.2">
      <c r="A494" s="63"/>
      <c r="B494" s="64" t="s">
        <v>3008</v>
      </c>
      <c r="C494" s="65" t="s">
        <v>3009</v>
      </c>
      <c r="D494" s="65" t="s">
        <v>41</v>
      </c>
      <c r="E494" s="66">
        <v>1</v>
      </c>
      <c r="F494" s="66">
        <v>1</v>
      </c>
      <c r="G494" s="1">
        <v>263</v>
      </c>
      <c r="H494" s="1">
        <v>263</v>
      </c>
      <c r="I494" s="1">
        <v>263</v>
      </c>
      <c r="J494" s="1">
        <v>263</v>
      </c>
      <c r="K494" s="1"/>
      <c r="L494" s="1"/>
      <c r="M494" s="1"/>
      <c r="N494" s="1"/>
      <c r="O494" s="1"/>
      <c r="P494" s="1"/>
      <c r="R494" s="1">
        <v>307</v>
      </c>
      <c r="S494" s="1">
        <v>307</v>
      </c>
      <c r="T494" s="15">
        <f t="shared" si="723"/>
        <v>1.167300380228137</v>
      </c>
      <c r="U494" s="15">
        <f t="shared" si="724"/>
        <v>1.1416483686893037</v>
      </c>
      <c r="V494" s="16">
        <f t="shared" si="725"/>
        <v>300.2535209652869</v>
      </c>
      <c r="W494" s="16">
        <f t="shared" si="726"/>
        <v>37.253520965286896</v>
      </c>
      <c r="X494" s="16">
        <f t="shared" si="727"/>
        <v>37.253520965286896</v>
      </c>
      <c r="Y494" s="15">
        <f t="shared" si="728"/>
        <v>4.5848355451969969E-2</v>
      </c>
      <c r="Z494" s="15">
        <f t="shared" si="729"/>
        <v>1.1992624151289988E-2</v>
      </c>
      <c r="AA494" s="15">
        <f t="shared" si="730"/>
        <v>1.9115055013239957E-2</v>
      </c>
      <c r="AB494" s="15">
        <f t="shared" si="731"/>
        <v>2.5652011538833303E-2</v>
      </c>
      <c r="AD494" s="21"/>
    </row>
    <row r="495" spans="1:30" ht="15" thickBot="1" x14ac:dyDescent="0.25">
      <c r="A495" s="2">
        <v>119</v>
      </c>
      <c r="B495" s="3" t="s">
        <v>3010</v>
      </c>
      <c r="C495" s="4" t="s">
        <v>3011</v>
      </c>
      <c r="D495" s="4" t="s">
        <v>41</v>
      </c>
      <c r="E495" s="5">
        <v>0</v>
      </c>
      <c r="F495" s="5">
        <v>1</v>
      </c>
      <c r="G495" s="6">
        <v>2157.08</v>
      </c>
      <c r="H495" s="6">
        <v>2400</v>
      </c>
      <c r="I495" s="6">
        <v>2400</v>
      </c>
      <c r="J495" s="6">
        <v>2400</v>
      </c>
      <c r="K495" s="6">
        <v>0</v>
      </c>
      <c r="L495" s="6">
        <v>0</v>
      </c>
      <c r="M495" s="6">
        <v>0</v>
      </c>
      <c r="N495" s="6">
        <v>0</v>
      </c>
      <c r="O495" s="6">
        <v>0</v>
      </c>
      <c r="P495" s="6">
        <v>0</v>
      </c>
      <c r="R495" s="6">
        <v>2590</v>
      </c>
      <c r="S495" s="6">
        <v>2590</v>
      </c>
      <c r="T495" s="15">
        <f t="shared" si="723"/>
        <v>1.0791666666666666</v>
      </c>
      <c r="U495" s="15">
        <f t="shared" si="724"/>
        <v>1.0535146551278334</v>
      </c>
      <c r="V495" s="16">
        <f t="shared" si="725"/>
        <v>2272.5153922831469</v>
      </c>
      <c r="W495" s="16">
        <f t="shared" si="726"/>
        <v>115.43539228314694</v>
      </c>
      <c r="X495" s="16">
        <f t="shared" si="727"/>
        <v>115.43539228314694</v>
      </c>
      <c r="Y495" s="15">
        <f t="shared" si="728"/>
        <v>4.5848355451969969E-2</v>
      </c>
      <c r="Z495" s="15">
        <f t="shared" si="729"/>
        <v>1.1992624151289988E-2</v>
      </c>
      <c r="AA495" s="15">
        <f t="shared" si="730"/>
        <v>1.9115055013239957E-2</v>
      </c>
      <c r="AB495" s="15">
        <f t="shared" si="731"/>
        <v>2.5652011538833303E-2</v>
      </c>
      <c r="AD495" s="21"/>
    </row>
    <row r="496" spans="1:30" ht="20.5" thickBot="1" x14ac:dyDescent="0.25">
      <c r="A496" s="8">
        <v>120</v>
      </c>
      <c r="B496" s="9" t="s">
        <v>1815</v>
      </c>
      <c r="C496" s="10" t="s">
        <v>1816</v>
      </c>
      <c r="D496" s="10" t="s">
        <v>41</v>
      </c>
      <c r="E496" s="11">
        <v>0</v>
      </c>
      <c r="F496" s="11">
        <v>1</v>
      </c>
      <c r="G496" s="12">
        <v>15341.96</v>
      </c>
      <c r="H496" s="12">
        <v>10867.34</v>
      </c>
      <c r="I496" s="12">
        <v>10867.34</v>
      </c>
      <c r="J496" s="12">
        <v>8757.8850000000002</v>
      </c>
      <c r="K496" s="12">
        <v>759.86699999999996</v>
      </c>
      <c r="L496" s="12">
        <v>0</v>
      </c>
      <c r="M496" s="12">
        <v>0</v>
      </c>
      <c r="N496" s="12">
        <v>256.83504599999998</v>
      </c>
      <c r="O496" s="12">
        <v>833.69567772000005</v>
      </c>
      <c r="P496" s="13">
        <v>259.05568132079998</v>
      </c>
      <c r="R496" s="12">
        <v>12750.98</v>
      </c>
      <c r="S496" s="12">
        <v>10374.8058</v>
      </c>
      <c r="AD496" s="21"/>
    </row>
    <row r="497" spans="1:30" x14ac:dyDescent="0.2">
      <c r="A497" s="63"/>
      <c r="B497" s="64" t="s">
        <v>1817</v>
      </c>
      <c r="C497" s="65" t="s">
        <v>1818</v>
      </c>
      <c r="D497" s="65" t="s">
        <v>390</v>
      </c>
      <c r="E497" s="66">
        <v>0.48580000000000001</v>
      </c>
      <c r="F497" s="66">
        <v>0.48580000000000001</v>
      </c>
      <c r="G497" s="1">
        <v>325</v>
      </c>
      <c r="H497" s="1">
        <v>325</v>
      </c>
      <c r="I497" s="1">
        <v>157.88499999999999</v>
      </c>
      <c r="J497" s="1">
        <v>157.88499999999999</v>
      </c>
      <c r="K497" s="1"/>
      <c r="L497" s="1"/>
      <c r="M497" s="1"/>
      <c r="N497" s="1"/>
      <c r="O497" s="1"/>
      <c r="P497" s="1"/>
      <c r="R497" s="1">
        <v>401</v>
      </c>
      <c r="S497" s="1">
        <v>194.8058</v>
      </c>
      <c r="T497" s="15">
        <f t="shared" ref="T497:T499" si="732">R497/H497</f>
        <v>1.2338461538461538</v>
      </c>
      <c r="U497" s="15">
        <f t="shared" ref="U497:U499" si="733">T497-AB497</f>
        <v>1.2081941423073206</v>
      </c>
      <c r="V497" s="16">
        <f t="shared" ref="V497:V499" si="734">G497*U497</f>
        <v>392.66309624987917</v>
      </c>
      <c r="W497" s="16">
        <f t="shared" ref="W497:W499" si="735">V497-G497</f>
        <v>67.663096249879175</v>
      </c>
      <c r="X497" s="16">
        <f t="shared" ref="X497:X499" si="736">F497*W497</f>
        <v>32.870732158191302</v>
      </c>
      <c r="Y497" s="15">
        <f t="shared" ref="Y497:Y499" si="737">104.584835545197%-100%</f>
        <v>4.5848355451969969E-2</v>
      </c>
      <c r="Z497" s="15">
        <f t="shared" ref="Z497:Z499" si="738">101.199262415129%-100%</f>
        <v>1.1992624151289988E-2</v>
      </c>
      <c r="AA497" s="15">
        <f t="shared" ref="AA497:AA499" si="739">101.911505501324%-100%</f>
        <v>1.9115055013239957E-2</v>
      </c>
      <c r="AB497" s="15">
        <f t="shared" ref="AB497:AB499" si="740">AVERAGE(Y497:AA497)</f>
        <v>2.5652011538833303E-2</v>
      </c>
      <c r="AD497" s="21"/>
    </row>
    <row r="498" spans="1:30" ht="18" x14ac:dyDescent="0.2">
      <c r="A498" s="63"/>
      <c r="B498" s="64" t="s">
        <v>1819</v>
      </c>
      <c r="C498" s="65" t="s">
        <v>1820</v>
      </c>
      <c r="D498" s="65" t="s">
        <v>41</v>
      </c>
      <c r="E498" s="66">
        <v>1</v>
      </c>
      <c r="F498" s="66">
        <v>1</v>
      </c>
      <c r="G498" s="1">
        <v>5620</v>
      </c>
      <c r="H498" s="1">
        <v>5620</v>
      </c>
      <c r="I498" s="1">
        <v>5620</v>
      </c>
      <c r="J498" s="1">
        <v>5620</v>
      </c>
      <c r="K498" s="1"/>
      <c r="L498" s="1"/>
      <c r="M498" s="1"/>
      <c r="N498" s="1"/>
      <c r="O498" s="1"/>
      <c r="P498" s="1"/>
      <c r="R498" s="1">
        <v>6660</v>
      </c>
      <c r="S498" s="1">
        <v>6660</v>
      </c>
      <c r="T498" s="15">
        <f t="shared" si="732"/>
        <v>1.1850533807829182</v>
      </c>
      <c r="U498" s="15">
        <f t="shared" si="733"/>
        <v>1.159401369244085</v>
      </c>
      <c r="V498" s="16">
        <f t="shared" si="734"/>
        <v>6515.835695151758</v>
      </c>
      <c r="W498" s="16">
        <f t="shared" si="735"/>
        <v>895.83569515175805</v>
      </c>
      <c r="X498" s="16">
        <f t="shared" si="736"/>
        <v>895.83569515175805</v>
      </c>
      <c r="Y498" s="15">
        <f t="shared" si="737"/>
        <v>4.5848355451969969E-2</v>
      </c>
      <c r="Z498" s="15">
        <f t="shared" si="738"/>
        <v>1.1992624151289988E-2</v>
      </c>
      <c r="AA498" s="15">
        <f t="shared" si="739"/>
        <v>1.9115055013239957E-2</v>
      </c>
      <c r="AB498" s="15">
        <f t="shared" si="740"/>
        <v>2.5652011538833303E-2</v>
      </c>
      <c r="AD498" s="21"/>
    </row>
    <row r="499" spans="1:30" ht="18.5" thickBot="1" x14ac:dyDescent="0.25">
      <c r="A499" s="63"/>
      <c r="B499" s="64" t="s">
        <v>1821</v>
      </c>
      <c r="C499" s="65" t="s">
        <v>1822</v>
      </c>
      <c r="D499" s="65" t="s">
        <v>41</v>
      </c>
      <c r="E499" s="66">
        <v>1</v>
      </c>
      <c r="F499" s="66">
        <v>1</v>
      </c>
      <c r="G499" s="1">
        <v>2980</v>
      </c>
      <c r="H499" s="1">
        <v>2980</v>
      </c>
      <c r="I499" s="1">
        <v>2980</v>
      </c>
      <c r="J499" s="1">
        <v>2980</v>
      </c>
      <c r="K499" s="1"/>
      <c r="L499" s="1"/>
      <c r="M499" s="1"/>
      <c r="N499" s="1"/>
      <c r="O499" s="1"/>
      <c r="P499" s="1"/>
      <c r="R499" s="1">
        <v>3520</v>
      </c>
      <c r="S499" s="1">
        <v>3520</v>
      </c>
      <c r="T499" s="15">
        <f t="shared" si="732"/>
        <v>1.1812080536912752</v>
      </c>
      <c r="U499" s="15">
        <f t="shared" si="733"/>
        <v>1.155556042152442</v>
      </c>
      <c r="V499" s="16">
        <f t="shared" si="734"/>
        <v>3443.5570056142774</v>
      </c>
      <c r="W499" s="16">
        <f t="shared" si="735"/>
        <v>463.55700561427739</v>
      </c>
      <c r="X499" s="16">
        <f t="shared" si="736"/>
        <v>463.55700561427739</v>
      </c>
      <c r="Y499" s="15">
        <f t="shared" si="737"/>
        <v>4.5848355451969969E-2</v>
      </c>
      <c r="Z499" s="15">
        <f t="shared" si="738"/>
        <v>1.1992624151289988E-2</v>
      </c>
      <c r="AA499" s="15">
        <f t="shared" si="739"/>
        <v>1.9115055013239957E-2</v>
      </c>
      <c r="AB499" s="15">
        <f t="shared" si="740"/>
        <v>2.5652011538833303E-2</v>
      </c>
      <c r="AD499" s="21"/>
    </row>
    <row r="500" spans="1:30" ht="20.5" thickBot="1" x14ac:dyDescent="0.25">
      <c r="A500" s="8">
        <v>121</v>
      </c>
      <c r="B500" s="9" t="s">
        <v>1823</v>
      </c>
      <c r="C500" s="10" t="s">
        <v>1824</v>
      </c>
      <c r="D500" s="10" t="s">
        <v>41</v>
      </c>
      <c r="E500" s="11">
        <v>0</v>
      </c>
      <c r="F500" s="11">
        <v>10</v>
      </c>
      <c r="G500" s="12">
        <v>1023.53</v>
      </c>
      <c r="H500" s="12">
        <v>784.92</v>
      </c>
      <c r="I500" s="12">
        <v>7849.2</v>
      </c>
      <c r="J500" s="12">
        <v>6305.6</v>
      </c>
      <c r="K500" s="12">
        <v>556.04999999999995</v>
      </c>
      <c r="L500" s="12">
        <v>0</v>
      </c>
      <c r="M500" s="12">
        <v>0</v>
      </c>
      <c r="N500" s="12">
        <v>187.94489999999999</v>
      </c>
      <c r="O500" s="12">
        <v>610.07581800000003</v>
      </c>
      <c r="P500" s="13">
        <v>189.56990052</v>
      </c>
      <c r="R500" s="12">
        <v>994.72</v>
      </c>
      <c r="S500" s="12">
        <v>8184.4</v>
      </c>
      <c r="AD500" s="21"/>
    </row>
    <row r="501" spans="1:30" ht="18" x14ac:dyDescent="0.2">
      <c r="A501" s="63"/>
      <c r="B501" s="64" t="s">
        <v>769</v>
      </c>
      <c r="C501" s="65" t="s">
        <v>770</v>
      </c>
      <c r="D501" s="65" t="s">
        <v>184</v>
      </c>
      <c r="E501" s="66">
        <v>0.02</v>
      </c>
      <c r="F501" s="66">
        <v>0.2</v>
      </c>
      <c r="G501" s="1">
        <v>156</v>
      </c>
      <c r="H501" s="1">
        <v>156</v>
      </c>
      <c r="I501" s="1">
        <v>31.2</v>
      </c>
      <c r="J501" s="1">
        <v>31.2</v>
      </c>
      <c r="K501" s="1"/>
      <c r="L501" s="1"/>
      <c r="M501" s="1"/>
      <c r="N501" s="1"/>
      <c r="O501" s="1"/>
      <c r="P501" s="1"/>
      <c r="R501" s="1">
        <v>464</v>
      </c>
      <c r="S501" s="1">
        <v>92.8</v>
      </c>
      <c r="T501" s="15">
        <f t="shared" ref="T501:T503" si="741">R501/H501</f>
        <v>2.9743589743589745</v>
      </c>
      <c r="U501" s="15">
        <f t="shared" ref="U501:U503" si="742">T501-AB501</f>
        <v>2.948706962820141</v>
      </c>
      <c r="V501" s="16">
        <f t="shared" ref="V501:V503" si="743">G501*U501</f>
        <v>459.99828619994202</v>
      </c>
      <c r="W501" s="16">
        <f t="shared" ref="W501:W503" si="744">V501-G501</f>
        <v>303.99828619994202</v>
      </c>
      <c r="X501" s="16">
        <f t="shared" ref="X501:X503" si="745">F501*W501</f>
        <v>60.799657239988406</v>
      </c>
      <c r="Y501" s="15">
        <f t="shared" ref="Y501:Y503" si="746">104.584835545197%-100%</f>
        <v>4.5848355451969969E-2</v>
      </c>
      <c r="Z501" s="15">
        <f t="shared" ref="Z501:Z503" si="747">101.199262415129%-100%</f>
        <v>1.1992624151289988E-2</v>
      </c>
      <c r="AA501" s="15">
        <f t="shared" ref="AA501:AA503" si="748">101.911505501324%-100%</f>
        <v>1.9115055013239957E-2</v>
      </c>
      <c r="AB501" s="15">
        <f t="shared" ref="AB501:AB503" si="749">AVERAGE(Y501:AA501)</f>
        <v>2.5652011538833303E-2</v>
      </c>
      <c r="AD501" s="21"/>
    </row>
    <row r="502" spans="1:30" x14ac:dyDescent="0.2">
      <c r="A502" s="63"/>
      <c r="B502" s="64" t="s">
        <v>1825</v>
      </c>
      <c r="C502" s="65" t="s">
        <v>1826</v>
      </c>
      <c r="D502" s="65" t="s">
        <v>41</v>
      </c>
      <c r="E502" s="66">
        <v>1</v>
      </c>
      <c r="F502" s="66">
        <v>10</v>
      </c>
      <c r="G502" s="1">
        <v>620</v>
      </c>
      <c r="H502" s="1">
        <v>620</v>
      </c>
      <c r="I502" s="1">
        <v>6200</v>
      </c>
      <c r="J502" s="1">
        <v>6200</v>
      </c>
      <c r="K502" s="1"/>
      <c r="L502" s="1"/>
      <c r="M502" s="1"/>
      <c r="N502" s="1"/>
      <c r="O502" s="1"/>
      <c r="P502" s="1"/>
      <c r="R502" s="1">
        <v>800</v>
      </c>
      <c r="S502" s="1">
        <v>8000</v>
      </c>
      <c r="T502" s="15">
        <f t="shared" si="741"/>
        <v>1.2903225806451613</v>
      </c>
      <c r="U502" s="15">
        <f t="shared" si="742"/>
        <v>1.264670569106328</v>
      </c>
      <c r="V502" s="16">
        <f t="shared" si="743"/>
        <v>784.09575284592336</v>
      </c>
      <c r="W502" s="16">
        <f t="shared" si="744"/>
        <v>164.09575284592336</v>
      </c>
      <c r="X502" s="16">
        <f t="shared" si="745"/>
        <v>1640.9575284592336</v>
      </c>
      <c r="Y502" s="15">
        <f t="shared" si="746"/>
        <v>4.5848355451969969E-2</v>
      </c>
      <c r="Z502" s="15">
        <f t="shared" si="747"/>
        <v>1.1992624151289988E-2</v>
      </c>
      <c r="AA502" s="15">
        <f t="shared" si="748"/>
        <v>1.9115055013239957E-2</v>
      </c>
      <c r="AB502" s="15">
        <f t="shared" si="749"/>
        <v>2.5652011538833303E-2</v>
      </c>
      <c r="AD502" s="21"/>
    </row>
    <row r="503" spans="1:30" ht="18.5" thickBot="1" x14ac:dyDescent="0.25">
      <c r="A503" s="63"/>
      <c r="B503" s="64" t="s">
        <v>773</v>
      </c>
      <c r="C503" s="65" t="s">
        <v>774</v>
      </c>
      <c r="D503" s="65" t="s">
        <v>184</v>
      </c>
      <c r="E503" s="66">
        <v>0.02</v>
      </c>
      <c r="F503" s="66">
        <v>0.2</v>
      </c>
      <c r="G503" s="1">
        <v>372</v>
      </c>
      <c r="H503" s="1">
        <v>372</v>
      </c>
      <c r="I503" s="1">
        <v>74.400000000000006</v>
      </c>
      <c r="J503" s="1">
        <v>74.400000000000006</v>
      </c>
      <c r="K503" s="1"/>
      <c r="L503" s="1"/>
      <c r="M503" s="1"/>
      <c r="N503" s="1"/>
      <c r="O503" s="1"/>
      <c r="P503" s="1"/>
      <c r="R503" s="1">
        <v>458</v>
      </c>
      <c r="S503" s="1">
        <v>91.6</v>
      </c>
      <c r="T503" s="15">
        <f t="shared" si="741"/>
        <v>1.2311827956989247</v>
      </c>
      <c r="U503" s="15">
        <f t="shared" si="742"/>
        <v>1.2055307841600915</v>
      </c>
      <c r="V503" s="16">
        <f t="shared" si="743"/>
        <v>448.45745170755407</v>
      </c>
      <c r="W503" s="16">
        <f t="shared" si="744"/>
        <v>76.457451707554071</v>
      </c>
      <c r="X503" s="16">
        <f t="shared" si="745"/>
        <v>15.291490341510816</v>
      </c>
      <c r="Y503" s="15">
        <f t="shared" si="746"/>
        <v>4.5848355451969969E-2</v>
      </c>
      <c r="Z503" s="15">
        <f t="shared" si="747"/>
        <v>1.1992624151289988E-2</v>
      </c>
      <c r="AA503" s="15">
        <f t="shared" si="748"/>
        <v>1.9115055013239957E-2</v>
      </c>
      <c r="AB503" s="15">
        <f t="shared" si="749"/>
        <v>2.5652011538833303E-2</v>
      </c>
      <c r="AD503" s="21"/>
    </row>
    <row r="504" spans="1:30" ht="20.5" thickBot="1" x14ac:dyDescent="0.25">
      <c r="A504" s="8">
        <v>122</v>
      </c>
      <c r="B504" s="9" t="s">
        <v>767</v>
      </c>
      <c r="C504" s="10" t="s">
        <v>1827</v>
      </c>
      <c r="D504" s="10" t="s">
        <v>41</v>
      </c>
      <c r="E504" s="11">
        <v>0</v>
      </c>
      <c r="F504" s="11">
        <v>4</v>
      </c>
      <c r="G504" s="12">
        <v>2178.88</v>
      </c>
      <c r="H504" s="12">
        <v>1604.92</v>
      </c>
      <c r="I504" s="12">
        <v>6419.68</v>
      </c>
      <c r="J504" s="12">
        <v>5802.24</v>
      </c>
      <c r="K504" s="12">
        <v>222.42</v>
      </c>
      <c r="L504" s="12">
        <v>0</v>
      </c>
      <c r="M504" s="12">
        <v>0</v>
      </c>
      <c r="N504" s="12">
        <v>75.177959999999999</v>
      </c>
      <c r="O504" s="12">
        <v>244.03032719999999</v>
      </c>
      <c r="P504" s="13">
        <v>75.827960207999993</v>
      </c>
      <c r="R504" s="12">
        <v>2054.7199999999998</v>
      </c>
      <c r="S504" s="12">
        <v>7513.76</v>
      </c>
      <c r="AD504" s="21"/>
    </row>
    <row r="505" spans="1:30" ht="18" x14ac:dyDescent="0.2">
      <c r="A505" s="63"/>
      <c r="B505" s="64" t="s">
        <v>769</v>
      </c>
      <c r="C505" s="65" t="s">
        <v>770</v>
      </c>
      <c r="D505" s="65" t="s">
        <v>184</v>
      </c>
      <c r="E505" s="66">
        <v>0.02</v>
      </c>
      <c r="F505" s="66">
        <v>0.08</v>
      </c>
      <c r="G505" s="1">
        <v>156</v>
      </c>
      <c r="H505" s="1">
        <v>156</v>
      </c>
      <c r="I505" s="1">
        <v>12.48</v>
      </c>
      <c r="J505" s="1">
        <v>12.48</v>
      </c>
      <c r="K505" s="1"/>
      <c r="L505" s="1"/>
      <c r="M505" s="1"/>
      <c r="N505" s="1"/>
      <c r="O505" s="1"/>
      <c r="P505" s="1"/>
      <c r="R505" s="1">
        <v>464</v>
      </c>
      <c r="S505" s="1">
        <v>37.119999999999997</v>
      </c>
      <c r="T505" s="15">
        <f t="shared" ref="T505:T507" si="750">R505/H505</f>
        <v>2.9743589743589745</v>
      </c>
      <c r="U505" s="15">
        <f t="shared" ref="U505:U507" si="751">T505-AB505</f>
        <v>2.948706962820141</v>
      </c>
      <c r="V505" s="16">
        <f t="shared" ref="V505:V507" si="752">G505*U505</f>
        <v>459.99828619994202</v>
      </c>
      <c r="W505" s="16">
        <f t="shared" ref="W505:W507" si="753">V505-G505</f>
        <v>303.99828619994202</v>
      </c>
      <c r="X505" s="16">
        <f t="shared" ref="X505:X507" si="754">F505*W505</f>
        <v>24.31986289599536</v>
      </c>
      <c r="Y505" s="15">
        <f t="shared" ref="Y505:Y507" si="755">104.584835545197%-100%</f>
        <v>4.5848355451969969E-2</v>
      </c>
      <c r="Z505" s="15">
        <f t="shared" ref="Z505:Z507" si="756">101.199262415129%-100%</f>
        <v>1.1992624151289988E-2</v>
      </c>
      <c r="AA505" s="15">
        <f t="shared" ref="AA505:AA507" si="757">101.911505501324%-100%</f>
        <v>1.9115055013239957E-2</v>
      </c>
      <c r="AB505" s="15">
        <f t="shared" ref="AB505:AB507" si="758">AVERAGE(Y505:AA505)</f>
        <v>2.5652011538833303E-2</v>
      </c>
      <c r="AD505" s="21"/>
    </row>
    <row r="506" spans="1:30" x14ac:dyDescent="0.2">
      <c r="A506" s="63"/>
      <c r="B506" s="64" t="s">
        <v>771</v>
      </c>
      <c r="C506" s="65" t="s">
        <v>772</v>
      </c>
      <c r="D506" s="65" t="s">
        <v>41</v>
      </c>
      <c r="E506" s="66">
        <v>1</v>
      </c>
      <c r="F506" s="66">
        <v>4</v>
      </c>
      <c r="G506" s="1">
        <v>1440</v>
      </c>
      <c r="H506" s="1">
        <v>1440</v>
      </c>
      <c r="I506" s="1">
        <v>5760</v>
      </c>
      <c r="J506" s="1">
        <v>5760</v>
      </c>
      <c r="K506" s="1"/>
      <c r="L506" s="1"/>
      <c r="M506" s="1"/>
      <c r="N506" s="1"/>
      <c r="O506" s="1"/>
      <c r="P506" s="1"/>
      <c r="R506" s="1">
        <v>1860</v>
      </c>
      <c r="S506" s="1">
        <v>7440</v>
      </c>
      <c r="T506" s="15">
        <f t="shared" si="750"/>
        <v>1.2916666666666667</v>
      </c>
      <c r="U506" s="15">
        <f t="shared" si="751"/>
        <v>1.2660146551278335</v>
      </c>
      <c r="V506" s="16">
        <f t="shared" si="752"/>
        <v>1823.0611033840803</v>
      </c>
      <c r="W506" s="16">
        <f t="shared" si="753"/>
        <v>383.0611033840803</v>
      </c>
      <c r="X506" s="16">
        <f t="shared" si="754"/>
        <v>1532.2444135363212</v>
      </c>
      <c r="Y506" s="15">
        <f t="shared" si="755"/>
        <v>4.5848355451969969E-2</v>
      </c>
      <c r="Z506" s="15">
        <f t="shared" si="756"/>
        <v>1.1992624151289988E-2</v>
      </c>
      <c r="AA506" s="15">
        <f t="shared" si="757"/>
        <v>1.9115055013239957E-2</v>
      </c>
      <c r="AB506" s="15">
        <f t="shared" si="758"/>
        <v>2.5652011538833303E-2</v>
      </c>
      <c r="AD506" s="21"/>
    </row>
    <row r="507" spans="1:30" ht="18.5" thickBot="1" x14ac:dyDescent="0.25">
      <c r="A507" s="63"/>
      <c r="B507" s="64" t="s">
        <v>773</v>
      </c>
      <c r="C507" s="65" t="s">
        <v>774</v>
      </c>
      <c r="D507" s="65" t="s">
        <v>184</v>
      </c>
      <c r="E507" s="66">
        <v>0.02</v>
      </c>
      <c r="F507" s="66">
        <v>0.08</v>
      </c>
      <c r="G507" s="1">
        <v>372</v>
      </c>
      <c r="H507" s="1">
        <v>372</v>
      </c>
      <c r="I507" s="1">
        <v>29.76</v>
      </c>
      <c r="J507" s="1">
        <v>29.76</v>
      </c>
      <c r="K507" s="1"/>
      <c r="L507" s="1"/>
      <c r="M507" s="1"/>
      <c r="N507" s="1"/>
      <c r="O507" s="1"/>
      <c r="P507" s="1"/>
      <c r="R507" s="1">
        <v>458</v>
      </c>
      <c r="S507" s="1">
        <v>36.64</v>
      </c>
      <c r="T507" s="15">
        <f t="shared" si="750"/>
        <v>1.2311827956989247</v>
      </c>
      <c r="U507" s="15">
        <f t="shared" si="751"/>
        <v>1.2055307841600915</v>
      </c>
      <c r="V507" s="16">
        <f t="shared" si="752"/>
        <v>448.45745170755407</v>
      </c>
      <c r="W507" s="16">
        <f t="shared" si="753"/>
        <v>76.457451707554071</v>
      </c>
      <c r="X507" s="16">
        <f t="shared" si="754"/>
        <v>6.1165961366043256</v>
      </c>
      <c r="Y507" s="15">
        <f t="shared" si="755"/>
        <v>4.5848355451969969E-2</v>
      </c>
      <c r="Z507" s="15">
        <f t="shared" si="756"/>
        <v>1.1992624151289988E-2</v>
      </c>
      <c r="AA507" s="15">
        <f t="shared" si="757"/>
        <v>1.9115055013239957E-2</v>
      </c>
      <c r="AB507" s="15">
        <f t="shared" si="758"/>
        <v>2.5652011538833303E-2</v>
      </c>
      <c r="AD507" s="21"/>
    </row>
    <row r="508" spans="1:30" ht="20.5" thickBot="1" x14ac:dyDescent="0.25">
      <c r="A508" s="8">
        <v>123</v>
      </c>
      <c r="B508" s="9" t="s">
        <v>775</v>
      </c>
      <c r="C508" s="10" t="s">
        <v>1828</v>
      </c>
      <c r="D508" s="10" t="s">
        <v>41</v>
      </c>
      <c r="E508" s="11">
        <v>0</v>
      </c>
      <c r="F508" s="11">
        <v>9</v>
      </c>
      <c r="G508" s="12">
        <v>2268.59</v>
      </c>
      <c r="H508" s="12">
        <v>1774.92</v>
      </c>
      <c r="I508" s="12">
        <v>15974.28</v>
      </c>
      <c r="J508" s="12">
        <v>14585.04</v>
      </c>
      <c r="K508" s="12">
        <v>500.44499999999999</v>
      </c>
      <c r="L508" s="12">
        <v>0</v>
      </c>
      <c r="M508" s="12">
        <v>0</v>
      </c>
      <c r="N508" s="12">
        <v>169.15040999999999</v>
      </c>
      <c r="O508" s="12">
        <v>549.0682362</v>
      </c>
      <c r="P508" s="13">
        <v>170.612910468</v>
      </c>
      <c r="R508" s="12">
        <v>2264.7199999999998</v>
      </c>
      <c r="S508" s="12">
        <v>18795.96</v>
      </c>
      <c r="AD508" s="21"/>
    </row>
    <row r="509" spans="1:30" ht="18" x14ac:dyDescent="0.2">
      <c r="A509" s="63"/>
      <c r="B509" s="64" t="s">
        <v>769</v>
      </c>
      <c r="C509" s="65" t="s">
        <v>770</v>
      </c>
      <c r="D509" s="65" t="s">
        <v>184</v>
      </c>
      <c r="E509" s="66">
        <v>0.02</v>
      </c>
      <c r="F509" s="66">
        <v>0.18</v>
      </c>
      <c r="G509" s="1">
        <v>156</v>
      </c>
      <c r="H509" s="1">
        <v>156</v>
      </c>
      <c r="I509" s="1">
        <v>28.08</v>
      </c>
      <c r="J509" s="1">
        <v>28.08</v>
      </c>
      <c r="K509" s="1"/>
      <c r="L509" s="1"/>
      <c r="M509" s="1"/>
      <c r="N509" s="1"/>
      <c r="O509" s="1"/>
      <c r="P509" s="1"/>
      <c r="R509" s="1">
        <v>464</v>
      </c>
      <c r="S509" s="1">
        <v>83.52</v>
      </c>
      <c r="T509" s="15">
        <f t="shared" ref="T509:T511" si="759">R509/H509</f>
        <v>2.9743589743589745</v>
      </c>
      <c r="U509" s="15">
        <f t="shared" ref="U509:U511" si="760">T509-AB509</f>
        <v>2.948706962820141</v>
      </c>
      <c r="V509" s="16">
        <f t="shared" ref="V509:V511" si="761">G509*U509</f>
        <v>459.99828619994202</v>
      </c>
      <c r="W509" s="16">
        <f t="shared" ref="W509:W511" si="762">V509-G509</f>
        <v>303.99828619994202</v>
      </c>
      <c r="X509" s="16">
        <f t="shared" ref="X509:X511" si="763">F509*W509</f>
        <v>54.71969151598956</v>
      </c>
      <c r="Y509" s="15">
        <f t="shared" ref="Y509:Y511" si="764">104.584835545197%-100%</f>
        <v>4.5848355451969969E-2</v>
      </c>
      <c r="Z509" s="15">
        <f t="shared" ref="Z509:Z511" si="765">101.199262415129%-100%</f>
        <v>1.1992624151289988E-2</v>
      </c>
      <c r="AA509" s="15">
        <f t="shared" ref="AA509:AA511" si="766">101.911505501324%-100%</f>
        <v>1.9115055013239957E-2</v>
      </c>
      <c r="AB509" s="15">
        <f t="shared" ref="AB509:AB511" si="767">AVERAGE(Y509:AA509)</f>
        <v>2.5652011538833303E-2</v>
      </c>
      <c r="AD509" s="21"/>
    </row>
    <row r="510" spans="1:30" x14ac:dyDescent="0.2">
      <c r="A510" s="63"/>
      <c r="B510" s="64" t="s">
        <v>777</v>
      </c>
      <c r="C510" s="65" t="s">
        <v>778</v>
      </c>
      <c r="D510" s="65" t="s">
        <v>41</v>
      </c>
      <c r="E510" s="66">
        <v>1</v>
      </c>
      <c r="F510" s="66">
        <v>9</v>
      </c>
      <c r="G510" s="1">
        <v>1610</v>
      </c>
      <c r="H510" s="1">
        <v>1610</v>
      </c>
      <c r="I510" s="1">
        <v>14490</v>
      </c>
      <c r="J510" s="1">
        <v>14490</v>
      </c>
      <c r="K510" s="1"/>
      <c r="L510" s="1"/>
      <c r="M510" s="1"/>
      <c r="N510" s="1"/>
      <c r="O510" s="1"/>
      <c r="P510" s="1"/>
      <c r="R510" s="1">
        <v>2070</v>
      </c>
      <c r="S510" s="1">
        <v>18630</v>
      </c>
      <c r="T510" s="15">
        <f t="shared" si="759"/>
        <v>1.2857142857142858</v>
      </c>
      <c r="U510" s="15">
        <f t="shared" si="760"/>
        <v>1.2600622741754526</v>
      </c>
      <c r="V510" s="16">
        <f t="shared" si="761"/>
        <v>2028.7002614224787</v>
      </c>
      <c r="W510" s="16">
        <f t="shared" si="762"/>
        <v>418.70026142247866</v>
      </c>
      <c r="X510" s="16">
        <f t="shared" si="763"/>
        <v>3768.3023528023077</v>
      </c>
      <c r="Y510" s="15">
        <f t="shared" si="764"/>
        <v>4.5848355451969969E-2</v>
      </c>
      <c r="Z510" s="15">
        <f t="shared" si="765"/>
        <v>1.1992624151289988E-2</v>
      </c>
      <c r="AA510" s="15">
        <f t="shared" si="766"/>
        <v>1.9115055013239957E-2</v>
      </c>
      <c r="AB510" s="15">
        <f t="shared" si="767"/>
        <v>2.5652011538833303E-2</v>
      </c>
      <c r="AD510" s="21"/>
    </row>
    <row r="511" spans="1:30" ht="18.5" thickBot="1" x14ac:dyDescent="0.25">
      <c r="A511" s="63"/>
      <c r="B511" s="64" t="s">
        <v>773</v>
      </c>
      <c r="C511" s="65" t="s">
        <v>774</v>
      </c>
      <c r="D511" s="65" t="s">
        <v>184</v>
      </c>
      <c r="E511" s="66">
        <v>0.02</v>
      </c>
      <c r="F511" s="66">
        <v>0.18</v>
      </c>
      <c r="G511" s="1">
        <v>372</v>
      </c>
      <c r="H511" s="1">
        <v>372</v>
      </c>
      <c r="I511" s="1">
        <v>66.959999999999994</v>
      </c>
      <c r="J511" s="1">
        <v>66.959999999999994</v>
      </c>
      <c r="K511" s="1"/>
      <c r="L511" s="1"/>
      <c r="M511" s="1"/>
      <c r="N511" s="1"/>
      <c r="O511" s="1"/>
      <c r="P511" s="1"/>
      <c r="R511" s="1">
        <v>458</v>
      </c>
      <c r="S511" s="1">
        <v>82.44</v>
      </c>
      <c r="T511" s="15">
        <f t="shared" si="759"/>
        <v>1.2311827956989247</v>
      </c>
      <c r="U511" s="15">
        <f t="shared" si="760"/>
        <v>1.2055307841600915</v>
      </c>
      <c r="V511" s="16">
        <f t="shared" si="761"/>
        <v>448.45745170755407</v>
      </c>
      <c r="W511" s="16">
        <f t="shared" si="762"/>
        <v>76.457451707554071</v>
      </c>
      <c r="X511" s="16">
        <f t="shared" si="763"/>
        <v>13.762341307359732</v>
      </c>
      <c r="Y511" s="15">
        <f t="shared" si="764"/>
        <v>4.5848355451969969E-2</v>
      </c>
      <c r="Z511" s="15">
        <f t="shared" si="765"/>
        <v>1.1992624151289988E-2</v>
      </c>
      <c r="AA511" s="15">
        <f t="shared" si="766"/>
        <v>1.9115055013239957E-2</v>
      </c>
      <c r="AB511" s="15">
        <f t="shared" si="767"/>
        <v>2.5652011538833303E-2</v>
      </c>
      <c r="AD511" s="21"/>
    </row>
    <row r="512" spans="1:30" x14ac:dyDescent="0.2">
      <c r="A512" s="67">
        <v>124</v>
      </c>
      <c r="B512" s="68" t="s">
        <v>1842</v>
      </c>
      <c r="C512" s="69" t="s">
        <v>1843</v>
      </c>
      <c r="D512" s="69" t="s">
        <v>41</v>
      </c>
      <c r="E512" s="70">
        <v>0</v>
      </c>
      <c r="F512" s="70">
        <v>11</v>
      </c>
      <c r="G512" s="71">
        <v>805.06</v>
      </c>
      <c r="H512" s="71"/>
      <c r="I512" s="71">
        <v>8855.66</v>
      </c>
      <c r="J512" s="71">
        <v>0</v>
      </c>
      <c r="K512" s="71">
        <v>0</v>
      </c>
      <c r="L512" s="71">
        <v>0</v>
      </c>
      <c r="M512" s="71">
        <v>0</v>
      </c>
      <c r="N512" s="71">
        <v>0</v>
      </c>
      <c r="O512" s="71">
        <v>0</v>
      </c>
      <c r="P512" s="72">
        <v>0</v>
      </c>
      <c r="R512" s="71"/>
      <c r="S512" s="71">
        <v>0</v>
      </c>
      <c r="AD512" s="21"/>
    </row>
    <row r="513" spans="1:30" ht="20.5" thickBot="1" x14ac:dyDescent="0.25">
      <c r="A513" s="73">
        <v>125</v>
      </c>
      <c r="B513" s="74" t="s">
        <v>1844</v>
      </c>
      <c r="C513" s="75" t="s">
        <v>3012</v>
      </c>
      <c r="D513" s="75" t="s">
        <v>764</v>
      </c>
      <c r="E513" s="76">
        <v>0</v>
      </c>
      <c r="F513" s="76">
        <v>1</v>
      </c>
      <c r="G513" s="77">
        <v>805.06</v>
      </c>
      <c r="H513" s="77">
        <v>854.3</v>
      </c>
      <c r="I513" s="77">
        <v>854.3</v>
      </c>
      <c r="J513" s="77">
        <v>456.69407000000001</v>
      </c>
      <c r="K513" s="77">
        <v>143.22499999999999</v>
      </c>
      <c r="L513" s="77">
        <v>0</v>
      </c>
      <c r="M513" s="77">
        <v>0</v>
      </c>
      <c r="N513" s="77">
        <v>48.410049999999998</v>
      </c>
      <c r="O513" s="77">
        <v>157.14074099999999</v>
      </c>
      <c r="P513" s="78">
        <v>48.828610740000002</v>
      </c>
      <c r="R513" s="77">
        <v>986.75</v>
      </c>
      <c r="S513" s="77">
        <v>532.70460000000003</v>
      </c>
      <c r="AD513" s="21"/>
    </row>
    <row r="514" spans="1:30" x14ac:dyDescent="0.2">
      <c r="A514" s="63"/>
      <c r="B514" s="64" t="s">
        <v>1770</v>
      </c>
      <c r="C514" s="65" t="s">
        <v>1771</v>
      </c>
      <c r="D514" s="65" t="s">
        <v>390</v>
      </c>
      <c r="E514" s="66">
        <v>7.0010000000000003E-2</v>
      </c>
      <c r="F514" s="66">
        <v>7.0010000000000003E-2</v>
      </c>
      <c r="G514" s="1">
        <v>407</v>
      </c>
      <c r="H514" s="1">
        <v>407</v>
      </c>
      <c r="I514" s="1">
        <v>28.494070000000001</v>
      </c>
      <c r="J514" s="1">
        <v>28.494070000000001</v>
      </c>
      <c r="K514" s="1"/>
      <c r="L514" s="1"/>
      <c r="M514" s="1"/>
      <c r="N514" s="1"/>
      <c r="O514" s="1"/>
      <c r="P514" s="1"/>
      <c r="R514" s="1">
        <v>460</v>
      </c>
      <c r="S514" s="1">
        <v>32.204599999999999</v>
      </c>
      <c r="T514" s="15">
        <f t="shared" ref="T514:T517" si="768">R514/H514</f>
        <v>1.1302211302211302</v>
      </c>
      <c r="U514" s="15">
        <f t="shared" ref="U514:U517" si="769">T514-AB514</f>
        <v>1.104569118682297</v>
      </c>
      <c r="V514" s="16">
        <f t="shared" ref="V514:V518" si="770">G514*U514</f>
        <v>449.55963130369486</v>
      </c>
      <c r="W514" s="16">
        <f t="shared" ref="W514:W518" si="771">V514-G514</f>
        <v>42.559631303694857</v>
      </c>
      <c r="X514" s="16">
        <f t="shared" ref="X514:X518" si="772">F514*W514</f>
        <v>2.9795997875716771</v>
      </c>
      <c r="Y514" s="15">
        <f t="shared" ref="Y514:Y520" si="773">104.584835545197%-100%</f>
        <v>4.5848355451969969E-2</v>
      </c>
      <c r="Z514" s="15">
        <f t="shared" ref="Z514:Z520" si="774">101.199262415129%-100%</f>
        <v>1.1992624151289988E-2</v>
      </c>
      <c r="AA514" s="15">
        <f t="shared" ref="AA514:AA520" si="775">101.911505501324%-100%</f>
        <v>1.9115055013239957E-2</v>
      </c>
      <c r="AB514" s="15">
        <f t="shared" ref="AB514:AB520" si="776">AVERAGE(Y514:AA514)</f>
        <v>2.5652011538833303E-2</v>
      </c>
      <c r="AD514" s="21"/>
    </row>
    <row r="515" spans="1:30" x14ac:dyDescent="0.2">
      <c r="A515" s="63"/>
      <c r="B515" s="64" t="s">
        <v>1846</v>
      </c>
      <c r="C515" s="65" t="s">
        <v>1847</v>
      </c>
      <c r="D515" s="65" t="s">
        <v>41</v>
      </c>
      <c r="E515" s="66">
        <v>1</v>
      </c>
      <c r="F515" s="66">
        <v>1</v>
      </c>
      <c r="G515" s="1">
        <v>14.2</v>
      </c>
      <c r="H515" s="1">
        <v>14.2</v>
      </c>
      <c r="I515" s="1">
        <v>14.2</v>
      </c>
      <c r="J515" s="1">
        <v>14.2</v>
      </c>
      <c r="K515" s="1"/>
      <c r="L515" s="1"/>
      <c r="M515" s="1"/>
      <c r="N515" s="1"/>
      <c r="O515" s="1"/>
      <c r="P515" s="1"/>
      <c r="R515" s="1">
        <v>17.5</v>
      </c>
      <c r="S515" s="1">
        <v>17.5</v>
      </c>
      <c r="T515" s="15">
        <f t="shared" si="768"/>
        <v>1.2323943661971832</v>
      </c>
      <c r="U515" s="15">
        <f t="shared" si="769"/>
        <v>1.20674235465835</v>
      </c>
      <c r="V515" s="16">
        <f t="shared" si="770"/>
        <v>17.135741436148571</v>
      </c>
      <c r="W515" s="16">
        <f t="shared" si="771"/>
        <v>2.9357414361485716</v>
      </c>
      <c r="X515" s="16">
        <f t="shared" si="772"/>
        <v>2.9357414361485716</v>
      </c>
      <c r="Y515" s="15">
        <f t="shared" si="773"/>
        <v>4.5848355451969969E-2</v>
      </c>
      <c r="Z515" s="15">
        <f t="shared" si="774"/>
        <v>1.1992624151289988E-2</v>
      </c>
      <c r="AA515" s="15">
        <f t="shared" si="775"/>
        <v>1.9115055013239957E-2</v>
      </c>
      <c r="AB515" s="15">
        <f t="shared" si="776"/>
        <v>2.5652011538833303E-2</v>
      </c>
      <c r="AD515" s="21"/>
    </row>
    <row r="516" spans="1:30" x14ac:dyDescent="0.2">
      <c r="A516" s="63"/>
      <c r="B516" s="64" t="s">
        <v>1848</v>
      </c>
      <c r="C516" s="65" t="s">
        <v>1849</v>
      </c>
      <c r="D516" s="65" t="s">
        <v>41</v>
      </c>
      <c r="E516" s="66">
        <v>1</v>
      </c>
      <c r="F516" s="66">
        <v>1</v>
      </c>
      <c r="G516" s="1">
        <v>166</v>
      </c>
      <c r="H516" s="1">
        <v>166</v>
      </c>
      <c r="I516" s="1">
        <v>166</v>
      </c>
      <c r="J516" s="1">
        <v>166</v>
      </c>
      <c r="K516" s="1"/>
      <c r="L516" s="1"/>
      <c r="M516" s="1"/>
      <c r="N516" s="1"/>
      <c r="O516" s="1"/>
      <c r="P516" s="1"/>
      <c r="R516" s="1">
        <v>193</v>
      </c>
      <c r="S516" s="1">
        <v>193</v>
      </c>
      <c r="T516" s="15">
        <f t="shared" si="768"/>
        <v>1.1626506024096386</v>
      </c>
      <c r="U516" s="15">
        <f t="shared" si="769"/>
        <v>1.1369985908708053</v>
      </c>
      <c r="V516" s="16">
        <f t="shared" si="770"/>
        <v>188.74176608455369</v>
      </c>
      <c r="W516" s="16">
        <f t="shared" si="771"/>
        <v>22.741766084553689</v>
      </c>
      <c r="X516" s="16">
        <f t="shared" si="772"/>
        <v>22.741766084553689</v>
      </c>
      <c r="Y516" s="15">
        <f t="shared" si="773"/>
        <v>4.5848355451969969E-2</v>
      </c>
      <c r="Z516" s="15">
        <f t="shared" si="774"/>
        <v>1.1992624151289988E-2</v>
      </c>
      <c r="AA516" s="15">
        <f t="shared" si="775"/>
        <v>1.9115055013239957E-2</v>
      </c>
      <c r="AB516" s="15">
        <f t="shared" si="776"/>
        <v>2.5652011538833303E-2</v>
      </c>
      <c r="AD516" s="21"/>
    </row>
    <row r="517" spans="1:30" x14ac:dyDescent="0.2">
      <c r="A517" s="63"/>
      <c r="B517" s="64" t="s">
        <v>1850</v>
      </c>
      <c r="C517" s="65" t="s">
        <v>1851</v>
      </c>
      <c r="D517" s="65" t="s">
        <v>41</v>
      </c>
      <c r="E517" s="66">
        <v>1</v>
      </c>
      <c r="F517" s="66">
        <v>1</v>
      </c>
      <c r="G517" s="1">
        <v>248</v>
      </c>
      <c r="H517" s="1">
        <v>248</v>
      </c>
      <c r="I517" s="1">
        <v>248</v>
      </c>
      <c r="J517" s="1">
        <v>248</v>
      </c>
      <c r="K517" s="1"/>
      <c r="L517" s="1"/>
      <c r="M517" s="1"/>
      <c r="N517" s="1"/>
      <c r="O517" s="1"/>
      <c r="P517" s="1"/>
      <c r="R517" s="1">
        <v>290</v>
      </c>
      <c r="S517" s="1">
        <v>290</v>
      </c>
      <c r="T517" s="15">
        <f t="shared" si="768"/>
        <v>1.1693548387096775</v>
      </c>
      <c r="U517" s="15">
        <f t="shared" si="769"/>
        <v>1.1437028271708443</v>
      </c>
      <c r="V517" s="16">
        <f t="shared" si="770"/>
        <v>283.6383011383694</v>
      </c>
      <c r="W517" s="16">
        <f t="shared" si="771"/>
        <v>35.6383011383694</v>
      </c>
      <c r="X517" s="16">
        <f t="shared" si="772"/>
        <v>35.6383011383694</v>
      </c>
      <c r="Y517" s="15">
        <f t="shared" si="773"/>
        <v>4.5848355451969969E-2</v>
      </c>
      <c r="Z517" s="15">
        <f t="shared" si="774"/>
        <v>1.1992624151289988E-2</v>
      </c>
      <c r="AA517" s="15">
        <f t="shared" si="775"/>
        <v>1.9115055013239957E-2</v>
      </c>
      <c r="AB517" s="15">
        <f t="shared" si="776"/>
        <v>2.5652011538833303E-2</v>
      </c>
      <c r="AD517" s="21"/>
    </row>
    <row r="518" spans="1:30" ht="20" x14ac:dyDescent="0.2">
      <c r="A518" s="2">
        <v>126</v>
      </c>
      <c r="B518" s="3" t="s">
        <v>1852</v>
      </c>
      <c r="C518" s="4" t="s">
        <v>1853</v>
      </c>
      <c r="D518" s="4" t="s">
        <v>41</v>
      </c>
      <c r="E518" s="5">
        <v>0</v>
      </c>
      <c r="F518" s="5">
        <v>1</v>
      </c>
      <c r="G518" s="6">
        <v>14092.7</v>
      </c>
      <c r="H518" s="6"/>
      <c r="I518" s="6">
        <v>56370.8</v>
      </c>
      <c r="J518" s="6">
        <v>56370.8</v>
      </c>
      <c r="K518" s="6">
        <v>0</v>
      </c>
      <c r="L518" s="6">
        <v>0</v>
      </c>
      <c r="M518" s="6">
        <v>0</v>
      </c>
      <c r="N518" s="6">
        <v>0</v>
      </c>
      <c r="O518" s="6">
        <v>0</v>
      </c>
      <c r="P518" s="6">
        <v>0</v>
      </c>
      <c r="R518" s="6"/>
      <c r="S518" s="6">
        <v>56370.8</v>
      </c>
      <c r="T518" s="15">
        <v>1.1862745098039216</v>
      </c>
      <c r="U518" s="15">
        <v>1.1606224982650883</v>
      </c>
      <c r="V518" s="16">
        <f t="shared" si="770"/>
        <v>16356.304681300411</v>
      </c>
      <c r="W518" s="16">
        <f t="shared" si="771"/>
        <v>2263.6046813004104</v>
      </c>
      <c r="X518" s="16">
        <f t="shared" si="772"/>
        <v>2263.6046813004104</v>
      </c>
      <c r="Y518" s="15">
        <f t="shared" si="773"/>
        <v>4.5848355451969969E-2</v>
      </c>
      <c r="Z518" s="15">
        <f t="shared" si="774"/>
        <v>1.1992624151289988E-2</v>
      </c>
      <c r="AA518" s="15">
        <f t="shared" si="775"/>
        <v>1.9115055013239957E-2</v>
      </c>
      <c r="AB518" s="15">
        <f t="shared" si="776"/>
        <v>2.5652011538833303E-2</v>
      </c>
      <c r="AC518" s="17" t="s">
        <v>4646</v>
      </c>
      <c r="AD518" s="21"/>
    </row>
    <row r="519" spans="1:30" x14ac:dyDescent="0.2">
      <c r="A519" s="63"/>
      <c r="B519" s="64">
        <v>42611925</v>
      </c>
      <c r="C519" s="65" t="s">
        <v>4647</v>
      </c>
      <c r="D519" s="65" t="s">
        <v>41</v>
      </c>
      <c r="E519" s="66">
        <v>0.21479000000000001</v>
      </c>
      <c r="F519" s="66">
        <v>1</v>
      </c>
      <c r="G519" s="1"/>
      <c r="H519" s="1">
        <v>10200</v>
      </c>
      <c r="I519" s="1">
        <v>1044.845955</v>
      </c>
      <c r="J519" s="1">
        <v>1044.845955</v>
      </c>
      <c r="K519" s="1"/>
      <c r="L519" s="1"/>
      <c r="M519" s="1"/>
      <c r="N519" s="1"/>
      <c r="O519" s="1"/>
      <c r="P519" s="1"/>
      <c r="R519" s="1">
        <v>12100</v>
      </c>
      <c r="S519" s="1">
        <v>1378.3074300000001</v>
      </c>
      <c r="T519" s="15">
        <f t="shared" ref="T519:T520" si="777">R519/H519</f>
        <v>1.1862745098039216</v>
      </c>
      <c r="U519" s="15">
        <f t="shared" ref="U519:U520" si="778">T519-AB519</f>
        <v>1.1606224982650883</v>
      </c>
      <c r="V519" s="16"/>
      <c r="W519" s="16"/>
      <c r="X519" s="16"/>
      <c r="Y519" s="15">
        <f t="shared" si="773"/>
        <v>4.5848355451969969E-2</v>
      </c>
      <c r="Z519" s="15">
        <f t="shared" si="774"/>
        <v>1.1992624151289988E-2</v>
      </c>
      <c r="AA519" s="15">
        <f t="shared" si="775"/>
        <v>1.9115055013239957E-2</v>
      </c>
      <c r="AB519" s="15">
        <f t="shared" si="776"/>
        <v>2.5652011538833303E-2</v>
      </c>
      <c r="AC519" s="17" t="s">
        <v>5100</v>
      </c>
      <c r="AD519" s="21"/>
    </row>
    <row r="520" spans="1:30" ht="15" thickBot="1" x14ac:dyDescent="0.25">
      <c r="A520" s="2">
        <v>127</v>
      </c>
      <c r="B520" s="3" t="s">
        <v>1854</v>
      </c>
      <c r="C520" s="4" t="s">
        <v>1855</v>
      </c>
      <c r="D520" s="4" t="s">
        <v>41</v>
      </c>
      <c r="E520" s="5">
        <v>0</v>
      </c>
      <c r="F520" s="5">
        <v>1</v>
      </c>
      <c r="G520" s="6">
        <v>454.28</v>
      </c>
      <c r="H520" s="6">
        <v>83.9</v>
      </c>
      <c r="I520" s="6">
        <v>1817.12</v>
      </c>
      <c r="J520" s="6">
        <v>1817.12</v>
      </c>
      <c r="K520" s="6">
        <v>0</v>
      </c>
      <c r="L520" s="6">
        <v>0</v>
      </c>
      <c r="M520" s="6">
        <v>0</v>
      </c>
      <c r="N520" s="6">
        <v>0</v>
      </c>
      <c r="O520" s="6">
        <v>0</v>
      </c>
      <c r="P520" s="6">
        <v>0</v>
      </c>
      <c r="R520" s="6">
        <v>134</v>
      </c>
      <c r="S520" s="6">
        <v>454.28</v>
      </c>
      <c r="T520" s="15">
        <f t="shared" si="777"/>
        <v>1.5971394517282478</v>
      </c>
      <c r="U520" s="15">
        <f t="shared" si="778"/>
        <v>1.5714874401894146</v>
      </c>
      <c r="V520" s="16">
        <f t="shared" ref="V520" si="779">G520*U520</f>
        <v>713.89531432924719</v>
      </c>
      <c r="W520" s="16">
        <f t="shared" ref="W520" si="780">V520-G520</f>
        <v>259.61531432924721</v>
      </c>
      <c r="X520" s="16">
        <f t="shared" ref="X520" si="781">F520*W520</f>
        <v>259.61531432924721</v>
      </c>
      <c r="Y520" s="15">
        <f t="shared" si="773"/>
        <v>4.5848355451969969E-2</v>
      </c>
      <c r="Z520" s="15">
        <f t="shared" si="774"/>
        <v>1.1992624151289988E-2</v>
      </c>
      <c r="AA520" s="15">
        <f t="shared" si="775"/>
        <v>1.9115055013239957E-2</v>
      </c>
      <c r="AB520" s="15">
        <f t="shared" si="776"/>
        <v>2.5652011538833303E-2</v>
      </c>
      <c r="AD520" s="21"/>
    </row>
    <row r="521" spans="1:30" ht="15" thickBot="1" x14ac:dyDescent="0.25">
      <c r="A521" s="8">
        <v>128</v>
      </c>
      <c r="B521" s="9" t="s">
        <v>1856</v>
      </c>
      <c r="C521" s="10" t="s">
        <v>1857</v>
      </c>
      <c r="D521" s="10" t="s">
        <v>41</v>
      </c>
      <c r="E521" s="11">
        <v>0</v>
      </c>
      <c r="F521" s="11">
        <v>3</v>
      </c>
      <c r="G521" s="12">
        <v>788.96</v>
      </c>
      <c r="H521" s="12">
        <v>944.53</v>
      </c>
      <c r="I521" s="12">
        <v>2833.59</v>
      </c>
      <c r="J521" s="12">
        <v>728.61662999999999</v>
      </c>
      <c r="K521" s="12">
        <v>758.25</v>
      </c>
      <c r="L521" s="12">
        <v>0</v>
      </c>
      <c r="M521" s="12">
        <v>0</v>
      </c>
      <c r="N521" s="12">
        <v>256.2885</v>
      </c>
      <c r="O521" s="12">
        <v>831.92156999999997</v>
      </c>
      <c r="P521" s="13">
        <v>258.50440980000002</v>
      </c>
      <c r="R521" s="12">
        <v>1081.56</v>
      </c>
      <c r="S521" s="12">
        <v>840.94140000000004</v>
      </c>
      <c r="AD521" s="21"/>
    </row>
    <row r="522" spans="1:30" x14ac:dyDescent="0.2">
      <c r="A522" s="63"/>
      <c r="B522" s="64" t="s">
        <v>1770</v>
      </c>
      <c r="C522" s="65" t="s">
        <v>1771</v>
      </c>
      <c r="D522" s="65" t="s">
        <v>390</v>
      </c>
      <c r="E522" s="66">
        <v>0.28003</v>
      </c>
      <c r="F522" s="66">
        <v>0.84009</v>
      </c>
      <c r="G522" s="1">
        <v>407</v>
      </c>
      <c r="H522" s="1">
        <v>407</v>
      </c>
      <c r="I522" s="1">
        <v>341.91663</v>
      </c>
      <c r="J522" s="1">
        <v>341.91663</v>
      </c>
      <c r="K522" s="1"/>
      <c r="L522" s="1"/>
      <c r="M522" s="1"/>
      <c r="N522" s="1"/>
      <c r="O522" s="1"/>
      <c r="P522" s="1"/>
      <c r="R522" s="1">
        <v>460</v>
      </c>
      <c r="S522" s="1">
        <v>386.44139999999999</v>
      </c>
      <c r="T522" s="15">
        <f t="shared" ref="T522:T526" si="782">R522/H522</f>
        <v>1.1302211302211302</v>
      </c>
      <c r="U522" s="15">
        <f t="shared" ref="U522:U526" si="783">T522-AB522</f>
        <v>1.104569118682297</v>
      </c>
      <c r="V522" s="16">
        <f t="shared" ref="V522:V526" si="784">G522*U522</f>
        <v>449.55963130369486</v>
      </c>
      <c r="W522" s="16">
        <f t="shared" ref="W522:W526" si="785">V522-G522</f>
        <v>42.559631303694857</v>
      </c>
      <c r="X522" s="16">
        <f t="shared" ref="X522:X526" si="786">F522*W522</f>
        <v>35.753920661921015</v>
      </c>
      <c r="Y522" s="15">
        <f t="shared" ref="Y522:Y526" si="787">104.584835545197%-100%</f>
        <v>4.5848355451969969E-2</v>
      </c>
      <c r="Z522" s="15">
        <f t="shared" ref="Z522:Z526" si="788">101.199262415129%-100%</f>
        <v>1.1992624151289988E-2</v>
      </c>
      <c r="AA522" s="15">
        <f t="shared" ref="AA522:AA526" si="789">101.911505501324%-100%</f>
        <v>1.9115055013239957E-2</v>
      </c>
      <c r="AB522" s="15">
        <f t="shared" ref="AB522:AB526" si="790">AVERAGE(Y522:AA522)</f>
        <v>2.5652011538833303E-2</v>
      </c>
      <c r="AD522" s="21"/>
    </row>
    <row r="523" spans="1:30" x14ac:dyDescent="0.2">
      <c r="A523" s="63"/>
      <c r="B523" s="64" t="s">
        <v>1858</v>
      </c>
      <c r="C523" s="65" t="s">
        <v>1859</v>
      </c>
      <c r="D523" s="65" t="s">
        <v>41</v>
      </c>
      <c r="E523" s="66">
        <v>1</v>
      </c>
      <c r="F523" s="66">
        <v>3</v>
      </c>
      <c r="G523" s="1">
        <v>36.700000000000003</v>
      </c>
      <c r="H523" s="1">
        <v>36.700000000000003</v>
      </c>
      <c r="I523" s="1">
        <v>110.1</v>
      </c>
      <c r="J523" s="1">
        <v>110.1</v>
      </c>
      <c r="K523" s="1"/>
      <c r="L523" s="1"/>
      <c r="M523" s="1"/>
      <c r="N523" s="1"/>
      <c r="O523" s="1"/>
      <c r="P523" s="1"/>
      <c r="R523" s="1">
        <v>50</v>
      </c>
      <c r="S523" s="1">
        <v>150</v>
      </c>
      <c r="T523" s="15">
        <f t="shared" si="782"/>
        <v>1.3623978201634876</v>
      </c>
      <c r="U523" s="15">
        <f t="shared" si="783"/>
        <v>1.3367458086246544</v>
      </c>
      <c r="V523" s="16">
        <f t="shared" si="784"/>
        <v>49.058571176524822</v>
      </c>
      <c r="W523" s="16">
        <f t="shared" si="785"/>
        <v>12.358571176524819</v>
      </c>
      <c r="X523" s="16">
        <f t="shared" si="786"/>
        <v>37.075713529574458</v>
      </c>
      <c r="Y523" s="15">
        <f t="shared" si="787"/>
        <v>4.5848355451969969E-2</v>
      </c>
      <c r="Z523" s="15">
        <f t="shared" si="788"/>
        <v>1.1992624151289988E-2</v>
      </c>
      <c r="AA523" s="15">
        <f t="shared" si="789"/>
        <v>1.9115055013239957E-2</v>
      </c>
      <c r="AB523" s="15">
        <f t="shared" si="790"/>
        <v>2.5652011538833303E-2</v>
      </c>
      <c r="AD523" s="21"/>
    </row>
    <row r="524" spans="1:30" x14ac:dyDescent="0.2">
      <c r="A524" s="63"/>
      <c r="B524" s="64" t="s">
        <v>1795</v>
      </c>
      <c r="C524" s="65" t="s">
        <v>1796</v>
      </c>
      <c r="D524" s="65" t="s">
        <v>41</v>
      </c>
      <c r="E524" s="66">
        <v>1</v>
      </c>
      <c r="F524" s="66">
        <v>3</v>
      </c>
      <c r="G524" s="1">
        <v>19.399999999999999</v>
      </c>
      <c r="H524" s="1">
        <v>19.399999999999999</v>
      </c>
      <c r="I524" s="1">
        <v>58.2</v>
      </c>
      <c r="J524" s="1">
        <v>58.2</v>
      </c>
      <c r="K524" s="1"/>
      <c r="L524" s="1"/>
      <c r="M524" s="1"/>
      <c r="N524" s="1"/>
      <c r="O524" s="1"/>
      <c r="P524" s="1"/>
      <c r="R524" s="1">
        <v>23.8</v>
      </c>
      <c r="S524" s="1">
        <v>71.400000000000006</v>
      </c>
      <c r="T524" s="15">
        <f t="shared" si="782"/>
        <v>1.2268041237113403</v>
      </c>
      <c r="U524" s="15">
        <f t="shared" si="783"/>
        <v>1.2011521121725071</v>
      </c>
      <c r="V524" s="16">
        <f t="shared" si="784"/>
        <v>23.302350976146634</v>
      </c>
      <c r="W524" s="16">
        <f t="shared" si="785"/>
        <v>3.9023509761466357</v>
      </c>
      <c r="X524" s="16">
        <f t="shared" si="786"/>
        <v>11.707052928439907</v>
      </c>
      <c r="Y524" s="15">
        <f t="shared" si="787"/>
        <v>4.5848355451969969E-2</v>
      </c>
      <c r="Z524" s="15">
        <f t="shared" si="788"/>
        <v>1.1992624151289988E-2</v>
      </c>
      <c r="AA524" s="15">
        <f t="shared" si="789"/>
        <v>1.9115055013239957E-2</v>
      </c>
      <c r="AB524" s="15">
        <f t="shared" si="790"/>
        <v>2.5652011538833303E-2</v>
      </c>
      <c r="AD524" s="21"/>
    </row>
    <row r="525" spans="1:30" x14ac:dyDescent="0.2">
      <c r="A525" s="63"/>
      <c r="B525" s="64" t="s">
        <v>1778</v>
      </c>
      <c r="C525" s="65" t="s">
        <v>1779</v>
      </c>
      <c r="D525" s="65" t="s">
        <v>561</v>
      </c>
      <c r="E525" s="66">
        <v>1</v>
      </c>
      <c r="F525" s="66">
        <v>3</v>
      </c>
      <c r="G525" s="1">
        <v>72.8</v>
      </c>
      <c r="H525" s="1">
        <v>72.8</v>
      </c>
      <c r="I525" s="1">
        <v>218.4</v>
      </c>
      <c r="J525" s="1">
        <v>218.4</v>
      </c>
      <c r="K525" s="1"/>
      <c r="L525" s="1"/>
      <c r="M525" s="1"/>
      <c r="N525" s="1"/>
      <c r="O525" s="1"/>
      <c r="P525" s="1"/>
      <c r="R525" s="1">
        <v>77.7</v>
      </c>
      <c r="S525" s="1">
        <v>233.1</v>
      </c>
      <c r="T525" s="15">
        <f t="shared" si="782"/>
        <v>1.0673076923076923</v>
      </c>
      <c r="U525" s="15">
        <f t="shared" si="783"/>
        <v>1.0416556807688591</v>
      </c>
      <c r="V525" s="16">
        <f t="shared" si="784"/>
        <v>75.83253355997293</v>
      </c>
      <c r="W525" s="16">
        <f t="shared" si="785"/>
        <v>3.0325335599729328</v>
      </c>
      <c r="X525" s="16">
        <f t="shared" si="786"/>
        <v>9.0976006799187985</v>
      </c>
      <c r="Y525" s="15">
        <f t="shared" si="787"/>
        <v>4.5848355451969969E-2</v>
      </c>
      <c r="Z525" s="15">
        <f t="shared" si="788"/>
        <v>1.1992624151289988E-2</v>
      </c>
      <c r="AA525" s="15">
        <f t="shared" si="789"/>
        <v>1.9115055013239957E-2</v>
      </c>
      <c r="AB525" s="15">
        <f t="shared" si="790"/>
        <v>2.5652011538833303E-2</v>
      </c>
      <c r="AD525" s="21"/>
    </row>
    <row r="526" spans="1:30" ht="15" thickBot="1" x14ac:dyDescent="0.25">
      <c r="A526" s="2">
        <v>129</v>
      </c>
      <c r="B526" s="3">
        <v>642711010</v>
      </c>
      <c r="C526" s="4" t="s">
        <v>1861</v>
      </c>
      <c r="D526" s="4" t="s">
        <v>41</v>
      </c>
      <c r="E526" s="5">
        <v>0</v>
      </c>
      <c r="F526" s="5">
        <v>3</v>
      </c>
      <c r="G526" s="6">
        <v>5053.51</v>
      </c>
      <c r="H526" s="6">
        <v>4870</v>
      </c>
      <c r="I526" s="6">
        <v>15160.53</v>
      </c>
      <c r="J526" s="6">
        <v>15160.53</v>
      </c>
      <c r="K526" s="6">
        <v>0</v>
      </c>
      <c r="L526" s="6">
        <v>0</v>
      </c>
      <c r="M526" s="6">
        <v>0</v>
      </c>
      <c r="N526" s="6">
        <v>0</v>
      </c>
      <c r="O526" s="6">
        <v>0</v>
      </c>
      <c r="P526" s="6">
        <v>0</v>
      </c>
      <c r="R526" s="6">
        <v>5210</v>
      </c>
      <c r="S526" s="6">
        <v>15160.53</v>
      </c>
      <c r="T526" s="15">
        <f t="shared" si="782"/>
        <v>1.0698151950718686</v>
      </c>
      <c r="U526" s="15">
        <f t="shared" si="783"/>
        <v>1.0441631835330354</v>
      </c>
      <c r="V526" s="16">
        <f t="shared" si="784"/>
        <v>5276.6890896160303</v>
      </c>
      <c r="W526" s="16">
        <f t="shared" si="785"/>
        <v>223.17908961603007</v>
      </c>
      <c r="X526" s="16">
        <f t="shared" si="786"/>
        <v>669.53726884809021</v>
      </c>
      <c r="Y526" s="15">
        <f t="shared" si="787"/>
        <v>4.5848355451969969E-2</v>
      </c>
      <c r="Z526" s="15">
        <f t="shared" si="788"/>
        <v>1.1992624151289988E-2</v>
      </c>
      <c r="AA526" s="15">
        <f t="shared" si="789"/>
        <v>1.9115055013239957E-2</v>
      </c>
      <c r="AB526" s="15">
        <f t="shared" si="790"/>
        <v>2.5652011538833303E-2</v>
      </c>
      <c r="AC526" s="17" t="s">
        <v>5101</v>
      </c>
      <c r="AD526" s="21"/>
    </row>
    <row r="527" spans="1:30" ht="15" thickBot="1" x14ac:dyDescent="0.25">
      <c r="A527" s="8">
        <v>130</v>
      </c>
      <c r="B527" s="9" t="s">
        <v>1862</v>
      </c>
      <c r="C527" s="10" t="s">
        <v>1863</v>
      </c>
      <c r="D527" s="10" t="s">
        <v>41</v>
      </c>
      <c r="E527" s="11">
        <v>0</v>
      </c>
      <c r="F527" s="11">
        <v>44</v>
      </c>
      <c r="G527" s="12">
        <v>228.52</v>
      </c>
      <c r="H527" s="12">
        <v>220.53</v>
      </c>
      <c r="I527" s="12">
        <v>9703.32</v>
      </c>
      <c r="J527" s="12">
        <v>5031.4255199999998</v>
      </c>
      <c r="K527" s="12">
        <v>1682.9780000000001</v>
      </c>
      <c r="L527" s="12">
        <v>0</v>
      </c>
      <c r="M527" s="12">
        <v>0</v>
      </c>
      <c r="N527" s="12">
        <v>568.84656399999994</v>
      </c>
      <c r="O527" s="12">
        <v>1846.4961424799999</v>
      </c>
      <c r="P527" s="13">
        <v>573.76489890719995</v>
      </c>
      <c r="R527" s="12">
        <v>254.95</v>
      </c>
      <c r="S527" s="12">
        <v>5882.3335999999999</v>
      </c>
      <c r="AD527" s="21"/>
    </row>
    <row r="528" spans="1:30" x14ac:dyDescent="0.2">
      <c r="A528" s="63"/>
      <c r="B528" s="64" t="s">
        <v>1455</v>
      </c>
      <c r="C528" s="65" t="s">
        <v>1456</v>
      </c>
      <c r="D528" s="65" t="s">
        <v>98</v>
      </c>
      <c r="E528" s="66">
        <v>0.02</v>
      </c>
      <c r="F528" s="66">
        <v>0.88</v>
      </c>
      <c r="G528" s="1">
        <v>131</v>
      </c>
      <c r="H528" s="1">
        <v>131</v>
      </c>
      <c r="I528" s="1">
        <v>115.28</v>
      </c>
      <c r="J528" s="1">
        <v>115.28</v>
      </c>
      <c r="K528" s="1"/>
      <c r="L528" s="1"/>
      <c r="M528" s="1"/>
      <c r="N528" s="1"/>
      <c r="O528" s="1"/>
      <c r="P528" s="1"/>
      <c r="R528" s="1">
        <v>181</v>
      </c>
      <c r="S528" s="1">
        <v>159.28</v>
      </c>
      <c r="T528" s="15">
        <f t="shared" ref="T528:T533" si="791">R528/H528</f>
        <v>1.3816793893129771</v>
      </c>
      <c r="U528" s="15">
        <f t="shared" ref="U528:U533" si="792">T528-AB528</f>
        <v>1.3560273777741438</v>
      </c>
      <c r="V528" s="16">
        <f t="shared" ref="V528:V533" si="793">G528*U528</f>
        <v>177.63958648841285</v>
      </c>
      <c r="W528" s="16">
        <f t="shared" ref="W528:W533" si="794">V528-G528</f>
        <v>46.639586488412846</v>
      </c>
      <c r="X528" s="16">
        <f t="shared" ref="X528:X533" si="795">F528*W528</f>
        <v>41.042836109803304</v>
      </c>
      <c r="Y528" s="15">
        <f t="shared" ref="Y528:Y533" si="796">104.584835545197%-100%</f>
        <v>4.5848355451969969E-2</v>
      </c>
      <c r="Z528" s="15">
        <f t="shared" ref="Z528:Z533" si="797">101.199262415129%-100%</f>
        <v>1.1992624151289988E-2</v>
      </c>
      <c r="AA528" s="15">
        <f t="shared" ref="AA528:AA533" si="798">101.911505501324%-100%</f>
        <v>1.9115055013239957E-2</v>
      </c>
      <c r="AB528" s="15">
        <f t="shared" ref="AB528:AB533" si="799">AVERAGE(Y528:AA528)</f>
        <v>2.5652011538833303E-2</v>
      </c>
      <c r="AD528" s="21"/>
    </row>
    <row r="529" spans="1:30" x14ac:dyDescent="0.2">
      <c r="A529" s="63"/>
      <c r="B529" s="64" t="s">
        <v>1864</v>
      </c>
      <c r="C529" s="65" t="s">
        <v>1865</v>
      </c>
      <c r="D529" s="65" t="s">
        <v>41</v>
      </c>
      <c r="E529" s="66">
        <v>1</v>
      </c>
      <c r="F529" s="66">
        <v>44</v>
      </c>
      <c r="G529" s="1">
        <v>24.7</v>
      </c>
      <c r="H529" s="1">
        <v>24.7</v>
      </c>
      <c r="I529" s="1">
        <v>1086.8</v>
      </c>
      <c r="J529" s="1">
        <v>1086.8</v>
      </c>
      <c r="K529" s="1"/>
      <c r="L529" s="1"/>
      <c r="M529" s="1"/>
      <c r="N529" s="1"/>
      <c r="O529" s="1"/>
      <c r="P529" s="1"/>
      <c r="R529" s="1">
        <v>27.7</v>
      </c>
      <c r="S529" s="1">
        <v>1218.8</v>
      </c>
      <c r="T529" s="15">
        <f t="shared" si="791"/>
        <v>1.1214574898785425</v>
      </c>
      <c r="U529" s="15">
        <f t="shared" si="792"/>
        <v>1.0958054783397093</v>
      </c>
      <c r="V529" s="16">
        <f t="shared" si="793"/>
        <v>27.066395314990821</v>
      </c>
      <c r="W529" s="16">
        <f t="shared" si="794"/>
        <v>2.3663953149908217</v>
      </c>
      <c r="X529" s="16">
        <f t="shared" si="795"/>
        <v>104.12139385959615</v>
      </c>
      <c r="Y529" s="15">
        <f t="shared" si="796"/>
        <v>4.5848355451969969E-2</v>
      </c>
      <c r="Z529" s="15">
        <f t="shared" si="797"/>
        <v>1.1992624151289988E-2</v>
      </c>
      <c r="AA529" s="15">
        <f t="shared" si="798"/>
        <v>1.9115055013239957E-2</v>
      </c>
      <c r="AB529" s="15">
        <f t="shared" si="799"/>
        <v>2.5652011538833303E-2</v>
      </c>
      <c r="AD529" s="21"/>
    </row>
    <row r="530" spans="1:30" x14ac:dyDescent="0.2">
      <c r="A530" s="63"/>
      <c r="B530" s="64" t="s">
        <v>1799</v>
      </c>
      <c r="C530" s="65" t="s">
        <v>1800</v>
      </c>
      <c r="D530" s="65" t="s">
        <v>41</v>
      </c>
      <c r="E530" s="66">
        <v>1</v>
      </c>
      <c r="F530" s="66">
        <v>44</v>
      </c>
      <c r="G530" s="1">
        <v>75.099999999999994</v>
      </c>
      <c r="H530" s="1">
        <v>75.099999999999994</v>
      </c>
      <c r="I530" s="1">
        <v>3304.4</v>
      </c>
      <c r="J530" s="1">
        <v>3304.4</v>
      </c>
      <c r="K530" s="1"/>
      <c r="L530" s="1"/>
      <c r="M530" s="1"/>
      <c r="N530" s="1"/>
      <c r="O530" s="1"/>
      <c r="P530" s="1"/>
      <c r="R530" s="1">
        <v>88.4</v>
      </c>
      <c r="S530" s="1">
        <v>3889.6</v>
      </c>
      <c r="T530" s="15">
        <f t="shared" si="791"/>
        <v>1.1770972037283622</v>
      </c>
      <c r="U530" s="15">
        <f t="shared" si="792"/>
        <v>1.151445192189529</v>
      </c>
      <c r="V530" s="16">
        <f t="shared" si="793"/>
        <v>86.473533933433629</v>
      </c>
      <c r="W530" s="16">
        <f t="shared" si="794"/>
        <v>11.373533933433635</v>
      </c>
      <c r="X530" s="16">
        <f t="shared" si="795"/>
        <v>500.43549307107992</v>
      </c>
      <c r="Y530" s="15">
        <f t="shared" si="796"/>
        <v>4.5848355451969969E-2</v>
      </c>
      <c r="Z530" s="15">
        <f t="shared" si="797"/>
        <v>1.1992624151289988E-2</v>
      </c>
      <c r="AA530" s="15">
        <f t="shared" si="798"/>
        <v>1.9115055013239957E-2</v>
      </c>
      <c r="AB530" s="15">
        <f t="shared" si="799"/>
        <v>2.5652011538833303E-2</v>
      </c>
      <c r="AD530" s="21"/>
    </row>
    <row r="531" spans="1:30" x14ac:dyDescent="0.2">
      <c r="A531" s="63"/>
      <c r="B531" s="64" t="s">
        <v>1866</v>
      </c>
      <c r="C531" s="65" t="s">
        <v>1867</v>
      </c>
      <c r="D531" s="65" t="s">
        <v>41</v>
      </c>
      <c r="E531" s="66">
        <v>1</v>
      </c>
      <c r="F531" s="66">
        <v>44</v>
      </c>
      <c r="G531" s="1">
        <v>8.16</v>
      </c>
      <c r="H531" s="1">
        <v>8.16</v>
      </c>
      <c r="I531" s="1">
        <v>359.04</v>
      </c>
      <c r="J531" s="1">
        <v>359.04</v>
      </c>
      <c r="K531" s="1"/>
      <c r="L531" s="1"/>
      <c r="M531" s="1"/>
      <c r="N531" s="1"/>
      <c r="O531" s="1"/>
      <c r="P531" s="1"/>
      <c r="R531" s="1">
        <v>9.9499999999999993</v>
      </c>
      <c r="S531" s="1">
        <v>437.8</v>
      </c>
      <c r="T531" s="15">
        <f t="shared" si="791"/>
        <v>1.2193627450980391</v>
      </c>
      <c r="U531" s="15">
        <f t="shared" si="792"/>
        <v>1.1937107335592059</v>
      </c>
      <c r="V531" s="16">
        <f t="shared" si="793"/>
        <v>9.7406795858431199</v>
      </c>
      <c r="W531" s="16">
        <f t="shared" si="794"/>
        <v>1.5806795858431197</v>
      </c>
      <c r="X531" s="16">
        <f t="shared" si="795"/>
        <v>69.549901777097261</v>
      </c>
      <c r="Y531" s="15">
        <f t="shared" si="796"/>
        <v>4.5848355451969969E-2</v>
      </c>
      <c r="Z531" s="15">
        <f t="shared" si="797"/>
        <v>1.1992624151289988E-2</v>
      </c>
      <c r="AA531" s="15">
        <f t="shared" si="798"/>
        <v>1.9115055013239957E-2</v>
      </c>
      <c r="AB531" s="15">
        <f t="shared" si="799"/>
        <v>2.5652011538833303E-2</v>
      </c>
      <c r="AD531" s="21"/>
    </row>
    <row r="532" spans="1:30" x14ac:dyDescent="0.2">
      <c r="A532" s="63"/>
      <c r="B532" s="64" t="s">
        <v>1477</v>
      </c>
      <c r="C532" s="65" t="s">
        <v>1478</v>
      </c>
      <c r="D532" s="65" t="s">
        <v>98</v>
      </c>
      <c r="E532" s="66">
        <v>1.9140000000000001E-2</v>
      </c>
      <c r="F532" s="66">
        <v>0.84216000000000002</v>
      </c>
      <c r="G532" s="1">
        <v>197</v>
      </c>
      <c r="H532" s="1">
        <v>197</v>
      </c>
      <c r="I532" s="1">
        <v>165.90552</v>
      </c>
      <c r="J532" s="1">
        <v>165.90552</v>
      </c>
      <c r="K532" s="1"/>
      <c r="L532" s="1"/>
      <c r="M532" s="1"/>
      <c r="N532" s="1"/>
      <c r="O532" s="1"/>
      <c r="P532" s="1"/>
      <c r="R532" s="1">
        <v>210</v>
      </c>
      <c r="S532" s="1">
        <v>176.8536</v>
      </c>
      <c r="T532" s="15">
        <f t="shared" si="791"/>
        <v>1.0659898477157361</v>
      </c>
      <c r="U532" s="15">
        <f t="shared" si="792"/>
        <v>1.0403378361769029</v>
      </c>
      <c r="V532" s="16">
        <f t="shared" si="793"/>
        <v>204.94655372684986</v>
      </c>
      <c r="W532" s="16">
        <f t="shared" si="794"/>
        <v>7.9465537268498565</v>
      </c>
      <c r="X532" s="16">
        <f t="shared" si="795"/>
        <v>6.6922696866038756</v>
      </c>
      <c r="Y532" s="15">
        <f t="shared" si="796"/>
        <v>4.5848355451969969E-2</v>
      </c>
      <c r="Z532" s="15">
        <f t="shared" si="797"/>
        <v>1.1992624151289988E-2</v>
      </c>
      <c r="AA532" s="15">
        <f t="shared" si="798"/>
        <v>1.9115055013239957E-2</v>
      </c>
      <c r="AB532" s="15">
        <f t="shared" si="799"/>
        <v>2.5652011538833303E-2</v>
      </c>
      <c r="AD532" s="21"/>
    </row>
    <row r="533" spans="1:30" ht="15" thickBot="1" x14ac:dyDescent="0.25">
      <c r="A533" s="2">
        <v>131</v>
      </c>
      <c r="B533" s="3" t="s">
        <v>1868</v>
      </c>
      <c r="C533" s="4" t="s">
        <v>1869</v>
      </c>
      <c r="D533" s="4" t="s">
        <v>41</v>
      </c>
      <c r="E533" s="5">
        <v>0</v>
      </c>
      <c r="F533" s="5">
        <v>6</v>
      </c>
      <c r="G533" s="6">
        <v>202.13</v>
      </c>
      <c r="H533" s="6">
        <v>252</v>
      </c>
      <c r="I533" s="6">
        <v>1512</v>
      </c>
      <c r="J533" s="6">
        <v>1512</v>
      </c>
      <c r="K533" s="6">
        <v>0</v>
      </c>
      <c r="L533" s="6">
        <v>0</v>
      </c>
      <c r="M533" s="6">
        <v>0</v>
      </c>
      <c r="N533" s="6">
        <v>0</v>
      </c>
      <c r="O533" s="6">
        <v>0</v>
      </c>
      <c r="P533" s="6">
        <v>0</v>
      </c>
      <c r="R533" s="6">
        <v>295</v>
      </c>
      <c r="S533" s="6">
        <v>1770</v>
      </c>
      <c r="T533" s="15">
        <f t="shared" si="791"/>
        <v>1.1706349206349207</v>
      </c>
      <c r="U533" s="15">
        <f t="shared" si="792"/>
        <v>1.1449829090960875</v>
      </c>
      <c r="V533" s="16">
        <f t="shared" si="793"/>
        <v>231.43539541559215</v>
      </c>
      <c r="W533" s="16">
        <f t="shared" si="794"/>
        <v>29.305395415592159</v>
      </c>
      <c r="X533" s="16">
        <f t="shared" si="795"/>
        <v>175.83237249355295</v>
      </c>
      <c r="Y533" s="15">
        <f t="shared" si="796"/>
        <v>4.5848355451969969E-2</v>
      </c>
      <c r="Z533" s="15">
        <f t="shared" si="797"/>
        <v>1.1992624151289988E-2</v>
      </c>
      <c r="AA533" s="15">
        <f t="shared" si="798"/>
        <v>1.9115055013239957E-2</v>
      </c>
      <c r="AB533" s="15">
        <f t="shared" si="799"/>
        <v>2.5652011538833303E-2</v>
      </c>
      <c r="AD533" s="21"/>
    </row>
    <row r="534" spans="1:30" ht="15" thickBot="1" x14ac:dyDescent="0.25">
      <c r="A534" s="8">
        <v>132</v>
      </c>
      <c r="B534" s="9" t="s">
        <v>1870</v>
      </c>
      <c r="C534" s="10" t="s">
        <v>1871</v>
      </c>
      <c r="D534" s="10" t="s">
        <v>41</v>
      </c>
      <c r="E534" s="11">
        <v>0</v>
      </c>
      <c r="F534" s="11">
        <v>6</v>
      </c>
      <c r="G534" s="12">
        <v>389.12</v>
      </c>
      <c r="H534" s="12">
        <v>462.58</v>
      </c>
      <c r="I534" s="12">
        <v>2775.48</v>
      </c>
      <c r="J534" s="12">
        <v>2281.5034799999999</v>
      </c>
      <c r="K534" s="12">
        <v>177.93600000000001</v>
      </c>
      <c r="L534" s="12">
        <v>0</v>
      </c>
      <c r="M534" s="12">
        <v>0</v>
      </c>
      <c r="N534" s="12">
        <v>60.142367999999998</v>
      </c>
      <c r="O534" s="12">
        <v>195.22426175999999</v>
      </c>
      <c r="P534" s="13">
        <v>60.6623681664</v>
      </c>
      <c r="R534" s="12">
        <v>469.3</v>
      </c>
      <c r="S534" s="12">
        <v>2251.7363999999998</v>
      </c>
      <c r="AD534" s="21"/>
    </row>
    <row r="535" spans="1:30" x14ac:dyDescent="0.2">
      <c r="A535" s="63"/>
      <c r="B535" s="64" t="s">
        <v>1455</v>
      </c>
      <c r="C535" s="65" t="s">
        <v>1456</v>
      </c>
      <c r="D535" s="65" t="s">
        <v>98</v>
      </c>
      <c r="E535" s="66">
        <v>0.02</v>
      </c>
      <c r="F535" s="66">
        <v>0.12</v>
      </c>
      <c r="G535" s="1">
        <v>131</v>
      </c>
      <c r="H535" s="1">
        <v>131</v>
      </c>
      <c r="I535" s="1">
        <v>15.72</v>
      </c>
      <c r="J535" s="1">
        <v>15.72</v>
      </c>
      <c r="K535" s="1"/>
      <c r="L535" s="1"/>
      <c r="M535" s="1"/>
      <c r="N535" s="1"/>
      <c r="O535" s="1"/>
      <c r="P535" s="1"/>
      <c r="R535" s="1">
        <v>181</v>
      </c>
      <c r="S535" s="1">
        <v>21.72</v>
      </c>
      <c r="T535" s="15">
        <f t="shared" ref="T535:T539" si="800">R535/H535</f>
        <v>1.3816793893129771</v>
      </c>
      <c r="U535" s="15">
        <f t="shared" ref="U535:U539" si="801">T535-AB535</f>
        <v>1.3560273777741438</v>
      </c>
      <c r="V535" s="16">
        <f t="shared" ref="V535:V539" si="802">G535*U535</f>
        <v>177.63958648841285</v>
      </c>
      <c r="W535" s="16">
        <f t="shared" ref="W535:W539" si="803">V535-G535</f>
        <v>46.639586488412846</v>
      </c>
      <c r="X535" s="16">
        <f t="shared" ref="X535:X539" si="804">F535*W535</f>
        <v>5.5967503786095412</v>
      </c>
      <c r="Y535" s="15">
        <f t="shared" ref="Y535:Y539" si="805">104.584835545197%-100%</f>
        <v>4.5848355451969969E-2</v>
      </c>
      <c r="Z535" s="15">
        <f t="shared" ref="Z535:Z539" si="806">101.199262415129%-100%</f>
        <v>1.1992624151289988E-2</v>
      </c>
      <c r="AA535" s="15">
        <f t="shared" ref="AA535:AA539" si="807">101.911505501324%-100%</f>
        <v>1.9115055013239957E-2</v>
      </c>
      <c r="AB535" s="15">
        <f t="shared" ref="AB535:AB539" si="808">AVERAGE(Y535:AA535)</f>
        <v>2.5652011538833303E-2</v>
      </c>
      <c r="AD535" s="21"/>
    </row>
    <row r="536" spans="1:30" x14ac:dyDescent="0.2">
      <c r="A536" s="63"/>
      <c r="B536" s="64" t="s">
        <v>1872</v>
      </c>
      <c r="C536" s="65" t="s">
        <v>1873</v>
      </c>
      <c r="D536" s="65" t="s">
        <v>41</v>
      </c>
      <c r="E536" s="66">
        <v>1</v>
      </c>
      <c r="F536" s="66">
        <v>6</v>
      </c>
      <c r="G536" s="1">
        <v>341</v>
      </c>
      <c r="H536" s="1">
        <v>341</v>
      </c>
      <c r="I536" s="1">
        <v>2046</v>
      </c>
      <c r="J536" s="1">
        <v>2046</v>
      </c>
      <c r="K536" s="1"/>
      <c r="L536" s="1"/>
      <c r="M536" s="1"/>
      <c r="N536" s="1"/>
      <c r="O536" s="1"/>
      <c r="P536" s="1"/>
      <c r="R536" s="1">
        <v>330</v>
      </c>
      <c r="S536" s="1">
        <v>1980</v>
      </c>
      <c r="T536" s="15">
        <f t="shared" si="800"/>
        <v>0.967741935483871</v>
      </c>
      <c r="U536" s="15">
        <f t="shared" si="801"/>
        <v>0.94208992394503765</v>
      </c>
      <c r="V536" s="16">
        <f t="shared" si="802"/>
        <v>321.25266406525782</v>
      </c>
      <c r="W536" s="16">
        <f t="shared" si="803"/>
        <v>-19.747335934742182</v>
      </c>
      <c r="X536" s="16">
        <f t="shared" si="804"/>
        <v>-118.48401560845309</v>
      </c>
      <c r="Y536" s="15">
        <f t="shared" si="805"/>
        <v>4.5848355451969969E-2</v>
      </c>
      <c r="Z536" s="15">
        <f t="shared" si="806"/>
        <v>1.1992624151289988E-2</v>
      </c>
      <c r="AA536" s="15">
        <f t="shared" si="807"/>
        <v>1.9115055013239957E-2</v>
      </c>
      <c r="AB536" s="15">
        <f t="shared" si="808"/>
        <v>2.5652011538833303E-2</v>
      </c>
      <c r="AD536" s="21"/>
    </row>
    <row r="537" spans="1:30" x14ac:dyDescent="0.2">
      <c r="A537" s="63"/>
      <c r="B537" s="64" t="s">
        <v>1864</v>
      </c>
      <c r="C537" s="65" t="s">
        <v>1865</v>
      </c>
      <c r="D537" s="65" t="s">
        <v>41</v>
      </c>
      <c r="E537" s="66">
        <v>1</v>
      </c>
      <c r="F537" s="66">
        <v>6</v>
      </c>
      <c r="G537" s="1">
        <v>24.7</v>
      </c>
      <c r="H537" s="1">
        <v>24.7</v>
      </c>
      <c r="I537" s="1">
        <v>148.19999999999999</v>
      </c>
      <c r="J537" s="1">
        <v>148.19999999999999</v>
      </c>
      <c r="K537" s="1"/>
      <c r="L537" s="1"/>
      <c r="M537" s="1"/>
      <c r="N537" s="1"/>
      <c r="O537" s="1"/>
      <c r="P537" s="1"/>
      <c r="R537" s="1">
        <v>27.7</v>
      </c>
      <c r="S537" s="1">
        <v>166.2</v>
      </c>
      <c r="T537" s="15">
        <f t="shared" si="800"/>
        <v>1.1214574898785425</v>
      </c>
      <c r="U537" s="15">
        <f t="shared" si="801"/>
        <v>1.0958054783397093</v>
      </c>
      <c r="V537" s="16">
        <f t="shared" si="802"/>
        <v>27.066395314990821</v>
      </c>
      <c r="W537" s="16">
        <f t="shared" si="803"/>
        <v>2.3663953149908217</v>
      </c>
      <c r="X537" s="16">
        <f t="shared" si="804"/>
        <v>14.19837188994493</v>
      </c>
      <c r="Y537" s="15">
        <f t="shared" si="805"/>
        <v>4.5848355451969969E-2</v>
      </c>
      <c r="Z537" s="15">
        <f t="shared" si="806"/>
        <v>1.1992624151289988E-2</v>
      </c>
      <c r="AA537" s="15">
        <f t="shared" si="807"/>
        <v>1.9115055013239957E-2</v>
      </c>
      <c r="AB537" s="15">
        <f t="shared" si="808"/>
        <v>2.5652011538833303E-2</v>
      </c>
      <c r="AD537" s="21"/>
    </row>
    <row r="538" spans="1:30" x14ac:dyDescent="0.2">
      <c r="A538" s="63"/>
      <c r="B538" s="64" t="s">
        <v>1866</v>
      </c>
      <c r="C538" s="65" t="s">
        <v>1867</v>
      </c>
      <c r="D538" s="65" t="s">
        <v>41</v>
      </c>
      <c r="E538" s="66">
        <v>1</v>
      </c>
      <c r="F538" s="66">
        <v>6</v>
      </c>
      <c r="G538" s="1">
        <v>8.16</v>
      </c>
      <c r="H538" s="1">
        <v>8.16</v>
      </c>
      <c r="I538" s="1">
        <v>48.96</v>
      </c>
      <c r="J538" s="1">
        <v>48.96</v>
      </c>
      <c r="K538" s="1"/>
      <c r="L538" s="1"/>
      <c r="M538" s="1"/>
      <c r="N538" s="1"/>
      <c r="O538" s="1"/>
      <c r="P538" s="1"/>
      <c r="R538" s="1">
        <v>9.9499999999999993</v>
      </c>
      <c r="S538" s="1">
        <v>59.7</v>
      </c>
      <c r="T538" s="15">
        <f t="shared" si="800"/>
        <v>1.2193627450980391</v>
      </c>
      <c r="U538" s="15">
        <f t="shared" si="801"/>
        <v>1.1937107335592059</v>
      </c>
      <c r="V538" s="16">
        <f t="shared" si="802"/>
        <v>9.7406795858431199</v>
      </c>
      <c r="W538" s="16">
        <f t="shared" si="803"/>
        <v>1.5806795858431197</v>
      </c>
      <c r="X538" s="16">
        <f t="shared" si="804"/>
        <v>9.4840775150587184</v>
      </c>
      <c r="Y538" s="15">
        <f t="shared" si="805"/>
        <v>4.5848355451969969E-2</v>
      </c>
      <c r="Z538" s="15">
        <f t="shared" si="806"/>
        <v>1.1992624151289988E-2</v>
      </c>
      <c r="AA538" s="15">
        <f t="shared" si="807"/>
        <v>1.9115055013239957E-2</v>
      </c>
      <c r="AB538" s="15">
        <f t="shared" si="808"/>
        <v>2.5652011538833303E-2</v>
      </c>
      <c r="AD538" s="21"/>
    </row>
    <row r="539" spans="1:30" ht="15" thickBot="1" x14ac:dyDescent="0.25">
      <c r="A539" s="63"/>
      <c r="B539" s="64" t="s">
        <v>1477</v>
      </c>
      <c r="C539" s="65" t="s">
        <v>1478</v>
      </c>
      <c r="D539" s="65" t="s">
        <v>98</v>
      </c>
      <c r="E539" s="66">
        <v>1.9140000000000001E-2</v>
      </c>
      <c r="F539" s="66">
        <v>0.11484</v>
      </c>
      <c r="G539" s="1">
        <v>197</v>
      </c>
      <c r="H539" s="1">
        <v>197</v>
      </c>
      <c r="I539" s="1">
        <v>22.623480000000001</v>
      </c>
      <c r="J539" s="1">
        <v>22.623480000000001</v>
      </c>
      <c r="K539" s="1"/>
      <c r="L539" s="1"/>
      <c r="M539" s="1"/>
      <c r="N539" s="1"/>
      <c r="O539" s="1"/>
      <c r="P539" s="1"/>
      <c r="R539" s="1">
        <v>210</v>
      </c>
      <c r="S539" s="1">
        <v>24.116399999999999</v>
      </c>
      <c r="T539" s="15">
        <f t="shared" si="800"/>
        <v>1.0659898477157361</v>
      </c>
      <c r="U539" s="15">
        <f t="shared" si="801"/>
        <v>1.0403378361769029</v>
      </c>
      <c r="V539" s="16">
        <f t="shared" si="802"/>
        <v>204.94655372684986</v>
      </c>
      <c r="W539" s="16">
        <f t="shared" si="803"/>
        <v>7.9465537268498565</v>
      </c>
      <c r="X539" s="16">
        <f t="shared" si="804"/>
        <v>0.91258222999143745</v>
      </c>
      <c r="Y539" s="15">
        <f t="shared" si="805"/>
        <v>4.5848355451969969E-2</v>
      </c>
      <c r="Z539" s="15">
        <f t="shared" si="806"/>
        <v>1.1992624151289988E-2</v>
      </c>
      <c r="AA539" s="15">
        <f t="shared" si="807"/>
        <v>1.9115055013239957E-2</v>
      </c>
      <c r="AB539" s="15">
        <f t="shared" si="808"/>
        <v>2.5652011538833303E-2</v>
      </c>
      <c r="AD539" s="21"/>
    </row>
    <row r="540" spans="1:30" ht="15" thickBot="1" x14ac:dyDescent="0.25">
      <c r="A540" s="8">
        <v>133</v>
      </c>
      <c r="B540" s="9" t="s">
        <v>1874</v>
      </c>
      <c r="C540" s="10" t="s">
        <v>1875</v>
      </c>
      <c r="D540" s="10" t="s">
        <v>41</v>
      </c>
      <c r="E540" s="11">
        <v>0</v>
      </c>
      <c r="F540" s="11">
        <v>3</v>
      </c>
      <c r="G540" s="12">
        <v>322.02</v>
      </c>
      <c r="H540" s="12">
        <v>256.25</v>
      </c>
      <c r="I540" s="12">
        <v>768.75</v>
      </c>
      <c r="J540" s="12">
        <v>187.77173999999999</v>
      </c>
      <c r="K540" s="12">
        <v>209.27699999999999</v>
      </c>
      <c r="L540" s="12">
        <v>0</v>
      </c>
      <c r="M540" s="12">
        <v>0</v>
      </c>
      <c r="N540" s="12">
        <v>70.735625999999996</v>
      </c>
      <c r="O540" s="12">
        <v>229.61035332</v>
      </c>
      <c r="P540" s="13">
        <v>71.347217104799995</v>
      </c>
      <c r="R540" s="12">
        <v>291.58</v>
      </c>
      <c r="S540" s="12">
        <v>211.31819999999999</v>
      </c>
      <c r="AD540" s="21"/>
    </row>
    <row r="541" spans="1:30" x14ac:dyDescent="0.2">
      <c r="A541" s="63"/>
      <c r="B541" s="64" t="s">
        <v>1455</v>
      </c>
      <c r="C541" s="65" t="s">
        <v>1456</v>
      </c>
      <c r="D541" s="65" t="s">
        <v>98</v>
      </c>
      <c r="E541" s="66">
        <v>0.02</v>
      </c>
      <c r="F541" s="66">
        <v>0.06</v>
      </c>
      <c r="G541" s="1">
        <v>131</v>
      </c>
      <c r="H541" s="1">
        <v>131</v>
      </c>
      <c r="I541" s="1">
        <v>7.86</v>
      </c>
      <c r="J541" s="1">
        <v>7.86</v>
      </c>
      <c r="K541" s="1"/>
      <c r="L541" s="1"/>
      <c r="M541" s="1"/>
      <c r="N541" s="1"/>
      <c r="O541" s="1"/>
      <c r="P541" s="1"/>
      <c r="R541" s="1">
        <v>181</v>
      </c>
      <c r="S541" s="1">
        <v>10.86</v>
      </c>
      <c r="T541" s="15">
        <f t="shared" ref="T541:T543" si="809">R541/H541</f>
        <v>1.3816793893129771</v>
      </c>
      <c r="U541" s="15">
        <f t="shared" ref="U541:U543" si="810">T541-AB541</f>
        <v>1.3560273777741438</v>
      </c>
      <c r="V541" s="16">
        <f t="shared" ref="V541:V543" si="811">G541*U541</f>
        <v>177.63958648841285</v>
      </c>
      <c r="W541" s="16">
        <f t="shared" ref="W541:W543" si="812">V541-G541</f>
        <v>46.639586488412846</v>
      </c>
      <c r="X541" s="16">
        <f t="shared" ref="X541:X543" si="813">F541*W541</f>
        <v>2.7983751893047706</v>
      </c>
      <c r="Y541" s="15">
        <f t="shared" ref="Y541:Y543" si="814">104.584835545197%-100%</f>
        <v>4.5848355451969969E-2</v>
      </c>
      <c r="Z541" s="15">
        <f t="shared" ref="Z541:Z543" si="815">101.199262415129%-100%</f>
        <v>1.1992624151289988E-2</v>
      </c>
      <c r="AA541" s="15">
        <f t="shared" ref="AA541:AA543" si="816">101.911505501324%-100%</f>
        <v>1.9115055013239957E-2</v>
      </c>
      <c r="AB541" s="15">
        <f t="shared" ref="AB541:AB543" si="817">AVERAGE(Y541:AA541)</f>
        <v>2.5652011538833303E-2</v>
      </c>
      <c r="AD541" s="21"/>
    </row>
    <row r="542" spans="1:30" x14ac:dyDescent="0.2">
      <c r="A542" s="63"/>
      <c r="B542" s="64" t="s">
        <v>1797</v>
      </c>
      <c r="C542" s="65" t="s">
        <v>1798</v>
      </c>
      <c r="D542" s="65" t="s">
        <v>41</v>
      </c>
      <c r="E542" s="66">
        <v>2</v>
      </c>
      <c r="F542" s="66">
        <v>6</v>
      </c>
      <c r="G542" s="1">
        <v>28.1</v>
      </c>
      <c r="H542" s="1">
        <v>28.1</v>
      </c>
      <c r="I542" s="1">
        <v>168.6</v>
      </c>
      <c r="J542" s="1">
        <v>168.6</v>
      </c>
      <c r="K542" s="1"/>
      <c r="L542" s="1"/>
      <c r="M542" s="1"/>
      <c r="N542" s="1"/>
      <c r="O542" s="1"/>
      <c r="P542" s="1"/>
      <c r="R542" s="1">
        <v>31.4</v>
      </c>
      <c r="S542" s="1">
        <v>188.4</v>
      </c>
      <c r="T542" s="15">
        <f t="shared" si="809"/>
        <v>1.1174377224199288</v>
      </c>
      <c r="U542" s="15">
        <f t="shared" si="810"/>
        <v>1.0917857108810956</v>
      </c>
      <c r="V542" s="16">
        <f t="shared" si="811"/>
        <v>30.679178475758786</v>
      </c>
      <c r="W542" s="16">
        <f t="shared" si="812"/>
        <v>2.5791784757587841</v>
      </c>
      <c r="X542" s="16">
        <f t="shared" si="813"/>
        <v>15.475070854552705</v>
      </c>
      <c r="Y542" s="15">
        <f t="shared" si="814"/>
        <v>4.5848355451969969E-2</v>
      </c>
      <c r="Z542" s="15">
        <f t="shared" si="815"/>
        <v>1.1992624151289988E-2</v>
      </c>
      <c r="AA542" s="15">
        <f t="shared" si="816"/>
        <v>1.9115055013239957E-2</v>
      </c>
      <c r="AB542" s="15">
        <f t="shared" si="817"/>
        <v>2.5652011538833303E-2</v>
      </c>
      <c r="AD542" s="21"/>
    </row>
    <row r="543" spans="1:30" x14ac:dyDescent="0.2">
      <c r="A543" s="63"/>
      <c r="B543" s="64" t="s">
        <v>1477</v>
      </c>
      <c r="C543" s="65" t="s">
        <v>1478</v>
      </c>
      <c r="D543" s="65" t="s">
        <v>98</v>
      </c>
      <c r="E543" s="66">
        <v>1.9140000000000001E-2</v>
      </c>
      <c r="F543" s="66">
        <v>5.7419999999999999E-2</v>
      </c>
      <c r="G543" s="1">
        <v>197</v>
      </c>
      <c r="H543" s="1">
        <v>197</v>
      </c>
      <c r="I543" s="1">
        <v>11.31174</v>
      </c>
      <c r="J543" s="1">
        <v>11.31174</v>
      </c>
      <c r="K543" s="1"/>
      <c r="L543" s="1"/>
      <c r="M543" s="1"/>
      <c r="N543" s="1"/>
      <c r="O543" s="1"/>
      <c r="P543" s="1"/>
      <c r="R543" s="1">
        <v>210</v>
      </c>
      <c r="S543" s="1">
        <v>12.058199999999999</v>
      </c>
      <c r="T543" s="15">
        <f t="shared" si="809"/>
        <v>1.0659898477157361</v>
      </c>
      <c r="U543" s="15">
        <f t="shared" si="810"/>
        <v>1.0403378361769029</v>
      </c>
      <c r="V543" s="16">
        <f t="shared" si="811"/>
        <v>204.94655372684986</v>
      </c>
      <c r="W543" s="16">
        <f t="shared" si="812"/>
        <v>7.9465537268498565</v>
      </c>
      <c r="X543" s="16">
        <f t="shared" si="813"/>
        <v>0.45629111499571873</v>
      </c>
      <c r="Y543" s="15">
        <f t="shared" si="814"/>
        <v>4.5848355451969969E-2</v>
      </c>
      <c r="Z543" s="15">
        <f t="shared" si="815"/>
        <v>1.1992624151289988E-2</v>
      </c>
      <c r="AA543" s="15">
        <f t="shared" si="816"/>
        <v>1.9115055013239957E-2</v>
      </c>
      <c r="AB543" s="15">
        <f t="shared" si="817"/>
        <v>2.5652011538833303E-2</v>
      </c>
      <c r="AD543" s="21"/>
    </row>
    <row r="544" spans="1:30" ht="15" thickBot="1" x14ac:dyDescent="0.25">
      <c r="A544" s="2">
        <v>134</v>
      </c>
      <c r="B544" s="3" t="s">
        <v>1876</v>
      </c>
      <c r="C544" s="4" t="s">
        <v>1877</v>
      </c>
      <c r="D544" s="4" t="s">
        <v>41</v>
      </c>
      <c r="E544" s="5">
        <v>0</v>
      </c>
      <c r="F544" s="5">
        <v>3</v>
      </c>
      <c r="G544" s="6">
        <v>2015.75</v>
      </c>
      <c r="H544" s="6">
        <v>1430</v>
      </c>
      <c r="I544" s="6">
        <v>4290</v>
      </c>
      <c r="J544" s="6">
        <v>4290</v>
      </c>
      <c r="K544" s="6">
        <v>0</v>
      </c>
      <c r="L544" s="6">
        <v>0</v>
      </c>
      <c r="M544" s="6">
        <v>0</v>
      </c>
      <c r="N544" s="6">
        <v>0</v>
      </c>
      <c r="O544" s="6">
        <v>0</v>
      </c>
      <c r="P544" s="6">
        <v>0</v>
      </c>
      <c r="R544" s="6">
        <v>1280</v>
      </c>
      <c r="S544" s="6">
        <v>3840</v>
      </c>
      <c r="T544" s="15"/>
      <c r="U544" s="15"/>
      <c r="V544" s="16"/>
      <c r="W544" s="16"/>
      <c r="X544" s="16"/>
      <c r="Y544" s="15"/>
      <c r="Z544" s="15"/>
      <c r="AA544" s="15"/>
      <c r="AB544" s="15"/>
      <c r="AD544" s="21"/>
    </row>
    <row r="545" spans="1:30" ht="15" thickBot="1" x14ac:dyDescent="0.25">
      <c r="A545" s="8">
        <v>135</v>
      </c>
      <c r="B545" s="9" t="s">
        <v>1878</v>
      </c>
      <c r="C545" s="10" t="s">
        <v>1879</v>
      </c>
      <c r="D545" s="10" t="s">
        <v>41</v>
      </c>
      <c r="E545" s="11">
        <v>0</v>
      </c>
      <c r="F545" s="11">
        <v>1</v>
      </c>
      <c r="G545" s="12">
        <v>322.02</v>
      </c>
      <c r="H545" s="12">
        <v>208.16</v>
      </c>
      <c r="I545" s="12">
        <v>208.16</v>
      </c>
      <c r="J545" s="12">
        <v>0</v>
      </c>
      <c r="K545" s="12">
        <v>74.982500000000002</v>
      </c>
      <c r="L545" s="12">
        <v>0</v>
      </c>
      <c r="M545" s="12">
        <v>0</v>
      </c>
      <c r="N545" s="12">
        <v>25.344085</v>
      </c>
      <c r="O545" s="12">
        <v>82.267799699999998</v>
      </c>
      <c r="P545" s="13">
        <v>25.563213858000001</v>
      </c>
      <c r="R545" s="12">
        <v>237.7</v>
      </c>
      <c r="S545" s="12">
        <v>0</v>
      </c>
      <c r="AD545" s="21"/>
    </row>
    <row r="546" spans="1:30" ht="20.5" thickBot="1" x14ac:dyDescent="0.25">
      <c r="A546" s="2">
        <v>136</v>
      </c>
      <c r="B546" s="3" t="s">
        <v>1880</v>
      </c>
      <c r="C546" s="4" t="s">
        <v>1881</v>
      </c>
      <c r="D546" s="4" t="s">
        <v>41</v>
      </c>
      <c r="E546" s="5">
        <v>0</v>
      </c>
      <c r="F546" s="5">
        <v>1</v>
      </c>
      <c r="G546" s="6">
        <v>2015.75</v>
      </c>
      <c r="H546" s="6">
        <v>1410</v>
      </c>
      <c r="I546" s="6">
        <v>1410</v>
      </c>
      <c r="J546" s="6">
        <v>1410</v>
      </c>
      <c r="K546" s="6">
        <v>0</v>
      </c>
      <c r="L546" s="6">
        <v>0</v>
      </c>
      <c r="M546" s="6">
        <v>0</v>
      </c>
      <c r="N546" s="6">
        <v>0</v>
      </c>
      <c r="O546" s="6">
        <v>0</v>
      </c>
      <c r="P546" s="6">
        <v>0</v>
      </c>
      <c r="R546" s="6">
        <v>1700</v>
      </c>
      <c r="S546" s="6">
        <v>1700</v>
      </c>
      <c r="T546" s="15">
        <f t="shared" ref="T546" si="818">R546/H546</f>
        <v>1.2056737588652482</v>
      </c>
      <c r="U546" s="15">
        <f t="shared" ref="U546" si="819">T546-AB546</f>
        <v>1.180021747326415</v>
      </c>
      <c r="V546" s="16">
        <f t="shared" ref="V546" si="820">G546*U546</f>
        <v>2378.6288371732207</v>
      </c>
      <c r="W546" s="16">
        <f t="shared" ref="W546" si="821">V546-G546</f>
        <v>362.87883717322075</v>
      </c>
      <c r="X546" s="16">
        <f t="shared" ref="X546" si="822">F546*W546</f>
        <v>362.87883717322075</v>
      </c>
      <c r="Y546" s="15">
        <f t="shared" ref="Y546:Y549" si="823">104.584835545197%-100%</f>
        <v>4.5848355451969969E-2</v>
      </c>
      <c r="Z546" s="15">
        <f t="shared" ref="Z546:Z549" si="824">101.199262415129%-100%</f>
        <v>1.1992624151289988E-2</v>
      </c>
      <c r="AA546" s="15">
        <f t="shared" ref="AA546:AA549" si="825">101.911505501324%-100%</f>
        <v>1.9115055013239957E-2</v>
      </c>
      <c r="AB546" s="15">
        <f t="shared" ref="AB546" si="826">AVERAGE(Y546:AA546)</f>
        <v>2.5652011538833303E-2</v>
      </c>
      <c r="AD546" s="21"/>
    </row>
    <row r="547" spans="1:30" ht="15" thickBot="1" x14ac:dyDescent="0.25">
      <c r="A547" s="8">
        <v>137</v>
      </c>
      <c r="B547" s="9" t="s">
        <v>1882</v>
      </c>
      <c r="C547" s="10" t="s">
        <v>1883</v>
      </c>
      <c r="D547" s="10" t="s">
        <v>41</v>
      </c>
      <c r="E547" s="11">
        <v>0</v>
      </c>
      <c r="F547" s="11">
        <v>9</v>
      </c>
      <c r="G547" s="12">
        <v>402.53</v>
      </c>
      <c r="H547" s="12">
        <v>156.08000000000001</v>
      </c>
      <c r="I547" s="12">
        <v>1404.72</v>
      </c>
      <c r="J547" s="12">
        <v>57.515219999999999</v>
      </c>
      <c r="K547" s="12">
        <v>485.28</v>
      </c>
      <c r="L547" s="12">
        <v>0</v>
      </c>
      <c r="M547" s="12">
        <v>0</v>
      </c>
      <c r="N547" s="12">
        <v>164.02464000000001</v>
      </c>
      <c r="O547" s="12">
        <v>532.42980480000006</v>
      </c>
      <c r="P547" s="13">
        <v>165.442822272</v>
      </c>
      <c r="R547" s="12">
        <v>178.57</v>
      </c>
      <c r="S547" s="12">
        <v>68.754599999999996</v>
      </c>
      <c r="AD547" s="21"/>
    </row>
    <row r="548" spans="1:30" x14ac:dyDescent="0.2">
      <c r="A548" s="63"/>
      <c r="B548" s="64" t="s">
        <v>1455</v>
      </c>
      <c r="C548" s="65" t="s">
        <v>1456</v>
      </c>
      <c r="D548" s="65" t="s">
        <v>98</v>
      </c>
      <c r="E548" s="66">
        <v>0.02</v>
      </c>
      <c r="F548" s="66">
        <v>0.18</v>
      </c>
      <c r="G548" s="1">
        <v>131</v>
      </c>
      <c r="H548" s="1">
        <v>131</v>
      </c>
      <c r="I548" s="1">
        <v>23.58</v>
      </c>
      <c r="J548" s="1">
        <v>23.58</v>
      </c>
      <c r="K548" s="1"/>
      <c r="L548" s="1"/>
      <c r="M548" s="1"/>
      <c r="N548" s="1"/>
      <c r="O548" s="1"/>
      <c r="P548" s="1"/>
      <c r="R548" s="1">
        <v>181</v>
      </c>
      <c r="S548" s="1">
        <v>32.58</v>
      </c>
      <c r="T548" s="15">
        <f t="shared" ref="T548:T549" si="827">R548/H548</f>
        <v>1.3816793893129771</v>
      </c>
      <c r="U548" s="15">
        <f t="shared" ref="U548:U549" si="828">T548-AB548</f>
        <v>1.3560273777741438</v>
      </c>
      <c r="V548" s="16">
        <f t="shared" ref="V548:V549" si="829">G548*U548</f>
        <v>177.63958648841285</v>
      </c>
      <c r="W548" s="16">
        <f t="shared" ref="W548:W549" si="830">V548-G548</f>
        <v>46.639586488412846</v>
      </c>
      <c r="X548" s="16">
        <f t="shared" ref="X548:X549" si="831">F548*W548</f>
        <v>8.3951255679143113</v>
      </c>
      <c r="Y548" s="15">
        <f t="shared" si="823"/>
        <v>4.5848355451969969E-2</v>
      </c>
      <c r="Z548" s="15">
        <f t="shared" si="824"/>
        <v>1.1992624151289988E-2</v>
      </c>
      <c r="AA548" s="15">
        <f t="shared" si="825"/>
        <v>1.9115055013239957E-2</v>
      </c>
      <c r="AB548" s="15">
        <f t="shared" ref="AB548:AB549" si="832">AVERAGE(Y548:AA548)</f>
        <v>2.5652011538833303E-2</v>
      </c>
      <c r="AD548" s="21"/>
    </row>
    <row r="549" spans="1:30" x14ac:dyDescent="0.2">
      <c r="A549" s="63"/>
      <c r="B549" s="64" t="s">
        <v>1477</v>
      </c>
      <c r="C549" s="65" t="s">
        <v>1478</v>
      </c>
      <c r="D549" s="65" t="s">
        <v>98</v>
      </c>
      <c r="E549" s="66">
        <v>1.9140000000000001E-2</v>
      </c>
      <c r="F549" s="66">
        <v>0.17226</v>
      </c>
      <c r="G549" s="1">
        <v>197</v>
      </c>
      <c r="H549" s="1">
        <v>197</v>
      </c>
      <c r="I549" s="1">
        <v>33.935220000000001</v>
      </c>
      <c r="J549" s="1">
        <v>33.935220000000001</v>
      </c>
      <c r="K549" s="1"/>
      <c r="L549" s="1"/>
      <c r="M549" s="1"/>
      <c r="N549" s="1"/>
      <c r="O549" s="1"/>
      <c r="P549" s="1"/>
      <c r="R549" s="1">
        <v>210</v>
      </c>
      <c r="S549" s="1">
        <v>36.174599999999998</v>
      </c>
      <c r="T549" s="15">
        <f t="shared" si="827"/>
        <v>1.0659898477157361</v>
      </c>
      <c r="U549" s="15">
        <f t="shared" si="828"/>
        <v>1.0403378361769029</v>
      </c>
      <c r="V549" s="16">
        <f t="shared" si="829"/>
        <v>204.94655372684986</v>
      </c>
      <c r="W549" s="16">
        <f t="shared" si="830"/>
        <v>7.9465537268498565</v>
      </c>
      <c r="X549" s="16">
        <f t="shared" si="831"/>
        <v>1.3688733449871562</v>
      </c>
      <c r="Y549" s="15">
        <f t="shared" si="823"/>
        <v>4.5848355451969969E-2</v>
      </c>
      <c r="Z549" s="15">
        <f t="shared" si="824"/>
        <v>1.1992624151289988E-2</v>
      </c>
      <c r="AA549" s="15">
        <f t="shared" si="825"/>
        <v>1.9115055013239957E-2</v>
      </c>
      <c r="AB549" s="15">
        <f t="shared" si="832"/>
        <v>2.5652011538833303E-2</v>
      </c>
      <c r="AD549" s="21"/>
    </row>
    <row r="550" spans="1:30" ht="15" thickBot="1" x14ac:dyDescent="0.25">
      <c r="A550" s="2">
        <v>138</v>
      </c>
      <c r="B550" s="3" t="s">
        <v>1884</v>
      </c>
      <c r="C550" s="4" t="s">
        <v>1885</v>
      </c>
      <c r="D550" s="4" t="s">
        <v>41</v>
      </c>
      <c r="E550" s="5">
        <v>0</v>
      </c>
      <c r="F550" s="5">
        <v>9</v>
      </c>
      <c r="G550" s="6">
        <v>2843.93</v>
      </c>
      <c r="H550" s="6">
        <v>2400</v>
      </c>
      <c r="I550" s="6">
        <v>21600</v>
      </c>
      <c r="J550" s="6">
        <v>21600</v>
      </c>
      <c r="K550" s="6">
        <v>0</v>
      </c>
      <c r="L550" s="6">
        <v>0</v>
      </c>
      <c r="M550" s="6">
        <v>0</v>
      </c>
      <c r="N550" s="6">
        <v>0</v>
      </c>
      <c r="O550" s="6">
        <v>0</v>
      </c>
      <c r="P550" s="6">
        <v>0</v>
      </c>
      <c r="R550" s="6">
        <v>2140</v>
      </c>
      <c r="S550" s="6">
        <v>19260</v>
      </c>
      <c r="T550" s="15"/>
      <c r="U550" s="15"/>
      <c r="V550" s="16"/>
      <c r="W550" s="16"/>
      <c r="X550" s="16"/>
      <c r="Y550" s="15"/>
      <c r="Z550" s="15"/>
      <c r="AA550" s="15"/>
      <c r="AB550" s="15"/>
      <c r="AD550" s="21"/>
    </row>
    <row r="551" spans="1:30" ht="15" thickBot="1" x14ac:dyDescent="0.25">
      <c r="A551" s="8">
        <v>139</v>
      </c>
      <c r="B551" s="9" t="s">
        <v>1886</v>
      </c>
      <c r="C551" s="10" t="s">
        <v>1883</v>
      </c>
      <c r="D551" s="10" t="s">
        <v>41</v>
      </c>
      <c r="E551" s="11">
        <v>0</v>
      </c>
      <c r="F551" s="11">
        <v>2</v>
      </c>
      <c r="G551" s="12">
        <v>483.03</v>
      </c>
      <c r="H551" s="12">
        <v>156.08000000000001</v>
      </c>
      <c r="I551" s="12">
        <v>312.16000000000003</v>
      </c>
      <c r="J551" s="12">
        <v>12.78116</v>
      </c>
      <c r="K551" s="12">
        <v>107.84</v>
      </c>
      <c r="L551" s="12">
        <v>0</v>
      </c>
      <c r="M551" s="12">
        <v>0</v>
      </c>
      <c r="N551" s="12">
        <v>36.449919999999999</v>
      </c>
      <c r="O551" s="12">
        <v>118.31773440000001</v>
      </c>
      <c r="P551" s="13">
        <v>36.765071616</v>
      </c>
      <c r="R551" s="12">
        <v>178.57</v>
      </c>
      <c r="S551" s="12">
        <v>15.2788</v>
      </c>
      <c r="AD551" s="21"/>
    </row>
    <row r="552" spans="1:30" x14ac:dyDescent="0.2">
      <c r="A552" s="63"/>
      <c r="B552" s="64" t="s">
        <v>1455</v>
      </c>
      <c r="C552" s="65" t="s">
        <v>1456</v>
      </c>
      <c r="D552" s="65" t="s">
        <v>98</v>
      </c>
      <c r="E552" s="66">
        <v>0.02</v>
      </c>
      <c r="F552" s="66">
        <v>0.04</v>
      </c>
      <c r="G552" s="1">
        <v>131</v>
      </c>
      <c r="H552" s="1">
        <v>131</v>
      </c>
      <c r="I552" s="1">
        <v>5.24</v>
      </c>
      <c r="J552" s="1">
        <v>5.24</v>
      </c>
      <c r="K552" s="1"/>
      <c r="L552" s="1"/>
      <c r="M552" s="1"/>
      <c r="N552" s="1"/>
      <c r="O552" s="1"/>
      <c r="P552" s="1"/>
      <c r="R552" s="1">
        <v>181</v>
      </c>
      <c r="S552" s="1">
        <v>7.24</v>
      </c>
      <c r="T552" s="15">
        <f t="shared" ref="T552:T553" si="833">R552/H552</f>
        <v>1.3816793893129771</v>
      </c>
      <c r="U552" s="15">
        <f t="shared" ref="U552:U553" si="834">T552-AB552</f>
        <v>1.3560273777741438</v>
      </c>
      <c r="V552" s="16">
        <f t="shared" ref="V552:V553" si="835">G552*U552</f>
        <v>177.63958648841285</v>
      </c>
      <c r="W552" s="16">
        <f t="shared" ref="W552:W553" si="836">V552-G552</f>
        <v>46.639586488412846</v>
      </c>
      <c r="X552" s="16">
        <f t="shared" ref="X552:X553" si="837">F552*W552</f>
        <v>1.8655834595365139</v>
      </c>
      <c r="Y552" s="15">
        <f t="shared" ref="Y552:Y553" si="838">104.584835545197%-100%</f>
        <v>4.5848355451969969E-2</v>
      </c>
      <c r="Z552" s="15">
        <f t="shared" ref="Z552:Z553" si="839">101.199262415129%-100%</f>
        <v>1.1992624151289988E-2</v>
      </c>
      <c r="AA552" s="15">
        <f t="shared" ref="AA552:AA553" si="840">101.911505501324%-100%</f>
        <v>1.9115055013239957E-2</v>
      </c>
      <c r="AB552" s="15">
        <f t="shared" ref="AB552:AB553" si="841">AVERAGE(Y552:AA552)</f>
        <v>2.5652011538833303E-2</v>
      </c>
      <c r="AD552" s="21"/>
    </row>
    <row r="553" spans="1:30" x14ac:dyDescent="0.2">
      <c r="A553" s="63"/>
      <c r="B553" s="64" t="s">
        <v>1477</v>
      </c>
      <c r="C553" s="65" t="s">
        <v>1478</v>
      </c>
      <c r="D553" s="65" t="s">
        <v>98</v>
      </c>
      <c r="E553" s="66">
        <v>1.9140000000000001E-2</v>
      </c>
      <c r="F553" s="66">
        <v>3.8280000000000002E-2</v>
      </c>
      <c r="G553" s="1">
        <v>197</v>
      </c>
      <c r="H553" s="1">
        <v>197</v>
      </c>
      <c r="I553" s="1">
        <v>7.5411599999999996</v>
      </c>
      <c r="J553" s="1">
        <v>7.5411599999999996</v>
      </c>
      <c r="K553" s="1"/>
      <c r="L553" s="1"/>
      <c r="M553" s="1"/>
      <c r="N553" s="1"/>
      <c r="O553" s="1"/>
      <c r="P553" s="1"/>
      <c r="R553" s="1">
        <v>210</v>
      </c>
      <c r="S553" s="1">
        <v>8.0388000000000002</v>
      </c>
      <c r="T553" s="15">
        <f t="shared" si="833"/>
        <v>1.0659898477157361</v>
      </c>
      <c r="U553" s="15">
        <f t="shared" si="834"/>
        <v>1.0403378361769029</v>
      </c>
      <c r="V553" s="16">
        <f t="shared" si="835"/>
        <v>204.94655372684986</v>
      </c>
      <c r="W553" s="16">
        <f t="shared" si="836"/>
        <v>7.9465537268498565</v>
      </c>
      <c r="X553" s="16">
        <f t="shared" si="837"/>
        <v>0.30419407666381254</v>
      </c>
      <c r="Y553" s="15">
        <f t="shared" si="838"/>
        <v>4.5848355451969969E-2</v>
      </c>
      <c r="Z553" s="15">
        <f t="shared" si="839"/>
        <v>1.1992624151289988E-2</v>
      </c>
      <c r="AA553" s="15">
        <f t="shared" si="840"/>
        <v>1.9115055013239957E-2</v>
      </c>
      <c r="AB553" s="15">
        <f t="shared" si="841"/>
        <v>2.5652011538833303E-2</v>
      </c>
      <c r="AD553" s="21"/>
    </row>
    <row r="554" spans="1:30" ht="15" thickBot="1" x14ac:dyDescent="0.25">
      <c r="A554" s="2">
        <v>140</v>
      </c>
      <c r="B554" s="3" t="s">
        <v>1887</v>
      </c>
      <c r="C554" s="4" t="s">
        <v>1888</v>
      </c>
      <c r="D554" s="4" t="s">
        <v>41</v>
      </c>
      <c r="E554" s="5">
        <v>0</v>
      </c>
      <c r="F554" s="5">
        <v>2</v>
      </c>
      <c r="G554" s="6">
        <v>7015.93</v>
      </c>
      <c r="H554" s="6">
        <v>1710</v>
      </c>
      <c r="I554" s="6">
        <v>3420</v>
      </c>
      <c r="J554" s="6">
        <v>3420</v>
      </c>
      <c r="K554" s="6">
        <v>0</v>
      </c>
      <c r="L554" s="6">
        <v>0</v>
      </c>
      <c r="M554" s="6">
        <v>0</v>
      </c>
      <c r="N554" s="6">
        <v>0</v>
      </c>
      <c r="O554" s="6">
        <v>0</v>
      </c>
      <c r="P554" s="6">
        <v>0</v>
      </c>
      <c r="R554" s="6">
        <v>1520</v>
      </c>
      <c r="S554" s="6">
        <v>3040</v>
      </c>
      <c r="T554" s="15"/>
      <c r="U554" s="15"/>
      <c r="V554" s="16"/>
      <c r="W554" s="16"/>
      <c r="X554" s="16"/>
      <c r="Y554" s="15"/>
      <c r="Z554" s="15"/>
      <c r="AA554" s="15"/>
      <c r="AB554" s="15"/>
      <c r="AD554" s="21"/>
    </row>
    <row r="555" spans="1:30" ht="15" thickBot="1" x14ac:dyDescent="0.25">
      <c r="A555" s="8">
        <v>141</v>
      </c>
      <c r="B555" s="9" t="s">
        <v>3013</v>
      </c>
      <c r="C555" s="10" t="s">
        <v>3014</v>
      </c>
      <c r="D555" s="10" t="s">
        <v>41</v>
      </c>
      <c r="E555" s="11">
        <v>0</v>
      </c>
      <c r="F555" s="11">
        <v>1</v>
      </c>
      <c r="G555" s="12">
        <v>1529.61</v>
      </c>
      <c r="H555" s="12">
        <v>297.63</v>
      </c>
      <c r="I555" s="12">
        <v>297.63</v>
      </c>
      <c r="J555" s="12">
        <v>55.790579999999999</v>
      </c>
      <c r="K555" s="12">
        <v>87.114500000000007</v>
      </c>
      <c r="L555" s="12">
        <v>0</v>
      </c>
      <c r="M555" s="12">
        <v>0</v>
      </c>
      <c r="N555" s="12">
        <v>29.444700999999998</v>
      </c>
      <c r="O555" s="12">
        <v>95.578544820000005</v>
      </c>
      <c r="P555" s="13">
        <v>29.699284414800001</v>
      </c>
      <c r="R555" s="12">
        <v>339.2</v>
      </c>
      <c r="S555" s="12">
        <v>63.039400000000001</v>
      </c>
      <c r="AD555" s="21"/>
    </row>
    <row r="556" spans="1:30" x14ac:dyDescent="0.2">
      <c r="A556" s="63"/>
      <c r="B556" s="64" t="s">
        <v>1455</v>
      </c>
      <c r="C556" s="65" t="s">
        <v>1456</v>
      </c>
      <c r="D556" s="65" t="s">
        <v>98</v>
      </c>
      <c r="E556" s="66">
        <v>0.02</v>
      </c>
      <c r="F556" s="66">
        <v>0.02</v>
      </c>
      <c r="G556" s="1">
        <v>131</v>
      </c>
      <c r="H556" s="1">
        <v>131</v>
      </c>
      <c r="I556" s="1">
        <v>2.62</v>
      </c>
      <c r="J556" s="1">
        <v>2.62</v>
      </c>
      <c r="K556" s="1"/>
      <c r="L556" s="1"/>
      <c r="M556" s="1"/>
      <c r="N556" s="1"/>
      <c r="O556" s="1"/>
      <c r="P556" s="1"/>
      <c r="R556" s="1">
        <v>181</v>
      </c>
      <c r="S556" s="1">
        <v>3.62</v>
      </c>
      <c r="T556" s="15">
        <f t="shared" ref="T556:T559" si="842">R556/H556</f>
        <v>1.3816793893129771</v>
      </c>
      <c r="U556" s="15">
        <f t="shared" ref="U556:U559" si="843">T556-AB556</f>
        <v>1.3560273777741438</v>
      </c>
      <c r="V556" s="16">
        <f t="shared" ref="V556:V559" si="844">G556*U556</f>
        <v>177.63958648841285</v>
      </c>
      <c r="W556" s="16">
        <f t="shared" ref="W556:W559" si="845">V556-G556</f>
        <v>46.639586488412846</v>
      </c>
      <c r="X556" s="16">
        <f t="shared" ref="X556:X559" si="846">F556*W556</f>
        <v>0.93279172976825697</v>
      </c>
      <c r="Y556" s="15">
        <f t="shared" ref="Y556:Y559" si="847">104.584835545197%-100%</f>
        <v>4.5848355451969969E-2</v>
      </c>
      <c r="Z556" s="15">
        <f t="shared" ref="Z556:Z559" si="848">101.199262415129%-100%</f>
        <v>1.1992624151289988E-2</v>
      </c>
      <c r="AA556" s="15">
        <f t="shared" ref="AA556:AA559" si="849">101.911505501324%-100%</f>
        <v>1.9115055013239957E-2</v>
      </c>
      <c r="AB556" s="15">
        <f t="shared" ref="AB556:AB559" si="850">AVERAGE(Y556:AA556)</f>
        <v>2.5652011538833303E-2</v>
      </c>
      <c r="AD556" s="21"/>
    </row>
    <row r="557" spans="1:30" x14ac:dyDescent="0.2">
      <c r="A557" s="63"/>
      <c r="B557" s="64" t="s">
        <v>1864</v>
      </c>
      <c r="C557" s="65" t="s">
        <v>1865</v>
      </c>
      <c r="D557" s="65" t="s">
        <v>41</v>
      </c>
      <c r="E557" s="66">
        <v>2</v>
      </c>
      <c r="F557" s="66">
        <v>2</v>
      </c>
      <c r="G557" s="1">
        <v>24.7</v>
      </c>
      <c r="H557" s="1">
        <v>24.7</v>
      </c>
      <c r="I557" s="1">
        <v>49.4</v>
      </c>
      <c r="J557" s="1">
        <v>49.4</v>
      </c>
      <c r="K557" s="1"/>
      <c r="L557" s="1"/>
      <c r="M557" s="1"/>
      <c r="N557" s="1"/>
      <c r="O557" s="1"/>
      <c r="P557" s="1"/>
      <c r="R557" s="1">
        <v>27.7</v>
      </c>
      <c r="S557" s="1">
        <v>55.4</v>
      </c>
      <c r="T557" s="15">
        <f t="shared" si="842"/>
        <v>1.1214574898785425</v>
      </c>
      <c r="U557" s="15">
        <f t="shared" si="843"/>
        <v>1.0958054783397093</v>
      </c>
      <c r="V557" s="16">
        <f t="shared" si="844"/>
        <v>27.066395314990821</v>
      </c>
      <c r="W557" s="16">
        <f t="shared" si="845"/>
        <v>2.3663953149908217</v>
      </c>
      <c r="X557" s="16">
        <f t="shared" si="846"/>
        <v>4.7327906299816433</v>
      </c>
      <c r="Y557" s="15">
        <f t="shared" si="847"/>
        <v>4.5848355451969969E-2</v>
      </c>
      <c r="Z557" s="15">
        <f t="shared" si="848"/>
        <v>1.1992624151289988E-2</v>
      </c>
      <c r="AA557" s="15">
        <f t="shared" si="849"/>
        <v>1.9115055013239957E-2</v>
      </c>
      <c r="AB557" s="15">
        <f t="shared" si="850"/>
        <v>2.5652011538833303E-2</v>
      </c>
      <c r="AD557" s="21"/>
    </row>
    <row r="558" spans="1:30" x14ac:dyDescent="0.2">
      <c r="A558" s="63"/>
      <c r="B558" s="64" t="s">
        <v>1477</v>
      </c>
      <c r="C558" s="65" t="s">
        <v>1478</v>
      </c>
      <c r="D558" s="65" t="s">
        <v>98</v>
      </c>
      <c r="E558" s="66">
        <v>1.9140000000000001E-2</v>
      </c>
      <c r="F558" s="66">
        <v>1.9140000000000001E-2</v>
      </c>
      <c r="G558" s="1">
        <v>197</v>
      </c>
      <c r="H558" s="1">
        <v>197</v>
      </c>
      <c r="I558" s="1">
        <v>3.7705799999999998</v>
      </c>
      <c r="J558" s="1">
        <v>3.7705799999999998</v>
      </c>
      <c r="K558" s="1"/>
      <c r="L558" s="1"/>
      <c r="M558" s="1"/>
      <c r="N558" s="1"/>
      <c r="O558" s="1"/>
      <c r="P558" s="1"/>
      <c r="R558" s="1">
        <v>210</v>
      </c>
      <c r="S558" s="1">
        <v>4.0194000000000001</v>
      </c>
      <c r="T558" s="15">
        <f t="shared" si="842"/>
        <v>1.0659898477157361</v>
      </c>
      <c r="U558" s="15">
        <f t="shared" si="843"/>
        <v>1.0403378361769029</v>
      </c>
      <c r="V558" s="16">
        <f t="shared" si="844"/>
        <v>204.94655372684986</v>
      </c>
      <c r="W558" s="16">
        <f t="shared" si="845"/>
        <v>7.9465537268498565</v>
      </c>
      <c r="X558" s="16">
        <f t="shared" si="846"/>
        <v>0.15209703833190627</v>
      </c>
      <c r="Y558" s="15">
        <f t="shared" si="847"/>
        <v>4.5848355451969969E-2</v>
      </c>
      <c r="Z558" s="15">
        <f t="shared" si="848"/>
        <v>1.1992624151289988E-2</v>
      </c>
      <c r="AA558" s="15">
        <f t="shared" si="849"/>
        <v>1.9115055013239957E-2</v>
      </c>
      <c r="AB558" s="15">
        <f t="shared" si="850"/>
        <v>2.5652011538833303E-2</v>
      </c>
      <c r="AD558" s="21"/>
    </row>
    <row r="559" spans="1:30" ht="20.5" thickBot="1" x14ac:dyDescent="0.25">
      <c r="A559" s="2">
        <v>142</v>
      </c>
      <c r="B559" s="3" t="s">
        <v>3015</v>
      </c>
      <c r="C559" s="4" t="s">
        <v>3016</v>
      </c>
      <c r="D559" s="4" t="s">
        <v>41</v>
      </c>
      <c r="E559" s="5">
        <v>0</v>
      </c>
      <c r="F559" s="5">
        <v>1</v>
      </c>
      <c r="G559" s="6">
        <v>7116.76</v>
      </c>
      <c r="H559" s="6">
        <v>4620</v>
      </c>
      <c r="I559" s="6">
        <v>4620</v>
      </c>
      <c r="J559" s="6">
        <v>4620</v>
      </c>
      <c r="K559" s="6">
        <v>0</v>
      </c>
      <c r="L559" s="6">
        <v>0</v>
      </c>
      <c r="M559" s="6">
        <v>0</v>
      </c>
      <c r="N559" s="6">
        <v>0</v>
      </c>
      <c r="O559" s="6">
        <v>0</v>
      </c>
      <c r="P559" s="6">
        <v>0</v>
      </c>
      <c r="R559" s="6">
        <v>5190</v>
      </c>
      <c r="S559" s="6">
        <v>5190</v>
      </c>
      <c r="T559" s="15">
        <f t="shared" si="842"/>
        <v>1.1233766233766234</v>
      </c>
      <c r="U559" s="15">
        <f t="shared" si="843"/>
        <v>1.0977246118377901</v>
      </c>
      <c r="V559" s="16">
        <f t="shared" si="844"/>
        <v>7812.2426085427114</v>
      </c>
      <c r="W559" s="16">
        <f t="shared" si="845"/>
        <v>695.4826085427112</v>
      </c>
      <c r="X559" s="16">
        <f t="shared" si="846"/>
        <v>695.4826085427112</v>
      </c>
      <c r="Y559" s="15">
        <f t="shared" si="847"/>
        <v>4.5848355451969969E-2</v>
      </c>
      <c r="Z559" s="15">
        <f t="shared" si="848"/>
        <v>1.1992624151289988E-2</v>
      </c>
      <c r="AA559" s="15">
        <f t="shared" si="849"/>
        <v>1.9115055013239957E-2</v>
      </c>
      <c r="AB559" s="15">
        <f t="shared" si="850"/>
        <v>2.5652011538833303E-2</v>
      </c>
      <c r="AD559" s="21"/>
    </row>
    <row r="560" spans="1:30" ht="15" thickBot="1" x14ac:dyDescent="0.25">
      <c r="A560" s="8">
        <v>143</v>
      </c>
      <c r="B560" s="9" t="s">
        <v>1889</v>
      </c>
      <c r="C560" s="10" t="s">
        <v>1890</v>
      </c>
      <c r="D560" s="10" t="s">
        <v>41</v>
      </c>
      <c r="E560" s="11">
        <v>0</v>
      </c>
      <c r="F560" s="11">
        <v>2</v>
      </c>
      <c r="G560" s="12">
        <v>1207.58</v>
      </c>
      <c r="H560" s="12">
        <v>368.9</v>
      </c>
      <c r="I560" s="12">
        <v>737.8</v>
      </c>
      <c r="J560" s="12">
        <v>129.00515999999999</v>
      </c>
      <c r="K560" s="12">
        <v>219.29939999999999</v>
      </c>
      <c r="L560" s="12">
        <v>0</v>
      </c>
      <c r="M560" s="12">
        <v>0</v>
      </c>
      <c r="N560" s="12">
        <v>74.123197200000007</v>
      </c>
      <c r="O560" s="12">
        <v>240.606529704</v>
      </c>
      <c r="P560" s="13">
        <v>74.764077766560007</v>
      </c>
      <c r="R560" s="12">
        <v>421.71</v>
      </c>
      <c r="S560" s="12">
        <v>148.6788</v>
      </c>
      <c r="AD560" s="21"/>
    </row>
    <row r="561" spans="1:30" x14ac:dyDescent="0.2">
      <c r="A561" s="63"/>
      <c r="B561" s="64" t="s">
        <v>1455</v>
      </c>
      <c r="C561" s="65" t="s">
        <v>1456</v>
      </c>
      <c r="D561" s="65" t="s">
        <v>98</v>
      </c>
      <c r="E561" s="66">
        <v>0.02</v>
      </c>
      <c r="F561" s="66">
        <v>0.04</v>
      </c>
      <c r="G561" s="1">
        <v>131</v>
      </c>
      <c r="H561" s="1">
        <v>131</v>
      </c>
      <c r="I561" s="1">
        <v>5.24</v>
      </c>
      <c r="J561" s="1">
        <v>5.24</v>
      </c>
      <c r="K561" s="1"/>
      <c r="L561" s="1"/>
      <c r="M561" s="1"/>
      <c r="N561" s="1"/>
      <c r="O561" s="1"/>
      <c r="P561" s="1"/>
      <c r="R561" s="1">
        <v>181</v>
      </c>
      <c r="S561" s="1">
        <v>7.24</v>
      </c>
      <c r="T561" s="15">
        <f t="shared" ref="T561:T567" si="851">R561/H561</f>
        <v>1.3816793893129771</v>
      </c>
      <c r="U561" s="15">
        <f t="shared" ref="U561:U567" si="852">T561-AB561</f>
        <v>1.3560273777741438</v>
      </c>
      <c r="V561" s="16">
        <f t="shared" ref="V561:V567" si="853">G561*U561</f>
        <v>177.63958648841285</v>
      </c>
      <c r="W561" s="16">
        <f t="shared" ref="W561:W567" si="854">V561-G561</f>
        <v>46.639586488412846</v>
      </c>
      <c r="X561" s="16">
        <f t="shared" ref="X561:X567" si="855">F561*W561</f>
        <v>1.8655834595365139</v>
      </c>
      <c r="Y561" s="15">
        <f t="shared" ref="Y561:Y567" si="856">104.584835545197%-100%</f>
        <v>4.5848355451969969E-2</v>
      </c>
      <c r="Z561" s="15">
        <f t="shared" ref="Z561:Z567" si="857">101.199262415129%-100%</f>
        <v>1.1992624151289988E-2</v>
      </c>
      <c r="AA561" s="15">
        <f t="shared" ref="AA561:AA567" si="858">101.911505501324%-100%</f>
        <v>1.9115055013239957E-2</v>
      </c>
      <c r="AB561" s="15">
        <f t="shared" ref="AB561:AB567" si="859">AVERAGE(Y561:AA561)</f>
        <v>2.5652011538833303E-2</v>
      </c>
      <c r="AD561" s="21"/>
    </row>
    <row r="562" spans="1:30" ht="18" x14ac:dyDescent="0.2">
      <c r="A562" s="63"/>
      <c r="B562" s="64" t="s">
        <v>1891</v>
      </c>
      <c r="C562" s="65" t="s">
        <v>1892</v>
      </c>
      <c r="D562" s="65" t="s">
        <v>184</v>
      </c>
      <c r="E562" s="66">
        <v>0.02</v>
      </c>
      <c r="F562" s="66">
        <v>0.04</v>
      </c>
      <c r="G562" s="1">
        <v>63.6</v>
      </c>
      <c r="H562" s="1">
        <v>63.6</v>
      </c>
      <c r="I562" s="1">
        <v>2.544</v>
      </c>
      <c r="J562" s="1">
        <v>2.544</v>
      </c>
      <c r="K562" s="1"/>
      <c r="L562" s="1"/>
      <c r="M562" s="1"/>
      <c r="N562" s="1"/>
      <c r="O562" s="1"/>
      <c r="P562" s="1"/>
      <c r="R562" s="1">
        <v>107</v>
      </c>
      <c r="S562" s="1">
        <v>4.28</v>
      </c>
      <c r="T562" s="15">
        <f t="shared" si="851"/>
        <v>1.6823899371069182</v>
      </c>
      <c r="U562" s="15">
        <f t="shared" si="852"/>
        <v>1.656737925568085</v>
      </c>
      <c r="V562" s="16">
        <f t="shared" si="853"/>
        <v>105.3685320661302</v>
      </c>
      <c r="W562" s="16">
        <f t="shared" si="854"/>
        <v>41.768532066130199</v>
      </c>
      <c r="X562" s="16">
        <f t="shared" si="855"/>
        <v>1.6707412826452079</v>
      </c>
      <c r="Y562" s="15">
        <f t="shared" si="856"/>
        <v>4.5848355451969969E-2</v>
      </c>
      <c r="Z562" s="15">
        <f t="shared" si="857"/>
        <v>1.1992624151289988E-2</v>
      </c>
      <c r="AA562" s="15">
        <f t="shared" si="858"/>
        <v>1.9115055013239957E-2</v>
      </c>
      <c r="AB562" s="15">
        <f t="shared" si="859"/>
        <v>2.5652011538833303E-2</v>
      </c>
      <c r="AD562" s="21"/>
    </row>
    <row r="563" spans="1:30" x14ac:dyDescent="0.2">
      <c r="A563" s="63"/>
      <c r="B563" s="64" t="s">
        <v>1864</v>
      </c>
      <c r="C563" s="65" t="s">
        <v>1865</v>
      </c>
      <c r="D563" s="65" t="s">
        <v>41</v>
      </c>
      <c r="E563" s="66">
        <v>2</v>
      </c>
      <c r="F563" s="66">
        <v>4</v>
      </c>
      <c r="G563" s="1">
        <v>24.7</v>
      </c>
      <c r="H563" s="1">
        <v>24.7</v>
      </c>
      <c r="I563" s="1">
        <v>98.8</v>
      </c>
      <c r="J563" s="1">
        <v>98.8</v>
      </c>
      <c r="K563" s="1"/>
      <c r="L563" s="1"/>
      <c r="M563" s="1"/>
      <c r="N563" s="1"/>
      <c r="O563" s="1"/>
      <c r="P563" s="1"/>
      <c r="R563" s="1">
        <v>27.7</v>
      </c>
      <c r="S563" s="1">
        <v>110.8</v>
      </c>
      <c r="T563" s="15">
        <f t="shared" si="851"/>
        <v>1.1214574898785425</v>
      </c>
      <c r="U563" s="15">
        <f t="shared" si="852"/>
        <v>1.0958054783397093</v>
      </c>
      <c r="V563" s="16">
        <f t="shared" si="853"/>
        <v>27.066395314990821</v>
      </c>
      <c r="W563" s="16">
        <f t="shared" si="854"/>
        <v>2.3663953149908217</v>
      </c>
      <c r="X563" s="16">
        <f t="shared" si="855"/>
        <v>9.4655812599632867</v>
      </c>
      <c r="Y563" s="15">
        <f t="shared" si="856"/>
        <v>4.5848355451969969E-2</v>
      </c>
      <c r="Z563" s="15">
        <f t="shared" si="857"/>
        <v>1.1992624151289988E-2</v>
      </c>
      <c r="AA563" s="15">
        <f t="shared" si="858"/>
        <v>1.9115055013239957E-2</v>
      </c>
      <c r="AB563" s="15">
        <f t="shared" si="859"/>
        <v>2.5652011538833303E-2</v>
      </c>
      <c r="AD563" s="21"/>
    </row>
    <row r="564" spans="1:30" ht="18" x14ac:dyDescent="0.2">
      <c r="A564" s="63"/>
      <c r="B564" s="64" t="s">
        <v>773</v>
      </c>
      <c r="C564" s="65" t="s">
        <v>774</v>
      </c>
      <c r="D564" s="65" t="s">
        <v>184</v>
      </c>
      <c r="E564" s="66">
        <v>0.02</v>
      </c>
      <c r="F564" s="66">
        <v>0.04</v>
      </c>
      <c r="G564" s="1">
        <v>372</v>
      </c>
      <c r="H564" s="1">
        <v>372</v>
      </c>
      <c r="I564" s="1">
        <v>14.88</v>
      </c>
      <c r="J564" s="1">
        <v>14.88</v>
      </c>
      <c r="K564" s="1"/>
      <c r="L564" s="1"/>
      <c r="M564" s="1"/>
      <c r="N564" s="1"/>
      <c r="O564" s="1"/>
      <c r="P564" s="1"/>
      <c r="R564" s="1">
        <v>458</v>
      </c>
      <c r="S564" s="1">
        <v>18.32</v>
      </c>
      <c r="T564" s="15">
        <f t="shared" si="851"/>
        <v>1.2311827956989247</v>
      </c>
      <c r="U564" s="15">
        <f t="shared" si="852"/>
        <v>1.2055307841600915</v>
      </c>
      <c r="V564" s="16">
        <f t="shared" si="853"/>
        <v>448.45745170755407</v>
      </c>
      <c r="W564" s="16">
        <f t="shared" si="854"/>
        <v>76.457451707554071</v>
      </c>
      <c r="X564" s="16">
        <f t="shared" si="855"/>
        <v>3.0582980683021628</v>
      </c>
      <c r="Y564" s="15">
        <f t="shared" si="856"/>
        <v>4.5848355451969969E-2</v>
      </c>
      <c r="Z564" s="15">
        <f t="shared" si="857"/>
        <v>1.1992624151289988E-2</v>
      </c>
      <c r="AA564" s="15">
        <f t="shared" si="858"/>
        <v>1.9115055013239957E-2</v>
      </c>
      <c r="AB564" s="15">
        <f t="shared" si="859"/>
        <v>2.5652011538833303E-2</v>
      </c>
      <c r="AD564" s="21"/>
    </row>
    <row r="565" spans="1:30" x14ac:dyDescent="0.2">
      <c r="A565" s="63"/>
      <c r="B565" s="64" t="s">
        <v>1477</v>
      </c>
      <c r="C565" s="65" t="s">
        <v>1478</v>
      </c>
      <c r="D565" s="65" t="s">
        <v>98</v>
      </c>
      <c r="E565" s="66">
        <v>1.9140000000000001E-2</v>
      </c>
      <c r="F565" s="66">
        <v>3.8280000000000002E-2</v>
      </c>
      <c r="G565" s="1">
        <v>197</v>
      </c>
      <c r="H565" s="1">
        <v>197</v>
      </c>
      <c r="I565" s="1">
        <v>7.5411599999999996</v>
      </c>
      <c r="J565" s="1">
        <v>7.5411599999999996</v>
      </c>
      <c r="K565" s="1"/>
      <c r="L565" s="1"/>
      <c r="M565" s="1"/>
      <c r="N565" s="1"/>
      <c r="O565" s="1"/>
      <c r="P565" s="1"/>
      <c r="R565" s="1">
        <v>210</v>
      </c>
      <c r="S565" s="1">
        <v>8.0388000000000002</v>
      </c>
      <c r="T565" s="15">
        <f t="shared" si="851"/>
        <v>1.0659898477157361</v>
      </c>
      <c r="U565" s="15">
        <f t="shared" si="852"/>
        <v>1.0403378361769029</v>
      </c>
      <c r="V565" s="16">
        <f t="shared" si="853"/>
        <v>204.94655372684986</v>
      </c>
      <c r="W565" s="16">
        <f t="shared" si="854"/>
        <v>7.9465537268498565</v>
      </c>
      <c r="X565" s="16">
        <f t="shared" si="855"/>
        <v>0.30419407666381254</v>
      </c>
      <c r="Y565" s="15">
        <f t="shared" si="856"/>
        <v>4.5848355451969969E-2</v>
      </c>
      <c r="Z565" s="15">
        <f t="shared" si="857"/>
        <v>1.1992624151289988E-2</v>
      </c>
      <c r="AA565" s="15">
        <f t="shared" si="858"/>
        <v>1.9115055013239957E-2</v>
      </c>
      <c r="AB565" s="15">
        <f t="shared" si="859"/>
        <v>2.5652011538833303E-2</v>
      </c>
      <c r="AD565" s="21"/>
    </row>
    <row r="566" spans="1:30" x14ac:dyDescent="0.2">
      <c r="A566" s="2">
        <v>144</v>
      </c>
      <c r="B566" s="3" t="s">
        <v>1894</v>
      </c>
      <c r="C566" s="4" t="s">
        <v>1895</v>
      </c>
      <c r="D566" s="4" t="s">
        <v>41</v>
      </c>
      <c r="E566" s="5">
        <v>0</v>
      </c>
      <c r="F566" s="5">
        <v>2</v>
      </c>
      <c r="G566" s="6">
        <v>3827.54</v>
      </c>
      <c r="H566" s="6">
        <v>3780</v>
      </c>
      <c r="I566" s="6">
        <v>7560</v>
      </c>
      <c r="J566" s="6">
        <v>7560</v>
      </c>
      <c r="K566" s="6">
        <v>0</v>
      </c>
      <c r="L566" s="6">
        <v>0</v>
      </c>
      <c r="M566" s="6">
        <v>0</v>
      </c>
      <c r="N566" s="6">
        <v>0</v>
      </c>
      <c r="O566" s="6">
        <v>0</v>
      </c>
      <c r="P566" s="6">
        <v>0</v>
      </c>
      <c r="R566" s="6">
        <v>3380</v>
      </c>
      <c r="S566" s="6">
        <v>6760</v>
      </c>
      <c r="T566" s="15">
        <f t="shared" si="851"/>
        <v>0.89417989417989419</v>
      </c>
      <c r="U566" s="15">
        <f t="shared" si="852"/>
        <v>0.86852788264106084</v>
      </c>
      <c r="V566" s="16">
        <f t="shared" si="853"/>
        <v>3324.325211923966</v>
      </c>
      <c r="W566" s="16">
        <f t="shared" si="854"/>
        <v>-503.21478807603398</v>
      </c>
      <c r="X566" s="16">
        <f t="shared" si="855"/>
        <v>-1006.429576152068</v>
      </c>
      <c r="Y566" s="15">
        <f t="shared" si="856"/>
        <v>4.5848355451969969E-2</v>
      </c>
      <c r="Z566" s="15">
        <f t="shared" si="857"/>
        <v>1.1992624151289988E-2</v>
      </c>
      <c r="AA566" s="15">
        <f t="shared" si="858"/>
        <v>1.9115055013239957E-2</v>
      </c>
      <c r="AB566" s="15">
        <f t="shared" si="859"/>
        <v>2.5652011538833303E-2</v>
      </c>
      <c r="AD566" s="21"/>
    </row>
    <row r="567" spans="1:30" ht="15" thickBot="1" x14ac:dyDescent="0.25">
      <c r="A567" s="2">
        <v>145</v>
      </c>
      <c r="B567" s="3" t="s">
        <v>1896</v>
      </c>
      <c r="C567" s="4" t="s">
        <v>1897</v>
      </c>
      <c r="D567" s="4" t="s">
        <v>41</v>
      </c>
      <c r="E567" s="5">
        <v>0</v>
      </c>
      <c r="F567" s="5">
        <v>2</v>
      </c>
      <c r="G567" s="6">
        <v>2007.33</v>
      </c>
      <c r="H567" s="6">
        <v>1010</v>
      </c>
      <c r="I567" s="6">
        <v>2020</v>
      </c>
      <c r="J567" s="6">
        <v>2020</v>
      </c>
      <c r="K567" s="6">
        <v>0</v>
      </c>
      <c r="L567" s="6">
        <v>0</v>
      </c>
      <c r="M567" s="6">
        <v>0</v>
      </c>
      <c r="N567" s="6">
        <v>0</v>
      </c>
      <c r="O567" s="6">
        <v>0</v>
      </c>
      <c r="P567" s="6">
        <v>0</v>
      </c>
      <c r="R567" s="6">
        <v>1250</v>
      </c>
      <c r="S567" s="6">
        <v>2500</v>
      </c>
      <c r="T567" s="15">
        <f t="shared" si="851"/>
        <v>1.2376237623762376</v>
      </c>
      <c r="U567" s="15">
        <f t="shared" si="852"/>
        <v>1.2119717508374044</v>
      </c>
      <c r="V567" s="16">
        <f t="shared" si="853"/>
        <v>2432.8272546084468</v>
      </c>
      <c r="W567" s="16">
        <f t="shared" si="854"/>
        <v>425.49725460844684</v>
      </c>
      <c r="X567" s="16">
        <f t="shared" si="855"/>
        <v>850.99450921689368</v>
      </c>
      <c r="Y567" s="15">
        <f t="shared" si="856"/>
        <v>4.5848355451969969E-2</v>
      </c>
      <c r="Z567" s="15">
        <f t="shared" si="857"/>
        <v>1.1992624151289988E-2</v>
      </c>
      <c r="AA567" s="15">
        <f t="shared" si="858"/>
        <v>1.9115055013239957E-2</v>
      </c>
      <c r="AB567" s="15">
        <f t="shared" si="859"/>
        <v>2.5652011538833303E-2</v>
      </c>
      <c r="AD567" s="21"/>
    </row>
    <row r="568" spans="1:30" ht="15" thickBot="1" x14ac:dyDescent="0.25">
      <c r="A568" s="8">
        <v>146</v>
      </c>
      <c r="B568" s="9" t="s">
        <v>1898</v>
      </c>
      <c r="C568" s="10" t="s">
        <v>1899</v>
      </c>
      <c r="D568" s="10" t="s">
        <v>41</v>
      </c>
      <c r="E568" s="11">
        <v>0</v>
      </c>
      <c r="F568" s="11">
        <v>1</v>
      </c>
      <c r="G568" s="12">
        <v>435.48</v>
      </c>
      <c r="H568" s="12">
        <v>474.34</v>
      </c>
      <c r="I568" s="12">
        <v>474.34</v>
      </c>
      <c r="J568" s="12">
        <v>366.75200000000001</v>
      </c>
      <c r="K568" s="12">
        <v>38.755000000000003</v>
      </c>
      <c r="L568" s="12">
        <v>0</v>
      </c>
      <c r="M568" s="12">
        <v>0</v>
      </c>
      <c r="N568" s="12">
        <v>13.09919</v>
      </c>
      <c r="O568" s="12">
        <v>42.520435800000001</v>
      </c>
      <c r="P568" s="13">
        <v>13.212447612</v>
      </c>
      <c r="R568" s="12">
        <v>551.30999999999995</v>
      </c>
      <c r="S568" s="12">
        <v>428.44799999999998</v>
      </c>
      <c r="AD568" s="21"/>
    </row>
    <row r="569" spans="1:30" x14ac:dyDescent="0.2">
      <c r="A569" s="63"/>
      <c r="B569" s="64" t="s">
        <v>1900</v>
      </c>
      <c r="C569" s="65" t="s">
        <v>1901</v>
      </c>
      <c r="D569" s="65" t="s">
        <v>98</v>
      </c>
      <c r="E569" s="66">
        <v>0.06</v>
      </c>
      <c r="F569" s="66">
        <v>0.06</v>
      </c>
      <c r="G569" s="1">
        <v>29.2</v>
      </c>
      <c r="H569" s="1">
        <v>29.2</v>
      </c>
      <c r="I569" s="1">
        <v>1.752</v>
      </c>
      <c r="J569" s="1">
        <v>1.752</v>
      </c>
      <c r="K569" s="1"/>
      <c r="L569" s="1"/>
      <c r="M569" s="1"/>
      <c r="N569" s="1"/>
      <c r="O569" s="1"/>
      <c r="P569" s="1"/>
      <c r="R569" s="1">
        <v>40.799999999999997</v>
      </c>
      <c r="S569" s="1">
        <v>2.448</v>
      </c>
      <c r="T569" s="15">
        <f t="shared" ref="T569:T570" si="860">R569/H569</f>
        <v>1.3972602739726028</v>
      </c>
      <c r="U569" s="15">
        <f t="shared" ref="U569:U570" si="861">T569-AB569</f>
        <v>1.3716082624337695</v>
      </c>
      <c r="V569" s="16">
        <f t="shared" ref="V569:V570" si="862">G569*U569</f>
        <v>40.050961263066071</v>
      </c>
      <c r="W569" s="16">
        <f t="shared" ref="W569:W570" si="863">V569-G569</f>
        <v>10.850961263066072</v>
      </c>
      <c r="X569" s="16">
        <f t="shared" ref="X569:X570" si="864">F569*W569</f>
        <v>0.65105767578396434</v>
      </c>
      <c r="Y569" s="15">
        <f t="shared" ref="Y569:Y570" si="865">104.584835545197%-100%</f>
        <v>4.5848355451969969E-2</v>
      </c>
      <c r="Z569" s="15">
        <f t="shared" ref="Z569:Z570" si="866">101.199262415129%-100%</f>
        <v>1.1992624151289988E-2</v>
      </c>
      <c r="AA569" s="15">
        <f t="shared" ref="AA569:AA570" si="867">101.911505501324%-100%</f>
        <v>1.9115055013239957E-2</v>
      </c>
      <c r="AB569" s="15">
        <f t="shared" ref="AB569:AB570" si="868">AVERAGE(Y569:AA569)</f>
        <v>2.5652011538833303E-2</v>
      </c>
      <c r="AD569" s="21"/>
    </row>
    <row r="570" spans="1:30" ht="15" thickBot="1" x14ac:dyDescent="0.25">
      <c r="A570" s="63"/>
      <c r="B570" s="64" t="s">
        <v>1902</v>
      </c>
      <c r="C570" s="65" t="s">
        <v>1903</v>
      </c>
      <c r="D570" s="65" t="s">
        <v>41</v>
      </c>
      <c r="E570" s="66">
        <v>1</v>
      </c>
      <c r="F570" s="66">
        <v>1</v>
      </c>
      <c r="G570" s="1">
        <v>365</v>
      </c>
      <c r="H570" s="1">
        <v>365</v>
      </c>
      <c r="I570" s="1">
        <v>365</v>
      </c>
      <c r="J570" s="1">
        <v>365</v>
      </c>
      <c r="K570" s="1"/>
      <c r="L570" s="1"/>
      <c r="M570" s="1"/>
      <c r="N570" s="1"/>
      <c r="O570" s="1"/>
      <c r="P570" s="1"/>
      <c r="R570" s="1">
        <v>426</v>
      </c>
      <c r="S570" s="1">
        <v>426</v>
      </c>
      <c r="T570" s="15">
        <f t="shared" si="860"/>
        <v>1.167123287671233</v>
      </c>
      <c r="U570" s="15">
        <f t="shared" si="861"/>
        <v>1.1414712761323997</v>
      </c>
      <c r="V570" s="16">
        <f t="shared" si="862"/>
        <v>416.63701578832593</v>
      </c>
      <c r="W570" s="16">
        <f t="shared" si="863"/>
        <v>51.637015788325925</v>
      </c>
      <c r="X570" s="16">
        <f t="shared" si="864"/>
        <v>51.637015788325925</v>
      </c>
      <c r="Y570" s="15">
        <f t="shared" si="865"/>
        <v>4.5848355451969969E-2</v>
      </c>
      <c r="Z570" s="15">
        <f t="shared" si="866"/>
        <v>1.1992624151289988E-2</v>
      </c>
      <c r="AA570" s="15">
        <f t="shared" si="867"/>
        <v>1.9115055013239957E-2</v>
      </c>
      <c r="AB570" s="15">
        <f t="shared" si="868"/>
        <v>2.5652011538833303E-2</v>
      </c>
      <c r="AD570" s="21"/>
    </row>
    <row r="571" spans="1:30" ht="15" thickBot="1" x14ac:dyDescent="0.25">
      <c r="A571" s="8">
        <v>147</v>
      </c>
      <c r="B571" s="9" t="s">
        <v>1904</v>
      </c>
      <c r="C571" s="10" t="s">
        <v>1905</v>
      </c>
      <c r="D571" s="10" t="s">
        <v>41</v>
      </c>
      <c r="E571" s="11">
        <v>0</v>
      </c>
      <c r="F571" s="11">
        <v>11</v>
      </c>
      <c r="G571" s="12">
        <v>1348.65</v>
      </c>
      <c r="H571" s="12">
        <v>274.19</v>
      </c>
      <c r="I571" s="12">
        <v>3016.09</v>
      </c>
      <c r="J571" s="12">
        <v>2434.6574999999998</v>
      </c>
      <c r="K571" s="12">
        <v>209.44550000000001</v>
      </c>
      <c r="L571" s="12">
        <v>0</v>
      </c>
      <c r="M571" s="12">
        <v>0</v>
      </c>
      <c r="N571" s="12">
        <v>70.792579000000003</v>
      </c>
      <c r="O571" s="12">
        <v>229.79522478000001</v>
      </c>
      <c r="P571" s="13">
        <v>71.404662529199996</v>
      </c>
      <c r="R571" s="12">
        <v>320.51</v>
      </c>
      <c r="S571" s="12">
        <v>2861.6224999999999</v>
      </c>
      <c r="AD571" s="21"/>
    </row>
    <row r="572" spans="1:30" x14ac:dyDescent="0.2">
      <c r="A572" s="63"/>
      <c r="B572" s="64" t="s">
        <v>1281</v>
      </c>
      <c r="C572" s="65" t="s">
        <v>1282</v>
      </c>
      <c r="D572" s="65" t="s">
        <v>98</v>
      </c>
      <c r="E572" s="66">
        <v>1.7500000000000002E-2</v>
      </c>
      <c r="F572" s="66">
        <v>0.1925</v>
      </c>
      <c r="G572" s="1">
        <v>179</v>
      </c>
      <c r="H572" s="1">
        <v>179</v>
      </c>
      <c r="I572" s="1">
        <v>34.457500000000003</v>
      </c>
      <c r="J572" s="1">
        <v>34.457500000000003</v>
      </c>
      <c r="K572" s="1"/>
      <c r="L572" s="1"/>
      <c r="M572" s="1"/>
      <c r="N572" s="1"/>
      <c r="O572" s="1"/>
      <c r="P572" s="1"/>
      <c r="R572" s="1">
        <v>277</v>
      </c>
      <c r="S572" s="1">
        <v>179.3</v>
      </c>
      <c r="T572" s="15">
        <f t="shared" ref="T572:T574" si="869">R572/H572</f>
        <v>1.5474860335195531</v>
      </c>
      <c r="U572" s="15">
        <f t="shared" ref="U572:U574" si="870">T572-AB572</f>
        <v>1.5218340219807198</v>
      </c>
      <c r="V572" s="16">
        <f t="shared" ref="V572:V574" si="871">G572*U572</f>
        <v>272.40828993454886</v>
      </c>
      <c r="W572" s="16">
        <f t="shared" ref="W572:W574" si="872">V572-G572</f>
        <v>93.408289934548861</v>
      </c>
      <c r="X572" s="16">
        <f t="shared" ref="X572:X574" si="873">F572*W572</f>
        <v>17.981095812400657</v>
      </c>
      <c r="Y572" s="15">
        <f t="shared" ref="Y572:Y574" si="874">104.584835545197%-100%</f>
        <v>4.5848355451969969E-2</v>
      </c>
      <c r="Z572" s="15">
        <f t="shared" ref="Z572:Z574" si="875">101.199262415129%-100%</f>
        <v>1.1992624151289988E-2</v>
      </c>
      <c r="AA572" s="15">
        <f t="shared" ref="AA572:AA574" si="876">101.911505501324%-100%</f>
        <v>1.9115055013239957E-2</v>
      </c>
      <c r="AB572" s="15">
        <f t="shared" ref="AB572:AB574" si="877">AVERAGE(Y572:AA572)</f>
        <v>2.5652011538833303E-2</v>
      </c>
      <c r="AD572" s="21"/>
    </row>
    <row r="573" spans="1:30" x14ac:dyDescent="0.2">
      <c r="A573" s="63"/>
      <c r="B573" s="64" t="s">
        <v>1906</v>
      </c>
      <c r="C573" s="65" t="s">
        <v>1907</v>
      </c>
      <c r="D573" s="65" t="s">
        <v>41</v>
      </c>
      <c r="E573" s="66">
        <v>1</v>
      </c>
      <c r="F573" s="66">
        <v>11</v>
      </c>
      <c r="G573" s="1">
        <v>13.2</v>
      </c>
      <c r="H573" s="1">
        <v>13.2</v>
      </c>
      <c r="I573" s="1">
        <v>145.19999999999999</v>
      </c>
      <c r="J573" s="1">
        <v>145.19999999999999</v>
      </c>
      <c r="K573" s="1"/>
      <c r="L573" s="1"/>
      <c r="M573" s="1"/>
      <c r="N573" s="1"/>
      <c r="O573" s="1"/>
      <c r="P573" s="1"/>
      <c r="R573" s="1">
        <v>16.3</v>
      </c>
      <c r="S573" s="1">
        <v>53.322499999999998</v>
      </c>
      <c r="T573" s="15">
        <f t="shared" si="869"/>
        <v>1.2348484848484849</v>
      </c>
      <c r="U573" s="15">
        <f t="shared" si="870"/>
        <v>1.2091964733096516</v>
      </c>
      <c r="V573" s="16">
        <f t="shared" si="871"/>
        <v>15.961393447687401</v>
      </c>
      <c r="W573" s="16">
        <f t="shared" si="872"/>
        <v>2.7613934476874018</v>
      </c>
      <c r="X573" s="16">
        <f t="shared" si="873"/>
        <v>30.375327924561418</v>
      </c>
      <c r="Y573" s="15">
        <f t="shared" si="874"/>
        <v>4.5848355451969969E-2</v>
      </c>
      <c r="Z573" s="15">
        <f t="shared" si="875"/>
        <v>1.1992624151289988E-2</v>
      </c>
      <c r="AA573" s="15">
        <f t="shared" si="876"/>
        <v>1.9115055013239957E-2</v>
      </c>
      <c r="AB573" s="15">
        <f t="shared" si="877"/>
        <v>2.5652011538833303E-2</v>
      </c>
      <c r="AD573" s="21"/>
    </row>
    <row r="574" spans="1:30" ht="15" thickBot="1" x14ac:dyDescent="0.25">
      <c r="A574" s="63"/>
      <c r="B574" s="64" t="s">
        <v>1803</v>
      </c>
      <c r="C574" s="65" t="s">
        <v>1804</v>
      </c>
      <c r="D574" s="65" t="s">
        <v>41</v>
      </c>
      <c r="E574" s="66">
        <v>1</v>
      </c>
      <c r="F574" s="66">
        <v>11</v>
      </c>
      <c r="G574" s="1">
        <v>205</v>
      </c>
      <c r="H574" s="1">
        <v>205</v>
      </c>
      <c r="I574" s="1">
        <v>2255</v>
      </c>
      <c r="J574" s="1">
        <v>2255</v>
      </c>
      <c r="K574" s="1"/>
      <c r="L574" s="1"/>
      <c r="M574" s="1"/>
      <c r="N574" s="1"/>
      <c r="O574" s="1"/>
      <c r="P574" s="1"/>
      <c r="R574" s="1">
        <v>239</v>
      </c>
      <c r="S574" s="1">
        <v>2629</v>
      </c>
      <c r="T574" s="15">
        <f t="shared" si="869"/>
        <v>1.1658536585365853</v>
      </c>
      <c r="U574" s="15">
        <f t="shared" si="870"/>
        <v>1.1402016469977521</v>
      </c>
      <c r="V574" s="16">
        <f t="shared" si="871"/>
        <v>233.74133763453918</v>
      </c>
      <c r="W574" s="16">
        <f t="shared" si="872"/>
        <v>28.741337634539178</v>
      </c>
      <c r="X574" s="16">
        <f t="shared" si="873"/>
        <v>316.15471397993099</v>
      </c>
      <c r="Y574" s="15">
        <f t="shared" si="874"/>
        <v>4.5848355451969969E-2</v>
      </c>
      <c r="Z574" s="15">
        <f t="shared" si="875"/>
        <v>1.1992624151289988E-2</v>
      </c>
      <c r="AA574" s="15">
        <f t="shared" si="876"/>
        <v>1.9115055013239957E-2</v>
      </c>
      <c r="AB574" s="15">
        <f t="shared" si="877"/>
        <v>2.5652011538833303E-2</v>
      </c>
      <c r="AD574" s="21"/>
    </row>
    <row r="575" spans="1:30" ht="20.5" thickBot="1" x14ac:dyDescent="0.25">
      <c r="A575" s="8">
        <v>148</v>
      </c>
      <c r="B575" s="9" t="s">
        <v>1918</v>
      </c>
      <c r="C575" s="10" t="s">
        <v>1919</v>
      </c>
      <c r="D575" s="10" t="s">
        <v>41</v>
      </c>
      <c r="E575" s="11">
        <v>0</v>
      </c>
      <c r="F575" s="11">
        <v>1</v>
      </c>
      <c r="G575" s="12">
        <v>513.05999999999995</v>
      </c>
      <c r="H575" s="12">
        <v>548.16999999999996</v>
      </c>
      <c r="I575" s="12">
        <v>548.16999999999996</v>
      </c>
      <c r="J575" s="12">
        <v>495.3125</v>
      </c>
      <c r="K575" s="12">
        <v>19.040500000000002</v>
      </c>
      <c r="L575" s="12">
        <v>0</v>
      </c>
      <c r="M575" s="12">
        <v>0</v>
      </c>
      <c r="N575" s="12">
        <v>6.435689</v>
      </c>
      <c r="O575" s="12">
        <v>20.89047498</v>
      </c>
      <c r="P575" s="13">
        <v>6.4913329572</v>
      </c>
      <c r="R575" s="12">
        <v>639.48</v>
      </c>
      <c r="S575" s="12">
        <v>579.11749999999995</v>
      </c>
      <c r="AD575" s="21"/>
    </row>
    <row r="576" spans="1:30" x14ac:dyDescent="0.2">
      <c r="A576" s="63"/>
      <c r="B576" s="64" t="s">
        <v>1281</v>
      </c>
      <c r="C576" s="65" t="s">
        <v>1282</v>
      </c>
      <c r="D576" s="65" t="s">
        <v>98</v>
      </c>
      <c r="E576" s="66">
        <v>1.7500000000000002E-2</v>
      </c>
      <c r="F576" s="66">
        <v>1.7500000000000002E-2</v>
      </c>
      <c r="G576" s="1">
        <v>179</v>
      </c>
      <c r="H576" s="1">
        <v>179</v>
      </c>
      <c r="I576" s="1">
        <v>3.1324999999999998</v>
      </c>
      <c r="J576" s="1">
        <v>3.1324999999999998</v>
      </c>
      <c r="K576" s="1"/>
      <c r="L576" s="1"/>
      <c r="M576" s="1"/>
      <c r="N576" s="1"/>
      <c r="O576" s="1"/>
      <c r="P576" s="1"/>
      <c r="R576" s="1">
        <v>277</v>
      </c>
      <c r="S576" s="1">
        <v>23.8</v>
      </c>
      <c r="T576" s="15">
        <f t="shared" ref="T576:T579" si="878">R576/H576</f>
        <v>1.5474860335195531</v>
      </c>
      <c r="U576" s="15">
        <f t="shared" ref="U576:U579" si="879">T576-AB576</f>
        <v>1.5218340219807198</v>
      </c>
      <c r="V576" s="16">
        <f t="shared" ref="V576:V579" si="880">G576*U576</f>
        <v>272.40828993454886</v>
      </c>
      <c r="W576" s="16">
        <f t="shared" ref="W576:W579" si="881">V576-G576</f>
        <v>93.408289934548861</v>
      </c>
      <c r="X576" s="16">
        <f t="shared" ref="X576:X579" si="882">F576*W576</f>
        <v>1.6346450738546052</v>
      </c>
      <c r="Y576" s="15">
        <f t="shared" ref="Y576:Y579" si="883">104.584835545197%-100%</f>
        <v>4.5848355451969969E-2</v>
      </c>
      <c r="Z576" s="15">
        <f t="shared" ref="Z576:Z579" si="884">101.199262415129%-100%</f>
        <v>1.1992624151289988E-2</v>
      </c>
      <c r="AA576" s="15">
        <f t="shared" ref="AA576:AA579" si="885">101.911505501324%-100%</f>
        <v>1.9115055013239957E-2</v>
      </c>
      <c r="AB576" s="15">
        <f t="shared" ref="AB576:AB579" si="886">AVERAGE(Y576:AA576)</f>
        <v>2.5652011538833303E-2</v>
      </c>
      <c r="AD576" s="21"/>
    </row>
    <row r="577" spans="1:30" x14ac:dyDescent="0.2">
      <c r="A577" s="63"/>
      <c r="B577" s="64" t="s">
        <v>1795</v>
      </c>
      <c r="C577" s="65" t="s">
        <v>1796</v>
      </c>
      <c r="D577" s="65" t="s">
        <v>41</v>
      </c>
      <c r="E577" s="66">
        <v>1</v>
      </c>
      <c r="F577" s="66">
        <v>1</v>
      </c>
      <c r="G577" s="1">
        <v>19.399999999999999</v>
      </c>
      <c r="H577" s="1">
        <v>19.399999999999999</v>
      </c>
      <c r="I577" s="1">
        <v>19.399999999999999</v>
      </c>
      <c r="J577" s="1">
        <v>19.399999999999999</v>
      </c>
      <c r="K577" s="1"/>
      <c r="L577" s="1"/>
      <c r="M577" s="1"/>
      <c r="N577" s="1"/>
      <c r="O577" s="1"/>
      <c r="P577" s="1"/>
      <c r="R577" s="1">
        <v>23.8</v>
      </c>
      <c r="S577" s="1">
        <v>4.8475000000000001</v>
      </c>
      <c r="T577" s="15">
        <f t="shared" si="878"/>
        <v>1.2268041237113403</v>
      </c>
      <c r="U577" s="15">
        <f t="shared" si="879"/>
        <v>1.2011521121725071</v>
      </c>
      <c r="V577" s="16">
        <f t="shared" si="880"/>
        <v>23.302350976146634</v>
      </c>
      <c r="W577" s="16">
        <f t="shared" si="881"/>
        <v>3.9023509761466357</v>
      </c>
      <c r="X577" s="16">
        <f t="shared" si="882"/>
        <v>3.9023509761466357</v>
      </c>
      <c r="Y577" s="15">
        <f t="shared" si="883"/>
        <v>4.5848355451969969E-2</v>
      </c>
      <c r="Z577" s="15">
        <f t="shared" si="884"/>
        <v>1.1992624151289988E-2</v>
      </c>
      <c r="AA577" s="15">
        <f t="shared" si="885"/>
        <v>1.9115055013239957E-2</v>
      </c>
      <c r="AB577" s="15">
        <f t="shared" si="886"/>
        <v>2.5652011538833303E-2</v>
      </c>
      <c r="AD577" s="21"/>
    </row>
    <row r="578" spans="1:30" x14ac:dyDescent="0.2">
      <c r="A578" s="63"/>
      <c r="B578" s="64" t="s">
        <v>1920</v>
      </c>
      <c r="C578" s="65" t="s">
        <v>1921</v>
      </c>
      <c r="D578" s="65" t="s">
        <v>41</v>
      </c>
      <c r="E578" s="66">
        <v>1</v>
      </c>
      <c r="F578" s="66">
        <v>1</v>
      </c>
      <c r="G578" s="1">
        <v>7.78</v>
      </c>
      <c r="H578" s="1">
        <v>7.78</v>
      </c>
      <c r="I578" s="1">
        <v>7.78</v>
      </c>
      <c r="J578" s="1">
        <v>7.78</v>
      </c>
      <c r="K578" s="1"/>
      <c r="L578" s="1"/>
      <c r="M578" s="1"/>
      <c r="N578" s="1"/>
      <c r="O578" s="1"/>
      <c r="P578" s="1"/>
      <c r="R578" s="1">
        <v>8.4700000000000006</v>
      </c>
      <c r="S578" s="1">
        <v>8.4700000000000006</v>
      </c>
      <c r="T578" s="15">
        <f t="shared" si="878"/>
        <v>1.0886889460154243</v>
      </c>
      <c r="U578" s="15">
        <f t="shared" si="879"/>
        <v>1.0630369344765911</v>
      </c>
      <c r="V578" s="16">
        <f t="shared" si="880"/>
        <v>8.2704273502278784</v>
      </c>
      <c r="W578" s="16">
        <f t="shared" si="881"/>
        <v>0.4904273502278782</v>
      </c>
      <c r="X578" s="16">
        <f t="shared" si="882"/>
        <v>0.4904273502278782</v>
      </c>
      <c r="Y578" s="15">
        <f t="shared" si="883"/>
        <v>4.5848355451969969E-2</v>
      </c>
      <c r="Z578" s="15">
        <f t="shared" si="884"/>
        <v>1.1992624151289988E-2</v>
      </c>
      <c r="AA578" s="15">
        <f t="shared" si="885"/>
        <v>1.9115055013239957E-2</v>
      </c>
      <c r="AB578" s="15">
        <f t="shared" si="886"/>
        <v>2.5652011538833303E-2</v>
      </c>
      <c r="AD578" s="21"/>
    </row>
    <row r="579" spans="1:30" ht="15" thickBot="1" x14ac:dyDescent="0.25">
      <c r="A579" s="63"/>
      <c r="B579" s="64" t="s">
        <v>1922</v>
      </c>
      <c r="C579" s="65" t="s">
        <v>1923</v>
      </c>
      <c r="D579" s="65" t="s">
        <v>41</v>
      </c>
      <c r="E579" s="66">
        <v>1</v>
      </c>
      <c r="F579" s="66">
        <v>1</v>
      </c>
      <c r="G579" s="1">
        <v>465</v>
      </c>
      <c r="H579" s="1">
        <v>465</v>
      </c>
      <c r="I579" s="1">
        <v>465</v>
      </c>
      <c r="J579" s="1">
        <v>465</v>
      </c>
      <c r="K579" s="1"/>
      <c r="L579" s="1"/>
      <c r="M579" s="1"/>
      <c r="N579" s="1"/>
      <c r="O579" s="1"/>
      <c r="P579" s="1"/>
      <c r="R579" s="1">
        <v>542</v>
      </c>
      <c r="S579" s="1">
        <v>542</v>
      </c>
      <c r="T579" s="15">
        <f t="shared" si="878"/>
        <v>1.1655913978494623</v>
      </c>
      <c r="U579" s="15">
        <f t="shared" si="879"/>
        <v>1.1399393863106291</v>
      </c>
      <c r="V579" s="16">
        <f t="shared" si="880"/>
        <v>530.07181463444249</v>
      </c>
      <c r="W579" s="16">
        <f t="shared" si="881"/>
        <v>65.071814634442489</v>
      </c>
      <c r="X579" s="16">
        <f t="shared" si="882"/>
        <v>65.071814634442489</v>
      </c>
      <c r="Y579" s="15">
        <f t="shared" si="883"/>
        <v>4.5848355451969969E-2</v>
      </c>
      <c r="Z579" s="15">
        <f t="shared" si="884"/>
        <v>1.1992624151289988E-2</v>
      </c>
      <c r="AA579" s="15">
        <f t="shared" si="885"/>
        <v>1.9115055013239957E-2</v>
      </c>
      <c r="AB579" s="15">
        <f t="shared" si="886"/>
        <v>2.5652011538833303E-2</v>
      </c>
      <c r="AD579" s="21"/>
    </row>
    <row r="580" spans="1:30" ht="15" thickBot="1" x14ac:dyDescent="0.25">
      <c r="A580" s="8">
        <v>149</v>
      </c>
      <c r="B580" s="9" t="s">
        <v>3017</v>
      </c>
      <c r="C580" s="10" t="s">
        <v>3018</v>
      </c>
      <c r="D580" s="10" t="s">
        <v>41</v>
      </c>
      <c r="E580" s="11">
        <v>0</v>
      </c>
      <c r="F580" s="11">
        <v>1</v>
      </c>
      <c r="G580" s="12">
        <v>869.41</v>
      </c>
      <c r="H580" s="12">
        <v>483.81</v>
      </c>
      <c r="I580" s="12">
        <v>483.81</v>
      </c>
      <c r="J580" s="12">
        <v>325.24</v>
      </c>
      <c r="K580" s="12">
        <v>57.121499999999997</v>
      </c>
      <c r="L580" s="12">
        <v>0</v>
      </c>
      <c r="M580" s="12">
        <v>0</v>
      </c>
      <c r="N580" s="12">
        <v>19.307067</v>
      </c>
      <c r="O580" s="12">
        <v>62.671424940000001</v>
      </c>
      <c r="P580" s="13">
        <v>19.473998871599999</v>
      </c>
      <c r="R580" s="12">
        <v>580.4</v>
      </c>
      <c r="S580" s="12">
        <v>399.32</v>
      </c>
      <c r="AD580" s="21"/>
    </row>
    <row r="581" spans="1:30" x14ac:dyDescent="0.2">
      <c r="A581" s="63"/>
      <c r="B581" s="64" t="s">
        <v>1281</v>
      </c>
      <c r="C581" s="65" t="s">
        <v>1282</v>
      </c>
      <c r="D581" s="65" t="s">
        <v>98</v>
      </c>
      <c r="E581" s="66">
        <v>0.06</v>
      </c>
      <c r="F581" s="66">
        <v>0.06</v>
      </c>
      <c r="G581" s="1">
        <v>179</v>
      </c>
      <c r="H581" s="1">
        <v>179</v>
      </c>
      <c r="I581" s="1">
        <v>10.74</v>
      </c>
      <c r="J581" s="1">
        <v>10.74</v>
      </c>
      <c r="K581" s="1"/>
      <c r="L581" s="1"/>
      <c r="M581" s="1"/>
      <c r="N581" s="1"/>
      <c r="O581" s="1"/>
      <c r="P581" s="1"/>
      <c r="R581" s="1">
        <v>277</v>
      </c>
      <c r="S581" s="1">
        <v>56.1</v>
      </c>
      <c r="T581" s="15">
        <f t="shared" ref="T581:T584" si="887">R581/H581</f>
        <v>1.5474860335195531</v>
      </c>
      <c r="U581" s="15">
        <f t="shared" ref="U581:U584" si="888">T581-AB581</f>
        <v>1.5218340219807198</v>
      </c>
      <c r="V581" s="16">
        <f t="shared" ref="V581:V584" si="889">G581*U581</f>
        <v>272.40828993454886</v>
      </c>
      <c r="W581" s="16">
        <f t="shared" ref="W581:W584" si="890">V581-G581</f>
        <v>93.408289934548861</v>
      </c>
      <c r="X581" s="16">
        <f t="shared" ref="X581:X584" si="891">F581*W581</f>
        <v>5.6044973960729312</v>
      </c>
      <c r="Y581" s="15">
        <f t="shared" ref="Y581:Y584" si="892">104.584835545197%-100%</f>
        <v>4.5848355451969969E-2</v>
      </c>
      <c r="Z581" s="15">
        <f t="shared" ref="Z581:Z584" si="893">101.199262415129%-100%</f>
        <v>1.1992624151289988E-2</v>
      </c>
      <c r="AA581" s="15">
        <f t="shared" ref="AA581:AA584" si="894">101.911505501324%-100%</f>
        <v>1.9115055013239957E-2</v>
      </c>
      <c r="AB581" s="15">
        <f t="shared" ref="AB581:AB584" si="895">AVERAGE(Y581:AA581)</f>
        <v>2.5652011538833303E-2</v>
      </c>
      <c r="AD581" s="21"/>
    </row>
    <row r="582" spans="1:30" x14ac:dyDescent="0.2">
      <c r="A582" s="63"/>
      <c r="B582" s="64" t="s">
        <v>3002</v>
      </c>
      <c r="C582" s="65" t="s">
        <v>3003</v>
      </c>
      <c r="D582" s="65" t="s">
        <v>95</v>
      </c>
      <c r="E582" s="66">
        <v>1</v>
      </c>
      <c r="F582" s="66">
        <v>1</v>
      </c>
      <c r="G582" s="1">
        <v>37.4</v>
      </c>
      <c r="H582" s="1">
        <v>37.4</v>
      </c>
      <c r="I582" s="1">
        <v>37.4</v>
      </c>
      <c r="J582" s="1">
        <v>37.4</v>
      </c>
      <c r="K582" s="1"/>
      <c r="L582" s="1"/>
      <c r="M582" s="1"/>
      <c r="N582" s="1"/>
      <c r="O582" s="1"/>
      <c r="P582" s="1"/>
      <c r="R582" s="1">
        <v>56.1</v>
      </c>
      <c r="S582" s="1">
        <v>19.600000000000001</v>
      </c>
      <c r="T582" s="15">
        <f t="shared" si="887"/>
        <v>1.5</v>
      </c>
      <c r="U582" s="15">
        <f t="shared" si="888"/>
        <v>1.4743479884611668</v>
      </c>
      <c r="V582" s="16">
        <f t="shared" si="889"/>
        <v>55.140614768447634</v>
      </c>
      <c r="W582" s="16">
        <f t="shared" si="890"/>
        <v>17.740614768447635</v>
      </c>
      <c r="X582" s="16">
        <f t="shared" si="891"/>
        <v>17.740614768447635</v>
      </c>
      <c r="Y582" s="15">
        <f t="shared" si="892"/>
        <v>4.5848355451969969E-2</v>
      </c>
      <c r="Z582" s="15">
        <f t="shared" si="893"/>
        <v>1.1992624151289988E-2</v>
      </c>
      <c r="AA582" s="15">
        <f t="shared" si="894"/>
        <v>1.9115055013239957E-2</v>
      </c>
      <c r="AB582" s="15">
        <f t="shared" si="895"/>
        <v>2.5652011538833303E-2</v>
      </c>
      <c r="AD582" s="21"/>
    </row>
    <row r="583" spans="1:30" x14ac:dyDescent="0.2">
      <c r="A583" s="63"/>
      <c r="B583" s="64" t="s">
        <v>1329</v>
      </c>
      <c r="C583" s="65" t="s">
        <v>1330</v>
      </c>
      <c r="D583" s="65" t="s">
        <v>41</v>
      </c>
      <c r="E583" s="66">
        <v>1</v>
      </c>
      <c r="F583" s="66">
        <v>1</v>
      </c>
      <c r="G583" s="1">
        <v>14.1</v>
      </c>
      <c r="H583" s="1">
        <v>14.1</v>
      </c>
      <c r="I583" s="1">
        <v>14.1</v>
      </c>
      <c r="J583" s="1">
        <v>14.1</v>
      </c>
      <c r="K583" s="1"/>
      <c r="L583" s="1"/>
      <c r="M583" s="1"/>
      <c r="N583" s="1"/>
      <c r="O583" s="1"/>
      <c r="P583" s="1"/>
      <c r="R583" s="1">
        <v>19.600000000000001</v>
      </c>
      <c r="S583" s="1">
        <v>16.62</v>
      </c>
      <c r="T583" s="15">
        <f t="shared" si="887"/>
        <v>1.3900709219858158</v>
      </c>
      <c r="U583" s="15">
        <f t="shared" si="888"/>
        <v>1.3644189104469826</v>
      </c>
      <c r="V583" s="16">
        <f t="shared" si="889"/>
        <v>19.238306637302454</v>
      </c>
      <c r="W583" s="16">
        <f t="shared" si="890"/>
        <v>5.1383066373024544</v>
      </c>
      <c r="X583" s="16">
        <f t="shared" si="891"/>
        <v>5.1383066373024544</v>
      </c>
      <c r="Y583" s="15">
        <f t="shared" si="892"/>
        <v>4.5848355451969969E-2</v>
      </c>
      <c r="Z583" s="15">
        <f t="shared" si="893"/>
        <v>1.1992624151289988E-2</v>
      </c>
      <c r="AA583" s="15">
        <f t="shared" si="894"/>
        <v>1.9115055013239957E-2</v>
      </c>
      <c r="AB583" s="15">
        <f t="shared" si="895"/>
        <v>2.5652011538833303E-2</v>
      </c>
      <c r="AD583" s="21"/>
    </row>
    <row r="584" spans="1:30" ht="18.5" thickBot="1" x14ac:dyDescent="0.25">
      <c r="A584" s="63"/>
      <c r="B584" s="64" t="s">
        <v>3008</v>
      </c>
      <c r="C584" s="65" t="s">
        <v>3009</v>
      </c>
      <c r="D584" s="65" t="s">
        <v>41</v>
      </c>
      <c r="E584" s="66">
        <v>1</v>
      </c>
      <c r="F584" s="66">
        <v>1</v>
      </c>
      <c r="G584" s="1">
        <v>263</v>
      </c>
      <c r="H584" s="1">
        <v>263</v>
      </c>
      <c r="I584" s="1">
        <v>263</v>
      </c>
      <c r="J584" s="1">
        <v>263</v>
      </c>
      <c r="K584" s="1"/>
      <c r="L584" s="1"/>
      <c r="M584" s="1"/>
      <c r="N584" s="1"/>
      <c r="O584" s="1"/>
      <c r="P584" s="1"/>
      <c r="R584" s="1">
        <v>307</v>
      </c>
      <c r="S584" s="1">
        <v>307</v>
      </c>
      <c r="T584" s="15">
        <f t="shared" si="887"/>
        <v>1.167300380228137</v>
      </c>
      <c r="U584" s="15">
        <f t="shared" si="888"/>
        <v>1.1416483686893037</v>
      </c>
      <c r="V584" s="16">
        <f t="shared" si="889"/>
        <v>300.2535209652869</v>
      </c>
      <c r="W584" s="16">
        <f t="shared" si="890"/>
        <v>37.253520965286896</v>
      </c>
      <c r="X584" s="16">
        <f t="shared" si="891"/>
        <v>37.253520965286896</v>
      </c>
      <c r="Y584" s="15">
        <f t="shared" si="892"/>
        <v>4.5848355451969969E-2</v>
      </c>
      <c r="Z584" s="15">
        <f t="shared" si="893"/>
        <v>1.1992624151289988E-2</v>
      </c>
      <c r="AA584" s="15">
        <f t="shared" si="894"/>
        <v>1.9115055013239957E-2</v>
      </c>
      <c r="AB584" s="15">
        <f t="shared" si="895"/>
        <v>2.5652011538833303E-2</v>
      </c>
      <c r="AD584" s="21"/>
    </row>
    <row r="585" spans="1:30" x14ac:dyDescent="0.2">
      <c r="A585" s="67">
        <v>150</v>
      </c>
      <c r="B585" s="68" t="s">
        <v>1924</v>
      </c>
      <c r="C585" s="69" t="s">
        <v>1925</v>
      </c>
      <c r="D585" s="69" t="s">
        <v>139</v>
      </c>
      <c r="E585" s="70">
        <v>0</v>
      </c>
      <c r="F585" s="70">
        <v>0.57899999999999996</v>
      </c>
      <c r="G585" s="71">
        <v>966.07</v>
      </c>
      <c r="H585" s="71">
        <v>720.37</v>
      </c>
      <c r="I585" s="71">
        <v>417.09</v>
      </c>
      <c r="J585" s="71">
        <v>0</v>
      </c>
      <c r="K585" s="71">
        <v>123.6523401</v>
      </c>
      <c r="L585" s="71">
        <v>35.582120760000002</v>
      </c>
      <c r="M585" s="71">
        <v>0</v>
      </c>
      <c r="N585" s="71">
        <v>41.7944909538</v>
      </c>
      <c r="O585" s="71">
        <v>164.84374048731601</v>
      </c>
      <c r="P585" s="72">
        <v>51.222176922156201</v>
      </c>
      <c r="R585" s="71">
        <v>834.39</v>
      </c>
      <c r="S585" s="71">
        <v>0</v>
      </c>
      <c r="AD585" s="21"/>
    </row>
    <row r="586" spans="1:30" ht="20.5" thickBot="1" x14ac:dyDescent="0.25">
      <c r="A586" s="73">
        <v>151</v>
      </c>
      <c r="B586" s="74" t="s">
        <v>1926</v>
      </c>
      <c r="C586" s="75" t="s">
        <v>1927</v>
      </c>
      <c r="D586" s="75" t="s">
        <v>139</v>
      </c>
      <c r="E586" s="76">
        <v>0</v>
      </c>
      <c r="F586" s="76">
        <v>0.57899999999999996</v>
      </c>
      <c r="G586" s="77">
        <v>241.52</v>
      </c>
      <c r="H586" s="77">
        <v>511.84</v>
      </c>
      <c r="I586" s="77">
        <v>296.36</v>
      </c>
      <c r="J586" s="77">
        <v>0</v>
      </c>
      <c r="K586" s="77">
        <v>106.753125</v>
      </c>
      <c r="L586" s="77">
        <v>0</v>
      </c>
      <c r="M586" s="77">
        <v>0</v>
      </c>
      <c r="N586" s="77">
        <v>36.082556250000003</v>
      </c>
      <c r="O586" s="77">
        <v>117.125258625</v>
      </c>
      <c r="P586" s="78">
        <v>36.394531582500001</v>
      </c>
      <c r="R586" s="77">
        <v>571.66999999999996</v>
      </c>
      <c r="S586" s="77">
        <v>0</v>
      </c>
      <c r="AD586" s="21"/>
    </row>
    <row r="587" spans="1:30" ht="15" thickBot="1" x14ac:dyDescent="0.35">
      <c r="A587" s="58"/>
      <c r="B587" s="59" t="s">
        <v>1928</v>
      </c>
      <c r="C587" s="60" t="s">
        <v>1929</v>
      </c>
      <c r="D587" s="60"/>
      <c r="E587" s="61"/>
      <c r="F587" s="61"/>
      <c r="G587" s="62"/>
      <c r="H587" s="62"/>
      <c r="I587" s="62">
        <v>112331.94</v>
      </c>
      <c r="J587" s="62">
        <v>95310</v>
      </c>
      <c r="K587" s="62">
        <v>6122.5194431</v>
      </c>
      <c r="L587" s="62">
        <v>12.22943356</v>
      </c>
      <c r="M587" s="62">
        <v>0</v>
      </c>
      <c r="N587" s="62">
        <v>2069.4115717678001</v>
      </c>
      <c r="O587" s="62">
        <v>6727.4115677107902</v>
      </c>
      <c r="P587" s="62">
        <v>2090.4200822593998</v>
      </c>
      <c r="R587" s="62"/>
      <c r="S587" s="62">
        <v>107758</v>
      </c>
      <c r="AD587" s="21"/>
    </row>
    <row r="588" spans="1:30" ht="20.5" thickBot="1" x14ac:dyDescent="0.25">
      <c r="A588" s="8">
        <v>152</v>
      </c>
      <c r="B588" s="9" t="s">
        <v>1930</v>
      </c>
      <c r="C588" s="10" t="s">
        <v>1931</v>
      </c>
      <c r="D588" s="10" t="s">
        <v>41</v>
      </c>
      <c r="E588" s="11">
        <v>0</v>
      </c>
      <c r="F588" s="11">
        <v>2</v>
      </c>
      <c r="G588" s="12">
        <v>4431.24</v>
      </c>
      <c r="H588" s="12">
        <v>3902.99</v>
      </c>
      <c r="I588" s="12">
        <v>7805.98</v>
      </c>
      <c r="J588" s="12">
        <v>6040</v>
      </c>
      <c r="K588" s="12">
        <v>636.14</v>
      </c>
      <c r="L588" s="12">
        <v>0</v>
      </c>
      <c r="M588" s="12">
        <v>0</v>
      </c>
      <c r="N588" s="12">
        <v>215.01532</v>
      </c>
      <c r="O588" s="12">
        <v>697.94736239999997</v>
      </c>
      <c r="P588" s="13">
        <v>216.874375536</v>
      </c>
      <c r="R588" s="12">
        <v>4414.5200000000004</v>
      </c>
      <c r="S588" s="12">
        <v>6840</v>
      </c>
      <c r="AD588" s="21"/>
    </row>
    <row r="589" spans="1:30" ht="18.5" thickBot="1" x14ac:dyDescent="0.25">
      <c r="A589" s="63"/>
      <c r="B589" s="64" t="s">
        <v>1932</v>
      </c>
      <c r="C589" s="65" t="s">
        <v>1933</v>
      </c>
      <c r="D589" s="65" t="s">
        <v>41</v>
      </c>
      <c r="E589" s="66">
        <v>1</v>
      </c>
      <c r="F589" s="66">
        <v>2</v>
      </c>
      <c r="G589" s="1">
        <v>3020</v>
      </c>
      <c r="H589" s="1">
        <v>3020</v>
      </c>
      <c r="I589" s="1">
        <v>6040</v>
      </c>
      <c r="J589" s="1">
        <v>6040</v>
      </c>
      <c r="K589" s="1"/>
      <c r="L589" s="1"/>
      <c r="M589" s="1"/>
      <c r="N589" s="1"/>
      <c r="O589" s="1"/>
      <c r="P589" s="1"/>
      <c r="R589" s="1">
        <v>3420</v>
      </c>
      <c r="S589" s="1">
        <v>6840</v>
      </c>
      <c r="T589" s="15">
        <f t="shared" ref="T589" si="896">R589/H589</f>
        <v>1.1324503311258278</v>
      </c>
      <c r="U589" s="15">
        <f t="shared" ref="U589" si="897">T589-AB589</f>
        <v>1.1067983195869946</v>
      </c>
      <c r="V589" s="16">
        <f t="shared" ref="V589" si="898">G589*U589</f>
        <v>3342.5309251527237</v>
      </c>
      <c r="W589" s="16">
        <f t="shared" ref="W589" si="899">V589-G589</f>
        <v>322.53092515272374</v>
      </c>
      <c r="X589" s="16">
        <f t="shared" ref="X589" si="900">F589*W589</f>
        <v>645.06185030544748</v>
      </c>
      <c r="Y589" s="15">
        <f t="shared" ref="Y589" si="901">104.584835545197%-100%</f>
        <v>4.5848355451969969E-2</v>
      </c>
      <c r="Z589" s="15">
        <f t="shared" ref="Z589" si="902">101.199262415129%-100%</f>
        <v>1.1992624151289988E-2</v>
      </c>
      <c r="AA589" s="15">
        <f t="shared" ref="AA589" si="903">101.911505501324%-100%</f>
        <v>1.9115055013239957E-2</v>
      </c>
      <c r="AB589" s="15">
        <f t="shared" ref="AB589" si="904">AVERAGE(Y589:AA589)</f>
        <v>2.5652011538833303E-2</v>
      </c>
      <c r="AD589" s="21"/>
    </row>
    <row r="590" spans="1:30" ht="20.5" thickBot="1" x14ac:dyDescent="0.25">
      <c r="A590" s="8">
        <v>153</v>
      </c>
      <c r="B590" s="9" t="s">
        <v>1938</v>
      </c>
      <c r="C590" s="10" t="s">
        <v>1939</v>
      </c>
      <c r="D590" s="10" t="s">
        <v>41</v>
      </c>
      <c r="E590" s="11">
        <v>0</v>
      </c>
      <c r="F590" s="11">
        <v>9</v>
      </c>
      <c r="G590" s="12">
        <v>8497.57</v>
      </c>
      <c r="H590" s="12">
        <v>10334.51</v>
      </c>
      <c r="I590" s="12">
        <v>93010.59</v>
      </c>
      <c r="J590" s="12">
        <v>81324</v>
      </c>
      <c r="K590" s="12">
        <v>4209.75</v>
      </c>
      <c r="L590" s="12">
        <v>0</v>
      </c>
      <c r="M590" s="12">
        <v>0</v>
      </c>
      <c r="N590" s="12">
        <v>1422.8955000000001</v>
      </c>
      <c r="O590" s="12">
        <v>4618.7693099999997</v>
      </c>
      <c r="P590" s="13">
        <v>1435.1980734000001</v>
      </c>
      <c r="R590" s="12">
        <v>11691.53</v>
      </c>
      <c r="S590" s="12">
        <v>92061</v>
      </c>
      <c r="AD590" s="21"/>
    </row>
    <row r="591" spans="1:30" x14ac:dyDescent="0.2">
      <c r="A591" s="63"/>
      <c r="B591" s="64" t="s">
        <v>1776</v>
      </c>
      <c r="C591" s="65" t="s">
        <v>1777</v>
      </c>
      <c r="D591" s="65" t="s">
        <v>561</v>
      </c>
      <c r="E591" s="66">
        <v>1</v>
      </c>
      <c r="F591" s="66">
        <v>9</v>
      </c>
      <c r="G591" s="1">
        <v>196</v>
      </c>
      <c r="H591" s="1">
        <v>196</v>
      </c>
      <c r="I591" s="1">
        <v>1764</v>
      </c>
      <c r="J591" s="1">
        <v>1764</v>
      </c>
      <c r="K591" s="1"/>
      <c r="L591" s="1"/>
      <c r="M591" s="1"/>
      <c r="N591" s="1"/>
      <c r="O591" s="1"/>
      <c r="P591" s="1"/>
      <c r="R591" s="1">
        <v>219</v>
      </c>
      <c r="S591" s="1">
        <v>1971</v>
      </c>
      <c r="T591" s="15">
        <f t="shared" ref="T591:T593" si="905">R591/H591</f>
        <v>1.1173469387755102</v>
      </c>
      <c r="U591" s="15">
        <f t="shared" ref="U591:U593" si="906">T591-AB591</f>
        <v>1.0916949272366769</v>
      </c>
      <c r="V591" s="16">
        <f t="shared" ref="V591:V593" si="907">G591*U591</f>
        <v>213.97220573838868</v>
      </c>
      <c r="W591" s="16">
        <f t="shared" ref="W591:W593" si="908">V591-G591</f>
        <v>17.972205738388681</v>
      </c>
      <c r="X591" s="16">
        <f t="shared" ref="X591:X593" si="909">F591*W591</f>
        <v>161.74985164549813</v>
      </c>
      <c r="Y591" s="15">
        <f t="shared" ref="Y591:Y593" si="910">104.584835545197%-100%</f>
        <v>4.5848355451969969E-2</v>
      </c>
      <c r="Z591" s="15">
        <f t="shared" ref="Z591:Z593" si="911">101.199262415129%-100%</f>
        <v>1.1992624151289988E-2</v>
      </c>
      <c r="AA591" s="15">
        <f t="shared" ref="AA591:AA593" si="912">101.911505501324%-100%</f>
        <v>1.9115055013239957E-2</v>
      </c>
      <c r="AB591" s="15">
        <f t="shared" ref="AB591:AB593" si="913">AVERAGE(Y591:AA591)</f>
        <v>2.5652011538833303E-2</v>
      </c>
      <c r="AD591" s="21"/>
    </row>
    <row r="592" spans="1:30" ht="18" x14ac:dyDescent="0.2">
      <c r="A592" s="63"/>
      <c r="B592" s="64" t="s">
        <v>1940</v>
      </c>
      <c r="C592" s="65" t="s">
        <v>1941</v>
      </c>
      <c r="D592" s="65" t="s">
        <v>41</v>
      </c>
      <c r="E592" s="66">
        <v>1</v>
      </c>
      <c r="F592" s="66">
        <v>9</v>
      </c>
      <c r="G592" s="1">
        <v>6910</v>
      </c>
      <c r="H592" s="1">
        <v>6910</v>
      </c>
      <c r="I592" s="1">
        <v>62190</v>
      </c>
      <c r="J592" s="1">
        <v>62190</v>
      </c>
      <c r="K592" s="1"/>
      <c r="L592" s="1"/>
      <c r="M592" s="1"/>
      <c r="N592" s="1"/>
      <c r="O592" s="1"/>
      <c r="P592" s="1"/>
      <c r="R592" s="1">
        <v>7870</v>
      </c>
      <c r="S592" s="1">
        <v>70830</v>
      </c>
      <c r="T592" s="15">
        <f t="shared" si="905"/>
        <v>1.1389290882778582</v>
      </c>
      <c r="U592" s="15">
        <f t="shared" si="906"/>
        <v>1.113277076739025</v>
      </c>
      <c r="V592" s="16">
        <f t="shared" si="907"/>
        <v>7692.7446002666629</v>
      </c>
      <c r="W592" s="16">
        <f t="shared" si="908"/>
        <v>782.74460026666293</v>
      </c>
      <c r="X592" s="16">
        <f t="shared" si="909"/>
        <v>7044.7014023999664</v>
      </c>
      <c r="Y592" s="15">
        <f t="shared" si="910"/>
        <v>4.5848355451969969E-2</v>
      </c>
      <c r="Z592" s="15">
        <f t="shared" si="911"/>
        <v>1.1992624151289988E-2</v>
      </c>
      <c r="AA592" s="15">
        <f t="shared" si="912"/>
        <v>1.9115055013239957E-2</v>
      </c>
      <c r="AB592" s="15">
        <f t="shared" si="913"/>
        <v>2.5652011538833303E-2</v>
      </c>
      <c r="AD592" s="21"/>
    </row>
    <row r="593" spans="1:30" ht="15" thickBot="1" x14ac:dyDescent="0.25">
      <c r="A593" s="63"/>
      <c r="B593" s="64" t="s">
        <v>1942</v>
      </c>
      <c r="C593" s="65" t="s">
        <v>1943</v>
      </c>
      <c r="D593" s="65" t="s">
        <v>41</v>
      </c>
      <c r="E593" s="66">
        <v>1</v>
      </c>
      <c r="F593" s="66">
        <v>9</v>
      </c>
      <c r="G593" s="1">
        <v>1930</v>
      </c>
      <c r="H593" s="1">
        <v>1930</v>
      </c>
      <c r="I593" s="1">
        <v>17370</v>
      </c>
      <c r="J593" s="1">
        <v>17370</v>
      </c>
      <c r="K593" s="1"/>
      <c r="L593" s="1"/>
      <c r="M593" s="1"/>
      <c r="N593" s="1"/>
      <c r="O593" s="1"/>
      <c r="P593" s="1"/>
      <c r="R593" s="1">
        <v>2140</v>
      </c>
      <c r="S593" s="1">
        <v>19260</v>
      </c>
      <c r="T593" s="15">
        <f t="shared" si="905"/>
        <v>1.1088082901554404</v>
      </c>
      <c r="U593" s="15">
        <f t="shared" si="906"/>
        <v>1.0831562786166071</v>
      </c>
      <c r="V593" s="16">
        <f t="shared" si="907"/>
        <v>2090.4916177300515</v>
      </c>
      <c r="W593" s="16">
        <f t="shared" si="908"/>
        <v>160.49161773005153</v>
      </c>
      <c r="X593" s="16">
        <f t="shared" si="909"/>
        <v>1444.4245595704638</v>
      </c>
      <c r="Y593" s="15">
        <f t="shared" si="910"/>
        <v>4.5848355451969969E-2</v>
      </c>
      <c r="Z593" s="15">
        <f t="shared" si="911"/>
        <v>1.1992624151289988E-2</v>
      </c>
      <c r="AA593" s="15">
        <f t="shared" si="912"/>
        <v>1.9115055013239957E-2</v>
      </c>
      <c r="AB593" s="15">
        <f t="shared" si="913"/>
        <v>2.5652011538833303E-2</v>
      </c>
      <c r="AD593" s="21"/>
    </row>
    <row r="594" spans="1:30" ht="15" thickBot="1" x14ac:dyDescent="0.25">
      <c r="A594" s="8">
        <v>154</v>
      </c>
      <c r="B594" s="9" t="s">
        <v>1952</v>
      </c>
      <c r="C594" s="10" t="s">
        <v>1953</v>
      </c>
      <c r="D594" s="10" t="s">
        <v>41</v>
      </c>
      <c r="E594" s="11">
        <v>0</v>
      </c>
      <c r="F594" s="11">
        <v>9</v>
      </c>
      <c r="G594" s="12">
        <v>357.1</v>
      </c>
      <c r="H594" s="12">
        <v>247.94</v>
      </c>
      <c r="I594" s="12">
        <v>2231.46</v>
      </c>
      <c r="J594" s="12">
        <v>1764</v>
      </c>
      <c r="K594" s="12">
        <v>168.39</v>
      </c>
      <c r="L594" s="12">
        <v>0</v>
      </c>
      <c r="M594" s="12">
        <v>0</v>
      </c>
      <c r="N594" s="12">
        <v>56.915819999999997</v>
      </c>
      <c r="O594" s="12">
        <v>184.75077239999999</v>
      </c>
      <c r="P594" s="13">
        <v>57.407922935999999</v>
      </c>
      <c r="R594" s="12">
        <v>277.5</v>
      </c>
      <c r="S594" s="12">
        <v>1971</v>
      </c>
      <c r="AD594" s="21"/>
    </row>
    <row r="595" spans="1:30" ht="15" thickBot="1" x14ac:dyDescent="0.25">
      <c r="A595" s="63"/>
      <c r="B595" s="64" t="s">
        <v>1776</v>
      </c>
      <c r="C595" s="65" t="s">
        <v>1777</v>
      </c>
      <c r="D595" s="65" t="s">
        <v>561</v>
      </c>
      <c r="E595" s="66">
        <v>1</v>
      </c>
      <c r="F595" s="66">
        <v>9</v>
      </c>
      <c r="G595" s="1">
        <v>196</v>
      </c>
      <c r="H595" s="1">
        <v>196</v>
      </c>
      <c r="I595" s="1">
        <v>1764</v>
      </c>
      <c r="J595" s="1">
        <v>1764</v>
      </c>
      <c r="K595" s="1"/>
      <c r="L595" s="1"/>
      <c r="M595" s="1"/>
      <c r="N595" s="1"/>
      <c r="O595" s="1"/>
      <c r="P595" s="1"/>
      <c r="R595" s="1">
        <v>219</v>
      </c>
      <c r="S595" s="1">
        <v>1971</v>
      </c>
      <c r="T595" s="15">
        <f t="shared" ref="T595" si="914">R595/H595</f>
        <v>1.1173469387755102</v>
      </c>
      <c r="U595" s="15">
        <f t="shared" ref="U595" si="915">T595-AB595</f>
        <v>1.0916949272366769</v>
      </c>
      <c r="V595" s="16">
        <f t="shared" ref="V595" si="916">G595*U595</f>
        <v>213.97220573838868</v>
      </c>
      <c r="W595" s="16">
        <f t="shared" ref="W595" si="917">V595-G595</f>
        <v>17.972205738388681</v>
      </c>
      <c r="X595" s="16">
        <f t="shared" ref="X595" si="918">F595*W595</f>
        <v>161.74985164549813</v>
      </c>
      <c r="Y595" s="15">
        <f t="shared" ref="Y595" si="919">104.584835545197%-100%</f>
        <v>4.5848355451969969E-2</v>
      </c>
      <c r="Z595" s="15">
        <f t="shared" ref="Z595" si="920">101.199262415129%-100%</f>
        <v>1.1992624151289988E-2</v>
      </c>
      <c r="AA595" s="15">
        <f t="shared" ref="AA595" si="921">101.911505501324%-100%</f>
        <v>1.9115055013239957E-2</v>
      </c>
      <c r="AB595" s="15">
        <f t="shared" ref="AB595" si="922">AVERAGE(Y595:AA595)</f>
        <v>2.5652011538833303E-2</v>
      </c>
      <c r="AD595" s="21"/>
    </row>
    <row r="596" spans="1:30" ht="15" thickBot="1" x14ac:dyDescent="0.25">
      <c r="A596" s="8">
        <v>155</v>
      </c>
      <c r="B596" s="9" t="s">
        <v>1954</v>
      </c>
      <c r="C596" s="10" t="s">
        <v>1955</v>
      </c>
      <c r="D596" s="10" t="s">
        <v>41</v>
      </c>
      <c r="E596" s="11">
        <v>0</v>
      </c>
      <c r="F596" s="11">
        <v>11</v>
      </c>
      <c r="G596" s="12">
        <v>479.54</v>
      </c>
      <c r="H596" s="12">
        <v>821.7</v>
      </c>
      <c r="I596" s="12">
        <v>9038.7000000000007</v>
      </c>
      <c r="J596" s="12">
        <v>6182</v>
      </c>
      <c r="K596" s="12">
        <v>1029.05</v>
      </c>
      <c r="L596" s="12">
        <v>0</v>
      </c>
      <c r="M596" s="12">
        <v>0</v>
      </c>
      <c r="N596" s="12">
        <v>347.81889999999999</v>
      </c>
      <c r="O596" s="12">
        <v>1129.032498</v>
      </c>
      <c r="P596" s="13">
        <v>350.82619571999999</v>
      </c>
      <c r="R596" s="12">
        <v>918.51</v>
      </c>
      <c r="S596" s="12">
        <v>6886</v>
      </c>
      <c r="AD596" s="21"/>
    </row>
    <row r="597" spans="1:30" ht="15" thickBot="1" x14ac:dyDescent="0.25">
      <c r="A597" s="63"/>
      <c r="B597" s="64" t="s">
        <v>1956</v>
      </c>
      <c r="C597" s="65" t="s">
        <v>1957</v>
      </c>
      <c r="D597" s="65" t="s">
        <v>561</v>
      </c>
      <c r="E597" s="66">
        <v>1</v>
      </c>
      <c r="F597" s="66">
        <v>11</v>
      </c>
      <c r="G597" s="1">
        <v>562</v>
      </c>
      <c r="H597" s="1">
        <v>562</v>
      </c>
      <c r="I597" s="1">
        <v>6182</v>
      </c>
      <c r="J597" s="1">
        <v>6182</v>
      </c>
      <c r="K597" s="1"/>
      <c r="L597" s="1"/>
      <c r="M597" s="1"/>
      <c r="N597" s="1"/>
      <c r="O597" s="1"/>
      <c r="P597" s="1"/>
      <c r="R597" s="1">
        <v>626</v>
      </c>
      <c r="S597" s="1">
        <v>6886</v>
      </c>
      <c r="T597" s="15">
        <f t="shared" ref="T597" si="923">R597/H597</f>
        <v>1.1138790035587189</v>
      </c>
      <c r="U597" s="15">
        <f t="shared" ref="U597" si="924">T597-AB597</f>
        <v>1.0882269920198857</v>
      </c>
      <c r="V597" s="16">
        <f t="shared" ref="V597" si="925">G597*U597</f>
        <v>611.58356951517578</v>
      </c>
      <c r="W597" s="16">
        <f t="shared" ref="W597" si="926">V597-G597</f>
        <v>49.583569515175782</v>
      </c>
      <c r="X597" s="16">
        <f t="shared" ref="X597" si="927">F597*W597</f>
        <v>545.4192646669336</v>
      </c>
      <c r="Y597" s="15">
        <f t="shared" ref="Y597" si="928">104.584835545197%-100%</f>
        <v>4.5848355451969969E-2</v>
      </c>
      <c r="Z597" s="15">
        <f t="shared" ref="Z597" si="929">101.199262415129%-100%</f>
        <v>1.1992624151289988E-2</v>
      </c>
      <c r="AA597" s="15">
        <f t="shared" ref="AA597" si="930">101.911505501324%-100%</f>
        <v>1.9115055013239957E-2</v>
      </c>
      <c r="AB597" s="15">
        <f t="shared" ref="AB597" si="931">AVERAGE(Y597:AA597)</f>
        <v>2.5652011538833303E-2</v>
      </c>
      <c r="AD597" s="21"/>
    </row>
    <row r="598" spans="1:30" x14ac:dyDescent="0.2">
      <c r="A598" s="67">
        <v>156</v>
      </c>
      <c r="B598" s="68" t="s">
        <v>1958</v>
      </c>
      <c r="C598" s="69" t="s">
        <v>1959</v>
      </c>
      <c r="D598" s="69" t="s">
        <v>139</v>
      </c>
      <c r="E598" s="70">
        <v>0</v>
      </c>
      <c r="F598" s="70">
        <v>0.19900000000000001</v>
      </c>
      <c r="G598" s="71">
        <v>966.07</v>
      </c>
      <c r="H598" s="71">
        <v>720.37</v>
      </c>
      <c r="I598" s="71">
        <v>143.35</v>
      </c>
      <c r="J598" s="71">
        <v>0</v>
      </c>
      <c r="K598" s="71">
        <v>42.498818100000001</v>
      </c>
      <c r="L598" s="71">
        <v>12.22943356</v>
      </c>
      <c r="M598" s="71">
        <v>0</v>
      </c>
      <c r="N598" s="71">
        <v>14.3646005178</v>
      </c>
      <c r="O598" s="71">
        <v>56.656138785796003</v>
      </c>
      <c r="P598" s="72">
        <v>17.604858734903399</v>
      </c>
      <c r="R598" s="71">
        <v>834.39</v>
      </c>
      <c r="S598" s="71">
        <v>0</v>
      </c>
      <c r="AD598" s="21"/>
    </row>
    <row r="599" spans="1:30" ht="20.5" thickBot="1" x14ac:dyDescent="0.25">
      <c r="A599" s="73">
        <v>157</v>
      </c>
      <c r="B599" s="74" t="s">
        <v>1960</v>
      </c>
      <c r="C599" s="75" t="s">
        <v>1961</v>
      </c>
      <c r="D599" s="75" t="s">
        <v>139</v>
      </c>
      <c r="E599" s="76">
        <v>0</v>
      </c>
      <c r="F599" s="76">
        <v>0.19900000000000001</v>
      </c>
      <c r="G599" s="77">
        <v>241.52</v>
      </c>
      <c r="H599" s="77">
        <v>511.84</v>
      </c>
      <c r="I599" s="77">
        <v>101.86</v>
      </c>
      <c r="J599" s="77">
        <v>0</v>
      </c>
      <c r="K599" s="77">
        <v>36.690624999999997</v>
      </c>
      <c r="L599" s="77">
        <v>0</v>
      </c>
      <c r="M599" s="77">
        <v>0</v>
      </c>
      <c r="N599" s="77">
        <v>12.40143125</v>
      </c>
      <c r="O599" s="77">
        <v>40.255486124999997</v>
      </c>
      <c r="P599" s="78">
        <v>12.5086559325</v>
      </c>
      <c r="R599" s="77">
        <v>571.66999999999996</v>
      </c>
      <c r="S599" s="77">
        <v>0</v>
      </c>
      <c r="AD599" s="21"/>
    </row>
    <row r="600" spans="1:30" ht="15" thickBot="1" x14ac:dyDescent="0.35">
      <c r="A600" s="58"/>
      <c r="B600" s="59" t="s">
        <v>1962</v>
      </c>
      <c r="C600" s="60" t="s">
        <v>1963</v>
      </c>
      <c r="D600" s="60"/>
      <c r="E600" s="61"/>
      <c r="F600" s="61"/>
      <c r="G600" s="62"/>
      <c r="H600" s="62"/>
      <c r="I600" s="62">
        <v>21235.040000000001</v>
      </c>
      <c r="J600" s="62">
        <v>15070</v>
      </c>
      <c r="K600" s="62">
        <v>2220.75</v>
      </c>
      <c r="L600" s="62">
        <v>0</v>
      </c>
      <c r="M600" s="62">
        <v>0</v>
      </c>
      <c r="N600" s="62">
        <v>750.61350000000004</v>
      </c>
      <c r="O600" s="62">
        <v>2436.5180700000001</v>
      </c>
      <c r="P600" s="62">
        <v>757.10341979999998</v>
      </c>
      <c r="R600" s="62"/>
      <c r="S600" s="62">
        <v>35760</v>
      </c>
      <c r="AD600" s="21"/>
    </row>
    <row r="601" spans="1:30" ht="20.5" thickBot="1" x14ac:dyDescent="0.25">
      <c r="A601" s="8">
        <v>158</v>
      </c>
      <c r="B601" s="9" t="s">
        <v>1964</v>
      </c>
      <c r="C601" s="10" t="s">
        <v>1965</v>
      </c>
      <c r="D601" s="10" t="s">
        <v>41</v>
      </c>
      <c r="E601" s="11">
        <v>0</v>
      </c>
      <c r="F601" s="11">
        <v>6</v>
      </c>
      <c r="G601" s="12">
        <v>1725.12</v>
      </c>
      <c r="H601" s="12">
        <v>1435.36</v>
      </c>
      <c r="I601" s="12">
        <v>8612.16</v>
      </c>
      <c r="J601" s="12">
        <v>5970</v>
      </c>
      <c r="K601" s="12">
        <v>951.75</v>
      </c>
      <c r="L601" s="12">
        <v>0</v>
      </c>
      <c r="M601" s="12">
        <v>0</v>
      </c>
      <c r="N601" s="12">
        <v>321.69150000000002</v>
      </c>
      <c r="O601" s="12">
        <v>1044.2220299999999</v>
      </c>
      <c r="P601" s="13">
        <v>324.47289419999998</v>
      </c>
      <c r="R601" s="12">
        <v>2845.69</v>
      </c>
      <c r="S601" s="12">
        <v>14160</v>
      </c>
      <c r="AD601" s="21"/>
    </row>
    <row r="602" spans="1:30" ht="18.5" thickBot="1" x14ac:dyDescent="0.25">
      <c r="A602" s="63"/>
      <c r="B602" s="64" t="s">
        <v>1966</v>
      </c>
      <c r="C602" s="65" t="s">
        <v>1967</v>
      </c>
      <c r="D602" s="65" t="s">
        <v>41</v>
      </c>
      <c r="E602" s="66">
        <v>1</v>
      </c>
      <c r="F602" s="66">
        <v>6</v>
      </c>
      <c r="G602" s="1">
        <v>995</v>
      </c>
      <c r="H602" s="1">
        <v>995</v>
      </c>
      <c r="I602" s="1">
        <v>5970</v>
      </c>
      <c r="J602" s="1">
        <v>5970</v>
      </c>
      <c r="K602" s="1"/>
      <c r="L602" s="1"/>
      <c r="M602" s="1"/>
      <c r="N602" s="1"/>
      <c r="O602" s="1"/>
      <c r="P602" s="1"/>
      <c r="R602" s="1">
        <v>1180</v>
      </c>
      <c r="S602" s="1">
        <v>14160</v>
      </c>
      <c r="T602" s="15">
        <f t="shared" ref="T602" si="932">R602/H602</f>
        <v>1.1859296482412061</v>
      </c>
      <c r="U602" s="15">
        <f t="shared" ref="U602" si="933">T602-AB602</f>
        <v>1.1602776367023728</v>
      </c>
      <c r="V602" s="16">
        <f t="shared" ref="V602" si="934">G602*U602</f>
        <v>1154.476248518861</v>
      </c>
      <c r="W602" s="16">
        <f t="shared" ref="W602" si="935">V602-G602</f>
        <v>159.47624851886098</v>
      </c>
      <c r="X602" s="16">
        <f t="shared" ref="X602" si="936">F602*W602</f>
        <v>956.85749111316591</v>
      </c>
      <c r="Y602" s="15">
        <f t="shared" ref="Y602" si="937">104.584835545197%-100%</f>
        <v>4.5848355451969969E-2</v>
      </c>
      <c r="Z602" s="15">
        <f t="shared" ref="Z602" si="938">101.199262415129%-100%</f>
        <v>1.1992624151289988E-2</v>
      </c>
      <c r="AA602" s="15">
        <f t="shared" ref="AA602" si="939">101.911505501324%-100%</f>
        <v>1.9115055013239957E-2</v>
      </c>
      <c r="AB602" s="15">
        <f t="shared" ref="AB602" si="940">AVERAGE(Y602:AA602)</f>
        <v>2.5652011538833303E-2</v>
      </c>
      <c r="AD602" s="21"/>
    </row>
    <row r="603" spans="1:30" ht="20.5" thickBot="1" x14ac:dyDescent="0.25">
      <c r="A603" s="8">
        <v>159</v>
      </c>
      <c r="B603" s="9" t="s">
        <v>1968</v>
      </c>
      <c r="C603" s="10" t="s">
        <v>1969</v>
      </c>
      <c r="D603" s="10" t="s">
        <v>41</v>
      </c>
      <c r="E603" s="11">
        <v>0</v>
      </c>
      <c r="F603" s="11">
        <v>6</v>
      </c>
      <c r="G603" s="12">
        <v>1840.13</v>
      </c>
      <c r="H603" s="12">
        <v>1550.36</v>
      </c>
      <c r="I603" s="12">
        <v>9302.16</v>
      </c>
      <c r="J603" s="12">
        <v>6660</v>
      </c>
      <c r="K603" s="12">
        <v>951.75</v>
      </c>
      <c r="L603" s="12">
        <v>0</v>
      </c>
      <c r="M603" s="12">
        <v>0</v>
      </c>
      <c r="N603" s="12">
        <v>321.69150000000002</v>
      </c>
      <c r="O603" s="12">
        <v>1044.2220299999999</v>
      </c>
      <c r="P603" s="13">
        <v>324.47289419999998</v>
      </c>
      <c r="R603" s="12">
        <v>3125.69</v>
      </c>
      <c r="S603" s="12">
        <v>15840</v>
      </c>
      <c r="AD603" s="21"/>
    </row>
    <row r="604" spans="1:30" ht="18.5" thickBot="1" x14ac:dyDescent="0.25">
      <c r="A604" s="63"/>
      <c r="B604" s="64" t="s">
        <v>1970</v>
      </c>
      <c r="C604" s="65" t="s">
        <v>1971</v>
      </c>
      <c r="D604" s="65" t="s">
        <v>41</v>
      </c>
      <c r="E604" s="66">
        <v>1</v>
      </c>
      <c r="F604" s="66">
        <v>6</v>
      </c>
      <c r="G604" s="1">
        <v>1110</v>
      </c>
      <c r="H604" s="1">
        <v>1110</v>
      </c>
      <c r="I604" s="1">
        <v>6660</v>
      </c>
      <c r="J604" s="1">
        <v>6660</v>
      </c>
      <c r="K604" s="1"/>
      <c r="L604" s="1"/>
      <c r="M604" s="1"/>
      <c r="N604" s="1"/>
      <c r="O604" s="1"/>
      <c r="P604" s="1"/>
      <c r="R604" s="1">
        <v>1320</v>
      </c>
      <c r="S604" s="1">
        <v>15840</v>
      </c>
      <c r="T604" s="15">
        <f t="shared" ref="T604" si="941">R604/H604</f>
        <v>1.1891891891891893</v>
      </c>
      <c r="U604" s="15">
        <f t="shared" ref="U604" si="942">T604-AB604</f>
        <v>1.163537177650356</v>
      </c>
      <c r="V604" s="16">
        <f t="shared" ref="V604" si="943">G604*U604</f>
        <v>1291.5262671918952</v>
      </c>
      <c r="W604" s="16">
        <f t="shared" ref="W604" si="944">V604-G604</f>
        <v>181.52626719189516</v>
      </c>
      <c r="X604" s="16">
        <f t="shared" ref="X604" si="945">F604*W604</f>
        <v>1089.1576031513709</v>
      </c>
      <c r="Y604" s="15">
        <f t="shared" ref="Y604" si="946">104.584835545197%-100%</f>
        <v>4.5848355451969969E-2</v>
      </c>
      <c r="Z604" s="15">
        <f t="shared" ref="Z604" si="947">101.199262415129%-100%</f>
        <v>1.1992624151289988E-2</v>
      </c>
      <c r="AA604" s="15">
        <f t="shared" ref="AA604" si="948">101.911505501324%-100%</f>
        <v>1.9115055013239957E-2</v>
      </c>
      <c r="AB604" s="15">
        <f t="shared" ref="AB604" si="949">AVERAGE(Y604:AA604)</f>
        <v>2.5652011538833303E-2</v>
      </c>
      <c r="AD604" s="21"/>
    </row>
    <row r="605" spans="1:30" ht="20.5" thickBot="1" x14ac:dyDescent="0.25">
      <c r="A605" s="8">
        <v>160</v>
      </c>
      <c r="B605" s="9" t="s">
        <v>1972</v>
      </c>
      <c r="C605" s="10" t="s">
        <v>1973</v>
      </c>
      <c r="D605" s="10" t="s">
        <v>41</v>
      </c>
      <c r="E605" s="11">
        <v>0</v>
      </c>
      <c r="F605" s="11">
        <v>2</v>
      </c>
      <c r="G605" s="12">
        <v>1897.63</v>
      </c>
      <c r="H605" s="12">
        <v>1660.36</v>
      </c>
      <c r="I605" s="12">
        <v>3320.72</v>
      </c>
      <c r="J605" s="12">
        <v>2440</v>
      </c>
      <c r="K605" s="12">
        <v>317.25</v>
      </c>
      <c r="L605" s="12">
        <v>0</v>
      </c>
      <c r="M605" s="12">
        <v>0</v>
      </c>
      <c r="N605" s="12">
        <v>107.23050000000001</v>
      </c>
      <c r="O605" s="12">
        <v>348.07400999999999</v>
      </c>
      <c r="P605" s="13">
        <v>108.1576314</v>
      </c>
      <c r="R605" s="12">
        <v>3365.69</v>
      </c>
      <c r="S605" s="12">
        <v>5760</v>
      </c>
      <c r="AD605" s="21"/>
    </row>
    <row r="606" spans="1:30" ht="18" x14ac:dyDescent="0.2">
      <c r="A606" s="63"/>
      <c r="B606" s="64" t="s">
        <v>1974</v>
      </c>
      <c r="C606" s="65" t="s">
        <v>1975</v>
      </c>
      <c r="D606" s="65" t="s">
        <v>41</v>
      </c>
      <c r="E606" s="66">
        <v>1</v>
      </c>
      <c r="F606" s="66">
        <v>2</v>
      </c>
      <c r="G606" s="1">
        <v>1220</v>
      </c>
      <c r="H606" s="1">
        <v>1220</v>
      </c>
      <c r="I606" s="1">
        <v>2440</v>
      </c>
      <c r="J606" s="1">
        <v>2440</v>
      </c>
      <c r="K606" s="1"/>
      <c r="L606" s="1"/>
      <c r="M606" s="1"/>
      <c r="N606" s="1"/>
      <c r="O606" s="1"/>
      <c r="P606" s="1"/>
      <c r="R606" s="1">
        <v>1440</v>
      </c>
      <c r="S606" s="1">
        <v>5760</v>
      </c>
      <c r="T606" s="15">
        <f t="shared" ref="T606" si="950">R606/H606</f>
        <v>1.180327868852459</v>
      </c>
      <c r="U606" s="15">
        <f t="shared" ref="U606" si="951">T606-AB606</f>
        <v>1.1546758573136258</v>
      </c>
      <c r="V606" s="16">
        <f t="shared" ref="V606" si="952">G606*U606</f>
        <v>1408.7045459226235</v>
      </c>
      <c r="W606" s="16">
        <f t="shared" ref="W606" si="953">V606-G606</f>
        <v>188.70454592262354</v>
      </c>
      <c r="X606" s="16">
        <f t="shared" ref="X606" si="954">F606*W606</f>
        <v>377.40909184524708</v>
      </c>
      <c r="Y606" s="15">
        <f t="shared" ref="Y606" si="955">104.584835545197%-100%</f>
        <v>4.5848355451969969E-2</v>
      </c>
      <c r="Z606" s="15">
        <f t="shared" ref="Z606" si="956">101.199262415129%-100%</f>
        <v>1.1992624151289988E-2</v>
      </c>
      <c r="AA606" s="15">
        <f t="shared" ref="AA606" si="957">101.911505501324%-100%</f>
        <v>1.9115055013239957E-2</v>
      </c>
      <c r="AB606" s="15">
        <f t="shared" ref="AB606" si="958">AVERAGE(Y606:AA606)</f>
        <v>2.5652011538833303E-2</v>
      </c>
      <c r="AD606" s="21"/>
    </row>
    <row r="607" spans="1:30" ht="15" thickBot="1" x14ac:dyDescent="0.35">
      <c r="A607" s="58"/>
      <c r="B607" s="59" t="s">
        <v>1046</v>
      </c>
      <c r="C607" s="60" t="s">
        <v>1047</v>
      </c>
      <c r="D607" s="60"/>
      <c r="E607" s="61"/>
      <c r="F607" s="61"/>
      <c r="G607" s="62"/>
      <c r="H607" s="62"/>
      <c r="I607" s="62">
        <v>14390.5</v>
      </c>
      <c r="J607" s="62">
        <v>5488.6795000000002</v>
      </c>
      <c r="K607" s="62">
        <v>3186.0210000000002</v>
      </c>
      <c r="L607" s="62">
        <v>0</v>
      </c>
      <c r="M607" s="62">
        <v>0</v>
      </c>
      <c r="N607" s="62">
        <v>1076.875098</v>
      </c>
      <c r="O607" s="62">
        <v>3518.2621503599999</v>
      </c>
      <c r="P607" s="62">
        <v>1093.2356047704</v>
      </c>
      <c r="R607" s="62"/>
      <c r="S607" s="62">
        <v>5975.8485000000001</v>
      </c>
      <c r="AD607" s="21"/>
    </row>
    <row r="608" spans="1:30" ht="15" thickBot="1" x14ac:dyDescent="0.25">
      <c r="A608" s="8">
        <v>161</v>
      </c>
      <c r="B608" s="9" t="s">
        <v>1992</v>
      </c>
      <c r="C608" s="10" t="s">
        <v>1993</v>
      </c>
      <c r="D608" s="10" t="s">
        <v>98</v>
      </c>
      <c r="E608" s="11">
        <v>0</v>
      </c>
      <c r="F608" s="11">
        <v>85</v>
      </c>
      <c r="G608" s="12">
        <v>32.200000000000003</v>
      </c>
      <c r="H608" s="12">
        <v>124.45</v>
      </c>
      <c r="I608" s="12">
        <v>10578.25</v>
      </c>
      <c r="J608" s="12">
        <v>1676.4295</v>
      </c>
      <c r="K608" s="12">
        <v>3186.0210000000002</v>
      </c>
      <c r="L608" s="12">
        <v>0</v>
      </c>
      <c r="M608" s="12">
        <v>0</v>
      </c>
      <c r="N608" s="12">
        <v>1076.875098</v>
      </c>
      <c r="O608" s="12">
        <v>3518.2621503599999</v>
      </c>
      <c r="P608" s="13">
        <v>1093.2356047704</v>
      </c>
      <c r="R608" s="12">
        <v>144.69999999999999</v>
      </c>
      <c r="S608" s="12">
        <v>2163.5985000000001</v>
      </c>
      <c r="AD608" s="21"/>
    </row>
    <row r="609" spans="1:30" ht="18" x14ac:dyDescent="0.2">
      <c r="A609" s="63"/>
      <c r="B609" s="64" t="s">
        <v>1994</v>
      </c>
      <c r="C609" s="65" t="s">
        <v>1995</v>
      </c>
      <c r="D609" s="65" t="s">
        <v>184</v>
      </c>
      <c r="E609" s="66">
        <v>0.01</v>
      </c>
      <c r="F609" s="66">
        <v>0.85</v>
      </c>
      <c r="G609" s="1">
        <v>746</v>
      </c>
      <c r="H609" s="1">
        <v>746</v>
      </c>
      <c r="I609" s="1">
        <v>634.1</v>
      </c>
      <c r="J609" s="1">
        <v>634.1</v>
      </c>
      <c r="K609" s="1"/>
      <c r="L609" s="1"/>
      <c r="M609" s="1"/>
      <c r="N609" s="1"/>
      <c r="O609" s="1"/>
      <c r="P609" s="1"/>
      <c r="R609" s="1">
        <v>893</v>
      </c>
      <c r="S609" s="1">
        <v>759.05</v>
      </c>
      <c r="T609" s="15">
        <f t="shared" ref="T609:T611" si="959">R609/H609</f>
        <v>1.1970509383378016</v>
      </c>
      <c r="U609" s="15">
        <f t="shared" ref="U609:U611" si="960">T609-AB609</f>
        <v>1.1713989267989684</v>
      </c>
      <c r="V609" s="16">
        <f t="shared" ref="V609:V611" si="961">G609*U609</f>
        <v>873.86359939203044</v>
      </c>
      <c r="W609" s="16">
        <f t="shared" ref="W609:W611" si="962">V609-G609</f>
        <v>127.86359939203044</v>
      </c>
      <c r="X609" s="16">
        <f t="shared" ref="X609:X611" si="963">F609*W609</f>
        <v>108.68405948322587</v>
      </c>
      <c r="Y609" s="15">
        <f t="shared" ref="Y609:Y611" si="964">104.584835545197%-100%</f>
        <v>4.5848355451969969E-2</v>
      </c>
      <c r="Z609" s="15">
        <f t="shared" ref="Z609:Z611" si="965">101.199262415129%-100%</f>
        <v>1.1992624151289988E-2</v>
      </c>
      <c r="AA609" s="15">
        <f t="shared" ref="AA609:AA611" si="966">101.911505501324%-100%</f>
        <v>1.9115055013239957E-2</v>
      </c>
      <c r="AB609" s="15">
        <f t="shared" ref="AB609:AB611" si="967">AVERAGE(Y609:AA609)</f>
        <v>2.5652011538833303E-2</v>
      </c>
      <c r="AD609" s="21"/>
    </row>
    <row r="610" spans="1:30" ht="18" x14ac:dyDescent="0.2">
      <c r="A610" s="63"/>
      <c r="B610" s="64" t="s">
        <v>1996</v>
      </c>
      <c r="C610" s="65" t="s">
        <v>1997</v>
      </c>
      <c r="D610" s="65" t="s">
        <v>184</v>
      </c>
      <c r="E610" s="66">
        <v>1.49E-2</v>
      </c>
      <c r="F610" s="66">
        <v>1.2665</v>
      </c>
      <c r="G610" s="1">
        <v>162</v>
      </c>
      <c r="H610" s="1">
        <v>162</v>
      </c>
      <c r="I610" s="1">
        <v>205.173</v>
      </c>
      <c r="J610" s="1">
        <v>205.173</v>
      </c>
      <c r="K610" s="1"/>
      <c r="L610" s="1"/>
      <c r="M610" s="1"/>
      <c r="N610" s="1"/>
      <c r="O610" s="1"/>
      <c r="P610" s="1"/>
      <c r="R610" s="1">
        <v>361</v>
      </c>
      <c r="S610" s="1">
        <v>457.20650000000001</v>
      </c>
      <c r="T610" s="15">
        <f t="shared" si="959"/>
        <v>2.2283950617283952</v>
      </c>
      <c r="U610" s="15">
        <f t="shared" si="960"/>
        <v>2.2027430501895617</v>
      </c>
      <c r="V610" s="16">
        <f t="shared" si="961"/>
        <v>356.84437413070901</v>
      </c>
      <c r="W610" s="16">
        <f t="shared" si="962"/>
        <v>194.84437413070901</v>
      </c>
      <c r="X610" s="16">
        <f t="shared" si="963"/>
        <v>246.77039983654296</v>
      </c>
      <c r="Y610" s="15">
        <f t="shared" si="964"/>
        <v>4.5848355451969969E-2</v>
      </c>
      <c r="Z610" s="15">
        <f t="shared" si="965"/>
        <v>1.1992624151289988E-2</v>
      </c>
      <c r="AA610" s="15">
        <f t="shared" si="966"/>
        <v>1.9115055013239957E-2</v>
      </c>
      <c r="AB610" s="15">
        <f t="shared" si="967"/>
        <v>2.5652011538833303E-2</v>
      </c>
      <c r="AD610" s="21"/>
    </row>
    <row r="611" spans="1:30" ht="18" x14ac:dyDescent="0.2">
      <c r="A611" s="63"/>
      <c r="B611" s="64" t="s">
        <v>1998</v>
      </c>
      <c r="C611" s="65" t="s">
        <v>1999</v>
      </c>
      <c r="D611" s="65" t="s">
        <v>2000</v>
      </c>
      <c r="E611" s="66">
        <v>1.49E-3</v>
      </c>
      <c r="F611" s="66">
        <v>0.12665000000000001</v>
      </c>
      <c r="G611" s="1">
        <v>6610</v>
      </c>
      <c r="H611" s="1">
        <v>6610</v>
      </c>
      <c r="I611" s="1">
        <v>837.15650000000005</v>
      </c>
      <c r="J611" s="1">
        <v>837.15650000000005</v>
      </c>
      <c r="K611" s="1"/>
      <c r="L611" s="1"/>
      <c r="M611" s="1"/>
      <c r="N611" s="1"/>
      <c r="O611" s="1"/>
      <c r="P611" s="1"/>
      <c r="R611" s="1">
        <v>7480</v>
      </c>
      <c r="S611" s="1">
        <v>947.34199999999998</v>
      </c>
      <c r="T611" s="15">
        <f t="shared" si="959"/>
        <v>1.1316187594553706</v>
      </c>
      <c r="U611" s="15">
        <f t="shared" si="960"/>
        <v>1.1059667479165374</v>
      </c>
      <c r="V611" s="16">
        <f t="shared" si="961"/>
        <v>7310.4402037283116</v>
      </c>
      <c r="W611" s="16">
        <f t="shared" si="962"/>
        <v>700.44020372831164</v>
      </c>
      <c r="X611" s="16">
        <f t="shared" si="963"/>
        <v>88.710751802190686</v>
      </c>
      <c r="Y611" s="15">
        <f t="shared" si="964"/>
        <v>4.5848355451969969E-2</v>
      </c>
      <c r="Z611" s="15">
        <f t="shared" si="965"/>
        <v>1.1992624151289988E-2</v>
      </c>
      <c r="AA611" s="15">
        <f t="shared" si="966"/>
        <v>1.9115055013239957E-2</v>
      </c>
      <c r="AB611" s="15">
        <f t="shared" si="967"/>
        <v>2.5652011538833303E-2</v>
      </c>
      <c r="AD611" s="21"/>
    </row>
    <row r="612" spans="1:30" ht="20" x14ac:dyDescent="0.2">
      <c r="A612" s="2">
        <v>162</v>
      </c>
      <c r="B612" s="3" t="s">
        <v>2001</v>
      </c>
      <c r="C612" s="4" t="s">
        <v>2002</v>
      </c>
      <c r="D612" s="4" t="s">
        <v>2003</v>
      </c>
      <c r="E612" s="5">
        <v>0</v>
      </c>
      <c r="F612" s="5">
        <v>85</v>
      </c>
      <c r="G612" s="6">
        <v>44.85</v>
      </c>
      <c r="H612" s="6">
        <v>367</v>
      </c>
      <c r="I612" s="6">
        <v>3991.65</v>
      </c>
      <c r="J612" s="6">
        <v>3991.65</v>
      </c>
      <c r="K612" s="6">
        <v>0</v>
      </c>
      <c r="L612" s="6">
        <v>0</v>
      </c>
      <c r="M612" s="6">
        <v>0</v>
      </c>
      <c r="N612" s="6">
        <v>0</v>
      </c>
      <c r="O612" s="6">
        <v>0</v>
      </c>
      <c r="P612" s="6">
        <v>0</v>
      </c>
      <c r="R612" s="6">
        <v>447</v>
      </c>
      <c r="S612" s="6">
        <v>3991.65</v>
      </c>
      <c r="T612" s="15"/>
      <c r="U612" s="15"/>
      <c r="V612" s="16"/>
      <c r="W612" s="16"/>
      <c r="X612" s="16"/>
      <c r="Y612" s="15"/>
      <c r="Z612" s="15"/>
      <c r="AA612" s="15"/>
      <c r="AB612" s="15"/>
      <c r="AD612" s="21"/>
    </row>
    <row r="613" spans="1:30" ht="15" thickBot="1" x14ac:dyDescent="0.35">
      <c r="A613" s="58"/>
      <c r="B613" s="59" t="s">
        <v>1201</v>
      </c>
      <c r="C613" s="60" t="s">
        <v>1202</v>
      </c>
      <c r="D613" s="60"/>
      <c r="E613" s="61"/>
      <c r="F613" s="61"/>
      <c r="G613" s="62"/>
      <c r="H613" s="62"/>
      <c r="I613" s="62">
        <v>16473.86</v>
      </c>
      <c r="J613" s="62">
        <v>3154.3933499999998</v>
      </c>
      <c r="K613" s="62">
        <v>4797.8249999999998</v>
      </c>
      <c r="L613" s="62">
        <v>0</v>
      </c>
      <c r="M613" s="62">
        <v>0</v>
      </c>
      <c r="N613" s="62">
        <v>1621.6648499999999</v>
      </c>
      <c r="O613" s="62">
        <v>5263.9816769999998</v>
      </c>
      <c r="P613" s="62">
        <v>1635.6860137799999</v>
      </c>
      <c r="R613" s="62"/>
      <c r="S613" s="62">
        <v>3424.7702749999999</v>
      </c>
      <c r="AD613" s="21"/>
    </row>
    <row r="614" spans="1:30" ht="15" thickBot="1" x14ac:dyDescent="0.25">
      <c r="A614" s="8">
        <v>163</v>
      </c>
      <c r="B614" s="9" t="s">
        <v>2004</v>
      </c>
      <c r="C614" s="10" t="s">
        <v>2005</v>
      </c>
      <c r="D614" s="10" t="s">
        <v>38</v>
      </c>
      <c r="E614" s="11">
        <v>0</v>
      </c>
      <c r="F614" s="11">
        <v>42.5</v>
      </c>
      <c r="G614" s="12">
        <v>34.5</v>
      </c>
      <c r="H614" s="12">
        <v>62.35</v>
      </c>
      <c r="I614" s="12">
        <v>2649.88</v>
      </c>
      <c r="J614" s="12">
        <v>246.59350000000001</v>
      </c>
      <c r="K614" s="12">
        <v>865.71225000000004</v>
      </c>
      <c r="L614" s="12">
        <v>0</v>
      </c>
      <c r="M614" s="12">
        <v>0</v>
      </c>
      <c r="N614" s="12">
        <v>292.61074050000002</v>
      </c>
      <c r="O614" s="12">
        <v>949.82485221000002</v>
      </c>
      <c r="P614" s="13">
        <v>295.14069797939999</v>
      </c>
      <c r="R614" s="12">
        <v>70.13</v>
      </c>
      <c r="S614" s="12">
        <v>253.99700000000001</v>
      </c>
      <c r="AD614" s="21"/>
    </row>
    <row r="615" spans="1:30" ht="15" thickBot="1" x14ac:dyDescent="0.25">
      <c r="A615" s="63"/>
      <c r="B615" s="64" t="s">
        <v>679</v>
      </c>
      <c r="C615" s="65" t="s">
        <v>680</v>
      </c>
      <c r="D615" s="65" t="s">
        <v>390</v>
      </c>
      <c r="E615" s="66">
        <v>6.7000000000000004E-2</v>
      </c>
      <c r="F615" s="66">
        <v>2.8475000000000001</v>
      </c>
      <c r="G615" s="1">
        <v>86.6</v>
      </c>
      <c r="H615" s="1">
        <v>86.6</v>
      </c>
      <c r="I615" s="1">
        <v>246.59350000000001</v>
      </c>
      <c r="J615" s="1">
        <v>246.59350000000001</v>
      </c>
      <c r="K615" s="1"/>
      <c r="L615" s="1"/>
      <c r="M615" s="1"/>
      <c r="N615" s="1"/>
      <c r="O615" s="1"/>
      <c r="P615" s="1"/>
      <c r="R615" s="1">
        <v>89.2</v>
      </c>
      <c r="S615" s="1">
        <v>253.99700000000001</v>
      </c>
      <c r="T615" s="15">
        <f t="shared" ref="T615" si="968">R615/H615</f>
        <v>1.0300230946882218</v>
      </c>
      <c r="U615" s="15">
        <f t="shared" ref="U615" si="969">T615-AB615</f>
        <v>1.0043710831493886</v>
      </c>
      <c r="V615" s="16">
        <f t="shared" ref="V615" si="970">G615*U615</f>
        <v>86.978535800737049</v>
      </c>
      <c r="W615" s="16">
        <f t="shared" ref="W615" si="971">V615-G615</f>
        <v>0.37853580073705473</v>
      </c>
      <c r="X615" s="16">
        <f t="shared" ref="X615" si="972">F615*W615</f>
        <v>1.0778806925987634</v>
      </c>
      <c r="Y615" s="15">
        <f t="shared" ref="Y615" si="973">104.584835545197%-100%</f>
        <v>4.5848355451969969E-2</v>
      </c>
      <c r="Z615" s="15">
        <f t="shared" ref="Z615" si="974">101.199262415129%-100%</f>
        <v>1.1992624151289988E-2</v>
      </c>
      <c r="AA615" s="15">
        <f t="shared" ref="AA615" si="975">101.911505501324%-100%</f>
        <v>1.9115055013239957E-2</v>
      </c>
      <c r="AB615" s="15">
        <f t="shared" ref="AB615" si="976">AVERAGE(Y615:AA615)</f>
        <v>2.5652011538833303E-2</v>
      </c>
      <c r="AD615" s="21"/>
    </row>
    <row r="616" spans="1:30" x14ac:dyDescent="0.2">
      <c r="A616" s="67">
        <v>164</v>
      </c>
      <c r="B616" s="68" t="s">
        <v>2006</v>
      </c>
      <c r="C616" s="69" t="s">
        <v>2007</v>
      </c>
      <c r="D616" s="69" t="s">
        <v>38</v>
      </c>
      <c r="E616" s="70">
        <v>0</v>
      </c>
      <c r="F616" s="70">
        <v>42.5</v>
      </c>
      <c r="G616" s="71">
        <v>23</v>
      </c>
      <c r="H616" s="71">
        <v>4.55</v>
      </c>
      <c r="I616" s="71">
        <v>193.38</v>
      </c>
      <c r="J616" s="71">
        <v>0</v>
      </c>
      <c r="K616" s="71">
        <v>69.704250000000002</v>
      </c>
      <c r="L616" s="71">
        <v>0</v>
      </c>
      <c r="M616" s="71">
        <v>0</v>
      </c>
      <c r="N616" s="71">
        <v>23.560036499999999</v>
      </c>
      <c r="O616" s="71">
        <v>76.47671493</v>
      </c>
      <c r="P616" s="72">
        <v>23.763740200200001</v>
      </c>
      <c r="R616" s="71">
        <v>5.13</v>
      </c>
      <c r="S616" s="71">
        <v>0</v>
      </c>
      <c r="AD616" s="21"/>
    </row>
    <row r="617" spans="1:30" ht="15" thickBot="1" x14ac:dyDescent="0.25">
      <c r="A617" s="73">
        <v>165</v>
      </c>
      <c r="B617" s="74" t="s">
        <v>2008</v>
      </c>
      <c r="C617" s="75" t="s">
        <v>2009</v>
      </c>
      <c r="D617" s="75" t="s">
        <v>38</v>
      </c>
      <c r="E617" s="76">
        <v>0</v>
      </c>
      <c r="F617" s="76">
        <v>42.5</v>
      </c>
      <c r="G617" s="77">
        <v>138.01</v>
      </c>
      <c r="H617" s="77">
        <v>106.98</v>
      </c>
      <c r="I617" s="77">
        <v>4546.6499999999996</v>
      </c>
      <c r="J617" s="77">
        <v>767.01874999999995</v>
      </c>
      <c r="K617" s="77">
        <v>1361.462</v>
      </c>
      <c r="L617" s="77">
        <v>0</v>
      </c>
      <c r="M617" s="77">
        <v>0</v>
      </c>
      <c r="N617" s="77">
        <v>460.17415599999998</v>
      </c>
      <c r="O617" s="77">
        <v>1493.7416479200001</v>
      </c>
      <c r="P617" s="78">
        <v>464.15289254880003</v>
      </c>
      <c r="R617" s="77">
        <v>121.06</v>
      </c>
      <c r="S617" s="77">
        <v>857.27812500000005</v>
      </c>
      <c r="AD617" s="21"/>
    </row>
    <row r="618" spans="1:30" x14ac:dyDescent="0.2">
      <c r="A618" s="63"/>
      <c r="B618" s="64" t="s">
        <v>2010</v>
      </c>
      <c r="C618" s="65" t="s">
        <v>2011</v>
      </c>
      <c r="D618" s="65" t="s">
        <v>98</v>
      </c>
      <c r="E618" s="66">
        <v>0.125</v>
      </c>
      <c r="F618" s="66">
        <v>5.3125</v>
      </c>
      <c r="G618" s="1">
        <v>134</v>
      </c>
      <c r="H618" s="1">
        <v>134</v>
      </c>
      <c r="I618" s="1">
        <v>711.875</v>
      </c>
      <c r="J618" s="1">
        <v>711.875</v>
      </c>
      <c r="K618" s="1"/>
      <c r="L618" s="1"/>
      <c r="M618" s="1"/>
      <c r="N618" s="1"/>
      <c r="O618" s="1"/>
      <c r="P618" s="1"/>
      <c r="R618" s="1">
        <v>150</v>
      </c>
      <c r="S618" s="1">
        <v>796.875</v>
      </c>
      <c r="T618" s="15">
        <f t="shared" ref="T618:T619" si="977">R618/H618</f>
        <v>1.1194029850746268</v>
      </c>
      <c r="U618" s="15">
        <f t="shared" ref="U618:U619" si="978">T618-AB618</f>
        <v>1.0937509735357935</v>
      </c>
      <c r="V618" s="16">
        <f t="shared" ref="V618:V619" si="979">G618*U618</f>
        <v>146.56263045379634</v>
      </c>
      <c r="W618" s="16">
        <f t="shared" ref="W618:W619" si="980">V618-G618</f>
        <v>12.562630453796345</v>
      </c>
      <c r="X618" s="16">
        <f t="shared" ref="X618:X619" si="981">F618*W618</f>
        <v>66.738974285793077</v>
      </c>
      <c r="Y618" s="15">
        <f t="shared" ref="Y618:Y619" si="982">104.584835545197%-100%</f>
        <v>4.5848355451969969E-2</v>
      </c>
      <c r="Z618" s="15">
        <f t="shared" ref="Z618:Z619" si="983">101.199262415129%-100%</f>
        <v>1.1992624151289988E-2</v>
      </c>
      <c r="AA618" s="15">
        <f t="shared" ref="AA618:AA619" si="984">101.911505501324%-100%</f>
        <v>1.9115055013239957E-2</v>
      </c>
      <c r="AB618" s="15">
        <f t="shared" ref="AB618:AB619" si="985">AVERAGE(Y618:AA618)</f>
        <v>2.5652011538833303E-2</v>
      </c>
      <c r="AD618" s="21"/>
    </row>
    <row r="619" spans="1:30" ht="15" thickBot="1" x14ac:dyDescent="0.25">
      <c r="A619" s="63"/>
      <c r="B619" s="64" t="s">
        <v>2012</v>
      </c>
      <c r="C619" s="65" t="s">
        <v>2013</v>
      </c>
      <c r="D619" s="65" t="s">
        <v>98</v>
      </c>
      <c r="E619" s="66">
        <v>1.8749999999999999E-2</v>
      </c>
      <c r="F619" s="66">
        <v>0.796875</v>
      </c>
      <c r="G619" s="1">
        <v>69.2</v>
      </c>
      <c r="H619" s="1">
        <v>69.2</v>
      </c>
      <c r="I619" s="1">
        <v>55.143749999999997</v>
      </c>
      <c r="J619" s="1">
        <v>55.143749999999997</v>
      </c>
      <c r="K619" s="1"/>
      <c r="L619" s="1"/>
      <c r="M619" s="1"/>
      <c r="N619" s="1"/>
      <c r="O619" s="1"/>
      <c r="P619" s="1"/>
      <c r="R619" s="1">
        <v>75.8</v>
      </c>
      <c r="S619" s="1">
        <v>60.403125000000003</v>
      </c>
      <c r="T619" s="15">
        <f t="shared" si="977"/>
        <v>1.0953757225433525</v>
      </c>
      <c r="U619" s="15">
        <f t="shared" si="978"/>
        <v>1.0697237110045192</v>
      </c>
      <c r="V619" s="16">
        <f t="shared" si="979"/>
        <v>74.024880801512737</v>
      </c>
      <c r="W619" s="16">
        <f t="shared" si="980"/>
        <v>4.8248808015127338</v>
      </c>
      <c r="X619" s="16">
        <f t="shared" si="981"/>
        <v>3.8448268887054597</v>
      </c>
      <c r="Y619" s="15">
        <f t="shared" si="982"/>
        <v>4.5848355451969969E-2</v>
      </c>
      <c r="Z619" s="15">
        <f t="shared" si="983"/>
        <v>1.1992624151289988E-2</v>
      </c>
      <c r="AA619" s="15">
        <f t="shared" si="984"/>
        <v>1.9115055013239957E-2</v>
      </c>
      <c r="AB619" s="15">
        <f t="shared" si="985"/>
        <v>2.5652011538833303E-2</v>
      </c>
      <c r="AD619" s="21"/>
    </row>
    <row r="620" spans="1:30" ht="20.5" thickBot="1" x14ac:dyDescent="0.25">
      <c r="A620" s="8">
        <v>166</v>
      </c>
      <c r="B620" s="9" t="s">
        <v>2014</v>
      </c>
      <c r="C620" s="10" t="s">
        <v>2015</v>
      </c>
      <c r="D620" s="10" t="s">
        <v>38</v>
      </c>
      <c r="E620" s="11">
        <v>0</v>
      </c>
      <c r="F620" s="11">
        <v>42.5</v>
      </c>
      <c r="G620" s="12">
        <v>92.01</v>
      </c>
      <c r="H620" s="12">
        <v>105.42</v>
      </c>
      <c r="I620" s="12">
        <v>4480.3500000000004</v>
      </c>
      <c r="J620" s="12">
        <v>1070.3905500000001</v>
      </c>
      <c r="K620" s="12">
        <v>1228.2755</v>
      </c>
      <c r="L620" s="12">
        <v>0</v>
      </c>
      <c r="M620" s="12">
        <v>0</v>
      </c>
      <c r="N620" s="12">
        <v>415.15711900000002</v>
      </c>
      <c r="O620" s="12">
        <v>1347.6147475800001</v>
      </c>
      <c r="P620" s="13">
        <v>418.74663132120003</v>
      </c>
      <c r="R620" s="12">
        <v>118.23</v>
      </c>
      <c r="S620" s="12">
        <v>1156.7475750000001</v>
      </c>
      <c r="AD620" s="21"/>
    </row>
    <row r="621" spans="1:30" x14ac:dyDescent="0.2">
      <c r="A621" s="63"/>
      <c r="B621" s="64" t="s">
        <v>2016</v>
      </c>
      <c r="C621" s="65" t="s">
        <v>2017</v>
      </c>
      <c r="D621" s="65" t="s">
        <v>98</v>
      </c>
      <c r="E621" s="66">
        <v>0.107</v>
      </c>
      <c r="F621" s="66">
        <v>4.5475000000000003</v>
      </c>
      <c r="G621" s="1">
        <v>225</v>
      </c>
      <c r="H621" s="1">
        <v>225</v>
      </c>
      <c r="I621" s="1">
        <v>1023.1875</v>
      </c>
      <c r="J621" s="1">
        <v>1023.1875</v>
      </c>
      <c r="K621" s="1"/>
      <c r="L621" s="1"/>
      <c r="M621" s="1"/>
      <c r="N621" s="1"/>
      <c r="O621" s="1"/>
      <c r="P621" s="1"/>
      <c r="R621" s="1">
        <v>243</v>
      </c>
      <c r="S621" s="1">
        <v>1105.0425</v>
      </c>
      <c r="T621" s="15">
        <f t="shared" ref="T621:T622" si="986">R621/H621</f>
        <v>1.08</v>
      </c>
      <c r="U621" s="15">
        <f t="shared" ref="U621:U622" si="987">T621-AB621</f>
        <v>1.0543479884611668</v>
      </c>
      <c r="V621" s="16">
        <f t="shared" ref="V621:V622" si="988">G621*U621</f>
        <v>237.22829740376253</v>
      </c>
      <c r="W621" s="16">
        <f t="shared" ref="W621:W622" si="989">V621-G621</f>
        <v>12.228297403762525</v>
      </c>
      <c r="X621" s="16">
        <f t="shared" ref="X621:X622" si="990">F621*W621</f>
        <v>55.60818244361009</v>
      </c>
      <c r="Y621" s="15">
        <f t="shared" ref="Y621:Y622" si="991">104.584835545197%-100%</f>
        <v>4.5848355451969969E-2</v>
      </c>
      <c r="Z621" s="15">
        <f t="shared" ref="Z621:Z622" si="992">101.199262415129%-100%</f>
        <v>1.1992624151289988E-2</v>
      </c>
      <c r="AA621" s="15">
        <f t="shared" ref="AA621:AA622" si="993">101.911505501324%-100%</f>
        <v>1.9115055013239957E-2</v>
      </c>
      <c r="AB621" s="15">
        <f t="shared" ref="AB621:AB622" si="994">AVERAGE(Y621:AA621)</f>
        <v>2.5652011538833303E-2</v>
      </c>
      <c r="AD621" s="21"/>
    </row>
    <row r="622" spans="1:30" ht="15" thickBot="1" x14ac:dyDescent="0.25">
      <c r="A622" s="63"/>
      <c r="B622" s="64" t="s">
        <v>2012</v>
      </c>
      <c r="C622" s="65" t="s">
        <v>2013</v>
      </c>
      <c r="D622" s="65" t="s">
        <v>98</v>
      </c>
      <c r="E622" s="66">
        <v>1.6049999999999998E-2</v>
      </c>
      <c r="F622" s="66">
        <v>0.68212499999999998</v>
      </c>
      <c r="G622" s="1">
        <v>69.2</v>
      </c>
      <c r="H622" s="1">
        <v>69.2</v>
      </c>
      <c r="I622" s="1">
        <v>47.203049999999998</v>
      </c>
      <c r="J622" s="1">
        <v>47.203049999999998</v>
      </c>
      <c r="K622" s="1"/>
      <c r="L622" s="1"/>
      <c r="M622" s="1"/>
      <c r="N622" s="1"/>
      <c r="O622" s="1"/>
      <c r="P622" s="1"/>
      <c r="R622" s="1">
        <v>75.8</v>
      </c>
      <c r="S622" s="1">
        <v>51.705075000000001</v>
      </c>
      <c r="T622" s="15">
        <f t="shared" si="986"/>
        <v>1.0953757225433525</v>
      </c>
      <c r="U622" s="15">
        <f t="shared" si="987"/>
        <v>1.0697237110045192</v>
      </c>
      <c r="V622" s="16">
        <f t="shared" si="988"/>
        <v>74.024880801512737</v>
      </c>
      <c r="W622" s="16">
        <f t="shared" si="989"/>
        <v>4.8248808015127338</v>
      </c>
      <c r="X622" s="16">
        <f t="shared" si="990"/>
        <v>3.2911718167318735</v>
      </c>
      <c r="Y622" s="15">
        <f t="shared" si="991"/>
        <v>4.5848355451969969E-2</v>
      </c>
      <c r="Z622" s="15">
        <f t="shared" si="992"/>
        <v>1.1992624151289988E-2</v>
      </c>
      <c r="AA622" s="15">
        <f t="shared" si="993"/>
        <v>1.9115055013239957E-2</v>
      </c>
      <c r="AB622" s="15">
        <f t="shared" si="994"/>
        <v>2.5652011538833303E-2</v>
      </c>
      <c r="AD622" s="21"/>
    </row>
    <row r="623" spans="1:30" ht="20.5" thickBot="1" x14ac:dyDescent="0.25">
      <c r="A623" s="8">
        <v>167</v>
      </c>
      <c r="B623" s="9" t="s">
        <v>2018</v>
      </c>
      <c r="C623" s="10" t="s">
        <v>2019</v>
      </c>
      <c r="D623" s="10" t="s">
        <v>38</v>
      </c>
      <c r="E623" s="11">
        <v>0</v>
      </c>
      <c r="F623" s="11">
        <v>42.5</v>
      </c>
      <c r="G623" s="12">
        <v>138.01</v>
      </c>
      <c r="H623" s="12">
        <v>108.32</v>
      </c>
      <c r="I623" s="12">
        <v>4603.6000000000004</v>
      </c>
      <c r="J623" s="12">
        <v>1070.3905500000001</v>
      </c>
      <c r="K623" s="12">
        <v>1272.671</v>
      </c>
      <c r="L623" s="12">
        <v>0</v>
      </c>
      <c r="M623" s="12">
        <v>0</v>
      </c>
      <c r="N623" s="12">
        <v>430.16279800000001</v>
      </c>
      <c r="O623" s="12">
        <v>1396.3237143599999</v>
      </c>
      <c r="P623" s="13">
        <v>433.88205173040001</v>
      </c>
      <c r="R623" s="12">
        <v>121.52</v>
      </c>
      <c r="S623" s="12">
        <v>1156.7475750000001</v>
      </c>
      <c r="AD623" s="21"/>
    </row>
    <row r="624" spans="1:30" x14ac:dyDescent="0.2">
      <c r="A624" s="63"/>
      <c r="B624" s="64" t="s">
        <v>2016</v>
      </c>
      <c r="C624" s="65" t="s">
        <v>2017</v>
      </c>
      <c r="D624" s="65" t="s">
        <v>98</v>
      </c>
      <c r="E624" s="66">
        <v>0.107</v>
      </c>
      <c r="F624" s="66">
        <v>4.5475000000000003</v>
      </c>
      <c r="G624" s="1">
        <v>225</v>
      </c>
      <c r="H624" s="1">
        <v>225</v>
      </c>
      <c r="I624" s="1">
        <v>1023.1875</v>
      </c>
      <c r="J624" s="1">
        <v>1023.1875</v>
      </c>
      <c r="K624" s="1"/>
      <c r="L624" s="1"/>
      <c r="M624" s="1"/>
      <c r="N624" s="1"/>
      <c r="O624" s="1"/>
      <c r="P624" s="1"/>
      <c r="R624" s="1">
        <v>243</v>
      </c>
      <c r="S624" s="1">
        <v>1105.0425</v>
      </c>
      <c r="T624" s="15">
        <f t="shared" ref="T624:T625" si="995">R624/H624</f>
        <v>1.08</v>
      </c>
      <c r="U624" s="15">
        <f t="shared" ref="U624:U625" si="996">T624-AB624</f>
        <v>1.0543479884611668</v>
      </c>
      <c r="V624" s="16">
        <f t="shared" ref="V624:V625" si="997">G624*U624</f>
        <v>237.22829740376253</v>
      </c>
      <c r="W624" s="16">
        <f t="shared" ref="W624:W625" si="998">V624-G624</f>
        <v>12.228297403762525</v>
      </c>
      <c r="X624" s="16">
        <f t="shared" ref="X624:X625" si="999">F624*W624</f>
        <v>55.60818244361009</v>
      </c>
      <c r="Y624" s="15">
        <f t="shared" ref="Y624:Y625" si="1000">104.584835545197%-100%</f>
        <v>4.5848355451969969E-2</v>
      </c>
      <c r="Z624" s="15">
        <f t="shared" ref="Z624:Z625" si="1001">101.199262415129%-100%</f>
        <v>1.1992624151289988E-2</v>
      </c>
      <c r="AA624" s="15">
        <f t="shared" ref="AA624:AA625" si="1002">101.911505501324%-100%</f>
        <v>1.9115055013239957E-2</v>
      </c>
      <c r="AB624" s="15">
        <f t="shared" ref="AB624:AB625" si="1003">AVERAGE(Y624:AA624)</f>
        <v>2.5652011538833303E-2</v>
      </c>
      <c r="AD624" s="21"/>
    </row>
    <row r="625" spans="1:30" x14ac:dyDescent="0.2">
      <c r="A625" s="63"/>
      <c r="B625" s="64" t="s">
        <v>2012</v>
      </c>
      <c r="C625" s="65" t="s">
        <v>2013</v>
      </c>
      <c r="D625" s="65" t="s">
        <v>98</v>
      </c>
      <c r="E625" s="66">
        <v>1.6049999999999998E-2</v>
      </c>
      <c r="F625" s="66">
        <v>0.68212499999999998</v>
      </c>
      <c r="G625" s="1">
        <v>69.2</v>
      </c>
      <c r="H625" s="1">
        <v>69.2</v>
      </c>
      <c r="I625" s="1">
        <v>47.203049999999998</v>
      </c>
      <c r="J625" s="1">
        <v>47.203049999999998</v>
      </c>
      <c r="K625" s="1"/>
      <c r="L625" s="1"/>
      <c r="M625" s="1"/>
      <c r="N625" s="1"/>
      <c r="O625" s="1"/>
      <c r="P625" s="1"/>
      <c r="R625" s="1">
        <v>75.8</v>
      </c>
      <c r="S625" s="1">
        <v>51.705075000000001</v>
      </c>
      <c r="T625" s="15">
        <f t="shared" si="995"/>
        <v>1.0953757225433525</v>
      </c>
      <c r="U625" s="15">
        <f t="shared" si="996"/>
        <v>1.0697237110045192</v>
      </c>
      <c r="V625" s="16">
        <f t="shared" si="997"/>
        <v>74.024880801512737</v>
      </c>
      <c r="W625" s="16">
        <f t="shared" si="998"/>
        <v>4.8248808015127338</v>
      </c>
      <c r="X625" s="16">
        <f t="shared" si="999"/>
        <v>3.2911718167318735</v>
      </c>
      <c r="Y625" s="15">
        <f t="shared" si="1000"/>
        <v>4.5848355451969969E-2</v>
      </c>
      <c r="Z625" s="15">
        <f t="shared" si="1001"/>
        <v>1.1992624151289988E-2</v>
      </c>
      <c r="AA625" s="15">
        <f t="shared" si="1002"/>
        <v>1.9115055013239957E-2</v>
      </c>
      <c r="AB625" s="15">
        <f t="shared" si="1003"/>
        <v>2.5652011538833303E-2</v>
      </c>
      <c r="AD625" s="21"/>
    </row>
    <row r="626" spans="1:30" ht="15" thickBot="1" x14ac:dyDescent="0.35">
      <c r="A626" s="53"/>
      <c r="B626" s="54" t="s">
        <v>2020</v>
      </c>
      <c r="C626" s="55" t="s">
        <v>2021</v>
      </c>
      <c r="D626" s="55"/>
      <c r="E626" s="56"/>
      <c r="F626" s="56"/>
      <c r="G626" s="57"/>
      <c r="H626" s="57"/>
      <c r="I626" s="57">
        <v>3084.18</v>
      </c>
      <c r="J626" s="57">
        <v>0</v>
      </c>
      <c r="K626" s="57">
        <v>1011</v>
      </c>
      <c r="L626" s="57">
        <v>0</v>
      </c>
      <c r="M626" s="57">
        <v>0</v>
      </c>
      <c r="N626" s="57">
        <v>341.71800000000002</v>
      </c>
      <c r="O626" s="57">
        <v>1352.7180000000001</v>
      </c>
      <c r="P626" s="57">
        <v>378.76103999999998</v>
      </c>
      <c r="R626" s="57"/>
      <c r="S626" s="57">
        <v>0</v>
      </c>
      <c r="AD626" s="21"/>
    </row>
    <row r="627" spans="1:30" ht="15" thickBot="1" x14ac:dyDescent="0.25">
      <c r="A627" s="8">
        <v>168</v>
      </c>
      <c r="B627" s="9" t="s">
        <v>2022</v>
      </c>
      <c r="C627" s="10" t="s">
        <v>2023</v>
      </c>
      <c r="D627" s="10" t="s">
        <v>2024</v>
      </c>
      <c r="E627" s="11">
        <v>0</v>
      </c>
      <c r="F627" s="11">
        <v>6</v>
      </c>
      <c r="G627" s="12">
        <v>1127.08</v>
      </c>
      <c r="H627" s="12">
        <v>514.03</v>
      </c>
      <c r="I627" s="12">
        <v>3084.18</v>
      </c>
      <c r="J627" s="12">
        <v>0</v>
      </c>
      <c r="K627" s="12">
        <v>1011</v>
      </c>
      <c r="L627" s="12">
        <v>0</v>
      </c>
      <c r="M627" s="12">
        <v>0</v>
      </c>
      <c r="N627" s="12">
        <v>341.71800000000002</v>
      </c>
      <c r="O627" s="12">
        <v>1352.7180000000001</v>
      </c>
      <c r="P627" s="13">
        <v>378.76103999999998</v>
      </c>
      <c r="R627" s="12">
        <v>571.11</v>
      </c>
      <c r="S627" s="12">
        <v>0</v>
      </c>
      <c r="AD627" s="21"/>
    </row>
    <row r="628" spans="1:30" x14ac:dyDescent="0.25">
      <c r="A628" s="115"/>
      <c r="B628" s="24"/>
      <c r="C628" s="116"/>
      <c r="D628" s="116"/>
      <c r="E628" s="117"/>
      <c r="F628" s="117"/>
      <c r="H628" s="118"/>
      <c r="I628" s="118">
        <v>1365336.23</v>
      </c>
      <c r="J628" s="118">
        <v>837263.51207079994</v>
      </c>
      <c r="K628" s="118">
        <v>169212.99761369999</v>
      </c>
      <c r="L628" s="118">
        <v>161.78236612000001</v>
      </c>
      <c r="M628" s="118">
        <v>0</v>
      </c>
      <c r="N628" s="118">
        <v>57193.993193430601</v>
      </c>
      <c r="O628" s="118">
        <v>186724.87279377799</v>
      </c>
      <c r="P628" s="118">
        <v>58247.900265384102</v>
      </c>
      <c r="R628" s="118"/>
      <c r="S628" s="118">
        <v>1043983.6286674</v>
      </c>
      <c r="AD628" s="21"/>
    </row>
  </sheetData>
  <autoFilter ref="T1:T625"/>
  <mergeCells count="9">
    <mergeCell ref="H9:R9"/>
    <mergeCell ref="Y9:AB9"/>
    <mergeCell ref="J8:K8"/>
    <mergeCell ref="A1:P1"/>
    <mergeCell ref="J3:K3"/>
    <mergeCell ref="J4:K4"/>
    <mergeCell ref="J5:K5"/>
    <mergeCell ref="J6:K6"/>
    <mergeCell ref="J7:K7"/>
  </mergeCells>
  <conditionalFormatting sqref="W16:X16">
    <cfRule type="cellIs" dxfId="646" priority="166" operator="lessThan">
      <formula>0</formula>
    </cfRule>
  </conditionalFormatting>
  <conditionalFormatting sqref="W19:X19">
    <cfRule type="cellIs" dxfId="645" priority="165" operator="lessThan">
      <formula>0</formula>
    </cfRule>
  </conditionalFormatting>
  <conditionalFormatting sqref="W20:X20">
    <cfRule type="cellIs" dxfId="644" priority="164" operator="lessThan">
      <formula>0</formula>
    </cfRule>
  </conditionalFormatting>
  <conditionalFormatting sqref="W27:X27">
    <cfRule type="cellIs" dxfId="643" priority="163" operator="lessThan">
      <formula>0</formula>
    </cfRule>
  </conditionalFormatting>
  <conditionalFormatting sqref="W28:X28">
    <cfRule type="cellIs" dxfId="642" priority="162" operator="lessThan">
      <formula>0</formula>
    </cfRule>
  </conditionalFormatting>
  <conditionalFormatting sqref="W29:X29">
    <cfRule type="cellIs" dxfId="641" priority="161" operator="lessThan">
      <formula>0</formula>
    </cfRule>
  </conditionalFormatting>
  <conditionalFormatting sqref="W30:X30">
    <cfRule type="cellIs" dxfId="640" priority="160" operator="lessThan">
      <formula>0</formula>
    </cfRule>
  </conditionalFormatting>
  <conditionalFormatting sqref="W31:X31">
    <cfRule type="cellIs" dxfId="639" priority="159" operator="lessThan">
      <formula>0</formula>
    </cfRule>
  </conditionalFormatting>
  <conditionalFormatting sqref="W32:X32">
    <cfRule type="cellIs" dxfId="638" priority="158" operator="lessThan">
      <formula>0</formula>
    </cfRule>
  </conditionalFormatting>
  <conditionalFormatting sqref="W33:X33">
    <cfRule type="cellIs" dxfId="637" priority="157" operator="lessThan">
      <formula>0</formula>
    </cfRule>
  </conditionalFormatting>
  <conditionalFormatting sqref="W35:X41">
    <cfRule type="cellIs" dxfId="636" priority="156" operator="lessThan">
      <formula>0</formula>
    </cfRule>
  </conditionalFormatting>
  <conditionalFormatting sqref="W43:X49">
    <cfRule type="cellIs" dxfId="635" priority="155" operator="lessThan">
      <formula>0</formula>
    </cfRule>
  </conditionalFormatting>
  <conditionalFormatting sqref="W51:X57">
    <cfRule type="cellIs" dxfId="634" priority="154" operator="lessThan">
      <formula>0</formula>
    </cfRule>
  </conditionalFormatting>
  <conditionalFormatting sqref="W59:X65">
    <cfRule type="cellIs" dxfId="633" priority="153" operator="lessThan">
      <formula>0</formula>
    </cfRule>
  </conditionalFormatting>
  <conditionalFormatting sqref="W67:X73">
    <cfRule type="cellIs" dxfId="632" priority="152" operator="lessThan">
      <formula>0</formula>
    </cfRule>
  </conditionalFormatting>
  <conditionalFormatting sqref="W75:X80">
    <cfRule type="cellIs" dxfId="631" priority="151" operator="lessThan">
      <formula>0</formula>
    </cfRule>
  </conditionalFormatting>
  <conditionalFormatting sqref="W82:X87">
    <cfRule type="cellIs" dxfId="630" priority="150" operator="lessThan">
      <formula>0</formula>
    </cfRule>
  </conditionalFormatting>
  <conditionalFormatting sqref="W89:X96">
    <cfRule type="cellIs" dxfId="629" priority="149" operator="lessThan">
      <formula>0</formula>
    </cfRule>
  </conditionalFormatting>
  <conditionalFormatting sqref="W98:X105">
    <cfRule type="cellIs" dxfId="628" priority="148" operator="lessThan">
      <formula>0</formula>
    </cfRule>
  </conditionalFormatting>
  <conditionalFormatting sqref="W107:X114">
    <cfRule type="cellIs" dxfId="627" priority="147" operator="lessThan">
      <formula>0</formula>
    </cfRule>
  </conditionalFormatting>
  <conditionalFormatting sqref="W116:X123">
    <cfRule type="cellIs" dxfId="626" priority="146" operator="lessThan">
      <formula>0</formula>
    </cfRule>
  </conditionalFormatting>
  <conditionalFormatting sqref="W125:X132">
    <cfRule type="cellIs" dxfId="625" priority="145" operator="lessThan">
      <formula>0</formula>
    </cfRule>
  </conditionalFormatting>
  <conditionalFormatting sqref="W138:X140">
    <cfRule type="cellIs" dxfId="624" priority="144" operator="lessThan">
      <formula>0</formula>
    </cfRule>
  </conditionalFormatting>
  <conditionalFormatting sqref="W142:X144">
    <cfRule type="cellIs" dxfId="623" priority="143" operator="lessThan">
      <formula>0</formula>
    </cfRule>
  </conditionalFormatting>
  <conditionalFormatting sqref="W146:X146">
    <cfRule type="cellIs" dxfId="622" priority="142" operator="lessThan">
      <formula>0</formula>
    </cfRule>
  </conditionalFormatting>
  <conditionalFormatting sqref="W147:X149 W151:X152">
    <cfRule type="cellIs" dxfId="621" priority="141" operator="lessThan">
      <formula>0</formula>
    </cfRule>
  </conditionalFormatting>
  <conditionalFormatting sqref="W161:X164">
    <cfRule type="cellIs" dxfId="620" priority="140" operator="lessThan">
      <formula>0</formula>
    </cfRule>
  </conditionalFormatting>
  <conditionalFormatting sqref="W169:X171">
    <cfRule type="cellIs" dxfId="619" priority="139" operator="lessThan">
      <formula>0</formula>
    </cfRule>
  </conditionalFormatting>
  <conditionalFormatting sqref="W173:X175">
    <cfRule type="cellIs" dxfId="618" priority="138" operator="lessThan">
      <formula>0</formula>
    </cfRule>
  </conditionalFormatting>
  <conditionalFormatting sqref="W177:X179">
    <cfRule type="cellIs" dxfId="617" priority="137" operator="lessThan">
      <formula>0</formula>
    </cfRule>
  </conditionalFormatting>
  <conditionalFormatting sqref="W181:X182">
    <cfRule type="cellIs" dxfId="616" priority="136" operator="lessThan">
      <formula>0</formula>
    </cfRule>
  </conditionalFormatting>
  <conditionalFormatting sqref="W184:X185">
    <cfRule type="cellIs" dxfId="615" priority="135" operator="lessThan">
      <formula>0</formula>
    </cfRule>
  </conditionalFormatting>
  <conditionalFormatting sqref="W187:X188">
    <cfRule type="cellIs" dxfId="614" priority="134" operator="lessThan">
      <formula>0</formula>
    </cfRule>
  </conditionalFormatting>
  <conditionalFormatting sqref="W190:X191">
    <cfRule type="cellIs" dxfId="613" priority="133" operator="lessThan">
      <formula>0</formula>
    </cfRule>
  </conditionalFormatting>
  <conditionalFormatting sqref="W196:X212">
    <cfRule type="cellIs" dxfId="612" priority="132" operator="lessThan">
      <formula>0</formula>
    </cfRule>
  </conditionalFormatting>
  <conditionalFormatting sqref="W214:X230">
    <cfRule type="cellIs" dxfId="611" priority="131" operator="lessThan">
      <formula>0</formula>
    </cfRule>
  </conditionalFormatting>
  <conditionalFormatting sqref="W232:X238">
    <cfRule type="cellIs" dxfId="610" priority="130" operator="lessThan">
      <formula>0</formula>
    </cfRule>
  </conditionalFormatting>
  <conditionalFormatting sqref="W240:X246">
    <cfRule type="cellIs" dxfId="609" priority="129" operator="lessThan">
      <formula>0</formula>
    </cfRule>
  </conditionalFormatting>
  <conditionalFormatting sqref="W248:X258">
    <cfRule type="cellIs" dxfId="608" priority="128" operator="lessThan">
      <formula>0</formula>
    </cfRule>
  </conditionalFormatting>
  <conditionalFormatting sqref="W260:X269">
    <cfRule type="cellIs" dxfId="607" priority="127" operator="lessThan">
      <formula>0</formula>
    </cfRule>
  </conditionalFormatting>
  <conditionalFormatting sqref="W270:X270">
    <cfRule type="cellIs" dxfId="606" priority="126" operator="lessThan">
      <formula>0</formula>
    </cfRule>
  </conditionalFormatting>
  <conditionalFormatting sqref="W272:X282">
    <cfRule type="cellIs" dxfId="605" priority="125" operator="lessThan">
      <formula>0</formula>
    </cfRule>
  </conditionalFormatting>
  <conditionalFormatting sqref="W284:X294">
    <cfRule type="cellIs" dxfId="604" priority="124" operator="lessThan">
      <formula>0</formula>
    </cfRule>
  </conditionalFormatting>
  <conditionalFormatting sqref="W296:X306">
    <cfRule type="cellIs" dxfId="603" priority="123" operator="lessThan">
      <formula>0</formula>
    </cfRule>
  </conditionalFormatting>
  <conditionalFormatting sqref="W308:X318">
    <cfRule type="cellIs" dxfId="602" priority="122" operator="lessThan">
      <formula>0</formula>
    </cfRule>
  </conditionalFormatting>
  <conditionalFormatting sqref="W320:X321">
    <cfRule type="cellIs" dxfId="601" priority="121" operator="lessThan">
      <formula>0</formula>
    </cfRule>
  </conditionalFormatting>
  <conditionalFormatting sqref="W323:X323">
    <cfRule type="cellIs" dxfId="600" priority="120" operator="lessThan">
      <formula>0</formula>
    </cfRule>
  </conditionalFormatting>
  <conditionalFormatting sqref="W324:X324">
    <cfRule type="cellIs" dxfId="599" priority="119" operator="lessThan">
      <formula>0</formula>
    </cfRule>
  </conditionalFormatting>
  <conditionalFormatting sqref="W326:X327">
    <cfRule type="cellIs" dxfId="598" priority="118" operator="lessThan">
      <formula>0</formula>
    </cfRule>
  </conditionalFormatting>
  <conditionalFormatting sqref="W329:X330">
    <cfRule type="cellIs" dxfId="597" priority="117" operator="lessThan">
      <formula>0</formula>
    </cfRule>
  </conditionalFormatting>
  <conditionalFormatting sqref="W332:X333">
    <cfRule type="cellIs" dxfId="596" priority="116" operator="lessThan">
      <formula>0</formula>
    </cfRule>
  </conditionalFormatting>
  <conditionalFormatting sqref="W335:X336">
    <cfRule type="cellIs" dxfId="595" priority="115" operator="lessThan">
      <formula>0</formula>
    </cfRule>
  </conditionalFormatting>
  <conditionalFormatting sqref="W338:X339">
    <cfRule type="cellIs" dxfId="594" priority="114" operator="lessThan">
      <formula>0</formula>
    </cfRule>
  </conditionalFormatting>
  <conditionalFormatting sqref="W341:X342">
    <cfRule type="cellIs" dxfId="593" priority="113" operator="lessThan">
      <formula>0</formula>
    </cfRule>
  </conditionalFormatting>
  <conditionalFormatting sqref="W344:X345">
    <cfRule type="cellIs" dxfId="592" priority="112" operator="lessThan">
      <formula>0</formula>
    </cfRule>
  </conditionalFormatting>
  <conditionalFormatting sqref="W347:X348">
    <cfRule type="cellIs" dxfId="591" priority="111" operator="lessThan">
      <formula>0</formula>
    </cfRule>
  </conditionalFormatting>
  <conditionalFormatting sqref="W350:X351">
    <cfRule type="cellIs" dxfId="590" priority="110" operator="lessThan">
      <formula>0</formula>
    </cfRule>
  </conditionalFormatting>
  <conditionalFormatting sqref="W353:X354">
    <cfRule type="cellIs" dxfId="589" priority="109" operator="lessThan">
      <formula>0</formula>
    </cfRule>
  </conditionalFormatting>
  <conditionalFormatting sqref="W356:X356">
    <cfRule type="cellIs" dxfId="588" priority="108" operator="lessThan">
      <formula>0</formula>
    </cfRule>
  </conditionalFormatting>
  <conditionalFormatting sqref="W358:X358">
    <cfRule type="cellIs" dxfId="587" priority="107" operator="lessThan">
      <formula>0</formula>
    </cfRule>
  </conditionalFormatting>
  <conditionalFormatting sqref="W360:X360">
    <cfRule type="cellIs" dxfId="586" priority="106" operator="lessThan">
      <formula>0</formula>
    </cfRule>
  </conditionalFormatting>
  <conditionalFormatting sqref="W362:X362">
    <cfRule type="cellIs" dxfId="585" priority="105" operator="lessThan">
      <formula>0</formula>
    </cfRule>
  </conditionalFormatting>
  <conditionalFormatting sqref="W364:X364">
    <cfRule type="cellIs" dxfId="584" priority="104" operator="lessThan">
      <formula>0</formula>
    </cfRule>
  </conditionalFormatting>
  <conditionalFormatting sqref="W366:X366">
    <cfRule type="cellIs" dxfId="583" priority="103" operator="lessThan">
      <formula>0</formula>
    </cfRule>
  </conditionalFormatting>
  <conditionalFormatting sqref="W369:X376">
    <cfRule type="cellIs" dxfId="582" priority="102" operator="lessThan">
      <formula>0</formula>
    </cfRule>
  </conditionalFormatting>
  <conditionalFormatting sqref="W381:X381">
    <cfRule type="cellIs" dxfId="581" priority="101" operator="lessThan">
      <formula>0</formula>
    </cfRule>
  </conditionalFormatting>
  <conditionalFormatting sqref="W382:X382">
    <cfRule type="cellIs" dxfId="580" priority="100" operator="lessThan">
      <formula>0</formula>
    </cfRule>
  </conditionalFormatting>
  <conditionalFormatting sqref="W384:X384">
    <cfRule type="cellIs" dxfId="579" priority="99" operator="lessThan">
      <formula>0</formula>
    </cfRule>
  </conditionalFormatting>
  <conditionalFormatting sqref="W385:X385">
    <cfRule type="cellIs" dxfId="578" priority="98" operator="lessThan">
      <formula>0</formula>
    </cfRule>
  </conditionalFormatting>
  <conditionalFormatting sqref="W387:X387">
    <cfRule type="cellIs" dxfId="577" priority="97" operator="lessThan">
      <formula>0</formula>
    </cfRule>
  </conditionalFormatting>
  <conditionalFormatting sqref="W388:X388">
    <cfRule type="cellIs" dxfId="576" priority="96" operator="lessThan">
      <formula>0</formula>
    </cfRule>
  </conditionalFormatting>
  <conditionalFormatting sqref="W390:X390">
    <cfRule type="cellIs" dxfId="575" priority="95" operator="lessThan">
      <formula>0</formula>
    </cfRule>
  </conditionalFormatting>
  <conditionalFormatting sqref="W392:X392">
    <cfRule type="cellIs" dxfId="574" priority="94" operator="lessThan">
      <formula>0</formula>
    </cfRule>
  </conditionalFormatting>
  <conditionalFormatting sqref="W394:X394">
    <cfRule type="cellIs" dxfId="573" priority="93" operator="lessThan">
      <formula>0</formula>
    </cfRule>
  </conditionalFormatting>
  <conditionalFormatting sqref="W396:X396">
    <cfRule type="cellIs" dxfId="572" priority="92" operator="lessThan">
      <formula>0</formula>
    </cfRule>
  </conditionalFormatting>
  <conditionalFormatting sqref="W398:X398">
    <cfRule type="cellIs" dxfId="571" priority="91" operator="lessThan">
      <formula>0</formula>
    </cfRule>
  </conditionalFormatting>
  <conditionalFormatting sqref="W400:X400">
    <cfRule type="cellIs" dxfId="570" priority="90" operator="lessThan">
      <formula>0</formula>
    </cfRule>
  </conditionalFormatting>
  <conditionalFormatting sqref="W402:X405">
    <cfRule type="cellIs" dxfId="569" priority="89" operator="lessThan">
      <formula>0</formula>
    </cfRule>
  </conditionalFormatting>
  <conditionalFormatting sqref="W409:X410">
    <cfRule type="cellIs" dxfId="568" priority="88" operator="lessThan">
      <formula>0</formula>
    </cfRule>
  </conditionalFormatting>
  <conditionalFormatting sqref="W408:X408">
    <cfRule type="cellIs" dxfId="567" priority="87" operator="lessThan">
      <formula>0</formula>
    </cfRule>
  </conditionalFormatting>
  <conditionalFormatting sqref="W412:X414">
    <cfRule type="cellIs" dxfId="566" priority="86" operator="lessThan">
      <formula>0</formula>
    </cfRule>
  </conditionalFormatting>
  <conditionalFormatting sqref="W416:X418">
    <cfRule type="cellIs" dxfId="565" priority="85" operator="lessThan">
      <formula>0</formula>
    </cfRule>
  </conditionalFormatting>
  <conditionalFormatting sqref="W420:X422">
    <cfRule type="cellIs" dxfId="564" priority="84" operator="lessThan">
      <formula>0</formula>
    </cfRule>
  </conditionalFormatting>
  <conditionalFormatting sqref="W424:X426">
    <cfRule type="cellIs" dxfId="563" priority="83" operator="lessThan">
      <formula>0</formula>
    </cfRule>
  </conditionalFormatting>
  <conditionalFormatting sqref="W428:X430">
    <cfRule type="cellIs" dxfId="562" priority="82" operator="lessThan">
      <formula>0</formula>
    </cfRule>
  </conditionalFormatting>
  <conditionalFormatting sqref="W432:X434">
    <cfRule type="cellIs" dxfId="561" priority="81" operator="lessThan">
      <formula>0</formula>
    </cfRule>
  </conditionalFormatting>
  <conditionalFormatting sqref="W436:X437">
    <cfRule type="cellIs" dxfId="560" priority="80" operator="lessThan">
      <formula>0</formula>
    </cfRule>
  </conditionalFormatting>
  <conditionalFormatting sqref="W440:X441">
    <cfRule type="cellIs" dxfId="559" priority="79" operator="lessThan">
      <formula>0</formula>
    </cfRule>
  </conditionalFormatting>
  <conditionalFormatting sqref="W447:X459">
    <cfRule type="cellIs" dxfId="558" priority="78" operator="lessThan">
      <formula>0</formula>
    </cfRule>
  </conditionalFormatting>
  <conditionalFormatting sqref="W461:X462">
    <cfRule type="cellIs" dxfId="557" priority="77" operator="lessThan">
      <formula>0</formula>
    </cfRule>
  </conditionalFormatting>
  <conditionalFormatting sqref="W467:X471">
    <cfRule type="cellIs" dxfId="556" priority="76" operator="lessThan">
      <formula>0</formula>
    </cfRule>
  </conditionalFormatting>
  <conditionalFormatting sqref="W477:X485">
    <cfRule type="cellIs" dxfId="555" priority="75" operator="lessThan">
      <formula>0</formula>
    </cfRule>
  </conditionalFormatting>
  <conditionalFormatting sqref="W490:X494">
    <cfRule type="cellIs" dxfId="554" priority="74" operator="lessThan">
      <formula>0</formula>
    </cfRule>
  </conditionalFormatting>
  <conditionalFormatting sqref="W497:X499">
    <cfRule type="cellIs" dxfId="553" priority="73" operator="lessThan">
      <formula>0</formula>
    </cfRule>
  </conditionalFormatting>
  <conditionalFormatting sqref="W501:X503">
    <cfRule type="cellIs" dxfId="552" priority="72" operator="lessThan">
      <formula>0</formula>
    </cfRule>
  </conditionalFormatting>
  <conditionalFormatting sqref="W505:X507">
    <cfRule type="cellIs" dxfId="551" priority="71" operator="lessThan">
      <formula>0</formula>
    </cfRule>
  </conditionalFormatting>
  <conditionalFormatting sqref="W509:X511">
    <cfRule type="cellIs" dxfId="550" priority="70" operator="lessThan">
      <formula>0</formula>
    </cfRule>
  </conditionalFormatting>
  <conditionalFormatting sqref="W514:X517">
    <cfRule type="cellIs" dxfId="549" priority="69" operator="lessThan">
      <formula>0</formula>
    </cfRule>
  </conditionalFormatting>
  <conditionalFormatting sqref="W522:X526">
    <cfRule type="cellIs" dxfId="548" priority="68" operator="lessThan">
      <formula>0</formula>
    </cfRule>
  </conditionalFormatting>
  <conditionalFormatting sqref="W528:X533">
    <cfRule type="cellIs" dxfId="547" priority="67" operator="lessThan">
      <formula>0</formula>
    </cfRule>
  </conditionalFormatting>
  <conditionalFormatting sqref="W535:X539">
    <cfRule type="cellIs" dxfId="546" priority="66" operator="lessThan">
      <formula>0</formula>
    </cfRule>
  </conditionalFormatting>
  <conditionalFormatting sqref="W541:X543">
    <cfRule type="cellIs" dxfId="545" priority="65" operator="lessThan">
      <formula>0</formula>
    </cfRule>
  </conditionalFormatting>
  <conditionalFormatting sqref="W548:X549">
    <cfRule type="cellIs" dxfId="544" priority="64" operator="lessThan">
      <formula>0</formula>
    </cfRule>
  </conditionalFormatting>
  <conditionalFormatting sqref="W552:X554">
    <cfRule type="cellIs" dxfId="543" priority="63" operator="lessThan">
      <formula>0</formula>
    </cfRule>
  </conditionalFormatting>
  <conditionalFormatting sqref="W556:X559">
    <cfRule type="cellIs" dxfId="542" priority="62" operator="lessThan">
      <formula>0</formula>
    </cfRule>
  </conditionalFormatting>
  <conditionalFormatting sqref="W561:X565">
    <cfRule type="cellIs" dxfId="541" priority="61" operator="lessThan">
      <formula>0</formula>
    </cfRule>
  </conditionalFormatting>
  <conditionalFormatting sqref="W569:X569">
    <cfRule type="cellIs" dxfId="540" priority="60" operator="lessThan">
      <formula>0</formula>
    </cfRule>
  </conditionalFormatting>
  <conditionalFormatting sqref="W570:X570">
    <cfRule type="cellIs" dxfId="539" priority="59" operator="lessThan">
      <formula>0</formula>
    </cfRule>
  </conditionalFormatting>
  <conditionalFormatting sqref="W572:X572">
    <cfRule type="cellIs" dxfId="538" priority="58" operator="lessThan">
      <formula>0</formula>
    </cfRule>
  </conditionalFormatting>
  <conditionalFormatting sqref="W573:X573">
    <cfRule type="cellIs" dxfId="537" priority="57" operator="lessThan">
      <formula>0</formula>
    </cfRule>
  </conditionalFormatting>
  <conditionalFormatting sqref="W574:X574">
    <cfRule type="cellIs" dxfId="536" priority="56" operator="lessThan">
      <formula>0</formula>
    </cfRule>
  </conditionalFormatting>
  <conditionalFormatting sqref="W576:X576">
    <cfRule type="cellIs" dxfId="535" priority="55" operator="lessThan">
      <formula>0</formula>
    </cfRule>
  </conditionalFormatting>
  <conditionalFormatting sqref="W577:X577">
    <cfRule type="cellIs" dxfId="534" priority="54" operator="lessThan">
      <formula>0</formula>
    </cfRule>
  </conditionalFormatting>
  <conditionalFormatting sqref="W578:X578">
    <cfRule type="cellIs" dxfId="533" priority="53" operator="lessThan">
      <formula>0</formula>
    </cfRule>
  </conditionalFormatting>
  <conditionalFormatting sqref="W579:X579">
    <cfRule type="cellIs" dxfId="532" priority="52" operator="lessThan">
      <formula>0</formula>
    </cfRule>
  </conditionalFormatting>
  <conditionalFormatting sqref="W581:X581">
    <cfRule type="cellIs" dxfId="531" priority="51" operator="lessThan">
      <formula>0</formula>
    </cfRule>
  </conditionalFormatting>
  <conditionalFormatting sqref="W582:X582">
    <cfRule type="cellIs" dxfId="530" priority="50" operator="lessThan">
      <formula>0</formula>
    </cfRule>
  </conditionalFormatting>
  <conditionalFormatting sqref="W583:X583">
    <cfRule type="cellIs" dxfId="529" priority="49" operator="lessThan">
      <formula>0</formula>
    </cfRule>
  </conditionalFormatting>
  <conditionalFormatting sqref="W584:X584">
    <cfRule type="cellIs" dxfId="528" priority="48" operator="lessThan">
      <formula>0</formula>
    </cfRule>
  </conditionalFormatting>
  <conditionalFormatting sqref="W589:X589">
    <cfRule type="cellIs" dxfId="527" priority="47" operator="lessThan">
      <formula>0</formula>
    </cfRule>
  </conditionalFormatting>
  <conditionalFormatting sqref="W591:X591">
    <cfRule type="cellIs" dxfId="526" priority="46" operator="lessThan">
      <formula>0</formula>
    </cfRule>
  </conditionalFormatting>
  <conditionalFormatting sqref="W592:X592">
    <cfRule type="cellIs" dxfId="525" priority="45" operator="lessThan">
      <formula>0</formula>
    </cfRule>
  </conditionalFormatting>
  <conditionalFormatting sqref="W593:X593">
    <cfRule type="cellIs" dxfId="524" priority="44" operator="lessThan">
      <formula>0</formula>
    </cfRule>
  </conditionalFormatting>
  <conditionalFormatting sqref="W595:X595">
    <cfRule type="cellIs" dxfId="523" priority="43" operator="lessThan">
      <formula>0</formula>
    </cfRule>
  </conditionalFormatting>
  <conditionalFormatting sqref="W597:X597">
    <cfRule type="cellIs" dxfId="522" priority="42" operator="lessThan">
      <formula>0</formula>
    </cfRule>
  </conditionalFormatting>
  <conditionalFormatting sqref="W602:X602">
    <cfRule type="cellIs" dxfId="521" priority="41" operator="lessThan">
      <formula>0</formula>
    </cfRule>
  </conditionalFormatting>
  <conditionalFormatting sqref="W604:X604">
    <cfRule type="cellIs" dxfId="520" priority="40" operator="lessThan">
      <formula>0</formula>
    </cfRule>
  </conditionalFormatting>
  <conditionalFormatting sqref="W606:X606">
    <cfRule type="cellIs" dxfId="519" priority="39" operator="lessThan">
      <formula>0</formula>
    </cfRule>
  </conditionalFormatting>
  <conditionalFormatting sqref="W609:X609">
    <cfRule type="cellIs" dxfId="518" priority="38" operator="lessThan">
      <formula>0</formula>
    </cfRule>
  </conditionalFormatting>
  <conditionalFormatting sqref="W610:X610">
    <cfRule type="cellIs" dxfId="517" priority="37" operator="lessThan">
      <formula>0</formula>
    </cfRule>
  </conditionalFormatting>
  <conditionalFormatting sqref="W611:X611">
    <cfRule type="cellIs" dxfId="516" priority="36" operator="lessThan">
      <formula>0</formula>
    </cfRule>
  </conditionalFormatting>
  <conditionalFormatting sqref="W615:X615">
    <cfRule type="cellIs" dxfId="515" priority="35" operator="lessThan">
      <formula>0</formula>
    </cfRule>
  </conditionalFormatting>
  <conditionalFormatting sqref="W618:X618">
    <cfRule type="cellIs" dxfId="514" priority="34" operator="lessThan">
      <formula>0</formula>
    </cfRule>
  </conditionalFormatting>
  <conditionalFormatting sqref="W619:X619">
    <cfRule type="cellIs" dxfId="513" priority="33" operator="lessThan">
      <formula>0</formula>
    </cfRule>
  </conditionalFormatting>
  <conditionalFormatting sqref="W621:X621">
    <cfRule type="cellIs" dxfId="512" priority="32" operator="lessThan">
      <formula>0</formula>
    </cfRule>
  </conditionalFormatting>
  <conditionalFormatting sqref="W622:X622">
    <cfRule type="cellIs" dxfId="511" priority="31" operator="lessThan">
      <formula>0</formula>
    </cfRule>
  </conditionalFormatting>
  <conditionalFormatting sqref="W624:X624">
    <cfRule type="cellIs" dxfId="510" priority="30" operator="lessThan">
      <formula>0</formula>
    </cfRule>
  </conditionalFormatting>
  <conditionalFormatting sqref="W625:X625">
    <cfRule type="cellIs" dxfId="509" priority="29" operator="lessThan">
      <formula>0</formula>
    </cfRule>
  </conditionalFormatting>
  <conditionalFormatting sqref="W9:X9 W11:X11">
    <cfRule type="cellIs" dxfId="508" priority="28" operator="lessThan">
      <formula>0</formula>
    </cfRule>
  </conditionalFormatting>
  <conditionalFormatting sqref="X12">
    <cfRule type="cellIs" dxfId="507" priority="27" operator="lessThan">
      <formula>0</formula>
    </cfRule>
  </conditionalFormatting>
  <conditionalFormatting sqref="W612:X612">
    <cfRule type="cellIs" dxfId="506" priority="26" operator="lessThan">
      <formula>0</formula>
    </cfRule>
  </conditionalFormatting>
  <conditionalFormatting sqref="W566:X567">
    <cfRule type="cellIs" dxfId="505" priority="25" operator="lessThan">
      <formula>0</formula>
    </cfRule>
  </conditionalFormatting>
  <conditionalFormatting sqref="W550:X550">
    <cfRule type="cellIs" dxfId="504" priority="24" operator="lessThan">
      <formula>0</formula>
    </cfRule>
  </conditionalFormatting>
  <conditionalFormatting sqref="W546:X546 W544:X544">
    <cfRule type="cellIs" dxfId="503" priority="23" operator="lessThan">
      <formula>0</formula>
    </cfRule>
  </conditionalFormatting>
  <conditionalFormatting sqref="W519:X519">
    <cfRule type="cellIs" dxfId="502" priority="22" operator="lessThan">
      <formula>0</formula>
    </cfRule>
  </conditionalFormatting>
  <conditionalFormatting sqref="W518:X518">
    <cfRule type="cellIs" dxfId="501" priority="21" operator="lessThan">
      <formula>0</formula>
    </cfRule>
  </conditionalFormatting>
  <conditionalFormatting sqref="W520:X520">
    <cfRule type="cellIs" dxfId="500" priority="20" operator="lessThan">
      <formula>0</formula>
    </cfRule>
  </conditionalFormatting>
  <conditionalFormatting sqref="W495:X495">
    <cfRule type="cellIs" dxfId="499" priority="19" operator="lessThan">
      <formula>0</formula>
    </cfRule>
  </conditionalFormatting>
  <conditionalFormatting sqref="W486:X488">
    <cfRule type="cellIs" dxfId="498" priority="18" operator="lessThan">
      <formula>0</formula>
    </cfRule>
  </conditionalFormatting>
  <conditionalFormatting sqref="W473:X473 W475:X475">
    <cfRule type="cellIs" dxfId="497" priority="17" operator="lessThan">
      <formula>0</formula>
    </cfRule>
  </conditionalFormatting>
  <conditionalFormatting sqref="W472:X472">
    <cfRule type="cellIs" dxfId="496" priority="16" operator="lessThan">
      <formula>0</formula>
    </cfRule>
  </conditionalFormatting>
  <conditionalFormatting sqref="W474:X474">
    <cfRule type="cellIs" dxfId="495" priority="15" operator="lessThan">
      <formula>0</formula>
    </cfRule>
  </conditionalFormatting>
  <conditionalFormatting sqref="W438:X438">
    <cfRule type="cellIs" dxfId="494" priority="14" operator="lessThan">
      <formula>0</formula>
    </cfRule>
  </conditionalFormatting>
  <conditionalFormatting sqref="W442:X442">
    <cfRule type="cellIs" dxfId="493" priority="13" operator="lessThan">
      <formula>0</formula>
    </cfRule>
  </conditionalFormatting>
  <conditionalFormatting sqref="W444:X444">
    <cfRule type="cellIs" dxfId="492" priority="12" operator="lessThan">
      <formula>0</formula>
    </cfRule>
  </conditionalFormatting>
  <conditionalFormatting sqref="W167:X167">
    <cfRule type="cellIs" dxfId="491" priority="11" operator="lessThan">
      <formula>0</formula>
    </cfRule>
  </conditionalFormatting>
  <conditionalFormatting sqref="W166:X166">
    <cfRule type="cellIs" dxfId="490" priority="10" operator="lessThan">
      <formula>0</formula>
    </cfRule>
  </conditionalFormatting>
  <conditionalFormatting sqref="W159:X159">
    <cfRule type="cellIs" dxfId="489" priority="9" operator="lessThan">
      <formula>0</formula>
    </cfRule>
  </conditionalFormatting>
  <conditionalFormatting sqref="W150:X150">
    <cfRule type="cellIs" dxfId="488" priority="8" operator="lessThan">
      <formula>0</formula>
    </cfRule>
  </conditionalFormatting>
  <conditionalFormatting sqref="W154:X154">
    <cfRule type="cellIs" dxfId="487" priority="7" operator="lessThan">
      <formula>0</formula>
    </cfRule>
  </conditionalFormatting>
  <conditionalFormatting sqref="W153:X153">
    <cfRule type="cellIs" dxfId="486" priority="6" operator="lessThan">
      <formula>0</formula>
    </cfRule>
  </conditionalFormatting>
  <conditionalFormatting sqref="W155:X155">
    <cfRule type="cellIs" dxfId="485" priority="5" operator="lessThan">
      <formula>0</formula>
    </cfRule>
  </conditionalFormatting>
  <conditionalFormatting sqref="W157:X158">
    <cfRule type="cellIs" dxfId="484" priority="4" operator="lessThan">
      <formula>0</formula>
    </cfRule>
  </conditionalFormatting>
  <conditionalFormatting sqref="W378:X378">
    <cfRule type="cellIs" dxfId="483" priority="3" operator="lessThan">
      <formula>0</formula>
    </cfRule>
  </conditionalFormatting>
  <conditionalFormatting sqref="W377:X377">
    <cfRule type="cellIs" dxfId="482" priority="2" operator="lessThan">
      <formula>0</formula>
    </cfRule>
  </conditionalFormatting>
  <conditionalFormatting sqref="W379:X379">
    <cfRule type="cellIs" dxfId="481" priority="1" operator="lessThan">
      <formula>0</formula>
    </cfRule>
  </conditionalFormatting>
  <pageMargins left="0.7" right="0.7" top="0.78740157499999996" bottom="0.78740157499999996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9"/>
  <sheetViews>
    <sheetView topLeftCell="A8" workbookViewId="0">
      <selection activeCell="G14" sqref="G14"/>
    </sheetView>
  </sheetViews>
  <sheetFormatPr defaultColWidth="9" defaultRowHeight="14.5" x14ac:dyDescent="0.35"/>
  <cols>
    <col min="1" max="1" width="3.7265625" style="119" customWidth="1"/>
    <col min="2" max="2" width="13.26953125" style="7" customWidth="1"/>
    <col min="3" max="3" width="45.1796875" style="120" customWidth="1"/>
    <col min="4" max="4" width="3.81640625" style="120" customWidth="1"/>
    <col min="5" max="5" width="7.1796875" style="121" hidden="1" customWidth="1"/>
    <col min="6" max="10" width="9.26953125" style="121" customWidth="1"/>
    <col min="11" max="11" width="9.54296875" style="79" customWidth="1"/>
    <col min="12" max="12" width="10.54296875" style="79" customWidth="1"/>
    <col min="13" max="13" width="15.453125" style="79" hidden="1" customWidth="1"/>
    <col min="14" max="14" width="15.54296875" style="79" hidden="1" customWidth="1"/>
    <col min="15" max="15" width="14.54296875" style="79" hidden="1" customWidth="1"/>
    <col min="16" max="17" width="14" style="79" hidden="1" customWidth="1"/>
    <col min="18" max="18" width="14.54296875" style="79" hidden="1" customWidth="1"/>
    <col min="19" max="19" width="14.26953125" style="79" hidden="1" customWidth="1"/>
    <col min="20" max="20" width="16" style="79" hidden="1" customWidth="1"/>
    <col min="21" max="21" width="0" style="7" hidden="1" customWidth="1"/>
    <col min="22" max="22" width="9.54296875" style="79" customWidth="1"/>
    <col min="23" max="23" width="14.1796875" style="79" hidden="1" customWidth="1"/>
    <col min="24" max="33" width="14.7265625" style="7" customWidth="1"/>
    <col min="34" max="261" width="9" style="7"/>
    <col min="262" max="262" width="3.7265625" style="7" customWidth="1"/>
    <col min="263" max="263" width="13.26953125" style="7" customWidth="1"/>
    <col min="264" max="264" width="45.1796875" style="7" customWidth="1"/>
    <col min="265" max="265" width="3.81640625" style="7" customWidth="1"/>
    <col min="266" max="266" width="7.1796875" style="7" customWidth="1"/>
    <col min="267" max="267" width="9.26953125" style="7" customWidth="1"/>
    <col min="268" max="268" width="10.54296875" style="7" customWidth="1"/>
    <col min="269" max="269" width="15.453125" style="7" customWidth="1"/>
    <col min="270" max="270" width="15.54296875" style="7" customWidth="1"/>
    <col min="271" max="271" width="14.54296875" style="7" customWidth="1"/>
    <col min="272" max="273" width="14" style="7" customWidth="1"/>
    <col min="274" max="274" width="14.54296875" style="7" customWidth="1"/>
    <col min="275" max="275" width="14.26953125" style="7" customWidth="1"/>
    <col min="276" max="276" width="16" style="7" customWidth="1"/>
    <col min="277" max="517" width="9" style="7"/>
    <col min="518" max="518" width="3.7265625" style="7" customWidth="1"/>
    <col min="519" max="519" width="13.26953125" style="7" customWidth="1"/>
    <col min="520" max="520" width="45.1796875" style="7" customWidth="1"/>
    <col min="521" max="521" width="3.81640625" style="7" customWidth="1"/>
    <col min="522" max="522" width="7.1796875" style="7" customWidth="1"/>
    <col min="523" max="523" width="9.26953125" style="7" customWidth="1"/>
    <col min="524" max="524" width="10.54296875" style="7" customWidth="1"/>
    <col min="525" max="525" width="15.453125" style="7" customWidth="1"/>
    <col min="526" max="526" width="15.54296875" style="7" customWidth="1"/>
    <col min="527" max="527" width="14.54296875" style="7" customWidth="1"/>
    <col min="528" max="529" width="14" style="7" customWidth="1"/>
    <col min="530" max="530" width="14.54296875" style="7" customWidth="1"/>
    <col min="531" max="531" width="14.26953125" style="7" customWidth="1"/>
    <col min="532" max="532" width="16" style="7" customWidth="1"/>
    <col min="533" max="773" width="9" style="7"/>
    <col min="774" max="774" width="3.7265625" style="7" customWidth="1"/>
    <col min="775" max="775" width="13.26953125" style="7" customWidth="1"/>
    <col min="776" max="776" width="45.1796875" style="7" customWidth="1"/>
    <col min="777" max="777" width="3.81640625" style="7" customWidth="1"/>
    <col min="778" max="778" width="7.1796875" style="7" customWidth="1"/>
    <col min="779" max="779" width="9.26953125" style="7" customWidth="1"/>
    <col min="780" max="780" width="10.54296875" style="7" customWidth="1"/>
    <col min="781" max="781" width="15.453125" style="7" customWidth="1"/>
    <col min="782" max="782" width="15.54296875" style="7" customWidth="1"/>
    <col min="783" max="783" width="14.54296875" style="7" customWidth="1"/>
    <col min="784" max="785" width="14" style="7" customWidth="1"/>
    <col min="786" max="786" width="14.54296875" style="7" customWidth="1"/>
    <col min="787" max="787" width="14.26953125" style="7" customWidth="1"/>
    <col min="788" max="788" width="16" style="7" customWidth="1"/>
    <col min="789" max="1029" width="9" style="7"/>
    <col min="1030" max="1030" width="3.7265625" style="7" customWidth="1"/>
    <col min="1031" max="1031" width="13.26953125" style="7" customWidth="1"/>
    <col min="1032" max="1032" width="45.1796875" style="7" customWidth="1"/>
    <col min="1033" max="1033" width="3.81640625" style="7" customWidth="1"/>
    <col min="1034" max="1034" width="7.1796875" style="7" customWidth="1"/>
    <col min="1035" max="1035" width="9.26953125" style="7" customWidth="1"/>
    <col min="1036" max="1036" width="10.54296875" style="7" customWidth="1"/>
    <col min="1037" max="1037" width="15.453125" style="7" customWidth="1"/>
    <col min="1038" max="1038" width="15.54296875" style="7" customWidth="1"/>
    <col min="1039" max="1039" width="14.54296875" style="7" customWidth="1"/>
    <col min="1040" max="1041" width="14" style="7" customWidth="1"/>
    <col min="1042" max="1042" width="14.54296875" style="7" customWidth="1"/>
    <col min="1043" max="1043" width="14.26953125" style="7" customWidth="1"/>
    <col min="1044" max="1044" width="16" style="7" customWidth="1"/>
    <col min="1045" max="1285" width="9" style="7"/>
    <col min="1286" max="1286" width="3.7265625" style="7" customWidth="1"/>
    <col min="1287" max="1287" width="13.26953125" style="7" customWidth="1"/>
    <col min="1288" max="1288" width="45.1796875" style="7" customWidth="1"/>
    <col min="1289" max="1289" width="3.81640625" style="7" customWidth="1"/>
    <col min="1290" max="1290" width="7.1796875" style="7" customWidth="1"/>
    <col min="1291" max="1291" width="9.26953125" style="7" customWidth="1"/>
    <col min="1292" max="1292" width="10.54296875" style="7" customWidth="1"/>
    <col min="1293" max="1293" width="15.453125" style="7" customWidth="1"/>
    <col min="1294" max="1294" width="15.54296875" style="7" customWidth="1"/>
    <col min="1295" max="1295" width="14.54296875" style="7" customWidth="1"/>
    <col min="1296" max="1297" width="14" style="7" customWidth="1"/>
    <col min="1298" max="1298" width="14.54296875" style="7" customWidth="1"/>
    <col min="1299" max="1299" width="14.26953125" style="7" customWidth="1"/>
    <col min="1300" max="1300" width="16" style="7" customWidth="1"/>
    <col min="1301" max="1541" width="9" style="7"/>
    <col min="1542" max="1542" width="3.7265625" style="7" customWidth="1"/>
    <col min="1543" max="1543" width="13.26953125" style="7" customWidth="1"/>
    <col min="1544" max="1544" width="45.1796875" style="7" customWidth="1"/>
    <col min="1545" max="1545" width="3.81640625" style="7" customWidth="1"/>
    <col min="1546" max="1546" width="7.1796875" style="7" customWidth="1"/>
    <col min="1547" max="1547" width="9.26953125" style="7" customWidth="1"/>
    <col min="1548" max="1548" width="10.54296875" style="7" customWidth="1"/>
    <col min="1549" max="1549" width="15.453125" style="7" customWidth="1"/>
    <col min="1550" max="1550" width="15.54296875" style="7" customWidth="1"/>
    <col min="1551" max="1551" width="14.54296875" style="7" customWidth="1"/>
    <col min="1552" max="1553" width="14" style="7" customWidth="1"/>
    <col min="1554" max="1554" width="14.54296875" style="7" customWidth="1"/>
    <col min="1555" max="1555" width="14.26953125" style="7" customWidth="1"/>
    <col min="1556" max="1556" width="16" style="7" customWidth="1"/>
    <col min="1557" max="1797" width="9" style="7"/>
    <col min="1798" max="1798" width="3.7265625" style="7" customWidth="1"/>
    <col min="1799" max="1799" width="13.26953125" style="7" customWidth="1"/>
    <col min="1800" max="1800" width="45.1796875" style="7" customWidth="1"/>
    <col min="1801" max="1801" width="3.81640625" style="7" customWidth="1"/>
    <col min="1802" max="1802" width="7.1796875" style="7" customWidth="1"/>
    <col min="1803" max="1803" width="9.26953125" style="7" customWidth="1"/>
    <col min="1804" max="1804" width="10.54296875" style="7" customWidth="1"/>
    <col min="1805" max="1805" width="15.453125" style="7" customWidth="1"/>
    <col min="1806" max="1806" width="15.54296875" style="7" customWidth="1"/>
    <col min="1807" max="1807" width="14.54296875" style="7" customWidth="1"/>
    <col min="1808" max="1809" width="14" style="7" customWidth="1"/>
    <col min="1810" max="1810" width="14.54296875" style="7" customWidth="1"/>
    <col min="1811" max="1811" width="14.26953125" style="7" customWidth="1"/>
    <col min="1812" max="1812" width="16" style="7" customWidth="1"/>
    <col min="1813" max="2053" width="9" style="7"/>
    <col min="2054" max="2054" width="3.7265625" style="7" customWidth="1"/>
    <col min="2055" max="2055" width="13.26953125" style="7" customWidth="1"/>
    <col min="2056" max="2056" width="45.1796875" style="7" customWidth="1"/>
    <col min="2057" max="2057" width="3.81640625" style="7" customWidth="1"/>
    <col min="2058" max="2058" width="7.1796875" style="7" customWidth="1"/>
    <col min="2059" max="2059" width="9.26953125" style="7" customWidth="1"/>
    <col min="2060" max="2060" width="10.54296875" style="7" customWidth="1"/>
    <col min="2061" max="2061" width="15.453125" style="7" customWidth="1"/>
    <col min="2062" max="2062" width="15.54296875" style="7" customWidth="1"/>
    <col min="2063" max="2063" width="14.54296875" style="7" customWidth="1"/>
    <col min="2064" max="2065" width="14" style="7" customWidth="1"/>
    <col min="2066" max="2066" width="14.54296875" style="7" customWidth="1"/>
    <col min="2067" max="2067" width="14.26953125" style="7" customWidth="1"/>
    <col min="2068" max="2068" width="16" style="7" customWidth="1"/>
    <col min="2069" max="2309" width="9" style="7"/>
    <col min="2310" max="2310" width="3.7265625" style="7" customWidth="1"/>
    <col min="2311" max="2311" width="13.26953125" style="7" customWidth="1"/>
    <col min="2312" max="2312" width="45.1796875" style="7" customWidth="1"/>
    <col min="2313" max="2313" width="3.81640625" style="7" customWidth="1"/>
    <col min="2314" max="2314" width="7.1796875" style="7" customWidth="1"/>
    <col min="2315" max="2315" width="9.26953125" style="7" customWidth="1"/>
    <col min="2316" max="2316" width="10.54296875" style="7" customWidth="1"/>
    <col min="2317" max="2317" width="15.453125" style="7" customWidth="1"/>
    <col min="2318" max="2318" width="15.54296875" style="7" customWidth="1"/>
    <col min="2319" max="2319" width="14.54296875" style="7" customWidth="1"/>
    <col min="2320" max="2321" width="14" style="7" customWidth="1"/>
    <col min="2322" max="2322" width="14.54296875" style="7" customWidth="1"/>
    <col min="2323" max="2323" width="14.26953125" style="7" customWidth="1"/>
    <col min="2324" max="2324" width="16" style="7" customWidth="1"/>
    <col min="2325" max="2565" width="9" style="7"/>
    <col min="2566" max="2566" width="3.7265625" style="7" customWidth="1"/>
    <col min="2567" max="2567" width="13.26953125" style="7" customWidth="1"/>
    <col min="2568" max="2568" width="45.1796875" style="7" customWidth="1"/>
    <col min="2569" max="2569" width="3.81640625" style="7" customWidth="1"/>
    <col min="2570" max="2570" width="7.1796875" style="7" customWidth="1"/>
    <col min="2571" max="2571" width="9.26953125" style="7" customWidth="1"/>
    <col min="2572" max="2572" width="10.54296875" style="7" customWidth="1"/>
    <col min="2573" max="2573" width="15.453125" style="7" customWidth="1"/>
    <col min="2574" max="2574" width="15.54296875" style="7" customWidth="1"/>
    <col min="2575" max="2575" width="14.54296875" style="7" customWidth="1"/>
    <col min="2576" max="2577" width="14" style="7" customWidth="1"/>
    <col min="2578" max="2578" width="14.54296875" style="7" customWidth="1"/>
    <col min="2579" max="2579" width="14.26953125" style="7" customWidth="1"/>
    <col min="2580" max="2580" width="16" style="7" customWidth="1"/>
    <col min="2581" max="2821" width="9" style="7"/>
    <col min="2822" max="2822" width="3.7265625" style="7" customWidth="1"/>
    <col min="2823" max="2823" width="13.26953125" style="7" customWidth="1"/>
    <col min="2824" max="2824" width="45.1796875" style="7" customWidth="1"/>
    <col min="2825" max="2825" width="3.81640625" style="7" customWidth="1"/>
    <col min="2826" max="2826" width="7.1796875" style="7" customWidth="1"/>
    <col min="2827" max="2827" width="9.26953125" style="7" customWidth="1"/>
    <col min="2828" max="2828" width="10.54296875" style="7" customWidth="1"/>
    <col min="2829" max="2829" width="15.453125" style="7" customWidth="1"/>
    <col min="2830" max="2830" width="15.54296875" style="7" customWidth="1"/>
    <col min="2831" max="2831" width="14.54296875" style="7" customWidth="1"/>
    <col min="2832" max="2833" width="14" style="7" customWidth="1"/>
    <col min="2834" max="2834" width="14.54296875" style="7" customWidth="1"/>
    <col min="2835" max="2835" width="14.26953125" style="7" customWidth="1"/>
    <col min="2836" max="2836" width="16" style="7" customWidth="1"/>
    <col min="2837" max="3077" width="9" style="7"/>
    <col min="3078" max="3078" width="3.7265625" style="7" customWidth="1"/>
    <col min="3079" max="3079" width="13.26953125" style="7" customWidth="1"/>
    <col min="3080" max="3080" width="45.1796875" style="7" customWidth="1"/>
    <col min="3081" max="3081" width="3.81640625" style="7" customWidth="1"/>
    <col min="3082" max="3082" width="7.1796875" style="7" customWidth="1"/>
    <col min="3083" max="3083" width="9.26953125" style="7" customWidth="1"/>
    <col min="3084" max="3084" width="10.54296875" style="7" customWidth="1"/>
    <col min="3085" max="3085" width="15.453125" style="7" customWidth="1"/>
    <col min="3086" max="3086" width="15.54296875" style="7" customWidth="1"/>
    <col min="3087" max="3087" width="14.54296875" style="7" customWidth="1"/>
    <col min="3088" max="3089" width="14" style="7" customWidth="1"/>
    <col min="3090" max="3090" width="14.54296875" style="7" customWidth="1"/>
    <col min="3091" max="3091" width="14.26953125" style="7" customWidth="1"/>
    <col min="3092" max="3092" width="16" style="7" customWidth="1"/>
    <col min="3093" max="3333" width="9" style="7"/>
    <col min="3334" max="3334" width="3.7265625" style="7" customWidth="1"/>
    <col min="3335" max="3335" width="13.26953125" style="7" customWidth="1"/>
    <col min="3336" max="3336" width="45.1796875" style="7" customWidth="1"/>
    <col min="3337" max="3337" width="3.81640625" style="7" customWidth="1"/>
    <col min="3338" max="3338" width="7.1796875" style="7" customWidth="1"/>
    <col min="3339" max="3339" width="9.26953125" style="7" customWidth="1"/>
    <col min="3340" max="3340" width="10.54296875" style="7" customWidth="1"/>
    <col min="3341" max="3341" width="15.453125" style="7" customWidth="1"/>
    <col min="3342" max="3342" width="15.54296875" style="7" customWidth="1"/>
    <col min="3343" max="3343" width="14.54296875" style="7" customWidth="1"/>
    <col min="3344" max="3345" width="14" style="7" customWidth="1"/>
    <col min="3346" max="3346" width="14.54296875" style="7" customWidth="1"/>
    <col min="3347" max="3347" width="14.26953125" style="7" customWidth="1"/>
    <col min="3348" max="3348" width="16" style="7" customWidth="1"/>
    <col min="3349" max="3589" width="9" style="7"/>
    <col min="3590" max="3590" width="3.7265625" style="7" customWidth="1"/>
    <col min="3591" max="3591" width="13.26953125" style="7" customWidth="1"/>
    <col min="3592" max="3592" width="45.1796875" style="7" customWidth="1"/>
    <col min="3593" max="3593" width="3.81640625" style="7" customWidth="1"/>
    <col min="3594" max="3594" width="7.1796875" style="7" customWidth="1"/>
    <col min="3595" max="3595" width="9.26953125" style="7" customWidth="1"/>
    <col min="3596" max="3596" width="10.54296875" style="7" customWidth="1"/>
    <col min="3597" max="3597" width="15.453125" style="7" customWidth="1"/>
    <col min="3598" max="3598" width="15.54296875" style="7" customWidth="1"/>
    <col min="3599" max="3599" width="14.54296875" style="7" customWidth="1"/>
    <col min="3600" max="3601" width="14" style="7" customWidth="1"/>
    <col min="3602" max="3602" width="14.54296875" style="7" customWidth="1"/>
    <col min="3603" max="3603" width="14.26953125" style="7" customWidth="1"/>
    <col min="3604" max="3604" width="16" style="7" customWidth="1"/>
    <col min="3605" max="3845" width="9" style="7"/>
    <col min="3846" max="3846" width="3.7265625" style="7" customWidth="1"/>
    <col min="3847" max="3847" width="13.26953125" style="7" customWidth="1"/>
    <col min="3848" max="3848" width="45.1796875" style="7" customWidth="1"/>
    <col min="3849" max="3849" width="3.81640625" style="7" customWidth="1"/>
    <col min="3850" max="3850" width="7.1796875" style="7" customWidth="1"/>
    <col min="3851" max="3851" width="9.26953125" style="7" customWidth="1"/>
    <col min="3852" max="3852" width="10.54296875" style="7" customWidth="1"/>
    <col min="3853" max="3853" width="15.453125" style="7" customWidth="1"/>
    <col min="3854" max="3854" width="15.54296875" style="7" customWidth="1"/>
    <col min="3855" max="3855" width="14.54296875" style="7" customWidth="1"/>
    <col min="3856" max="3857" width="14" style="7" customWidth="1"/>
    <col min="3858" max="3858" width="14.54296875" style="7" customWidth="1"/>
    <col min="3859" max="3859" width="14.26953125" style="7" customWidth="1"/>
    <col min="3860" max="3860" width="16" style="7" customWidth="1"/>
    <col min="3861" max="4101" width="9" style="7"/>
    <col min="4102" max="4102" width="3.7265625" style="7" customWidth="1"/>
    <col min="4103" max="4103" width="13.26953125" style="7" customWidth="1"/>
    <col min="4104" max="4104" width="45.1796875" style="7" customWidth="1"/>
    <col min="4105" max="4105" width="3.81640625" style="7" customWidth="1"/>
    <col min="4106" max="4106" width="7.1796875" style="7" customWidth="1"/>
    <col min="4107" max="4107" width="9.26953125" style="7" customWidth="1"/>
    <col min="4108" max="4108" width="10.54296875" style="7" customWidth="1"/>
    <col min="4109" max="4109" width="15.453125" style="7" customWidth="1"/>
    <col min="4110" max="4110" width="15.54296875" style="7" customWidth="1"/>
    <col min="4111" max="4111" width="14.54296875" style="7" customWidth="1"/>
    <col min="4112" max="4113" width="14" style="7" customWidth="1"/>
    <col min="4114" max="4114" width="14.54296875" style="7" customWidth="1"/>
    <col min="4115" max="4115" width="14.26953125" style="7" customWidth="1"/>
    <col min="4116" max="4116" width="16" style="7" customWidth="1"/>
    <col min="4117" max="4357" width="9" style="7"/>
    <col min="4358" max="4358" width="3.7265625" style="7" customWidth="1"/>
    <col min="4359" max="4359" width="13.26953125" style="7" customWidth="1"/>
    <col min="4360" max="4360" width="45.1796875" style="7" customWidth="1"/>
    <col min="4361" max="4361" width="3.81640625" style="7" customWidth="1"/>
    <col min="4362" max="4362" width="7.1796875" style="7" customWidth="1"/>
    <col min="4363" max="4363" width="9.26953125" style="7" customWidth="1"/>
    <col min="4364" max="4364" width="10.54296875" style="7" customWidth="1"/>
    <col min="4365" max="4365" width="15.453125" style="7" customWidth="1"/>
    <col min="4366" max="4366" width="15.54296875" style="7" customWidth="1"/>
    <col min="4367" max="4367" width="14.54296875" style="7" customWidth="1"/>
    <col min="4368" max="4369" width="14" style="7" customWidth="1"/>
    <col min="4370" max="4370" width="14.54296875" style="7" customWidth="1"/>
    <col min="4371" max="4371" width="14.26953125" style="7" customWidth="1"/>
    <col min="4372" max="4372" width="16" style="7" customWidth="1"/>
    <col min="4373" max="4613" width="9" style="7"/>
    <col min="4614" max="4614" width="3.7265625" style="7" customWidth="1"/>
    <col min="4615" max="4615" width="13.26953125" style="7" customWidth="1"/>
    <col min="4616" max="4616" width="45.1796875" style="7" customWidth="1"/>
    <col min="4617" max="4617" width="3.81640625" style="7" customWidth="1"/>
    <col min="4618" max="4618" width="7.1796875" style="7" customWidth="1"/>
    <col min="4619" max="4619" width="9.26953125" style="7" customWidth="1"/>
    <col min="4620" max="4620" width="10.54296875" style="7" customWidth="1"/>
    <col min="4621" max="4621" width="15.453125" style="7" customWidth="1"/>
    <col min="4622" max="4622" width="15.54296875" style="7" customWidth="1"/>
    <col min="4623" max="4623" width="14.54296875" style="7" customWidth="1"/>
    <col min="4624" max="4625" width="14" style="7" customWidth="1"/>
    <col min="4626" max="4626" width="14.54296875" style="7" customWidth="1"/>
    <col min="4627" max="4627" width="14.26953125" style="7" customWidth="1"/>
    <col min="4628" max="4628" width="16" style="7" customWidth="1"/>
    <col min="4629" max="4869" width="9" style="7"/>
    <col min="4870" max="4870" width="3.7265625" style="7" customWidth="1"/>
    <col min="4871" max="4871" width="13.26953125" style="7" customWidth="1"/>
    <col min="4872" max="4872" width="45.1796875" style="7" customWidth="1"/>
    <col min="4873" max="4873" width="3.81640625" style="7" customWidth="1"/>
    <col min="4874" max="4874" width="7.1796875" style="7" customWidth="1"/>
    <col min="4875" max="4875" width="9.26953125" style="7" customWidth="1"/>
    <col min="4876" max="4876" width="10.54296875" style="7" customWidth="1"/>
    <col min="4877" max="4877" width="15.453125" style="7" customWidth="1"/>
    <col min="4878" max="4878" width="15.54296875" style="7" customWidth="1"/>
    <col min="4879" max="4879" width="14.54296875" style="7" customWidth="1"/>
    <col min="4880" max="4881" width="14" style="7" customWidth="1"/>
    <col min="4882" max="4882" width="14.54296875" style="7" customWidth="1"/>
    <col min="4883" max="4883" width="14.26953125" style="7" customWidth="1"/>
    <col min="4884" max="4884" width="16" style="7" customWidth="1"/>
    <col min="4885" max="5125" width="9" style="7"/>
    <col min="5126" max="5126" width="3.7265625" style="7" customWidth="1"/>
    <col min="5127" max="5127" width="13.26953125" style="7" customWidth="1"/>
    <col min="5128" max="5128" width="45.1796875" style="7" customWidth="1"/>
    <col min="5129" max="5129" width="3.81640625" style="7" customWidth="1"/>
    <col min="5130" max="5130" width="7.1796875" style="7" customWidth="1"/>
    <col min="5131" max="5131" width="9.26953125" style="7" customWidth="1"/>
    <col min="5132" max="5132" width="10.54296875" style="7" customWidth="1"/>
    <col min="5133" max="5133" width="15.453125" style="7" customWidth="1"/>
    <col min="5134" max="5134" width="15.54296875" style="7" customWidth="1"/>
    <col min="5135" max="5135" width="14.54296875" style="7" customWidth="1"/>
    <col min="5136" max="5137" width="14" style="7" customWidth="1"/>
    <col min="5138" max="5138" width="14.54296875" style="7" customWidth="1"/>
    <col min="5139" max="5139" width="14.26953125" style="7" customWidth="1"/>
    <col min="5140" max="5140" width="16" style="7" customWidth="1"/>
    <col min="5141" max="5381" width="9" style="7"/>
    <col min="5382" max="5382" width="3.7265625" style="7" customWidth="1"/>
    <col min="5383" max="5383" width="13.26953125" style="7" customWidth="1"/>
    <col min="5384" max="5384" width="45.1796875" style="7" customWidth="1"/>
    <col min="5385" max="5385" width="3.81640625" style="7" customWidth="1"/>
    <col min="5386" max="5386" width="7.1796875" style="7" customWidth="1"/>
    <col min="5387" max="5387" width="9.26953125" style="7" customWidth="1"/>
    <col min="5388" max="5388" width="10.54296875" style="7" customWidth="1"/>
    <col min="5389" max="5389" width="15.453125" style="7" customWidth="1"/>
    <col min="5390" max="5390" width="15.54296875" style="7" customWidth="1"/>
    <col min="5391" max="5391" width="14.54296875" style="7" customWidth="1"/>
    <col min="5392" max="5393" width="14" style="7" customWidth="1"/>
    <col min="5394" max="5394" width="14.54296875" style="7" customWidth="1"/>
    <col min="5395" max="5395" width="14.26953125" style="7" customWidth="1"/>
    <col min="5396" max="5396" width="16" style="7" customWidth="1"/>
    <col min="5397" max="5637" width="9" style="7"/>
    <col min="5638" max="5638" width="3.7265625" style="7" customWidth="1"/>
    <col min="5639" max="5639" width="13.26953125" style="7" customWidth="1"/>
    <col min="5640" max="5640" width="45.1796875" style="7" customWidth="1"/>
    <col min="5641" max="5641" width="3.81640625" style="7" customWidth="1"/>
    <col min="5642" max="5642" width="7.1796875" style="7" customWidth="1"/>
    <col min="5643" max="5643" width="9.26953125" style="7" customWidth="1"/>
    <col min="5644" max="5644" width="10.54296875" style="7" customWidth="1"/>
    <col min="5645" max="5645" width="15.453125" style="7" customWidth="1"/>
    <col min="5646" max="5646" width="15.54296875" style="7" customWidth="1"/>
    <col min="5647" max="5647" width="14.54296875" style="7" customWidth="1"/>
    <col min="5648" max="5649" width="14" style="7" customWidth="1"/>
    <col min="5650" max="5650" width="14.54296875" style="7" customWidth="1"/>
    <col min="5651" max="5651" width="14.26953125" style="7" customWidth="1"/>
    <col min="5652" max="5652" width="16" style="7" customWidth="1"/>
    <col min="5653" max="5893" width="9" style="7"/>
    <col min="5894" max="5894" width="3.7265625" style="7" customWidth="1"/>
    <col min="5895" max="5895" width="13.26953125" style="7" customWidth="1"/>
    <col min="5896" max="5896" width="45.1796875" style="7" customWidth="1"/>
    <col min="5897" max="5897" width="3.81640625" style="7" customWidth="1"/>
    <col min="5898" max="5898" width="7.1796875" style="7" customWidth="1"/>
    <col min="5899" max="5899" width="9.26953125" style="7" customWidth="1"/>
    <col min="5900" max="5900" width="10.54296875" style="7" customWidth="1"/>
    <col min="5901" max="5901" width="15.453125" style="7" customWidth="1"/>
    <col min="5902" max="5902" width="15.54296875" style="7" customWidth="1"/>
    <col min="5903" max="5903" width="14.54296875" style="7" customWidth="1"/>
    <col min="5904" max="5905" width="14" style="7" customWidth="1"/>
    <col min="5906" max="5906" width="14.54296875" style="7" customWidth="1"/>
    <col min="5907" max="5907" width="14.26953125" style="7" customWidth="1"/>
    <col min="5908" max="5908" width="16" style="7" customWidth="1"/>
    <col min="5909" max="6149" width="9" style="7"/>
    <col min="6150" max="6150" width="3.7265625" style="7" customWidth="1"/>
    <col min="6151" max="6151" width="13.26953125" style="7" customWidth="1"/>
    <col min="6152" max="6152" width="45.1796875" style="7" customWidth="1"/>
    <col min="6153" max="6153" width="3.81640625" style="7" customWidth="1"/>
    <col min="6154" max="6154" width="7.1796875" style="7" customWidth="1"/>
    <col min="6155" max="6155" width="9.26953125" style="7" customWidth="1"/>
    <col min="6156" max="6156" width="10.54296875" style="7" customWidth="1"/>
    <col min="6157" max="6157" width="15.453125" style="7" customWidth="1"/>
    <col min="6158" max="6158" width="15.54296875" style="7" customWidth="1"/>
    <col min="6159" max="6159" width="14.54296875" style="7" customWidth="1"/>
    <col min="6160" max="6161" width="14" style="7" customWidth="1"/>
    <col min="6162" max="6162" width="14.54296875" style="7" customWidth="1"/>
    <col min="6163" max="6163" width="14.26953125" style="7" customWidth="1"/>
    <col min="6164" max="6164" width="16" style="7" customWidth="1"/>
    <col min="6165" max="6405" width="9" style="7"/>
    <col min="6406" max="6406" width="3.7265625" style="7" customWidth="1"/>
    <col min="6407" max="6407" width="13.26953125" style="7" customWidth="1"/>
    <col min="6408" max="6408" width="45.1796875" style="7" customWidth="1"/>
    <col min="6409" max="6409" width="3.81640625" style="7" customWidth="1"/>
    <col min="6410" max="6410" width="7.1796875" style="7" customWidth="1"/>
    <col min="6411" max="6411" width="9.26953125" style="7" customWidth="1"/>
    <col min="6412" max="6412" width="10.54296875" style="7" customWidth="1"/>
    <col min="6413" max="6413" width="15.453125" style="7" customWidth="1"/>
    <col min="6414" max="6414" width="15.54296875" style="7" customWidth="1"/>
    <col min="6415" max="6415" width="14.54296875" style="7" customWidth="1"/>
    <col min="6416" max="6417" width="14" style="7" customWidth="1"/>
    <col min="6418" max="6418" width="14.54296875" style="7" customWidth="1"/>
    <col min="6419" max="6419" width="14.26953125" style="7" customWidth="1"/>
    <col min="6420" max="6420" width="16" style="7" customWidth="1"/>
    <col min="6421" max="6661" width="9" style="7"/>
    <col min="6662" max="6662" width="3.7265625" style="7" customWidth="1"/>
    <col min="6663" max="6663" width="13.26953125" style="7" customWidth="1"/>
    <col min="6664" max="6664" width="45.1796875" style="7" customWidth="1"/>
    <col min="6665" max="6665" width="3.81640625" style="7" customWidth="1"/>
    <col min="6666" max="6666" width="7.1796875" style="7" customWidth="1"/>
    <col min="6667" max="6667" width="9.26953125" style="7" customWidth="1"/>
    <col min="6668" max="6668" width="10.54296875" style="7" customWidth="1"/>
    <col min="6669" max="6669" width="15.453125" style="7" customWidth="1"/>
    <col min="6670" max="6670" width="15.54296875" style="7" customWidth="1"/>
    <col min="6671" max="6671" width="14.54296875" style="7" customWidth="1"/>
    <col min="6672" max="6673" width="14" style="7" customWidth="1"/>
    <col min="6674" max="6674" width="14.54296875" style="7" customWidth="1"/>
    <col min="6675" max="6675" width="14.26953125" style="7" customWidth="1"/>
    <col min="6676" max="6676" width="16" style="7" customWidth="1"/>
    <col min="6677" max="6917" width="9" style="7"/>
    <col min="6918" max="6918" width="3.7265625" style="7" customWidth="1"/>
    <col min="6919" max="6919" width="13.26953125" style="7" customWidth="1"/>
    <col min="6920" max="6920" width="45.1796875" style="7" customWidth="1"/>
    <col min="6921" max="6921" width="3.81640625" style="7" customWidth="1"/>
    <col min="6922" max="6922" width="7.1796875" style="7" customWidth="1"/>
    <col min="6923" max="6923" width="9.26953125" style="7" customWidth="1"/>
    <col min="6924" max="6924" width="10.54296875" style="7" customWidth="1"/>
    <col min="6925" max="6925" width="15.453125" style="7" customWidth="1"/>
    <col min="6926" max="6926" width="15.54296875" style="7" customWidth="1"/>
    <col min="6927" max="6927" width="14.54296875" style="7" customWidth="1"/>
    <col min="6928" max="6929" width="14" style="7" customWidth="1"/>
    <col min="6930" max="6930" width="14.54296875" style="7" customWidth="1"/>
    <col min="6931" max="6931" width="14.26953125" style="7" customWidth="1"/>
    <col min="6932" max="6932" width="16" style="7" customWidth="1"/>
    <col min="6933" max="7173" width="9" style="7"/>
    <col min="7174" max="7174" width="3.7265625" style="7" customWidth="1"/>
    <col min="7175" max="7175" width="13.26953125" style="7" customWidth="1"/>
    <col min="7176" max="7176" width="45.1796875" style="7" customWidth="1"/>
    <col min="7177" max="7177" width="3.81640625" style="7" customWidth="1"/>
    <col min="7178" max="7178" width="7.1796875" style="7" customWidth="1"/>
    <col min="7179" max="7179" width="9.26953125" style="7" customWidth="1"/>
    <col min="7180" max="7180" width="10.54296875" style="7" customWidth="1"/>
    <col min="7181" max="7181" width="15.453125" style="7" customWidth="1"/>
    <col min="7182" max="7182" width="15.54296875" style="7" customWidth="1"/>
    <col min="7183" max="7183" width="14.54296875" style="7" customWidth="1"/>
    <col min="7184" max="7185" width="14" style="7" customWidth="1"/>
    <col min="7186" max="7186" width="14.54296875" style="7" customWidth="1"/>
    <col min="7187" max="7187" width="14.26953125" style="7" customWidth="1"/>
    <col min="7188" max="7188" width="16" style="7" customWidth="1"/>
    <col min="7189" max="7429" width="9" style="7"/>
    <col min="7430" max="7430" width="3.7265625" style="7" customWidth="1"/>
    <col min="7431" max="7431" width="13.26953125" style="7" customWidth="1"/>
    <col min="7432" max="7432" width="45.1796875" style="7" customWidth="1"/>
    <col min="7433" max="7433" width="3.81640625" style="7" customWidth="1"/>
    <col min="7434" max="7434" width="7.1796875" style="7" customWidth="1"/>
    <col min="7435" max="7435" width="9.26953125" style="7" customWidth="1"/>
    <col min="7436" max="7436" width="10.54296875" style="7" customWidth="1"/>
    <col min="7437" max="7437" width="15.453125" style="7" customWidth="1"/>
    <col min="7438" max="7438" width="15.54296875" style="7" customWidth="1"/>
    <col min="7439" max="7439" width="14.54296875" style="7" customWidth="1"/>
    <col min="7440" max="7441" width="14" style="7" customWidth="1"/>
    <col min="7442" max="7442" width="14.54296875" style="7" customWidth="1"/>
    <col min="7443" max="7443" width="14.26953125" style="7" customWidth="1"/>
    <col min="7444" max="7444" width="16" style="7" customWidth="1"/>
    <col min="7445" max="7685" width="9" style="7"/>
    <col min="7686" max="7686" width="3.7265625" style="7" customWidth="1"/>
    <col min="7687" max="7687" width="13.26953125" style="7" customWidth="1"/>
    <col min="7688" max="7688" width="45.1796875" style="7" customWidth="1"/>
    <col min="7689" max="7689" width="3.81640625" style="7" customWidth="1"/>
    <col min="7690" max="7690" width="7.1796875" style="7" customWidth="1"/>
    <col min="7691" max="7691" width="9.26953125" style="7" customWidth="1"/>
    <col min="7692" max="7692" width="10.54296875" style="7" customWidth="1"/>
    <col min="7693" max="7693" width="15.453125" style="7" customWidth="1"/>
    <col min="7694" max="7694" width="15.54296875" style="7" customWidth="1"/>
    <col min="7695" max="7695" width="14.54296875" style="7" customWidth="1"/>
    <col min="7696" max="7697" width="14" style="7" customWidth="1"/>
    <col min="7698" max="7698" width="14.54296875" style="7" customWidth="1"/>
    <col min="7699" max="7699" width="14.26953125" style="7" customWidth="1"/>
    <col min="7700" max="7700" width="16" style="7" customWidth="1"/>
    <col min="7701" max="7941" width="9" style="7"/>
    <col min="7942" max="7942" width="3.7265625" style="7" customWidth="1"/>
    <col min="7943" max="7943" width="13.26953125" style="7" customWidth="1"/>
    <col min="7944" max="7944" width="45.1796875" style="7" customWidth="1"/>
    <col min="7945" max="7945" width="3.81640625" style="7" customWidth="1"/>
    <col min="7946" max="7946" width="7.1796875" style="7" customWidth="1"/>
    <col min="7947" max="7947" width="9.26953125" style="7" customWidth="1"/>
    <col min="7948" max="7948" width="10.54296875" style="7" customWidth="1"/>
    <col min="7949" max="7949" width="15.453125" style="7" customWidth="1"/>
    <col min="7950" max="7950" width="15.54296875" style="7" customWidth="1"/>
    <col min="7951" max="7951" width="14.54296875" style="7" customWidth="1"/>
    <col min="7952" max="7953" width="14" style="7" customWidth="1"/>
    <col min="7954" max="7954" width="14.54296875" style="7" customWidth="1"/>
    <col min="7955" max="7955" width="14.26953125" style="7" customWidth="1"/>
    <col min="7956" max="7956" width="16" style="7" customWidth="1"/>
    <col min="7957" max="8197" width="9" style="7"/>
    <col min="8198" max="8198" width="3.7265625" style="7" customWidth="1"/>
    <col min="8199" max="8199" width="13.26953125" style="7" customWidth="1"/>
    <col min="8200" max="8200" width="45.1796875" style="7" customWidth="1"/>
    <col min="8201" max="8201" width="3.81640625" style="7" customWidth="1"/>
    <col min="8202" max="8202" width="7.1796875" style="7" customWidth="1"/>
    <col min="8203" max="8203" width="9.26953125" style="7" customWidth="1"/>
    <col min="8204" max="8204" width="10.54296875" style="7" customWidth="1"/>
    <col min="8205" max="8205" width="15.453125" style="7" customWidth="1"/>
    <col min="8206" max="8206" width="15.54296875" style="7" customWidth="1"/>
    <col min="8207" max="8207" width="14.54296875" style="7" customWidth="1"/>
    <col min="8208" max="8209" width="14" style="7" customWidth="1"/>
    <col min="8210" max="8210" width="14.54296875" style="7" customWidth="1"/>
    <col min="8211" max="8211" width="14.26953125" style="7" customWidth="1"/>
    <col min="8212" max="8212" width="16" style="7" customWidth="1"/>
    <col min="8213" max="8453" width="9" style="7"/>
    <col min="8454" max="8454" width="3.7265625" style="7" customWidth="1"/>
    <col min="8455" max="8455" width="13.26953125" style="7" customWidth="1"/>
    <col min="8456" max="8456" width="45.1796875" style="7" customWidth="1"/>
    <col min="8457" max="8457" width="3.81640625" style="7" customWidth="1"/>
    <col min="8458" max="8458" width="7.1796875" style="7" customWidth="1"/>
    <col min="8459" max="8459" width="9.26953125" style="7" customWidth="1"/>
    <col min="8460" max="8460" width="10.54296875" style="7" customWidth="1"/>
    <col min="8461" max="8461" width="15.453125" style="7" customWidth="1"/>
    <col min="8462" max="8462" width="15.54296875" style="7" customWidth="1"/>
    <col min="8463" max="8463" width="14.54296875" style="7" customWidth="1"/>
    <col min="8464" max="8465" width="14" style="7" customWidth="1"/>
    <col min="8466" max="8466" width="14.54296875" style="7" customWidth="1"/>
    <col min="8467" max="8467" width="14.26953125" style="7" customWidth="1"/>
    <col min="8468" max="8468" width="16" style="7" customWidth="1"/>
    <col min="8469" max="8709" width="9" style="7"/>
    <col min="8710" max="8710" width="3.7265625" style="7" customWidth="1"/>
    <col min="8711" max="8711" width="13.26953125" style="7" customWidth="1"/>
    <col min="8712" max="8712" width="45.1796875" style="7" customWidth="1"/>
    <col min="8713" max="8713" width="3.81640625" style="7" customWidth="1"/>
    <col min="8714" max="8714" width="7.1796875" style="7" customWidth="1"/>
    <col min="8715" max="8715" width="9.26953125" style="7" customWidth="1"/>
    <col min="8716" max="8716" width="10.54296875" style="7" customWidth="1"/>
    <col min="8717" max="8717" width="15.453125" style="7" customWidth="1"/>
    <col min="8718" max="8718" width="15.54296875" style="7" customWidth="1"/>
    <col min="8719" max="8719" width="14.54296875" style="7" customWidth="1"/>
    <col min="8720" max="8721" width="14" style="7" customWidth="1"/>
    <col min="8722" max="8722" width="14.54296875" style="7" customWidth="1"/>
    <col min="8723" max="8723" width="14.26953125" style="7" customWidth="1"/>
    <col min="8724" max="8724" width="16" style="7" customWidth="1"/>
    <col min="8725" max="8965" width="9" style="7"/>
    <col min="8966" max="8966" width="3.7265625" style="7" customWidth="1"/>
    <col min="8967" max="8967" width="13.26953125" style="7" customWidth="1"/>
    <col min="8968" max="8968" width="45.1796875" style="7" customWidth="1"/>
    <col min="8969" max="8969" width="3.81640625" style="7" customWidth="1"/>
    <col min="8970" max="8970" width="7.1796875" style="7" customWidth="1"/>
    <col min="8971" max="8971" width="9.26953125" style="7" customWidth="1"/>
    <col min="8972" max="8972" width="10.54296875" style="7" customWidth="1"/>
    <col min="8973" max="8973" width="15.453125" style="7" customWidth="1"/>
    <col min="8974" max="8974" width="15.54296875" style="7" customWidth="1"/>
    <col min="8975" max="8975" width="14.54296875" style="7" customWidth="1"/>
    <col min="8976" max="8977" width="14" style="7" customWidth="1"/>
    <col min="8978" max="8978" width="14.54296875" style="7" customWidth="1"/>
    <col min="8979" max="8979" width="14.26953125" style="7" customWidth="1"/>
    <col min="8980" max="8980" width="16" style="7" customWidth="1"/>
    <col min="8981" max="9221" width="9" style="7"/>
    <col min="9222" max="9222" width="3.7265625" style="7" customWidth="1"/>
    <col min="9223" max="9223" width="13.26953125" style="7" customWidth="1"/>
    <col min="9224" max="9224" width="45.1796875" style="7" customWidth="1"/>
    <col min="9225" max="9225" width="3.81640625" style="7" customWidth="1"/>
    <col min="9226" max="9226" width="7.1796875" style="7" customWidth="1"/>
    <col min="9227" max="9227" width="9.26953125" style="7" customWidth="1"/>
    <col min="9228" max="9228" width="10.54296875" style="7" customWidth="1"/>
    <col min="9229" max="9229" width="15.453125" style="7" customWidth="1"/>
    <col min="9230" max="9230" width="15.54296875" style="7" customWidth="1"/>
    <col min="9231" max="9231" width="14.54296875" style="7" customWidth="1"/>
    <col min="9232" max="9233" width="14" style="7" customWidth="1"/>
    <col min="9234" max="9234" width="14.54296875" style="7" customWidth="1"/>
    <col min="9235" max="9235" width="14.26953125" style="7" customWidth="1"/>
    <col min="9236" max="9236" width="16" style="7" customWidth="1"/>
    <col min="9237" max="9477" width="9" style="7"/>
    <col min="9478" max="9478" width="3.7265625" style="7" customWidth="1"/>
    <col min="9479" max="9479" width="13.26953125" style="7" customWidth="1"/>
    <col min="9480" max="9480" width="45.1796875" style="7" customWidth="1"/>
    <col min="9481" max="9481" width="3.81640625" style="7" customWidth="1"/>
    <col min="9482" max="9482" width="7.1796875" style="7" customWidth="1"/>
    <col min="9483" max="9483" width="9.26953125" style="7" customWidth="1"/>
    <col min="9484" max="9484" width="10.54296875" style="7" customWidth="1"/>
    <col min="9485" max="9485" width="15.453125" style="7" customWidth="1"/>
    <col min="9486" max="9486" width="15.54296875" style="7" customWidth="1"/>
    <col min="9487" max="9487" width="14.54296875" style="7" customWidth="1"/>
    <col min="9488" max="9489" width="14" style="7" customWidth="1"/>
    <col min="9490" max="9490" width="14.54296875" style="7" customWidth="1"/>
    <col min="9491" max="9491" width="14.26953125" style="7" customWidth="1"/>
    <col min="9492" max="9492" width="16" style="7" customWidth="1"/>
    <col min="9493" max="9733" width="9" style="7"/>
    <col min="9734" max="9734" width="3.7265625" style="7" customWidth="1"/>
    <col min="9735" max="9735" width="13.26953125" style="7" customWidth="1"/>
    <col min="9736" max="9736" width="45.1796875" style="7" customWidth="1"/>
    <col min="9737" max="9737" width="3.81640625" style="7" customWidth="1"/>
    <col min="9738" max="9738" width="7.1796875" style="7" customWidth="1"/>
    <col min="9739" max="9739" width="9.26953125" style="7" customWidth="1"/>
    <col min="9740" max="9740" width="10.54296875" style="7" customWidth="1"/>
    <col min="9741" max="9741" width="15.453125" style="7" customWidth="1"/>
    <col min="9742" max="9742" width="15.54296875" style="7" customWidth="1"/>
    <col min="9743" max="9743" width="14.54296875" style="7" customWidth="1"/>
    <col min="9744" max="9745" width="14" style="7" customWidth="1"/>
    <col min="9746" max="9746" width="14.54296875" style="7" customWidth="1"/>
    <col min="9747" max="9747" width="14.26953125" style="7" customWidth="1"/>
    <col min="9748" max="9748" width="16" style="7" customWidth="1"/>
    <col min="9749" max="9989" width="9" style="7"/>
    <col min="9990" max="9990" width="3.7265625" style="7" customWidth="1"/>
    <col min="9991" max="9991" width="13.26953125" style="7" customWidth="1"/>
    <col min="9992" max="9992" width="45.1796875" style="7" customWidth="1"/>
    <col min="9993" max="9993" width="3.81640625" style="7" customWidth="1"/>
    <col min="9994" max="9994" width="7.1796875" style="7" customWidth="1"/>
    <col min="9995" max="9995" width="9.26953125" style="7" customWidth="1"/>
    <col min="9996" max="9996" width="10.54296875" style="7" customWidth="1"/>
    <col min="9997" max="9997" width="15.453125" style="7" customWidth="1"/>
    <col min="9998" max="9998" width="15.54296875" style="7" customWidth="1"/>
    <col min="9999" max="9999" width="14.54296875" style="7" customWidth="1"/>
    <col min="10000" max="10001" width="14" style="7" customWidth="1"/>
    <col min="10002" max="10002" width="14.54296875" style="7" customWidth="1"/>
    <col min="10003" max="10003" width="14.26953125" style="7" customWidth="1"/>
    <col min="10004" max="10004" width="16" style="7" customWidth="1"/>
    <col min="10005" max="10245" width="9" style="7"/>
    <col min="10246" max="10246" width="3.7265625" style="7" customWidth="1"/>
    <col min="10247" max="10247" width="13.26953125" style="7" customWidth="1"/>
    <col min="10248" max="10248" width="45.1796875" style="7" customWidth="1"/>
    <col min="10249" max="10249" width="3.81640625" style="7" customWidth="1"/>
    <col min="10250" max="10250" width="7.1796875" style="7" customWidth="1"/>
    <col min="10251" max="10251" width="9.26953125" style="7" customWidth="1"/>
    <col min="10252" max="10252" width="10.54296875" style="7" customWidth="1"/>
    <col min="10253" max="10253" width="15.453125" style="7" customWidth="1"/>
    <col min="10254" max="10254" width="15.54296875" style="7" customWidth="1"/>
    <col min="10255" max="10255" width="14.54296875" style="7" customWidth="1"/>
    <col min="10256" max="10257" width="14" style="7" customWidth="1"/>
    <col min="10258" max="10258" width="14.54296875" style="7" customWidth="1"/>
    <col min="10259" max="10259" width="14.26953125" style="7" customWidth="1"/>
    <col min="10260" max="10260" width="16" style="7" customWidth="1"/>
    <col min="10261" max="10501" width="9" style="7"/>
    <col min="10502" max="10502" width="3.7265625" style="7" customWidth="1"/>
    <col min="10503" max="10503" width="13.26953125" style="7" customWidth="1"/>
    <col min="10504" max="10504" width="45.1796875" style="7" customWidth="1"/>
    <col min="10505" max="10505" width="3.81640625" style="7" customWidth="1"/>
    <col min="10506" max="10506" width="7.1796875" style="7" customWidth="1"/>
    <col min="10507" max="10507" width="9.26953125" style="7" customWidth="1"/>
    <col min="10508" max="10508" width="10.54296875" style="7" customWidth="1"/>
    <col min="10509" max="10509" width="15.453125" style="7" customWidth="1"/>
    <col min="10510" max="10510" width="15.54296875" style="7" customWidth="1"/>
    <col min="10511" max="10511" width="14.54296875" style="7" customWidth="1"/>
    <col min="10512" max="10513" width="14" style="7" customWidth="1"/>
    <col min="10514" max="10514" width="14.54296875" style="7" customWidth="1"/>
    <col min="10515" max="10515" width="14.26953125" style="7" customWidth="1"/>
    <col min="10516" max="10516" width="16" style="7" customWidth="1"/>
    <col min="10517" max="10757" width="9" style="7"/>
    <col min="10758" max="10758" width="3.7265625" style="7" customWidth="1"/>
    <col min="10759" max="10759" width="13.26953125" style="7" customWidth="1"/>
    <col min="10760" max="10760" width="45.1796875" style="7" customWidth="1"/>
    <col min="10761" max="10761" width="3.81640625" style="7" customWidth="1"/>
    <col min="10762" max="10762" width="7.1796875" style="7" customWidth="1"/>
    <col min="10763" max="10763" width="9.26953125" style="7" customWidth="1"/>
    <col min="10764" max="10764" width="10.54296875" style="7" customWidth="1"/>
    <col min="10765" max="10765" width="15.453125" style="7" customWidth="1"/>
    <col min="10766" max="10766" width="15.54296875" style="7" customWidth="1"/>
    <col min="10767" max="10767" width="14.54296875" style="7" customWidth="1"/>
    <col min="10768" max="10769" width="14" style="7" customWidth="1"/>
    <col min="10770" max="10770" width="14.54296875" style="7" customWidth="1"/>
    <col min="10771" max="10771" width="14.26953125" style="7" customWidth="1"/>
    <col min="10772" max="10772" width="16" style="7" customWidth="1"/>
    <col min="10773" max="11013" width="9" style="7"/>
    <col min="11014" max="11014" width="3.7265625" style="7" customWidth="1"/>
    <col min="11015" max="11015" width="13.26953125" style="7" customWidth="1"/>
    <col min="11016" max="11016" width="45.1796875" style="7" customWidth="1"/>
    <col min="11017" max="11017" width="3.81640625" style="7" customWidth="1"/>
    <col min="11018" max="11018" width="7.1796875" style="7" customWidth="1"/>
    <col min="11019" max="11019" width="9.26953125" style="7" customWidth="1"/>
    <col min="11020" max="11020" width="10.54296875" style="7" customWidth="1"/>
    <col min="11021" max="11021" width="15.453125" style="7" customWidth="1"/>
    <col min="11022" max="11022" width="15.54296875" style="7" customWidth="1"/>
    <col min="11023" max="11023" width="14.54296875" style="7" customWidth="1"/>
    <col min="11024" max="11025" width="14" style="7" customWidth="1"/>
    <col min="11026" max="11026" width="14.54296875" style="7" customWidth="1"/>
    <col min="11027" max="11027" width="14.26953125" style="7" customWidth="1"/>
    <col min="11028" max="11028" width="16" style="7" customWidth="1"/>
    <col min="11029" max="11269" width="9" style="7"/>
    <col min="11270" max="11270" width="3.7265625" style="7" customWidth="1"/>
    <col min="11271" max="11271" width="13.26953125" style="7" customWidth="1"/>
    <col min="11272" max="11272" width="45.1796875" style="7" customWidth="1"/>
    <col min="11273" max="11273" width="3.81640625" style="7" customWidth="1"/>
    <col min="11274" max="11274" width="7.1796875" style="7" customWidth="1"/>
    <col min="11275" max="11275" width="9.26953125" style="7" customWidth="1"/>
    <col min="11276" max="11276" width="10.54296875" style="7" customWidth="1"/>
    <col min="11277" max="11277" width="15.453125" style="7" customWidth="1"/>
    <col min="11278" max="11278" width="15.54296875" style="7" customWidth="1"/>
    <col min="11279" max="11279" width="14.54296875" style="7" customWidth="1"/>
    <col min="11280" max="11281" width="14" style="7" customWidth="1"/>
    <col min="11282" max="11282" width="14.54296875" style="7" customWidth="1"/>
    <col min="11283" max="11283" width="14.26953125" style="7" customWidth="1"/>
    <col min="11284" max="11284" width="16" style="7" customWidth="1"/>
    <col min="11285" max="11525" width="9" style="7"/>
    <col min="11526" max="11526" width="3.7265625" style="7" customWidth="1"/>
    <col min="11527" max="11527" width="13.26953125" style="7" customWidth="1"/>
    <col min="11528" max="11528" width="45.1796875" style="7" customWidth="1"/>
    <col min="11529" max="11529" width="3.81640625" style="7" customWidth="1"/>
    <col min="11530" max="11530" width="7.1796875" style="7" customWidth="1"/>
    <col min="11531" max="11531" width="9.26953125" style="7" customWidth="1"/>
    <col min="11532" max="11532" width="10.54296875" style="7" customWidth="1"/>
    <col min="11533" max="11533" width="15.453125" style="7" customWidth="1"/>
    <col min="11534" max="11534" width="15.54296875" style="7" customWidth="1"/>
    <col min="11535" max="11535" width="14.54296875" style="7" customWidth="1"/>
    <col min="11536" max="11537" width="14" style="7" customWidth="1"/>
    <col min="11538" max="11538" width="14.54296875" style="7" customWidth="1"/>
    <col min="11539" max="11539" width="14.26953125" style="7" customWidth="1"/>
    <col min="11540" max="11540" width="16" style="7" customWidth="1"/>
    <col min="11541" max="11781" width="9" style="7"/>
    <col min="11782" max="11782" width="3.7265625" style="7" customWidth="1"/>
    <col min="11783" max="11783" width="13.26953125" style="7" customWidth="1"/>
    <col min="11784" max="11784" width="45.1796875" style="7" customWidth="1"/>
    <col min="11785" max="11785" width="3.81640625" style="7" customWidth="1"/>
    <col min="11786" max="11786" width="7.1796875" style="7" customWidth="1"/>
    <col min="11787" max="11787" width="9.26953125" style="7" customWidth="1"/>
    <col min="11788" max="11788" width="10.54296875" style="7" customWidth="1"/>
    <col min="11789" max="11789" width="15.453125" style="7" customWidth="1"/>
    <col min="11790" max="11790" width="15.54296875" style="7" customWidth="1"/>
    <col min="11791" max="11791" width="14.54296875" style="7" customWidth="1"/>
    <col min="11792" max="11793" width="14" style="7" customWidth="1"/>
    <col min="11794" max="11794" width="14.54296875" style="7" customWidth="1"/>
    <col min="11795" max="11795" width="14.26953125" style="7" customWidth="1"/>
    <col min="11796" max="11796" width="16" style="7" customWidth="1"/>
    <col min="11797" max="12037" width="9" style="7"/>
    <col min="12038" max="12038" width="3.7265625" style="7" customWidth="1"/>
    <col min="12039" max="12039" width="13.26953125" style="7" customWidth="1"/>
    <col min="12040" max="12040" width="45.1796875" style="7" customWidth="1"/>
    <col min="12041" max="12041" width="3.81640625" style="7" customWidth="1"/>
    <col min="12042" max="12042" width="7.1796875" style="7" customWidth="1"/>
    <col min="12043" max="12043" width="9.26953125" style="7" customWidth="1"/>
    <col min="12044" max="12044" width="10.54296875" style="7" customWidth="1"/>
    <col min="12045" max="12045" width="15.453125" style="7" customWidth="1"/>
    <col min="12046" max="12046" width="15.54296875" style="7" customWidth="1"/>
    <col min="12047" max="12047" width="14.54296875" style="7" customWidth="1"/>
    <col min="12048" max="12049" width="14" style="7" customWidth="1"/>
    <col min="12050" max="12050" width="14.54296875" style="7" customWidth="1"/>
    <col min="12051" max="12051" width="14.26953125" style="7" customWidth="1"/>
    <col min="12052" max="12052" width="16" style="7" customWidth="1"/>
    <col min="12053" max="12293" width="9" style="7"/>
    <col min="12294" max="12294" width="3.7265625" style="7" customWidth="1"/>
    <col min="12295" max="12295" width="13.26953125" style="7" customWidth="1"/>
    <col min="12296" max="12296" width="45.1796875" style="7" customWidth="1"/>
    <col min="12297" max="12297" width="3.81640625" style="7" customWidth="1"/>
    <col min="12298" max="12298" width="7.1796875" style="7" customWidth="1"/>
    <col min="12299" max="12299" width="9.26953125" style="7" customWidth="1"/>
    <col min="12300" max="12300" width="10.54296875" style="7" customWidth="1"/>
    <col min="12301" max="12301" width="15.453125" style="7" customWidth="1"/>
    <col min="12302" max="12302" width="15.54296875" style="7" customWidth="1"/>
    <col min="12303" max="12303" width="14.54296875" style="7" customWidth="1"/>
    <col min="12304" max="12305" width="14" style="7" customWidth="1"/>
    <col min="12306" max="12306" width="14.54296875" style="7" customWidth="1"/>
    <col min="12307" max="12307" width="14.26953125" style="7" customWidth="1"/>
    <col min="12308" max="12308" width="16" style="7" customWidth="1"/>
    <col min="12309" max="12549" width="9" style="7"/>
    <col min="12550" max="12550" width="3.7265625" style="7" customWidth="1"/>
    <col min="12551" max="12551" width="13.26953125" style="7" customWidth="1"/>
    <col min="12552" max="12552" width="45.1796875" style="7" customWidth="1"/>
    <col min="12553" max="12553" width="3.81640625" style="7" customWidth="1"/>
    <col min="12554" max="12554" width="7.1796875" style="7" customWidth="1"/>
    <col min="12555" max="12555" width="9.26953125" style="7" customWidth="1"/>
    <col min="12556" max="12556" width="10.54296875" style="7" customWidth="1"/>
    <col min="12557" max="12557" width="15.453125" style="7" customWidth="1"/>
    <col min="12558" max="12558" width="15.54296875" style="7" customWidth="1"/>
    <col min="12559" max="12559" width="14.54296875" style="7" customWidth="1"/>
    <col min="12560" max="12561" width="14" style="7" customWidth="1"/>
    <col min="12562" max="12562" width="14.54296875" style="7" customWidth="1"/>
    <col min="12563" max="12563" width="14.26953125" style="7" customWidth="1"/>
    <col min="12564" max="12564" width="16" style="7" customWidth="1"/>
    <col min="12565" max="12805" width="9" style="7"/>
    <col min="12806" max="12806" width="3.7265625" style="7" customWidth="1"/>
    <col min="12807" max="12807" width="13.26953125" style="7" customWidth="1"/>
    <col min="12808" max="12808" width="45.1796875" style="7" customWidth="1"/>
    <col min="12809" max="12809" width="3.81640625" style="7" customWidth="1"/>
    <col min="12810" max="12810" width="7.1796875" style="7" customWidth="1"/>
    <col min="12811" max="12811" width="9.26953125" style="7" customWidth="1"/>
    <col min="12812" max="12812" width="10.54296875" style="7" customWidth="1"/>
    <col min="12813" max="12813" width="15.453125" style="7" customWidth="1"/>
    <col min="12814" max="12814" width="15.54296875" style="7" customWidth="1"/>
    <col min="12815" max="12815" width="14.54296875" style="7" customWidth="1"/>
    <col min="12816" max="12817" width="14" style="7" customWidth="1"/>
    <col min="12818" max="12818" width="14.54296875" style="7" customWidth="1"/>
    <col min="12819" max="12819" width="14.26953125" style="7" customWidth="1"/>
    <col min="12820" max="12820" width="16" style="7" customWidth="1"/>
    <col min="12821" max="13061" width="9" style="7"/>
    <col min="13062" max="13062" width="3.7265625" style="7" customWidth="1"/>
    <col min="13063" max="13063" width="13.26953125" style="7" customWidth="1"/>
    <col min="13064" max="13064" width="45.1796875" style="7" customWidth="1"/>
    <col min="13065" max="13065" width="3.81640625" style="7" customWidth="1"/>
    <col min="13066" max="13066" width="7.1796875" style="7" customWidth="1"/>
    <col min="13067" max="13067" width="9.26953125" style="7" customWidth="1"/>
    <col min="13068" max="13068" width="10.54296875" style="7" customWidth="1"/>
    <col min="13069" max="13069" width="15.453125" style="7" customWidth="1"/>
    <col min="13070" max="13070" width="15.54296875" style="7" customWidth="1"/>
    <col min="13071" max="13071" width="14.54296875" style="7" customWidth="1"/>
    <col min="13072" max="13073" width="14" style="7" customWidth="1"/>
    <col min="13074" max="13074" width="14.54296875" style="7" customWidth="1"/>
    <col min="13075" max="13075" width="14.26953125" style="7" customWidth="1"/>
    <col min="13076" max="13076" width="16" style="7" customWidth="1"/>
    <col min="13077" max="13317" width="9" style="7"/>
    <col min="13318" max="13318" width="3.7265625" style="7" customWidth="1"/>
    <col min="13319" max="13319" width="13.26953125" style="7" customWidth="1"/>
    <col min="13320" max="13320" width="45.1796875" style="7" customWidth="1"/>
    <col min="13321" max="13321" width="3.81640625" style="7" customWidth="1"/>
    <col min="13322" max="13322" width="7.1796875" style="7" customWidth="1"/>
    <col min="13323" max="13323" width="9.26953125" style="7" customWidth="1"/>
    <col min="13324" max="13324" width="10.54296875" style="7" customWidth="1"/>
    <col min="13325" max="13325" width="15.453125" style="7" customWidth="1"/>
    <col min="13326" max="13326" width="15.54296875" style="7" customWidth="1"/>
    <col min="13327" max="13327" width="14.54296875" style="7" customWidth="1"/>
    <col min="13328" max="13329" width="14" style="7" customWidth="1"/>
    <col min="13330" max="13330" width="14.54296875" style="7" customWidth="1"/>
    <col min="13331" max="13331" width="14.26953125" style="7" customWidth="1"/>
    <col min="13332" max="13332" width="16" style="7" customWidth="1"/>
    <col min="13333" max="13573" width="9" style="7"/>
    <col min="13574" max="13574" width="3.7265625" style="7" customWidth="1"/>
    <col min="13575" max="13575" width="13.26953125" style="7" customWidth="1"/>
    <col min="13576" max="13576" width="45.1796875" style="7" customWidth="1"/>
    <col min="13577" max="13577" width="3.81640625" style="7" customWidth="1"/>
    <col min="13578" max="13578" width="7.1796875" style="7" customWidth="1"/>
    <col min="13579" max="13579" width="9.26953125" style="7" customWidth="1"/>
    <col min="13580" max="13580" width="10.54296875" style="7" customWidth="1"/>
    <col min="13581" max="13581" width="15.453125" style="7" customWidth="1"/>
    <col min="13582" max="13582" width="15.54296875" style="7" customWidth="1"/>
    <col min="13583" max="13583" width="14.54296875" style="7" customWidth="1"/>
    <col min="13584" max="13585" width="14" style="7" customWidth="1"/>
    <col min="13586" max="13586" width="14.54296875" style="7" customWidth="1"/>
    <col min="13587" max="13587" width="14.26953125" style="7" customWidth="1"/>
    <col min="13588" max="13588" width="16" style="7" customWidth="1"/>
    <col min="13589" max="13829" width="9" style="7"/>
    <col min="13830" max="13830" width="3.7265625" style="7" customWidth="1"/>
    <col min="13831" max="13831" width="13.26953125" style="7" customWidth="1"/>
    <col min="13832" max="13832" width="45.1796875" style="7" customWidth="1"/>
    <col min="13833" max="13833" width="3.81640625" style="7" customWidth="1"/>
    <col min="13834" max="13834" width="7.1796875" style="7" customWidth="1"/>
    <col min="13835" max="13835" width="9.26953125" style="7" customWidth="1"/>
    <col min="13836" max="13836" width="10.54296875" style="7" customWidth="1"/>
    <col min="13837" max="13837" width="15.453125" style="7" customWidth="1"/>
    <col min="13838" max="13838" width="15.54296875" style="7" customWidth="1"/>
    <col min="13839" max="13839" width="14.54296875" style="7" customWidth="1"/>
    <col min="13840" max="13841" width="14" style="7" customWidth="1"/>
    <col min="13842" max="13842" width="14.54296875" style="7" customWidth="1"/>
    <col min="13843" max="13843" width="14.26953125" style="7" customWidth="1"/>
    <col min="13844" max="13844" width="16" style="7" customWidth="1"/>
    <col min="13845" max="14085" width="9" style="7"/>
    <col min="14086" max="14086" width="3.7265625" style="7" customWidth="1"/>
    <col min="14087" max="14087" width="13.26953125" style="7" customWidth="1"/>
    <col min="14088" max="14088" width="45.1796875" style="7" customWidth="1"/>
    <col min="14089" max="14089" width="3.81640625" style="7" customWidth="1"/>
    <col min="14090" max="14090" width="7.1796875" style="7" customWidth="1"/>
    <col min="14091" max="14091" width="9.26953125" style="7" customWidth="1"/>
    <col min="14092" max="14092" width="10.54296875" style="7" customWidth="1"/>
    <col min="14093" max="14093" width="15.453125" style="7" customWidth="1"/>
    <col min="14094" max="14094" width="15.54296875" style="7" customWidth="1"/>
    <col min="14095" max="14095" width="14.54296875" style="7" customWidth="1"/>
    <col min="14096" max="14097" width="14" style="7" customWidth="1"/>
    <col min="14098" max="14098" width="14.54296875" style="7" customWidth="1"/>
    <col min="14099" max="14099" width="14.26953125" style="7" customWidth="1"/>
    <col min="14100" max="14100" width="16" style="7" customWidth="1"/>
    <col min="14101" max="14341" width="9" style="7"/>
    <col min="14342" max="14342" width="3.7265625" style="7" customWidth="1"/>
    <col min="14343" max="14343" width="13.26953125" style="7" customWidth="1"/>
    <col min="14344" max="14344" width="45.1796875" style="7" customWidth="1"/>
    <col min="14345" max="14345" width="3.81640625" style="7" customWidth="1"/>
    <col min="14346" max="14346" width="7.1796875" style="7" customWidth="1"/>
    <col min="14347" max="14347" width="9.26953125" style="7" customWidth="1"/>
    <col min="14348" max="14348" width="10.54296875" style="7" customWidth="1"/>
    <col min="14349" max="14349" width="15.453125" style="7" customWidth="1"/>
    <col min="14350" max="14350" width="15.54296875" style="7" customWidth="1"/>
    <col min="14351" max="14351" width="14.54296875" style="7" customWidth="1"/>
    <col min="14352" max="14353" width="14" style="7" customWidth="1"/>
    <col min="14354" max="14354" width="14.54296875" style="7" customWidth="1"/>
    <col min="14355" max="14355" width="14.26953125" style="7" customWidth="1"/>
    <col min="14356" max="14356" width="16" style="7" customWidth="1"/>
    <col min="14357" max="14597" width="9" style="7"/>
    <col min="14598" max="14598" width="3.7265625" style="7" customWidth="1"/>
    <col min="14599" max="14599" width="13.26953125" style="7" customWidth="1"/>
    <col min="14600" max="14600" width="45.1796875" style="7" customWidth="1"/>
    <col min="14601" max="14601" width="3.81640625" style="7" customWidth="1"/>
    <col min="14602" max="14602" width="7.1796875" style="7" customWidth="1"/>
    <col min="14603" max="14603" width="9.26953125" style="7" customWidth="1"/>
    <col min="14604" max="14604" width="10.54296875" style="7" customWidth="1"/>
    <col min="14605" max="14605" width="15.453125" style="7" customWidth="1"/>
    <col min="14606" max="14606" width="15.54296875" style="7" customWidth="1"/>
    <col min="14607" max="14607" width="14.54296875" style="7" customWidth="1"/>
    <col min="14608" max="14609" width="14" style="7" customWidth="1"/>
    <col min="14610" max="14610" width="14.54296875" style="7" customWidth="1"/>
    <col min="14611" max="14611" width="14.26953125" style="7" customWidth="1"/>
    <col min="14612" max="14612" width="16" style="7" customWidth="1"/>
    <col min="14613" max="14853" width="9" style="7"/>
    <col min="14854" max="14854" width="3.7265625" style="7" customWidth="1"/>
    <col min="14855" max="14855" width="13.26953125" style="7" customWidth="1"/>
    <col min="14856" max="14856" width="45.1796875" style="7" customWidth="1"/>
    <col min="14857" max="14857" width="3.81640625" style="7" customWidth="1"/>
    <col min="14858" max="14858" width="7.1796875" style="7" customWidth="1"/>
    <col min="14859" max="14859" width="9.26953125" style="7" customWidth="1"/>
    <col min="14860" max="14860" width="10.54296875" style="7" customWidth="1"/>
    <col min="14861" max="14861" width="15.453125" style="7" customWidth="1"/>
    <col min="14862" max="14862" width="15.54296875" style="7" customWidth="1"/>
    <col min="14863" max="14863" width="14.54296875" style="7" customWidth="1"/>
    <col min="14864" max="14865" width="14" style="7" customWidth="1"/>
    <col min="14866" max="14866" width="14.54296875" style="7" customWidth="1"/>
    <col min="14867" max="14867" width="14.26953125" style="7" customWidth="1"/>
    <col min="14868" max="14868" width="16" style="7" customWidth="1"/>
    <col min="14869" max="15109" width="9" style="7"/>
    <col min="15110" max="15110" width="3.7265625" style="7" customWidth="1"/>
    <col min="15111" max="15111" width="13.26953125" style="7" customWidth="1"/>
    <col min="15112" max="15112" width="45.1796875" style="7" customWidth="1"/>
    <col min="15113" max="15113" width="3.81640625" style="7" customWidth="1"/>
    <col min="15114" max="15114" width="7.1796875" style="7" customWidth="1"/>
    <col min="15115" max="15115" width="9.26953125" style="7" customWidth="1"/>
    <col min="15116" max="15116" width="10.54296875" style="7" customWidth="1"/>
    <col min="15117" max="15117" width="15.453125" style="7" customWidth="1"/>
    <col min="15118" max="15118" width="15.54296875" style="7" customWidth="1"/>
    <col min="15119" max="15119" width="14.54296875" style="7" customWidth="1"/>
    <col min="15120" max="15121" width="14" style="7" customWidth="1"/>
    <col min="15122" max="15122" width="14.54296875" style="7" customWidth="1"/>
    <col min="15123" max="15123" width="14.26953125" style="7" customWidth="1"/>
    <col min="15124" max="15124" width="16" style="7" customWidth="1"/>
    <col min="15125" max="15365" width="9" style="7"/>
    <col min="15366" max="15366" width="3.7265625" style="7" customWidth="1"/>
    <col min="15367" max="15367" width="13.26953125" style="7" customWidth="1"/>
    <col min="15368" max="15368" width="45.1796875" style="7" customWidth="1"/>
    <col min="15369" max="15369" width="3.81640625" style="7" customWidth="1"/>
    <col min="15370" max="15370" width="7.1796875" style="7" customWidth="1"/>
    <col min="15371" max="15371" width="9.26953125" style="7" customWidth="1"/>
    <col min="15372" max="15372" width="10.54296875" style="7" customWidth="1"/>
    <col min="15373" max="15373" width="15.453125" style="7" customWidth="1"/>
    <col min="15374" max="15374" width="15.54296875" style="7" customWidth="1"/>
    <col min="15375" max="15375" width="14.54296875" style="7" customWidth="1"/>
    <col min="15376" max="15377" width="14" style="7" customWidth="1"/>
    <col min="15378" max="15378" width="14.54296875" style="7" customWidth="1"/>
    <col min="15379" max="15379" width="14.26953125" style="7" customWidth="1"/>
    <col min="15380" max="15380" width="16" style="7" customWidth="1"/>
    <col min="15381" max="15621" width="9" style="7"/>
    <col min="15622" max="15622" width="3.7265625" style="7" customWidth="1"/>
    <col min="15623" max="15623" width="13.26953125" style="7" customWidth="1"/>
    <col min="15624" max="15624" width="45.1796875" style="7" customWidth="1"/>
    <col min="15625" max="15625" width="3.81640625" style="7" customWidth="1"/>
    <col min="15626" max="15626" width="7.1796875" style="7" customWidth="1"/>
    <col min="15627" max="15627" width="9.26953125" style="7" customWidth="1"/>
    <col min="15628" max="15628" width="10.54296875" style="7" customWidth="1"/>
    <col min="15629" max="15629" width="15.453125" style="7" customWidth="1"/>
    <col min="15630" max="15630" width="15.54296875" style="7" customWidth="1"/>
    <col min="15631" max="15631" width="14.54296875" style="7" customWidth="1"/>
    <col min="15632" max="15633" width="14" style="7" customWidth="1"/>
    <col min="15634" max="15634" width="14.54296875" style="7" customWidth="1"/>
    <col min="15635" max="15635" width="14.26953125" style="7" customWidth="1"/>
    <col min="15636" max="15636" width="16" style="7" customWidth="1"/>
    <col min="15637" max="15877" width="9" style="7"/>
    <col min="15878" max="15878" width="3.7265625" style="7" customWidth="1"/>
    <col min="15879" max="15879" width="13.26953125" style="7" customWidth="1"/>
    <col min="15880" max="15880" width="45.1796875" style="7" customWidth="1"/>
    <col min="15881" max="15881" width="3.81640625" style="7" customWidth="1"/>
    <col min="15882" max="15882" width="7.1796875" style="7" customWidth="1"/>
    <col min="15883" max="15883" width="9.26953125" style="7" customWidth="1"/>
    <col min="15884" max="15884" width="10.54296875" style="7" customWidth="1"/>
    <col min="15885" max="15885" width="15.453125" style="7" customWidth="1"/>
    <col min="15886" max="15886" width="15.54296875" style="7" customWidth="1"/>
    <col min="15887" max="15887" width="14.54296875" style="7" customWidth="1"/>
    <col min="15888" max="15889" width="14" style="7" customWidth="1"/>
    <col min="15890" max="15890" width="14.54296875" style="7" customWidth="1"/>
    <col min="15891" max="15891" width="14.26953125" style="7" customWidth="1"/>
    <col min="15892" max="15892" width="16" style="7" customWidth="1"/>
    <col min="15893" max="16133" width="9" style="7"/>
    <col min="16134" max="16134" width="3.7265625" style="7" customWidth="1"/>
    <col min="16135" max="16135" width="13.26953125" style="7" customWidth="1"/>
    <col min="16136" max="16136" width="45.1796875" style="7" customWidth="1"/>
    <col min="16137" max="16137" width="3.81640625" style="7" customWidth="1"/>
    <col min="16138" max="16138" width="7.1796875" style="7" customWidth="1"/>
    <col min="16139" max="16139" width="9.26953125" style="7" customWidth="1"/>
    <col min="16140" max="16140" width="10.54296875" style="7" customWidth="1"/>
    <col min="16141" max="16141" width="15.453125" style="7" customWidth="1"/>
    <col min="16142" max="16142" width="15.54296875" style="7" customWidth="1"/>
    <col min="16143" max="16143" width="14.54296875" style="7" customWidth="1"/>
    <col min="16144" max="16145" width="14" style="7" customWidth="1"/>
    <col min="16146" max="16146" width="14.54296875" style="7" customWidth="1"/>
    <col min="16147" max="16147" width="14.26953125" style="7" customWidth="1"/>
    <col min="16148" max="16148" width="16" style="7" customWidth="1"/>
    <col min="16149" max="16384" width="9" style="7"/>
  </cols>
  <sheetData>
    <row r="1" spans="1:33" ht="27.75" customHeight="1" x14ac:dyDescent="0.35">
      <c r="A1" s="199" t="s">
        <v>0</v>
      </c>
      <c r="B1" s="199"/>
      <c r="C1" s="200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V1" s="23"/>
      <c r="W1" s="23"/>
    </row>
    <row r="2" spans="1:33" ht="13.5" customHeight="1" x14ac:dyDescent="0.25">
      <c r="A2" s="24" t="s">
        <v>1</v>
      </c>
      <c r="B2" s="25"/>
      <c r="C2" s="7"/>
      <c r="D2" s="25"/>
      <c r="E2" s="25"/>
      <c r="F2" s="184"/>
      <c r="G2" s="184"/>
      <c r="H2" s="184"/>
      <c r="I2" s="184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V2" s="25"/>
      <c r="W2" s="25"/>
    </row>
    <row r="3" spans="1:33" ht="13.5" customHeight="1" x14ac:dyDescent="0.25">
      <c r="A3" s="24" t="s">
        <v>2621</v>
      </c>
      <c r="B3" s="25"/>
      <c r="C3" s="7"/>
      <c r="D3" s="25"/>
      <c r="E3" s="25"/>
      <c r="F3" s="184"/>
      <c r="G3" s="184"/>
      <c r="H3" s="184"/>
      <c r="I3" s="184"/>
      <c r="J3" s="25"/>
      <c r="K3" s="25"/>
      <c r="L3" s="25"/>
      <c r="M3" s="25"/>
      <c r="N3" s="201"/>
      <c r="O3" s="202"/>
      <c r="P3" s="26"/>
      <c r="Q3" s="25"/>
      <c r="R3" s="25"/>
      <c r="S3" s="25"/>
      <c r="T3" s="25"/>
      <c r="V3" s="25"/>
      <c r="W3" s="25"/>
    </row>
    <row r="4" spans="1:33" ht="13.5" customHeight="1" x14ac:dyDescent="0.25">
      <c r="A4" s="24" t="s">
        <v>3019</v>
      </c>
      <c r="B4" s="25"/>
      <c r="C4" s="7"/>
      <c r="D4" s="25"/>
      <c r="E4" s="25"/>
      <c r="F4" s="184"/>
      <c r="G4" s="184"/>
      <c r="H4" s="184"/>
      <c r="I4" s="184"/>
      <c r="J4" s="25"/>
      <c r="K4" s="25"/>
      <c r="L4" s="25"/>
      <c r="M4" s="25"/>
      <c r="N4" s="201"/>
      <c r="O4" s="202"/>
      <c r="P4" s="26"/>
      <c r="Q4" s="25"/>
      <c r="R4" s="25"/>
      <c r="S4" s="25"/>
      <c r="T4" s="25"/>
      <c r="V4" s="25"/>
      <c r="W4" s="25"/>
    </row>
    <row r="5" spans="1:33" ht="6.75" customHeight="1" x14ac:dyDescent="0.35">
      <c r="A5" s="27"/>
      <c r="B5" s="28"/>
      <c r="C5" s="7"/>
      <c r="D5" s="29"/>
      <c r="E5" s="30"/>
      <c r="F5" s="30"/>
      <c r="G5" s="30"/>
      <c r="H5" s="30"/>
      <c r="I5" s="30"/>
      <c r="J5" s="30"/>
      <c r="K5" s="31"/>
      <c r="L5" s="31"/>
      <c r="M5" s="31"/>
      <c r="N5" s="203"/>
      <c r="O5" s="204"/>
      <c r="P5" s="31"/>
      <c r="Q5" s="31"/>
      <c r="R5" s="31"/>
      <c r="S5" s="31"/>
      <c r="T5" s="31"/>
      <c r="V5" s="31"/>
      <c r="W5" s="31"/>
    </row>
    <row r="6" spans="1:33" ht="12.75" customHeight="1" x14ac:dyDescent="0.25">
      <c r="A6" s="32" t="s">
        <v>4</v>
      </c>
      <c r="B6" s="25"/>
      <c r="C6" s="7"/>
      <c r="D6" s="33"/>
      <c r="E6" s="34"/>
      <c r="F6" s="34"/>
      <c r="G6" s="34"/>
      <c r="H6" s="34"/>
      <c r="I6" s="34"/>
      <c r="J6" s="34"/>
      <c r="K6" s="35"/>
      <c r="L6" s="35"/>
      <c r="M6" s="35"/>
      <c r="N6" s="197"/>
      <c r="O6" s="198"/>
      <c r="P6" s="35"/>
      <c r="Q6" s="35"/>
      <c r="R6" s="35"/>
      <c r="S6" s="35"/>
      <c r="T6" s="35"/>
      <c r="V6" s="35"/>
      <c r="W6" s="35"/>
    </row>
    <row r="7" spans="1:33" ht="12.75" customHeight="1" x14ac:dyDescent="0.25">
      <c r="A7" s="32" t="s">
        <v>5</v>
      </c>
      <c r="B7" s="25"/>
      <c r="C7" s="7"/>
      <c r="D7" s="33"/>
      <c r="E7" s="34"/>
      <c r="F7" s="34"/>
      <c r="G7" s="34"/>
      <c r="H7" s="34"/>
      <c r="I7" s="34"/>
      <c r="J7" s="34"/>
      <c r="K7" s="35"/>
      <c r="L7" s="35"/>
      <c r="M7" s="35"/>
      <c r="N7" s="197"/>
      <c r="O7" s="198"/>
      <c r="P7" s="35"/>
      <c r="Q7" s="35"/>
      <c r="R7" s="32" t="s">
        <v>6</v>
      </c>
      <c r="S7" s="35"/>
      <c r="T7" s="35"/>
      <c r="V7" s="35"/>
      <c r="W7" s="35"/>
    </row>
    <row r="8" spans="1:33" ht="12.75" customHeight="1" x14ac:dyDescent="0.25">
      <c r="A8" s="32" t="s">
        <v>7</v>
      </c>
      <c r="B8" s="25"/>
      <c r="C8" s="7"/>
      <c r="D8" s="33"/>
      <c r="E8" s="34"/>
      <c r="F8" s="34"/>
      <c r="G8" s="34"/>
      <c r="H8" s="34"/>
      <c r="I8" s="34"/>
      <c r="J8" s="34"/>
      <c r="K8" s="35"/>
      <c r="L8" s="35"/>
      <c r="M8" s="35"/>
      <c r="N8" s="197"/>
      <c r="O8" s="198"/>
      <c r="P8" s="35"/>
      <c r="Q8" s="35"/>
      <c r="R8" s="32"/>
      <c r="S8" s="35"/>
      <c r="T8" s="35"/>
      <c r="V8" s="35"/>
      <c r="W8" s="35"/>
    </row>
    <row r="9" spans="1:33" s="38" customFormat="1" ht="13" x14ac:dyDescent="0.3">
      <c r="A9" s="36"/>
      <c r="B9" s="37"/>
      <c r="D9" s="39"/>
      <c r="E9" s="40"/>
      <c r="F9" s="41"/>
      <c r="G9" s="41"/>
      <c r="H9" s="41"/>
      <c r="I9" s="41"/>
      <c r="J9" s="41"/>
      <c r="K9" s="42"/>
      <c r="L9" s="191" t="s">
        <v>4585</v>
      </c>
      <c r="M9" s="192"/>
      <c r="N9" s="192"/>
      <c r="O9" s="192"/>
      <c r="P9" s="192"/>
      <c r="Q9" s="192"/>
      <c r="R9" s="192"/>
      <c r="S9" s="192"/>
      <c r="T9" s="192"/>
      <c r="U9" s="192"/>
      <c r="V9" s="193"/>
      <c r="W9" s="42"/>
      <c r="X9" s="43"/>
      <c r="Y9" s="43"/>
      <c r="Z9" s="43"/>
      <c r="AA9" s="43"/>
      <c r="AB9" s="43"/>
      <c r="AC9" s="194" t="s">
        <v>4584</v>
      </c>
      <c r="AD9" s="195"/>
      <c r="AE9" s="195"/>
      <c r="AF9" s="196"/>
      <c r="AG9" s="44"/>
    </row>
    <row r="10" spans="1:33" s="38" customFormat="1" ht="13" x14ac:dyDescent="0.3">
      <c r="F10" s="188"/>
      <c r="G10" s="188"/>
      <c r="H10" s="188"/>
      <c r="I10" s="188"/>
      <c r="J10" s="188" t="s">
        <v>4560</v>
      </c>
      <c r="K10" s="45" t="s">
        <v>4561</v>
      </c>
      <c r="L10" s="45" t="s">
        <v>4562</v>
      </c>
      <c r="M10" s="45"/>
      <c r="N10" s="45"/>
      <c r="O10" s="45"/>
      <c r="P10" s="45"/>
      <c r="Q10" s="45"/>
      <c r="R10" s="45"/>
      <c r="S10" s="45"/>
      <c r="T10" s="45"/>
      <c r="U10" s="45"/>
      <c r="V10" s="45" t="s">
        <v>4566</v>
      </c>
      <c r="W10" s="45"/>
      <c r="X10" s="45" t="s">
        <v>4568</v>
      </c>
      <c r="Y10" s="45" t="s">
        <v>4569</v>
      </c>
      <c r="Z10" s="45" t="s">
        <v>4570</v>
      </c>
      <c r="AA10" s="45" t="s">
        <v>4571</v>
      </c>
      <c r="AB10" s="45" t="s">
        <v>4572</v>
      </c>
      <c r="AC10" s="45" t="s">
        <v>4573</v>
      </c>
      <c r="AD10" s="45" t="s">
        <v>4574</v>
      </c>
      <c r="AE10" s="45" t="s">
        <v>4575</v>
      </c>
      <c r="AF10" s="45" t="s">
        <v>95</v>
      </c>
      <c r="AG10" s="45" t="s">
        <v>4576</v>
      </c>
    </row>
    <row r="11" spans="1:33" s="38" customFormat="1" ht="65.5" thickBot="1" x14ac:dyDescent="0.4">
      <c r="A11" s="46" t="s">
        <v>4588</v>
      </c>
      <c r="B11" s="46" t="s">
        <v>4587</v>
      </c>
      <c r="C11" s="46" t="s">
        <v>4586</v>
      </c>
      <c r="D11" s="46" t="s">
        <v>8</v>
      </c>
      <c r="E11" s="46" t="s">
        <v>9</v>
      </c>
      <c r="F11" s="189" t="s">
        <v>5122</v>
      </c>
      <c r="G11" s="189" t="s">
        <v>5123</v>
      </c>
      <c r="H11" s="189" t="s">
        <v>5124</v>
      </c>
      <c r="I11" s="189" t="s">
        <v>5125</v>
      </c>
      <c r="J11" s="189" t="s">
        <v>5126</v>
      </c>
      <c r="K11" s="48" t="s">
        <v>4564</v>
      </c>
      <c r="L11" s="49" t="s">
        <v>4565</v>
      </c>
      <c r="M11" s="46" t="s">
        <v>10</v>
      </c>
      <c r="N11" s="46" t="s">
        <v>11</v>
      </c>
      <c r="O11" s="46" t="s">
        <v>12</v>
      </c>
      <c r="P11" s="46" t="s">
        <v>13</v>
      </c>
      <c r="Q11" s="46" t="s">
        <v>14</v>
      </c>
      <c r="R11" s="46" t="s">
        <v>15</v>
      </c>
      <c r="S11" s="46" t="s">
        <v>16</v>
      </c>
      <c r="T11" s="46" t="s">
        <v>17</v>
      </c>
      <c r="V11" s="50" t="s">
        <v>4567</v>
      </c>
      <c r="W11" s="46" t="s">
        <v>11</v>
      </c>
      <c r="X11" s="49" t="s">
        <v>4577</v>
      </c>
      <c r="Y11" s="49" t="s">
        <v>4578</v>
      </c>
      <c r="Z11" s="49" t="s">
        <v>4579</v>
      </c>
      <c r="AA11" s="49" t="s">
        <v>4580</v>
      </c>
      <c r="AB11" s="49" t="s">
        <v>4581</v>
      </c>
      <c r="AC11" s="49">
        <v>2018</v>
      </c>
      <c r="AD11" s="49">
        <v>2019</v>
      </c>
      <c r="AE11" s="49">
        <v>2020</v>
      </c>
      <c r="AF11" s="49" t="s">
        <v>4582</v>
      </c>
      <c r="AG11" s="51" t="s">
        <v>4583</v>
      </c>
    </row>
    <row r="12" spans="1:33" ht="6" customHeight="1" thickBot="1" x14ac:dyDescent="0.4">
      <c r="A12" s="7"/>
      <c r="C12" s="7"/>
      <c r="D12" s="7"/>
      <c r="E12" s="7"/>
      <c r="F12" s="183"/>
      <c r="G12" s="183"/>
      <c r="H12" s="183"/>
      <c r="I12" s="183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V12" s="7"/>
      <c r="W12" s="7"/>
    </row>
    <row r="13" spans="1:33" ht="30.75" customHeight="1" thickBot="1" x14ac:dyDescent="0.35">
      <c r="A13" s="53"/>
      <c r="B13" s="54" t="s">
        <v>33</v>
      </c>
      <c r="C13" s="55" t="s">
        <v>34</v>
      </c>
      <c r="D13" s="55"/>
      <c r="E13" s="56"/>
      <c r="F13" s="56"/>
      <c r="G13" s="56"/>
      <c r="H13" s="56"/>
      <c r="I13" s="56"/>
      <c r="J13" s="56"/>
      <c r="K13" s="57"/>
      <c r="L13" s="57"/>
      <c r="M13" s="57">
        <v>645521.74</v>
      </c>
      <c r="N13" s="57">
        <v>70889.654234000001</v>
      </c>
      <c r="O13" s="57">
        <v>222363.39152999999</v>
      </c>
      <c r="P13" s="57">
        <v>8929.2012159999995</v>
      </c>
      <c r="Q13" s="57">
        <v>0</v>
      </c>
      <c r="R13" s="57">
        <v>75158.826337139995</v>
      </c>
      <c r="S13" s="57">
        <v>152371.14601111499</v>
      </c>
      <c r="T13" s="57">
        <v>67661.167520555697</v>
      </c>
      <c r="V13" s="57"/>
      <c r="W13" s="57">
        <v>137016.19193199999</v>
      </c>
      <c r="AB13" s="52">
        <f>SUBTOTAL(9,AB14:AB60)</f>
        <v>35628.620035622924</v>
      </c>
    </row>
    <row r="14" spans="1:33" ht="28.5" customHeight="1" thickBot="1" x14ac:dyDescent="0.35">
      <c r="A14" s="58"/>
      <c r="B14" s="59" t="s">
        <v>18</v>
      </c>
      <c r="C14" s="60" t="s">
        <v>35</v>
      </c>
      <c r="D14" s="60"/>
      <c r="E14" s="61"/>
      <c r="F14" s="61"/>
      <c r="G14" s="61"/>
      <c r="H14" s="61"/>
      <c r="I14" s="61"/>
      <c r="J14" s="61"/>
      <c r="K14" s="62"/>
      <c r="L14" s="62"/>
      <c r="M14" s="62">
        <v>370232.38</v>
      </c>
      <c r="N14" s="62">
        <v>63441.131834</v>
      </c>
      <c r="O14" s="62">
        <v>110667.242952</v>
      </c>
      <c r="P14" s="62">
        <v>8929.2012159999995</v>
      </c>
      <c r="Q14" s="62">
        <v>0</v>
      </c>
      <c r="R14" s="62">
        <v>37405.528117775997</v>
      </c>
      <c r="S14" s="62">
        <v>67071.586056617103</v>
      </c>
      <c r="T14" s="62">
        <v>34768.460015295001</v>
      </c>
      <c r="V14" s="62"/>
      <c r="W14" s="62">
        <v>128454.671932</v>
      </c>
    </row>
    <row r="15" spans="1:33" ht="24" customHeight="1" thickBot="1" x14ac:dyDescent="0.25">
      <c r="A15" s="8">
        <v>3</v>
      </c>
      <c r="B15" s="9" t="s">
        <v>2026</v>
      </c>
      <c r="C15" s="10" t="s">
        <v>2027</v>
      </c>
      <c r="D15" s="10" t="s">
        <v>2024</v>
      </c>
      <c r="E15" s="11">
        <v>0</v>
      </c>
      <c r="F15" s="11">
        <v>30</v>
      </c>
      <c r="G15" s="11"/>
      <c r="H15" s="11">
        <v>30</v>
      </c>
      <c r="I15" s="11">
        <f t="shared" ref="I15:I58" si="0">H15*0.5</f>
        <v>15</v>
      </c>
      <c r="J15" s="11">
        <f t="shared" ref="J15:J58" si="1">F15-G15-I15</f>
        <v>15</v>
      </c>
      <c r="K15" s="12">
        <v>427.72</v>
      </c>
      <c r="L15" s="12">
        <v>219.62</v>
      </c>
      <c r="M15" s="12">
        <v>6588.6</v>
      </c>
      <c r="N15" s="12">
        <v>1107.1641</v>
      </c>
      <c r="O15" s="12">
        <v>1986.2729999999999</v>
      </c>
      <c r="P15" s="12">
        <v>0</v>
      </c>
      <c r="Q15" s="12">
        <v>0</v>
      </c>
      <c r="R15" s="12">
        <v>671.360274</v>
      </c>
      <c r="S15" s="12">
        <v>1298.5643113799999</v>
      </c>
      <c r="T15" s="13">
        <v>673.14766195319999</v>
      </c>
      <c r="V15" s="12">
        <v>248.6</v>
      </c>
      <c r="W15" s="12">
        <v>1231.83636</v>
      </c>
    </row>
    <row r="16" spans="1:33" ht="13.5" customHeight="1" thickBot="1" x14ac:dyDescent="0.25">
      <c r="A16" s="63"/>
      <c r="B16" s="64" t="s">
        <v>2028</v>
      </c>
      <c r="C16" s="65" t="s">
        <v>2029</v>
      </c>
      <c r="D16" s="65" t="s">
        <v>95</v>
      </c>
      <c r="E16" s="66">
        <v>0.62026000000000003</v>
      </c>
      <c r="F16" s="66">
        <v>18.607800000000001</v>
      </c>
      <c r="G16" s="66"/>
      <c r="H16" s="66">
        <v>18.607800000000001</v>
      </c>
      <c r="I16" s="66">
        <f t="shared" si="0"/>
        <v>9.3039000000000005</v>
      </c>
      <c r="J16" s="66">
        <f t="shared" si="1"/>
        <v>9.3039000000000005</v>
      </c>
      <c r="K16" s="1">
        <v>59.5</v>
      </c>
      <c r="L16" s="1">
        <v>59.5</v>
      </c>
      <c r="M16" s="1">
        <v>1107.1641</v>
      </c>
      <c r="N16" s="1">
        <v>1107.1641</v>
      </c>
      <c r="O16" s="1"/>
      <c r="P16" s="1"/>
      <c r="Q16" s="1"/>
      <c r="R16" s="1"/>
      <c r="S16" s="1"/>
      <c r="T16" s="1"/>
      <c r="V16" s="1">
        <v>66.2</v>
      </c>
      <c r="W16" s="1">
        <v>1231.83636</v>
      </c>
      <c r="X16" s="15">
        <f t="shared" ref="X16" si="2">V16/L16</f>
        <v>1.1126050420168068</v>
      </c>
      <c r="Y16" s="15">
        <f t="shared" ref="Y16" si="3">X16-AF16</f>
        <v>1.0869530304779735</v>
      </c>
      <c r="Z16" s="16">
        <f t="shared" ref="Z16" si="4">K16*Y16</f>
        <v>64.673705313439427</v>
      </c>
      <c r="AA16" s="16">
        <f t="shared" ref="AA16" si="5">Z16-K16</f>
        <v>5.1737053134394273</v>
      </c>
      <c r="AB16" s="16">
        <f t="shared" ref="AB16" si="6">J16*AA16</f>
        <v>48.135636865709088</v>
      </c>
      <c r="AC16" s="15">
        <f t="shared" ref="AC16" si="7">104.584835545197%-100%</f>
        <v>4.5848355451969969E-2</v>
      </c>
      <c r="AD16" s="15">
        <f t="shared" ref="AD16" si="8">101.199262415129%-100%</f>
        <v>1.1992624151289988E-2</v>
      </c>
      <c r="AE16" s="15">
        <f t="shared" ref="AE16" si="9">101.911505501324%-100%</f>
        <v>1.9115055013239957E-2</v>
      </c>
      <c r="AF16" s="15">
        <f t="shared" ref="AF16" si="10">AVERAGE(AC16:AE16)</f>
        <v>2.5652011538833303E-2</v>
      </c>
    </row>
    <row r="17" spans="1:32" ht="13.5" customHeight="1" thickBot="1" x14ac:dyDescent="0.25">
      <c r="A17" s="8">
        <v>14</v>
      </c>
      <c r="B17" s="9" t="s">
        <v>2030</v>
      </c>
      <c r="C17" s="10" t="s">
        <v>2031</v>
      </c>
      <c r="D17" s="10" t="s">
        <v>95</v>
      </c>
      <c r="E17" s="11">
        <v>0</v>
      </c>
      <c r="F17" s="11">
        <v>70</v>
      </c>
      <c r="G17" s="11"/>
      <c r="H17" s="11">
        <v>70</v>
      </c>
      <c r="I17" s="11">
        <f t="shared" si="0"/>
        <v>35</v>
      </c>
      <c r="J17" s="11">
        <f t="shared" si="1"/>
        <v>35</v>
      </c>
      <c r="K17" s="12">
        <v>34.619999999999997</v>
      </c>
      <c r="L17" s="12">
        <v>29.86</v>
      </c>
      <c r="M17" s="12">
        <v>2090.1999999999998</v>
      </c>
      <c r="N17" s="12">
        <v>512.4</v>
      </c>
      <c r="O17" s="12">
        <v>754.88</v>
      </c>
      <c r="P17" s="12">
        <v>0</v>
      </c>
      <c r="Q17" s="12">
        <v>0</v>
      </c>
      <c r="R17" s="12">
        <v>255.14944</v>
      </c>
      <c r="S17" s="12">
        <v>373.71089280000001</v>
      </c>
      <c r="T17" s="13">
        <v>193.72364659199999</v>
      </c>
      <c r="V17" s="12">
        <v>36.450000000000003</v>
      </c>
      <c r="W17" s="12">
        <v>818.16</v>
      </c>
    </row>
    <row r="18" spans="1:32" ht="13.5" customHeight="1" x14ac:dyDescent="0.2">
      <c r="A18" s="63"/>
      <c r="B18" s="64" t="s">
        <v>2032</v>
      </c>
      <c r="C18" s="65" t="s">
        <v>2033</v>
      </c>
      <c r="D18" s="65" t="s">
        <v>92</v>
      </c>
      <c r="E18" s="66">
        <v>1E-3</v>
      </c>
      <c r="F18" s="66">
        <v>7.0000000000000007E-2</v>
      </c>
      <c r="G18" s="66"/>
      <c r="H18" s="66">
        <v>7.0000000000000007E-2</v>
      </c>
      <c r="I18" s="66">
        <f t="shared" si="0"/>
        <v>3.5000000000000003E-2</v>
      </c>
      <c r="J18" s="66">
        <f t="shared" si="1"/>
        <v>3.5000000000000003E-2</v>
      </c>
      <c r="K18" s="1">
        <v>6300</v>
      </c>
      <c r="L18" s="1">
        <v>6300</v>
      </c>
      <c r="M18" s="1">
        <v>441</v>
      </c>
      <c r="N18" s="1">
        <v>441</v>
      </c>
      <c r="O18" s="1"/>
      <c r="P18" s="1"/>
      <c r="Q18" s="1"/>
      <c r="R18" s="1"/>
      <c r="S18" s="1"/>
      <c r="T18" s="1"/>
      <c r="V18" s="1">
        <v>10500</v>
      </c>
      <c r="W18" s="1">
        <v>735</v>
      </c>
      <c r="X18" s="15">
        <f t="shared" ref="X18:X19" si="11">V18/L18</f>
        <v>1.6666666666666667</v>
      </c>
      <c r="Y18" s="15">
        <f t="shared" ref="Y18:Y19" si="12">X18-AF18</f>
        <v>1.6410146551278335</v>
      </c>
      <c r="Z18" s="16">
        <f t="shared" ref="Z18:Z19" si="13">K18*Y18</f>
        <v>10338.392327305352</v>
      </c>
      <c r="AA18" s="16">
        <f t="shared" ref="AA18:AA19" si="14">Z18-K18</f>
        <v>4038.3923273053515</v>
      </c>
      <c r="AB18" s="16">
        <f t="shared" ref="AB18:AB19" si="15">J18*AA18</f>
        <v>141.3437314556873</v>
      </c>
      <c r="AC18" s="15">
        <f t="shared" ref="AC18:AC20" si="16">104.584835545197%-100%</f>
        <v>4.5848355451969969E-2</v>
      </c>
      <c r="AD18" s="15">
        <f t="shared" ref="AD18:AD20" si="17">101.199262415129%-100%</f>
        <v>1.1992624151289988E-2</v>
      </c>
      <c r="AE18" s="15">
        <f t="shared" ref="AE18:AE20" si="18">101.911505501324%-100%</f>
        <v>1.9115055013239957E-2</v>
      </c>
      <c r="AF18" s="15">
        <f t="shared" ref="AF18:AF19" si="19">AVERAGE(AC18:AE18)</f>
        <v>2.5652011538833303E-2</v>
      </c>
    </row>
    <row r="19" spans="1:32" ht="13.5" customHeight="1" thickBot="1" x14ac:dyDescent="0.25">
      <c r="A19" s="63"/>
      <c r="B19" s="64" t="s">
        <v>2034</v>
      </c>
      <c r="C19" s="65" t="s">
        <v>2035</v>
      </c>
      <c r="D19" s="65" t="s">
        <v>95</v>
      </c>
      <c r="E19" s="66">
        <v>1.2</v>
      </c>
      <c r="F19" s="66">
        <v>84</v>
      </c>
      <c r="G19" s="66"/>
      <c r="H19" s="66">
        <v>84</v>
      </c>
      <c r="I19" s="66">
        <f t="shared" si="0"/>
        <v>42</v>
      </c>
      <c r="J19" s="66">
        <f t="shared" si="1"/>
        <v>42</v>
      </c>
      <c r="K19" s="1">
        <v>0.85</v>
      </c>
      <c r="L19" s="1">
        <v>0.85</v>
      </c>
      <c r="M19" s="1">
        <v>71.400000000000006</v>
      </c>
      <c r="N19" s="1">
        <v>71.400000000000006</v>
      </c>
      <c r="O19" s="1"/>
      <c r="P19" s="1"/>
      <c r="Q19" s="1"/>
      <c r="R19" s="1"/>
      <c r="S19" s="1"/>
      <c r="T19" s="1"/>
      <c r="V19" s="1">
        <v>0.99</v>
      </c>
      <c r="W19" s="1">
        <v>83.16</v>
      </c>
      <c r="X19" s="15">
        <f t="shared" si="11"/>
        <v>1.1647058823529413</v>
      </c>
      <c r="Y19" s="15">
        <f t="shared" si="12"/>
        <v>1.139053870814108</v>
      </c>
      <c r="Z19" s="16">
        <f t="shared" si="13"/>
        <v>0.96819579019199176</v>
      </c>
      <c r="AA19" s="16">
        <f t="shared" si="14"/>
        <v>0.11819579019199178</v>
      </c>
      <c r="AB19" s="16">
        <f t="shared" si="15"/>
        <v>4.9642231880636549</v>
      </c>
      <c r="AC19" s="15">
        <f t="shared" si="16"/>
        <v>4.5848355451969969E-2</v>
      </c>
      <c r="AD19" s="15">
        <f t="shared" si="17"/>
        <v>1.1992624151289988E-2</v>
      </c>
      <c r="AE19" s="15">
        <f t="shared" si="18"/>
        <v>1.9115055013239957E-2</v>
      </c>
      <c r="AF19" s="15">
        <f t="shared" si="19"/>
        <v>2.5652011538833303E-2</v>
      </c>
    </row>
    <row r="20" spans="1:32" ht="13.5" customHeight="1" x14ac:dyDescent="0.2">
      <c r="A20" s="67">
        <v>15</v>
      </c>
      <c r="B20" s="68" t="s">
        <v>2036</v>
      </c>
      <c r="C20" s="69" t="s">
        <v>2037</v>
      </c>
      <c r="D20" s="69" t="s">
        <v>95</v>
      </c>
      <c r="E20" s="70">
        <v>0</v>
      </c>
      <c r="F20" s="70">
        <v>70</v>
      </c>
      <c r="G20" s="70"/>
      <c r="H20" s="70">
        <v>70</v>
      </c>
      <c r="I20" s="70">
        <f t="shared" si="0"/>
        <v>35</v>
      </c>
      <c r="J20" s="70">
        <f t="shared" si="1"/>
        <v>35</v>
      </c>
      <c r="K20" s="71">
        <v>18.86</v>
      </c>
      <c r="L20" s="71">
        <v>12.68</v>
      </c>
      <c r="M20" s="71">
        <v>887.6</v>
      </c>
      <c r="N20" s="71">
        <v>0</v>
      </c>
      <c r="O20" s="71">
        <v>424.62</v>
      </c>
      <c r="P20" s="71">
        <v>0</v>
      </c>
      <c r="Q20" s="71">
        <v>0</v>
      </c>
      <c r="R20" s="71">
        <v>143.52155999999999</v>
      </c>
      <c r="S20" s="71">
        <v>210.21237719999999</v>
      </c>
      <c r="T20" s="72">
        <v>108.969551208</v>
      </c>
      <c r="V20" s="71">
        <v>13.93</v>
      </c>
      <c r="W20" s="71">
        <v>0</v>
      </c>
      <c r="X20" s="15">
        <f t="shared" ref="X20" si="20">V20/L20</f>
        <v>1.0985804416403786</v>
      </c>
      <c r="Y20" s="15">
        <f t="shared" ref="Y20" si="21">X20-AF20</f>
        <v>1.0729284301015454</v>
      </c>
      <c r="Z20" s="16">
        <f t="shared" ref="Z20" si="22">K20*Y20</f>
        <v>20.235430191715146</v>
      </c>
      <c r="AA20" s="16">
        <f t="shared" ref="AA20" si="23">Z20-K20</f>
        <v>1.3754301917151466</v>
      </c>
      <c r="AB20" s="16">
        <f t="shared" ref="AB20" si="24">J20*AA20</f>
        <v>48.14005671003013</v>
      </c>
      <c r="AC20" s="15">
        <f t="shared" si="16"/>
        <v>4.5848355451969969E-2</v>
      </c>
      <c r="AD20" s="15">
        <f t="shared" si="17"/>
        <v>1.1992624151289988E-2</v>
      </c>
      <c r="AE20" s="15">
        <f t="shared" si="18"/>
        <v>1.9115055013239957E-2</v>
      </c>
      <c r="AF20" s="15">
        <f t="shared" ref="AF20" si="25">AVERAGE(AC20:AE20)</f>
        <v>2.5652011538833303E-2</v>
      </c>
    </row>
    <row r="21" spans="1:32" ht="24" customHeight="1" x14ac:dyDescent="0.2">
      <c r="A21" s="87">
        <v>35</v>
      </c>
      <c r="B21" s="88" t="s">
        <v>2038</v>
      </c>
      <c r="C21" s="89" t="s">
        <v>2039</v>
      </c>
      <c r="D21" s="89" t="s">
        <v>92</v>
      </c>
      <c r="E21" s="90">
        <v>0</v>
      </c>
      <c r="F21" s="90">
        <v>130</v>
      </c>
      <c r="G21" s="90"/>
      <c r="H21" s="90">
        <v>130</v>
      </c>
      <c r="I21" s="90">
        <f t="shared" si="0"/>
        <v>65</v>
      </c>
      <c r="J21" s="90">
        <f t="shared" si="1"/>
        <v>65</v>
      </c>
      <c r="K21" s="91">
        <v>1841.97</v>
      </c>
      <c r="L21" s="91">
        <v>1061.97</v>
      </c>
      <c r="M21" s="91">
        <v>138056.1</v>
      </c>
      <c r="N21" s="91">
        <v>0</v>
      </c>
      <c r="O21" s="91">
        <v>66065.48</v>
      </c>
      <c r="P21" s="91">
        <v>0</v>
      </c>
      <c r="Q21" s="91">
        <v>0</v>
      </c>
      <c r="R21" s="91">
        <v>22330.132239999999</v>
      </c>
      <c r="S21" s="91">
        <v>32706.3765288</v>
      </c>
      <c r="T21" s="92">
        <v>16954.278427632002</v>
      </c>
      <c r="V21" s="91">
        <v>1841.97</v>
      </c>
      <c r="W21" s="91">
        <v>0</v>
      </c>
    </row>
    <row r="22" spans="1:32" ht="13.5" customHeight="1" thickBot="1" x14ac:dyDescent="0.25">
      <c r="A22" s="73">
        <v>42</v>
      </c>
      <c r="B22" s="74" t="s">
        <v>2040</v>
      </c>
      <c r="C22" s="75" t="s">
        <v>2041</v>
      </c>
      <c r="D22" s="75" t="s">
        <v>38</v>
      </c>
      <c r="E22" s="76">
        <v>0</v>
      </c>
      <c r="F22" s="76">
        <v>88.2</v>
      </c>
      <c r="G22" s="76"/>
      <c r="H22" s="76">
        <v>88.2</v>
      </c>
      <c r="I22" s="76">
        <f t="shared" si="0"/>
        <v>44.1</v>
      </c>
      <c r="J22" s="76">
        <f t="shared" si="1"/>
        <v>44.1</v>
      </c>
      <c r="K22" s="77">
        <v>326.97000000000003</v>
      </c>
      <c r="L22" s="77">
        <v>200.17</v>
      </c>
      <c r="M22" s="77">
        <v>17654.990000000002</v>
      </c>
      <c r="N22" s="77">
        <v>1345.567734</v>
      </c>
      <c r="O22" s="77">
        <v>6070.5325800000001</v>
      </c>
      <c r="P22" s="77">
        <v>0</v>
      </c>
      <c r="Q22" s="77">
        <v>0</v>
      </c>
      <c r="R22" s="77">
        <v>2051.8400120400001</v>
      </c>
      <c r="S22" s="77">
        <v>3863.8783990548</v>
      </c>
      <c r="T22" s="78">
        <v>2002.9510187532701</v>
      </c>
      <c r="V22" s="77">
        <v>240.63</v>
      </c>
      <c r="W22" s="77">
        <v>2661.4755719999998</v>
      </c>
    </row>
    <row r="23" spans="1:32" ht="13.5" customHeight="1" x14ac:dyDescent="0.2">
      <c r="A23" s="63"/>
      <c r="B23" s="64" t="s">
        <v>405</v>
      </c>
      <c r="C23" s="65" t="s">
        <v>406</v>
      </c>
      <c r="D23" s="65" t="s">
        <v>92</v>
      </c>
      <c r="E23" s="66">
        <v>4.4999999999999999E-4</v>
      </c>
      <c r="F23" s="66">
        <v>3.9690000000000003E-2</v>
      </c>
      <c r="G23" s="66"/>
      <c r="H23" s="66">
        <v>3.9690000000000003E-2</v>
      </c>
      <c r="I23" s="66">
        <f t="shared" si="0"/>
        <v>1.9845000000000002E-2</v>
      </c>
      <c r="J23" s="66">
        <f t="shared" si="1"/>
        <v>1.9845000000000002E-2</v>
      </c>
      <c r="K23" s="1">
        <v>939</v>
      </c>
      <c r="L23" s="1">
        <v>939</v>
      </c>
      <c r="M23" s="1">
        <v>37.268909999999998</v>
      </c>
      <c r="N23" s="1">
        <v>37.268909999999998</v>
      </c>
      <c r="O23" s="1"/>
      <c r="P23" s="1"/>
      <c r="Q23" s="1"/>
      <c r="R23" s="1"/>
      <c r="S23" s="1"/>
      <c r="T23" s="1"/>
      <c r="V23" s="1">
        <v>2570</v>
      </c>
      <c r="W23" s="1">
        <v>102.0033</v>
      </c>
      <c r="X23" s="15">
        <f t="shared" ref="X23:X26" si="26">V23/L23</f>
        <v>2.736954206602769</v>
      </c>
      <c r="Y23" s="15">
        <f t="shared" ref="Y23:Y26" si="27">X23-AF23</f>
        <v>2.7113021950639355</v>
      </c>
      <c r="Z23" s="16">
        <f t="shared" ref="Z23:Z26" si="28">K23*Y23</f>
        <v>2545.9127611650356</v>
      </c>
      <c r="AA23" s="16">
        <f t="shared" ref="AA23:AA26" si="29">Z23-K23</f>
        <v>1606.9127611650356</v>
      </c>
      <c r="AB23" s="16">
        <f t="shared" ref="AB23:AB26" si="30">J23*AA23</f>
        <v>31.889183745320135</v>
      </c>
      <c r="AC23" s="15">
        <f t="shared" ref="AC23:AC26" si="31">104.584835545197%-100%</f>
        <v>4.5848355451969969E-2</v>
      </c>
      <c r="AD23" s="15">
        <f t="shared" ref="AD23:AD26" si="32">101.199262415129%-100%</f>
        <v>1.1992624151289988E-2</v>
      </c>
      <c r="AE23" s="15">
        <f t="shared" ref="AE23:AE26" si="33">101.911505501324%-100%</f>
        <v>1.9115055013239957E-2</v>
      </c>
      <c r="AF23" s="15">
        <f t="shared" ref="AF23:AF26" si="34">AVERAGE(AC23:AE23)</f>
        <v>2.5652011538833303E-2</v>
      </c>
    </row>
    <row r="24" spans="1:32" ht="13.5" customHeight="1" x14ac:dyDescent="0.2">
      <c r="A24" s="63"/>
      <c r="B24" s="64" t="s">
        <v>2042</v>
      </c>
      <c r="C24" s="65" t="s">
        <v>2043</v>
      </c>
      <c r="D24" s="65" t="s">
        <v>139</v>
      </c>
      <c r="E24" s="66">
        <v>3.3E-4</v>
      </c>
      <c r="F24" s="66">
        <v>2.9106E-2</v>
      </c>
      <c r="G24" s="66"/>
      <c r="H24" s="66">
        <v>2.9106E-2</v>
      </c>
      <c r="I24" s="66">
        <f t="shared" si="0"/>
        <v>1.4553E-2</v>
      </c>
      <c r="J24" s="66">
        <f t="shared" si="1"/>
        <v>1.4553E-2</v>
      </c>
      <c r="K24" s="1">
        <v>35500</v>
      </c>
      <c r="L24" s="1">
        <v>35500</v>
      </c>
      <c r="M24" s="1">
        <v>1033.2629999999999</v>
      </c>
      <c r="N24" s="1">
        <v>1033.2629999999999</v>
      </c>
      <c r="O24" s="1"/>
      <c r="P24" s="1"/>
      <c r="Q24" s="1"/>
      <c r="R24" s="1"/>
      <c r="S24" s="1"/>
      <c r="T24" s="1"/>
      <c r="V24" s="1">
        <v>73700</v>
      </c>
      <c r="W24" s="1">
        <v>2145.1122</v>
      </c>
      <c r="X24" s="15">
        <f t="shared" si="26"/>
        <v>2.0760563380281689</v>
      </c>
      <c r="Y24" s="15">
        <f t="shared" si="27"/>
        <v>2.0504043264893355</v>
      </c>
      <c r="Z24" s="16">
        <f t="shared" si="28"/>
        <v>72789.353590371407</v>
      </c>
      <c r="AA24" s="16">
        <f t="shared" si="29"/>
        <v>37289.353590371407</v>
      </c>
      <c r="AB24" s="16">
        <f t="shared" si="30"/>
        <v>542.67196280067515</v>
      </c>
      <c r="AC24" s="15">
        <f t="shared" si="31"/>
        <v>4.5848355451969969E-2</v>
      </c>
      <c r="AD24" s="15">
        <f t="shared" si="32"/>
        <v>1.1992624151289988E-2</v>
      </c>
      <c r="AE24" s="15">
        <f t="shared" si="33"/>
        <v>1.9115055013239957E-2</v>
      </c>
      <c r="AF24" s="15">
        <f t="shared" si="34"/>
        <v>2.5652011538833303E-2</v>
      </c>
    </row>
    <row r="25" spans="1:32" ht="13.5" customHeight="1" x14ac:dyDescent="0.2">
      <c r="A25" s="63"/>
      <c r="B25" s="64" t="s">
        <v>409</v>
      </c>
      <c r="C25" s="65" t="s">
        <v>410</v>
      </c>
      <c r="D25" s="65" t="s">
        <v>41</v>
      </c>
      <c r="E25" s="66">
        <v>2.9399999999999999E-2</v>
      </c>
      <c r="F25" s="66">
        <v>2.5930800000000001</v>
      </c>
      <c r="G25" s="66"/>
      <c r="H25" s="66">
        <v>2.5930800000000001</v>
      </c>
      <c r="I25" s="66">
        <f t="shared" si="0"/>
        <v>1.29654</v>
      </c>
      <c r="J25" s="66">
        <f t="shared" si="1"/>
        <v>1.29654</v>
      </c>
      <c r="K25" s="1">
        <v>42.8</v>
      </c>
      <c r="L25" s="1">
        <v>42.8</v>
      </c>
      <c r="M25" s="1">
        <v>110.983824</v>
      </c>
      <c r="N25" s="1">
        <v>110.983824</v>
      </c>
      <c r="O25" s="1"/>
      <c r="P25" s="1"/>
      <c r="Q25" s="1"/>
      <c r="R25" s="1"/>
      <c r="S25" s="1"/>
      <c r="T25" s="1"/>
      <c r="V25" s="1">
        <v>53.4</v>
      </c>
      <c r="W25" s="1">
        <v>138.470472</v>
      </c>
      <c r="X25" s="15">
        <f t="shared" si="26"/>
        <v>1.2476635514018692</v>
      </c>
      <c r="Y25" s="15">
        <f t="shared" si="27"/>
        <v>1.222011539863036</v>
      </c>
      <c r="Z25" s="16">
        <f t="shared" si="28"/>
        <v>52.302093906137941</v>
      </c>
      <c r="AA25" s="16">
        <f t="shared" si="29"/>
        <v>9.5020939061379437</v>
      </c>
      <c r="AB25" s="16">
        <f t="shared" si="30"/>
        <v>12.31984483306409</v>
      </c>
      <c r="AC25" s="15">
        <f t="shared" si="31"/>
        <v>4.5848355451969969E-2</v>
      </c>
      <c r="AD25" s="15">
        <f t="shared" si="32"/>
        <v>1.1992624151289988E-2</v>
      </c>
      <c r="AE25" s="15">
        <f t="shared" si="33"/>
        <v>1.9115055013239957E-2</v>
      </c>
      <c r="AF25" s="15">
        <f t="shared" si="34"/>
        <v>2.5652011538833303E-2</v>
      </c>
    </row>
    <row r="26" spans="1:32" ht="13.5" customHeight="1" thickBot="1" x14ac:dyDescent="0.25">
      <c r="A26" s="63"/>
      <c r="B26" s="64" t="s">
        <v>101</v>
      </c>
      <c r="C26" s="65" t="s">
        <v>102</v>
      </c>
      <c r="D26" s="65" t="s">
        <v>92</v>
      </c>
      <c r="E26" s="66">
        <v>4.0000000000000002E-4</v>
      </c>
      <c r="F26" s="66">
        <v>3.5279999999999999E-2</v>
      </c>
      <c r="G26" s="66"/>
      <c r="H26" s="66">
        <v>3.5279999999999999E-2</v>
      </c>
      <c r="I26" s="66">
        <f t="shared" si="0"/>
        <v>1.7639999999999999E-2</v>
      </c>
      <c r="J26" s="66">
        <f t="shared" si="1"/>
        <v>1.7639999999999999E-2</v>
      </c>
      <c r="K26" s="1">
        <v>4650</v>
      </c>
      <c r="L26" s="1">
        <v>4650</v>
      </c>
      <c r="M26" s="1">
        <v>164.05199999999999</v>
      </c>
      <c r="N26" s="1">
        <v>164.05199999999999</v>
      </c>
      <c r="O26" s="1"/>
      <c r="P26" s="1"/>
      <c r="Q26" s="1"/>
      <c r="R26" s="1"/>
      <c r="S26" s="1"/>
      <c r="T26" s="1"/>
      <c r="V26" s="1">
        <v>7820</v>
      </c>
      <c r="W26" s="1">
        <v>275.88959999999997</v>
      </c>
      <c r="X26" s="15">
        <f t="shared" si="26"/>
        <v>1.6817204301075268</v>
      </c>
      <c r="Y26" s="15">
        <f t="shared" si="27"/>
        <v>1.6560684185686936</v>
      </c>
      <c r="Z26" s="16">
        <f t="shared" si="28"/>
        <v>7700.7181463444249</v>
      </c>
      <c r="AA26" s="16">
        <f t="shared" si="29"/>
        <v>3050.7181463444249</v>
      </c>
      <c r="AB26" s="16">
        <f t="shared" si="30"/>
        <v>53.81466810151565</v>
      </c>
      <c r="AC26" s="15">
        <f t="shared" si="31"/>
        <v>4.5848355451969969E-2</v>
      </c>
      <c r="AD26" s="15">
        <f t="shared" si="32"/>
        <v>1.1992624151289988E-2</v>
      </c>
      <c r="AE26" s="15">
        <f t="shared" si="33"/>
        <v>1.9115055013239957E-2</v>
      </c>
      <c r="AF26" s="15">
        <f t="shared" si="34"/>
        <v>2.5652011538833303E-2</v>
      </c>
    </row>
    <row r="27" spans="1:32" ht="13.5" customHeight="1" x14ac:dyDescent="0.2">
      <c r="A27" s="67">
        <v>43</v>
      </c>
      <c r="B27" s="68" t="s">
        <v>2044</v>
      </c>
      <c r="C27" s="69" t="s">
        <v>2045</v>
      </c>
      <c r="D27" s="69" t="s">
        <v>38</v>
      </c>
      <c r="E27" s="70">
        <v>0</v>
      </c>
      <c r="F27" s="70">
        <v>88.2</v>
      </c>
      <c r="G27" s="70"/>
      <c r="H27" s="70">
        <v>88.2</v>
      </c>
      <c r="I27" s="70">
        <f t="shared" si="0"/>
        <v>44.1</v>
      </c>
      <c r="J27" s="70">
        <f t="shared" si="1"/>
        <v>44.1</v>
      </c>
      <c r="K27" s="71">
        <v>172.86</v>
      </c>
      <c r="L27" s="71">
        <v>101.88</v>
      </c>
      <c r="M27" s="71">
        <v>8985.82</v>
      </c>
      <c r="N27" s="71">
        <v>0</v>
      </c>
      <c r="O27" s="71">
        <v>4300.2527399999999</v>
      </c>
      <c r="P27" s="71">
        <v>0</v>
      </c>
      <c r="Q27" s="71">
        <v>0</v>
      </c>
      <c r="R27" s="71">
        <v>1453.4854261200001</v>
      </c>
      <c r="S27" s="71">
        <v>2128.8831214644001</v>
      </c>
      <c r="T27" s="72">
        <v>1103.5669802618199</v>
      </c>
      <c r="V27" s="71">
        <v>112.82</v>
      </c>
      <c r="W27" s="71">
        <v>0</v>
      </c>
    </row>
    <row r="28" spans="1:32" ht="24" customHeight="1" x14ac:dyDescent="0.2">
      <c r="A28" s="87">
        <v>52</v>
      </c>
      <c r="B28" s="88" t="s">
        <v>2046</v>
      </c>
      <c r="C28" s="89" t="s">
        <v>2047</v>
      </c>
      <c r="D28" s="89" t="s">
        <v>92</v>
      </c>
      <c r="E28" s="90">
        <v>0</v>
      </c>
      <c r="F28" s="90">
        <v>130</v>
      </c>
      <c r="G28" s="90"/>
      <c r="H28" s="90">
        <v>130</v>
      </c>
      <c r="I28" s="90">
        <f t="shared" si="0"/>
        <v>65</v>
      </c>
      <c r="J28" s="90">
        <f t="shared" si="1"/>
        <v>65</v>
      </c>
      <c r="K28" s="91">
        <v>323.98</v>
      </c>
      <c r="L28" s="91">
        <v>81.97</v>
      </c>
      <c r="M28" s="91">
        <v>10656.1</v>
      </c>
      <c r="N28" s="91">
        <v>0</v>
      </c>
      <c r="O28" s="91">
        <v>5099.4840000000004</v>
      </c>
      <c r="P28" s="91">
        <v>0</v>
      </c>
      <c r="Q28" s="91">
        <v>0</v>
      </c>
      <c r="R28" s="91">
        <v>1723.6255920000001</v>
      </c>
      <c r="S28" s="91">
        <v>2524.5505490400001</v>
      </c>
      <c r="T28" s="92">
        <v>1308.6724197456001</v>
      </c>
      <c r="V28" s="91">
        <v>127.2</v>
      </c>
      <c r="W28" s="91">
        <v>0</v>
      </c>
    </row>
    <row r="29" spans="1:32" ht="24" customHeight="1" x14ac:dyDescent="0.2">
      <c r="A29" s="87">
        <v>53</v>
      </c>
      <c r="B29" s="88" t="s">
        <v>2048</v>
      </c>
      <c r="C29" s="89" t="s">
        <v>2049</v>
      </c>
      <c r="D29" s="89" t="s">
        <v>92</v>
      </c>
      <c r="E29" s="90">
        <v>0</v>
      </c>
      <c r="F29" s="90">
        <v>130</v>
      </c>
      <c r="G29" s="90"/>
      <c r="H29" s="90">
        <v>130</v>
      </c>
      <c r="I29" s="90">
        <f t="shared" si="0"/>
        <v>65</v>
      </c>
      <c r="J29" s="90">
        <f t="shared" si="1"/>
        <v>65</v>
      </c>
      <c r="K29" s="91">
        <v>288.56</v>
      </c>
      <c r="L29" s="91">
        <v>89.01</v>
      </c>
      <c r="M29" s="91">
        <v>11571.3</v>
      </c>
      <c r="N29" s="91">
        <v>0</v>
      </c>
      <c r="O29" s="91">
        <v>5537.5839999999998</v>
      </c>
      <c r="P29" s="91">
        <v>0</v>
      </c>
      <c r="Q29" s="91">
        <v>0</v>
      </c>
      <c r="R29" s="91">
        <v>1871.7033919999999</v>
      </c>
      <c r="S29" s="91">
        <v>2741.4363350399999</v>
      </c>
      <c r="T29" s="92">
        <v>1421.1013217856</v>
      </c>
      <c r="V29" s="91">
        <v>117.29</v>
      </c>
      <c r="W29" s="91">
        <v>0</v>
      </c>
    </row>
    <row r="30" spans="1:32" ht="24" customHeight="1" thickBot="1" x14ac:dyDescent="0.25">
      <c r="A30" s="73">
        <v>49</v>
      </c>
      <c r="B30" s="74" t="s">
        <v>2050</v>
      </c>
      <c r="C30" s="75" t="s">
        <v>2051</v>
      </c>
      <c r="D30" s="75" t="s">
        <v>92</v>
      </c>
      <c r="E30" s="76">
        <v>0</v>
      </c>
      <c r="F30" s="76">
        <v>73.92</v>
      </c>
      <c r="G30" s="76"/>
      <c r="H30" s="76">
        <v>73.92</v>
      </c>
      <c r="I30" s="76">
        <f t="shared" si="0"/>
        <v>36.96</v>
      </c>
      <c r="J30" s="76">
        <f t="shared" si="1"/>
        <v>36.96</v>
      </c>
      <c r="K30" s="77">
        <v>62.68</v>
      </c>
      <c r="L30" s="77">
        <v>70.290000000000006</v>
      </c>
      <c r="M30" s="77">
        <v>5195.84</v>
      </c>
      <c r="N30" s="77">
        <v>0</v>
      </c>
      <c r="O30" s="77">
        <v>484.94476800000001</v>
      </c>
      <c r="P30" s="77">
        <v>0</v>
      </c>
      <c r="Q30" s="77">
        <v>0</v>
      </c>
      <c r="R30" s="77">
        <v>163.91133158400001</v>
      </c>
      <c r="S30" s="77">
        <v>1230.92704804608</v>
      </c>
      <c r="T30" s="78">
        <v>638.08596706821095</v>
      </c>
      <c r="V30" s="77">
        <v>79.22</v>
      </c>
      <c r="W30" s="77">
        <v>0</v>
      </c>
    </row>
    <row r="31" spans="1:32" ht="13.5" customHeight="1" thickBot="1" x14ac:dyDescent="0.25">
      <c r="A31" s="95"/>
      <c r="B31" s="96"/>
      <c r="C31" s="97" t="s">
        <v>2052</v>
      </c>
      <c r="D31" s="97"/>
      <c r="E31" s="98"/>
      <c r="F31" s="98"/>
      <c r="G31" s="98"/>
      <c r="H31" s="98"/>
      <c r="I31" s="98"/>
      <c r="J31" s="98"/>
      <c r="K31" s="99"/>
      <c r="L31" s="99"/>
      <c r="M31" s="99"/>
      <c r="N31" s="99"/>
      <c r="O31" s="99"/>
      <c r="P31" s="99"/>
      <c r="Q31" s="99"/>
      <c r="R31" s="99"/>
      <c r="S31" s="99"/>
      <c r="T31" s="100"/>
      <c r="V31" s="99"/>
      <c r="W31" s="99"/>
    </row>
    <row r="32" spans="1:32" ht="13.5" customHeight="1" thickBot="1" x14ac:dyDescent="0.25">
      <c r="A32" s="102"/>
      <c r="B32" s="103"/>
      <c r="C32" s="104" t="s">
        <v>2053</v>
      </c>
      <c r="D32" s="104"/>
      <c r="E32" s="105"/>
      <c r="F32" s="105">
        <v>73.92</v>
      </c>
      <c r="G32" s="105"/>
      <c r="H32" s="105">
        <v>73.92</v>
      </c>
      <c r="I32" s="105">
        <f t="shared" si="0"/>
        <v>36.96</v>
      </c>
      <c r="J32" s="105">
        <f t="shared" si="1"/>
        <v>36.96</v>
      </c>
      <c r="K32" s="93"/>
      <c r="L32" s="93"/>
      <c r="M32" s="93"/>
      <c r="N32" s="93"/>
      <c r="O32" s="93"/>
      <c r="P32" s="93"/>
      <c r="Q32" s="93"/>
      <c r="R32" s="93"/>
      <c r="S32" s="93"/>
      <c r="T32" s="93"/>
      <c r="V32" s="93"/>
      <c r="W32" s="93"/>
    </row>
    <row r="33" spans="1:32" ht="24" customHeight="1" thickBot="1" x14ac:dyDescent="0.25">
      <c r="A33" s="8">
        <v>1305</v>
      </c>
      <c r="B33" s="9" t="s">
        <v>158</v>
      </c>
      <c r="C33" s="10" t="s">
        <v>159</v>
      </c>
      <c r="D33" s="10" t="s">
        <v>92</v>
      </c>
      <c r="E33" s="11">
        <v>0</v>
      </c>
      <c r="F33" s="11">
        <v>93.04</v>
      </c>
      <c r="G33" s="11"/>
      <c r="H33" s="11">
        <v>93.04</v>
      </c>
      <c r="I33" s="11">
        <f t="shared" si="0"/>
        <v>46.52</v>
      </c>
      <c r="J33" s="11">
        <f t="shared" si="1"/>
        <v>46.52</v>
      </c>
      <c r="K33" s="12">
        <v>375.39</v>
      </c>
      <c r="L33" s="12">
        <v>249.58</v>
      </c>
      <c r="M33" s="12">
        <v>23220.92</v>
      </c>
      <c r="N33" s="12">
        <v>0</v>
      </c>
      <c r="O33" s="12">
        <v>1206.886968</v>
      </c>
      <c r="P33" s="12">
        <v>0</v>
      </c>
      <c r="Q33" s="12">
        <v>0</v>
      </c>
      <c r="R33" s="12">
        <v>407.92779518399999</v>
      </c>
      <c r="S33" s="12">
        <v>5501.1771780580802</v>
      </c>
      <c r="T33" s="13">
        <v>2851.6913047338899</v>
      </c>
      <c r="V33" s="12">
        <v>297.85000000000002</v>
      </c>
      <c r="W33" s="12">
        <v>0</v>
      </c>
    </row>
    <row r="34" spans="1:32" ht="13.5" customHeight="1" thickBot="1" x14ac:dyDescent="0.25">
      <c r="A34" s="95"/>
      <c r="B34" s="96"/>
      <c r="C34" s="97" t="s">
        <v>160</v>
      </c>
      <c r="D34" s="97"/>
      <c r="E34" s="98"/>
      <c r="F34" s="98"/>
      <c r="G34" s="98"/>
      <c r="H34" s="98"/>
      <c r="I34" s="98"/>
      <c r="J34" s="98"/>
      <c r="K34" s="99"/>
      <c r="L34" s="99"/>
      <c r="M34" s="99"/>
      <c r="N34" s="99"/>
      <c r="O34" s="99"/>
      <c r="P34" s="99"/>
      <c r="Q34" s="99"/>
      <c r="R34" s="99"/>
      <c r="S34" s="99"/>
      <c r="T34" s="100"/>
      <c r="V34" s="99"/>
      <c r="W34" s="99"/>
    </row>
    <row r="35" spans="1:32" ht="13.5" customHeight="1" thickBot="1" x14ac:dyDescent="0.25">
      <c r="A35" s="102"/>
      <c r="B35" s="103"/>
      <c r="C35" s="104" t="s">
        <v>3020</v>
      </c>
      <c r="D35" s="104"/>
      <c r="E35" s="105"/>
      <c r="F35" s="105">
        <v>93.04</v>
      </c>
      <c r="G35" s="105"/>
      <c r="H35" s="105">
        <v>93.04</v>
      </c>
      <c r="I35" s="105">
        <f t="shared" si="0"/>
        <v>46.52</v>
      </c>
      <c r="J35" s="105">
        <f t="shared" si="1"/>
        <v>46.52</v>
      </c>
      <c r="K35" s="93"/>
      <c r="L35" s="93"/>
      <c r="M35" s="93"/>
      <c r="N35" s="93"/>
      <c r="O35" s="93"/>
      <c r="P35" s="93"/>
      <c r="Q35" s="93"/>
      <c r="R35" s="93"/>
      <c r="S35" s="93"/>
      <c r="T35" s="93"/>
      <c r="V35" s="93"/>
      <c r="W35" s="93"/>
    </row>
    <row r="36" spans="1:32" ht="24" customHeight="1" thickBot="1" x14ac:dyDescent="0.25">
      <c r="A36" s="8">
        <v>1306</v>
      </c>
      <c r="B36" s="9" t="s">
        <v>161</v>
      </c>
      <c r="C36" s="10" t="s">
        <v>162</v>
      </c>
      <c r="D36" s="10" t="s">
        <v>92</v>
      </c>
      <c r="E36" s="11">
        <v>0</v>
      </c>
      <c r="F36" s="11">
        <v>465.2</v>
      </c>
      <c r="G36" s="11"/>
      <c r="H36" s="11">
        <v>465.2</v>
      </c>
      <c r="I36" s="11">
        <f t="shared" si="0"/>
        <v>232.6</v>
      </c>
      <c r="J36" s="11">
        <f t="shared" si="1"/>
        <v>232.6</v>
      </c>
      <c r="K36" s="12">
        <v>27.37</v>
      </c>
      <c r="L36" s="12">
        <v>18.91</v>
      </c>
      <c r="M36" s="12">
        <v>8796.93</v>
      </c>
      <c r="N36" s="12">
        <v>0</v>
      </c>
      <c r="O36" s="12">
        <v>346.8066</v>
      </c>
      <c r="P36" s="12">
        <v>0</v>
      </c>
      <c r="Q36" s="12">
        <v>0</v>
      </c>
      <c r="R36" s="12">
        <v>117.2206308</v>
      </c>
      <c r="S36" s="12">
        <v>2084.1598393959998</v>
      </c>
      <c r="T36" s="13">
        <v>1080.3833978274399</v>
      </c>
      <c r="V36" s="12">
        <v>23.05</v>
      </c>
      <c r="W36" s="12">
        <v>0</v>
      </c>
    </row>
    <row r="37" spans="1:32" ht="13.5" customHeight="1" thickBot="1" x14ac:dyDescent="0.25">
      <c r="A37" s="102"/>
      <c r="B37" s="103"/>
      <c r="C37" s="104" t="s">
        <v>3021</v>
      </c>
      <c r="D37" s="104"/>
      <c r="E37" s="105"/>
      <c r="F37" s="105">
        <v>465.2</v>
      </c>
      <c r="G37" s="105"/>
      <c r="H37" s="105">
        <v>465.2</v>
      </c>
      <c r="I37" s="105">
        <f t="shared" si="0"/>
        <v>232.6</v>
      </c>
      <c r="J37" s="105">
        <f t="shared" si="1"/>
        <v>232.6</v>
      </c>
      <c r="K37" s="93"/>
      <c r="L37" s="93"/>
      <c r="M37" s="93"/>
      <c r="N37" s="93"/>
      <c r="O37" s="93"/>
      <c r="P37" s="93"/>
      <c r="Q37" s="93"/>
      <c r="R37" s="93"/>
      <c r="S37" s="93"/>
      <c r="T37" s="93"/>
      <c r="V37" s="93"/>
      <c r="W37" s="93"/>
    </row>
    <row r="38" spans="1:32" ht="24" customHeight="1" x14ac:dyDescent="0.2">
      <c r="A38" s="67">
        <v>54</v>
      </c>
      <c r="B38" s="68" t="s">
        <v>2056</v>
      </c>
      <c r="C38" s="69" t="s">
        <v>2057</v>
      </c>
      <c r="D38" s="69" t="s">
        <v>92</v>
      </c>
      <c r="E38" s="70">
        <v>0</v>
      </c>
      <c r="F38" s="70">
        <v>130</v>
      </c>
      <c r="G38" s="70"/>
      <c r="H38" s="70">
        <v>130</v>
      </c>
      <c r="I38" s="70">
        <f t="shared" si="0"/>
        <v>65</v>
      </c>
      <c r="J38" s="70">
        <f t="shared" si="1"/>
        <v>65</v>
      </c>
      <c r="K38" s="71">
        <v>348.01</v>
      </c>
      <c r="L38" s="71">
        <v>138.22</v>
      </c>
      <c r="M38" s="71">
        <v>17968.599999999999</v>
      </c>
      <c r="N38" s="71">
        <v>0</v>
      </c>
      <c r="O38" s="71">
        <v>3543.319</v>
      </c>
      <c r="P38" s="71">
        <v>6763.9</v>
      </c>
      <c r="Q38" s="71">
        <v>0</v>
      </c>
      <c r="R38" s="71">
        <v>1197.641822</v>
      </c>
      <c r="S38" s="71">
        <v>4256.7985041399997</v>
      </c>
      <c r="T38" s="72">
        <v>2206.6323056596002</v>
      </c>
      <c r="V38" s="71">
        <v>154.04</v>
      </c>
      <c r="W38" s="71">
        <v>0</v>
      </c>
    </row>
    <row r="39" spans="1:32" ht="13.5" customHeight="1" x14ac:dyDescent="0.2">
      <c r="A39" s="87">
        <v>55</v>
      </c>
      <c r="B39" s="88" t="s">
        <v>90</v>
      </c>
      <c r="C39" s="89" t="s">
        <v>2058</v>
      </c>
      <c r="D39" s="89" t="s">
        <v>92</v>
      </c>
      <c r="E39" s="90">
        <v>0</v>
      </c>
      <c r="F39" s="90">
        <v>130</v>
      </c>
      <c r="G39" s="90"/>
      <c r="H39" s="90">
        <v>130</v>
      </c>
      <c r="I39" s="90">
        <f t="shared" si="0"/>
        <v>65</v>
      </c>
      <c r="J39" s="90">
        <f t="shared" si="1"/>
        <v>65</v>
      </c>
      <c r="K39" s="91">
        <v>22.43</v>
      </c>
      <c r="L39" s="91">
        <v>18.170000000000002</v>
      </c>
      <c r="M39" s="91">
        <v>2362.1</v>
      </c>
      <c r="N39" s="91">
        <v>0</v>
      </c>
      <c r="O39" s="91">
        <v>174.447</v>
      </c>
      <c r="P39" s="91">
        <v>1279.2</v>
      </c>
      <c r="Q39" s="91">
        <v>0</v>
      </c>
      <c r="R39" s="91">
        <v>58.963085999999997</v>
      </c>
      <c r="S39" s="91">
        <v>559.66573182000002</v>
      </c>
      <c r="T39" s="92">
        <v>290.1186144948</v>
      </c>
      <c r="V39" s="91">
        <v>22.43</v>
      </c>
      <c r="W39" s="91">
        <v>0</v>
      </c>
    </row>
    <row r="40" spans="1:32" ht="24" customHeight="1" thickBot="1" x14ac:dyDescent="0.25">
      <c r="A40" s="73">
        <v>1307</v>
      </c>
      <c r="B40" s="74" t="s">
        <v>163</v>
      </c>
      <c r="C40" s="75" t="s">
        <v>164</v>
      </c>
      <c r="D40" s="75" t="s">
        <v>139</v>
      </c>
      <c r="E40" s="76">
        <v>0</v>
      </c>
      <c r="F40" s="76">
        <v>93.04</v>
      </c>
      <c r="G40" s="76"/>
      <c r="H40" s="76">
        <v>93.04</v>
      </c>
      <c r="I40" s="76">
        <f t="shared" si="0"/>
        <v>46.52</v>
      </c>
      <c r="J40" s="76">
        <f t="shared" si="1"/>
        <v>46.52</v>
      </c>
      <c r="K40" s="77">
        <v>394.13</v>
      </c>
      <c r="L40" s="77">
        <v>650</v>
      </c>
      <c r="M40" s="77">
        <v>60476</v>
      </c>
      <c r="N40" s="77">
        <v>60476</v>
      </c>
      <c r="O40" s="77">
        <v>0</v>
      </c>
      <c r="P40" s="77">
        <v>0</v>
      </c>
      <c r="Q40" s="77">
        <v>0</v>
      </c>
      <c r="R40" s="77">
        <v>0</v>
      </c>
      <c r="S40" s="77">
        <v>0</v>
      </c>
      <c r="T40" s="78">
        <v>0</v>
      </c>
      <c r="V40" s="77">
        <v>1330</v>
      </c>
      <c r="W40" s="77">
        <v>123743.2</v>
      </c>
    </row>
    <row r="41" spans="1:32" ht="13.5" customHeight="1" thickBot="1" x14ac:dyDescent="0.25">
      <c r="A41" s="95"/>
      <c r="B41" s="96"/>
      <c r="C41" s="97" t="s">
        <v>160</v>
      </c>
      <c r="D41" s="97"/>
      <c r="E41" s="98"/>
      <c r="F41" s="98"/>
      <c r="G41" s="98"/>
      <c r="H41" s="98"/>
      <c r="I41" s="98"/>
      <c r="J41" s="98"/>
      <c r="K41" s="99"/>
      <c r="L41" s="99"/>
      <c r="M41" s="99"/>
      <c r="N41" s="99"/>
      <c r="O41" s="99"/>
      <c r="P41" s="99"/>
      <c r="Q41" s="99"/>
      <c r="R41" s="99"/>
      <c r="S41" s="99"/>
      <c r="T41" s="100"/>
      <c r="V41" s="99"/>
      <c r="W41" s="99"/>
    </row>
    <row r="42" spans="1:32" ht="13.5" customHeight="1" x14ac:dyDescent="0.2">
      <c r="A42" s="102"/>
      <c r="B42" s="103"/>
      <c r="C42" s="104" t="s">
        <v>3020</v>
      </c>
      <c r="D42" s="104"/>
      <c r="E42" s="105"/>
      <c r="F42" s="105">
        <v>93.04</v>
      </c>
      <c r="G42" s="105"/>
      <c r="H42" s="105">
        <v>93.04</v>
      </c>
      <c r="I42" s="105">
        <f t="shared" si="0"/>
        <v>46.52</v>
      </c>
      <c r="J42" s="105">
        <f t="shared" si="1"/>
        <v>46.52</v>
      </c>
      <c r="K42" s="93"/>
      <c r="L42" s="93"/>
      <c r="M42" s="93"/>
      <c r="N42" s="93"/>
      <c r="O42" s="93"/>
      <c r="P42" s="93"/>
      <c r="Q42" s="93"/>
      <c r="R42" s="93"/>
      <c r="S42" s="93"/>
      <c r="T42" s="93"/>
      <c r="V42" s="93"/>
      <c r="W42" s="93"/>
    </row>
    <row r="43" spans="1:32" ht="13.5" customHeight="1" thickBot="1" x14ac:dyDescent="0.25">
      <c r="A43" s="63"/>
      <c r="B43" s="64" t="s">
        <v>165</v>
      </c>
      <c r="C43" s="65" t="s">
        <v>166</v>
      </c>
      <c r="D43" s="65" t="s">
        <v>139</v>
      </c>
      <c r="E43" s="66">
        <v>1</v>
      </c>
      <c r="F43" s="66">
        <v>93.04</v>
      </c>
      <c r="G43" s="66"/>
      <c r="H43" s="66">
        <v>93.04</v>
      </c>
      <c r="I43" s="66">
        <f t="shared" si="0"/>
        <v>46.52</v>
      </c>
      <c r="J43" s="66">
        <f t="shared" si="1"/>
        <v>46.52</v>
      </c>
      <c r="K43" s="1">
        <v>650</v>
      </c>
      <c r="L43" s="1">
        <v>650</v>
      </c>
      <c r="M43" s="1">
        <v>60476</v>
      </c>
      <c r="N43" s="1">
        <v>60476</v>
      </c>
      <c r="O43" s="1"/>
      <c r="P43" s="1"/>
      <c r="Q43" s="1"/>
      <c r="R43" s="1"/>
      <c r="S43" s="1"/>
      <c r="T43" s="1"/>
      <c r="V43" s="1">
        <v>1330</v>
      </c>
      <c r="W43" s="1">
        <v>123743.2</v>
      </c>
      <c r="X43" s="15">
        <f t="shared" ref="X43" si="35">V43/L43</f>
        <v>2.046153846153846</v>
      </c>
      <c r="Y43" s="15">
        <f t="shared" ref="Y43" si="36">X43-AF43</f>
        <v>2.0205018346150125</v>
      </c>
      <c r="Z43" s="16">
        <f t="shared" ref="Z43" si="37">K43*Y43</f>
        <v>1313.3261924997582</v>
      </c>
      <c r="AA43" s="16">
        <f t="shared" ref="AA43" si="38">Z43-K43</f>
        <v>663.32619249975824</v>
      </c>
      <c r="AB43" s="16">
        <f t="shared" ref="AB43" si="39">J43*AA43</f>
        <v>30857.934475088754</v>
      </c>
      <c r="AC43" s="15">
        <f t="shared" ref="AC43" si="40">104.584835545197%-100%</f>
        <v>4.5848355451969969E-2</v>
      </c>
      <c r="AD43" s="15">
        <f t="shared" ref="AD43" si="41">101.199262415129%-100%</f>
        <v>1.1992624151289988E-2</v>
      </c>
      <c r="AE43" s="15">
        <f t="shared" ref="AE43" si="42">101.911505501324%-100%</f>
        <v>1.9115055013239957E-2</v>
      </c>
      <c r="AF43" s="15">
        <f t="shared" ref="AF43" si="43">AVERAGE(AC43:AE43)</f>
        <v>2.5652011538833303E-2</v>
      </c>
    </row>
    <row r="44" spans="1:32" ht="24" customHeight="1" x14ac:dyDescent="0.2">
      <c r="A44" s="67">
        <v>56</v>
      </c>
      <c r="B44" s="68" t="s">
        <v>2059</v>
      </c>
      <c r="C44" s="69" t="s">
        <v>2060</v>
      </c>
      <c r="D44" s="69" t="s">
        <v>92</v>
      </c>
      <c r="E44" s="70">
        <v>0</v>
      </c>
      <c r="F44" s="70">
        <v>36.96</v>
      </c>
      <c r="G44" s="70"/>
      <c r="H44" s="70">
        <v>36.96</v>
      </c>
      <c r="I44" s="70">
        <f t="shared" si="0"/>
        <v>18.48</v>
      </c>
      <c r="J44" s="70">
        <f t="shared" si="1"/>
        <v>18.48</v>
      </c>
      <c r="K44" s="71">
        <v>165.84</v>
      </c>
      <c r="L44" s="71">
        <v>129.87</v>
      </c>
      <c r="M44" s="71">
        <v>4800</v>
      </c>
      <c r="N44" s="71">
        <v>0</v>
      </c>
      <c r="O44" s="71">
        <v>1634.774064</v>
      </c>
      <c r="P44" s="71">
        <v>886.10121600000002</v>
      </c>
      <c r="Q44" s="71">
        <v>0</v>
      </c>
      <c r="R44" s="71">
        <v>552.55363363200001</v>
      </c>
      <c r="S44" s="71">
        <v>1137.1686980438401</v>
      </c>
      <c r="T44" s="72">
        <v>589.48366563461798</v>
      </c>
      <c r="V44" s="71">
        <v>143.35</v>
      </c>
      <c r="W44" s="71">
        <v>0</v>
      </c>
    </row>
    <row r="45" spans="1:32" ht="24" customHeight="1" thickBot="1" x14ac:dyDescent="0.25">
      <c r="A45" s="73">
        <v>58</v>
      </c>
      <c r="B45" s="74" t="s">
        <v>2061</v>
      </c>
      <c r="C45" s="75" t="s">
        <v>2062</v>
      </c>
      <c r="D45" s="75" t="s">
        <v>92</v>
      </c>
      <c r="E45" s="76">
        <v>0</v>
      </c>
      <c r="F45" s="76">
        <v>54.06</v>
      </c>
      <c r="G45" s="76"/>
      <c r="H45" s="76">
        <v>54.06</v>
      </c>
      <c r="I45" s="76">
        <f t="shared" si="0"/>
        <v>27.03</v>
      </c>
      <c r="J45" s="76">
        <f t="shared" si="1"/>
        <v>27.03</v>
      </c>
      <c r="K45" s="77">
        <v>767.91</v>
      </c>
      <c r="L45" s="77">
        <v>503.94</v>
      </c>
      <c r="M45" s="77">
        <v>27243</v>
      </c>
      <c r="N45" s="77">
        <v>0</v>
      </c>
      <c r="O45" s="77">
        <v>13036.958232000001</v>
      </c>
      <c r="P45" s="77">
        <v>0</v>
      </c>
      <c r="Q45" s="77">
        <v>0</v>
      </c>
      <c r="R45" s="77">
        <v>4406.4918824160004</v>
      </c>
      <c r="S45" s="77">
        <v>6454.0765423339199</v>
      </c>
      <c r="T45" s="78">
        <v>3345.6537319449899</v>
      </c>
      <c r="V45" s="77">
        <v>553.66</v>
      </c>
      <c r="W45" s="77">
        <v>0</v>
      </c>
    </row>
    <row r="46" spans="1:32" ht="13.5" customHeight="1" x14ac:dyDescent="0.2">
      <c r="A46" s="2">
        <v>59</v>
      </c>
      <c r="B46" s="3" t="s">
        <v>2063</v>
      </c>
      <c r="C46" s="4" t="s">
        <v>2064</v>
      </c>
      <c r="D46" s="4" t="s">
        <v>139</v>
      </c>
      <c r="E46" s="5">
        <v>0</v>
      </c>
      <c r="F46" s="5">
        <v>108.12</v>
      </c>
      <c r="G46" s="5"/>
      <c r="H46" s="5">
        <v>108.12</v>
      </c>
      <c r="I46" s="5">
        <f t="shared" si="0"/>
        <v>54.06</v>
      </c>
      <c r="J46" s="5">
        <f t="shared" si="1"/>
        <v>54.06</v>
      </c>
      <c r="K46" s="6">
        <v>219</v>
      </c>
      <c r="L46" s="6">
        <v>219</v>
      </c>
      <c r="M46" s="6">
        <v>23678.28</v>
      </c>
      <c r="N46" s="6">
        <v>0</v>
      </c>
      <c r="O46" s="6">
        <v>0</v>
      </c>
      <c r="P46" s="6">
        <v>0</v>
      </c>
      <c r="Q46" s="6">
        <v>0</v>
      </c>
      <c r="R46" s="6">
        <v>0</v>
      </c>
      <c r="S46" s="6">
        <v>0</v>
      </c>
      <c r="T46" s="6">
        <v>0</v>
      </c>
      <c r="V46" s="6">
        <v>288</v>
      </c>
      <c r="W46" s="6">
        <v>0</v>
      </c>
      <c r="X46" s="15">
        <f t="shared" ref="X46" si="44">V46/L46</f>
        <v>1.3150684931506849</v>
      </c>
      <c r="Y46" s="15">
        <f t="shared" ref="Y46" si="45">X46-AF46</f>
        <v>1.2894164816118516</v>
      </c>
      <c r="Z46" s="16">
        <f t="shared" ref="Z46" si="46">K46*Y46</f>
        <v>282.3822094729955</v>
      </c>
      <c r="AA46" s="16">
        <f t="shared" ref="AA46" si="47">Z46-K46</f>
        <v>63.382209472995498</v>
      </c>
      <c r="AB46" s="16">
        <f t="shared" ref="AB46" si="48">J46*AA46</f>
        <v>3426.4422441101369</v>
      </c>
      <c r="AC46" s="15">
        <f t="shared" ref="AC46" si="49">104.584835545197%-100%</f>
        <v>4.5848355451969969E-2</v>
      </c>
      <c r="AD46" s="15">
        <f t="shared" ref="AD46" si="50">101.199262415129%-100%</f>
        <v>1.1992624151289988E-2</v>
      </c>
      <c r="AE46" s="15">
        <f t="shared" ref="AE46" si="51">101.911505501324%-100%</f>
        <v>1.9115055013239957E-2</v>
      </c>
      <c r="AF46" s="15">
        <f t="shared" ref="AF46" si="52">AVERAGE(AC46:AE46)</f>
        <v>2.5652011538833303E-2</v>
      </c>
    </row>
    <row r="47" spans="1:32" ht="13.5" customHeight="1" x14ac:dyDescent="0.2">
      <c r="A47" s="102"/>
      <c r="B47" s="103"/>
      <c r="C47" s="104" t="s">
        <v>3022</v>
      </c>
      <c r="D47" s="104"/>
      <c r="E47" s="105"/>
      <c r="F47" s="105">
        <v>108.12</v>
      </c>
      <c r="G47" s="105"/>
      <c r="H47" s="105">
        <v>108.12</v>
      </c>
      <c r="I47" s="105">
        <f t="shared" si="0"/>
        <v>54.06</v>
      </c>
      <c r="J47" s="105">
        <f t="shared" si="1"/>
        <v>54.06</v>
      </c>
      <c r="K47" s="93"/>
      <c r="L47" s="93"/>
      <c r="M47" s="93"/>
      <c r="N47" s="93"/>
      <c r="O47" s="93"/>
      <c r="P47" s="93"/>
      <c r="Q47" s="93"/>
      <c r="R47" s="93"/>
      <c r="S47" s="93"/>
      <c r="T47" s="93"/>
      <c r="V47" s="93"/>
      <c r="W47" s="93"/>
    </row>
    <row r="48" spans="1:32" ht="28.5" customHeight="1" thickBot="1" x14ac:dyDescent="0.35">
      <c r="A48" s="58"/>
      <c r="B48" s="59" t="s">
        <v>19</v>
      </c>
      <c r="C48" s="60" t="s">
        <v>169</v>
      </c>
      <c r="D48" s="60"/>
      <c r="E48" s="61"/>
      <c r="F48" s="61"/>
      <c r="G48" s="61"/>
      <c r="H48" s="61"/>
      <c r="I48" s="61"/>
      <c r="J48" s="61"/>
      <c r="K48" s="62"/>
      <c r="L48" s="62"/>
      <c r="M48" s="62">
        <v>11147.49</v>
      </c>
      <c r="N48" s="62">
        <v>7448.5223999999998</v>
      </c>
      <c r="O48" s="62">
        <v>1395.933135</v>
      </c>
      <c r="P48" s="62">
        <v>0</v>
      </c>
      <c r="Q48" s="62">
        <v>0</v>
      </c>
      <c r="R48" s="62">
        <v>471.82539962999999</v>
      </c>
      <c r="S48" s="62">
        <v>1177.9976447391</v>
      </c>
      <c r="T48" s="62">
        <v>454.25242511167397</v>
      </c>
      <c r="V48" s="62"/>
      <c r="W48" s="62">
        <v>8561.52</v>
      </c>
    </row>
    <row r="49" spans="1:32" ht="24" customHeight="1" thickBot="1" x14ac:dyDescent="0.25">
      <c r="A49" s="8">
        <v>1304</v>
      </c>
      <c r="B49" s="9" t="s">
        <v>170</v>
      </c>
      <c r="C49" s="10" t="s">
        <v>171</v>
      </c>
      <c r="D49" s="10" t="s">
        <v>92</v>
      </c>
      <c r="E49" s="11">
        <v>0</v>
      </c>
      <c r="F49" s="11">
        <v>10.81</v>
      </c>
      <c r="G49" s="11"/>
      <c r="H49" s="11">
        <v>10.81</v>
      </c>
      <c r="I49" s="11">
        <f t="shared" si="0"/>
        <v>5.4050000000000002</v>
      </c>
      <c r="J49" s="11">
        <f t="shared" si="1"/>
        <v>5.4050000000000002</v>
      </c>
      <c r="K49" s="12">
        <v>436.11</v>
      </c>
      <c r="L49" s="12">
        <v>1031.22</v>
      </c>
      <c r="M49" s="12">
        <v>11147.49</v>
      </c>
      <c r="N49" s="12">
        <v>7448.5223999999998</v>
      </c>
      <c r="O49" s="12">
        <v>1395.933135</v>
      </c>
      <c r="P49" s="12">
        <v>0</v>
      </c>
      <c r="Q49" s="12">
        <v>0</v>
      </c>
      <c r="R49" s="12">
        <v>471.82539962999999</v>
      </c>
      <c r="S49" s="12">
        <v>1177.9976447391</v>
      </c>
      <c r="T49" s="13">
        <v>454.25242511167397</v>
      </c>
      <c r="V49" s="12">
        <v>1216.46</v>
      </c>
      <c r="W49" s="12">
        <v>8561.52</v>
      </c>
    </row>
    <row r="50" spans="1:32" ht="13.5" customHeight="1" x14ac:dyDescent="0.2">
      <c r="A50" s="63"/>
      <c r="B50" s="64" t="s">
        <v>172</v>
      </c>
      <c r="C50" s="65" t="s">
        <v>173</v>
      </c>
      <c r="D50" s="65" t="s">
        <v>139</v>
      </c>
      <c r="E50" s="66">
        <v>1.98</v>
      </c>
      <c r="F50" s="66">
        <v>21.4038</v>
      </c>
      <c r="G50" s="66"/>
      <c r="H50" s="66">
        <v>21.4038</v>
      </c>
      <c r="I50" s="66">
        <f t="shared" si="0"/>
        <v>10.7019</v>
      </c>
      <c r="J50" s="66">
        <f t="shared" si="1"/>
        <v>10.7019</v>
      </c>
      <c r="K50" s="1">
        <v>348</v>
      </c>
      <c r="L50" s="1">
        <v>348</v>
      </c>
      <c r="M50" s="1">
        <v>7448.5223999999998</v>
      </c>
      <c r="N50" s="1">
        <v>7448.5223999999998</v>
      </c>
      <c r="O50" s="1"/>
      <c r="P50" s="1"/>
      <c r="Q50" s="1"/>
      <c r="R50" s="1"/>
      <c r="S50" s="1"/>
      <c r="T50" s="1"/>
      <c r="V50" s="1">
        <v>400</v>
      </c>
      <c r="W50" s="1">
        <v>8561.52</v>
      </c>
      <c r="X50" s="15">
        <f t="shared" ref="X50" si="53">V50/L50</f>
        <v>1.1494252873563218</v>
      </c>
      <c r="Y50" s="15">
        <f t="shared" ref="Y50" si="54">X50-AF50</f>
        <v>1.1237732758174885</v>
      </c>
      <c r="Z50" s="16">
        <f t="shared" ref="Z50" si="55">K50*Y50</f>
        <v>391.07309998448602</v>
      </c>
      <c r="AA50" s="16">
        <f t="shared" ref="AA50" si="56">Z50-K50</f>
        <v>43.073099984486021</v>
      </c>
      <c r="AB50" s="16">
        <f t="shared" ref="AB50" si="57">J50*AA50</f>
        <v>460.96400872397095</v>
      </c>
      <c r="AC50" s="15">
        <f t="shared" ref="AC50" si="58">104.584835545197%-100%</f>
        <v>4.5848355451969969E-2</v>
      </c>
      <c r="AD50" s="15">
        <f t="shared" ref="AD50" si="59">101.199262415129%-100%</f>
        <v>1.1992624151289988E-2</v>
      </c>
      <c r="AE50" s="15">
        <f t="shared" ref="AE50" si="60">101.911505501324%-100%</f>
        <v>1.9115055013239957E-2</v>
      </c>
      <c r="AF50" s="15">
        <f t="shared" ref="AF50" si="61">AVERAGE(AC50:AE50)</f>
        <v>2.5652011538833303E-2</v>
      </c>
    </row>
    <row r="51" spans="1:32" ht="28.5" customHeight="1" thickBot="1" x14ac:dyDescent="0.35">
      <c r="A51" s="58"/>
      <c r="B51" s="59" t="s">
        <v>661</v>
      </c>
      <c r="C51" s="60" t="s">
        <v>662</v>
      </c>
      <c r="D51" s="60"/>
      <c r="E51" s="61"/>
      <c r="F51" s="61"/>
      <c r="G51" s="61"/>
      <c r="H51" s="61"/>
      <c r="I51" s="61"/>
      <c r="J51" s="61"/>
      <c r="K51" s="62"/>
      <c r="L51" s="62"/>
      <c r="M51" s="62">
        <v>264141.87</v>
      </c>
      <c r="N51" s="62">
        <v>0</v>
      </c>
      <c r="O51" s="62">
        <v>110300.21544299999</v>
      </c>
      <c r="P51" s="62">
        <v>0</v>
      </c>
      <c r="Q51" s="62">
        <v>0</v>
      </c>
      <c r="R51" s="62">
        <v>37281.472819734001</v>
      </c>
      <c r="S51" s="62">
        <v>84121.562309758403</v>
      </c>
      <c r="T51" s="62">
        <v>32438.455080148899</v>
      </c>
      <c r="V51" s="62"/>
      <c r="W51" s="62">
        <v>0</v>
      </c>
    </row>
    <row r="52" spans="1:32" ht="13.5" customHeight="1" x14ac:dyDescent="0.2">
      <c r="A52" s="67">
        <v>141</v>
      </c>
      <c r="B52" s="68" t="s">
        <v>1261</v>
      </c>
      <c r="C52" s="69" t="s">
        <v>1262</v>
      </c>
      <c r="D52" s="69" t="s">
        <v>139</v>
      </c>
      <c r="E52" s="70">
        <v>0</v>
      </c>
      <c r="F52" s="70">
        <v>129.637</v>
      </c>
      <c r="G52" s="70"/>
      <c r="H52" s="70">
        <v>129.637</v>
      </c>
      <c r="I52" s="70">
        <f t="shared" si="0"/>
        <v>64.8185</v>
      </c>
      <c r="J52" s="70">
        <f t="shared" si="1"/>
        <v>64.8185</v>
      </c>
      <c r="K52" s="71">
        <v>617.71</v>
      </c>
      <c r="L52" s="71"/>
      <c r="M52" s="71"/>
      <c r="N52" s="71"/>
      <c r="O52" s="71"/>
      <c r="P52" s="71"/>
      <c r="Q52" s="71"/>
      <c r="R52" s="71"/>
      <c r="S52" s="71"/>
      <c r="T52" s="72"/>
      <c r="V52" s="71"/>
      <c r="W52" s="71"/>
    </row>
    <row r="53" spans="1:32" ht="24" customHeight="1" thickBot="1" x14ac:dyDescent="0.25">
      <c r="A53" s="73">
        <v>142</v>
      </c>
      <c r="B53" s="74" t="s">
        <v>1263</v>
      </c>
      <c r="C53" s="75" t="s">
        <v>1264</v>
      </c>
      <c r="D53" s="75" t="s">
        <v>139</v>
      </c>
      <c r="E53" s="76">
        <v>0</v>
      </c>
      <c r="F53" s="76">
        <v>129.637</v>
      </c>
      <c r="G53" s="76"/>
      <c r="H53" s="76">
        <v>129.637</v>
      </c>
      <c r="I53" s="76">
        <f t="shared" si="0"/>
        <v>64.8185</v>
      </c>
      <c r="J53" s="76">
        <f t="shared" si="1"/>
        <v>64.8185</v>
      </c>
      <c r="K53" s="77">
        <v>239.56</v>
      </c>
      <c r="L53" s="77"/>
      <c r="M53" s="77"/>
      <c r="N53" s="77"/>
      <c r="O53" s="77"/>
      <c r="P53" s="77"/>
      <c r="Q53" s="77"/>
      <c r="R53" s="77"/>
      <c r="S53" s="77"/>
      <c r="T53" s="78"/>
      <c r="V53" s="77"/>
      <c r="W53" s="77"/>
    </row>
    <row r="54" spans="1:32" ht="30.75" customHeight="1" thickBot="1" x14ac:dyDescent="0.35">
      <c r="A54" s="53"/>
      <c r="B54" s="54" t="s">
        <v>2020</v>
      </c>
      <c r="C54" s="55" t="s">
        <v>2021</v>
      </c>
      <c r="D54" s="55"/>
      <c r="E54" s="56"/>
      <c r="F54" s="56"/>
      <c r="G54" s="56"/>
      <c r="H54" s="56"/>
      <c r="I54" s="56"/>
      <c r="J54" s="56"/>
      <c r="K54" s="57"/>
      <c r="L54" s="57"/>
      <c r="M54" s="57"/>
      <c r="N54" s="57"/>
      <c r="O54" s="57"/>
      <c r="P54" s="57"/>
      <c r="Q54" s="57"/>
      <c r="R54" s="57"/>
      <c r="S54" s="57"/>
      <c r="T54" s="57"/>
      <c r="V54" s="57"/>
      <c r="W54" s="57"/>
    </row>
    <row r="55" spans="1:32" ht="13.5" customHeight="1" x14ac:dyDescent="0.2">
      <c r="A55" s="67">
        <v>1199</v>
      </c>
      <c r="B55" s="68" t="s">
        <v>2066</v>
      </c>
      <c r="C55" s="69" t="s">
        <v>2067</v>
      </c>
      <c r="D55" s="69" t="s">
        <v>2024</v>
      </c>
      <c r="E55" s="70">
        <v>0</v>
      </c>
      <c r="F55" s="70">
        <v>20</v>
      </c>
      <c r="G55" s="70"/>
      <c r="H55" s="70">
        <v>20</v>
      </c>
      <c r="I55" s="70">
        <f t="shared" si="0"/>
        <v>10</v>
      </c>
      <c r="J55" s="70">
        <f t="shared" si="1"/>
        <v>10</v>
      </c>
      <c r="K55" s="71">
        <v>494.53</v>
      </c>
      <c r="L55" s="71"/>
      <c r="M55" s="71"/>
      <c r="N55" s="71"/>
      <c r="O55" s="71"/>
      <c r="P55" s="71"/>
      <c r="Q55" s="71"/>
      <c r="R55" s="71"/>
      <c r="S55" s="71"/>
      <c r="T55" s="72"/>
      <c r="V55" s="71"/>
      <c r="W55" s="71"/>
    </row>
    <row r="56" spans="1:32" ht="13.5" customHeight="1" x14ac:dyDescent="0.2">
      <c r="A56" s="87">
        <v>1201</v>
      </c>
      <c r="B56" s="88" t="s">
        <v>2068</v>
      </c>
      <c r="C56" s="89" t="s">
        <v>2069</v>
      </c>
      <c r="D56" s="89" t="s">
        <v>2024</v>
      </c>
      <c r="E56" s="90">
        <v>0</v>
      </c>
      <c r="F56" s="90">
        <v>10</v>
      </c>
      <c r="G56" s="90"/>
      <c r="H56" s="90">
        <v>10</v>
      </c>
      <c r="I56" s="90">
        <f t="shared" si="0"/>
        <v>5</v>
      </c>
      <c r="J56" s="90">
        <f t="shared" si="1"/>
        <v>5</v>
      </c>
      <c r="K56" s="91">
        <v>494.53</v>
      </c>
      <c r="L56" s="91"/>
      <c r="M56" s="91"/>
      <c r="N56" s="91"/>
      <c r="O56" s="91"/>
      <c r="P56" s="91"/>
      <c r="Q56" s="91"/>
      <c r="R56" s="91"/>
      <c r="S56" s="91"/>
      <c r="T56" s="92"/>
      <c r="V56" s="91"/>
      <c r="W56" s="91"/>
    </row>
    <row r="57" spans="1:32" ht="13.5" customHeight="1" x14ac:dyDescent="0.2">
      <c r="A57" s="87">
        <v>1202</v>
      </c>
      <c r="B57" s="88" t="s">
        <v>2070</v>
      </c>
      <c r="C57" s="89" t="s">
        <v>2071</v>
      </c>
      <c r="D57" s="89" t="s">
        <v>2024</v>
      </c>
      <c r="E57" s="90">
        <v>0</v>
      </c>
      <c r="F57" s="90">
        <v>18</v>
      </c>
      <c r="G57" s="90"/>
      <c r="H57" s="90">
        <v>18</v>
      </c>
      <c r="I57" s="90">
        <f t="shared" si="0"/>
        <v>9</v>
      </c>
      <c r="J57" s="90">
        <f t="shared" si="1"/>
        <v>9</v>
      </c>
      <c r="K57" s="91">
        <v>494.53</v>
      </c>
      <c r="L57" s="91"/>
      <c r="M57" s="91"/>
      <c r="N57" s="91"/>
      <c r="O57" s="91"/>
      <c r="P57" s="91"/>
      <c r="Q57" s="91"/>
      <c r="R57" s="91"/>
      <c r="S57" s="91"/>
      <c r="T57" s="92"/>
      <c r="V57" s="91"/>
      <c r="W57" s="91"/>
    </row>
    <row r="58" spans="1:32" ht="13.5" customHeight="1" thickBot="1" x14ac:dyDescent="0.25">
      <c r="A58" s="73">
        <v>1204</v>
      </c>
      <c r="B58" s="74" t="s">
        <v>2072</v>
      </c>
      <c r="C58" s="75" t="s">
        <v>2073</v>
      </c>
      <c r="D58" s="75" t="s">
        <v>2024</v>
      </c>
      <c r="E58" s="76">
        <v>0</v>
      </c>
      <c r="F58" s="76">
        <v>5</v>
      </c>
      <c r="G58" s="76"/>
      <c r="H58" s="76">
        <v>5</v>
      </c>
      <c r="I58" s="76">
        <f t="shared" si="0"/>
        <v>2.5</v>
      </c>
      <c r="J58" s="76">
        <f t="shared" si="1"/>
        <v>2.5</v>
      </c>
      <c r="K58" s="77">
        <v>494.53</v>
      </c>
      <c r="L58" s="77"/>
      <c r="M58" s="77"/>
      <c r="N58" s="77"/>
      <c r="O58" s="77"/>
      <c r="P58" s="77"/>
      <c r="Q58" s="77"/>
      <c r="R58" s="77"/>
      <c r="S58" s="77"/>
      <c r="T58" s="78"/>
      <c r="V58" s="77"/>
      <c r="W58" s="77"/>
    </row>
    <row r="59" spans="1:32" ht="30.75" customHeight="1" x14ac:dyDescent="0.25">
      <c r="A59" s="115"/>
      <c r="B59" s="24"/>
      <c r="C59" s="116"/>
      <c r="D59" s="116"/>
      <c r="E59" s="117"/>
      <c r="F59" s="117"/>
      <c r="G59" s="117"/>
      <c r="H59" s="117"/>
      <c r="I59" s="117"/>
      <c r="J59" s="117"/>
      <c r="L59" s="118"/>
      <c r="M59" s="118"/>
      <c r="N59" s="118"/>
      <c r="O59" s="118"/>
      <c r="P59" s="118"/>
      <c r="Q59" s="118"/>
      <c r="R59" s="118"/>
      <c r="S59" s="118"/>
      <c r="T59" s="118"/>
      <c r="V59" s="118"/>
      <c r="W59" s="118"/>
    </row>
  </sheetData>
  <mergeCells count="9">
    <mergeCell ref="L9:V9"/>
    <mergeCell ref="AC9:AF9"/>
    <mergeCell ref="N8:O8"/>
    <mergeCell ref="A1:T1"/>
    <mergeCell ref="N3:O3"/>
    <mergeCell ref="N4:O4"/>
    <mergeCell ref="N5:O5"/>
    <mergeCell ref="N6:O6"/>
    <mergeCell ref="N7:O7"/>
  </mergeCells>
  <conditionalFormatting sqref="AA9:AB9 AA11:AB11">
    <cfRule type="cellIs" dxfId="480" priority="10" operator="lessThan">
      <formula>0</formula>
    </cfRule>
  </conditionalFormatting>
  <conditionalFormatting sqref="AA16:AB16">
    <cfRule type="cellIs" dxfId="479" priority="9" operator="lessThan">
      <formula>0</formula>
    </cfRule>
  </conditionalFormatting>
  <conditionalFormatting sqref="AA18:AB19">
    <cfRule type="cellIs" dxfId="478" priority="8" operator="lessThan">
      <formula>0</formula>
    </cfRule>
  </conditionalFormatting>
  <conditionalFormatting sqref="AA23:AB26">
    <cfRule type="cellIs" dxfId="477" priority="7" operator="lessThan">
      <formula>0</formula>
    </cfRule>
  </conditionalFormatting>
  <conditionalFormatting sqref="AA43:AB43">
    <cfRule type="cellIs" dxfId="476" priority="6" operator="lessThan">
      <formula>0</formula>
    </cfRule>
  </conditionalFormatting>
  <conditionalFormatting sqref="AA46:AB46">
    <cfRule type="cellIs" dxfId="475" priority="5" operator="lessThan">
      <formula>0</formula>
    </cfRule>
  </conditionalFormatting>
  <conditionalFormatting sqref="AA50:AB50">
    <cfRule type="cellIs" dxfId="474" priority="4" operator="lessThan">
      <formula>0</formula>
    </cfRule>
  </conditionalFormatting>
  <conditionalFormatting sqref="AA20:AB20">
    <cfRule type="cellIs" dxfId="473" priority="2" operator="lessThan">
      <formula>0</formula>
    </cfRule>
  </conditionalFormatting>
  <conditionalFormatting sqref="AB13">
    <cfRule type="cellIs" dxfId="472" priority="1" operator="lessThan">
      <formula>0</formula>
    </cfRule>
  </conditionalFormatting>
  <pageMargins left="0.7" right="0.7" top="0.78740157499999996" bottom="0.78740157499999996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13"/>
  <sheetViews>
    <sheetView topLeftCell="A3" zoomScaleNormal="100" workbookViewId="0">
      <selection activeCell="T14" sqref="T14"/>
    </sheetView>
  </sheetViews>
  <sheetFormatPr defaultColWidth="9" defaultRowHeight="14.5" x14ac:dyDescent="0.35"/>
  <cols>
    <col min="1" max="1" width="3.7265625" style="119" customWidth="1"/>
    <col min="2" max="2" width="13.26953125" style="7" customWidth="1"/>
    <col min="3" max="3" width="45.1796875" style="120" customWidth="1"/>
    <col min="4" max="4" width="3.81640625" style="120" customWidth="1"/>
    <col min="5" max="5" width="7.1796875" style="121" hidden="1" customWidth="1"/>
    <col min="6" max="6" width="9.26953125" style="121" customWidth="1"/>
    <col min="7" max="7" width="9.54296875" style="79" customWidth="1"/>
    <col min="8" max="8" width="10.54296875" style="79" customWidth="1"/>
    <col min="9" max="9" width="15.453125" style="79" hidden="1" customWidth="1"/>
    <col min="10" max="10" width="15.54296875" style="79" hidden="1" customWidth="1"/>
    <col min="11" max="11" width="14.54296875" style="79" hidden="1" customWidth="1"/>
    <col min="12" max="13" width="14" style="79" hidden="1" customWidth="1"/>
    <col min="14" max="14" width="14.54296875" style="79" hidden="1" customWidth="1"/>
    <col min="15" max="15" width="14.26953125" style="79" hidden="1" customWidth="1"/>
    <col min="16" max="16" width="16" style="79" hidden="1" customWidth="1"/>
    <col min="17" max="17" width="0" style="7" hidden="1" customWidth="1"/>
    <col min="18" max="18" width="9.54296875" style="79" customWidth="1"/>
    <col min="19" max="19" width="14.1796875" style="79" hidden="1" customWidth="1"/>
    <col min="20" max="20" width="13.453125" style="7" customWidth="1"/>
    <col min="21" max="21" width="14.54296875" style="7" customWidth="1"/>
    <col min="22" max="22" width="13.26953125" style="7" customWidth="1"/>
    <col min="23" max="24" width="16.453125" style="7" customWidth="1"/>
    <col min="25" max="25" width="9.54296875" style="7" customWidth="1"/>
    <col min="26" max="26" width="10" style="7" customWidth="1"/>
    <col min="27" max="27" width="10.81640625" style="7" customWidth="1"/>
    <col min="28" max="28" width="14.453125" style="7" customWidth="1"/>
    <col min="29" max="29" width="28" style="120" customWidth="1"/>
    <col min="30" max="257" width="9" style="7"/>
    <col min="258" max="258" width="3.7265625" style="7" customWidth="1"/>
    <col min="259" max="259" width="13.26953125" style="7" customWidth="1"/>
    <col min="260" max="260" width="45.1796875" style="7" customWidth="1"/>
    <col min="261" max="261" width="3.81640625" style="7" customWidth="1"/>
    <col min="262" max="262" width="7.1796875" style="7" customWidth="1"/>
    <col min="263" max="263" width="9.26953125" style="7" customWidth="1"/>
    <col min="264" max="264" width="10.54296875" style="7" customWidth="1"/>
    <col min="265" max="265" width="15.453125" style="7" customWidth="1"/>
    <col min="266" max="266" width="15.54296875" style="7" customWidth="1"/>
    <col min="267" max="267" width="14.54296875" style="7" customWidth="1"/>
    <col min="268" max="269" width="14" style="7" customWidth="1"/>
    <col min="270" max="270" width="14.54296875" style="7" customWidth="1"/>
    <col min="271" max="271" width="14.26953125" style="7" customWidth="1"/>
    <col min="272" max="272" width="16" style="7" customWidth="1"/>
    <col min="273" max="513" width="9" style="7"/>
    <col min="514" max="514" width="3.7265625" style="7" customWidth="1"/>
    <col min="515" max="515" width="13.26953125" style="7" customWidth="1"/>
    <col min="516" max="516" width="45.1796875" style="7" customWidth="1"/>
    <col min="517" max="517" width="3.81640625" style="7" customWidth="1"/>
    <col min="518" max="518" width="7.1796875" style="7" customWidth="1"/>
    <col min="519" max="519" width="9.26953125" style="7" customWidth="1"/>
    <col min="520" max="520" width="10.54296875" style="7" customWidth="1"/>
    <col min="521" max="521" width="15.453125" style="7" customWidth="1"/>
    <col min="522" max="522" width="15.54296875" style="7" customWidth="1"/>
    <col min="523" max="523" width="14.54296875" style="7" customWidth="1"/>
    <col min="524" max="525" width="14" style="7" customWidth="1"/>
    <col min="526" max="526" width="14.54296875" style="7" customWidth="1"/>
    <col min="527" max="527" width="14.26953125" style="7" customWidth="1"/>
    <col min="528" max="528" width="16" style="7" customWidth="1"/>
    <col min="529" max="769" width="9" style="7"/>
    <col min="770" max="770" width="3.7265625" style="7" customWidth="1"/>
    <col min="771" max="771" width="13.26953125" style="7" customWidth="1"/>
    <col min="772" max="772" width="45.1796875" style="7" customWidth="1"/>
    <col min="773" max="773" width="3.81640625" style="7" customWidth="1"/>
    <col min="774" max="774" width="7.1796875" style="7" customWidth="1"/>
    <col min="775" max="775" width="9.26953125" style="7" customWidth="1"/>
    <col min="776" max="776" width="10.54296875" style="7" customWidth="1"/>
    <col min="777" max="777" width="15.453125" style="7" customWidth="1"/>
    <col min="778" max="778" width="15.54296875" style="7" customWidth="1"/>
    <col min="779" max="779" width="14.54296875" style="7" customWidth="1"/>
    <col min="780" max="781" width="14" style="7" customWidth="1"/>
    <col min="782" max="782" width="14.54296875" style="7" customWidth="1"/>
    <col min="783" max="783" width="14.26953125" style="7" customWidth="1"/>
    <col min="784" max="784" width="16" style="7" customWidth="1"/>
    <col min="785" max="1025" width="9" style="7"/>
    <col min="1026" max="1026" width="3.7265625" style="7" customWidth="1"/>
    <col min="1027" max="1027" width="13.26953125" style="7" customWidth="1"/>
    <col min="1028" max="1028" width="45.1796875" style="7" customWidth="1"/>
    <col min="1029" max="1029" width="3.81640625" style="7" customWidth="1"/>
    <col min="1030" max="1030" width="7.1796875" style="7" customWidth="1"/>
    <col min="1031" max="1031" width="9.26953125" style="7" customWidth="1"/>
    <col min="1032" max="1032" width="10.54296875" style="7" customWidth="1"/>
    <col min="1033" max="1033" width="15.453125" style="7" customWidth="1"/>
    <col min="1034" max="1034" width="15.54296875" style="7" customWidth="1"/>
    <col min="1035" max="1035" width="14.54296875" style="7" customWidth="1"/>
    <col min="1036" max="1037" width="14" style="7" customWidth="1"/>
    <col min="1038" max="1038" width="14.54296875" style="7" customWidth="1"/>
    <col min="1039" max="1039" width="14.26953125" style="7" customWidth="1"/>
    <col min="1040" max="1040" width="16" style="7" customWidth="1"/>
    <col min="1041" max="1281" width="9" style="7"/>
    <col min="1282" max="1282" width="3.7265625" style="7" customWidth="1"/>
    <col min="1283" max="1283" width="13.26953125" style="7" customWidth="1"/>
    <col min="1284" max="1284" width="45.1796875" style="7" customWidth="1"/>
    <col min="1285" max="1285" width="3.81640625" style="7" customWidth="1"/>
    <col min="1286" max="1286" width="7.1796875" style="7" customWidth="1"/>
    <col min="1287" max="1287" width="9.26953125" style="7" customWidth="1"/>
    <col min="1288" max="1288" width="10.54296875" style="7" customWidth="1"/>
    <col min="1289" max="1289" width="15.453125" style="7" customWidth="1"/>
    <col min="1290" max="1290" width="15.54296875" style="7" customWidth="1"/>
    <col min="1291" max="1291" width="14.54296875" style="7" customWidth="1"/>
    <col min="1292" max="1293" width="14" style="7" customWidth="1"/>
    <col min="1294" max="1294" width="14.54296875" style="7" customWidth="1"/>
    <col min="1295" max="1295" width="14.26953125" style="7" customWidth="1"/>
    <col min="1296" max="1296" width="16" style="7" customWidth="1"/>
    <col min="1297" max="1537" width="9" style="7"/>
    <col min="1538" max="1538" width="3.7265625" style="7" customWidth="1"/>
    <col min="1539" max="1539" width="13.26953125" style="7" customWidth="1"/>
    <col min="1540" max="1540" width="45.1796875" style="7" customWidth="1"/>
    <col min="1541" max="1541" width="3.81640625" style="7" customWidth="1"/>
    <col min="1542" max="1542" width="7.1796875" style="7" customWidth="1"/>
    <col min="1543" max="1543" width="9.26953125" style="7" customWidth="1"/>
    <col min="1544" max="1544" width="10.54296875" style="7" customWidth="1"/>
    <col min="1545" max="1545" width="15.453125" style="7" customWidth="1"/>
    <col min="1546" max="1546" width="15.54296875" style="7" customWidth="1"/>
    <col min="1547" max="1547" width="14.54296875" style="7" customWidth="1"/>
    <col min="1548" max="1549" width="14" style="7" customWidth="1"/>
    <col min="1550" max="1550" width="14.54296875" style="7" customWidth="1"/>
    <col min="1551" max="1551" width="14.26953125" style="7" customWidth="1"/>
    <col min="1552" max="1552" width="16" style="7" customWidth="1"/>
    <col min="1553" max="1793" width="9" style="7"/>
    <col min="1794" max="1794" width="3.7265625" style="7" customWidth="1"/>
    <col min="1795" max="1795" width="13.26953125" style="7" customWidth="1"/>
    <col min="1796" max="1796" width="45.1796875" style="7" customWidth="1"/>
    <col min="1797" max="1797" width="3.81640625" style="7" customWidth="1"/>
    <col min="1798" max="1798" width="7.1796875" style="7" customWidth="1"/>
    <col min="1799" max="1799" width="9.26953125" style="7" customWidth="1"/>
    <col min="1800" max="1800" width="10.54296875" style="7" customWidth="1"/>
    <col min="1801" max="1801" width="15.453125" style="7" customWidth="1"/>
    <col min="1802" max="1802" width="15.54296875" style="7" customWidth="1"/>
    <col min="1803" max="1803" width="14.54296875" style="7" customWidth="1"/>
    <col min="1804" max="1805" width="14" style="7" customWidth="1"/>
    <col min="1806" max="1806" width="14.54296875" style="7" customWidth="1"/>
    <col min="1807" max="1807" width="14.26953125" style="7" customWidth="1"/>
    <col min="1808" max="1808" width="16" style="7" customWidth="1"/>
    <col min="1809" max="2049" width="9" style="7"/>
    <col min="2050" max="2050" width="3.7265625" style="7" customWidth="1"/>
    <col min="2051" max="2051" width="13.26953125" style="7" customWidth="1"/>
    <col min="2052" max="2052" width="45.1796875" style="7" customWidth="1"/>
    <col min="2053" max="2053" width="3.81640625" style="7" customWidth="1"/>
    <col min="2054" max="2054" width="7.1796875" style="7" customWidth="1"/>
    <col min="2055" max="2055" width="9.26953125" style="7" customWidth="1"/>
    <col min="2056" max="2056" width="10.54296875" style="7" customWidth="1"/>
    <col min="2057" max="2057" width="15.453125" style="7" customWidth="1"/>
    <col min="2058" max="2058" width="15.54296875" style="7" customWidth="1"/>
    <col min="2059" max="2059" width="14.54296875" style="7" customWidth="1"/>
    <col min="2060" max="2061" width="14" style="7" customWidth="1"/>
    <col min="2062" max="2062" width="14.54296875" style="7" customWidth="1"/>
    <col min="2063" max="2063" width="14.26953125" style="7" customWidth="1"/>
    <col min="2064" max="2064" width="16" style="7" customWidth="1"/>
    <col min="2065" max="2305" width="9" style="7"/>
    <col min="2306" max="2306" width="3.7265625" style="7" customWidth="1"/>
    <col min="2307" max="2307" width="13.26953125" style="7" customWidth="1"/>
    <col min="2308" max="2308" width="45.1796875" style="7" customWidth="1"/>
    <col min="2309" max="2309" width="3.81640625" style="7" customWidth="1"/>
    <col min="2310" max="2310" width="7.1796875" style="7" customWidth="1"/>
    <col min="2311" max="2311" width="9.26953125" style="7" customWidth="1"/>
    <col min="2312" max="2312" width="10.54296875" style="7" customWidth="1"/>
    <col min="2313" max="2313" width="15.453125" style="7" customWidth="1"/>
    <col min="2314" max="2314" width="15.54296875" style="7" customWidth="1"/>
    <col min="2315" max="2315" width="14.54296875" style="7" customWidth="1"/>
    <col min="2316" max="2317" width="14" style="7" customWidth="1"/>
    <col min="2318" max="2318" width="14.54296875" style="7" customWidth="1"/>
    <col min="2319" max="2319" width="14.26953125" style="7" customWidth="1"/>
    <col min="2320" max="2320" width="16" style="7" customWidth="1"/>
    <col min="2321" max="2561" width="9" style="7"/>
    <col min="2562" max="2562" width="3.7265625" style="7" customWidth="1"/>
    <col min="2563" max="2563" width="13.26953125" style="7" customWidth="1"/>
    <col min="2564" max="2564" width="45.1796875" style="7" customWidth="1"/>
    <col min="2565" max="2565" width="3.81640625" style="7" customWidth="1"/>
    <col min="2566" max="2566" width="7.1796875" style="7" customWidth="1"/>
    <col min="2567" max="2567" width="9.26953125" style="7" customWidth="1"/>
    <col min="2568" max="2568" width="10.54296875" style="7" customWidth="1"/>
    <col min="2569" max="2569" width="15.453125" style="7" customWidth="1"/>
    <col min="2570" max="2570" width="15.54296875" style="7" customWidth="1"/>
    <col min="2571" max="2571" width="14.54296875" style="7" customWidth="1"/>
    <col min="2572" max="2573" width="14" style="7" customWidth="1"/>
    <col min="2574" max="2574" width="14.54296875" style="7" customWidth="1"/>
    <col min="2575" max="2575" width="14.26953125" style="7" customWidth="1"/>
    <col min="2576" max="2576" width="16" style="7" customWidth="1"/>
    <col min="2577" max="2817" width="9" style="7"/>
    <col min="2818" max="2818" width="3.7265625" style="7" customWidth="1"/>
    <col min="2819" max="2819" width="13.26953125" style="7" customWidth="1"/>
    <col min="2820" max="2820" width="45.1796875" style="7" customWidth="1"/>
    <col min="2821" max="2821" width="3.81640625" style="7" customWidth="1"/>
    <col min="2822" max="2822" width="7.1796875" style="7" customWidth="1"/>
    <col min="2823" max="2823" width="9.26953125" style="7" customWidth="1"/>
    <col min="2824" max="2824" width="10.54296875" style="7" customWidth="1"/>
    <col min="2825" max="2825" width="15.453125" style="7" customWidth="1"/>
    <col min="2826" max="2826" width="15.54296875" style="7" customWidth="1"/>
    <col min="2827" max="2827" width="14.54296875" style="7" customWidth="1"/>
    <col min="2828" max="2829" width="14" style="7" customWidth="1"/>
    <col min="2830" max="2830" width="14.54296875" style="7" customWidth="1"/>
    <col min="2831" max="2831" width="14.26953125" style="7" customWidth="1"/>
    <col min="2832" max="2832" width="16" style="7" customWidth="1"/>
    <col min="2833" max="3073" width="9" style="7"/>
    <col min="3074" max="3074" width="3.7265625" style="7" customWidth="1"/>
    <col min="3075" max="3075" width="13.26953125" style="7" customWidth="1"/>
    <col min="3076" max="3076" width="45.1796875" style="7" customWidth="1"/>
    <col min="3077" max="3077" width="3.81640625" style="7" customWidth="1"/>
    <col min="3078" max="3078" width="7.1796875" style="7" customWidth="1"/>
    <col min="3079" max="3079" width="9.26953125" style="7" customWidth="1"/>
    <col min="3080" max="3080" width="10.54296875" style="7" customWidth="1"/>
    <col min="3081" max="3081" width="15.453125" style="7" customWidth="1"/>
    <col min="3082" max="3082" width="15.54296875" style="7" customWidth="1"/>
    <col min="3083" max="3083" width="14.54296875" style="7" customWidth="1"/>
    <col min="3084" max="3085" width="14" style="7" customWidth="1"/>
    <col min="3086" max="3086" width="14.54296875" style="7" customWidth="1"/>
    <col min="3087" max="3087" width="14.26953125" style="7" customWidth="1"/>
    <col min="3088" max="3088" width="16" style="7" customWidth="1"/>
    <col min="3089" max="3329" width="9" style="7"/>
    <col min="3330" max="3330" width="3.7265625" style="7" customWidth="1"/>
    <col min="3331" max="3331" width="13.26953125" style="7" customWidth="1"/>
    <col min="3332" max="3332" width="45.1796875" style="7" customWidth="1"/>
    <col min="3333" max="3333" width="3.81640625" style="7" customWidth="1"/>
    <col min="3334" max="3334" width="7.1796875" style="7" customWidth="1"/>
    <col min="3335" max="3335" width="9.26953125" style="7" customWidth="1"/>
    <col min="3336" max="3336" width="10.54296875" style="7" customWidth="1"/>
    <col min="3337" max="3337" width="15.453125" style="7" customWidth="1"/>
    <col min="3338" max="3338" width="15.54296875" style="7" customWidth="1"/>
    <col min="3339" max="3339" width="14.54296875" style="7" customWidth="1"/>
    <col min="3340" max="3341" width="14" style="7" customWidth="1"/>
    <col min="3342" max="3342" width="14.54296875" style="7" customWidth="1"/>
    <col min="3343" max="3343" width="14.26953125" style="7" customWidth="1"/>
    <col min="3344" max="3344" width="16" style="7" customWidth="1"/>
    <col min="3345" max="3585" width="9" style="7"/>
    <col min="3586" max="3586" width="3.7265625" style="7" customWidth="1"/>
    <col min="3587" max="3587" width="13.26953125" style="7" customWidth="1"/>
    <col min="3588" max="3588" width="45.1796875" style="7" customWidth="1"/>
    <col min="3589" max="3589" width="3.81640625" style="7" customWidth="1"/>
    <col min="3590" max="3590" width="7.1796875" style="7" customWidth="1"/>
    <col min="3591" max="3591" width="9.26953125" style="7" customWidth="1"/>
    <col min="3592" max="3592" width="10.54296875" style="7" customWidth="1"/>
    <col min="3593" max="3593" width="15.453125" style="7" customWidth="1"/>
    <col min="3594" max="3594" width="15.54296875" style="7" customWidth="1"/>
    <col min="3595" max="3595" width="14.54296875" style="7" customWidth="1"/>
    <col min="3596" max="3597" width="14" style="7" customWidth="1"/>
    <col min="3598" max="3598" width="14.54296875" style="7" customWidth="1"/>
    <col min="3599" max="3599" width="14.26953125" style="7" customWidth="1"/>
    <col min="3600" max="3600" width="16" style="7" customWidth="1"/>
    <col min="3601" max="3841" width="9" style="7"/>
    <col min="3842" max="3842" width="3.7265625" style="7" customWidth="1"/>
    <col min="3843" max="3843" width="13.26953125" style="7" customWidth="1"/>
    <col min="3844" max="3844" width="45.1796875" style="7" customWidth="1"/>
    <col min="3845" max="3845" width="3.81640625" style="7" customWidth="1"/>
    <col min="3846" max="3846" width="7.1796875" style="7" customWidth="1"/>
    <col min="3847" max="3847" width="9.26953125" style="7" customWidth="1"/>
    <col min="3848" max="3848" width="10.54296875" style="7" customWidth="1"/>
    <col min="3849" max="3849" width="15.453125" style="7" customWidth="1"/>
    <col min="3850" max="3850" width="15.54296875" style="7" customWidth="1"/>
    <col min="3851" max="3851" width="14.54296875" style="7" customWidth="1"/>
    <col min="3852" max="3853" width="14" style="7" customWidth="1"/>
    <col min="3854" max="3854" width="14.54296875" style="7" customWidth="1"/>
    <col min="3855" max="3855" width="14.26953125" style="7" customWidth="1"/>
    <col min="3856" max="3856" width="16" style="7" customWidth="1"/>
    <col min="3857" max="4097" width="9" style="7"/>
    <col min="4098" max="4098" width="3.7265625" style="7" customWidth="1"/>
    <col min="4099" max="4099" width="13.26953125" style="7" customWidth="1"/>
    <col min="4100" max="4100" width="45.1796875" style="7" customWidth="1"/>
    <col min="4101" max="4101" width="3.81640625" style="7" customWidth="1"/>
    <col min="4102" max="4102" width="7.1796875" style="7" customWidth="1"/>
    <col min="4103" max="4103" width="9.26953125" style="7" customWidth="1"/>
    <col min="4104" max="4104" width="10.54296875" style="7" customWidth="1"/>
    <col min="4105" max="4105" width="15.453125" style="7" customWidth="1"/>
    <col min="4106" max="4106" width="15.54296875" style="7" customWidth="1"/>
    <col min="4107" max="4107" width="14.54296875" style="7" customWidth="1"/>
    <col min="4108" max="4109" width="14" style="7" customWidth="1"/>
    <col min="4110" max="4110" width="14.54296875" style="7" customWidth="1"/>
    <col min="4111" max="4111" width="14.26953125" style="7" customWidth="1"/>
    <col min="4112" max="4112" width="16" style="7" customWidth="1"/>
    <col min="4113" max="4353" width="9" style="7"/>
    <col min="4354" max="4354" width="3.7265625" style="7" customWidth="1"/>
    <col min="4355" max="4355" width="13.26953125" style="7" customWidth="1"/>
    <col min="4356" max="4356" width="45.1796875" style="7" customWidth="1"/>
    <col min="4357" max="4357" width="3.81640625" style="7" customWidth="1"/>
    <col min="4358" max="4358" width="7.1796875" style="7" customWidth="1"/>
    <col min="4359" max="4359" width="9.26953125" style="7" customWidth="1"/>
    <col min="4360" max="4360" width="10.54296875" style="7" customWidth="1"/>
    <col min="4361" max="4361" width="15.453125" style="7" customWidth="1"/>
    <col min="4362" max="4362" width="15.54296875" style="7" customWidth="1"/>
    <col min="4363" max="4363" width="14.54296875" style="7" customWidth="1"/>
    <col min="4364" max="4365" width="14" style="7" customWidth="1"/>
    <col min="4366" max="4366" width="14.54296875" style="7" customWidth="1"/>
    <col min="4367" max="4367" width="14.26953125" style="7" customWidth="1"/>
    <col min="4368" max="4368" width="16" style="7" customWidth="1"/>
    <col min="4369" max="4609" width="9" style="7"/>
    <col min="4610" max="4610" width="3.7265625" style="7" customWidth="1"/>
    <col min="4611" max="4611" width="13.26953125" style="7" customWidth="1"/>
    <col min="4612" max="4612" width="45.1796875" style="7" customWidth="1"/>
    <col min="4613" max="4613" width="3.81640625" style="7" customWidth="1"/>
    <col min="4614" max="4614" width="7.1796875" style="7" customWidth="1"/>
    <col min="4615" max="4615" width="9.26953125" style="7" customWidth="1"/>
    <col min="4616" max="4616" width="10.54296875" style="7" customWidth="1"/>
    <col min="4617" max="4617" width="15.453125" style="7" customWidth="1"/>
    <col min="4618" max="4618" width="15.54296875" style="7" customWidth="1"/>
    <col min="4619" max="4619" width="14.54296875" style="7" customWidth="1"/>
    <col min="4620" max="4621" width="14" style="7" customWidth="1"/>
    <col min="4622" max="4622" width="14.54296875" style="7" customWidth="1"/>
    <col min="4623" max="4623" width="14.26953125" style="7" customWidth="1"/>
    <col min="4624" max="4624" width="16" style="7" customWidth="1"/>
    <col min="4625" max="4865" width="9" style="7"/>
    <col min="4866" max="4866" width="3.7265625" style="7" customWidth="1"/>
    <col min="4867" max="4867" width="13.26953125" style="7" customWidth="1"/>
    <col min="4868" max="4868" width="45.1796875" style="7" customWidth="1"/>
    <col min="4869" max="4869" width="3.81640625" style="7" customWidth="1"/>
    <col min="4870" max="4870" width="7.1796875" style="7" customWidth="1"/>
    <col min="4871" max="4871" width="9.26953125" style="7" customWidth="1"/>
    <col min="4872" max="4872" width="10.54296875" style="7" customWidth="1"/>
    <col min="4873" max="4873" width="15.453125" style="7" customWidth="1"/>
    <col min="4874" max="4874" width="15.54296875" style="7" customWidth="1"/>
    <col min="4875" max="4875" width="14.54296875" style="7" customWidth="1"/>
    <col min="4876" max="4877" width="14" style="7" customWidth="1"/>
    <col min="4878" max="4878" width="14.54296875" style="7" customWidth="1"/>
    <col min="4879" max="4879" width="14.26953125" style="7" customWidth="1"/>
    <col min="4880" max="4880" width="16" style="7" customWidth="1"/>
    <col min="4881" max="5121" width="9" style="7"/>
    <col min="5122" max="5122" width="3.7265625" style="7" customWidth="1"/>
    <col min="5123" max="5123" width="13.26953125" style="7" customWidth="1"/>
    <col min="5124" max="5124" width="45.1796875" style="7" customWidth="1"/>
    <col min="5125" max="5125" width="3.81640625" style="7" customWidth="1"/>
    <col min="5126" max="5126" width="7.1796875" style="7" customWidth="1"/>
    <col min="5127" max="5127" width="9.26953125" style="7" customWidth="1"/>
    <col min="5128" max="5128" width="10.54296875" style="7" customWidth="1"/>
    <col min="5129" max="5129" width="15.453125" style="7" customWidth="1"/>
    <col min="5130" max="5130" width="15.54296875" style="7" customWidth="1"/>
    <col min="5131" max="5131" width="14.54296875" style="7" customWidth="1"/>
    <col min="5132" max="5133" width="14" style="7" customWidth="1"/>
    <col min="5134" max="5134" width="14.54296875" style="7" customWidth="1"/>
    <col min="5135" max="5135" width="14.26953125" style="7" customWidth="1"/>
    <col min="5136" max="5136" width="16" style="7" customWidth="1"/>
    <col min="5137" max="5377" width="9" style="7"/>
    <col min="5378" max="5378" width="3.7265625" style="7" customWidth="1"/>
    <col min="5379" max="5379" width="13.26953125" style="7" customWidth="1"/>
    <col min="5380" max="5380" width="45.1796875" style="7" customWidth="1"/>
    <col min="5381" max="5381" width="3.81640625" style="7" customWidth="1"/>
    <col min="5382" max="5382" width="7.1796875" style="7" customWidth="1"/>
    <col min="5383" max="5383" width="9.26953125" style="7" customWidth="1"/>
    <col min="5384" max="5384" width="10.54296875" style="7" customWidth="1"/>
    <col min="5385" max="5385" width="15.453125" style="7" customWidth="1"/>
    <col min="5386" max="5386" width="15.54296875" style="7" customWidth="1"/>
    <col min="5387" max="5387" width="14.54296875" style="7" customWidth="1"/>
    <col min="5388" max="5389" width="14" style="7" customWidth="1"/>
    <col min="5390" max="5390" width="14.54296875" style="7" customWidth="1"/>
    <col min="5391" max="5391" width="14.26953125" style="7" customWidth="1"/>
    <col min="5392" max="5392" width="16" style="7" customWidth="1"/>
    <col min="5393" max="5633" width="9" style="7"/>
    <col min="5634" max="5634" width="3.7265625" style="7" customWidth="1"/>
    <col min="5635" max="5635" width="13.26953125" style="7" customWidth="1"/>
    <col min="5636" max="5636" width="45.1796875" style="7" customWidth="1"/>
    <col min="5637" max="5637" width="3.81640625" style="7" customWidth="1"/>
    <col min="5638" max="5638" width="7.1796875" style="7" customWidth="1"/>
    <col min="5639" max="5639" width="9.26953125" style="7" customWidth="1"/>
    <col min="5640" max="5640" width="10.54296875" style="7" customWidth="1"/>
    <col min="5641" max="5641" width="15.453125" style="7" customWidth="1"/>
    <col min="5642" max="5642" width="15.54296875" style="7" customWidth="1"/>
    <col min="5643" max="5643" width="14.54296875" style="7" customWidth="1"/>
    <col min="5644" max="5645" width="14" style="7" customWidth="1"/>
    <col min="5646" max="5646" width="14.54296875" style="7" customWidth="1"/>
    <col min="5647" max="5647" width="14.26953125" style="7" customWidth="1"/>
    <col min="5648" max="5648" width="16" style="7" customWidth="1"/>
    <col min="5649" max="5889" width="9" style="7"/>
    <col min="5890" max="5890" width="3.7265625" style="7" customWidth="1"/>
    <col min="5891" max="5891" width="13.26953125" style="7" customWidth="1"/>
    <col min="5892" max="5892" width="45.1796875" style="7" customWidth="1"/>
    <col min="5893" max="5893" width="3.81640625" style="7" customWidth="1"/>
    <col min="5894" max="5894" width="7.1796875" style="7" customWidth="1"/>
    <col min="5895" max="5895" width="9.26953125" style="7" customWidth="1"/>
    <col min="5896" max="5896" width="10.54296875" style="7" customWidth="1"/>
    <col min="5897" max="5897" width="15.453125" style="7" customWidth="1"/>
    <col min="5898" max="5898" width="15.54296875" style="7" customWidth="1"/>
    <col min="5899" max="5899" width="14.54296875" style="7" customWidth="1"/>
    <col min="5900" max="5901" width="14" style="7" customWidth="1"/>
    <col min="5902" max="5902" width="14.54296875" style="7" customWidth="1"/>
    <col min="5903" max="5903" width="14.26953125" style="7" customWidth="1"/>
    <col min="5904" max="5904" width="16" style="7" customWidth="1"/>
    <col min="5905" max="6145" width="9" style="7"/>
    <col min="6146" max="6146" width="3.7265625" style="7" customWidth="1"/>
    <col min="6147" max="6147" width="13.26953125" style="7" customWidth="1"/>
    <col min="6148" max="6148" width="45.1796875" style="7" customWidth="1"/>
    <col min="6149" max="6149" width="3.81640625" style="7" customWidth="1"/>
    <col min="6150" max="6150" width="7.1796875" style="7" customWidth="1"/>
    <col min="6151" max="6151" width="9.26953125" style="7" customWidth="1"/>
    <col min="6152" max="6152" width="10.54296875" style="7" customWidth="1"/>
    <col min="6153" max="6153" width="15.453125" style="7" customWidth="1"/>
    <col min="6154" max="6154" width="15.54296875" style="7" customWidth="1"/>
    <col min="6155" max="6155" width="14.54296875" style="7" customWidth="1"/>
    <col min="6156" max="6157" width="14" style="7" customWidth="1"/>
    <col min="6158" max="6158" width="14.54296875" style="7" customWidth="1"/>
    <col min="6159" max="6159" width="14.26953125" style="7" customWidth="1"/>
    <col min="6160" max="6160" width="16" style="7" customWidth="1"/>
    <col min="6161" max="6401" width="9" style="7"/>
    <col min="6402" max="6402" width="3.7265625" style="7" customWidth="1"/>
    <col min="6403" max="6403" width="13.26953125" style="7" customWidth="1"/>
    <col min="6404" max="6404" width="45.1796875" style="7" customWidth="1"/>
    <col min="6405" max="6405" width="3.81640625" style="7" customWidth="1"/>
    <col min="6406" max="6406" width="7.1796875" style="7" customWidth="1"/>
    <col min="6407" max="6407" width="9.26953125" style="7" customWidth="1"/>
    <col min="6408" max="6408" width="10.54296875" style="7" customWidth="1"/>
    <col min="6409" max="6409" width="15.453125" style="7" customWidth="1"/>
    <col min="6410" max="6410" width="15.54296875" style="7" customWidth="1"/>
    <col min="6411" max="6411" width="14.54296875" style="7" customWidth="1"/>
    <col min="6412" max="6413" width="14" style="7" customWidth="1"/>
    <col min="6414" max="6414" width="14.54296875" style="7" customWidth="1"/>
    <col min="6415" max="6415" width="14.26953125" style="7" customWidth="1"/>
    <col min="6416" max="6416" width="16" style="7" customWidth="1"/>
    <col min="6417" max="6657" width="9" style="7"/>
    <col min="6658" max="6658" width="3.7265625" style="7" customWidth="1"/>
    <col min="6659" max="6659" width="13.26953125" style="7" customWidth="1"/>
    <col min="6660" max="6660" width="45.1796875" style="7" customWidth="1"/>
    <col min="6661" max="6661" width="3.81640625" style="7" customWidth="1"/>
    <col min="6662" max="6662" width="7.1796875" style="7" customWidth="1"/>
    <col min="6663" max="6663" width="9.26953125" style="7" customWidth="1"/>
    <col min="6664" max="6664" width="10.54296875" style="7" customWidth="1"/>
    <col min="6665" max="6665" width="15.453125" style="7" customWidth="1"/>
    <col min="6666" max="6666" width="15.54296875" style="7" customWidth="1"/>
    <col min="6667" max="6667" width="14.54296875" style="7" customWidth="1"/>
    <col min="6668" max="6669" width="14" style="7" customWidth="1"/>
    <col min="6670" max="6670" width="14.54296875" style="7" customWidth="1"/>
    <col min="6671" max="6671" width="14.26953125" style="7" customWidth="1"/>
    <col min="6672" max="6672" width="16" style="7" customWidth="1"/>
    <col min="6673" max="6913" width="9" style="7"/>
    <col min="6914" max="6914" width="3.7265625" style="7" customWidth="1"/>
    <col min="6915" max="6915" width="13.26953125" style="7" customWidth="1"/>
    <col min="6916" max="6916" width="45.1796875" style="7" customWidth="1"/>
    <col min="6917" max="6917" width="3.81640625" style="7" customWidth="1"/>
    <col min="6918" max="6918" width="7.1796875" style="7" customWidth="1"/>
    <col min="6919" max="6919" width="9.26953125" style="7" customWidth="1"/>
    <col min="6920" max="6920" width="10.54296875" style="7" customWidth="1"/>
    <col min="6921" max="6921" width="15.453125" style="7" customWidth="1"/>
    <col min="6922" max="6922" width="15.54296875" style="7" customWidth="1"/>
    <col min="6923" max="6923" width="14.54296875" style="7" customWidth="1"/>
    <col min="6924" max="6925" width="14" style="7" customWidth="1"/>
    <col min="6926" max="6926" width="14.54296875" style="7" customWidth="1"/>
    <col min="6927" max="6927" width="14.26953125" style="7" customWidth="1"/>
    <col min="6928" max="6928" width="16" style="7" customWidth="1"/>
    <col min="6929" max="7169" width="9" style="7"/>
    <col min="7170" max="7170" width="3.7265625" style="7" customWidth="1"/>
    <col min="7171" max="7171" width="13.26953125" style="7" customWidth="1"/>
    <col min="7172" max="7172" width="45.1796875" style="7" customWidth="1"/>
    <col min="7173" max="7173" width="3.81640625" style="7" customWidth="1"/>
    <col min="7174" max="7174" width="7.1796875" style="7" customWidth="1"/>
    <col min="7175" max="7175" width="9.26953125" style="7" customWidth="1"/>
    <col min="7176" max="7176" width="10.54296875" style="7" customWidth="1"/>
    <col min="7177" max="7177" width="15.453125" style="7" customWidth="1"/>
    <col min="7178" max="7178" width="15.54296875" style="7" customWidth="1"/>
    <col min="7179" max="7179" width="14.54296875" style="7" customWidth="1"/>
    <col min="7180" max="7181" width="14" style="7" customWidth="1"/>
    <col min="7182" max="7182" width="14.54296875" style="7" customWidth="1"/>
    <col min="7183" max="7183" width="14.26953125" style="7" customWidth="1"/>
    <col min="7184" max="7184" width="16" style="7" customWidth="1"/>
    <col min="7185" max="7425" width="9" style="7"/>
    <col min="7426" max="7426" width="3.7265625" style="7" customWidth="1"/>
    <col min="7427" max="7427" width="13.26953125" style="7" customWidth="1"/>
    <col min="7428" max="7428" width="45.1796875" style="7" customWidth="1"/>
    <col min="7429" max="7429" width="3.81640625" style="7" customWidth="1"/>
    <col min="7430" max="7430" width="7.1796875" style="7" customWidth="1"/>
    <col min="7431" max="7431" width="9.26953125" style="7" customWidth="1"/>
    <col min="7432" max="7432" width="10.54296875" style="7" customWidth="1"/>
    <col min="7433" max="7433" width="15.453125" style="7" customWidth="1"/>
    <col min="7434" max="7434" width="15.54296875" style="7" customWidth="1"/>
    <col min="7435" max="7435" width="14.54296875" style="7" customWidth="1"/>
    <col min="7436" max="7437" width="14" style="7" customWidth="1"/>
    <col min="7438" max="7438" width="14.54296875" style="7" customWidth="1"/>
    <col min="7439" max="7439" width="14.26953125" style="7" customWidth="1"/>
    <col min="7440" max="7440" width="16" style="7" customWidth="1"/>
    <col min="7441" max="7681" width="9" style="7"/>
    <col min="7682" max="7682" width="3.7265625" style="7" customWidth="1"/>
    <col min="7683" max="7683" width="13.26953125" style="7" customWidth="1"/>
    <col min="7684" max="7684" width="45.1796875" style="7" customWidth="1"/>
    <col min="7685" max="7685" width="3.81640625" style="7" customWidth="1"/>
    <col min="7686" max="7686" width="7.1796875" style="7" customWidth="1"/>
    <col min="7687" max="7687" width="9.26953125" style="7" customWidth="1"/>
    <col min="7688" max="7688" width="10.54296875" style="7" customWidth="1"/>
    <col min="7689" max="7689" width="15.453125" style="7" customWidth="1"/>
    <col min="7690" max="7690" width="15.54296875" style="7" customWidth="1"/>
    <col min="7691" max="7691" width="14.54296875" style="7" customWidth="1"/>
    <col min="7692" max="7693" width="14" style="7" customWidth="1"/>
    <col min="7694" max="7694" width="14.54296875" style="7" customWidth="1"/>
    <col min="7695" max="7695" width="14.26953125" style="7" customWidth="1"/>
    <col min="7696" max="7696" width="16" style="7" customWidth="1"/>
    <col min="7697" max="7937" width="9" style="7"/>
    <col min="7938" max="7938" width="3.7265625" style="7" customWidth="1"/>
    <col min="7939" max="7939" width="13.26953125" style="7" customWidth="1"/>
    <col min="7940" max="7940" width="45.1796875" style="7" customWidth="1"/>
    <col min="7941" max="7941" width="3.81640625" style="7" customWidth="1"/>
    <col min="7942" max="7942" width="7.1796875" style="7" customWidth="1"/>
    <col min="7943" max="7943" width="9.26953125" style="7" customWidth="1"/>
    <col min="7944" max="7944" width="10.54296875" style="7" customWidth="1"/>
    <col min="7945" max="7945" width="15.453125" style="7" customWidth="1"/>
    <col min="7946" max="7946" width="15.54296875" style="7" customWidth="1"/>
    <col min="7947" max="7947" width="14.54296875" style="7" customWidth="1"/>
    <col min="7948" max="7949" width="14" style="7" customWidth="1"/>
    <col min="7950" max="7950" width="14.54296875" style="7" customWidth="1"/>
    <col min="7951" max="7951" width="14.26953125" style="7" customWidth="1"/>
    <col min="7952" max="7952" width="16" style="7" customWidth="1"/>
    <col min="7953" max="8193" width="9" style="7"/>
    <col min="8194" max="8194" width="3.7265625" style="7" customWidth="1"/>
    <col min="8195" max="8195" width="13.26953125" style="7" customWidth="1"/>
    <col min="8196" max="8196" width="45.1796875" style="7" customWidth="1"/>
    <col min="8197" max="8197" width="3.81640625" style="7" customWidth="1"/>
    <col min="8198" max="8198" width="7.1796875" style="7" customWidth="1"/>
    <col min="8199" max="8199" width="9.26953125" style="7" customWidth="1"/>
    <col min="8200" max="8200" width="10.54296875" style="7" customWidth="1"/>
    <col min="8201" max="8201" width="15.453125" style="7" customWidth="1"/>
    <col min="8202" max="8202" width="15.54296875" style="7" customWidth="1"/>
    <col min="8203" max="8203" width="14.54296875" style="7" customWidth="1"/>
    <col min="8204" max="8205" width="14" style="7" customWidth="1"/>
    <col min="8206" max="8206" width="14.54296875" style="7" customWidth="1"/>
    <col min="8207" max="8207" width="14.26953125" style="7" customWidth="1"/>
    <col min="8208" max="8208" width="16" style="7" customWidth="1"/>
    <col min="8209" max="8449" width="9" style="7"/>
    <col min="8450" max="8450" width="3.7265625" style="7" customWidth="1"/>
    <col min="8451" max="8451" width="13.26953125" style="7" customWidth="1"/>
    <col min="8452" max="8452" width="45.1796875" style="7" customWidth="1"/>
    <col min="8453" max="8453" width="3.81640625" style="7" customWidth="1"/>
    <col min="8454" max="8454" width="7.1796875" style="7" customWidth="1"/>
    <col min="8455" max="8455" width="9.26953125" style="7" customWidth="1"/>
    <col min="8456" max="8456" width="10.54296875" style="7" customWidth="1"/>
    <col min="8457" max="8457" width="15.453125" style="7" customWidth="1"/>
    <col min="8458" max="8458" width="15.54296875" style="7" customWidth="1"/>
    <col min="8459" max="8459" width="14.54296875" style="7" customWidth="1"/>
    <col min="8460" max="8461" width="14" style="7" customWidth="1"/>
    <col min="8462" max="8462" width="14.54296875" style="7" customWidth="1"/>
    <col min="8463" max="8463" width="14.26953125" style="7" customWidth="1"/>
    <col min="8464" max="8464" width="16" style="7" customWidth="1"/>
    <col min="8465" max="8705" width="9" style="7"/>
    <col min="8706" max="8706" width="3.7265625" style="7" customWidth="1"/>
    <col min="8707" max="8707" width="13.26953125" style="7" customWidth="1"/>
    <col min="8708" max="8708" width="45.1796875" style="7" customWidth="1"/>
    <col min="8709" max="8709" width="3.81640625" style="7" customWidth="1"/>
    <col min="8710" max="8710" width="7.1796875" style="7" customWidth="1"/>
    <col min="8711" max="8711" width="9.26953125" style="7" customWidth="1"/>
    <col min="8712" max="8712" width="10.54296875" style="7" customWidth="1"/>
    <col min="8713" max="8713" width="15.453125" style="7" customWidth="1"/>
    <col min="8714" max="8714" width="15.54296875" style="7" customWidth="1"/>
    <col min="8715" max="8715" width="14.54296875" style="7" customWidth="1"/>
    <col min="8716" max="8717" width="14" style="7" customWidth="1"/>
    <col min="8718" max="8718" width="14.54296875" style="7" customWidth="1"/>
    <col min="8719" max="8719" width="14.26953125" style="7" customWidth="1"/>
    <col min="8720" max="8720" width="16" style="7" customWidth="1"/>
    <col min="8721" max="8961" width="9" style="7"/>
    <col min="8962" max="8962" width="3.7265625" style="7" customWidth="1"/>
    <col min="8963" max="8963" width="13.26953125" style="7" customWidth="1"/>
    <col min="8964" max="8964" width="45.1796875" style="7" customWidth="1"/>
    <col min="8965" max="8965" width="3.81640625" style="7" customWidth="1"/>
    <col min="8966" max="8966" width="7.1796875" style="7" customWidth="1"/>
    <col min="8967" max="8967" width="9.26953125" style="7" customWidth="1"/>
    <col min="8968" max="8968" width="10.54296875" style="7" customWidth="1"/>
    <col min="8969" max="8969" width="15.453125" style="7" customWidth="1"/>
    <col min="8970" max="8970" width="15.54296875" style="7" customWidth="1"/>
    <col min="8971" max="8971" width="14.54296875" style="7" customWidth="1"/>
    <col min="8972" max="8973" width="14" style="7" customWidth="1"/>
    <col min="8974" max="8974" width="14.54296875" style="7" customWidth="1"/>
    <col min="8975" max="8975" width="14.26953125" style="7" customWidth="1"/>
    <col min="8976" max="8976" width="16" style="7" customWidth="1"/>
    <col min="8977" max="9217" width="9" style="7"/>
    <col min="9218" max="9218" width="3.7265625" style="7" customWidth="1"/>
    <col min="9219" max="9219" width="13.26953125" style="7" customWidth="1"/>
    <col min="9220" max="9220" width="45.1796875" style="7" customWidth="1"/>
    <col min="9221" max="9221" width="3.81640625" style="7" customWidth="1"/>
    <col min="9222" max="9222" width="7.1796875" style="7" customWidth="1"/>
    <col min="9223" max="9223" width="9.26953125" style="7" customWidth="1"/>
    <col min="9224" max="9224" width="10.54296875" style="7" customWidth="1"/>
    <col min="9225" max="9225" width="15.453125" style="7" customWidth="1"/>
    <col min="9226" max="9226" width="15.54296875" style="7" customWidth="1"/>
    <col min="9227" max="9227" width="14.54296875" style="7" customWidth="1"/>
    <col min="9228" max="9229" width="14" style="7" customWidth="1"/>
    <col min="9230" max="9230" width="14.54296875" style="7" customWidth="1"/>
    <col min="9231" max="9231" width="14.26953125" style="7" customWidth="1"/>
    <col min="9232" max="9232" width="16" style="7" customWidth="1"/>
    <col min="9233" max="9473" width="9" style="7"/>
    <col min="9474" max="9474" width="3.7265625" style="7" customWidth="1"/>
    <col min="9475" max="9475" width="13.26953125" style="7" customWidth="1"/>
    <col min="9476" max="9476" width="45.1796875" style="7" customWidth="1"/>
    <col min="9477" max="9477" width="3.81640625" style="7" customWidth="1"/>
    <col min="9478" max="9478" width="7.1796875" style="7" customWidth="1"/>
    <col min="9479" max="9479" width="9.26953125" style="7" customWidth="1"/>
    <col min="9480" max="9480" width="10.54296875" style="7" customWidth="1"/>
    <col min="9481" max="9481" width="15.453125" style="7" customWidth="1"/>
    <col min="9482" max="9482" width="15.54296875" style="7" customWidth="1"/>
    <col min="9483" max="9483" width="14.54296875" style="7" customWidth="1"/>
    <col min="9484" max="9485" width="14" style="7" customWidth="1"/>
    <col min="9486" max="9486" width="14.54296875" style="7" customWidth="1"/>
    <col min="9487" max="9487" width="14.26953125" style="7" customWidth="1"/>
    <col min="9488" max="9488" width="16" style="7" customWidth="1"/>
    <col min="9489" max="9729" width="9" style="7"/>
    <col min="9730" max="9730" width="3.7265625" style="7" customWidth="1"/>
    <col min="9731" max="9731" width="13.26953125" style="7" customWidth="1"/>
    <col min="9732" max="9732" width="45.1796875" style="7" customWidth="1"/>
    <col min="9733" max="9733" width="3.81640625" style="7" customWidth="1"/>
    <col min="9734" max="9734" width="7.1796875" style="7" customWidth="1"/>
    <col min="9735" max="9735" width="9.26953125" style="7" customWidth="1"/>
    <col min="9736" max="9736" width="10.54296875" style="7" customWidth="1"/>
    <col min="9737" max="9737" width="15.453125" style="7" customWidth="1"/>
    <col min="9738" max="9738" width="15.54296875" style="7" customWidth="1"/>
    <col min="9739" max="9739" width="14.54296875" style="7" customWidth="1"/>
    <col min="9740" max="9741" width="14" style="7" customWidth="1"/>
    <col min="9742" max="9742" width="14.54296875" style="7" customWidth="1"/>
    <col min="9743" max="9743" width="14.26953125" style="7" customWidth="1"/>
    <col min="9744" max="9744" width="16" style="7" customWidth="1"/>
    <col min="9745" max="9985" width="9" style="7"/>
    <col min="9986" max="9986" width="3.7265625" style="7" customWidth="1"/>
    <col min="9987" max="9987" width="13.26953125" style="7" customWidth="1"/>
    <col min="9988" max="9988" width="45.1796875" style="7" customWidth="1"/>
    <col min="9989" max="9989" width="3.81640625" style="7" customWidth="1"/>
    <col min="9990" max="9990" width="7.1796875" style="7" customWidth="1"/>
    <col min="9991" max="9991" width="9.26953125" style="7" customWidth="1"/>
    <col min="9992" max="9992" width="10.54296875" style="7" customWidth="1"/>
    <col min="9993" max="9993" width="15.453125" style="7" customWidth="1"/>
    <col min="9994" max="9994" width="15.54296875" style="7" customWidth="1"/>
    <col min="9995" max="9995" width="14.54296875" style="7" customWidth="1"/>
    <col min="9996" max="9997" width="14" style="7" customWidth="1"/>
    <col min="9998" max="9998" width="14.54296875" style="7" customWidth="1"/>
    <col min="9999" max="9999" width="14.26953125" style="7" customWidth="1"/>
    <col min="10000" max="10000" width="16" style="7" customWidth="1"/>
    <col min="10001" max="10241" width="9" style="7"/>
    <col min="10242" max="10242" width="3.7265625" style="7" customWidth="1"/>
    <col min="10243" max="10243" width="13.26953125" style="7" customWidth="1"/>
    <col min="10244" max="10244" width="45.1796875" style="7" customWidth="1"/>
    <col min="10245" max="10245" width="3.81640625" style="7" customWidth="1"/>
    <col min="10246" max="10246" width="7.1796875" style="7" customWidth="1"/>
    <col min="10247" max="10247" width="9.26953125" style="7" customWidth="1"/>
    <col min="10248" max="10248" width="10.54296875" style="7" customWidth="1"/>
    <col min="10249" max="10249" width="15.453125" style="7" customWidth="1"/>
    <col min="10250" max="10250" width="15.54296875" style="7" customWidth="1"/>
    <col min="10251" max="10251" width="14.54296875" style="7" customWidth="1"/>
    <col min="10252" max="10253" width="14" style="7" customWidth="1"/>
    <col min="10254" max="10254" width="14.54296875" style="7" customWidth="1"/>
    <col min="10255" max="10255" width="14.26953125" style="7" customWidth="1"/>
    <col min="10256" max="10256" width="16" style="7" customWidth="1"/>
    <col min="10257" max="10497" width="9" style="7"/>
    <col min="10498" max="10498" width="3.7265625" style="7" customWidth="1"/>
    <col min="10499" max="10499" width="13.26953125" style="7" customWidth="1"/>
    <col min="10500" max="10500" width="45.1796875" style="7" customWidth="1"/>
    <col min="10501" max="10501" width="3.81640625" style="7" customWidth="1"/>
    <col min="10502" max="10502" width="7.1796875" style="7" customWidth="1"/>
    <col min="10503" max="10503" width="9.26953125" style="7" customWidth="1"/>
    <col min="10504" max="10504" width="10.54296875" style="7" customWidth="1"/>
    <col min="10505" max="10505" width="15.453125" style="7" customWidth="1"/>
    <col min="10506" max="10506" width="15.54296875" style="7" customWidth="1"/>
    <col min="10507" max="10507" width="14.54296875" style="7" customWidth="1"/>
    <col min="10508" max="10509" width="14" style="7" customWidth="1"/>
    <col min="10510" max="10510" width="14.54296875" style="7" customWidth="1"/>
    <col min="10511" max="10511" width="14.26953125" style="7" customWidth="1"/>
    <col min="10512" max="10512" width="16" style="7" customWidth="1"/>
    <col min="10513" max="10753" width="9" style="7"/>
    <col min="10754" max="10754" width="3.7265625" style="7" customWidth="1"/>
    <col min="10755" max="10755" width="13.26953125" style="7" customWidth="1"/>
    <col min="10756" max="10756" width="45.1796875" style="7" customWidth="1"/>
    <col min="10757" max="10757" width="3.81640625" style="7" customWidth="1"/>
    <col min="10758" max="10758" width="7.1796875" style="7" customWidth="1"/>
    <col min="10759" max="10759" width="9.26953125" style="7" customWidth="1"/>
    <col min="10760" max="10760" width="10.54296875" style="7" customWidth="1"/>
    <col min="10761" max="10761" width="15.453125" style="7" customWidth="1"/>
    <col min="10762" max="10762" width="15.54296875" style="7" customWidth="1"/>
    <col min="10763" max="10763" width="14.54296875" style="7" customWidth="1"/>
    <col min="10764" max="10765" width="14" style="7" customWidth="1"/>
    <col min="10766" max="10766" width="14.54296875" style="7" customWidth="1"/>
    <col min="10767" max="10767" width="14.26953125" style="7" customWidth="1"/>
    <col min="10768" max="10768" width="16" style="7" customWidth="1"/>
    <col min="10769" max="11009" width="9" style="7"/>
    <col min="11010" max="11010" width="3.7265625" style="7" customWidth="1"/>
    <col min="11011" max="11011" width="13.26953125" style="7" customWidth="1"/>
    <col min="11012" max="11012" width="45.1796875" style="7" customWidth="1"/>
    <col min="11013" max="11013" width="3.81640625" style="7" customWidth="1"/>
    <col min="11014" max="11014" width="7.1796875" style="7" customWidth="1"/>
    <col min="11015" max="11015" width="9.26953125" style="7" customWidth="1"/>
    <col min="11016" max="11016" width="10.54296875" style="7" customWidth="1"/>
    <col min="11017" max="11017" width="15.453125" style="7" customWidth="1"/>
    <col min="11018" max="11018" width="15.54296875" style="7" customWidth="1"/>
    <col min="11019" max="11019" width="14.54296875" style="7" customWidth="1"/>
    <col min="11020" max="11021" width="14" style="7" customWidth="1"/>
    <col min="11022" max="11022" width="14.54296875" style="7" customWidth="1"/>
    <col min="11023" max="11023" width="14.26953125" style="7" customWidth="1"/>
    <col min="11024" max="11024" width="16" style="7" customWidth="1"/>
    <col min="11025" max="11265" width="9" style="7"/>
    <col min="11266" max="11266" width="3.7265625" style="7" customWidth="1"/>
    <col min="11267" max="11267" width="13.26953125" style="7" customWidth="1"/>
    <col min="11268" max="11268" width="45.1796875" style="7" customWidth="1"/>
    <col min="11269" max="11269" width="3.81640625" style="7" customWidth="1"/>
    <col min="11270" max="11270" width="7.1796875" style="7" customWidth="1"/>
    <col min="11271" max="11271" width="9.26953125" style="7" customWidth="1"/>
    <col min="11272" max="11272" width="10.54296875" style="7" customWidth="1"/>
    <col min="11273" max="11273" width="15.453125" style="7" customWidth="1"/>
    <col min="11274" max="11274" width="15.54296875" style="7" customWidth="1"/>
    <col min="11275" max="11275" width="14.54296875" style="7" customWidth="1"/>
    <col min="11276" max="11277" width="14" style="7" customWidth="1"/>
    <col min="11278" max="11278" width="14.54296875" style="7" customWidth="1"/>
    <col min="11279" max="11279" width="14.26953125" style="7" customWidth="1"/>
    <col min="11280" max="11280" width="16" style="7" customWidth="1"/>
    <col min="11281" max="11521" width="9" style="7"/>
    <col min="11522" max="11522" width="3.7265625" style="7" customWidth="1"/>
    <col min="11523" max="11523" width="13.26953125" style="7" customWidth="1"/>
    <col min="11524" max="11524" width="45.1796875" style="7" customWidth="1"/>
    <col min="11525" max="11525" width="3.81640625" style="7" customWidth="1"/>
    <col min="11526" max="11526" width="7.1796875" style="7" customWidth="1"/>
    <col min="11527" max="11527" width="9.26953125" style="7" customWidth="1"/>
    <col min="11528" max="11528" width="10.54296875" style="7" customWidth="1"/>
    <col min="11529" max="11529" width="15.453125" style="7" customWidth="1"/>
    <col min="11530" max="11530" width="15.54296875" style="7" customWidth="1"/>
    <col min="11531" max="11531" width="14.54296875" style="7" customWidth="1"/>
    <col min="11532" max="11533" width="14" style="7" customWidth="1"/>
    <col min="11534" max="11534" width="14.54296875" style="7" customWidth="1"/>
    <col min="11535" max="11535" width="14.26953125" style="7" customWidth="1"/>
    <col min="11536" max="11536" width="16" style="7" customWidth="1"/>
    <col min="11537" max="11777" width="9" style="7"/>
    <col min="11778" max="11778" width="3.7265625" style="7" customWidth="1"/>
    <col min="11779" max="11779" width="13.26953125" style="7" customWidth="1"/>
    <col min="11780" max="11780" width="45.1796875" style="7" customWidth="1"/>
    <col min="11781" max="11781" width="3.81640625" style="7" customWidth="1"/>
    <col min="11782" max="11782" width="7.1796875" style="7" customWidth="1"/>
    <col min="11783" max="11783" width="9.26953125" style="7" customWidth="1"/>
    <col min="11784" max="11784" width="10.54296875" style="7" customWidth="1"/>
    <col min="11785" max="11785" width="15.453125" style="7" customWidth="1"/>
    <col min="11786" max="11786" width="15.54296875" style="7" customWidth="1"/>
    <col min="11787" max="11787" width="14.54296875" style="7" customWidth="1"/>
    <col min="11788" max="11789" width="14" style="7" customWidth="1"/>
    <col min="11790" max="11790" width="14.54296875" style="7" customWidth="1"/>
    <col min="11791" max="11791" width="14.26953125" style="7" customWidth="1"/>
    <col min="11792" max="11792" width="16" style="7" customWidth="1"/>
    <col min="11793" max="12033" width="9" style="7"/>
    <col min="12034" max="12034" width="3.7265625" style="7" customWidth="1"/>
    <col min="12035" max="12035" width="13.26953125" style="7" customWidth="1"/>
    <col min="12036" max="12036" width="45.1796875" style="7" customWidth="1"/>
    <col min="12037" max="12037" width="3.81640625" style="7" customWidth="1"/>
    <col min="12038" max="12038" width="7.1796875" style="7" customWidth="1"/>
    <col min="12039" max="12039" width="9.26953125" style="7" customWidth="1"/>
    <col min="12040" max="12040" width="10.54296875" style="7" customWidth="1"/>
    <col min="12041" max="12041" width="15.453125" style="7" customWidth="1"/>
    <col min="12042" max="12042" width="15.54296875" style="7" customWidth="1"/>
    <col min="12043" max="12043" width="14.54296875" style="7" customWidth="1"/>
    <col min="12044" max="12045" width="14" style="7" customWidth="1"/>
    <col min="12046" max="12046" width="14.54296875" style="7" customWidth="1"/>
    <col min="12047" max="12047" width="14.26953125" style="7" customWidth="1"/>
    <col min="12048" max="12048" width="16" style="7" customWidth="1"/>
    <col min="12049" max="12289" width="9" style="7"/>
    <col min="12290" max="12290" width="3.7265625" style="7" customWidth="1"/>
    <col min="12291" max="12291" width="13.26953125" style="7" customWidth="1"/>
    <col min="12292" max="12292" width="45.1796875" style="7" customWidth="1"/>
    <col min="12293" max="12293" width="3.81640625" style="7" customWidth="1"/>
    <col min="12294" max="12294" width="7.1796875" style="7" customWidth="1"/>
    <col min="12295" max="12295" width="9.26953125" style="7" customWidth="1"/>
    <col min="12296" max="12296" width="10.54296875" style="7" customWidth="1"/>
    <col min="12297" max="12297" width="15.453125" style="7" customWidth="1"/>
    <col min="12298" max="12298" width="15.54296875" style="7" customWidth="1"/>
    <col min="12299" max="12299" width="14.54296875" style="7" customWidth="1"/>
    <col min="12300" max="12301" width="14" style="7" customWidth="1"/>
    <col min="12302" max="12302" width="14.54296875" style="7" customWidth="1"/>
    <col min="12303" max="12303" width="14.26953125" style="7" customWidth="1"/>
    <col min="12304" max="12304" width="16" style="7" customWidth="1"/>
    <col min="12305" max="12545" width="9" style="7"/>
    <col min="12546" max="12546" width="3.7265625" style="7" customWidth="1"/>
    <col min="12547" max="12547" width="13.26953125" style="7" customWidth="1"/>
    <col min="12548" max="12548" width="45.1796875" style="7" customWidth="1"/>
    <col min="12549" max="12549" width="3.81640625" style="7" customWidth="1"/>
    <col min="12550" max="12550" width="7.1796875" style="7" customWidth="1"/>
    <col min="12551" max="12551" width="9.26953125" style="7" customWidth="1"/>
    <col min="12552" max="12552" width="10.54296875" style="7" customWidth="1"/>
    <col min="12553" max="12553" width="15.453125" style="7" customWidth="1"/>
    <col min="12554" max="12554" width="15.54296875" style="7" customWidth="1"/>
    <col min="12555" max="12555" width="14.54296875" style="7" customWidth="1"/>
    <col min="12556" max="12557" width="14" style="7" customWidth="1"/>
    <col min="12558" max="12558" width="14.54296875" style="7" customWidth="1"/>
    <col min="12559" max="12559" width="14.26953125" style="7" customWidth="1"/>
    <col min="12560" max="12560" width="16" style="7" customWidth="1"/>
    <col min="12561" max="12801" width="9" style="7"/>
    <col min="12802" max="12802" width="3.7265625" style="7" customWidth="1"/>
    <col min="12803" max="12803" width="13.26953125" style="7" customWidth="1"/>
    <col min="12804" max="12804" width="45.1796875" style="7" customWidth="1"/>
    <col min="12805" max="12805" width="3.81640625" style="7" customWidth="1"/>
    <col min="12806" max="12806" width="7.1796875" style="7" customWidth="1"/>
    <col min="12807" max="12807" width="9.26953125" style="7" customWidth="1"/>
    <col min="12808" max="12808" width="10.54296875" style="7" customWidth="1"/>
    <col min="12809" max="12809" width="15.453125" style="7" customWidth="1"/>
    <col min="12810" max="12810" width="15.54296875" style="7" customWidth="1"/>
    <col min="12811" max="12811" width="14.54296875" style="7" customWidth="1"/>
    <col min="12812" max="12813" width="14" style="7" customWidth="1"/>
    <col min="12814" max="12814" width="14.54296875" style="7" customWidth="1"/>
    <col min="12815" max="12815" width="14.26953125" style="7" customWidth="1"/>
    <col min="12816" max="12816" width="16" style="7" customWidth="1"/>
    <col min="12817" max="13057" width="9" style="7"/>
    <col min="13058" max="13058" width="3.7265625" style="7" customWidth="1"/>
    <col min="13059" max="13059" width="13.26953125" style="7" customWidth="1"/>
    <col min="13060" max="13060" width="45.1796875" style="7" customWidth="1"/>
    <col min="13061" max="13061" width="3.81640625" style="7" customWidth="1"/>
    <col min="13062" max="13062" width="7.1796875" style="7" customWidth="1"/>
    <col min="13063" max="13063" width="9.26953125" style="7" customWidth="1"/>
    <col min="13064" max="13064" width="10.54296875" style="7" customWidth="1"/>
    <col min="13065" max="13065" width="15.453125" style="7" customWidth="1"/>
    <col min="13066" max="13066" width="15.54296875" style="7" customWidth="1"/>
    <col min="13067" max="13067" width="14.54296875" style="7" customWidth="1"/>
    <col min="13068" max="13069" width="14" style="7" customWidth="1"/>
    <col min="13070" max="13070" width="14.54296875" style="7" customWidth="1"/>
    <col min="13071" max="13071" width="14.26953125" style="7" customWidth="1"/>
    <col min="13072" max="13072" width="16" style="7" customWidth="1"/>
    <col min="13073" max="13313" width="9" style="7"/>
    <col min="13314" max="13314" width="3.7265625" style="7" customWidth="1"/>
    <col min="13315" max="13315" width="13.26953125" style="7" customWidth="1"/>
    <col min="13316" max="13316" width="45.1796875" style="7" customWidth="1"/>
    <col min="13317" max="13317" width="3.81640625" style="7" customWidth="1"/>
    <col min="13318" max="13318" width="7.1796875" style="7" customWidth="1"/>
    <col min="13319" max="13319" width="9.26953125" style="7" customWidth="1"/>
    <col min="13320" max="13320" width="10.54296875" style="7" customWidth="1"/>
    <col min="13321" max="13321" width="15.453125" style="7" customWidth="1"/>
    <col min="13322" max="13322" width="15.54296875" style="7" customWidth="1"/>
    <col min="13323" max="13323" width="14.54296875" style="7" customWidth="1"/>
    <col min="13324" max="13325" width="14" style="7" customWidth="1"/>
    <col min="13326" max="13326" width="14.54296875" style="7" customWidth="1"/>
    <col min="13327" max="13327" width="14.26953125" style="7" customWidth="1"/>
    <col min="13328" max="13328" width="16" style="7" customWidth="1"/>
    <col min="13329" max="13569" width="9" style="7"/>
    <col min="13570" max="13570" width="3.7265625" style="7" customWidth="1"/>
    <col min="13571" max="13571" width="13.26953125" style="7" customWidth="1"/>
    <col min="13572" max="13572" width="45.1796875" style="7" customWidth="1"/>
    <col min="13573" max="13573" width="3.81640625" style="7" customWidth="1"/>
    <col min="13574" max="13574" width="7.1796875" style="7" customWidth="1"/>
    <col min="13575" max="13575" width="9.26953125" style="7" customWidth="1"/>
    <col min="13576" max="13576" width="10.54296875" style="7" customWidth="1"/>
    <col min="13577" max="13577" width="15.453125" style="7" customWidth="1"/>
    <col min="13578" max="13578" width="15.54296875" style="7" customWidth="1"/>
    <col min="13579" max="13579" width="14.54296875" style="7" customWidth="1"/>
    <col min="13580" max="13581" width="14" style="7" customWidth="1"/>
    <col min="13582" max="13582" width="14.54296875" style="7" customWidth="1"/>
    <col min="13583" max="13583" width="14.26953125" style="7" customWidth="1"/>
    <col min="13584" max="13584" width="16" style="7" customWidth="1"/>
    <col min="13585" max="13825" width="9" style="7"/>
    <col min="13826" max="13826" width="3.7265625" style="7" customWidth="1"/>
    <col min="13827" max="13827" width="13.26953125" style="7" customWidth="1"/>
    <col min="13828" max="13828" width="45.1796875" style="7" customWidth="1"/>
    <col min="13829" max="13829" width="3.81640625" style="7" customWidth="1"/>
    <col min="13830" max="13830" width="7.1796875" style="7" customWidth="1"/>
    <col min="13831" max="13831" width="9.26953125" style="7" customWidth="1"/>
    <col min="13832" max="13832" width="10.54296875" style="7" customWidth="1"/>
    <col min="13833" max="13833" width="15.453125" style="7" customWidth="1"/>
    <col min="13834" max="13834" width="15.54296875" style="7" customWidth="1"/>
    <col min="13835" max="13835" width="14.54296875" style="7" customWidth="1"/>
    <col min="13836" max="13837" width="14" style="7" customWidth="1"/>
    <col min="13838" max="13838" width="14.54296875" style="7" customWidth="1"/>
    <col min="13839" max="13839" width="14.26953125" style="7" customWidth="1"/>
    <col min="13840" max="13840" width="16" style="7" customWidth="1"/>
    <col min="13841" max="14081" width="9" style="7"/>
    <col min="14082" max="14082" width="3.7265625" style="7" customWidth="1"/>
    <col min="14083" max="14083" width="13.26953125" style="7" customWidth="1"/>
    <col min="14084" max="14084" width="45.1796875" style="7" customWidth="1"/>
    <col min="14085" max="14085" width="3.81640625" style="7" customWidth="1"/>
    <col min="14086" max="14086" width="7.1796875" style="7" customWidth="1"/>
    <col min="14087" max="14087" width="9.26953125" style="7" customWidth="1"/>
    <col min="14088" max="14088" width="10.54296875" style="7" customWidth="1"/>
    <col min="14089" max="14089" width="15.453125" style="7" customWidth="1"/>
    <col min="14090" max="14090" width="15.54296875" style="7" customWidth="1"/>
    <col min="14091" max="14091" width="14.54296875" style="7" customWidth="1"/>
    <col min="14092" max="14093" width="14" style="7" customWidth="1"/>
    <col min="14094" max="14094" width="14.54296875" style="7" customWidth="1"/>
    <col min="14095" max="14095" width="14.26953125" style="7" customWidth="1"/>
    <col min="14096" max="14096" width="16" style="7" customWidth="1"/>
    <col min="14097" max="14337" width="9" style="7"/>
    <col min="14338" max="14338" width="3.7265625" style="7" customWidth="1"/>
    <col min="14339" max="14339" width="13.26953125" style="7" customWidth="1"/>
    <col min="14340" max="14340" width="45.1796875" style="7" customWidth="1"/>
    <col min="14341" max="14341" width="3.81640625" style="7" customWidth="1"/>
    <col min="14342" max="14342" width="7.1796875" style="7" customWidth="1"/>
    <col min="14343" max="14343" width="9.26953125" style="7" customWidth="1"/>
    <col min="14344" max="14344" width="10.54296875" style="7" customWidth="1"/>
    <col min="14345" max="14345" width="15.453125" style="7" customWidth="1"/>
    <col min="14346" max="14346" width="15.54296875" style="7" customWidth="1"/>
    <col min="14347" max="14347" width="14.54296875" style="7" customWidth="1"/>
    <col min="14348" max="14349" width="14" style="7" customWidth="1"/>
    <col min="14350" max="14350" width="14.54296875" style="7" customWidth="1"/>
    <col min="14351" max="14351" width="14.26953125" style="7" customWidth="1"/>
    <col min="14352" max="14352" width="16" style="7" customWidth="1"/>
    <col min="14353" max="14593" width="9" style="7"/>
    <col min="14594" max="14594" width="3.7265625" style="7" customWidth="1"/>
    <col min="14595" max="14595" width="13.26953125" style="7" customWidth="1"/>
    <col min="14596" max="14596" width="45.1796875" style="7" customWidth="1"/>
    <col min="14597" max="14597" width="3.81640625" style="7" customWidth="1"/>
    <col min="14598" max="14598" width="7.1796875" style="7" customWidth="1"/>
    <col min="14599" max="14599" width="9.26953125" style="7" customWidth="1"/>
    <col min="14600" max="14600" width="10.54296875" style="7" customWidth="1"/>
    <col min="14601" max="14601" width="15.453125" style="7" customWidth="1"/>
    <col min="14602" max="14602" width="15.54296875" style="7" customWidth="1"/>
    <col min="14603" max="14603" width="14.54296875" style="7" customWidth="1"/>
    <col min="14604" max="14605" width="14" style="7" customWidth="1"/>
    <col min="14606" max="14606" width="14.54296875" style="7" customWidth="1"/>
    <col min="14607" max="14607" width="14.26953125" style="7" customWidth="1"/>
    <col min="14608" max="14608" width="16" style="7" customWidth="1"/>
    <col min="14609" max="14849" width="9" style="7"/>
    <col min="14850" max="14850" width="3.7265625" style="7" customWidth="1"/>
    <col min="14851" max="14851" width="13.26953125" style="7" customWidth="1"/>
    <col min="14852" max="14852" width="45.1796875" style="7" customWidth="1"/>
    <col min="14853" max="14853" width="3.81640625" style="7" customWidth="1"/>
    <col min="14854" max="14854" width="7.1796875" style="7" customWidth="1"/>
    <col min="14855" max="14855" width="9.26953125" style="7" customWidth="1"/>
    <col min="14856" max="14856" width="10.54296875" style="7" customWidth="1"/>
    <col min="14857" max="14857" width="15.453125" style="7" customWidth="1"/>
    <col min="14858" max="14858" width="15.54296875" style="7" customWidth="1"/>
    <col min="14859" max="14859" width="14.54296875" style="7" customWidth="1"/>
    <col min="14860" max="14861" width="14" style="7" customWidth="1"/>
    <col min="14862" max="14862" width="14.54296875" style="7" customWidth="1"/>
    <col min="14863" max="14863" width="14.26953125" style="7" customWidth="1"/>
    <col min="14864" max="14864" width="16" style="7" customWidth="1"/>
    <col min="14865" max="15105" width="9" style="7"/>
    <col min="15106" max="15106" width="3.7265625" style="7" customWidth="1"/>
    <col min="15107" max="15107" width="13.26953125" style="7" customWidth="1"/>
    <col min="15108" max="15108" width="45.1796875" style="7" customWidth="1"/>
    <col min="15109" max="15109" width="3.81640625" style="7" customWidth="1"/>
    <col min="15110" max="15110" width="7.1796875" style="7" customWidth="1"/>
    <col min="15111" max="15111" width="9.26953125" style="7" customWidth="1"/>
    <col min="15112" max="15112" width="10.54296875" style="7" customWidth="1"/>
    <col min="15113" max="15113" width="15.453125" style="7" customWidth="1"/>
    <col min="15114" max="15114" width="15.54296875" style="7" customWidth="1"/>
    <col min="15115" max="15115" width="14.54296875" style="7" customWidth="1"/>
    <col min="15116" max="15117" width="14" style="7" customWidth="1"/>
    <col min="15118" max="15118" width="14.54296875" style="7" customWidth="1"/>
    <col min="15119" max="15119" width="14.26953125" style="7" customWidth="1"/>
    <col min="15120" max="15120" width="16" style="7" customWidth="1"/>
    <col min="15121" max="15361" width="9" style="7"/>
    <col min="15362" max="15362" width="3.7265625" style="7" customWidth="1"/>
    <col min="15363" max="15363" width="13.26953125" style="7" customWidth="1"/>
    <col min="15364" max="15364" width="45.1796875" style="7" customWidth="1"/>
    <col min="15365" max="15365" width="3.81640625" style="7" customWidth="1"/>
    <col min="15366" max="15366" width="7.1796875" style="7" customWidth="1"/>
    <col min="15367" max="15367" width="9.26953125" style="7" customWidth="1"/>
    <col min="15368" max="15368" width="10.54296875" style="7" customWidth="1"/>
    <col min="15369" max="15369" width="15.453125" style="7" customWidth="1"/>
    <col min="15370" max="15370" width="15.54296875" style="7" customWidth="1"/>
    <col min="15371" max="15371" width="14.54296875" style="7" customWidth="1"/>
    <col min="15372" max="15373" width="14" style="7" customWidth="1"/>
    <col min="15374" max="15374" width="14.54296875" style="7" customWidth="1"/>
    <col min="15375" max="15375" width="14.26953125" style="7" customWidth="1"/>
    <col min="15376" max="15376" width="16" style="7" customWidth="1"/>
    <col min="15377" max="15617" width="9" style="7"/>
    <col min="15618" max="15618" width="3.7265625" style="7" customWidth="1"/>
    <col min="15619" max="15619" width="13.26953125" style="7" customWidth="1"/>
    <col min="15620" max="15620" width="45.1796875" style="7" customWidth="1"/>
    <col min="15621" max="15621" width="3.81640625" style="7" customWidth="1"/>
    <col min="15622" max="15622" width="7.1796875" style="7" customWidth="1"/>
    <col min="15623" max="15623" width="9.26953125" style="7" customWidth="1"/>
    <col min="15624" max="15624" width="10.54296875" style="7" customWidth="1"/>
    <col min="15625" max="15625" width="15.453125" style="7" customWidth="1"/>
    <col min="15626" max="15626" width="15.54296875" style="7" customWidth="1"/>
    <col min="15627" max="15627" width="14.54296875" style="7" customWidth="1"/>
    <col min="15628" max="15629" width="14" style="7" customWidth="1"/>
    <col min="15630" max="15630" width="14.54296875" style="7" customWidth="1"/>
    <col min="15631" max="15631" width="14.26953125" style="7" customWidth="1"/>
    <col min="15632" max="15632" width="16" style="7" customWidth="1"/>
    <col min="15633" max="15873" width="9" style="7"/>
    <col min="15874" max="15874" width="3.7265625" style="7" customWidth="1"/>
    <col min="15875" max="15875" width="13.26953125" style="7" customWidth="1"/>
    <col min="15876" max="15876" width="45.1796875" style="7" customWidth="1"/>
    <col min="15877" max="15877" width="3.81640625" style="7" customWidth="1"/>
    <col min="15878" max="15878" width="7.1796875" style="7" customWidth="1"/>
    <col min="15879" max="15879" width="9.26953125" style="7" customWidth="1"/>
    <col min="15880" max="15880" width="10.54296875" style="7" customWidth="1"/>
    <col min="15881" max="15881" width="15.453125" style="7" customWidth="1"/>
    <col min="15882" max="15882" width="15.54296875" style="7" customWidth="1"/>
    <col min="15883" max="15883" width="14.54296875" style="7" customWidth="1"/>
    <col min="15884" max="15885" width="14" style="7" customWidth="1"/>
    <col min="15886" max="15886" width="14.54296875" style="7" customWidth="1"/>
    <col min="15887" max="15887" width="14.26953125" style="7" customWidth="1"/>
    <col min="15888" max="15888" width="16" style="7" customWidth="1"/>
    <col min="15889" max="16129" width="9" style="7"/>
    <col min="16130" max="16130" width="3.7265625" style="7" customWidth="1"/>
    <col min="16131" max="16131" width="13.26953125" style="7" customWidth="1"/>
    <col min="16132" max="16132" width="45.1796875" style="7" customWidth="1"/>
    <col min="16133" max="16133" width="3.81640625" style="7" customWidth="1"/>
    <col min="16134" max="16134" width="7.1796875" style="7" customWidth="1"/>
    <col min="16135" max="16135" width="9.26953125" style="7" customWidth="1"/>
    <col min="16136" max="16136" width="10.54296875" style="7" customWidth="1"/>
    <col min="16137" max="16137" width="15.453125" style="7" customWidth="1"/>
    <col min="16138" max="16138" width="15.54296875" style="7" customWidth="1"/>
    <col min="16139" max="16139" width="14.54296875" style="7" customWidth="1"/>
    <col min="16140" max="16141" width="14" style="7" customWidth="1"/>
    <col min="16142" max="16142" width="14.54296875" style="7" customWidth="1"/>
    <col min="16143" max="16143" width="14.26953125" style="7" customWidth="1"/>
    <col min="16144" max="16144" width="16" style="7" customWidth="1"/>
    <col min="16145" max="16384" width="9" style="7"/>
  </cols>
  <sheetData>
    <row r="1" spans="1:30" ht="18" x14ac:dyDescent="0.35">
      <c r="A1" s="199" t="s">
        <v>0</v>
      </c>
      <c r="B1" s="199"/>
      <c r="C1" s="200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R1" s="23"/>
      <c r="S1" s="23"/>
    </row>
    <row r="2" spans="1:30" x14ac:dyDescent="0.25">
      <c r="A2" s="24" t="s">
        <v>1</v>
      </c>
      <c r="B2" s="25"/>
      <c r="C2" s="7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R2" s="25"/>
      <c r="S2" s="25"/>
    </row>
    <row r="3" spans="1:30" x14ac:dyDescent="0.25">
      <c r="A3" s="24" t="s">
        <v>2621</v>
      </c>
      <c r="B3" s="25"/>
      <c r="C3" s="7"/>
      <c r="D3" s="25"/>
      <c r="E3" s="25"/>
      <c r="F3" s="25"/>
      <c r="G3" s="25"/>
      <c r="H3" s="25"/>
      <c r="I3" s="25"/>
      <c r="J3" s="201"/>
      <c r="K3" s="202"/>
      <c r="L3" s="26"/>
      <c r="M3" s="25"/>
      <c r="N3" s="25"/>
      <c r="O3" s="25"/>
      <c r="P3" s="25"/>
      <c r="R3" s="25"/>
      <c r="S3" s="25"/>
    </row>
    <row r="4" spans="1:30" x14ac:dyDescent="0.25">
      <c r="A4" s="24" t="s">
        <v>2074</v>
      </c>
      <c r="B4" s="25"/>
      <c r="C4" s="7"/>
      <c r="D4" s="25"/>
      <c r="E4" s="25"/>
      <c r="F4" s="25"/>
      <c r="G4" s="25"/>
      <c r="H4" s="25"/>
      <c r="I4" s="25"/>
      <c r="J4" s="201"/>
      <c r="K4" s="202"/>
      <c r="L4" s="26"/>
      <c r="M4" s="25"/>
      <c r="N4" s="25"/>
      <c r="O4" s="25"/>
      <c r="P4" s="25"/>
      <c r="R4" s="25"/>
      <c r="S4" s="25"/>
    </row>
    <row r="5" spans="1:30" x14ac:dyDescent="0.35">
      <c r="A5" s="27"/>
      <c r="B5" s="28"/>
      <c r="C5" s="7"/>
      <c r="D5" s="29"/>
      <c r="E5" s="30"/>
      <c r="F5" s="30"/>
      <c r="G5" s="31"/>
      <c r="H5" s="31"/>
      <c r="I5" s="31"/>
      <c r="J5" s="203"/>
      <c r="K5" s="204"/>
      <c r="L5" s="31"/>
      <c r="M5" s="31"/>
      <c r="N5" s="31"/>
      <c r="O5" s="31"/>
      <c r="P5" s="31"/>
      <c r="R5" s="31"/>
      <c r="S5" s="31"/>
    </row>
    <row r="6" spans="1:30" x14ac:dyDescent="0.25">
      <c r="A6" s="32" t="s">
        <v>4</v>
      </c>
      <c r="B6" s="25"/>
      <c r="C6" s="7"/>
      <c r="D6" s="33"/>
      <c r="E6" s="34"/>
      <c r="F6" s="34"/>
      <c r="G6" s="35"/>
      <c r="H6" s="35"/>
      <c r="I6" s="35"/>
      <c r="J6" s="197"/>
      <c r="K6" s="198"/>
      <c r="L6" s="35"/>
      <c r="M6" s="35"/>
      <c r="N6" s="35"/>
      <c r="O6" s="35"/>
      <c r="P6" s="35"/>
      <c r="R6" s="35"/>
      <c r="S6" s="35"/>
    </row>
    <row r="7" spans="1:30" x14ac:dyDescent="0.25">
      <c r="A7" s="32" t="s">
        <v>5</v>
      </c>
      <c r="B7" s="25"/>
      <c r="C7" s="7"/>
      <c r="D7" s="33"/>
      <c r="E7" s="34"/>
      <c r="F7" s="34"/>
      <c r="G7" s="35"/>
      <c r="H7" s="35"/>
      <c r="I7" s="35"/>
      <c r="J7" s="197"/>
      <c r="K7" s="198"/>
      <c r="L7" s="35"/>
      <c r="M7" s="35"/>
      <c r="N7" s="32" t="s">
        <v>6</v>
      </c>
      <c r="O7" s="35"/>
      <c r="P7" s="35"/>
      <c r="R7" s="35"/>
      <c r="S7" s="35"/>
    </row>
    <row r="8" spans="1:30" x14ac:dyDescent="0.25">
      <c r="A8" s="32" t="s">
        <v>7</v>
      </c>
      <c r="B8" s="25"/>
      <c r="C8" s="7"/>
      <c r="D8" s="33"/>
      <c r="E8" s="34"/>
      <c r="F8" s="34"/>
      <c r="G8" s="35"/>
      <c r="H8" s="35"/>
      <c r="I8" s="35"/>
      <c r="J8" s="197"/>
      <c r="K8" s="198"/>
      <c r="L8" s="35"/>
      <c r="M8" s="35"/>
      <c r="N8" s="32"/>
      <c r="O8" s="35"/>
      <c r="P8" s="35"/>
      <c r="R8" s="35"/>
      <c r="S8" s="35"/>
    </row>
    <row r="9" spans="1:30" x14ac:dyDescent="0.35">
      <c r="A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R9" s="7"/>
      <c r="S9" s="7"/>
    </row>
    <row r="10" spans="1:30" s="38" customFormat="1" ht="13" x14ac:dyDescent="0.3">
      <c r="A10" s="36"/>
      <c r="B10" s="37"/>
      <c r="D10" s="39"/>
      <c r="E10" s="40"/>
      <c r="F10" s="41"/>
      <c r="G10" s="42"/>
      <c r="H10" s="191" t="s">
        <v>4585</v>
      </c>
      <c r="I10" s="192"/>
      <c r="J10" s="192"/>
      <c r="K10" s="192"/>
      <c r="L10" s="192"/>
      <c r="M10" s="192"/>
      <c r="N10" s="192"/>
      <c r="O10" s="192"/>
      <c r="P10" s="192"/>
      <c r="Q10" s="192"/>
      <c r="R10" s="193"/>
      <c r="S10" s="42"/>
      <c r="T10" s="43"/>
      <c r="U10" s="43"/>
      <c r="V10" s="43"/>
      <c r="W10" s="43"/>
      <c r="X10" s="43"/>
      <c r="Y10" s="194" t="s">
        <v>4584</v>
      </c>
      <c r="Z10" s="195"/>
      <c r="AA10" s="195"/>
      <c r="AB10" s="196"/>
      <c r="AC10" s="134"/>
    </row>
    <row r="11" spans="1:30" s="38" customFormat="1" ht="13" x14ac:dyDescent="0.3">
      <c r="F11" s="45" t="s">
        <v>4560</v>
      </c>
      <c r="G11" s="45" t="s">
        <v>4561</v>
      </c>
      <c r="H11" s="45" t="s">
        <v>4562</v>
      </c>
      <c r="I11" s="45"/>
      <c r="J11" s="45"/>
      <c r="K11" s="45"/>
      <c r="L11" s="45"/>
      <c r="M11" s="45"/>
      <c r="N11" s="45"/>
      <c r="O11" s="45"/>
      <c r="P11" s="45"/>
      <c r="Q11" s="45"/>
      <c r="R11" s="45" t="s">
        <v>4566</v>
      </c>
      <c r="S11" s="45"/>
      <c r="T11" s="45" t="s">
        <v>4568</v>
      </c>
      <c r="U11" s="45" t="s">
        <v>4569</v>
      </c>
      <c r="V11" s="45" t="s">
        <v>4570</v>
      </c>
      <c r="W11" s="45" t="s">
        <v>4571</v>
      </c>
      <c r="X11" s="45" t="s">
        <v>4572</v>
      </c>
      <c r="Y11" s="45" t="s">
        <v>4573</v>
      </c>
      <c r="Z11" s="45" t="s">
        <v>4574</v>
      </c>
      <c r="AA11" s="45" t="s">
        <v>4575</v>
      </c>
      <c r="AB11" s="45" t="s">
        <v>95</v>
      </c>
      <c r="AC11" s="135" t="s">
        <v>4576</v>
      </c>
    </row>
    <row r="12" spans="1:30" s="38" customFormat="1" ht="65.5" thickBot="1" x14ac:dyDescent="0.4">
      <c r="A12" s="46" t="s">
        <v>4588</v>
      </c>
      <c r="B12" s="46" t="s">
        <v>4587</v>
      </c>
      <c r="C12" s="46" t="s">
        <v>4586</v>
      </c>
      <c r="D12" s="46" t="s">
        <v>8</v>
      </c>
      <c r="E12" s="46" t="s">
        <v>9</v>
      </c>
      <c r="F12" s="47" t="s">
        <v>4563</v>
      </c>
      <c r="G12" s="48" t="s">
        <v>4564</v>
      </c>
      <c r="H12" s="49" t="s">
        <v>4565</v>
      </c>
      <c r="I12" s="46" t="s">
        <v>10</v>
      </c>
      <c r="J12" s="46" t="s">
        <v>11</v>
      </c>
      <c r="K12" s="46" t="s">
        <v>12</v>
      </c>
      <c r="L12" s="46" t="s">
        <v>13</v>
      </c>
      <c r="M12" s="46" t="s">
        <v>14</v>
      </c>
      <c r="N12" s="46" t="s">
        <v>15</v>
      </c>
      <c r="O12" s="46" t="s">
        <v>16</v>
      </c>
      <c r="P12" s="46" t="s">
        <v>17</v>
      </c>
      <c r="R12" s="50" t="s">
        <v>4567</v>
      </c>
      <c r="S12" s="46" t="s">
        <v>11</v>
      </c>
      <c r="T12" s="49" t="s">
        <v>4577</v>
      </c>
      <c r="U12" s="49" t="s">
        <v>4578</v>
      </c>
      <c r="V12" s="49" t="s">
        <v>4579</v>
      </c>
      <c r="W12" s="49" t="s">
        <v>4580</v>
      </c>
      <c r="X12" s="49" t="s">
        <v>4581</v>
      </c>
      <c r="Y12" s="49">
        <v>2018</v>
      </c>
      <c r="Z12" s="49">
        <v>2019</v>
      </c>
      <c r="AA12" s="49">
        <v>2020</v>
      </c>
      <c r="AB12" s="49" t="s">
        <v>4582</v>
      </c>
      <c r="AC12" s="48" t="s">
        <v>4583</v>
      </c>
    </row>
    <row r="13" spans="1:30" ht="15" thickBot="1" x14ac:dyDescent="0.35">
      <c r="A13" s="53"/>
      <c r="B13" s="54" t="s">
        <v>18</v>
      </c>
      <c r="C13" s="55" t="s">
        <v>2075</v>
      </c>
      <c r="D13" s="55"/>
      <c r="E13" s="56"/>
      <c r="F13" s="56"/>
      <c r="G13" s="57"/>
      <c r="H13" s="57"/>
      <c r="I13" s="57">
        <v>223222.03</v>
      </c>
      <c r="J13" s="57">
        <v>223222.03</v>
      </c>
      <c r="K13" s="57">
        <v>0</v>
      </c>
      <c r="L13" s="57">
        <v>0</v>
      </c>
      <c r="M13" s="57">
        <v>0</v>
      </c>
      <c r="N13" s="57">
        <v>0</v>
      </c>
      <c r="O13" s="57">
        <v>0</v>
      </c>
      <c r="P13" s="57">
        <v>0</v>
      </c>
      <c r="R13" s="57"/>
      <c r="S13" s="57">
        <v>223222.03</v>
      </c>
      <c r="X13" s="52">
        <f>SUBTOTAL(9,X14:X112)</f>
        <v>246381.5743570459</v>
      </c>
    </row>
    <row r="14" spans="1:30" ht="20" x14ac:dyDescent="0.2">
      <c r="A14" s="2"/>
      <c r="B14" s="3" t="s">
        <v>2076</v>
      </c>
      <c r="C14" s="4" t="s">
        <v>3023</v>
      </c>
      <c r="D14" s="4" t="s">
        <v>44</v>
      </c>
      <c r="E14" s="5">
        <v>0</v>
      </c>
      <c r="F14" s="5">
        <v>2</v>
      </c>
      <c r="G14" s="6">
        <v>2259.65</v>
      </c>
      <c r="H14" s="6"/>
      <c r="I14" s="6">
        <v>4519.3</v>
      </c>
      <c r="J14" s="6">
        <v>4519.3</v>
      </c>
      <c r="K14" s="6">
        <v>0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R14" s="6"/>
      <c r="S14" s="6">
        <v>4519.3</v>
      </c>
    </row>
    <row r="15" spans="1:30" s="85" customFormat="1" ht="20" x14ac:dyDescent="0.35">
      <c r="A15" s="80"/>
      <c r="B15" s="81">
        <v>48452932</v>
      </c>
      <c r="C15" s="82" t="s">
        <v>4727</v>
      </c>
      <c r="D15" s="82" t="s">
        <v>41</v>
      </c>
      <c r="E15" s="83"/>
      <c r="F15" s="83">
        <v>2</v>
      </c>
      <c r="G15" s="84">
        <v>988</v>
      </c>
      <c r="H15" s="84">
        <v>988</v>
      </c>
      <c r="I15" s="84"/>
      <c r="J15" s="84"/>
      <c r="K15" s="84"/>
      <c r="L15" s="84"/>
      <c r="M15" s="84"/>
      <c r="N15" s="84"/>
      <c r="O15" s="84"/>
      <c r="P15" s="84"/>
      <c r="R15" s="84">
        <v>1610</v>
      </c>
      <c r="S15" s="84"/>
      <c r="T15" s="15">
        <f t="shared" ref="T15" si="0">R15/H15</f>
        <v>1.6295546558704452</v>
      </c>
      <c r="U15" s="15">
        <f t="shared" ref="U15" si="1">T15-AB15</f>
        <v>1.603902644331612</v>
      </c>
      <c r="V15" s="16">
        <f t="shared" ref="V15" si="2">G15*U15</f>
        <v>1584.6558125996326</v>
      </c>
      <c r="W15" s="16">
        <f t="shared" ref="W15" si="3">V15-G15</f>
        <v>596.65581259963255</v>
      </c>
      <c r="X15" s="16">
        <f t="shared" ref="X15" si="4">F15*W15</f>
        <v>1193.3116251992651</v>
      </c>
      <c r="Y15" s="15">
        <f t="shared" ref="Y15" si="5">104.584835545197%-100%</f>
        <v>4.5848355451969969E-2</v>
      </c>
      <c r="Z15" s="15">
        <f t="shared" ref="Z15" si="6">101.199262415129%-100%</f>
        <v>1.1992624151289988E-2</v>
      </c>
      <c r="AA15" s="15">
        <f t="shared" ref="AA15" si="7">101.911505501324%-100%</f>
        <v>1.9115055013239957E-2</v>
      </c>
      <c r="AB15" s="15">
        <f t="shared" ref="AB15" si="8">AVERAGE(Y15:AA15)</f>
        <v>2.5652011538833303E-2</v>
      </c>
      <c r="AC15" s="17" t="s">
        <v>4863</v>
      </c>
      <c r="AD15" s="86"/>
    </row>
    <row r="16" spans="1:30" ht="20" x14ac:dyDescent="0.2">
      <c r="A16" s="2"/>
      <c r="B16" s="3" t="s">
        <v>2078</v>
      </c>
      <c r="C16" s="4" t="s">
        <v>2079</v>
      </c>
      <c r="D16" s="4" t="s">
        <v>44</v>
      </c>
      <c r="E16" s="5">
        <v>0</v>
      </c>
      <c r="F16" s="5">
        <v>6</v>
      </c>
      <c r="G16" s="6">
        <v>2648.79</v>
      </c>
      <c r="H16" s="6"/>
      <c r="I16" s="6">
        <v>15892.74</v>
      </c>
      <c r="J16" s="6">
        <v>15892.74</v>
      </c>
      <c r="K16" s="6">
        <v>0</v>
      </c>
      <c r="L16" s="6">
        <v>0</v>
      </c>
      <c r="M16" s="6">
        <v>0</v>
      </c>
      <c r="N16" s="6">
        <v>0</v>
      </c>
      <c r="O16" s="6">
        <v>0</v>
      </c>
      <c r="P16" s="6">
        <v>0</v>
      </c>
      <c r="R16" s="6"/>
      <c r="S16" s="6">
        <v>15892.74</v>
      </c>
    </row>
    <row r="17" spans="1:30" s="85" customFormat="1" ht="20" x14ac:dyDescent="0.35">
      <c r="A17" s="80"/>
      <c r="B17" s="81">
        <v>48457366</v>
      </c>
      <c r="C17" s="82" t="s">
        <v>4730</v>
      </c>
      <c r="D17" s="82"/>
      <c r="E17" s="83"/>
      <c r="F17" s="83">
        <v>6</v>
      </c>
      <c r="G17" s="84">
        <v>2570</v>
      </c>
      <c r="H17" s="84">
        <v>2570</v>
      </c>
      <c r="I17" s="84"/>
      <c r="J17" s="84"/>
      <c r="K17" s="84"/>
      <c r="L17" s="84"/>
      <c r="M17" s="84"/>
      <c r="N17" s="84"/>
      <c r="O17" s="84"/>
      <c r="P17" s="84"/>
      <c r="R17" s="84">
        <v>4170</v>
      </c>
      <c r="S17" s="84"/>
      <c r="T17" s="15">
        <f t="shared" ref="T17" si="9">R17/H17</f>
        <v>1.622568093385214</v>
      </c>
      <c r="U17" s="15">
        <f t="shared" ref="U17" si="10">T17-AB17</f>
        <v>1.5969160818463808</v>
      </c>
      <c r="V17" s="16">
        <f t="shared" ref="V17" si="11">G17*U17</f>
        <v>4104.0743303451982</v>
      </c>
      <c r="W17" s="16">
        <f t="shared" ref="W17" si="12">V17-G17</f>
        <v>1534.0743303451982</v>
      </c>
      <c r="X17" s="16">
        <f t="shared" ref="X17" si="13">F17*W17</f>
        <v>9204.4459820711891</v>
      </c>
      <c r="Y17" s="15">
        <f t="shared" ref="Y17" si="14">104.584835545197%-100%</f>
        <v>4.5848355451969969E-2</v>
      </c>
      <c r="Z17" s="15">
        <f t="shared" ref="Z17" si="15">101.199262415129%-100%</f>
        <v>1.1992624151289988E-2</v>
      </c>
      <c r="AA17" s="15">
        <f t="shared" ref="AA17" si="16">101.911505501324%-100%</f>
        <v>1.9115055013239957E-2</v>
      </c>
      <c r="AB17" s="15">
        <f t="shared" ref="AB17" si="17">AVERAGE(Y17:AA17)</f>
        <v>2.5652011538833303E-2</v>
      </c>
      <c r="AC17" s="17" t="s">
        <v>4864</v>
      </c>
      <c r="AD17" s="86"/>
    </row>
    <row r="18" spans="1:30" ht="20" x14ac:dyDescent="0.2">
      <c r="A18" s="2"/>
      <c r="B18" s="3" t="s">
        <v>2080</v>
      </c>
      <c r="C18" s="4" t="s">
        <v>2081</v>
      </c>
      <c r="D18" s="4" t="s">
        <v>44</v>
      </c>
      <c r="E18" s="5">
        <v>0</v>
      </c>
      <c r="F18" s="5">
        <v>12</v>
      </c>
      <c r="G18" s="6">
        <v>2769.22</v>
      </c>
      <c r="H18" s="6"/>
      <c r="I18" s="6">
        <v>33230.639999999999</v>
      </c>
      <c r="J18" s="6">
        <v>33230.639999999999</v>
      </c>
      <c r="K18" s="6">
        <v>0</v>
      </c>
      <c r="L18" s="6">
        <v>0</v>
      </c>
      <c r="M18" s="6">
        <v>0</v>
      </c>
      <c r="N18" s="6">
        <v>0</v>
      </c>
      <c r="O18" s="6">
        <v>0</v>
      </c>
      <c r="P18" s="6">
        <v>0</v>
      </c>
      <c r="R18" s="6"/>
      <c r="S18" s="6">
        <v>33230.639999999999</v>
      </c>
    </row>
    <row r="19" spans="1:30" s="85" customFormat="1" ht="20" x14ac:dyDescent="0.35">
      <c r="A19" s="80"/>
      <c r="B19" s="81">
        <v>48457367</v>
      </c>
      <c r="C19" s="82" t="s">
        <v>4731</v>
      </c>
      <c r="D19" s="82"/>
      <c r="E19" s="83"/>
      <c r="F19" s="83">
        <v>12</v>
      </c>
      <c r="G19" s="84">
        <v>2440</v>
      </c>
      <c r="H19" s="84">
        <v>2440</v>
      </c>
      <c r="I19" s="84"/>
      <c r="J19" s="84"/>
      <c r="K19" s="84"/>
      <c r="L19" s="84"/>
      <c r="M19" s="84"/>
      <c r="N19" s="84"/>
      <c r="O19" s="84"/>
      <c r="P19" s="84"/>
      <c r="R19" s="84">
        <v>4000</v>
      </c>
      <c r="S19" s="84"/>
      <c r="T19" s="15">
        <f t="shared" ref="T19" si="18">R19/H19</f>
        <v>1.639344262295082</v>
      </c>
      <c r="U19" s="15">
        <f t="shared" ref="U19" si="19">T19-AB19</f>
        <v>1.6136922507562488</v>
      </c>
      <c r="V19" s="16">
        <f t="shared" ref="V19" si="20">G19*U19</f>
        <v>3937.4090918452471</v>
      </c>
      <c r="W19" s="16">
        <f t="shared" ref="W19" si="21">V19-G19</f>
        <v>1497.4090918452471</v>
      </c>
      <c r="X19" s="16">
        <f t="shared" ref="X19" si="22">F19*W19</f>
        <v>17968.909102142963</v>
      </c>
      <c r="Y19" s="15">
        <f t="shared" ref="Y19" si="23">104.584835545197%-100%</f>
        <v>4.5848355451969969E-2</v>
      </c>
      <c r="Z19" s="15">
        <f t="shared" ref="Z19" si="24">101.199262415129%-100%</f>
        <v>1.1992624151289988E-2</v>
      </c>
      <c r="AA19" s="15">
        <f t="shared" ref="AA19" si="25">101.911505501324%-100%</f>
        <v>1.9115055013239957E-2</v>
      </c>
      <c r="AB19" s="15">
        <f t="shared" ref="AB19" si="26">AVERAGE(Y19:AA19)</f>
        <v>2.5652011538833303E-2</v>
      </c>
      <c r="AC19" s="17" t="s">
        <v>4865</v>
      </c>
      <c r="AD19" s="86"/>
    </row>
    <row r="20" spans="1:30" ht="20" x14ac:dyDescent="0.2">
      <c r="A20" s="2"/>
      <c r="B20" s="3" t="s">
        <v>2082</v>
      </c>
      <c r="C20" s="4" t="s">
        <v>2083</v>
      </c>
      <c r="D20" s="4" t="s">
        <v>44</v>
      </c>
      <c r="E20" s="5">
        <v>0</v>
      </c>
      <c r="F20" s="5">
        <v>4</v>
      </c>
      <c r="G20" s="6">
        <v>2889.66</v>
      </c>
      <c r="H20" s="6"/>
      <c r="I20" s="6">
        <v>11558.64</v>
      </c>
      <c r="J20" s="6">
        <v>11558.64</v>
      </c>
      <c r="K20" s="6">
        <v>0</v>
      </c>
      <c r="L20" s="6">
        <v>0</v>
      </c>
      <c r="M20" s="6">
        <v>0</v>
      </c>
      <c r="N20" s="6">
        <v>0</v>
      </c>
      <c r="O20" s="6">
        <v>0</v>
      </c>
      <c r="P20" s="6">
        <v>0</v>
      </c>
      <c r="R20" s="6"/>
      <c r="S20" s="6">
        <v>11558.64</v>
      </c>
    </row>
    <row r="21" spans="1:30" s="85" customFormat="1" ht="20" x14ac:dyDescent="0.35">
      <c r="A21" s="80"/>
      <c r="B21" s="81">
        <v>48457368</v>
      </c>
      <c r="C21" s="82" t="s">
        <v>4732</v>
      </c>
      <c r="D21" s="82"/>
      <c r="E21" s="83"/>
      <c r="F21" s="83">
        <v>4</v>
      </c>
      <c r="G21" s="84">
        <v>2930</v>
      </c>
      <c r="H21" s="84">
        <v>2930</v>
      </c>
      <c r="I21" s="84"/>
      <c r="J21" s="84"/>
      <c r="K21" s="84"/>
      <c r="L21" s="84"/>
      <c r="M21" s="84"/>
      <c r="N21" s="84"/>
      <c r="O21" s="84"/>
      <c r="P21" s="84"/>
      <c r="R21" s="84">
        <v>4740</v>
      </c>
      <c r="S21" s="84"/>
      <c r="T21" s="15">
        <f t="shared" ref="T21" si="27">R21/H21</f>
        <v>1.6177474402730376</v>
      </c>
      <c r="U21" s="15">
        <f t="shared" ref="U21" si="28">T21-AB21</f>
        <v>1.5920954287342044</v>
      </c>
      <c r="V21" s="16">
        <f t="shared" ref="V21" si="29">G21*U21</f>
        <v>4664.839606191219</v>
      </c>
      <c r="W21" s="16">
        <f t="shared" ref="W21" si="30">V21-G21</f>
        <v>1734.839606191219</v>
      </c>
      <c r="X21" s="16">
        <f t="shared" ref="X21" si="31">F21*W21</f>
        <v>6939.358424764876</v>
      </c>
      <c r="Y21" s="15">
        <f t="shared" ref="Y21" si="32">104.584835545197%-100%</f>
        <v>4.5848355451969969E-2</v>
      </c>
      <c r="Z21" s="15">
        <f t="shared" ref="Z21" si="33">101.199262415129%-100%</f>
        <v>1.1992624151289988E-2</v>
      </c>
      <c r="AA21" s="15">
        <f t="shared" ref="AA21" si="34">101.911505501324%-100%</f>
        <v>1.9115055013239957E-2</v>
      </c>
      <c r="AB21" s="15">
        <f t="shared" ref="AB21" si="35">AVERAGE(Y21:AA21)</f>
        <v>2.5652011538833303E-2</v>
      </c>
      <c r="AC21" s="17" t="s">
        <v>4836</v>
      </c>
      <c r="AD21" s="86"/>
    </row>
    <row r="22" spans="1:30" ht="20" x14ac:dyDescent="0.2">
      <c r="A22" s="2"/>
      <c r="B22" s="3" t="s">
        <v>2084</v>
      </c>
      <c r="C22" s="4" t="s">
        <v>2087</v>
      </c>
      <c r="D22" s="4" t="s">
        <v>44</v>
      </c>
      <c r="E22" s="5">
        <v>0</v>
      </c>
      <c r="F22" s="5">
        <v>3</v>
      </c>
      <c r="G22" s="6">
        <v>3251.98</v>
      </c>
      <c r="H22" s="6"/>
      <c r="I22" s="6"/>
      <c r="J22" s="6"/>
      <c r="K22" s="6"/>
      <c r="L22" s="6"/>
      <c r="M22" s="6"/>
      <c r="N22" s="6"/>
      <c r="O22" s="6"/>
      <c r="P22" s="6"/>
      <c r="R22" s="6"/>
      <c r="S22" s="6">
        <v>9755.94</v>
      </c>
    </row>
    <row r="23" spans="1:30" s="85" customFormat="1" ht="20" x14ac:dyDescent="0.35">
      <c r="A23" s="80"/>
      <c r="B23" s="81">
        <v>48457371</v>
      </c>
      <c r="C23" s="82" t="s">
        <v>4734</v>
      </c>
      <c r="D23" s="82" t="s">
        <v>41</v>
      </c>
      <c r="E23" s="83"/>
      <c r="F23" s="83">
        <v>3</v>
      </c>
      <c r="G23" s="84">
        <v>3470</v>
      </c>
      <c r="H23" s="84">
        <v>3470</v>
      </c>
      <c r="I23" s="84"/>
      <c r="J23" s="84"/>
      <c r="K23" s="84"/>
      <c r="L23" s="84"/>
      <c r="M23" s="84"/>
      <c r="N23" s="84"/>
      <c r="O23" s="84"/>
      <c r="P23" s="84"/>
      <c r="R23" s="84">
        <v>5610</v>
      </c>
      <c r="S23" s="84"/>
      <c r="T23" s="15">
        <f t="shared" ref="T23" si="36">R23/H23</f>
        <v>1.61671469740634</v>
      </c>
      <c r="U23" s="15">
        <f t="shared" ref="U23" si="37">T23-AB23</f>
        <v>1.5910626858675068</v>
      </c>
      <c r="V23" s="16">
        <f t="shared" ref="V23" si="38">G23*U23</f>
        <v>5520.9875199602484</v>
      </c>
      <c r="W23" s="16">
        <f t="shared" ref="W23" si="39">V23-G23</f>
        <v>2050.9875199602484</v>
      </c>
      <c r="X23" s="16">
        <f t="shared" ref="X23" si="40">F23*W23</f>
        <v>6152.9625598807452</v>
      </c>
      <c r="Y23" s="15">
        <f t="shared" ref="Y23" si="41">104.584835545197%-100%</f>
        <v>4.5848355451969969E-2</v>
      </c>
      <c r="Z23" s="15">
        <f t="shared" ref="Z23" si="42">101.199262415129%-100%</f>
        <v>1.1992624151289988E-2</v>
      </c>
      <c r="AA23" s="15">
        <f t="shared" ref="AA23" si="43">101.911505501324%-100%</f>
        <v>1.9115055013239957E-2</v>
      </c>
      <c r="AB23" s="15">
        <f t="shared" ref="AB23" si="44">AVERAGE(Y23:AA23)</f>
        <v>2.5652011538833303E-2</v>
      </c>
      <c r="AC23" s="17" t="s">
        <v>4866</v>
      </c>
      <c r="AD23" s="86"/>
    </row>
    <row r="24" spans="1:30" ht="20" x14ac:dyDescent="0.2">
      <c r="A24" s="2"/>
      <c r="B24" s="3" t="s">
        <v>2086</v>
      </c>
      <c r="C24" s="4" t="s">
        <v>2091</v>
      </c>
      <c r="D24" s="4" t="s">
        <v>44</v>
      </c>
      <c r="E24" s="5">
        <v>0</v>
      </c>
      <c r="F24" s="5">
        <v>4</v>
      </c>
      <c r="G24" s="6">
        <v>3571.71</v>
      </c>
      <c r="H24" s="6"/>
      <c r="I24" s="6"/>
      <c r="J24" s="6"/>
      <c r="K24" s="6"/>
      <c r="L24" s="6"/>
      <c r="M24" s="6"/>
      <c r="N24" s="6"/>
      <c r="O24" s="6"/>
      <c r="P24" s="6"/>
      <c r="R24" s="6"/>
      <c r="S24" s="6">
        <v>14286.84</v>
      </c>
    </row>
    <row r="25" spans="1:30" s="85" customFormat="1" ht="20" x14ac:dyDescent="0.35">
      <c r="A25" s="80"/>
      <c r="B25" s="81">
        <v>48457372</v>
      </c>
      <c r="C25" s="82" t="s">
        <v>4735</v>
      </c>
      <c r="D25" s="82"/>
      <c r="E25" s="83"/>
      <c r="F25" s="83">
        <v>4</v>
      </c>
      <c r="G25" s="84">
        <v>3650</v>
      </c>
      <c r="H25" s="84">
        <v>3650</v>
      </c>
      <c r="I25" s="84"/>
      <c r="J25" s="84"/>
      <c r="K25" s="84"/>
      <c r="L25" s="84"/>
      <c r="M25" s="84"/>
      <c r="N25" s="84"/>
      <c r="O25" s="84"/>
      <c r="P25" s="84"/>
      <c r="R25" s="84">
        <v>5890</v>
      </c>
      <c r="S25" s="84"/>
      <c r="T25" s="15">
        <f t="shared" ref="T25" si="45">R25/H25</f>
        <v>1.6136986301369862</v>
      </c>
      <c r="U25" s="15">
        <f t="shared" ref="U25" si="46">T25-AB25</f>
        <v>1.588046618598153</v>
      </c>
      <c r="V25" s="16">
        <f t="shared" ref="V25" si="47">G25*U25</f>
        <v>5796.3701578832588</v>
      </c>
      <c r="W25" s="16">
        <f t="shared" ref="W25" si="48">V25-G25</f>
        <v>2146.3701578832588</v>
      </c>
      <c r="X25" s="16">
        <f t="shared" ref="X25" si="49">F25*W25</f>
        <v>8585.4806315330352</v>
      </c>
      <c r="Y25" s="15">
        <f t="shared" ref="Y25" si="50">104.584835545197%-100%</f>
        <v>4.5848355451969969E-2</v>
      </c>
      <c r="Z25" s="15">
        <f t="shared" ref="Z25" si="51">101.199262415129%-100%</f>
        <v>1.1992624151289988E-2</v>
      </c>
      <c r="AA25" s="15">
        <f t="shared" ref="AA25" si="52">101.911505501324%-100%</f>
        <v>1.9115055013239957E-2</v>
      </c>
      <c r="AB25" s="15">
        <f t="shared" ref="AB25" si="53">AVERAGE(Y25:AA25)</f>
        <v>2.5652011538833303E-2</v>
      </c>
      <c r="AC25" s="17" t="s">
        <v>4867</v>
      </c>
      <c r="AD25" s="86"/>
    </row>
    <row r="26" spans="1:30" ht="20" x14ac:dyDescent="0.2">
      <c r="A26" s="2"/>
      <c r="B26" s="3" t="s">
        <v>2088</v>
      </c>
      <c r="C26" s="4" t="s">
        <v>3024</v>
      </c>
      <c r="D26" s="4" t="s">
        <v>44</v>
      </c>
      <c r="E26" s="5">
        <v>0</v>
      </c>
      <c r="F26" s="5">
        <v>8</v>
      </c>
      <c r="G26" s="6">
        <v>3052.09</v>
      </c>
      <c r="H26" s="6"/>
      <c r="I26" s="6"/>
      <c r="J26" s="6"/>
      <c r="K26" s="6"/>
      <c r="L26" s="6"/>
      <c r="M26" s="6"/>
      <c r="N26" s="6"/>
      <c r="O26" s="6"/>
      <c r="P26" s="6"/>
      <c r="R26" s="6"/>
      <c r="S26" s="6">
        <v>24416.720000000001</v>
      </c>
    </row>
    <row r="27" spans="1:30" s="85" customFormat="1" ht="20" x14ac:dyDescent="0.35">
      <c r="A27" s="80"/>
      <c r="B27" s="81">
        <v>48457017</v>
      </c>
      <c r="C27" s="82" t="s">
        <v>4728</v>
      </c>
      <c r="D27" s="82"/>
      <c r="E27" s="83"/>
      <c r="F27" s="83">
        <v>8</v>
      </c>
      <c r="G27" s="84">
        <v>2530</v>
      </c>
      <c r="H27" s="84">
        <v>2530</v>
      </c>
      <c r="I27" s="84"/>
      <c r="J27" s="84"/>
      <c r="K27" s="84"/>
      <c r="L27" s="84"/>
      <c r="M27" s="84"/>
      <c r="N27" s="84"/>
      <c r="O27" s="84"/>
      <c r="P27" s="84"/>
      <c r="R27" s="84">
        <v>4140</v>
      </c>
      <c r="S27" s="84"/>
      <c r="T27" s="15">
        <f t="shared" ref="T27" si="54">R27/H27</f>
        <v>1.6363636363636365</v>
      </c>
      <c r="U27" s="15">
        <f t="shared" ref="U27" si="55">T27-AB27</f>
        <v>1.6107116248248032</v>
      </c>
      <c r="V27" s="16">
        <f t="shared" ref="V27" si="56">G27*U27</f>
        <v>4075.1004108067523</v>
      </c>
      <c r="W27" s="16">
        <f t="shared" ref="W27" si="57">V27-G27</f>
        <v>1545.1004108067523</v>
      </c>
      <c r="X27" s="16">
        <f t="shared" ref="X27" si="58">F27*W27</f>
        <v>12360.803286454018</v>
      </c>
      <c r="Y27" s="15">
        <f t="shared" ref="Y27:Y35" si="59">104.584835545197%-100%</f>
        <v>4.5848355451969969E-2</v>
      </c>
      <c r="Z27" s="15">
        <f t="shared" ref="Z27:Z35" si="60">101.199262415129%-100%</f>
        <v>1.1992624151289988E-2</v>
      </c>
      <c r="AA27" s="15">
        <f t="shared" ref="AA27:AA35" si="61">101.911505501324%-100%</f>
        <v>1.9115055013239957E-2</v>
      </c>
      <c r="AB27" s="15">
        <f t="shared" ref="AB27" si="62">AVERAGE(Y27:AA27)</f>
        <v>2.5652011538833303E-2</v>
      </c>
      <c r="AC27" s="17" t="s">
        <v>4868</v>
      </c>
      <c r="AD27" s="86"/>
    </row>
    <row r="28" spans="1:30" ht="20" x14ac:dyDescent="0.2">
      <c r="A28" s="2"/>
      <c r="B28" s="3" t="s">
        <v>2090</v>
      </c>
      <c r="C28" s="4" t="s">
        <v>2095</v>
      </c>
      <c r="D28" s="4" t="s">
        <v>44</v>
      </c>
      <c r="E28" s="5">
        <v>0</v>
      </c>
      <c r="F28" s="5">
        <v>16</v>
      </c>
      <c r="G28" s="6">
        <v>4852.96</v>
      </c>
      <c r="H28" s="6"/>
      <c r="I28" s="6"/>
      <c r="J28" s="6"/>
      <c r="K28" s="6"/>
      <c r="L28" s="6"/>
      <c r="M28" s="6"/>
      <c r="N28" s="6"/>
      <c r="O28" s="6"/>
      <c r="P28" s="6"/>
      <c r="R28" s="6"/>
      <c r="S28" s="6">
        <v>77647.360000000001</v>
      </c>
    </row>
    <row r="29" spans="1:30" s="85" customFormat="1" ht="20" x14ac:dyDescent="0.35">
      <c r="A29" s="80"/>
      <c r="B29" s="81">
        <v>48457436</v>
      </c>
      <c r="C29" s="82" t="s">
        <v>4726</v>
      </c>
      <c r="D29" s="82" t="s">
        <v>41</v>
      </c>
      <c r="E29" s="83"/>
      <c r="F29" s="83">
        <v>16</v>
      </c>
      <c r="G29" s="84">
        <v>5380</v>
      </c>
      <c r="H29" s="84">
        <v>5380</v>
      </c>
      <c r="I29" s="84"/>
      <c r="J29" s="84"/>
      <c r="K29" s="84"/>
      <c r="L29" s="84"/>
      <c r="M29" s="84"/>
      <c r="N29" s="84"/>
      <c r="O29" s="84"/>
      <c r="P29" s="84"/>
      <c r="R29" s="84">
        <v>8770</v>
      </c>
      <c r="S29" s="84"/>
      <c r="T29" s="15">
        <f t="shared" ref="T29" si="63">R29/H29</f>
        <v>1.6301115241635689</v>
      </c>
      <c r="U29" s="15">
        <f t="shared" ref="U29" si="64">T29-AB29</f>
        <v>1.6044595126247356</v>
      </c>
      <c r="V29" s="16">
        <f t="shared" ref="V29" si="65">G29*U29</f>
        <v>8631.9921779210781</v>
      </c>
      <c r="W29" s="16">
        <f t="shared" ref="W29" si="66">V29-G29</f>
        <v>3251.9921779210781</v>
      </c>
      <c r="X29" s="16">
        <f t="shared" ref="X29" si="67">F29*W29</f>
        <v>52031.87484673725</v>
      </c>
      <c r="Y29" s="15">
        <f t="shared" si="59"/>
        <v>4.5848355451969969E-2</v>
      </c>
      <c r="Z29" s="15">
        <f t="shared" si="60"/>
        <v>1.1992624151289988E-2</v>
      </c>
      <c r="AA29" s="15">
        <f t="shared" si="61"/>
        <v>1.9115055013239957E-2</v>
      </c>
      <c r="AB29" s="15">
        <f t="shared" ref="AB29" si="68">AVERAGE(Y29:AA29)</f>
        <v>2.5652011538833303E-2</v>
      </c>
      <c r="AC29" s="17" t="s">
        <v>4868</v>
      </c>
      <c r="AD29" s="86"/>
    </row>
    <row r="30" spans="1:30" ht="20" x14ac:dyDescent="0.2">
      <c r="A30" s="2"/>
      <c r="B30" s="3" t="s">
        <v>2092</v>
      </c>
      <c r="C30" s="4" t="s">
        <v>3025</v>
      </c>
      <c r="D30" s="4" t="s">
        <v>44</v>
      </c>
      <c r="E30" s="5">
        <v>0</v>
      </c>
      <c r="F30" s="5">
        <v>3</v>
      </c>
      <c r="G30" s="6">
        <v>3578.87</v>
      </c>
      <c r="H30" s="6"/>
      <c r="I30" s="6"/>
      <c r="J30" s="6"/>
      <c r="K30" s="6"/>
      <c r="L30" s="6"/>
      <c r="M30" s="6"/>
      <c r="N30" s="6"/>
      <c r="O30" s="6"/>
      <c r="P30" s="6"/>
      <c r="R30" s="6"/>
      <c r="S30" s="6">
        <v>10736.61</v>
      </c>
    </row>
    <row r="31" spans="1:30" s="85" customFormat="1" ht="20" x14ac:dyDescent="0.35">
      <c r="A31" s="80"/>
      <c r="B31" s="81">
        <v>48457401</v>
      </c>
      <c r="C31" s="82" t="s">
        <v>4737</v>
      </c>
      <c r="D31" s="82" t="s">
        <v>41</v>
      </c>
      <c r="E31" s="83"/>
      <c r="F31" s="83">
        <v>3</v>
      </c>
      <c r="G31" s="84">
        <v>3910</v>
      </c>
      <c r="H31" s="84">
        <v>3910</v>
      </c>
      <c r="I31" s="84"/>
      <c r="J31" s="84"/>
      <c r="K31" s="84"/>
      <c r="L31" s="84"/>
      <c r="M31" s="84"/>
      <c r="N31" s="84"/>
      <c r="O31" s="84"/>
      <c r="P31" s="84"/>
      <c r="R31" s="84">
        <v>6320</v>
      </c>
      <c r="S31" s="84"/>
      <c r="T31" s="15">
        <f t="shared" ref="T31" si="69">R31/H31</f>
        <v>1.6163682864450128</v>
      </c>
      <c r="U31" s="15">
        <f t="shared" ref="U31" si="70">T31-AB31</f>
        <v>1.5907162749061796</v>
      </c>
      <c r="V31" s="16">
        <f t="shared" ref="V31" si="71">G31*U31</f>
        <v>6219.7006348831619</v>
      </c>
      <c r="W31" s="16">
        <f t="shared" ref="W31" si="72">V31-G31</f>
        <v>2309.7006348831619</v>
      </c>
      <c r="X31" s="16">
        <f t="shared" ref="X31" si="73">F31*W31</f>
        <v>6929.1019046494857</v>
      </c>
      <c r="Y31" s="15">
        <f t="shared" si="59"/>
        <v>4.5848355451969969E-2</v>
      </c>
      <c r="Z31" s="15">
        <f t="shared" si="60"/>
        <v>1.1992624151289988E-2</v>
      </c>
      <c r="AA31" s="15">
        <f t="shared" si="61"/>
        <v>1.9115055013239957E-2</v>
      </c>
      <c r="AB31" s="15">
        <f t="shared" ref="AB31" si="74">AVERAGE(Y31:AA31)</f>
        <v>2.5652011538833303E-2</v>
      </c>
      <c r="AC31" s="17" t="s">
        <v>4869</v>
      </c>
      <c r="AD31" s="86"/>
    </row>
    <row r="32" spans="1:30" ht="20" x14ac:dyDescent="0.2">
      <c r="A32" s="2"/>
      <c r="B32" s="3" t="s">
        <v>2094</v>
      </c>
      <c r="C32" s="4" t="s">
        <v>2099</v>
      </c>
      <c r="D32" s="4" t="s">
        <v>44</v>
      </c>
      <c r="E32" s="5">
        <v>0</v>
      </c>
      <c r="F32" s="5">
        <v>2</v>
      </c>
      <c r="G32" s="6">
        <v>3371.9</v>
      </c>
      <c r="H32" s="6"/>
      <c r="I32" s="6"/>
      <c r="J32" s="6"/>
      <c r="K32" s="6"/>
      <c r="L32" s="6"/>
      <c r="M32" s="6"/>
      <c r="N32" s="6"/>
      <c r="O32" s="6"/>
      <c r="P32" s="6"/>
      <c r="R32" s="6"/>
      <c r="S32" s="6">
        <v>6743.8</v>
      </c>
    </row>
    <row r="33" spans="1:30" s="85" customFormat="1" ht="20" x14ac:dyDescent="0.35">
      <c r="A33" s="80"/>
      <c r="B33" s="81">
        <v>48457383</v>
      </c>
      <c r="C33" s="82" t="s">
        <v>4738</v>
      </c>
      <c r="D33" s="82" t="s">
        <v>41</v>
      </c>
      <c r="E33" s="83"/>
      <c r="F33" s="83">
        <v>2</v>
      </c>
      <c r="G33" s="84">
        <v>2840</v>
      </c>
      <c r="H33" s="84">
        <v>2840</v>
      </c>
      <c r="I33" s="84"/>
      <c r="J33" s="84"/>
      <c r="K33" s="84"/>
      <c r="L33" s="84"/>
      <c r="M33" s="84"/>
      <c r="N33" s="84"/>
      <c r="O33" s="84"/>
      <c r="P33" s="84"/>
      <c r="R33" s="84">
        <v>4560</v>
      </c>
      <c r="S33" s="84"/>
      <c r="T33" s="15">
        <f t="shared" ref="T33" si="75">R33/H33</f>
        <v>1.6056338028169015</v>
      </c>
      <c r="U33" s="15">
        <f t="shared" ref="U33" si="76">T33-AB33</f>
        <v>1.5799817912780683</v>
      </c>
      <c r="V33" s="16">
        <f t="shared" ref="V33" si="77">G33*U33</f>
        <v>4487.1482872297138</v>
      </c>
      <c r="W33" s="16">
        <f t="shared" ref="W33" si="78">V33-G33</f>
        <v>1647.1482872297138</v>
      </c>
      <c r="X33" s="16">
        <f t="shared" ref="X33" si="79">F33*W33</f>
        <v>3294.2965744594276</v>
      </c>
      <c r="Y33" s="15">
        <f t="shared" si="59"/>
        <v>4.5848355451969969E-2</v>
      </c>
      <c r="Z33" s="15">
        <f t="shared" si="60"/>
        <v>1.1992624151289988E-2</v>
      </c>
      <c r="AA33" s="15">
        <f t="shared" si="61"/>
        <v>1.9115055013239957E-2</v>
      </c>
      <c r="AB33" s="15">
        <f t="shared" ref="AB33" si="80">AVERAGE(Y33:AA33)</f>
        <v>2.5652011538833303E-2</v>
      </c>
      <c r="AC33" s="17" t="s">
        <v>4870</v>
      </c>
      <c r="AD33" s="86"/>
    </row>
    <row r="34" spans="1:30" ht="20" x14ac:dyDescent="0.2">
      <c r="A34" s="2"/>
      <c r="B34" s="3" t="s">
        <v>2096</v>
      </c>
      <c r="C34" s="4" t="s">
        <v>3026</v>
      </c>
      <c r="D34" s="4" t="s">
        <v>44</v>
      </c>
      <c r="E34" s="5">
        <v>0</v>
      </c>
      <c r="F34" s="5">
        <v>2</v>
      </c>
      <c r="G34" s="6">
        <v>3966.84</v>
      </c>
      <c r="H34" s="6"/>
      <c r="I34" s="6"/>
      <c r="J34" s="6"/>
      <c r="K34" s="6"/>
      <c r="L34" s="6"/>
      <c r="M34" s="6"/>
      <c r="N34" s="6"/>
      <c r="O34" s="6"/>
      <c r="P34" s="6"/>
      <c r="R34" s="6"/>
      <c r="S34" s="6">
        <v>7933.68</v>
      </c>
    </row>
    <row r="35" spans="1:30" s="85" customFormat="1" ht="20" x14ac:dyDescent="0.35">
      <c r="A35" s="80"/>
      <c r="B35" s="81">
        <v>48457386</v>
      </c>
      <c r="C35" s="82" t="s">
        <v>4740</v>
      </c>
      <c r="D35" s="82" t="s">
        <v>41</v>
      </c>
      <c r="E35" s="83"/>
      <c r="F35" s="83">
        <v>2</v>
      </c>
      <c r="G35" s="84">
        <v>4280</v>
      </c>
      <c r="H35" s="84">
        <v>4280</v>
      </c>
      <c r="I35" s="84"/>
      <c r="J35" s="84"/>
      <c r="K35" s="84"/>
      <c r="L35" s="84"/>
      <c r="M35" s="84"/>
      <c r="N35" s="84"/>
      <c r="O35" s="84"/>
      <c r="P35" s="84"/>
      <c r="R35" s="84">
        <v>6900</v>
      </c>
      <c r="S35" s="84"/>
      <c r="T35" s="15">
        <f t="shared" ref="T35" si="81">R35/H35</f>
        <v>1.6121495327102804</v>
      </c>
      <c r="U35" s="15">
        <f t="shared" ref="U35" si="82">T35-AB35</f>
        <v>1.5864975211714472</v>
      </c>
      <c r="V35" s="16">
        <f t="shared" ref="V35" si="83">G35*U35</f>
        <v>6790.2093906137934</v>
      </c>
      <c r="W35" s="16">
        <f t="shared" ref="W35" si="84">V35-G35</f>
        <v>2510.2093906137934</v>
      </c>
      <c r="X35" s="16">
        <f t="shared" ref="X35" si="85">F35*W35</f>
        <v>5020.4187812275868</v>
      </c>
      <c r="Y35" s="15">
        <f t="shared" si="59"/>
        <v>4.5848355451969969E-2</v>
      </c>
      <c r="Z35" s="15">
        <f t="shared" si="60"/>
        <v>1.1992624151289988E-2</v>
      </c>
      <c r="AA35" s="15">
        <f t="shared" si="61"/>
        <v>1.9115055013239957E-2</v>
      </c>
      <c r="AB35" s="15">
        <f t="shared" ref="AB35" si="86">AVERAGE(Y35:AA35)</f>
        <v>2.5652011538833303E-2</v>
      </c>
      <c r="AC35" s="17" t="s">
        <v>4871</v>
      </c>
      <c r="AD35" s="86"/>
    </row>
    <row r="36" spans="1:30" ht="30" x14ac:dyDescent="0.2">
      <c r="A36" s="2"/>
      <c r="B36" s="3" t="s">
        <v>2098</v>
      </c>
      <c r="C36" s="4" t="s">
        <v>2107</v>
      </c>
      <c r="D36" s="4" t="s">
        <v>44</v>
      </c>
      <c r="E36" s="5">
        <v>0</v>
      </c>
      <c r="F36" s="5">
        <v>2</v>
      </c>
      <c r="G36" s="6">
        <v>3249.88</v>
      </c>
      <c r="H36" s="6"/>
      <c r="I36" s="6"/>
      <c r="J36" s="6"/>
      <c r="K36" s="6"/>
      <c r="L36" s="6"/>
      <c r="M36" s="6"/>
      <c r="N36" s="6"/>
      <c r="O36" s="6"/>
      <c r="P36" s="6"/>
      <c r="R36" s="6"/>
      <c r="S36" s="6">
        <v>6499.76</v>
      </c>
    </row>
    <row r="37" spans="1:30" s="85" customFormat="1" ht="20" x14ac:dyDescent="0.35">
      <c r="A37" s="80"/>
      <c r="B37" s="81">
        <v>54153022</v>
      </c>
      <c r="C37" s="82" t="s">
        <v>4729</v>
      </c>
      <c r="D37" s="82"/>
      <c r="E37" s="83"/>
      <c r="F37" s="83">
        <v>2</v>
      </c>
      <c r="G37" s="84">
        <v>2580</v>
      </c>
      <c r="H37" s="84">
        <v>2580</v>
      </c>
      <c r="I37" s="84"/>
      <c r="J37" s="84"/>
      <c r="K37" s="84"/>
      <c r="L37" s="84"/>
      <c r="M37" s="84"/>
      <c r="N37" s="84"/>
      <c r="O37" s="84"/>
      <c r="P37" s="84"/>
      <c r="R37" s="84">
        <v>2510</v>
      </c>
      <c r="S37" s="84"/>
      <c r="T37" s="15">
        <f t="shared" ref="T37" si="87">R37/H37</f>
        <v>0.97286821705426352</v>
      </c>
      <c r="U37" s="15">
        <f t="shared" ref="U37" si="88">T37-AB37</f>
        <v>0.94721620551543018</v>
      </c>
      <c r="V37" s="16">
        <f t="shared" ref="V37" si="89">G37*U37</f>
        <v>2443.8178102298098</v>
      </c>
      <c r="W37" s="16">
        <f t="shared" ref="W37" si="90">V37-G37</f>
        <v>-136.18218977019023</v>
      </c>
      <c r="X37" s="16">
        <f t="shared" ref="X37" si="91">F37*W37</f>
        <v>-272.36437954038047</v>
      </c>
      <c r="Y37" s="15">
        <f t="shared" ref="Y37" si="92">104.584835545197%-100%</f>
        <v>4.5848355451969969E-2</v>
      </c>
      <c r="Z37" s="15">
        <f t="shared" ref="Z37" si="93">101.199262415129%-100%</f>
        <v>1.1992624151289988E-2</v>
      </c>
      <c r="AA37" s="15">
        <f t="shared" ref="AA37" si="94">101.911505501324%-100%</f>
        <v>1.9115055013239957E-2</v>
      </c>
      <c r="AB37" s="15">
        <f t="shared" ref="AB37" si="95">AVERAGE(Y37:AA37)</f>
        <v>2.5652011538833303E-2</v>
      </c>
      <c r="AC37" s="17" t="s">
        <v>4872</v>
      </c>
      <c r="AD37" s="86"/>
    </row>
    <row r="38" spans="1:30" x14ac:dyDescent="0.3">
      <c r="A38" s="53"/>
      <c r="B38" s="54" t="s">
        <v>19</v>
      </c>
      <c r="C38" s="55" t="s">
        <v>2108</v>
      </c>
      <c r="D38" s="55"/>
      <c r="E38" s="56"/>
      <c r="F38" s="56"/>
      <c r="G38" s="57"/>
      <c r="H38" s="57"/>
      <c r="I38" s="57">
        <v>99189.18</v>
      </c>
      <c r="J38" s="57">
        <v>99189.18</v>
      </c>
      <c r="K38" s="57">
        <v>0</v>
      </c>
      <c r="L38" s="57">
        <v>0</v>
      </c>
      <c r="M38" s="57">
        <v>0</v>
      </c>
      <c r="N38" s="57">
        <v>0</v>
      </c>
      <c r="O38" s="57">
        <v>0</v>
      </c>
      <c r="P38" s="57">
        <v>0</v>
      </c>
      <c r="R38" s="57"/>
      <c r="S38" s="57">
        <v>99189.18</v>
      </c>
    </row>
    <row r="39" spans="1:30" x14ac:dyDescent="0.2">
      <c r="A39" s="2"/>
      <c r="B39" s="3" t="s">
        <v>2109</v>
      </c>
      <c r="C39" s="4" t="s">
        <v>2110</v>
      </c>
      <c r="D39" s="4" t="s">
        <v>44</v>
      </c>
      <c r="E39" s="5">
        <v>0</v>
      </c>
      <c r="F39" s="5">
        <v>48</v>
      </c>
      <c r="G39" s="6">
        <v>368.46</v>
      </c>
      <c r="H39" s="6"/>
      <c r="I39" s="6"/>
      <c r="J39" s="6"/>
      <c r="K39" s="6"/>
      <c r="L39" s="6"/>
      <c r="M39" s="6"/>
      <c r="N39" s="6"/>
      <c r="O39" s="6"/>
      <c r="P39" s="6"/>
      <c r="R39" s="6"/>
      <c r="S39" s="6">
        <v>17686.080000000002</v>
      </c>
    </row>
    <row r="40" spans="1:30" s="85" customFormat="1" ht="20" x14ac:dyDescent="0.35">
      <c r="A40" s="80"/>
      <c r="B40" s="81">
        <v>55128134</v>
      </c>
      <c r="C40" s="82" t="s">
        <v>4744</v>
      </c>
      <c r="D40" s="82"/>
      <c r="E40" s="83"/>
      <c r="F40" s="83">
        <v>48</v>
      </c>
      <c r="G40" s="84">
        <v>167</v>
      </c>
      <c r="H40" s="84">
        <v>167</v>
      </c>
      <c r="I40" s="84"/>
      <c r="J40" s="84"/>
      <c r="K40" s="84"/>
      <c r="L40" s="84"/>
      <c r="M40" s="84"/>
      <c r="N40" s="84"/>
      <c r="O40" s="84"/>
      <c r="P40" s="84"/>
      <c r="R40" s="84">
        <v>203</v>
      </c>
      <c r="S40" s="84"/>
      <c r="T40" s="15">
        <f t="shared" ref="T40" si="96">R40/H40</f>
        <v>1.215568862275449</v>
      </c>
      <c r="U40" s="15">
        <f t="shared" ref="U40" si="97">T40-AB40</f>
        <v>1.1899168507366158</v>
      </c>
      <c r="V40" s="16">
        <f t="shared" ref="V40" si="98">G40*U40</f>
        <v>198.71611407301484</v>
      </c>
      <c r="W40" s="16">
        <f t="shared" ref="W40" si="99">V40-G40</f>
        <v>31.716114073014836</v>
      </c>
      <c r="X40" s="16">
        <f t="shared" ref="X40" si="100">F40*W40</f>
        <v>1522.3734755047121</v>
      </c>
      <c r="Y40" s="15">
        <f t="shared" ref="Y40" si="101">104.584835545197%-100%</f>
        <v>4.5848355451969969E-2</v>
      </c>
      <c r="Z40" s="15">
        <f t="shared" ref="Z40" si="102">101.199262415129%-100%</f>
        <v>1.1992624151289988E-2</v>
      </c>
      <c r="AA40" s="15">
        <f t="shared" ref="AA40" si="103">101.911505501324%-100%</f>
        <v>1.9115055013239957E-2</v>
      </c>
      <c r="AB40" s="15">
        <f t="shared" ref="AB40" si="104">AVERAGE(Y40:AA40)</f>
        <v>2.5652011538833303E-2</v>
      </c>
      <c r="AC40" s="17" t="s">
        <v>4873</v>
      </c>
      <c r="AD40" s="86"/>
    </row>
    <row r="41" spans="1:30" x14ac:dyDescent="0.2">
      <c r="A41" s="2"/>
      <c r="B41" s="3" t="s">
        <v>2111</v>
      </c>
      <c r="C41" s="4" t="s">
        <v>2112</v>
      </c>
      <c r="D41" s="4" t="s">
        <v>44</v>
      </c>
      <c r="E41" s="5">
        <v>0</v>
      </c>
      <c r="F41" s="5">
        <v>16</v>
      </c>
      <c r="G41" s="6">
        <v>870.13</v>
      </c>
      <c r="H41" s="6"/>
      <c r="I41" s="6"/>
      <c r="J41" s="6"/>
      <c r="K41" s="6"/>
      <c r="L41" s="6"/>
      <c r="M41" s="6"/>
      <c r="N41" s="6"/>
      <c r="O41" s="6"/>
      <c r="P41" s="6"/>
      <c r="R41" s="6"/>
      <c r="S41" s="6">
        <v>13922.08</v>
      </c>
    </row>
    <row r="42" spans="1:30" s="85" customFormat="1" ht="20" x14ac:dyDescent="0.35">
      <c r="A42" s="80"/>
      <c r="B42" s="81">
        <v>55128570</v>
      </c>
      <c r="C42" s="82" t="s">
        <v>4745</v>
      </c>
      <c r="D42" s="82"/>
      <c r="E42" s="83"/>
      <c r="F42" s="83">
        <v>16</v>
      </c>
      <c r="G42" s="84">
        <v>637</v>
      </c>
      <c r="H42" s="84">
        <v>637</v>
      </c>
      <c r="I42" s="84"/>
      <c r="J42" s="84"/>
      <c r="K42" s="84"/>
      <c r="L42" s="84"/>
      <c r="M42" s="84"/>
      <c r="N42" s="84"/>
      <c r="O42" s="84"/>
      <c r="P42" s="84"/>
      <c r="R42" s="84">
        <v>637</v>
      </c>
      <c r="S42" s="84"/>
      <c r="T42" s="15">
        <f t="shared" ref="T42" si="105">R42/H42</f>
        <v>1</v>
      </c>
      <c r="U42" s="15">
        <f t="shared" ref="U42" si="106">T42-AB42</f>
        <v>0.97434798846116666</v>
      </c>
      <c r="V42" s="16">
        <f t="shared" ref="V42" si="107">G42*U42</f>
        <v>620.65966864976315</v>
      </c>
      <c r="W42" s="16">
        <f t="shared" ref="W42" si="108">V42-G42</f>
        <v>-16.340331350236852</v>
      </c>
      <c r="X42" s="16">
        <f t="shared" ref="X42" si="109">F42*W42</f>
        <v>-261.44530160378963</v>
      </c>
      <c r="Y42" s="15">
        <f t="shared" ref="Y42" si="110">104.584835545197%-100%</f>
        <v>4.5848355451969969E-2</v>
      </c>
      <c r="Z42" s="15">
        <f t="shared" ref="Z42" si="111">101.199262415129%-100%</f>
        <v>1.1992624151289988E-2</v>
      </c>
      <c r="AA42" s="15">
        <f t="shared" ref="AA42" si="112">101.911505501324%-100%</f>
        <v>1.9115055013239957E-2</v>
      </c>
      <c r="AB42" s="15">
        <f t="shared" ref="AB42" si="113">AVERAGE(Y42:AA42)</f>
        <v>2.5652011538833303E-2</v>
      </c>
      <c r="AC42" s="17" t="s">
        <v>4874</v>
      </c>
      <c r="AD42" s="86"/>
    </row>
    <row r="43" spans="1:30" ht="50" x14ac:dyDescent="0.2">
      <c r="A43" s="2"/>
      <c r="B43" s="3" t="s">
        <v>2113</v>
      </c>
      <c r="C43" s="4" t="s">
        <v>2114</v>
      </c>
      <c r="D43" s="4" t="s">
        <v>44</v>
      </c>
      <c r="E43" s="5">
        <v>0</v>
      </c>
      <c r="F43" s="5">
        <v>62</v>
      </c>
      <c r="G43" s="6">
        <v>1052.2</v>
      </c>
      <c r="H43" s="6"/>
      <c r="I43" s="6"/>
      <c r="J43" s="6"/>
      <c r="K43" s="6"/>
      <c r="L43" s="6"/>
      <c r="M43" s="6"/>
      <c r="N43" s="6"/>
      <c r="O43" s="6"/>
      <c r="P43" s="6"/>
      <c r="R43" s="6"/>
      <c r="S43" s="6">
        <v>65236.4</v>
      </c>
    </row>
    <row r="44" spans="1:30" s="85" customFormat="1" ht="20" x14ac:dyDescent="0.35">
      <c r="A44" s="80"/>
      <c r="B44" s="81">
        <v>31942770</v>
      </c>
      <c r="C44" s="82" t="s">
        <v>4746</v>
      </c>
      <c r="D44" s="82"/>
      <c r="E44" s="83"/>
      <c r="F44" s="83">
        <v>62</v>
      </c>
      <c r="G44" s="84">
        <v>1160</v>
      </c>
      <c r="H44" s="84">
        <v>1160</v>
      </c>
      <c r="I44" s="84"/>
      <c r="J44" s="84"/>
      <c r="K44" s="84"/>
      <c r="L44" s="84"/>
      <c r="M44" s="84"/>
      <c r="N44" s="84"/>
      <c r="O44" s="84"/>
      <c r="P44" s="84"/>
      <c r="R44" s="84">
        <v>1280</v>
      </c>
      <c r="S44" s="84"/>
      <c r="T44" s="15">
        <f t="shared" ref="T44" si="114">R44/H44</f>
        <v>1.103448275862069</v>
      </c>
      <c r="U44" s="15">
        <f t="shared" ref="U44" si="115">T44-AB44</f>
        <v>1.0777962643232357</v>
      </c>
      <c r="V44" s="16">
        <f t="shared" ref="V44" si="116">G44*U44</f>
        <v>1250.2436666149533</v>
      </c>
      <c r="W44" s="16">
        <f t="shared" ref="W44" si="117">V44-G44</f>
        <v>90.243666614953327</v>
      </c>
      <c r="X44" s="16">
        <f t="shared" ref="X44" si="118">F44*W44</f>
        <v>5595.1073301271063</v>
      </c>
      <c r="Y44" s="15">
        <f t="shared" ref="Y44" si="119">104.584835545197%-100%</f>
        <v>4.5848355451969969E-2</v>
      </c>
      <c r="Z44" s="15">
        <f t="shared" ref="Z44" si="120">101.199262415129%-100%</f>
        <v>1.1992624151289988E-2</v>
      </c>
      <c r="AA44" s="15">
        <f t="shared" ref="AA44" si="121">101.911505501324%-100%</f>
        <v>1.9115055013239957E-2</v>
      </c>
      <c r="AB44" s="15">
        <f t="shared" ref="AB44" si="122">AVERAGE(Y44:AA44)</f>
        <v>2.5652011538833303E-2</v>
      </c>
      <c r="AC44" s="17" t="s">
        <v>4875</v>
      </c>
      <c r="AD44" s="86"/>
    </row>
    <row r="45" spans="1:30" x14ac:dyDescent="0.2">
      <c r="A45" s="2"/>
      <c r="B45" s="3" t="s">
        <v>2115</v>
      </c>
      <c r="C45" s="4" t="s">
        <v>2116</v>
      </c>
      <c r="D45" s="4" t="s">
        <v>44</v>
      </c>
      <c r="E45" s="5">
        <v>0</v>
      </c>
      <c r="F45" s="5">
        <v>2</v>
      </c>
      <c r="G45" s="6">
        <v>644.87</v>
      </c>
      <c r="H45" s="6"/>
      <c r="I45" s="6">
        <v>1289.74</v>
      </c>
      <c r="J45" s="6">
        <v>1289.74</v>
      </c>
      <c r="K45" s="6">
        <v>0</v>
      </c>
      <c r="L45" s="6">
        <v>0</v>
      </c>
      <c r="M45" s="6">
        <v>0</v>
      </c>
      <c r="N45" s="6">
        <v>0</v>
      </c>
      <c r="O45" s="6">
        <v>0</v>
      </c>
      <c r="P45" s="6">
        <v>0</v>
      </c>
      <c r="R45" s="6"/>
      <c r="S45" s="6">
        <v>1289.74</v>
      </c>
    </row>
    <row r="46" spans="1:30" x14ac:dyDescent="0.2">
      <c r="A46" s="2"/>
      <c r="B46" s="3" t="s">
        <v>2117</v>
      </c>
      <c r="C46" s="4" t="s">
        <v>2118</v>
      </c>
      <c r="D46" s="4" t="s">
        <v>44</v>
      </c>
      <c r="E46" s="5">
        <v>0</v>
      </c>
      <c r="F46" s="5">
        <v>2</v>
      </c>
      <c r="G46" s="6">
        <v>527.44000000000005</v>
      </c>
      <c r="H46" s="6"/>
      <c r="I46" s="6">
        <v>1054.8800000000001</v>
      </c>
      <c r="J46" s="6">
        <v>1054.8800000000001</v>
      </c>
      <c r="K46" s="6">
        <v>0</v>
      </c>
      <c r="L46" s="6">
        <v>0</v>
      </c>
      <c r="M46" s="6">
        <v>0</v>
      </c>
      <c r="N46" s="6">
        <v>0</v>
      </c>
      <c r="O46" s="6">
        <v>0</v>
      </c>
      <c r="P46" s="6">
        <v>0</v>
      </c>
      <c r="R46" s="6"/>
      <c r="S46" s="6">
        <v>1054.8800000000001</v>
      </c>
    </row>
    <row r="47" spans="1:30" x14ac:dyDescent="0.3">
      <c r="A47" s="53"/>
      <c r="B47" s="54" t="s">
        <v>20</v>
      </c>
      <c r="C47" s="55" t="s">
        <v>2119</v>
      </c>
      <c r="D47" s="55"/>
      <c r="E47" s="56"/>
      <c r="F47" s="56"/>
      <c r="G47" s="57"/>
      <c r="H47" s="57"/>
      <c r="I47" s="57">
        <v>3682.16</v>
      </c>
      <c r="J47" s="57">
        <v>3682.16</v>
      </c>
      <c r="K47" s="57">
        <v>0</v>
      </c>
      <c r="L47" s="57">
        <v>0</v>
      </c>
      <c r="M47" s="57">
        <v>0</v>
      </c>
      <c r="N47" s="57">
        <v>0</v>
      </c>
      <c r="O47" s="57">
        <v>0</v>
      </c>
      <c r="P47" s="57">
        <v>0</v>
      </c>
      <c r="R47" s="57"/>
      <c r="S47" s="57">
        <v>3682.16</v>
      </c>
    </row>
    <row r="48" spans="1:30" ht="20" x14ac:dyDescent="0.2">
      <c r="A48" s="2"/>
      <c r="B48" s="3" t="s">
        <v>2120</v>
      </c>
      <c r="C48" s="4" t="s">
        <v>2121</v>
      </c>
      <c r="D48" s="4" t="s">
        <v>44</v>
      </c>
      <c r="E48" s="5">
        <v>0</v>
      </c>
      <c r="F48" s="5">
        <v>2</v>
      </c>
      <c r="G48" s="6">
        <v>1841.08</v>
      </c>
      <c r="H48" s="6"/>
      <c r="I48" s="6">
        <v>3682.16</v>
      </c>
      <c r="J48" s="6">
        <v>3682.16</v>
      </c>
      <c r="K48" s="6">
        <v>0</v>
      </c>
      <c r="L48" s="6">
        <v>0</v>
      </c>
      <c r="M48" s="6">
        <v>0</v>
      </c>
      <c r="N48" s="6">
        <v>0</v>
      </c>
      <c r="O48" s="6">
        <v>0</v>
      </c>
      <c r="P48" s="6">
        <v>0</v>
      </c>
      <c r="R48" s="6"/>
      <c r="S48" s="6">
        <v>3682.16</v>
      </c>
    </row>
    <row r="49" spans="1:30" x14ac:dyDescent="0.3">
      <c r="A49" s="53"/>
      <c r="B49" s="54" t="s">
        <v>21</v>
      </c>
      <c r="C49" s="55" t="s">
        <v>2122</v>
      </c>
      <c r="D49" s="55"/>
      <c r="E49" s="56"/>
      <c r="F49" s="56"/>
      <c r="G49" s="57"/>
      <c r="H49" s="57"/>
      <c r="I49" s="57">
        <v>643.98</v>
      </c>
      <c r="J49" s="57">
        <v>643.98</v>
      </c>
      <c r="K49" s="57">
        <v>0</v>
      </c>
      <c r="L49" s="57">
        <v>0</v>
      </c>
      <c r="M49" s="57">
        <v>0</v>
      </c>
      <c r="N49" s="57">
        <v>0</v>
      </c>
      <c r="O49" s="57">
        <v>0</v>
      </c>
      <c r="P49" s="57">
        <v>0</v>
      </c>
      <c r="R49" s="57"/>
      <c r="S49" s="57">
        <v>643.98</v>
      </c>
    </row>
    <row r="50" spans="1:30" x14ac:dyDescent="0.2">
      <c r="A50" s="2"/>
      <c r="B50" s="3" t="s">
        <v>2123</v>
      </c>
      <c r="C50" s="4" t="s">
        <v>3027</v>
      </c>
      <c r="D50" s="4" t="s">
        <v>44</v>
      </c>
      <c r="E50" s="5">
        <v>0</v>
      </c>
      <c r="F50" s="5">
        <v>2</v>
      </c>
      <c r="G50" s="6">
        <v>321.99</v>
      </c>
      <c r="H50" s="6"/>
      <c r="I50" s="6">
        <v>643.98</v>
      </c>
      <c r="J50" s="6">
        <v>643.98</v>
      </c>
      <c r="K50" s="6">
        <v>0</v>
      </c>
      <c r="L50" s="6">
        <v>0</v>
      </c>
      <c r="M50" s="6">
        <v>0</v>
      </c>
      <c r="N50" s="6">
        <v>0</v>
      </c>
      <c r="O50" s="6">
        <v>0</v>
      </c>
      <c r="P50" s="6">
        <v>0</v>
      </c>
      <c r="R50" s="6"/>
      <c r="S50" s="6">
        <v>643.98</v>
      </c>
    </row>
    <row r="51" spans="1:30" x14ac:dyDescent="0.3">
      <c r="A51" s="53"/>
      <c r="B51" s="54" t="s">
        <v>22</v>
      </c>
      <c r="C51" s="55" t="s">
        <v>2125</v>
      </c>
      <c r="D51" s="55"/>
      <c r="E51" s="56"/>
      <c r="F51" s="56"/>
      <c r="G51" s="57"/>
      <c r="H51" s="57"/>
      <c r="I51" s="57">
        <v>264.12</v>
      </c>
      <c r="J51" s="57">
        <v>264.12</v>
      </c>
      <c r="K51" s="57">
        <v>0</v>
      </c>
      <c r="L51" s="57">
        <v>0</v>
      </c>
      <c r="M51" s="57">
        <v>0</v>
      </c>
      <c r="N51" s="57">
        <v>0</v>
      </c>
      <c r="O51" s="57">
        <v>0</v>
      </c>
      <c r="P51" s="57">
        <v>0</v>
      </c>
      <c r="R51" s="57"/>
      <c r="S51" s="57">
        <v>264.12</v>
      </c>
    </row>
    <row r="52" spans="1:30" x14ac:dyDescent="0.2">
      <c r="A52" s="2"/>
      <c r="B52" s="3" t="s">
        <v>2126</v>
      </c>
      <c r="C52" s="4" t="s">
        <v>3028</v>
      </c>
      <c r="D52" s="4" t="s">
        <v>44</v>
      </c>
      <c r="E52" s="5">
        <v>0</v>
      </c>
      <c r="F52" s="5">
        <v>1</v>
      </c>
      <c r="G52" s="6">
        <v>264.12</v>
      </c>
      <c r="H52" s="6"/>
      <c r="I52" s="6">
        <v>264.12</v>
      </c>
      <c r="J52" s="6">
        <v>264.12</v>
      </c>
      <c r="K52" s="6">
        <v>0</v>
      </c>
      <c r="L52" s="6">
        <v>0</v>
      </c>
      <c r="M52" s="6">
        <v>0</v>
      </c>
      <c r="N52" s="6">
        <v>0</v>
      </c>
      <c r="O52" s="6">
        <v>0</v>
      </c>
      <c r="P52" s="6">
        <v>0</v>
      </c>
      <c r="R52" s="6"/>
      <c r="S52" s="6">
        <v>264.12</v>
      </c>
    </row>
    <row r="53" spans="1:30" x14ac:dyDescent="0.3">
      <c r="A53" s="53"/>
      <c r="B53" s="54" t="s">
        <v>23</v>
      </c>
      <c r="C53" s="55" t="s">
        <v>2128</v>
      </c>
      <c r="D53" s="55"/>
      <c r="E53" s="56"/>
      <c r="F53" s="56"/>
      <c r="G53" s="57"/>
      <c r="H53" s="57"/>
      <c r="I53" s="57">
        <v>229.27</v>
      </c>
      <c r="J53" s="57">
        <v>229.27</v>
      </c>
      <c r="K53" s="57">
        <v>0</v>
      </c>
      <c r="L53" s="57">
        <v>0</v>
      </c>
      <c r="M53" s="57">
        <v>0</v>
      </c>
      <c r="N53" s="57">
        <v>0</v>
      </c>
      <c r="O53" s="57">
        <v>0</v>
      </c>
      <c r="P53" s="57">
        <v>0</v>
      </c>
      <c r="R53" s="57"/>
      <c r="S53" s="57">
        <v>229.27</v>
      </c>
    </row>
    <row r="54" spans="1:30" x14ac:dyDescent="0.2">
      <c r="A54" s="2"/>
      <c r="B54" s="3" t="s">
        <v>2129</v>
      </c>
      <c r="C54" s="4" t="s">
        <v>2130</v>
      </c>
      <c r="D54" s="4" t="s">
        <v>44</v>
      </c>
      <c r="E54" s="5">
        <v>0</v>
      </c>
      <c r="F54" s="5">
        <v>1</v>
      </c>
      <c r="G54" s="6">
        <v>229.27</v>
      </c>
      <c r="H54" s="6"/>
      <c r="I54" s="6">
        <v>229.27</v>
      </c>
      <c r="J54" s="6">
        <v>229.27</v>
      </c>
      <c r="K54" s="6">
        <v>0</v>
      </c>
      <c r="L54" s="6">
        <v>0</v>
      </c>
      <c r="M54" s="6">
        <v>0</v>
      </c>
      <c r="N54" s="6">
        <v>0</v>
      </c>
      <c r="O54" s="6">
        <v>0</v>
      </c>
      <c r="P54" s="6">
        <v>0</v>
      </c>
      <c r="R54" s="6"/>
      <c r="S54" s="6">
        <v>229.27</v>
      </c>
    </row>
    <row r="55" spans="1:30" x14ac:dyDescent="0.3">
      <c r="A55" s="53"/>
      <c r="B55" s="54" t="s">
        <v>24</v>
      </c>
      <c r="C55" s="55" t="s">
        <v>2131</v>
      </c>
      <c r="D55" s="55"/>
      <c r="E55" s="56"/>
      <c r="F55" s="56"/>
      <c r="G55" s="57"/>
      <c r="H55" s="57"/>
      <c r="I55" s="57">
        <v>2706.1</v>
      </c>
      <c r="J55" s="57">
        <v>2706.1</v>
      </c>
      <c r="K55" s="57">
        <v>0</v>
      </c>
      <c r="L55" s="57">
        <v>0</v>
      </c>
      <c r="M55" s="57">
        <v>0</v>
      </c>
      <c r="N55" s="57">
        <v>0</v>
      </c>
      <c r="O55" s="57">
        <v>0</v>
      </c>
      <c r="P55" s="57">
        <v>0</v>
      </c>
      <c r="R55" s="57"/>
      <c r="S55" s="57">
        <v>2706.1</v>
      </c>
    </row>
    <row r="56" spans="1:30" ht="20" x14ac:dyDescent="0.2">
      <c r="A56" s="2"/>
      <c r="B56" s="3" t="s">
        <v>2132</v>
      </c>
      <c r="C56" s="4" t="s">
        <v>2133</v>
      </c>
      <c r="D56" s="4" t="s">
        <v>44</v>
      </c>
      <c r="E56" s="5">
        <v>0</v>
      </c>
      <c r="F56" s="5">
        <v>4</v>
      </c>
      <c r="G56" s="6">
        <v>310.25</v>
      </c>
      <c r="H56" s="6"/>
      <c r="I56" s="6">
        <v>1241</v>
      </c>
      <c r="J56" s="6">
        <v>1241</v>
      </c>
      <c r="K56" s="6">
        <v>0</v>
      </c>
      <c r="L56" s="6">
        <v>0</v>
      </c>
      <c r="M56" s="6">
        <v>0</v>
      </c>
      <c r="N56" s="6">
        <v>0</v>
      </c>
      <c r="O56" s="6">
        <v>0</v>
      </c>
      <c r="P56" s="6">
        <v>0</v>
      </c>
      <c r="R56" s="6"/>
      <c r="S56" s="6">
        <v>1241</v>
      </c>
    </row>
    <row r="57" spans="1:30" x14ac:dyDescent="0.2">
      <c r="A57" s="2"/>
      <c r="B57" s="3" t="s">
        <v>2134</v>
      </c>
      <c r="C57" s="4" t="s">
        <v>2135</v>
      </c>
      <c r="D57" s="4" t="s">
        <v>44</v>
      </c>
      <c r="E57" s="5">
        <v>0</v>
      </c>
      <c r="F57" s="5">
        <v>2</v>
      </c>
      <c r="G57" s="6">
        <v>465.55</v>
      </c>
      <c r="H57" s="6"/>
      <c r="I57" s="6">
        <v>931.1</v>
      </c>
      <c r="J57" s="6">
        <v>931.1</v>
      </c>
      <c r="K57" s="6">
        <v>0</v>
      </c>
      <c r="L57" s="6">
        <v>0</v>
      </c>
      <c r="M57" s="6">
        <v>0</v>
      </c>
      <c r="N57" s="6">
        <v>0</v>
      </c>
      <c r="O57" s="6">
        <v>0</v>
      </c>
      <c r="P57" s="6">
        <v>0</v>
      </c>
      <c r="R57" s="6"/>
      <c r="S57" s="6">
        <v>931.1</v>
      </c>
    </row>
    <row r="58" spans="1:30" x14ac:dyDescent="0.2">
      <c r="A58" s="2"/>
      <c r="B58" s="3" t="s">
        <v>2136</v>
      </c>
      <c r="C58" s="4" t="s">
        <v>2137</v>
      </c>
      <c r="D58" s="4" t="s">
        <v>44</v>
      </c>
      <c r="E58" s="5">
        <v>0</v>
      </c>
      <c r="F58" s="5">
        <v>2</v>
      </c>
      <c r="G58" s="6">
        <v>267</v>
      </c>
      <c r="H58" s="6"/>
      <c r="I58" s="6">
        <v>534</v>
      </c>
      <c r="J58" s="6">
        <v>534</v>
      </c>
      <c r="K58" s="6">
        <v>0</v>
      </c>
      <c r="L58" s="6">
        <v>0</v>
      </c>
      <c r="M58" s="6">
        <v>0</v>
      </c>
      <c r="N58" s="6">
        <v>0</v>
      </c>
      <c r="O58" s="6">
        <v>0</v>
      </c>
      <c r="P58" s="6">
        <v>0</v>
      </c>
      <c r="R58" s="6"/>
      <c r="S58" s="6">
        <v>534</v>
      </c>
    </row>
    <row r="59" spans="1:30" x14ac:dyDescent="0.3">
      <c r="A59" s="53"/>
      <c r="B59" s="54" t="s">
        <v>25</v>
      </c>
      <c r="C59" s="55" t="s">
        <v>2138</v>
      </c>
      <c r="D59" s="55"/>
      <c r="E59" s="56"/>
      <c r="F59" s="56"/>
      <c r="G59" s="57"/>
      <c r="H59" s="57"/>
      <c r="I59" s="57">
        <v>1283.42</v>
      </c>
      <c r="J59" s="57">
        <v>1283.42</v>
      </c>
      <c r="K59" s="57">
        <v>0</v>
      </c>
      <c r="L59" s="57">
        <v>0</v>
      </c>
      <c r="M59" s="57">
        <v>0</v>
      </c>
      <c r="N59" s="57">
        <v>0</v>
      </c>
      <c r="O59" s="57">
        <v>0</v>
      </c>
      <c r="P59" s="57">
        <v>0</v>
      </c>
      <c r="R59" s="57"/>
      <c r="S59" s="57">
        <v>1283.42</v>
      </c>
    </row>
    <row r="60" spans="1:30" x14ac:dyDescent="0.2">
      <c r="A60" s="2"/>
      <c r="B60" s="3" t="s">
        <v>2139</v>
      </c>
      <c r="C60" s="4" t="s">
        <v>2140</v>
      </c>
      <c r="D60" s="4" t="s">
        <v>44</v>
      </c>
      <c r="E60" s="5">
        <v>0</v>
      </c>
      <c r="F60" s="5">
        <v>2</v>
      </c>
      <c r="G60" s="6">
        <v>641.71</v>
      </c>
      <c r="H60" s="6"/>
      <c r="I60" s="6"/>
      <c r="J60" s="6"/>
      <c r="K60" s="6"/>
      <c r="L60" s="6"/>
      <c r="M60" s="6"/>
      <c r="N60" s="6"/>
      <c r="O60" s="6"/>
      <c r="P60" s="6"/>
      <c r="R60" s="6"/>
      <c r="S60" s="6">
        <v>1283.42</v>
      </c>
    </row>
    <row r="61" spans="1:30" s="85" customFormat="1" ht="20" x14ac:dyDescent="0.35">
      <c r="A61" s="80"/>
      <c r="B61" s="81">
        <v>55128018</v>
      </c>
      <c r="C61" s="82" t="s">
        <v>4747</v>
      </c>
      <c r="D61" s="82"/>
      <c r="E61" s="83"/>
      <c r="F61" s="83">
        <v>2</v>
      </c>
      <c r="G61" s="84">
        <v>208</v>
      </c>
      <c r="H61" s="84">
        <v>208</v>
      </c>
      <c r="I61" s="84"/>
      <c r="J61" s="84"/>
      <c r="K61" s="84"/>
      <c r="L61" s="84"/>
      <c r="M61" s="84"/>
      <c r="N61" s="84"/>
      <c r="O61" s="84"/>
      <c r="P61" s="84"/>
      <c r="R61" s="84">
        <v>222</v>
      </c>
      <c r="S61" s="84"/>
      <c r="T61" s="15">
        <f t="shared" ref="T61" si="123">R61/H61</f>
        <v>1.0673076923076923</v>
      </c>
      <c r="U61" s="15">
        <f t="shared" ref="U61" si="124">T61-AB61</f>
        <v>1.0416556807688591</v>
      </c>
      <c r="V61" s="16">
        <f t="shared" ref="V61" si="125">G61*U61</f>
        <v>216.66438159992268</v>
      </c>
      <c r="W61" s="16">
        <f t="shared" ref="W61" si="126">V61-G61</f>
        <v>8.6643815999226774</v>
      </c>
      <c r="X61" s="16">
        <f t="shared" ref="X61" si="127">F61*W61</f>
        <v>17.328763199845355</v>
      </c>
      <c r="Y61" s="15">
        <f t="shared" ref="Y61" si="128">104.584835545197%-100%</f>
        <v>4.5848355451969969E-2</v>
      </c>
      <c r="Z61" s="15">
        <f t="shared" ref="Z61" si="129">101.199262415129%-100%</f>
        <v>1.1992624151289988E-2</v>
      </c>
      <c r="AA61" s="15">
        <f t="shared" ref="AA61" si="130">101.911505501324%-100%</f>
        <v>1.9115055013239957E-2</v>
      </c>
      <c r="AB61" s="15">
        <f t="shared" ref="AB61" si="131">AVERAGE(Y61:AA61)</f>
        <v>2.5652011538833303E-2</v>
      </c>
      <c r="AC61" s="17" t="s">
        <v>4876</v>
      </c>
      <c r="AD61" s="86"/>
    </row>
    <row r="62" spans="1:30" x14ac:dyDescent="0.3">
      <c r="A62" s="53"/>
      <c r="B62" s="54" t="s">
        <v>26</v>
      </c>
      <c r="C62" s="55" t="s">
        <v>2141</v>
      </c>
      <c r="D62" s="55"/>
      <c r="E62" s="56"/>
      <c r="F62" s="56"/>
      <c r="G62" s="57"/>
      <c r="H62" s="57"/>
      <c r="I62" s="57">
        <v>880828.48</v>
      </c>
      <c r="J62" s="57">
        <v>880828.48</v>
      </c>
      <c r="K62" s="57">
        <v>0</v>
      </c>
      <c r="L62" s="57">
        <v>0</v>
      </c>
      <c r="M62" s="57">
        <v>0</v>
      </c>
      <c r="N62" s="57">
        <v>0</v>
      </c>
      <c r="O62" s="57">
        <v>0</v>
      </c>
      <c r="P62" s="57">
        <v>0</v>
      </c>
      <c r="R62" s="57"/>
      <c r="S62" s="57">
        <v>880828.48</v>
      </c>
    </row>
    <row r="63" spans="1:30" ht="20" x14ac:dyDescent="0.2">
      <c r="A63" s="2"/>
      <c r="B63" s="3" t="s">
        <v>2142</v>
      </c>
      <c r="C63" s="4" t="s">
        <v>3029</v>
      </c>
      <c r="D63" s="4" t="s">
        <v>95</v>
      </c>
      <c r="E63" s="5">
        <v>0</v>
      </c>
      <c r="F63" s="5">
        <v>96</v>
      </c>
      <c r="G63" s="6">
        <v>526.76</v>
      </c>
      <c r="H63" s="6"/>
      <c r="I63" s="6"/>
      <c r="J63" s="6"/>
      <c r="K63" s="6"/>
      <c r="L63" s="6"/>
      <c r="M63" s="6"/>
      <c r="N63" s="6"/>
      <c r="O63" s="6"/>
      <c r="P63" s="6"/>
      <c r="R63" s="6"/>
      <c r="S63" s="6">
        <v>50568.959999999999</v>
      </c>
    </row>
    <row r="64" spans="1:30" s="85" customFormat="1" ht="20" x14ac:dyDescent="0.35">
      <c r="A64" s="80"/>
      <c r="B64" s="81">
        <v>14011011</v>
      </c>
      <c r="C64" s="82" t="s">
        <v>4887</v>
      </c>
      <c r="D64" s="82" t="s">
        <v>95</v>
      </c>
      <c r="E64" s="83">
        <v>1.295E-2</v>
      </c>
      <c r="F64" s="83">
        <v>96</v>
      </c>
      <c r="G64" s="84">
        <v>95.9</v>
      </c>
      <c r="H64" s="84">
        <v>95.9</v>
      </c>
      <c r="I64" s="84">
        <v>101.893380365</v>
      </c>
      <c r="J64" s="84">
        <v>101.893380365</v>
      </c>
      <c r="K64" s="84"/>
      <c r="L64" s="84"/>
      <c r="M64" s="84"/>
      <c r="N64" s="84"/>
      <c r="O64" s="84"/>
      <c r="P64" s="84"/>
      <c r="R64" s="84">
        <v>136</v>
      </c>
      <c r="S64" s="84">
        <v>117.72364296000001</v>
      </c>
      <c r="T64" s="15">
        <f t="shared" ref="T64" si="132">R64/H64</f>
        <v>1.4181438998957245</v>
      </c>
      <c r="U64" s="15">
        <f t="shared" ref="U64" si="133">T64-AB64</f>
        <v>1.3924918883568913</v>
      </c>
      <c r="V64" s="16">
        <f t="shared" ref="V64" si="134">G64*U64</f>
        <v>133.53997209342589</v>
      </c>
      <c r="W64" s="16">
        <f t="shared" ref="W64" si="135">V64-G64</f>
        <v>37.639972093425882</v>
      </c>
      <c r="X64" s="16">
        <f t="shared" ref="X64" si="136">F64*W64</f>
        <v>3613.4373209688847</v>
      </c>
      <c r="Y64" s="15">
        <f t="shared" ref="Y64" si="137">104.584835545197%-100%</f>
        <v>4.5848355451969969E-2</v>
      </c>
      <c r="Z64" s="15">
        <f t="shared" ref="Z64" si="138">101.199262415129%-100%</f>
        <v>1.1992624151289988E-2</v>
      </c>
      <c r="AA64" s="15">
        <f t="shared" ref="AA64" si="139">101.911505501324%-100%</f>
        <v>1.9115055013239957E-2</v>
      </c>
      <c r="AB64" s="15">
        <f t="shared" ref="AB64" si="140">AVERAGE(Y64:AA64)</f>
        <v>2.5652011538833303E-2</v>
      </c>
      <c r="AC64" s="17" t="s">
        <v>4888</v>
      </c>
      <c r="AD64" s="86"/>
    </row>
    <row r="65" spans="1:30" x14ac:dyDescent="0.2">
      <c r="A65" s="2"/>
      <c r="B65" s="3" t="s">
        <v>2144</v>
      </c>
      <c r="C65" s="4" t="s">
        <v>2145</v>
      </c>
      <c r="D65" s="4" t="s">
        <v>95</v>
      </c>
      <c r="E65" s="5">
        <v>0</v>
      </c>
      <c r="F65" s="5">
        <v>569</v>
      </c>
      <c r="G65" s="6">
        <v>435.82</v>
      </c>
      <c r="H65" s="6"/>
      <c r="I65" s="6"/>
      <c r="J65" s="6"/>
      <c r="K65" s="6"/>
      <c r="L65" s="6"/>
      <c r="M65" s="6"/>
      <c r="N65" s="6"/>
      <c r="O65" s="6"/>
      <c r="P65" s="6"/>
      <c r="R65" s="6"/>
      <c r="S65" s="6">
        <v>247981.58</v>
      </c>
    </row>
    <row r="66" spans="1:30" s="85" customFormat="1" ht="20" x14ac:dyDescent="0.35">
      <c r="A66" s="80"/>
      <c r="B66" s="81">
        <v>19632350</v>
      </c>
      <c r="C66" s="82" t="s">
        <v>4615</v>
      </c>
      <c r="D66" s="82" t="s">
        <v>95</v>
      </c>
      <c r="E66" s="83">
        <v>1.295E-2</v>
      </c>
      <c r="F66" s="83">
        <v>569</v>
      </c>
      <c r="G66" s="84">
        <v>105</v>
      </c>
      <c r="H66" s="84">
        <v>105</v>
      </c>
      <c r="I66" s="84">
        <v>101.893380365</v>
      </c>
      <c r="J66" s="84">
        <v>101.893380365</v>
      </c>
      <c r="K66" s="84"/>
      <c r="L66" s="84"/>
      <c r="M66" s="84"/>
      <c r="N66" s="84"/>
      <c r="O66" s="84"/>
      <c r="P66" s="84"/>
      <c r="R66" s="84">
        <v>147</v>
      </c>
      <c r="S66" s="84">
        <v>117.72364296000001</v>
      </c>
      <c r="T66" s="15">
        <f t="shared" ref="T66" si="141">R66/H66</f>
        <v>1.4</v>
      </c>
      <c r="U66" s="15">
        <f t="shared" ref="U66" si="142">T66-AB66</f>
        <v>1.3743479884611667</v>
      </c>
      <c r="V66" s="16">
        <f t="shared" ref="V66" si="143">G66*U66</f>
        <v>144.3065387884225</v>
      </c>
      <c r="W66" s="16">
        <f t="shared" ref="W66" si="144">V66-G66</f>
        <v>39.3065387884225</v>
      </c>
      <c r="X66" s="16">
        <f t="shared" ref="X66" si="145">F66*W66</f>
        <v>22365.420570612401</v>
      </c>
      <c r="Y66" s="15">
        <f t="shared" ref="Y66" si="146">104.584835545197%-100%</f>
        <v>4.5848355451969969E-2</v>
      </c>
      <c r="Z66" s="15">
        <f t="shared" ref="Z66" si="147">101.199262415129%-100%</f>
        <v>1.1992624151289988E-2</v>
      </c>
      <c r="AA66" s="15">
        <f t="shared" ref="AA66" si="148">101.911505501324%-100%</f>
        <v>1.9115055013239957E-2</v>
      </c>
      <c r="AB66" s="15">
        <f t="shared" ref="AB66" si="149">AVERAGE(Y66:AA66)</f>
        <v>2.5652011538833303E-2</v>
      </c>
      <c r="AC66" s="17" t="s">
        <v>4877</v>
      </c>
      <c r="AD66" s="86"/>
    </row>
    <row r="67" spans="1:30" x14ac:dyDescent="0.2">
      <c r="A67" s="2"/>
      <c r="B67" s="3" t="s">
        <v>2146</v>
      </c>
      <c r="C67" s="4" t="s">
        <v>2147</v>
      </c>
      <c r="D67" s="4" t="s">
        <v>95</v>
      </c>
      <c r="E67" s="5">
        <v>0</v>
      </c>
      <c r="F67" s="5">
        <v>161</v>
      </c>
      <c r="G67" s="6">
        <v>465.49</v>
      </c>
      <c r="H67" s="6"/>
      <c r="I67" s="6"/>
      <c r="J67" s="6"/>
      <c r="K67" s="6"/>
      <c r="L67" s="6"/>
      <c r="M67" s="6"/>
      <c r="N67" s="6"/>
      <c r="O67" s="6"/>
      <c r="P67" s="6"/>
      <c r="R67" s="6"/>
      <c r="S67" s="6">
        <v>74943.89</v>
      </c>
    </row>
    <row r="68" spans="1:30" s="85" customFormat="1" ht="20" x14ac:dyDescent="0.35">
      <c r="A68" s="80"/>
      <c r="B68" s="81">
        <v>19632365</v>
      </c>
      <c r="C68" s="82" t="s">
        <v>4617</v>
      </c>
      <c r="D68" s="82" t="s">
        <v>95</v>
      </c>
      <c r="E68" s="83">
        <v>1.295E-2</v>
      </c>
      <c r="F68" s="83">
        <v>161</v>
      </c>
      <c r="G68" s="84">
        <v>126</v>
      </c>
      <c r="H68" s="84">
        <v>126</v>
      </c>
      <c r="I68" s="84">
        <v>101.893380365</v>
      </c>
      <c r="J68" s="84">
        <v>101.893380365</v>
      </c>
      <c r="K68" s="84"/>
      <c r="L68" s="84"/>
      <c r="M68" s="84"/>
      <c r="N68" s="84"/>
      <c r="O68" s="84"/>
      <c r="P68" s="84"/>
      <c r="R68" s="84">
        <v>189</v>
      </c>
      <c r="S68" s="84">
        <v>117.72364296000001</v>
      </c>
      <c r="T68" s="15">
        <f t="shared" ref="T68" si="150">R68/H68</f>
        <v>1.5</v>
      </c>
      <c r="U68" s="15">
        <f t="shared" ref="U68" si="151">T68-AB68</f>
        <v>1.4743479884611668</v>
      </c>
      <c r="V68" s="16">
        <f t="shared" ref="V68" si="152">G68*U68</f>
        <v>185.76784654610702</v>
      </c>
      <c r="W68" s="16">
        <f t="shared" ref="W68" si="153">V68-G68</f>
        <v>59.767846546107023</v>
      </c>
      <c r="X68" s="16">
        <f t="shared" ref="X68" si="154">F68*W68</f>
        <v>9622.6232939232304</v>
      </c>
      <c r="Y68" s="15">
        <f t="shared" ref="Y68" si="155">104.584835545197%-100%</f>
        <v>4.5848355451969969E-2</v>
      </c>
      <c r="Z68" s="15">
        <f t="shared" ref="Z68" si="156">101.199262415129%-100%</f>
        <v>1.1992624151289988E-2</v>
      </c>
      <c r="AA68" s="15">
        <f t="shared" ref="AA68" si="157">101.911505501324%-100%</f>
        <v>1.9115055013239957E-2</v>
      </c>
      <c r="AB68" s="15">
        <f t="shared" ref="AB68" si="158">AVERAGE(Y68:AA68)</f>
        <v>2.5652011538833303E-2</v>
      </c>
      <c r="AC68" s="17" t="s">
        <v>4878</v>
      </c>
      <c r="AD68" s="86"/>
    </row>
    <row r="69" spans="1:30" x14ac:dyDescent="0.2">
      <c r="A69" s="2"/>
      <c r="B69" s="3" t="s">
        <v>2148</v>
      </c>
      <c r="C69" s="4" t="s">
        <v>2149</v>
      </c>
      <c r="D69" s="4" t="s">
        <v>95</v>
      </c>
      <c r="E69" s="5">
        <v>0</v>
      </c>
      <c r="F69" s="5">
        <v>98</v>
      </c>
      <c r="G69" s="6">
        <v>533.69000000000005</v>
      </c>
      <c r="H69" s="6"/>
      <c r="I69" s="6"/>
      <c r="J69" s="6"/>
      <c r="K69" s="6"/>
      <c r="L69" s="6"/>
      <c r="M69" s="6"/>
      <c r="N69" s="6"/>
      <c r="O69" s="6"/>
      <c r="P69" s="6"/>
      <c r="R69" s="6"/>
      <c r="S69" s="6">
        <v>52301.62</v>
      </c>
    </row>
    <row r="70" spans="1:30" s="85" customFormat="1" ht="20" x14ac:dyDescent="0.35">
      <c r="A70" s="80"/>
      <c r="B70" s="81">
        <v>19632375</v>
      </c>
      <c r="C70" s="82" t="s">
        <v>4616</v>
      </c>
      <c r="D70" s="82" t="s">
        <v>95</v>
      </c>
      <c r="E70" s="83">
        <v>1.295E-2</v>
      </c>
      <c r="F70" s="83">
        <v>98</v>
      </c>
      <c r="G70" s="84">
        <v>161</v>
      </c>
      <c r="H70" s="84">
        <v>161</v>
      </c>
      <c r="I70" s="84">
        <v>101.893380365</v>
      </c>
      <c r="J70" s="84">
        <v>101.893380365</v>
      </c>
      <c r="K70" s="84"/>
      <c r="L70" s="84"/>
      <c r="M70" s="84"/>
      <c r="N70" s="84"/>
      <c r="O70" s="84"/>
      <c r="P70" s="84"/>
      <c r="R70" s="84">
        <v>238</v>
      </c>
      <c r="S70" s="84">
        <v>117.72364296000001</v>
      </c>
      <c r="T70" s="15">
        <f t="shared" ref="T70" si="159">R70/H70</f>
        <v>1.4782608695652173</v>
      </c>
      <c r="U70" s="15">
        <f t="shared" ref="U70" si="160">T70-AB70</f>
        <v>1.4526088580263841</v>
      </c>
      <c r="V70" s="16">
        <f t="shared" ref="V70" si="161">G70*U70</f>
        <v>233.87002614224784</v>
      </c>
      <c r="W70" s="16">
        <f t="shared" ref="W70" si="162">V70-G70</f>
        <v>72.870026142247838</v>
      </c>
      <c r="X70" s="16">
        <f t="shared" ref="X70" si="163">F70*W70</f>
        <v>7141.2625619402879</v>
      </c>
      <c r="Y70" s="15">
        <f t="shared" ref="Y70" si="164">104.584835545197%-100%</f>
        <v>4.5848355451969969E-2</v>
      </c>
      <c r="Z70" s="15">
        <f t="shared" ref="Z70" si="165">101.199262415129%-100%</f>
        <v>1.1992624151289988E-2</v>
      </c>
      <c r="AA70" s="15">
        <f t="shared" ref="AA70" si="166">101.911505501324%-100%</f>
        <v>1.9115055013239957E-2</v>
      </c>
      <c r="AB70" s="15">
        <f t="shared" ref="AB70" si="167">AVERAGE(Y70:AA70)</f>
        <v>2.5652011538833303E-2</v>
      </c>
      <c r="AC70" s="17" t="s">
        <v>4879</v>
      </c>
      <c r="AD70" s="86"/>
    </row>
    <row r="71" spans="1:30" x14ac:dyDescent="0.2">
      <c r="A71" s="2"/>
      <c r="B71" s="3" t="s">
        <v>2150</v>
      </c>
      <c r="C71" s="4" t="s">
        <v>2151</v>
      </c>
      <c r="D71" s="4" t="s">
        <v>95</v>
      </c>
      <c r="E71" s="5">
        <v>0</v>
      </c>
      <c r="F71" s="5">
        <v>87</v>
      </c>
      <c r="G71" s="6">
        <v>880.06</v>
      </c>
      <c r="H71" s="6"/>
      <c r="I71" s="6"/>
      <c r="J71" s="6"/>
      <c r="K71" s="6"/>
      <c r="L71" s="6"/>
      <c r="M71" s="6"/>
      <c r="N71" s="6"/>
      <c r="O71" s="6"/>
      <c r="P71" s="6"/>
      <c r="R71" s="6"/>
      <c r="S71" s="6">
        <v>76565.22</v>
      </c>
    </row>
    <row r="72" spans="1:30" s="85" customFormat="1" ht="20" x14ac:dyDescent="0.35">
      <c r="A72" s="80"/>
      <c r="B72" s="81">
        <v>19632696</v>
      </c>
      <c r="C72" s="82" t="s">
        <v>4618</v>
      </c>
      <c r="D72" s="82" t="s">
        <v>95</v>
      </c>
      <c r="E72" s="83">
        <v>1.295E-2</v>
      </c>
      <c r="F72" s="83">
        <v>87</v>
      </c>
      <c r="G72" s="84">
        <v>289</v>
      </c>
      <c r="H72" s="84">
        <v>289</v>
      </c>
      <c r="I72" s="84">
        <v>101.893380365</v>
      </c>
      <c r="J72" s="84">
        <v>101.893380365</v>
      </c>
      <c r="K72" s="84"/>
      <c r="L72" s="84"/>
      <c r="M72" s="84"/>
      <c r="N72" s="84"/>
      <c r="O72" s="84"/>
      <c r="P72" s="84"/>
      <c r="R72" s="84">
        <v>444</v>
      </c>
      <c r="S72" s="84">
        <v>117.72364296000001</v>
      </c>
      <c r="T72" s="15">
        <f t="shared" ref="T72" si="168">R72/H72</f>
        <v>1.5363321799307958</v>
      </c>
      <c r="U72" s="15">
        <f t="shared" ref="U72" si="169">T72-AB72</f>
        <v>1.5106801683919626</v>
      </c>
      <c r="V72" s="16">
        <f t="shared" ref="V72" si="170">G72*U72</f>
        <v>436.58656866527718</v>
      </c>
      <c r="W72" s="16">
        <f t="shared" ref="W72" si="171">V72-G72</f>
        <v>147.58656866527718</v>
      </c>
      <c r="X72" s="16">
        <f t="shared" ref="X72" si="172">F72*W72</f>
        <v>12840.031473879115</v>
      </c>
      <c r="Y72" s="15">
        <f t="shared" ref="Y72" si="173">104.584835545197%-100%</f>
        <v>4.5848355451969969E-2</v>
      </c>
      <c r="Z72" s="15">
        <f t="shared" ref="Z72" si="174">101.199262415129%-100%</f>
        <v>1.1992624151289988E-2</v>
      </c>
      <c r="AA72" s="15">
        <f t="shared" ref="AA72" si="175">101.911505501324%-100%</f>
        <v>1.9115055013239957E-2</v>
      </c>
      <c r="AB72" s="15">
        <f t="shared" ref="AB72" si="176">AVERAGE(Y72:AA72)</f>
        <v>2.5652011538833303E-2</v>
      </c>
      <c r="AC72" s="17" t="s">
        <v>4880</v>
      </c>
      <c r="AD72" s="86"/>
    </row>
    <row r="73" spans="1:30" x14ac:dyDescent="0.2">
      <c r="A73" s="2"/>
      <c r="B73" s="3" t="s">
        <v>2152</v>
      </c>
      <c r="C73" s="4" t="s">
        <v>2153</v>
      </c>
      <c r="D73" s="4" t="s">
        <v>95</v>
      </c>
      <c r="E73" s="5">
        <v>0</v>
      </c>
      <c r="F73" s="5">
        <v>47</v>
      </c>
      <c r="G73" s="6">
        <v>1070.0899999999999</v>
      </c>
      <c r="H73" s="6"/>
      <c r="I73" s="6"/>
      <c r="J73" s="6"/>
      <c r="K73" s="6"/>
      <c r="L73" s="6"/>
      <c r="M73" s="6"/>
      <c r="N73" s="6"/>
      <c r="O73" s="6"/>
      <c r="P73" s="6"/>
      <c r="R73" s="6"/>
      <c r="S73" s="6">
        <v>50294.23</v>
      </c>
    </row>
    <row r="74" spans="1:30" s="85" customFormat="1" ht="20" x14ac:dyDescent="0.35">
      <c r="A74" s="80"/>
      <c r="B74" s="81">
        <v>19632716</v>
      </c>
      <c r="C74" s="82" t="s">
        <v>4619</v>
      </c>
      <c r="D74" s="82" t="s">
        <v>95</v>
      </c>
      <c r="E74" s="83">
        <v>1.295E-2</v>
      </c>
      <c r="F74" s="83">
        <v>47</v>
      </c>
      <c r="G74" s="84">
        <v>396</v>
      </c>
      <c r="H74" s="84">
        <v>396</v>
      </c>
      <c r="I74" s="84">
        <v>101.893380365</v>
      </c>
      <c r="J74" s="84">
        <v>101.893380365</v>
      </c>
      <c r="K74" s="84"/>
      <c r="L74" s="84"/>
      <c r="M74" s="84"/>
      <c r="N74" s="84"/>
      <c r="O74" s="84"/>
      <c r="P74" s="84"/>
      <c r="R74" s="84">
        <v>588</v>
      </c>
      <c r="S74" s="84">
        <v>117.72364296000001</v>
      </c>
      <c r="T74" s="15">
        <f t="shared" ref="T74" si="177">R74/H74</f>
        <v>1.4848484848484849</v>
      </c>
      <c r="U74" s="15">
        <f t="shared" ref="U74" si="178">T74-AB74</f>
        <v>1.4591964733096516</v>
      </c>
      <c r="V74" s="16">
        <f t="shared" ref="V74" si="179">G74*U74</f>
        <v>577.84180343062201</v>
      </c>
      <c r="W74" s="16">
        <f t="shared" ref="W74" si="180">V74-G74</f>
        <v>181.84180343062201</v>
      </c>
      <c r="X74" s="16">
        <f t="shared" ref="X74" si="181">F74*W74</f>
        <v>8546.5647612392349</v>
      </c>
      <c r="Y74" s="15">
        <f t="shared" ref="Y74" si="182">104.584835545197%-100%</f>
        <v>4.5848355451969969E-2</v>
      </c>
      <c r="Z74" s="15">
        <f t="shared" ref="Z74" si="183">101.199262415129%-100%</f>
        <v>1.1992624151289988E-2</v>
      </c>
      <c r="AA74" s="15">
        <f t="shared" ref="AA74" si="184">101.911505501324%-100%</f>
        <v>1.9115055013239957E-2</v>
      </c>
      <c r="AB74" s="15">
        <f t="shared" ref="AB74" si="185">AVERAGE(Y74:AA74)</f>
        <v>2.5652011538833303E-2</v>
      </c>
      <c r="AC74" s="17" t="s">
        <v>4881</v>
      </c>
      <c r="AD74" s="86"/>
    </row>
    <row r="75" spans="1:30" x14ac:dyDescent="0.2">
      <c r="A75" s="2"/>
      <c r="B75" s="3" t="s">
        <v>2154</v>
      </c>
      <c r="C75" s="4" t="s">
        <v>2155</v>
      </c>
      <c r="D75" s="4" t="s">
        <v>95</v>
      </c>
      <c r="E75" s="5">
        <v>0</v>
      </c>
      <c r="F75" s="5">
        <v>3</v>
      </c>
      <c r="G75" s="6">
        <v>1239.78</v>
      </c>
      <c r="H75" s="6"/>
      <c r="I75" s="6"/>
      <c r="J75" s="6"/>
      <c r="K75" s="6"/>
      <c r="L75" s="6"/>
      <c r="M75" s="6"/>
      <c r="N75" s="6"/>
      <c r="O75" s="6"/>
      <c r="P75" s="6"/>
      <c r="R75" s="6"/>
      <c r="S75" s="6">
        <v>3719.34</v>
      </c>
    </row>
    <row r="76" spans="1:30" s="85" customFormat="1" ht="20" x14ac:dyDescent="0.35">
      <c r="A76" s="80"/>
      <c r="B76" s="81">
        <v>19632716</v>
      </c>
      <c r="C76" s="82" t="s">
        <v>4620</v>
      </c>
      <c r="D76" s="82" t="s">
        <v>95</v>
      </c>
      <c r="E76" s="83">
        <v>1.295E-2</v>
      </c>
      <c r="F76" s="83">
        <v>3</v>
      </c>
      <c r="G76" s="84">
        <v>472</v>
      </c>
      <c r="H76" s="84">
        <v>472</v>
      </c>
      <c r="I76" s="84">
        <v>101.893380365</v>
      </c>
      <c r="J76" s="84">
        <v>101.893380365</v>
      </c>
      <c r="K76" s="84"/>
      <c r="L76" s="84"/>
      <c r="M76" s="84"/>
      <c r="N76" s="84"/>
      <c r="O76" s="84"/>
      <c r="P76" s="84"/>
      <c r="R76" s="84">
        <v>707</v>
      </c>
      <c r="S76" s="84">
        <v>117.72364296000001</v>
      </c>
      <c r="T76" s="15">
        <f t="shared" ref="T76" si="186">R76/H76</f>
        <v>1.4978813559322033</v>
      </c>
      <c r="U76" s="15">
        <f t="shared" ref="U76" si="187">T76-AB76</f>
        <v>1.4722293443933701</v>
      </c>
      <c r="V76" s="16">
        <f t="shared" ref="V76" si="188">G76*U76</f>
        <v>694.89225055367069</v>
      </c>
      <c r="W76" s="16">
        <f t="shared" ref="W76" si="189">V76-G76</f>
        <v>222.89225055367069</v>
      </c>
      <c r="X76" s="16">
        <f t="shared" ref="X76" si="190">F76*W76</f>
        <v>668.67675166101208</v>
      </c>
      <c r="Y76" s="15">
        <f t="shared" ref="Y76:Y78" si="191">104.584835545197%-100%</f>
        <v>4.5848355451969969E-2</v>
      </c>
      <c r="Z76" s="15">
        <f t="shared" ref="Z76:Z78" si="192">101.199262415129%-100%</f>
        <v>1.1992624151289988E-2</v>
      </c>
      <c r="AA76" s="15">
        <f t="shared" ref="AA76:AA78" si="193">101.911505501324%-100%</f>
        <v>1.9115055013239957E-2</v>
      </c>
      <c r="AB76" s="15">
        <f t="shared" ref="AB76" si="194">AVERAGE(Y76:AA76)</f>
        <v>2.5652011538833303E-2</v>
      </c>
      <c r="AC76" s="17" t="s">
        <v>4881</v>
      </c>
      <c r="AD76" s="86"/>
    </row>
    <row r="77" spans="1:30" x14ac:dyDescent="0.2">
      <c r="A77" s="2"/>
      <c r="B77" s="3" t="s">
        <v>3030</v>
      </c>
      <c r="C77" s="4" t="s">
        <v>3031</v>
      </c>
      <c r="D77" s="4" t="s">
        <v>95</v>
      </c>
      <c r="E77" s="5">
        <v>0</v>
      </c>
      <c r="F77" s="5">
        <v>166</v>
      </c>
      <c r="G77" s="6">
        <v>1954.54</v>
      </c>
      <c r="H77" s="6"/>
      <c r="I77" s="6"/>
      <c r="J77" s="6"/>
      <c r="K77" s="6"/>
      <c r="L77" s="6"/>
      <c r="M77" s="6"/>
      <c r="N77" s="6"/>
      <c r="O77" s="6"/>
      <c r="P77" s="6"/>
      <c r="R77" s="6"/>
      <c r="S77" s="6">
        <v>324453.64</v>
      </c>
    </row>
    <row r="78" spans="1:30" s="85" customFormat="1" ht="20" x14ac:dyDescent="0.35">
      <c r="A78" s="80"/>
      <c r="B78" s="81">
        <v>19632762</v>
      </c>
      <c r="C78" s="82" t="s">
        <v>4654</v>
      </c>
      <c r="D78" s="82" t="s">
        <v>95</v>
      </c>
      <c r="E78" s="83">
        <v>1.295E-2</v>
      </c>
      <c r="F78" s="83">
        <v>166</v>
      </c>
      <c r="G78" s="84">
        <v>826</v>
      </c>
      <c r="H78" s="84">
        <v>826</v>
      </c>
      <c r="I78" s="84">
        <v>101.893380365</v>
      </c>
      <c r="J78" s="84">
        <v>101.893380365</v>
      </c>
      <c r="K78" s="84"/>
      <c r="L78" s="84"/>
      <c r="M78" s="84"/>
      <c r="N78" s="84"/>
      <c r="O78" s="84"/>
      <c r="P78" s="84"/>
      <c r="R78" s="84">
        <v>1010</v>
      </c>
      <c r="S78" s="84">
        <v>117.72364296000001</v>
      </c>
      <c r="T78" s="15">
        <f t="shared" ref="T78" si="195">R78/H78</f>
        <v>1.2227602905569008</v>
      </c>
      <c r="U78" s="15">
        <f t="shared" ref="U78" si="196">T78-AB78</f>
        <v>1.1971082790180676</v>
      </c>
      <c r="V78" s="16">
        <f t="shared" ref="V78" si="197">G78*U78</f>
        <v>988.81143846892382</v>
      </c>
      <c r="W78" s="16">
        <f t="shared" ref="W78" si="198">V78-G78</f>
        <v>162.81143846892382</v>
      </c>
      <c r="X78" s="16">
        <f t="shared" ref="X78" si="199">F78*W78</f>
        <v>27026.698785841356</v>
      </c>
      <c r="Y78" s="15">
        <f t="shared" si="191"/>
        <v>4.5848355451969969E-2</v>
      </c>
      <c r="Z78" s="15">
        <f t="shared" si="192"/>
        <v>1.1992624151289988E-2</v>
      </c>
      <c r="AA78" s="15">
        <f t="shared" si="193"/>
        <v>1.9115055013239957E-2</v>
      </c>
      <c r="AB78" s="15">
        <f t="shared" ref="AB78" si="200">AVERAGE(Y78:AA78)</f>
        <v>2.5652011538833303E-2</v>
      </c>
      <c r="AC78" s="17" t="s">
        <v>4882</v>
      </c>
      <c r="AD78" s="86"/>
    </row>
    <row r="79" spans="1:30" x14ac:dyDescent="0.3">
      <c r="A79" s="53"/>
      <c r="B79" s="54" t="s">
        <v>27</v>
      </c>
      <c r="C79" s="55" t="s">
        <v>2156</v>
      </c>
      <c r="D79" s="55"/>
      <c r="E79" s="56"/>
      <c r="F79" s="56"/>
      <c r="G79" s="57"/>
      <c r="H79" s="57"/>
      <c r="I79" s="57">
        <v>10420.9</v>
      </c>
      <c r="J79" s="57">
        <v>10420.9</v>
      </c>
      <c r="K79" s="57">
        <v>0</v>
      </c>
      <c r="L79" s="57">
        <v>0</v>
      </c>
      <c r="M79" s="57">
        <v>0</v>
      </c>
      <c r="N79" s="57">
        <v>0</v>
      </c>
      <c r="O79" s="57">
        <v>0</v>
      </c>
      <c r="P79" s="57">
        <v>0</v>
      </c>
      <c r="R79" s="57"/>
      <c r="S79" s="57">
        <v>10420.9</v>
      </c>
    </row>
    <row r="80" spans="1:30" x14ac:dyDescent="0.2">
      <c r="A80" s="2"/>
      <c r="B80" s="3" t="s">
        <v>2157</v>
      </c>
      <c r="C80" s="4" t="s">
        <v>2158</v>
      </c>
      <c r="D80" s="4" t="s">
        <v>2159</v>
      </c>
      <c r="E80" s="5">
        <v>0</v>
      </c>
      <c r="F80" s="5">
        <v>10</v>
      </c>
      <c r="G80" s="6">
        <v>1042.0899999999999</v>
      </c>
      <c r="H80" s="6"/>
      <c r="I80" s="6"/>
      <c r="J80" s="6"/>
      <c r="K80" s="6"/>
      <c r="L80" s="6"/>
      <c r="M80" s="6"/>
      <c r="N80" s="6"/>
      <c r="O80" s="6"/>
      <c r="P80" s="6"/>
      <c r="R80" s="6"/>
      <c r="S80" s="6">
        <v>10420.9</v>
      </c>
    </row>
    <row r="81" spans="1:30" ht="15" thickBot="1" x14ac:dyDescent="0.35">
      <c r="A81" s="53"/>
      <c r="B81" s="54" t="s">
        <v>28</v>
      </c>
      <c r="C81" s="55" t="s">
        <v>2160</v>
      </c>
      <c r="D81" s="55"/>
      <c r="E81" s="56"/>
      <c r="F81" s="56"/>
      <c r="G81" s="57"/>
      <c r="H81" s="57"/>
      <c r="I81" s="57">
        <v>16606.68</v>
      </c>
      <c r="J81" s="57">
        <v>0</v>
      </c>
      <c r="K81" s="57">
        <v>0</v>
      </c>
      <c r="L81" s="57">
        <v>0</v>
      </c>
      <c r="M81" s="57">
        <v>0</v>
      </c>
      <c r="N81" s="57">
        <v>0</v>
      </c>
      <c r="O81" s="57">
        <v>0</v>
      </c>
      <c r="P81" s="57">
        <v>0</v>
      </c>
      <c r="R81" s="57"/>
      <c r="S81" s="57">
        <v>0</v>
      </c>
    </row>
    <row r="82" spans="1:30" ht="50" x14ac:dyDescent="0.2">
      <c r="A82" s="67"/>
      <c r="B82" s="68" t="s">
        <v>2161</v>
      </c>
      <c r="C82" s="69" t="s">
        <v>3032</v>
      </c>
      <c r="D82" s="69" t="s">
        <v>2159</v>
      </c>
      <c r="E82" s="70">
        <v>0</v>
      </c>
      <c r="F82" s="70">
        <v>1</v>
      </c>
      <c r="G82" s="71">
        <v>13318.68</v>
      </c>
      <c r="H82" s="71"/>
      <c r="I82" s="71">
        <v>13318.68</v>
      </c>
      <c r="J82" s="71">
        <v>0</v>
      </c>
      <c r="K82" s="71">
        <v>0</v>
      </c>
      <c r="L82" s="71">
        <v>0</v>
      </c>
      <c r="M82" s="71">
        <v>0</v>
      </c>
      <c r="N82" s="71">
        <v>0</v>
      </c>
      <c r="O82" s="71">
        <v>0</v>
      </c>
      <c r="P82" s="72">
        <v>0</v>
      </c>
      <c r="R82" s="71"/>
      <c r="S82" s="71">
        <v>0</v>
      </c>
    </row>
    <row r="83" spans="1:30" ht="50.5" thickBot="1" x14ac:dyDescent="0.25">
      <c r="A83" s="73"/>
      <c r="B83" s="74" t="s">
        <v>2163</v>
      </c>
      <c r="C83" s="75" t="s">
        <v>3033</v>
      </c>
      <c r="D83" s="75" t="s">
        <v>95</v>
      </c>
      <c r="E83" s="76">
        <v>0</v>
      </c>
      <c r="F83" s="76">
        <v>96</v>
      </c>
      <c r="G83" s="77">
        <v>34.25</v>
      </c>
      <c r="H83" s="77"/>
      <c r="I83" s="77">
        <v>3288</v>
      </c>
      <c r="J83" s="77">
        <v>0</v>
      </c>
      <c r="K83" s="77">
        <v>0</v>
      </c>
      <c r="L83" s="77">
        <v>0</v>
      </c>
      <c r="M83" s="77">
        <v>0</v>
      </c>
      <c r="N83" s="77">
        <v>0</v>
      </c>
      <c r="O83" s="77">
        <v>0</v>
      </c>
      <c r="P83" s="78">
        <v>0</v>
      </c>
      <c r="R83" s="77"/>
      <c r="S83" s="77">
        <v>0</v>
      </c>
    </row>
    <row r="84" spans="1:30" x14ac:dyDescent="0.3">
      <c r="A84" s="53"/>
      <c r="B84" s="54" t="s">
        <v>29</v>
      </c>
      <c r="C84" s="55" t="s">
        <v>2165</v>
      </c>
      <c r="D84" s="55"/>
      <c r="E84" s="56"/>
      <c r="F84" s="56"/>
      <c r="G84" s="57"/>
      <c r="H84" s="57"/>
      <c r="I84" s="57">
        <v>192522.68</v>
      </c>
      <c r="J84" s="57">
        <v>192522.68</v>
      </c>
      <c r="K84" s="57">
        <v>0</v>
      </c>
      <c r="L84" s="57">
        <v>0</v>
      </c>
      <c r="M84" s="57">
        <v>0</v>
      </c>
      <c r="N84" s="57">
        <v>0</v>
      </c>
      <c r="O84" s="57">
        <v>0</v>
      </c>
      <c r="P84" s="57">
        <v>0</v>
      </c>
      <c r="R84" s="57"/>
      <c r="S84" s="57">
        <v>192522.68</v>
      </c>
    </row>
    <row r="85" spans="1:30" ht="30" x14ac:dyDescent="0.2">
      <c r="A85" s="2"/>
      <c r="B85" s="3" t="s">
        <v>2166</v>
      </c>
      <c r="C85" s="4" t="s">
        <v>2167</v>
      </c>
      <c r="D85" s="4" t="s">
        <v>95</v>
      </c>
      <c r="E85" s="5">
        <v>0</v>
      </c>
      <c r="F85" s="5">
        <v>569</v>
      </c>
      <c r="G85" s="6">
        <v>137.97999999999999</v>
      </c>
      <c r="H85" s="6"/>
      <c r="I85" s="6"/>
      <c r="J85" s="6"/>
      <c r="K85" s="6"/>
      <c r="L85" s="6"/>
      <c r="M85" s="6"/>
      <c r="N85" s="6"/>
      <c r="O85" s="6"/>
      <c r="P85" s="6"/>
      <c r="R85" s="6"/>
      <c r="S85" s="6">
        <v>78510.62</v>
      </c>
    </row>
    <row r="86" spans="1:30" s="85" customFormat="1" ht="20" x14ac:dyDescent="0.35">
      <c r="A86" s="80"/>
      <c r="B86" s="81">
        <v>63154013</v>
      </c>
      <c r="C86" s="82" t="s">
        <v>4622</v>
      </c>
      <c r="D86" s="82" t="s">
        <v>95</v>
      </c>
      <c r="E86" s="83">
        <v>1.295E-2</v>
      </c>
      <c r="F86" s="83">
        <v>569</v>
      </c>
      <c r="G86" s="84">
        <v>88.1</v>
      </c>
      <c r="H86" s="84">
        <v>88.1</v>
      </c>
      <c r="I86" s="84">
        <v>101.893380365</v>
      </c>
      <c r="J86" s="84">
        <v>101.893380365</v>
      </c>
      <c r="K86" s="84"/>
      <c r="L86" s="84"/>
      <c r="M86" s="84"/>
      <c r="N86" s="84"/>
      <c r="O86" s="84"/>
      <c r="P86" s="84"/>
      <c r="R86" s="84">
        <v>107</v>
      </c>
      <c r="S86" s="84">
        <v>117.72364296000001</v>
      </c>
      <c r="T86" s="15">
        <f t="shared" ref="T86" si="201">R86/H86</f>
        <v>1.2145289443813849</v>
      </c>
      <c r="U86" s="15">
        <f t="shared" ref="U86" si="202">T86-AB86</f>
        <v>1.1888769328425517</v>
      </c>
      <c r="V86" s="16">
        <f t="shared" ref="V86" si="203">G86*U86</f>
        <v>104.7400577834288</v>
      </c>
      <c r="W86" s="16">
        <f t="shared" ref="W86" si="204">V86-G86</f>
        <v>16.640057783428801</v>
      </c>
      <c r="X86" s="16">
        <f t="shared" ref="X86" si="205">F86*W86</f>
        <v>9468.1928787709876</v>
      </c>
      <c r="Y86" s="15">
        <f t="shared" ref="Y86" si="206">104.584835545197%-100%</f>
        <v>4.5848355451969969E-2</v>
      </c>
      <c r="Z86" s="15">
        <f t="shared" ref="Z86" si="207">101.199262415129%-100%</f>
        <v>1.1992624151289988E-2</v>
      </c>
      <c r="AA86" s="15">
        <f t="shared" ref="AA86" si="208">101.911505501324%-100%</f>
        <v>1.9115055013239957E-2</v>
      </c>
      <c r="AB86" s="15">
        <f t="shared" ref="AB86" si="209">AVERAGE(Y86:AA86)</f>
        <v>2.5652011538833303E-2</v>
      </c>
      <c r="AC86" s="17" t="s">
        <v>4883</v>
      </c>
      <c r="AD86" s="86"/>
    </row>
    <row r="87" spans="1:30" ht="30" x14ac:dyDescent="0.2">
      <c r="A87" s="2"/>
      <c r="B87" s="3" t="s">
        <v>2168</v>
      </c>
      <c r="C87" s="4" t="s">
        <v>2169</v>
      </c>
      <c r="D87" s="4" t="s">
        <v>95</v>
      </c>
      <c r="E87" s="5">
        <v>0</v>
      </c>
      <c r="F87" s="5">
        <v>161</v>
      </c>
      <c r="G87" s="6">
        <v>145.85</v>
      </c>
      <c r="H87" s="6"/>
      <c r="I87" s="6"/>
      <c r="J87" s="6"/>
      <c r="K87" s="6"/>
      <c r="L87" s="6"/>
      <c r="M87" s="6"/>
      <c r="N87" s="6"/>
      <c r="O87" s="6"/>
      <c r="P87" s="6"/>
      <c r="R87" s="6"/>
      <c r="S87" s="6">
        <v>23481.85</v>
      </c>
    </row>
    <row r="88" spans="1:30" s="85" customFormat="1" ht="20" x14ac:dyDescent="0.35">
      <c r="A88" s="80"/>
      <c r="B88" s="81">
        <v>63154013</v>
      </c>
      <c r="C88" s="82" t="s">
        <v>4622</v>
      </c>
      <c r="D88" s="82" t="s">
        <v>95</v>
      </c>
      <c r="E88" s="83">
        <v>1.295E-2</v>
      </c>
      <c r="F88" s="83">
        <v>161</v>
      </c>
      <c r="G88" s="84">
        <v>88.1</v>
      </c>
      <c r="H88" s="84">
        <v>88.1</v>
      </c>
      <c r="I88" s="84">
        <v>101.893380365</v>
      </c>
      <c r="J88" s="84">
        <v>101.893380365</v>
      </c>
      <c r="K88" s="84"/>
      <c r="L88" s="84"/>
      <c r="M88" s="84"/>
      <c r="N88" s="84"/>
      <c r="O88" s="84"/>
      <c r="P88" s="84"/>
      <c r="R88" s="84">
        <v>107</v>
      </c>
      <c r="S88" s="84">
        <v>117.72364296000001</v>
      </c>
      <c r="T88" s="15">
        <f t="shared" ref="T88" si="210">R88/H88</f>
        <v>1.2145289443813849</v>
      </c>
      <c r="U88" s="15">
        <f t="shared" ref="U88" si="211">T88-AB88</f>
        <v>1.1888769328425517</v>
      </c>
      <c r="V88" s="16">
        <f t="shared" ref="V88" si="212">G88*U88</f>
        <v>104.7400577834288</v>
      </c>
      <c r="W88" s="16">
        <f t="shared" ref="W88" si="213">V88-G88</f>
        <v>16.640057783428801</v>
      </c>
      <c r="X88" s="16">
        <f t="shared" ref="X88" si="214">F88*W88</f>
        <v>2679.049303132037</v>
      </c>
      <c r="Y88" s="15">
        <f t="shared" ref="Y88" si="215">104.584835545197%-100%</f>
        <v>4.5848355451969969E-2</v>
      </c>
      <c r="Z88" s="15">
        <f t="shared" ref="Z88" si="216">101.199262415129%-100%</f>
        <v>1.1992624151289988E-2</v>
      </c>
      <c r="AA88" s="15">
        <f t="shared" ref="AA88" si="217">101.911505501324%-100%</f>
        <v>1.9115055013239957E-2</v>
      </c>
      <c r="AB88" s="15">
        <f t="shared" ref="AB88" si="218">AVERAGE(Y88:AA88)</f>
        <v>2.5652011538833303E-2</v>
      </c>
      <c r="AC88" s="17" t="s">
        <v>4883</v>
      </c>
      <c r="AD88" s="86"/>
    </row>
    <row r="89" spans="1:30" ht="30" x14ac:dyDescent="0.2">
      <c r="A89" s="2"/>
      <c r="B89" s="3" t="s">
        <v>2170</v>
      </c>
      <c r="C89" s="4" t="s">
        <v>2171</v>
      </c>
      <c r="D89" s="4" t="s">
        <v>95</v>
      </c>
      <c r="E89" s="5">
        <v>0</v>
      </c>
      <c r="F89" s="5">
        <v>98</v>
      </c>
      <c r="G89" s="6">
        <v>159.53</v>
      </c>
      <c r="H89" s="6"/>
      <c r="I89" s="6"/>
      <c r="J89" s="6"/>
      <c r="K89" s="6"/>
      <c r="L89" s="6"/>
      <c r="M89" s="6"/>
      <c r="N89" s="6"/>
      <c r="O89" s="6"/>
      <c r="P89" s="6"/>
      <c r="R89" s="6"/>
      <c r="S89" s="6">
        <v>15633.94</v>
      </c>
    </row>
    <row r="90" spans="1:30" s="85" customFormat="1" ht="20" x14ac:dyDescent="0.35">
      <c r="A90" s="80"/>
      <c r="B90" s="81">
        <v>63154530</v>
      </c>
      <c r="C90" s="82" t="s">
        <v>4623</v>
      </c>
      <c r="D90" s="82" t="s">
        <v>95</v>
      </c>
      <c r="E90" s="83">
        <v>1.295E-2</v>
      </c>
      <c r="F90" s="83">
        <v>98</v>
      </c>
      <c r="G90" s="84">
        <v>92.5</v>
      </c>
      <c r="H90" s="84">
        <v>92.5</v>
      </c>
      <c r="I90" s="84">
        <v>101.893380365</v>
      </c>
      <c r="J90" s="84">
        <v>101.893380365</v>
      </c>
      <c r="K90" s="84"/>
      <c r="L90" s="84"/>
      <c r="M90" s="84"/>
      <c r="N90" s="84"/>
      <c r="O90" s="84"/>
      <c r="P90" s="84"/>
      <c r="R90" s="84">
        <v>112</v>
      </c>
      <c r="S90" s="84">
        <v>117.72364296000001</v>
      </c>
      <c r="T90" s="15">
        <f t="shared" ref="T90" si="219">R90/H90</f>
        <v>1.2108108108108109</v>
      </c>
      <c r="U90" s="15">
        <f t="shared" ref="U90" si="220">T90-AB90</f>
        <v>1.1851587992719776</v>
      </c>
      <c r="V90" s="16">
        <f t="shared" ref="V90" si="221">G90*U90</f>
        <v>109.62718893265793</v>
      </c>
      <c r="W90" s="16">
        <f t="shared" ref="W90" si="222">V90-G90</f>
        <v>17.12718893265793</v>
      </c>
      <c r="X90" s="16">
        <f t="shared" ref="X90" si="223">F90*W90</f>
        <v>1678.464515400477</v>
      </c>
      <c r="Y90" s="15">
        <f t="shared" ref="Y90" si="224">104.584835545197%-100%</f>
        <v>4.5848355451969969E-2</v>
      </c>
      <c r="Z90" s="15">
        <f t="shared" ref="Z90" si="225">101.199262415129%-100%</f>
        <v>1.1992624151289988E-2</v>
      </c>
      <c r="AA90" s="15">
        <f t="shared" ref="AA90" si="226">101.911505501324%-100%</f>
        <v>1.9115055013239957E-2</v>
      </c>
      <c r="AB90" s="15">
        <f t="shared" ref="AB90" si="227">AVERAGE(Y90:AA90)</f>
        <v>2.5652011538833303E-2</v>
      </c>
      <c r="AC90" s="17" t="s">
        <v>4881</v>
      </c>
      <c r="AD90" s="86"/>
    </row>
    <row r="91" spans="1:30" ht="30" x14ac:dyDescent="0.2">
      <c r="A91" s="2"/>
      <c r="B91" s="3" t="s">
        <v>2172</v>
      </c>
      <c r="C91" s="4" t="s">
        <v>2173</v>
      </c>
      <c r="D91" s="4" t="s">
        <v>95</v>
      </c>
      <c r="E91" s="5">
        <v>0</v>
      </c>
      <c r="F91" s="5">
        <v>87</v>
      </c>
      <c r="G91" s="6">
        <v>170.27</v>
      </c>
      <c r="H91" s="6"/>
      <c r="I91" s="6"/>
      <c r="J91" s="6"/>
      <c r="K91" s="6"/>
      <c r="L91" s="6"/>
      <c r="M91" s="6"/>
      <c r="N91" s="6"/>
      <c r="O91" s="6"/>
      <c r="P91" s="6"/>
      <c r="R91" s="6"/>
      <c r="S91" s="6">
        <v>14813.49</v>
      </c>
    </row>
    <row r="92" spans="1:30" s="85" customFormat="1" ht="20" x14ac:dyDescent="0.35">
      <c r="A92" s="80"/>
      <c r="B92" s="81">
        <v>63154531</v>
      </c>
      <c r="C92" s="82" t="s">
        <v>4624</v>
      </c>
      <c r="D92" s="82" t="s">
        <v>95</v>
      </c>
      <c r="E92" s="83">
        <v>1.295E-2</v>
      </c>
      <c r="F92" s="83">
        <v>87</v>
      </c>
      <c r="G92" s="84">
        <v>96.5</v>
      </c>
      <c r="H92" s="84">
        <v>96.5</v>
      </c>
      <c r="I92" s="84">
        <v>101.893380365</v>
      </c>
      <c r="J92" s="84">
        <v>101.893380365</v>
      </c>
      <c r="K92" s="84"/>
      <c r="L92" s="84"/>
      <c r="M92" s="84"/>
      <c r="N92" s="84"/>
      <c r="O92" s="84"/>
      <c r="P92" s="84"/>
      <c r="R92" s="84">
        <v>116</v>
      </c>
      <c r="S92" s="84">
        <v>117.72364296000001</v>
      </c>
      <c r="T92" s="15">
        <f t="shared" ref="T92" si="228">R92/H92</f>
        <v>1.2020725388601037</v>
      </c>
      <c r="U92" s="15">
        <f t="shared" ref="U92" si="229">T92-AB92</f>
        <v>1.1764205273212704</v>
      </c>
      <c r="V92" s="16">
        <f t="shared" ref="V92" si="230">G92*U92</f>
        <v>113.5245808865026</v>
      </c>
      <c r="W92" s="16">
        <f t="shared" ref="W92" si="231">V92-G92</f>
        <v>17.024580886502605</v>
      </c>
      <c r="X92" s="16">
        <f t="shared" ref="X92" si="232">F92*W92</f>
        <v>1481.1385371257265</v>
      </c>
      <c r="Y92" s="15">
        <f t="shared" ref="Y92" si="233">104.584835545197%-100%</f>
        <v>4.5848355451969969E-2</v>
      </c>
      <c r="Z92" s="15">
        <f t="shared" ref="Z92" si="234">101.199262415129%-100%</f>
        <v>1.1992624151289988E-2</v>
      </c>
      <c r="AA92" s="15">
        <f t="shared" ref="AA92" si="235">101.911505501324%-100%</f>
        <v>1.9115055013239957E-2</v>
      </c>
      <c r="AB92" s="15">
        <f t="shared" ref="AB92" si="236">AVERAGE(Y92:AA92)</f>
        <v>2.5652011538833303E-2</v>
      </c>
      <c r="AC92" s="17" t="s">
        <v>4884</v>
      </c>
      <c r="AD92" s="86"/>
    </row>
    <row r="93" spans="1:30" ht="30" x14ac:dyDescent="0.2">
      <c r="A93" s="2"/>
      <c r="B93" s="3" t="s">
        <v>2174</v>
      </c>
      <c r="C93" s="4" t="s">
        <v>2175</v>
      </c>
      <c r="D93" s="4" t="s">
        <v>95</v>
      </c>
      <c r="E93" s="5">
        <v>0</v>
      </c>
      <c r="F93" s="5">
        <v>47</v>
      </c>
      <c r="G93" s="6">
        <v>181.98</v>
      </c>
      <c r="H93" s="6"/>
      <c r="I93" s="6"/>
      <c r="J93" s="6"/>
      <c r="K93" s="6"/>
      <c r="L93" s="6"/>
      <c r="M93" s="6"/>
      <c r="N93" s="6"/>
      <c r="O93" s="6"/>
      <c r="P93" s="6"/>
      <c r="R93" s="6"/>
      <c r="S93" s="6">
        <v>8553.06</v>
      </c>
    </row>
    <row r="94" spans="1:30" s="85" customFormat="1" ht="20" x14ac:dyDescent="0.35">
      <c r="A94" s="80"/>
      <c r="B94" s="81">
        <v>63154532</v>
      </c>
      <c r="C94" s="82" t="s">
        <v>4625</v>
      </c>
      <c r="D94" s="82" t="s">
        <v>95</v>
      </c>
      <c r="E94" s="83">
        <v>1.295E-2</v>
      </c>
      <c r="F94" s="83">
        <v>47</v>
      </c>
      <c r="G94" s="84">
        <v>109</v>
      </c>
      <c r="H94" s="84">
        <v>109</v>
      </c>
      <c r="I94" s="84">
        <v>101.893380365</v>
      </c>
      <c r="J94" s="84">
        <v>101.893380365</v>
      </c>
      <c r="K94" s="84"/>
      <c r="L94" s="84"/>
      <c r="M94" s="84"/>
      <c r="N94" s="84"/>
      <c r="O94" s="84"/>
      <c r="P94" s="84"/>
      <c r="R94" s="84">
        <v>124</v>
      </c>
      <c r="S94" s="84">
        <v>117.72364296000001</v>
      </c>
      <c r="T94" s="15">
        <f t="shared" ref="T94" si="237">R94/H94</f>
        <v>1.1376146788990826</v>
      </c>
      <c r="U94" s="15">
        <f t="shared" ref="U94" si="238">T94-AB94</f>
        <v>1.1119626673602494</v>
      </c>
      <c r="V94" s="16">
        <f t="shared" ref="V94" si="239">G94*U94</f>
        <v>121.20393074226719</v>
      </c>
      <c r="W94" s="16">
        <f t="shared" ref="W94" si="240">V94-G94</f>
        <v>12.20393074226719</v>
      </c>
      <c r="X94" s="16">
        <f t="shared" ref="X94" si="241">F94*W94</f>
        <v>573.58474488655793</v>
      </c>
      <c r="Y94" s="15">
        <f t="shared" ref="Y94" si="242">104.584835545197%-100%</f>
        <v>4.5848355451969969E-2</v>
      </c>
      <c r="Z94" s="15">
        <f t="shared" ref="Z94" si="243">101.199262415129%-100%</f>
        <v>1.1992624151289988E-2</v>
      </c>
      <c r="AA94" s="15">
        <f t="shared" ref="AA94" si="244">101.911505501324%-100%</f>
        <v>1.9115055013239957E-2</v>
      </c>
      <c r="AB94" s="15">
        <f t="shared" ref="AB94" si="245">AVERAGE(Y94:AA94)</f>
        <v>2.5652011538833303E-2</v>
      </c>
      <c r="AC94" s="17" t="s">
        <v>4885</v>
      </c>
      <c r="AD94" s="86"/>
    </row>
    <row r="95" spans="1:30" ht="30" x14ac:dyDescent="0.2">
      <c r="A95" s="2"/>
      <c r="B95" s="3" t="s">
        <v>2176</v>
      </c>
      <c r="C95" s="4" t="s">
        <v>2177</v>
      </c>
      <c r="D95" s="4" t="s">
        <v>95</v>
      </c>
      <c r="E95" s="5">
        <v>0</v>
      </c>
      <c r="F95" s="5">
        <v>3</v>
      </c>
      <c r="G95" s="6">
        <v>193.7</v>
      </c>
      <c r="H95" s="6"/>
      <c r="I95" s="6"/>
      <c r="J95" s="6"/>
      <c r="K95" s="6"/>
      <c r="L95" s="6"/>
      <c r="M95" s="6"/>
      <c r="N95" s="6"/>
      <c r="O95" s="6"/>
      <c r="P95" s="6"/>
      <c r="R95" s="6"/>
      <c r="S95" s="6">
        <v>581.1</v>
      </c>
    </row>
    <row r="96" spans="1:30" s="85" customFormat="1" ht="20" x14ac:dyDescent="0.35">
      <c r="A96" s="80"/>
      <c r="B96" s="81">
        <v>63154533</v>
      </c>
      <c r="C96" s="82" t="s">
        <v>4626</v>
      </c>
      <c r="D96" s="82" t="s">
        <v>95</v>
      </c>
      <c r="E96" s="83">
        <v>1.295E-2</v>
      </c>
      <c r="F96" s="83">
        <v>3</v>
      </c>
      <c r="G96" s="84">
        <v>128</v>
      </c>
      <c r="H96" s="84">
        <v>128</v>
      </c>
      <c r="I96" s="84">
        <v>101.893380365</v>
      </c>
      <c r="J96" s="84">
        <v>101.893380365</v>
      </c>
      <c r="K96" s="84"/>
      <c r="L96" s="84"/>
      <c r="M96" s="84"/>
      <c r="N96" s="84"/>
      <c r="O96" s="84"/>
      <c r="P96" s="84"/>
      <c r="R96" s="84">
        <v>136</v>
      </c>
      <c r="S96" s="84">
        <v>117.72364296000001</v>
      </c>
      <c r="T96" s="15">
        <f t="shared" ref="T96" si="246">R96/H96</f>
        <v>1.0625</v>
      </c>
      <c r="U96" s="15">
        <f t="shared" ref="U96" si="247">T96-AB96</f>
        <v>1.0368479884611668</v>
      </c>
      <c r="V96" s="16">
        <f t="shared" ref="V96" si="248">G96*U96</f>
        <v>132.71654252302935</v>
      </c>
      <c r="W96" s="16">
        <f t="shared" ref="W96" si="249">V96-G96</f>
        <v>4.7165425230293465</v>
      </c>
      <c r="X96" s="16">
        <f t="shared" ref="X96" si="250">F96*W96</f>
        <v>14.14962756908804</v>
      </c>
      <c r="Y96" s="15">
        <f t="shared" ref="Y96:Y98" si="251">104.584835545197%-100%</f>
        <v>4.5848355451969969E-2</v>
      </c>
      <c r="Z96" s="15">
        <f t="shared" ref="Z96:Z98" si="252">101.199262415129%-100%</f>
        <v>1.1992624151289988E-2</v>
      </c>
      <c r="AA96" s="15">
        <f t="shared" ref="AA96:AA98" si="253">101.911505501324%-100%</f>
        <v>1.9115055013239957E-2</v>
      </c>
      <c r="AB96" s="15">
        <f t="shared" ref="AB96" si="254">AVERAGE(Y96:AA96)</f>
        <v>2.5652011538833303E-2</v>
      </c>
      <c r="AC96" s="17" t="s">
        <v>4886</v>
      </c>
      <c r="AD96" s="86"/>
    </row>
    <row r="97" spans="1:30" ht="30" x14ac:dyDescent="0.2">
      <c r="A97" s="2"/>
      <c r="B97" s="3" t="s">
        <v>2178</v>
      </c>
      <c r="C97" s="4" t="s">
        <v>3034</v>
      </c>
      <c r="D97" s="4" t="s">
        <v>95</v>
      </c>
      <c r="E97" s="5">
        <v>0</v>
      </c>
      <c r="F97" s="5">
        <v>166</v>
      </c>
      <c r="G97" s="6">
        <v>208.45</v>
      </c>
      <c r="H97" s="6"/>
      <c r="I97" s="6"/>
      <c r="J97" s="6"/>
      <c r="K97" s="6"/>
      <c r="L97" s="6"/>
      <c r="M97" s="6"/>
      <c r="N97" s="6"/>
      <c r="O97" s="6"/>
      <c r="P97" s="6"/>
      <c r="R97" s="6"/>
      <c r="S97" s="6">
        <v>34602.699999999997</v>
      </c>
    </row>
    <row r="98" spans="1:30" s="85" customFormat="1" ht="20" x14ac:dyDescent="0.35">
      <c r="A98" s="80"/>
      <c r="B98" s="81">
        <v>631154534</v>
      </c>
      <c r="C98" s="82" t="s">
        <v>4623</v>
      </c>
      <c r="D98" s="82" t="s">
        <v>95</v>
      </c>
      <c r="E98" s="83">
        <v>1.295E-2</v>
      </c>
      <c r="F98" s="83">
        <v>166</v>
      </c>
      <c r="G98" s="84">
        <v>139</v>
      </c>
      <c r="H98" s="84">
        <v>139</v>
      </c>
      <c r="I98" s="84">
        <v>101.893380365</v>
      </c>
      <c r="J98" s="84">
        <v>101.893380365</v>
      </c>
      <c r="K98" s="84"/>
      <c r="L98" s="84"/>
      <c r="M98" s="84"/>
      <c r="N98" s="84"/>
      <c r="O98" s="84"/>
      <c r="P98" s="84"/>
      <c r="R98" s="84">
        <v>147</v>
      </c>
      <c r="S98" s="84">
        <v>117.72364296000001</v>
      </c>
      <c r="T98" s="15">
        <f t="shared" ref="T98" si="255">R98/H98</f>
        <v>1.0575539568345325</v>
      </c>
      <c r="U98" s="15">
        <f t="shared" ref="U98" si="256">T98-AB98</f>
        <v>1.0319019452956992</v>
      </c>
      <c r="V98" s="16">
        <f t="shared" ref="V98" si="257">G98*U98</f>
        <v>143.4343703961022</v>
      </c>
      <c r="W98" s="16">
        <f t="shared" ref="W98" si="258">V98-G98</f>
        <v>4.4343703961021959</v>
      </c>
      <c r="X98" s="16">
        <f t="shared" ref="X98" si="259">F98*W98</f>
        <v>736.10548575296457</v>
      </c>
      <c r="Y98" s="15">
        <f t="shared" si="251"/>
        <v>4.5848355451969969E-2</v>
      </c>
      <c r="Z98" s="15">
        <f t="shared" si="252"/>
        <v>1.1992624151289988E-2</v>
      </c>
      <c r="AA98" s="15">
        <f t="shared" si="253"/>
        <v>1.9115055013239957E-2</v>
      </c>
      <c r="AB98" s="15">
        <f t="shared" ref="AB98" si="260">AVERAGE(Y98:AA98)</f>
        <v>2.5652011538833303E-2</v>
      </c>
      <c r="AC98" s="17" t="s">
        <v>4886</v>
      </c>
      <c r="AD98" s="86"/>
    </row>
    <row r="99" spans="1:30" ht="30" x14ac:dyDescent="0.2">
      <c r="A99" s="2"/>
      <c r="B99" s="3" t="s">
        <v>3035</v>
      </c>
      <c r="C99" s="4" t="s">
        <v>3036</v>
      </c>
      <c r="D99" s="4" t="s">
        <v>95</v>
      </c>
      <c r="E99" s="5">
        <v>0</v>
      </c>
      <c r="F99" s="5">
        <v>96</v>
      </c>
      <c r="G99" s="6">
        <v>170.27</v>
      </c>
      <c r="H99" s="6"/>
      <c r="I99" s="6"/>
      <c r="J99" s="6"/>
      <c r="K99" s="6"/>
      <c r="L99" s="6"/>
      <c r="M99" s="6"/>
      <c r="N99" s="6"/>
      <c r="O99" s="6"/>
      <c r="P99" s="6"/>
      <c r="R99" s="6"/>
      <c r="S99" s="6">
        <v>16345.92</v>
      </c>
    </row>
    <row r="100" spans="1:30" s="85" customFormat="1" ht="20" x14ac:dyDescent="0.35">
      <c r="A100" s="80"/>
      <c r="B100" s="81">
        <v>63154530</v>
      </c>
      <c r="C100" s="82" t="s">
        <v>4623</v>
      </c>
      <c r="D100" s="82" t="s">
        <v>95</v>
      </c>
      <c r="E100" s="83">
        <v>1.295E-2</v>
      </c>
      <c r="F100" s="83">
        <v>96</v>
      </c>
      <c r="G100" s="84">
        <v>92.5</v>
      </c>
      <c r="H100" s="84">
        <v>92.5</v>
      </c>
      <c r="I100" s="84">
        <v>101.893380365</v>
      </c>
      <c r="J100" s="84">
        <v>101.893380365</v>
      </c>
      <c r="K100" s="84"/>
      <c r="L100" s="84"/>
      <c r="M100" s="84"/>
      <c r="N100" s="84"/>
      <c r="O100" s="84"/>
      <c r="P100" s="84"/>
      <c r="R100" s="84">
        <v>112</v>
      </c>
      <c r="S100" s="84">
        <v>117.72364296000001</v>
      </c>
      <c r="T100" s="15">
        <f t="shared" ref="T100" si="261">R100/H100</f>
        <v>1.2108108108108109</v>
      </c>
      <c r="U100" s="15">
        <f t="shared" ref="U100" si="262">T100-AB100</f>
        <v>1.1851587992719776</v>
      </c>
      <c r="V100" s="16">
        <f t="shared" ref="V100" si="263">G100*U100</f>
        <v>109.62718893265793</v>
      </c>
      <c r="W100" s="16">
        <f t="shared" ref="W100" si="264">V100-G100</f>
        <v>17.12718893265793</v>
      </c>
      <c r="X100" s="16">
        <f t="shared" ref="X100" si="265">F100*W100</f>
        <v>1644.2101375351613</v>
      </c>
      <c r="Y100" s="15">
        <f t="shared" ref="Y100" si="266">104.584835545197%-100%</f>
        <v>4.5848355451969969E-2</v>
      </c>
      <c r="Z100" s="15">
        <f t="shared" ref="Z100" si="267">101.199262415129%-100%</f>
        <v>1.1992624151289988E-2</v>
      </c>
      <c r="AA100" s="15">
        <f t="shared" ref="AA100" si="268">101.911505501324%-100%</f>
        <v>1.9115055013239957E-2</v>
      </c>
      <c r="AB100" s="15">
        <f t="shared" ref="AB100" si="269">AVERAGE(Y100:AA100)</f>
        <v>2.5652011538833303E-2</v>
      </c>
      <c r="AC100" s="17" t="s">
        <v>4881</v>
      </c>
      <c r="AD100" s="86"/>
    </row>
    <row r="101" spans="1:30" ht="15" thickBot="1" x14ac:dyDescent="0.35">
      <c r="A101" s="53"/>
      <c r="B101" s="54" t="s">
        <v>30</v>
      </c>
      <c r="C101" s="55" t="s">
        <v>2180</v>
      </c>
      <c r="D101" s="55"/>
      <c r="E101" s="56"/>
      <c r="F101" s="56"/>
      <c r="G101" s="57"/>
      <c r="H101" s="57"/>
      <c r="I101" s="57">
        <v>176334.11</v>
      </c>
      <c r="J101" s="57">
        <v>0</v>
      </c>
      <c r="K101" s="57">
        <v>0</v>
      </c>
      <c r="L101" s="57">
        <v>0</v>
      </c>
      <c r="M101" s="57">
        <v>0</v>
      </c>
      <c r="N101" s="57">
        <v>0</v>
      </c>
      <c r="O101" s="57">
        <v>0</v>
      </c>
      <c r="P101" s="57">
        <v>0</v>
      </c>
      <c r="R101" s="57"/>
      <c r="S101" s="57">
        <v>0</v>
      </c>
    </row>
    <row r="102" spans="1:30" x14ac:dyDescent="0.2">
      <c r="A102" s="67"/>
      <c r="B102" s="68" t="s">
        <v>2181</v>
      </c>
      <c r="C102" s="69" t="s">
        <v>2182</v>
      </c>
      <c r="D102" s="69" t="s">
        <v>803</v>
      </c>
      <c r="E102" s="70">
        <v>0</v>
      </c>
      <c r="F102" s="70">
        <v>1</v>
      </c>
      <c r="G102" s="71">
        <v>20395.53</v>
      </c>
      <c r="H102" s="71"/>
      <c r="I102" s="71">
        <v>20395.53</v>
      </c>
      <c r="J102" s="71">
        <v>0</v>
      </c>
      <c r="K102" s="71">
        <v>0</v>
      </c>
      <c r="L102" s="71">
        <v>0</v>
      </c>
      <c r="M102" s="71">
        <v>0</v>
      </c>
      <c r="N102" s="71">
        <v>0</v>
      </c>
      <c r="O102" s="71">
        <v>0</v>
      </c>
      <c r="P102" s="72">
        <v>0</v>
      </c>
      <c r="R102" s="71"/>
      <c r="S102" s="71">
        <v>0</v>
      </c>
    </row>
    <row r="103" spans="1:30" x14ac:dyDescent="0.2">
      <c r="A103" s="87"/>
      <c r="B103" s="88" t="s">
        <v>2183</v>
      </c>
      <c r="C103" s="89" t="s">
        <v>2184</v>
      </c>
      <c r="D103" s="89" t="s">
        <v>803</v>
      </c>
      <c r="E103" s="90">
        <v>0</v>
      </c>
      <c r="F103" s="90">
        <v>1</v>
      </c>
      <c r="G103" s="91">
        <v>10643.96</v>
      </c>
      <c r="H103" s="91"/>
      <c r="I103" s="91">
        <v>10643.96</v>
      </c>
      <c r="J103" s="91">
        <v>0</v>
      </c>
      <c r="K103" s="91">
        <v>0</v>
      </c>
      <c r="L103" s="91">
        <v>0</v>
      </c>
      <c r="M103" s="91">
        <v>0</v>
      </c>
      <c r="N103" s="91">
        <v>0</v>
      </c>
      <c r="O103" s="91">
        <v>0</v>
      </c>
      <c r="P103" s="92">
        <v>0</v>
      </c>
      <c r="R103" s="91"/>
      <c r="S103" s="91">
        <v>0</v>
      </c>
    </row>
    <row r="104" spans="1:30" x14ac:dyDescent="0.2">
      <c r="A104" s="87"/>
      <c r="B104" s="88" t="s">
        <v>2185</v>
      </c>
      <c r="C104" s="89" t="s">
        <v>2186</v>
      </c>
      <c r="D104" s="89" t="s">
        <v>803</v>
      </c>
      <c r="E104" s="90">
        <v>0</v>
      </c>
      <c r="F104" s="90">
        <v>1</v>
      </c>
      <c r="G104" s="91">
        <v>26609.9</v>
      </c>
      <c r="H104" s="91"/>
      <c r="I104" s="91">
        <v>26609.9</v>
      </c>
      <c r="J104" s="91">
        <v>0</v>
      </c>
      <c r="K104" s="91">
        <v>0</v>
      </c>
      <c r="L104" s="91">
        <v>0</v>
      </c>
      <c r="M104" s="91">
        <v>0</v>
      </c>
      <c r="N104" s="91">
        <v>0</v>
      </c>
      <c r="O104" s="91">
        <v>0</v>
      </c>
      <c r="P104" s="92">
        <v>0</v>
      </c>
      <c r="R104" s="91"/>
      <c r="S104" s="91">
        <v>0</v>
      </c>
    </row>
    <row r="105" spans="1:30" x14ac:dyDescent="0.2">
      <c r="A105" s="87"/>
      <c r="B105" s="88" t="s">
        <v>2187</v>
      </c>
      <c r="C105" s="89" t="s">
        <v>2188</v>
      </c>
      <c r="D105" s="89" t="s">
        <v>803</v>
      </c>
      <c r="E105" s="90">
        <v>0</v>
      </c>
      <c r="F105" s="90">
        <v>1</v>
      </c>
      <c r="G105" s="91">
        <v>41525.519999999997</v>
      </c>
      <c r="H105" s="91"/>
      <c r="I105" s="91">
        <v>41525.519999999997</v>
      </c>
      <c r="J105" s="91">
        <v>0</v>
      </c>
      <c r="K105" s="91">
        <v>0</v>
      </c>
      <c r="L105" s="91">
        <v>0</v>
      </c>
      <c r="M105" s="91">
        <v>0</v>
      </c>
      <c r="N105" s="91">
        <v>0</v>
      </c>
      <c r="O105" s="91">
        <v>0</v>
      </c>
      <c r="P105" s="92">
        <v>0</v>
      </c>
      <c r="R105" s="91"/>
      <c r="S105" s="91">
        <v>0</v>
      </c>
    </row>
    <row r="106" spans="1:30" x14ac:dyDescent="0.2">
      <c r="A106" s="87"/>
      <c r="B106" s="88" t="s">
        <v>2189</v>
      </c>
      <c r="C106" s="89" t="s">
        <v>2190</v>
      </c>
      <c r="D106" s="89" t="s">
        <v>803</v>
      </c>
      <c r="E106" s="90">
        <v>0</v>
      </c>
      <c r="F106" s="90">
        <v>1</v>
      </c>
      <c r="G106" s="91">
        <v>10867.95</v>
      </c>
      <c r="H106" s="91"/>
      <c r="I106" s="91">
        <v>10867.95</v>
      </c>
      <c r="J106" s="91">
        <v>0</v>
      </c>
      <c r="K106" s="91">
        <v>0</v>
      </c>
      <c r="L106" s="91">
        <v>0</v>
      </c>
      <c r="M106" s="91">
        <v>0</v>
      </c>
      <c r="N106" s="91">
        <v>0</v>
      </c>
      <c r="O106" s="91">
        <v>0</v>
      </c>
      <c r="P106" s="92">
        <v>0</v>
      </c>
      <c r="R106" s="91"/>
      <c r="S106" s="91">
        <v>0</v>
      </c>
    </row>
    <row r="107" spans="1:30" x14ac:dyDescent="0.2">
      <c r="A107" s="87"/>
      <c r="B107" s="88" t="s">
        <v>2191</v>
      </c>
      <c r="C107" s="89" t="s">
        <v>2192</v>
      </c>
      <c r="D107" s="89" t="s">
        <v>803</v>
      </c>
      <c r="E107" s="90">
        <v>0</v>
      </c>
      <c r="F107" s="90">
        <v>1</v>
      </c>
      <c r="G107" s="91">
        <v>5449.54</v>
      </c>
      <c r="H107" s="91"/>
      <c r="I107" s="91">
        <v>5449.54</v>
      </c>
      <c r="J107" s="91">
        <v>0</v>
      </c>
      <c r="K107" s="91">
        <v>0</v>
      </c>
      <c r="L107" s="91">
        <v>0</v>
      </c>
      <c r="M107" s="91">
        <v>0</v>
      </c>
      <c r="N107" s="91">
        <v>0</v>
      </c>
      <c r="O107" s="91">
        <v>0</v>
      </c>
      <c r="P107" s="92">
        <v>0</v>
      </c>
      <c r="R107" s="91"/>
      <c r="S107" s="91">
        <v>0</v>
      </c>
    </row>
    <row r="108" spans="1:30" x14ac:dyDescent="0.2">
      <c r="A108" s="87"/>
      <c r="B108" s="88" t="s">
        <v>2193</v>
      </c>
      <c r="C108" s="89" t="s">
        <v>2194</v>
      </c>
      <c r="D108" s="89" t="s">
        <v>803</v>
      </c>
      <c r="E108" s="90">
        <v>0</v>
      </c>
      <c r="F108" s="90">
        <v>1</v>
      </c>
      <c r="G108" s="91">
        <v>22925.45</v>
      </c>
      <c r="H108" s="91"/>
      <c r="I108" s="91">
        <v>22925.45</v>
      </c>
      <c r="J108" s="91">
        <v>0</v>
      </c>
      <c r="K108" s="91">
        <v>0</v>
      </c>
      <c r="L108" s="91">
        <v>0</v>
      </c>
      <c r="M108" s="91">
        <v>0</v>
      </c>
      <c r="N108" s="91">
        <v>0</v>
      </c>
      <c r="O108" s="91">
        <v>0</v>
      </c>
      <c r="P108" s="92">
        <v>0</v>
      </c>
      <c r="R108" s="91"/>
      <c r="S108" s="91">
        <v>0</v>
      </c>
    </row>
    <row r="109" spans="1:30" x14ac:dyDescent="0.2">
      <c r="A109" s="87"/>
      <c r="B109" s="88" t="s">
        <v>2195</v>
      </c>
      <c r="C109" s="89" t="s">
        <v>2196</v>
      </c>
      <c r="D109" s="89" t="s">
        <v>803</v>
      </c>
      <c r="E109" s="90">
        <v>0</v>
      </c>
      <c r="F109" s="90">
        <v>1</v>
      </c>
      <c r="G109" s="91">
        <v>2947.2</v>
      </c>
      <c r="H109" s="91"/>
      <c r="I109" s="91">
        <v>2947.2</v>
      </c>
      <c r="J109" s="91">
        <v>0</v>
      </c>
      <c r="K109" s="91">
        <v>0</v>
      </c>
      <c r="L109" s="91">
        <v>0</v>
      </c>
      <c r="M109" s="91">
        <v>0</v>
      </c>
      <c r="N109" s="91">
        <v>0</v>
      </c>
      <c r="O109" s="91">
        <v>0</v>
      </c>
      <c r="P109" s="92">
        <v>0</v>
      </c>
      <c r="R109" s="91"/>
      <c r="S109" s="91">
        <v>0</v>
      </c>
    </row>
    <row r="110" spans="1:30" x14ac:dyDescent="0.2">
      <c r="A110" s="87"/>
      <c r="B110" s="88" t="s">
        <v>2197</v>
      </c>
      <c r="C110" s="89" t="s">
        <v>2198</v>
      </c>
      <c r="D110" s="89" t="s">
        <v>803</v>
      </c>
      <c r="E110" s="90">
        <v>0</v>
      </c>
      <c r="F110" s="90">
        <v>1</v>
      </c>
      <c r="G110" s="91">
        <v>2335.52</v>
      </c>
      <c r="H110" s="91"/>
      <c r="I110" s="91">
        <v>2335.52</v>
      </c>
      <c r="J110" s="91">
        <v>0</v>
      </c>
      <c r="K110" s="91">
        <v>0</v>
      </c>
      <c r="L110" s="91">
        <v>0</v>
      </c>
      <c r="M110" s="91">
        <v>0</v>
      </c>
      <c r="N110" s="91">
        <v>0</v>
      </c>
      <c r="O110" s="91">
        <v>0</v>
      </c>
      <c r="P110" s="92">
        <v>0</v>
      </c>
      <c r="R110" s="91"/>
      <c r="S110" s="91">
        <v>0</v>
      </c>
    </row>
    <row r="111" spans="1:30" x14ac:dyDescent="0.2">
      <c r="A111" s="87"/>
      <c r="B111" s="88" t="s">
        <v>2199</v>
      </c>
      <c r="C111" s="89" t="s">
        <v>2200</v>
      </c>
      <c r="D111" s="89" t="s">
        <v>803</v>
      </c>
      <c r="E111" s="90">
        <v>0</v>
      </c>
      <c r="F111" s="90">
        <v>1</v>
      </c>
      <c r="G111" s="91">
        <v>12238.01</v>
      </c>
      <c r="H111" s="91"/>
      <c r="I111" s="91">
        <v>12238.01</v>
      </c>
      <c r="J111" s="91">
        <v>0</v>
      </c>
      <c r="K111" s="91">
        <v>0</v>
      </c>
      <c r="L111" s="91">
        <v>0</v>
      </c>
      <c r="M111" s="91">
        <v>0</v>
      </c>
      <c r="N111" s="91">
        <v>0</v>
      </c>
      <c r="O111" s="91">
        <v>0</v>
      </c>
      <c r="P111" s="92">
        <v>0</v>
      </c>
      <c r="R111" s="91"/>
      <c r="S111" s="91">
        <v>0</v>
      </c>
    </row>
    <row r="112" spans="1:30" ht="15" thickBot="1" x14ac:dyDescent="0.25">
      <c r="A112" s="73"/>
      <c r="B112" s="74" t="s">
        <v>2201</v>
      </c>
      <c r="C112" s="75" t="s">
        <v>2202</v>
      </c>
      <c r="D112" s="75" t="s">
        <v>803</v>
      </c>
      <c r="E112" s="76">
        <v>0</v>
      </c>
      <c r="F112" s="76">
        <v>1</v>
      </c>
      <c r="G112" s="77">
        <v>20395.53</v>
      </c>
      <c r="H112" s="77"/>
      <c r="I112" s="77">
        <v>20395.53</v>
      </c>
      <c r="J112" s="77">
        <v>0</v>
      </c>
      <c r="K112" s="77">
        <v>0</v>
      </c>
      <c r="L112" s="77">
        <v>0</v>
      </c>
      <c r="M112" s="77">
        <v>0</v>
      </c>
      <c r="N112" s="77">
        <v>0</v>
      </c>
      <c r="O112" s="77">
        <v>0</v>
      </c>
      <c r="P112" s="78">
        <v>0</v>
      </c>
      <c r="R112" s="77"/>
      <c r="S112" s="77">
        <v>0</v>
      </c>
    </row>
    <row r="113" spans="1:19" x14ac:dyDescent="0.25">
      <c r="A113" s="115"/>
      <c r="B113" s="24"/>
      <c r="C113" s="116"/>
      <c r="D113" s="116"/>
      <c r="E113" s="117"/>
      <c r="F113" s="117"/>
      <c r="G113" s="118"/>
      <c r="H113" s="118"/>
      <c r="I113" s="118">
        <v>1607933.11</v>
      </c>
      <c r="J113" s="118">
        <v>1414992.32</v>
      </c>
      <c r="K113" s="118">
        <v>0</v>
      </c>
      <c r="L113" s="118">
        <v>0</v>
      </c>
      <c r="M113" s="118">
        <v>0</v>
      </c>
      <c r="N113" s="118">
        <v>0</v>
      </c>
      <c r="O113" s="118">
        <v>0</v>
      </c>
      <c r="P113" s="118">
        <v>0</v>
      </c>
      <c r="R113" s="118"/>
      <c r="S113" s="118">
        <v>1414992.32</v>
      </c>
    </row>
  </sheetData>
  <mergeCells count="9">
    <mergeCell ref="H10:R10"/>
    <mergeCell ref="Y10:AB10"/>
    <mergeCell ref="J8:K8"/>
    <mergeCell ref="A1:P1"/>
    <mergeCell ref="J3:K3"/>
    <mergeCell ref="J4:K4"/>
    <mergeCell ref="J5:K5"/>
    <mergeCell ref="J6:K6"/>
    <mergeCell ref="J7:K7"/>
  </mergeCells>
  <conditionalFormatting sqref="W10:X10 W12:X12">
    <cfRule type="cellIs" dxfId="471" priority="51" operator="lessThan">
      <formula>0</formula>
    </cfRule>
  </conditionalFormatting>
  <conditionalFormatting sqref="W66:X66">
    <cfRule type="cellIs" dxfId="470" priority="50" operator="lessThan">
      <formula>0</formula>
    </cfRule>
  </conditionalFormatting>
  <conditionalFormatting sqref="W68:X68">
    <cfRule type="cellIs" dxfId="469" priority="49" operator="lessThan">
      <formula>0</formula>
    </cfRule>
  </conditionalFormatting>
  <conditionalFormatting sqref="W70:X70">
    <cfRule type="cellIs" dxfId="468" priority="48" operator="lessThan">
      <formula>0</formula>
    </cfRule>
  </conditionalFormatting>
  <conditionalFormatting sqref="W72:X72">
    <cfRule type="cellIs" dxfId="467" priority="47" operator="lessThan">
      <formula>0</formula>
    </cfRule>
  </conditionalFormatting>
  <conditionalFormatting sqref="W74:X74">
    <cfRule type="cellIs" dxfId="466" priority="46" operator="lessThan">
      <formula>0</formula>
    </cfRule>
  </conditionalFormatting>
  <conditionalFormatting sqref="W76:X76">
    <cfRule type="cellIs" dxfId="465" priority="45" operator="lessThan">
      <formula>0</formula>
    </cfRule>
  </conditionalFormatting>
  <conditionalFormatting sqref="W78:X78">
    <cfRule type="cellIs" dxfId="464" priority="41" operator="lessThan">
      <formula>0</formula>
    </cfRule>
  </conditionalFormatting>
  <conditionalFormatting sqref="W33:X33">
    <cfRule type="cellIs" dxfId="463" priority="40" operator="lessThan">
      <formula>0</formula>
    </cfRule>
  </conditionalFormatting>
  <conditionalFormatting sqref="W35:X35">
    <cfRule type="cellIs" dxfId="462" priority="39" operator="lessThan">
      <formula>0</formula>
    </cfRule>
  </conditionalFormatting>
  <conditionalFormatting sqref="W31:X31">
    <cfRule type="cellIs" dxfId="461" priority="38" operator="lessThan">
      <formula>0</formula>
    </cfRule>
  </conditionalFormatting>
  <conditionalFormatting sqref="W29:X29">
    <cfRule type="cellIs" dxfId="460" priority="37" operator="lessThan">
      <formula>0</formula>
    </cfRule>
  </conditionalFormatting>
  <conditionalFormatting sqref="W15:X15">
    <cfRule type="cellIs" dxfId="459" priority="31" operator="lessThan">
      <formula>0</formula>
    </cfRule>
  </conditionalFormatting>
  <conditionalFormatting sqref="W27:X27">
    <cfRule type="cellIs" dxfId="458" priority="25" operator="lessThan">
      <formula>0</formula>
    </cfRule>
  </conditionalFormatting>
  <conditionalFormatting sqref="W86:X86">
    <cfRule type="cellIs" dxfId="457" priority="23" operator="lessThan">
      <formula>0</formula>
    </cfRule>
  </conditionalFormatting>
  <conditionalFormatting sqref="W88:X88">
    <cfRule type="cellIs" dxfId="456" priority="22" operator="lessThan">
      <formula>0</formula>
    </cfRule>
  </conditionalFormatting>
  <conditionalFormatting sqref="W90:X90">
    <cfRule type="cellIs" dxfId="455" priority="21" operator="lessThan">
      <formula>0</formula>
    </cfRule>
  </conditionalFormatting>
  <conditionalFormatting sqref="W92:X92">
    <cfRule type="cellIs" dxfId="454" priority="20" operator="lessThan">
      <formula>0</formula>
    </cfRule>
  </conditionalFormatting>
  <conditionalFormatting sqref="W94:X94">
    <cfRule type="cellIs" dxfId="453" priority="19" operator="lessThan">
      <formula>0</formula>
    </cfRule>
  </conditionalFormatting>
  <conditionalFormatting sqref="W96:X96">
    <cfRule type="cellIs" dxfId="452" priority="18" operator="lessThan">
      <formula>0</formula>
    </cfRule>
  </conditionalFormatting>
  <conditionalFormatting sqref="W25:X25">
    <cfRule type="cellIs" dxfId="451" priority="14" operator="lessThan">
      <formula>0</formula>
    </cfRule>
  </conditionalFormatting>
  <conditionalFormatting sqref="W19:X19">
    <cfRule type="cellIs" dxfId="450" priority="13" operator="lessThan">
      <formula>0</formula>
    </cfRule>
  </conditionalFormatting>
  <conditionalFormatting sqref="W17:X17">
    <cfRule type="cellIs" dxfId="449" priority="12" operator="lessThan">
      <formula>0</formula>
    </cfRule>
  </conditionalFormatting>
  <conditionalFormatting sqref="W21:X21">
    <cfRule type="cellIs" dxfId="448" priority="11" operator="lessThan">
      <formula>0</formula>
    </cfRule>
  </conditionalFormatting>
  <conditionalFormatting sqref="W23:X23">
    <cfRule type="cellIs" dxfId="447" priority="10" operator="lessThan">
      <formula>0</formula>
    </cfRule>
  </conditionalFormatting>
  <conditionalFormatting sqref="W37:X37">
    <cfRule type="cellIs" dxfId="446" priority="9" operator="lessThan">
      <formula>0</formula>
    </cfRule>
  </conditionalFormatting>
  <conditionalFormatting sqref="W40:X40">
    <cfRule type="cellIs" dxfId="445" priority="8" operator="lessThan">
      <formula>0</formula>
    </cfRule>
  </conditionalFormatting>
  <conditionalFormatting sqref="W42:X42">
    <cfRule type="cellIs" dxfId="444" priority="7" operator="lessThan">
      <formula>0</formula>
    </cfRule>
  </conditionalFormatting>
  <conditionalFormatting sqref="W44:X44">
    <cfRule type="cellIs" dxfId="443" priority="6" operator="lessThan">
      <formula>0</formula>
    </cfRule>
  </conditionalFormatting>
  <conditionalFormatting sqref="W61:X61">
    <cfRule type="cellIs" dxfId="442" priority="5" operator="lessThan">
      <formula>0</formula>
    </cfRule>
  </conditionalFormatting>
  <conditionalFormatting sqref="W64:X64">
    <cfRule type="cellIs" dxfId="441" priority="4" operator="lessThan">
      <formula>0</formula>
    </cfRule>
  </conditionalFormatting>
  <conditionalFormatting sqref="X13">
    <cfRule type="cellIs" dxfId="440" priority="3" operator="lessThan">
      <formula>0</formula>
    </cfRule>
  </conditionalFormatting>
  <conditionalFormatting sqref="W100:X100">
    <cfRule type="cellIs" dxfId="439" priority="2" operator="lessThan">
      <formula>0</formula>
    </cfRule>
  </conditionalFormatting>
  <conditionalFormatting sqref="W98:X98">
    <cfRule type="cellIs" dxfId="438" priority="1" operator="lessThan">
      <formula>0</formula>
    </cfRule>
  </conditionalFormatting>
  <pageMargins left="0.7" right="0.7" top="0.78740157499999996" bottom="0.78740157499999996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15"/>
  <sheetViews>
    <sheetView workbookViewId="0">
      <selection activeCell="T15" sqref="T15"/>
    </sheetView>
  </sheetViews>
  <sheetFormatPr defaultColWidth="9" defaultRowHeight="14.5" x14ac:dyDescent="0.35"/>
  <cols>
    <col min="1" max="1" width="3.7265625" style="119" customWidth="1"/>
    <col min="2" max="2" width="13.26953125" style="7" customWidth="1"/>
    <col min="3" max="3" width="45.1796875" style="120" customWidth="1"/>
    <col min="4" max="4" width="3.81640625" style="120" customWidth="1"/>
    <col min="5" max="5" width="7.1796875" style="121" hidden="1" customWidth="1"/>
    <col min="6" max="6" width="9.26953125" style="121" customWidth="1"/>
    <col min="7" max="7" width="9.54296875" style="79" customWidth="1"/>
    <col min="8" max="8" width="10.54296875" style="79" customWidth="1"/>
    <col min="9" max="9" width="15.453125" style="79" hidden="1" customWidth="1"/>
    <col min="10" max="10" width="15.54296875" style="79" hidden="1" customWidth="1"/>
    <col min="11" max="11" width="14.54296875" style="79" hidden="1" customWidth="1"/>
    <col min="12" max="13" width="14" style="79" hidden="1" customWidth="1"/>
    <col min="14" max="14" width="14.54296875" style="79" hidden="1" customWidth="1"/>
    <col min="15" max="15" width="14.26953125" style="79" hidden="1" customWidth="1"/>
    <col min="16" max="16" width="16" style="79" hidden="1" customWidth="1"/>
    <col min="17" max="17" width="0" style="7" hidden="1" customWidth="1"/>
    <col min="18" max="18" width="9.54296875" style="79" customWidth="1"/>
    <col min="19" max="19" width="14.1796875" style="79" hidden="1" customWidth="1"/>
    <col min="20" max="24" width="12.54296875" style="7" customWidth="1"/>
    <col min="25" max="28" width="9.81640625" style="7" customWidth="1"/>
    <col min="29" max="29" width="26.453125" style="7" customWidth="1"/>
    <col min="30" max="257" width="9" style="7"/>
    <col min="258" max="258" width="3.7265625" style="7" customWidth="1"/>
    <col min="259" max="259" width="13.26953125" style="7" customWidth="1"/>
    <col min="260" max="260" width="45.1796875" style="7" customWidth="1"/>
    <col min="261" max="261" width="3.81640625" style="7" customWidth="1"/>
    <col min="262" max="262" width="7.1796875" style="7" customWidth="1"/>
    <col min="263" max="263" width="9.26953125" style="7" customWidth="1"/>
    <col min="264" max="264" width="10.54296875" style="7" customWidth="1"/>
    <col min="265" max="265" width="15.453125" style="7" customWidth="1"/>
    <col min="266" max="266" width="15.54296875" style="7" customWidth="1"/>
    <col min="267" max="267" width="14.54296875" style="7" customWidth="1"/>
    <col min="268" max="269" width="14" style="7" customWidth="1"/>
    <col min="270" max="270" width="14.54296875" style="7" customWidth="1"/>
    <col min="271" max="271" width="14.26953125" style="7" customWidth="1"/>
    <col min="272" max="272" width="16" style="7" customWidth="1"/>
    <col min="273" max="513" width="9" style="7"/>
    <col min="514" max="514" width="3.7265625" style="7" customWidth="1"/>
    <col min="515" max="515" width="13.26953125" style="7" customWidth="1"/>
    <col min="516" max="516" width="45.1796875" style="7" customWidth="1"/>
    <col min="517" max="517" width="3.81640625" style="7" customWidth="1"/>
    <col min="518" max="518" width="7.1796875" style="7" customWidth="1"/>
    <col min="519" max="519" width="9.26953125" style="7" customWidth="1"/>
    <col min="520" max="520" width="10.54296875" style="7" customWidth="1"/>
    <col min="521" max="521" width="15.453125" style="7" customWidth="1"/>
    <col min="522" max="522" width="15.54296875" style="7" customWidth="1"/>
    <col min="523" max="523" width="14.54296875" style="7" customWidth="1"/>
    <col min="524" max="525" width="14" style="7" customWidth="1"/>
    <col min="526" max="526" width="14.54296875" style="7" customWidth="1"/>
    <col min="527" max="527" width="14.26953125" style="7" customWidth="1"/>
    <col min="528" max="528" width="16" style="7" customWidth="1"/>
    <col min="529" max="769" width="9" style="7"/>
    <col min="770" max="770" width="3.7265625" style="7" customWidth="1"/>
    <col min="771" max="771" width="13.26953125" style="7" customWidth="1"/>
    <col min="772" max="772" width="45.1796875" style="7" customWidth="1"/>
    <col min="773" max="773" width="3.81640625" style="7" customWidth="1"/>
    <col min="774" max="774" width="7.1796875" style="7" customWidth="1"/>
    <col min="775" max="775" width="9.26953125" style="7" customWidth="1"/>
    <col min="776" max="776" width="10.54296875" style="7" customWidth="1"/>
    <col min="777" max="777" width="15.453125" style="7" customWidth="1"/>
    <col min="778" max="778" width="15.54296875" style="7" customWidth="1"/>
    <col min="779" max="779" width="14.54296875" style="7" customWidth="1"/>
    <col min="780" max="781" width="14" style="7" customWidth="1"/>
    <col min="782" max="782" width="14.54296875" style="7" customWidth="1"/>
    <col min="783" max="783" width="14.26953125" style="7" customWidth="1"/>
    <col min="784" max="784" width="16" style="7" customWidth="1"/>
    <col min="785" max="1025" width="9" style="7"/>
    <col min="1026" max="1026" width="3.7265625" style="7" customWidth="1"/>
    <col min="1027" max="1027" width="13.26953125" style="7" customWidth="1"/>
    <col min="1028" max="1028" width="45.1796875" style="7" customWidth="1"/>
    <col min="1029" max="1029" width="3.81640625" style="7" customWidth="1"/>
    <col min="1030" max="1030" width="7.1796875" style="7" customWidth="1"/>
    <col min="1031" max="1031" width="9.26953125" style="7" customWidth="1"/>
    <col min="1032" max="1032" width="10.54296875" style="7" customWidth="1"/>
    <col min="1033" max="1033" width="15.453125" style="7" customWidth="1"/>
    <col min="1034" max="1034" width="15.54296875" style="7" customWidth="1"/>
    <col min="1035" max="1035" width="14.54296875" style="7" customWidth="1"/>
    <col min="1036" max="1037" width="14" style="7" customWidth="1"/>
    <col min="1038" max="1038" width="14.54296875" style="7" customWidth="1"/>
    <col min="1039" max="1039" width="14.26953125" style="7" customWidth="1"/>
    <col min="1040" max="1040" width="16" style="7" customWidth="1"/>
    <col min="1041" max="1281" width="9" style="7"/>
    <col min="1282" max="1282" width="3.7265625" style="7" customWidth="1"/>
    <col min="1283" max="1283" width="13.26953125" style="7" customWidth="1"/>
    <col min="1284" max="1284" width="45.1796875" style="7" customWidth="1"/>
    <col min="1285" max="1285" width="3.81640625" style="7" customWidth="1"/>
    <col min="1286" max="1286" width="7.1796875" style="7" customWidth="1"/>
    <col min="1287" max="1287" width="9.26953125" style="7" customWidth="1"/>
    <col min="1288" max="1288" width="10.54296875" style="7" customWidth="1"/>
    <col min="1289" max="1289" width="15.453125" style="7" customWidth="1"/>
    <col min="1290" max="1290" width="15.54296875" style="7" customWidth="1"/>
    <col min="1291" max="1291" width="14.54296875" style="7" customWidth="1"/>
    <col min="1292" max="1293" width="14" style="7" customWidth="1"/>
    <col min="1294" max="1294" width="14.54296875" style="7" customWidth="1"/>
    <col min="1295" max="1295" width="14.26953125" style="7" customWidth="1"/>
    <col min="1296" max="1296" width="16" style="7" customWidth="1"/>
    <col min="1297" max="1537" width="9" style="7"/>
    <col min="1538" max="1538" width="3.7265625" style="7" customWidth="1"/>
    <col min="1539" max="1539" width="13.26953125" style="7" customWidth="1"/>
    <col min="1540" max="1540" width="45.1796875" style="7" customWidth="1"/>
    <col min="1541" max="1541" width="3.81640625" style="7" customWidth="1"/>
    <col min="1542" max="1542" width="7.1796875" style="7" customWidth="1"/>
    <col min="1543" max="1543" width="9.26953125" style="7" customWidth="1"/>
    <col min="1544" max="1544" width="10.54296875" style="7" customWidth="1"/>
    <col min="1545" max="1545" width="15.453125" style="7" customWidth="1"/>
    <col min="1546" max="1546" width="15.54296875" style="7" customWidth="1"/>
    <col min="1547" max="1547" width="14.54296875" style="7" customWidth="1"/>
    <col min="1548" max="1549" width="14" style="7" customWidth="1"/>
    <col min="1550" max="1550" width="14.54296875" style="7" customWidth="1"/>
    <col min="1551" max="1551" width="14.26953125" style="7" customWidth="1"/>
    <col min="1552" max="1552" width="16" style="7" customWidth="1"/>
    <col min="1553" max="1793" width="9" style="7"/>
    <col min="1794" max="1794" width="3.7265625" style="7" customWidth="1"/>
    <col min="1795" max="1795" width="13.26953125" style="7" customWidth="1"/>
    <col min="1796" max="1796" width="45.1796875" style="7" customWidth="1"/>
    <col min="1797" max="1797" width="3.81640625" style="7" customWidth="1"/>
    <col min="1798" max="1798" width="7.1796875" style="7" customWidth="1"/>
    <col min="1799" max="1799" width="9.26953125" style="7" customWidth="1"/>
    <col min="1800" max="1800" width="10.54296875" style="7" customWidth="1"/>
    <col min="1801" max="1801" width="15.453125" style="7" customWidth="1"/>
    <col min="1802" max="1802" width="15.54296875" style="7" customWidth="1"/>
    <col min="1803" max="1803" width="14.54296875" style="7" customWidth="1"/>
    <col min="1804" max="1805" width="14" style="7" customWidth="1"/>
    <col min="1806" max="1806" width="14.54296875" style="7" customWidth="1"/>
    <col min="1807" max="1807" width="14.26953125" style="7" customWidth="1"/>
    <col min="1808" max="1808" width="16" style="7" customWidth="1"/>
    <col min="1809" max="2049" width="9" style="7"/>
    <col min="2050" max="2050" width="3.7265625" style="7" customWidth="1"/>
    <col min="2051" max="2051" width="13.26953125" style="7" customWidth="1"/>
    <col min="2052" max="2052" width="45.1796875" style="7" customWidth="1"/>
    <col min="2053" max="2053" width="3.81640625" style="7" customWidth="1"/>
    <col min="2054" max="2054" width="7.1796875" style="7" customWidth="1"/>
    <col min="2055" max="2055" width="9.26953125" style="7" customWidth="1"/>
    <col min="2056" max="2056" width="10.54296875" style="7" customWidth="1"/>
    <col min="2057" max="2057" width="15.453125" style="7" customWidth="1"/>
    <col min="2058" max="2058" width="15.54296875" style="7" customWidth="1"/>
    <col min="2059" max="2059" width="14.54296875" style="7" customWidth="1"/>
    <col min="2060" max="2061" width="14" style="7" customWidth="1"/>
    <col min="2062" max="2062" width="14.54296875" style="7" customWidth="1"/>
    <col min="2063" max="2063" width="14.26953125" style="7" customWidth="1"/>
    <col min="2064" max="2064" width="16" style="7" customWidth="1"/>
    <col min="2065" max="2305" width="9" style="7"/>
    <col min="2306" max="2306" width="3.7265625" style="7" customWidth="1"/>
    <col min="2307" max="2307" width="13.26953125" style="7" customWidth="1"/>
    <col min="2308" max="2308" width="45.1796875" style="7" customWidth="1"/>
    <col min="2309" max="2309" width="3.81640625" style="7" customWidth="1"/>
    <col min="2310" max="2310" width="7.1796875" style="7" customWidth="1"/>
    <col min="2311" max="2311" width="9.26953125" style="7" customWidth="1"/>
    <col min="2312" max="2312" width="10.54296875" style="7" customWidth="1"/>
    <col min="2313" max="2313" width="15.453125" style="7" customWidth="1"/>
    <col min="2314" max="2314" width="15.54296875" style="7" customWidth="1"/>
    <col min="2315" max="2315" width="14.54296875" style="7" customWidth="1"/>
    <col min="2316" max="2317" width="14" style="7" customWidth="1"/>
    <col min="2318" max="2318" width="14.54296875" style="7" customWidth="1"/>
    <col min="2319" max="2319" width="14.26953125" style="7" customWidth="1"/>
    <col min="2320" max="2320" width="16" style="7" customWidth="1"/>
    <col min="2321" max="2561" width="9" style="7"/>
    <col min="2562" max="2562" width="3.7265625" style="7" customWidth="1"/>
    <col min="2563" max="2563" width="13.26953125" style="7" customWidth="1"/>
    <col min="2564" max="2564" width="45.1796875" style="7" customWidth="1"/>
    <col min="2565" max="2565" width="3.81640625" style="7" customWidth="1"/>
    <col min="2566" max="2566" width="7.1796875" style="7" customWidth="1"/>
    <col min="2567" max="2567" width="9.26953125" style="7" customWidth="1"/>
    <col min="2568" max="2568" width="10.54296875" style="7" customWidth="1"/>
    <col min="2569" max="2569" width="15.453125" style="7" customWidth="1"/>
    <col min="2570" max="2570" width="15.54296875" style="7" customWidth="1"/>
    <col min="2571" max="2571" width="14.54296875" style="7" customWidth="1"/>
    <col min="2572" max="2573" width="14" style="7" customWidth="1"/>
    <col min="2574" max="2574" width="14.54296875" style="7" customWidth="1"/>
    <col min="2575" max="2575" width="14.26953125" style="7" customWidth="1"/>
    <col min="2576" max="2576" width="16" style="7" customWidth="1"/>
    <col min="2577" max="2817" width="9" style="7"/>
    <col min="2818" max="2818" width="3.7265625" style="7" customWidth="1"/>
    <col min="2819" max="2819" width="13.26953125" style="7" customWidth="1"/>
    <col min="2820" max="2820" width="45.1796875" style="7" customWidth="1"/>
    <col min="2821" max="2821" width="3.81640625" style="7" customWidth="1"/>
    <col min="2822" max="2822" width="7.1796875" style="7" customWidth="1"/>
    <col min="2823" max="2823" width="9.26953125" style="7" customWidth="1"/>
    <col min="2824" max="2824" width="10.54296875" style="7" customWidth="1"/>
    <col min="2825" max="2825" width="15.453125" style="7" customWidth="1"/>
    <col min="2826" max="2826" width="15.54296875" style="7" customWidth="1"/>
    <col min="2827" max="2827" width="14.54296875" style="7" customWidth="1"/>
    <col min="2828" max="2829" width="14" style="7" customWidth="1"/>
    <col min="2830" max="2830" width="14.54296875" style="7" customWidth="1"/>
    <col min="2831" max="2831" width="14.26953125" style="7" customWidth="1"/>
    <col min="2832" max="2832" width="16" style="7" customWidth="1"/>
    <col min="2833" max="3073" width="9" style="7"/>
    <col min="3074" max="3074" width="3.7265625" style="7" customWidth="1"/>
    <col min="3075" max="3075" width="13.26953125" style="7" customWidth="1"/>
    <col min="3076" max="3076" width="45.1796875" style="7" customWidth="1"/>
    <col min="3077" max="3077" width="3.81640625" style="7" customWidth="1"/>
    <col min="3078" max="3078" width="7.1796875" style="7" customWidth="1"/>
    <col min="3079" max="3079" width="9.26953125" style="7" customWidth="1"/>
    <col min="3080" max="3080" width="10.54296875" style="7" customWidth="1"/>
    <col min="3081" max="3081" width="15.453125" style="7" customWidth="1"/>
    <col min="3082" max="3082" width="15.54296875" style="7" customWidth="1"/>
    <col min="3083" max="3083" width="14.54296875" style="7" customWidth="1"/>
    <col min="3084" max="3085" width="14" style="7" customWidth="1"/>
    <col min="3086" max="3086" width="14.54296875" style="7" customWidth="1"/>
    <col min="3087" max="3087" width="14.26953125" style="7" customWidth="1"/>
    <col min="3088" max="3088" width="16" style="7" customWidth="1"/>
    <col min="3089" max="3329" width="9" style="7"/>
    <col min="3330" max="3330" width="3.7265625" style="7" customWidth="1"/>
    <col min="3331" max="3331" width="13.26953125" style="7" customWidth="1"/>
    <col min="3332" max="3332" width="45.1796875" style="7" customWidth="1"/>
    <col min="3333" max="3333" width="3.81640625" style="7" customWidth="1"/>
    <col min="3334" max="3334" width="7.1796875" style="7" customWidth="1"/>
    <col min="3335" max="3335" width="9.26953125" style="7" customWidth="1"/>
    <col min="3336" max="3336" width="10.54296875" style="7" customWidth="1"/>
    <col min="3337" max="3337" width="15.453125" style="7" customWidth="1"/>
    <col min="3338" max="3338" width="15.54296875" style="7" customWidth="1"/>
    <col min="3339" max="3339" width="14.54296875" style="7" customWidth="1"/>
    <col min="3340" max="3341" width="14" style="7" customWidth="1"/>
    <col min="3342" max="3342" width="14.54296875" style="7" customWidth="1"/>
    <col min="3343" max="3343" width="14.26953125" style="7" customWidth="1"/>
    <col min="3344" max="3344" width="16" style="7" customWidth="1"/>
    <col min="3345" max="3585" width="9" style="7"/>
    <col min="3586" max="3586" width="3.7265625" style="7" customWidth="1"/>
    <col min="3587" max="3587" width="13.26953125" style="7" customWidth="1"/>
    <col min="3588" max="3588" width="45.1796875" style="7" customWidth="1"/>
    <col min="3589" max="3589" width="3.81640625" style="7" customWidth="1"/>
    <col min="3590" max="3590" width="7.1796875" style="7" customWidth="1"/>
    <col min="3591" max="3591" width="9.26953125" style="7" customWidth="1"/>
    <col min="3592" max="3592" width="10.54296875" style="7" customWidth="1"/>
    <col min="3593" max="3593" width="15.453125" style="7" customWidth="1"/>
    <col min="3594" max="3594" width="15.54296875" style="7" customWidth="1"/>
    <col min="3595" max="3595" width="14.54296875" style="7" customWidth="1"/>
    <col min="3596" max="3597" width="14" style="7" customWidth="1"/>
    <col min="3598" max="3598" width="14.54296875" style="7" customWidth="1"/>
    <col min="3599" max="3599" width="14.26953125" style="7" customWidth="1"/>
    <col min="3600" max="3600" width="16" style="7" customWidth="1"/>
    <col min="3601" max="3841" width="9" style="7"/>
    <col min="3842" max="3842" width="3.7265625" style="7" customWidth="1"/>
    <col min="3843" max="3843" width="13.26953125" style="7" customWidth="1"/>
    <col min="3844" max="3844" width="45.1796875" style="7" customWidth="1"/>
    <col min="3845" max="3845" width="3.81640625" style="7" customWidth="1"/>
    <col min="3846" max="3846" width="7.1796875" style="7" customWidth="1"/>
    <col min="3847" max="3847" width="9.26953125" style="7" customWidth="1"/>
    <col min="3848" max="3848" width="10.54296875" style="7" customWidth="1"/>
    <col min="3849" max="3849" width="15.453125" style="7" customWidth="1"/>
    <col min="3850" max="3850" width="15.54296875" style="7" customWidth="1"/>
    <col min="3851" max="3851" width="14.54296875" style="7" customWidth="1"/>
    <col min="3852" max="3853" width="14" style="7" customWidth="1"/>
    <col min="3854" max="3854" width="14.54296875" style="7" customWidth="1"/>
    <col min="3855" max="3855" width="14.26953125" style="7" customWidth="1"/>
    <col min="3856" max="3856" width="16" style="7" customWidth="1"/>
    <col min="3857" max="4097" width="9" style="7"/>
    <col min="4098" max="4098" width="3.7265625" style="7" customWidth="1"/>
    <col min="4099" max="4099" width="13.26953125" style="7" customWidth="1"/>
    <col min="4100" max="4100" width="45.1796875" style="7" customWidth="1"/>
    <col min="4101" max="4101" width="3.81640625" style="7" customWidth="1"/>
    <col min="4102" max="4102" width="7.1796875" style="7" customWidth="1"/>
    <col min="4103" max="4103" width="9.26953125" style="7" customWidth="1"/>
    <col min="4104" max="4104" width="10.54296875" style="7" customWidth="1"/>
    <col min="4105" max="4105" width="15.453125" style="7" customWidth="1"/>
    <col min="4106" max="4106" width="15.54296875" style="7" customWidth="1"/>
    <col min="4107" max="4107" width="14.54296875" style="7" customWidth="1"/>
    <col min="4108" max="4109" width="14" style="7" customWidth="1"/>
    <col min="4110" max="4110" width="14.54296875" style="7" customWidth="1"/>
    <col min="4111" max="4111" width="14.26953125" style="7" customWidth="1"/>
    <col min="4112" max="4112" width="16" style="7" customWidth="1"/>
    <col min="4113" max="4353" width="9" style="7"/>
    <col min="4354" max="4354" width="3.7265625" style="7" customWidth="1"/>
    <col min="4355" max="4355" width="13.26953125" style="7" customWidth="1"/>
    <col min="4356" max="4356" width="45.1796875" style="7" customWidth="1"/>
    <col min="4357" max="4357" width="3.81640625" style="7" customWidth="1"/>
    <col min="4358" max="4358" width="7.1796875" style="7" customWidth="1"/>
    <col min="4359" max="4359" width="9.26953125" style="7" customWidth="1"/>
    <col min="4360" max="4360" width="10.54296875" style="7" customWidth="1"/>
    <col min="4361" max="4361" width="15.453125" style="7" customWidth="1"/>
    <col min="4362" max="4362" width="15.54296875" style="7" customWidth="1"/>
    <col min="4363" max="4363" width="14.54296875" style="7" customWidth="1"/>
    <col min="4364" max="4365" width="14" style="7" customWidth="1"/>
    <col min="4366" max="4366" width="14.54296875" style="7" customWidth="1"/>
    <col min="4367" max="4367" width="14.26953125" style="7" customWidth="1"/>
    <col min="4368" max="4368" width="16" style="7" customWidth="1"/>
    <col min="4369" max="4609" width="9" style="7"/>
    <col min="4610" max="4610" width="3.7265625" style="7" customWidth="1"/>
    <col min="4611" max="4611" width="13.26953125" style="7" customWidth="1"/>
    <col min="4612" max="4612" width="45.1796875" style="7" customWidth="1"/>
    <col min="4613" max="4613" width="3.81640625" style="7" customWidth="1"/>
    <col min="4614" max="4614" width="7.1796875" style="7" customWidth="1"/>
    <col min="4615" max="4615" width="9.26953125" style="7" customWidth="1"/>
    <col min="4616" max="4616" width="10.54296875" style="7" customWidth="1"/>
    <col min="4617" max="4617" width="15.453125" style="7" customWidth="1"/>
    <col min="4618" max="4618" width="15.54296875" style="7" customWidth="1"/>
    <col min="4619" max="4619" width="14.54296875" style="7" customWidth="1"/>
    <col min="4620" max="4621" width="14" style="7" customWidth="1"/>
    <col min="4622" max="4622" width="14.54296875" style="7" customWidth="1"/>
    <col min="4623" max="4623" width="14.26953125" style="7" customWidth="1"/>
    <col min="4624" max="4624" width="16" style="7" customWidth="1"/>
    <col min="4625" max="4865" width="9" style="7"/>
    <col min="4866" max="4866" width="3.7265625" style="7" customWidth="1"/>
    <col min="4867" max="4867" width="13.26953125" style="7" customWidth="1"/>
    <col min="4868" max="4868" width="45.1796875" style="7" customWidth="1"/>
    <col min="4869" max="4869" width="3.81640625" style="7" customWidth="1"/>
    <col min="4870" max="4870" width="7.1796875" style="7" customWidth="1"/>
    <col min="4871" max="4871" width="9.26953125" style="7" customWidth="1"/>
    <col min="4872" max="4872" width="10.54296875" style="7" customWidth="1"/>
    <col min="4873" max="4873" width="15.453125" style="7" customWidth="1"/>
    <col min="4874" max="4874" width="15.54296875" style="7" customWidth="1"/>
    <col min="4875" max="4875" width="14.54296875" style="7" customWidth="1"/>
    <col min="4876" max="4877" width="14" style="7" customWidth="1"/>
    <col min="4878" max="4878" width="14.54296875" style="7" customWidth="1"/>
    <col min="4879" max="4879" width="14.26953125" style="7" customWidth="1"/>
    <col min="4880" max="4880" width="16" style="7" customWidth="1"/>
    <col min="4881" max="5121" width="9" style="7"/>
    <col min="5122" max="5122" width="3.7265625" style="7" customWidth="1"/>
    <col min="5123" max="5123" width="13.26953125" style="7" customWidth="1"/>
    <col min="5124" max="5124" width="45.1796875" style="7" customWidth="1"/>
    <col min="5125" max="5125" width="3.81640625" style="7" customWidth="1"/>
    <col min="5126" max="5126" width="7.1796875" style="7" customWidth="1"/>
    <col min="5127" max="5127" width="9.26953125" style="7" customWidth="1"/>
    <col min="5128" max="5128" width="10.54296875" style="7" customWidth="1"/>
    <col min="5129" max="5129" width="15.453125" style="7" customWidth="1"/>
    <col min="5130" max="5130" width="15.54296875" style="7" customWidth="1"/>
    <col min="5131" max="5131" width="14.54296875" style="7" customWidth="1"/>
    <col min="5132" max="5133" width="14" style="7" customWidth="1"/>
    <col min="5134" max="5134" width="14.54296875" style="7" customWidth="1"/>
    <col min="5135" max="5135" width="14.26953125" style="7" customWidth="1"/>
    <col min="5136" max="5136" width="16" style="7" customWidth="1"/>
    <col min="5137" max="5377" width="9" style="7"/>
    <col min="5378" max="5378" width="3.7265625" style="7" customWidth="1"/>
    <col min="5379" max="5379" width="13.26953125" style="7" customWidth="1"/>
    <col min="5380" max="5380" width="45.1796875" style="7" customWidth="1"/>
    <col min="5381" max="5381" width="3.81640625" style="7" customWidth="1"/>
    <col min="5382" max="5382" width="7.1796875" style="7" customWidth="1"/>
    <col min="5383" max="5383" width="9.26953125" style="7" customWidth="1"/>
    <col min="5384" max="5384" width="10.54296875" style="7" customWidth="1"/>
    <col min="5385" max="5385" width="15.453125" style="7" customWidth="1"/>
    <col min="5386" max="5386" width="15.54296875" style="7" customWidth="1"/>
    <col min="5387" max="5387" width="14.54296875" style="7" customWidth="1"/>
    <col min="5388" max="5389" width="14" style="7" customWidth="1"/>
    <col min="5390" max="5390" width="14.54296875" style="7" customWidth="1"/>
    <col min="5391" max="5391" width="14.26953125" style="7" customWidth="1"/>
    <col min="5392" max="5392" width="16" style="7" customWidth="1"/>
    <col min="5393" max="5633" width="9" style="7"/>
    <col min="5634" max="5634" width="3.7265625" style="7" customWidth="1"/>
    <col min="5635" max="5635" width="13.26953125" style="7" customWidth="1"/>
    <col min="5636" max="5636" width="45.1796875" style="7" customWidth="1"/>
    <col min="5637" max="5637" width="3.81640625" style="7" customWidth="1"/>
    <col min="5638" max="5638" width="7.1796875" style="7" customWidth="1"/>
    <col min="5639" max="5639" width="9.26953125" style="7" customWidth="1"/>
    <col min="5640" max="5640" width="10.54296875" style="7" customWidth="1"/>
    <col min="5641" max="5641" width="15.453125" style="7" customWidth="1"/>
    <col min="5642" max="5642" width="15.54296875" style="7" customWidth="1"/>
    <col min="5643" max="5643" width="14.54296875" style="7" customWidth="1"/>
    <col min="5644" max="5645" width="14" style="7" customWidth="1"/>
    <col min="5646" max="5646" width="14.54296875" style="7" customWidth="1"/>
    <col min="5647" max="5647" width="14.26953125" style="7" customWidth="1"/>
    <col min="5648" max="5648" width="16" style="7" customWidth="1"/>
    <col min="5649" max="5889" width="9" style="7"/>
    <col min="5890" max="5890" width="3.7265625" style="7" customWidth="1"/>
    <col min="5891" max="5891" width="13.26953125" style="7" customWidth="1"/>
    <col min="5892" max="5892" width="45.1796875" style="7" customWidth="1"/>
    <col min="5893" max="5893" width="3.81640625" style="7" customWidth="1"/>
    <col min="5894" max="5894" width="7.1796875" style="7" customWidth="1"/>
    <col min="5895" max="5895" width="9.26953125" style="7" customWidth="1"/>
    <col min="5896" max="5896" width="10.54296875" style="7" customWidth="1"/>
    <col min="5897" max="5897" width="15.453125" style="7" customWidth="1"/>
    <col min="5898" max="5898" width="15.54296875" style="7" customWidth="1"/>
    <col min="5899" max="5899" width="14.54296875" style="7" customWidth="1"/>
    <col min="5900" max="5901" width="14" style="7" customWidth="1"/>
    <col min="5902" max="5902" width="14.54296875" style="7" customWidth="1"/>
    <col min="5903" max="5903" width="14.26953125" style="7" customWidth="1"/>
    <col min="5904" max="5904" width="16" style="7" customWidth="1"/>
    <col min="5905" max="6145" width="9" style="7"/>
    <col min="6146" max="6146" width="3.7265625" style="7" customWidth="1"/>
    <col min="6147" max="6147" width="13.26953125" style="7" customWidth="1"/>
    <col min="6148" max="6148" width="45.1796875" style="7" customWidth="1"/>
    <col min="6149" max="6149" width="3.81640625" style="7" customWidth="1"/>
    <col min="6150" max="6150" width="7.1796875" style="7" customWidth="1"/>
    <col min="6151" max="6151" width="9.26953125" style="7" customWidth="1"/>
    <col min="6152" max="6152" width="10.54296875" style="7" customWidth="1"/>
    <col min="6153" max="6153" width="15.453125" style="7" customWidth="1"/>
    <col min="6154" max="6154" width="15.54296875" style="7" customWidth="1"/>
    <col min="6155" max="6155" width="14.54296875" style="7" customWidth="1"/>
    <col min="6156" max="6157" width="14" style="7" customWidth="1"/>
    <col min="6158" max="6158" width="14.54296875" style="7" customWidth="1"/>
    <col min="6159" max="6159" width="14.26953125" style="7" customWidth="1"/>
    <col min="6160" max="6160" width="16" style="7" customWidth="1"/>
    <col min="6161" max="6401" width="9" style="7"/>
    <col min="6402" max="6402" width="3.7265625" style="7" customWidth="1"/>
    <col min="6403" max="6403" width="13.26953125" style="7" customWidth="1"/>
    <col min="6404" max="6404" width="45.1796875" style="7" customWidth="1"/>
    <col min="6405" max="6405" width="3.81640625" style="7" customWidth="1"/>
    <col min="6406" max="6406" width="7.1796875" style="7" customWidth="1"/>
    <col min="6407" max="6407" width="9.26953125" style="7" customWidth="1"/>
    <col min="6408" max="6408" width="10.54296875" style="7" customWidth="1"/>
    <col min="6409" max="6409" width="15.453125" style="7" customWidth="1"/>
    <col min="6410" max="6410" width="15.54296875" style="7" customWidth="1"/>
    <col min="6411" max="6411" width="14.54296875" style="7" customWidth="1"/>
    <col min="6412" max="6413" width="14" style="7" customWidth="1"/>
    <col min="6414" max="6414" width="14.54296875" style="7" customWidth="1"/>
    <col min="6415" max="6415" width="14.26953125" style="7" customWidth="1"/>
    <col min="6416" max="6416" width="16" style="7" customWidth="1"/>
    <col min="6417" max="6657" width="9" style="7"/>
    <col min="6658" max="6658" width="3.7265625" style="7" customWidth="1"/>
    <col min="6659" max="6659" width="13.26953125" style="7" customWidth="1"/>
    <col min="6660" max="6660" width="45.1796875" style="7" customWidth="1"/>
    <col min="6661" max="6661" width="3.81640625" style="7" customWidth="1"/>
    <col min="6662" max="6662" width="7.1796875" style="7" customWidth="1"/>
    <col min="6663" max="6663" width="9.26953125" style="7" customWidth="1"/>
    <col min="6664" max="6664" width="10.54296875" style="7" customWidth="1"/>
    <col min="6665" max="6665" width="15.453125" style="7" customWidth="1"/>
    <col min="6666" max="6666" width="15.54296875" style="7" customWidth="1"/>
    <col min="6667" max="6667" width="14.54296875" style="7" customWidth="1"/>
    <col min="6668" max="6669" width="14" style="7" customWidth="1"/>
    <col min="6670" max="6670" width="14.54296875" style="7" customWidth="1"/>
    <col min="6671" max="6671" width="14.26953125" style="7" customWidth="1"/>
    <col min="6672" max="6672" width="16" style="7" customWidth="1"/>
    <col min="6673" max="6913" width="9" style="7"/>
    <col min="6914" max="6914" width="3.7265625" style="7" customWidth="1"/>
    <col min="6915" max="6915" width="13.26953125" style="7" customWidth="1"/>
    <col min="6916" max="6916" width="45.1796875" style="7" customWidth="1"/>
    <col min="6917" max="6917" width="3.81640625" style="7" customWidth="1"/>
    <col min="6918" max="6918" width="7.1796875" style="7" customWidth="1"/>
    <col min="6919" max="6919" width="9.26953125" style="7" customWidth="1"/>
    <col min="6920" max="6920" width="10.54296875" style="7" customWidth="1"/>
    <col min="6921" max="6921" width="15.453125" style="7" customWidth="1"/>
    <col min="6922" max="6922" width="15.54296875" style="7" customWidth="1"/>
    <col min="6923" max="6923" width="14.54296875" style="7" customWidth="1"/>
    <col min="6924" max="6925" width="14" style="7" customWidth="1"/>
    <col min="6926" max="6926" width="14.54296875" style="7" customWidth="1"/>
    <col min="6927" max="6927" width="14.26953125" style="7" customWidth="1"/>
    <col min="6928" max="6928" width="16" style="7" customWidth="1"/>
    <col min="6929" max="7169" width="9" style="7"/>
    <col min="7170" max="7170" width="3.7265625" style="7" customWidth="1"/>
    <col min="7171" max="7171" width="13.26953125" style="7" customWidth="1"/>
    <col min="7172" max="7172" width="45.1796875" style="7" customWidth="1"/>
    <col min="7173" max="7173" width="3.81640625" style="7" customWidth="1"/>
    <col min="7174" max="7174" width="7.1796875" style="7" customWidth="1"/>
    <col min="7175" max="7175" width="9.26953125" style="7" customWidth="1"/>
    <col min="7176" max="7176" width="10.54296875" style="7" customWidth="1"/>
    <col min="7177" max="7177" width="15.453125" style="7" customWidth="1"/>
    <col min="7178" max="7178" width="15.54296875" style="7" customWidth="1"/>
    <col min="7179" max="7179" width="14.54296875" style="7" customWidth="1"/>
    <col min="7180" max="7181" width="14" style="7" customWidth="1"/>
    <col min="7182" max="7182" width="14.54296875" style="7" customWidth="1"/>
    <col min="7183" max="7183" width="14.26953125" style="7" customWidth="1"/>
    <col min="7184" max="7184" width="16" style="7" customWidth="1"/>
    <col min="7185" max="7425" width="9" style="7"/>
    <col min="7426" max="7426" width="3.7265625" style="7" customWidth="1"/>
    <col min="7427" max="7427" width="13.26953125" style="7" customWidth="1"/>
    <col min="7428" max="7428" width="45.1796875" style="7" customWidth="1"/>
    <col min="7429" max="7429" width="3.81640625" style="7" customWidth="1"/>
    <col min="7430" max="7430" width="7.1796875" style="7" customWidth="1"/>
    <col min="7431" max="7431" width="9.26953125" style="7" customWidth="1"/>
    <col min="7432" max="7432" width="10.54296875" style="7" customWidth="1"/>
    <col min="7433" max="7433" width="15.453125" style="7" customWidth="1"/>
    <col min="7434" max="7434" width="15.54296875" style="7" customWidth="1"/>
    <col min="7435" max="7435" width="14.54296875" style="7" customWidth="1"/>
    <col min="7436" max="7437" width="14" style="7" customWidth="1"/>
    <col min="7438" max="7438" width="14.54296875" style="7" customWidth="1"/>
    <col min="7439" max="7439" width="14.26953125" style="7" customWidth="1"/>
    <col min="7440" max="7440" width="16" style="7" customWidth="1"/>
    <col min="7441" max="7681" width="9" style="7"/>
    <col min="7682" max="7682" width="3.7265625" style="7" customWidth="1"/>
    <col min="7683" max="7683" width="13.26953125" style="7" customWidth="1"/>
    <col min="7684" max="7684" width="45.1796875" style="7" customWidth="1"/>
    <col min="7685" max="7685" width="3.81640625" style="7" customWidth="1"/>
    <col min="7686" max="7686" width="7.1796875" style="7" customWidth="1"/>
    <col min="7687" max="7687" width="9.26953125" style="7" customWidth="1"/>
    <col min="7688" max="7688" width="10.54296875" style="7" customWidth="1"/>
    <col min="7689" max="7689" width="15.453125" style="7" customWidth="1"/>
    <col min="7690" max="7690" width="15.54296875" style="7" customWidth="1"/>
    <col min="7691" max="7691" width="14.54296875" style="7" customWidth="1"/>
    <col min="7692" max="7693" width="14" style="7" customWidth="1"/>
    <col min="7694" max="7694" width="14.54296875" style="7" customWidth="1"/>
    <col min="7695" max="7695" width="14.26953125" style="7" customWidth="1"/>
    <col min="7696" max="7696" width="16" style="7" customWidth="1"/>
    <col min="7697" max="7937" width="9" style="7"/>
    <col min="7938" max="7938" width="3.7265625" style="7" customWidth="1"/>
    <col min="7939" max="7939" width="13.26953125" style="7" customWidth="1"/>
    <col min="7940" max="7940" width="45.1796875" style="7" customWidth="1"/>
    <col min="7941" max="7941" width="3.81640625" style="7" customWidth="1"/>
    <col min="7942" max="7942" width="7.1796875" style="7" customWidth="1"/>
    <col min="7943" max="7943" width="9.26953125" style="7" customWidth="1"/>
    <col min="7944" max="7944" width="10.54296875" style="7" customWidth="1"/>
    <col min="7945" max="7945" width="15.453125" style="7" customWidth="1"/>
    <col min="7946" max="7946" width="15.54296875" style="7" customWidth="1"/>
    <col min="7947" max="7947" width="14.54296875" style="7" customWidth="1"/>
    <col min="7948" max="7949" width="14" style="7" customWidth="1"/>
    <col min="7950" max="7950" width="14.54296875" style="7" customWidth="1"/>
    <col min="7951" max="7951" width="14.26953125" style="7" customWidth="1"/>
    <col min="7952" max="7952" width="16" style="7" customWidth="1"/>
    <col min="7953" max="8193" width="9" style="7"/>
    <col min="8194" max="8194" width="3.7265625" style="7" customWidth="1"/>
    <col min="8195" max="8195" width="13.26953125" style="7" customWidth="1"/>
    <col min="8196" max="8196" width="45.1796875" style="7" customWidth="1"/>
    <col min="8197" max="8197" width="3.81640625" style="7" customWidth="1"/>
    <col min="8198" max="8198" width="7.1796875" style="7" customWidth="1"/>
    <col min="8199" max="8199" width="9.26953125" style="7" customWidth="1"/>
    <col min="8200" max="8200" width="10.54296875" style="7" customWidth="1"/>
    <col min="8201" max="8201" width="15.453125" style="7" customWidth="1"/>
    <col min="8202" max="8202" width="15.54296875" style="7" customWidth="1"/>
    <col min="8203" max="8203" width="14.54296875" style="7" customWidth="1"/>
    <col min="8204" max="8205" width="14" style="7" customWidth="1"/>
    <col min="8206" max="8206" width="14.54296875" style="7" customWidth="1"/>
    <col min="8207" max="8207" width="14.26953125" style="7" customWidth="1"/>
    <col min="8208" max="8208" width="16" style="7" customWidth="1"/>
    <col min="8209" max="8449" width="9" style="7"/>
    <col min="8450" max="8450" width="3.7265625" style="7" customWidth="1"/>
    <col min="8451" max="8451" width="13.26953125" style="7" customWidth="1"/>
    <col min="8452" max="8452" width="45.1796875" style="7" customWidth="1"/>
    <col min="8453" max="8453" width="3.81640625" style="7" customWidth="1"/>
    <col min="8454" max="8454" width="7.1796875" style="7" customWidth="1"/>
    <col min="8455" max="8455" width="9.26953125" style="7" customWidth="1"/>
    <col min="8456" max="8456" width="10.54296875" style="7" customWidth="1"/>
    <col min="8457" max="8457" width="15.453125" style="7" customWidth="1"/>
    <col min="8458" max="8458" width="15.54296875" style="7" customWidth="1"/>
    <col min="8459" max="8459" width="14.54296875" style="7" customWidth="1"/>
    <col min="8460" max="8461" width="14" style="7" customWidth="1"/>
    <col min="8462" max="8462" width="14.54296875" style="7" customWidth="1"/>
    <col min="8463" max="8463" width="14.26953125" style="7" customWidth="1"/>
    <col min="8464" max="8464" width="16" style="7" customWidth="1"/>
    <col min="8465" max="8705" width="9" style="7"/>
    <col min="8706" max="8706" width="3.7265625" style="7" customWidth="1"/>
    <col min="8707" max="8707" width="13.26953125" style="7" customWidth="1"/>
    <col min="8708" max="8708" width="45.1796875" style="7" customWidth="1"/>
    <col min="8709" max="8709" width="3.81640625" style="7" customWidth="1"/>
    <col min="8710" max="8710" width="7.1796875" style="7" customWidth="1"/>
    <col min="8711" max="8711" width="9.26953125" style="7" customWidth="1"/>
    <col min="8712" max="8712" width="10.54296875" style="7" customWidth="1"/>
    <col min="8713" max="8713" width="15.453125" style="7" customWidth="1"/>
    <col min="8714" max="8714" width="15.54296875" style="7" customWidth="1"/>
    <col min="8715" max="8715" width="14.54296875" style="7" customWidth="1"/>
    <col min="8716" max="8717" width="14" style="7" customWidth="1"/>
    <col min="8718" max="8718" width="14.54296875" style="7" customWidth="1"/>
    <col min="8719" max="8719" width="14.26953125" style="7" customWidth="1"/>
    <col min="8720" max="8720" width="16" style="7" customWidth="1"/>
    <col min="8721" max="8961" width="9" style="7"/>
    <col min="8962" max="8962" width="3.7265625" style="7" customWidth="1"/>
    <col min="8963" max="8963" width="13.26953125" style="7" customWidth="1"/>
    <col min="8964" max="8964" width="45.1796875" style="7" customWidth="1"/>
    <col min="8965" max="8965" width="3.81640625" style="7" customWidth="1"/>
    <col min="8966" max="8966" width="7.1796875" style="7" customWidth="1"/>
    <col min="8967" max="8967" width="9.26953125" style="7" customWidth="1"/>
    <col min="8968" max="8968" width="10.54296875" style="7" customWidth="1"/>
    <col min="8969" max="8969" width="15.453125" style="7" customWidth="1"/>
    <col min="8970" max="8970" width="15.54296875" style="7" customWidth="1"/>
    <col min="8971" max="8971" width="14.54296875" style="7" customWidth="1"/>
    <col min="8972" max="8973" width="14" style="7" customWidth="1"/>
    <col min="8974" max="8974" width="14.54296875" style="7" customWidth="1"/>
    <col min="8975" max="8975" width="14.26953125" style="7" customWidth="1"/>
    <col min="8976" max="8976" width="16" style="7" customWidth="1"/>
    <col min="8977" max="9217" width="9" style="7"/>
    <col min="9218" max="9218" width="3.7265625" style="7" customWidth="1"/>
    <col min="9219" max="9219" width="13.26953125" style="7" customWidth="1"/>
    <col min="9220" max="9220" width="45.1796875" style="7" customWidth="1"/>
    <col min="9221" max="9221" width="3.81640625" style="7" customWidth="1"/>
    <col min="9222" max="9222" width="7.1796875" style="7" customWidth="1"/>
    <col min="9223" max="9223" width="9.26953125" style="7" customWidth="1"/>
    <col min="9224" max="9224" width="10.54296875" style="7" customWidth="1"/>
    <col min="9225" max="9225" width="15.453125" style="7" customWidth="1"/>
    <col min="9226" max="9226" width="15.54296875" style="7" customWidth="1"/>
    <col min="9227" max="9227" width="14.54296875" style="7" customWidth="1"/>
    <col min="9228" max="9229" width="14" style="7" customWidth="1"/>
    <col min="9230" max="9230" width="14.54296875" style="7" customWidth="1"/>
    <col min="9231" max="9231" width="14.26953125" style="7" customWidth="1"/>
    <col min="9232" max="9232" width="16" style="7" customWidth="1"/>
    <col min="9233" max="9473" width="9" style="7"/>
    <col min="9474" max="9474" width="3.7265625" style="7" customWidth="1"/>
    <col min="9475" max="9475" width="13.26953125" style="7" customWidth="1"/>
    <col min="9476" max="9476" width="45.1796875" style="7" customWidth="1"/>
    <col min="9477" max="9477" width="3.81640625" style="7" customWidth="1"/>
    <col min="9478" max="9478" width="7.1796875" style="7" customWidth="1"/>
    <col min="9479" max="9479" width="9.26953125" style="7" customWidth="1"/>
    <col min="9480" max="9480" width="10.54296875" style="7" customWidth="1"/>
    <col min="9481" max="9481" width="15.453125" style="7" customWidth="1"/>
    <col min="9482" max="9482" width="15.54296875" style="7" customWidth="1"/>
    <col min="9483" max="9483" width="14.54296875" style="7" customWidth="1"/>
    <col min="9484" max="9485" width="14" style="7" customWidth="1"/>
    <col min="9486" max="9486" width="14.54296875" style="7" customWidth="1"/>
    <col min="9487" max="9487" width="14.26953125" style="7" customWidth="1"/>
    <col min="9488" max="9488" width="16" style="7" customWidth="1"/>
    <col min="9489" max="9729" width="9" style="7"/>
    <col min="9730" max="9730" width="3.7265625" style="7" customWidth="1"/>
    <col min="9731" max="9731" width="13.26953125" style="7" customWidth="1"/>
    <col min="9732" max="9732" width="45.1796875" style="7" customWidth="1"/>
    <col min="9733" max="9733" width="3.81640625" style="7" customWidth="1"/>
    <col min="9734" max="9734" width="7.1796875" style="7" customWidth="1"/>
    <col min="9735" max="9735" width="9.26953125" style="7" customWidth="1"/>
    <col min="9736" max="9736" width="10.54296875" style="7" customWidth="1"/>
    <col min="9737" max="9737" width="15.453125" style="7" customWidth="1"/>
    <col min="9738" max="9738" width="15.54296875" style="7" customWidth="1"/>
    <col min="9739" max="9739" width="14.54296875" style="7" customWidth="1"/>
    <col min="9740" max="9741" width="14" style="7" customWidth="1"/>
    <col min="9742" max="9742" width="14.54296875" style="7" customWidth="1"/>
    <col min="9743" max="9743" width="14.26953125" style="7" customWidth="1"/>
    <col min="9744" max="9744" width="16" style="7" customWidth="1"/>
    <col min="9745" max="9985" width="9" style="7"/>
    <col min="9986" max="9986" width="3.7265625" style="7" customWidth="1"/>
    <col min="9987" max="9987" width="13.26953125" style="7" customWidth="1"/>
    <col min="9988" max="9988" width="45.1796875" style="7" customWidth="1"/>
    <col min="9989" max="9989" width="3.81640625" style="7" customWidth="1"/>
    <col min="9990" max="9990" width="7.1796875" style="7" customWidth="1"/>
    <col min="9991" max="9991" width="9.26953125" style="7" customWidth="1"/>
    <col min="9992" max="9992" width="10.54296875" style="7" customWidth="1"/>
    <col min="9993" max="9993" width="15.453125" style="7" customWidth="1"/>
    <col min="9994" max="9994" width="15.54296875" style="7" customWidth="1"/>
    <col min="9995" max="9995" width="14.54296875" style="7" customWidth="1"/>
    <col min="9996" max="9997" width="14" style="7" customWidth="1"/>
    <col min="9998" max="9998" width="14.54296875" style="7" customWidth="1"/>
    <col min="9999" max="9999" width="14.26953125" style="7" customWidth="1"/>
    <col min="10000" max="10000" width="16" style="7" customWidth="1"/>
    <col min="10001" max="10241" width="9" style="7"/>
    <col min="10242" max="10242" width="3.7265625" style="7" customWidth="1"/>
    <col min="10243" max="10243" width="13.26953125" style="7" customWidth="1"/>
    <col min="10244" max="10244" width="45.1796875" style="7" customWidth="1"/>
    <col min="10245" max="10245" width="3.81640625" style="7" customWidth="1"/>
    <col min="10246" max="10246" width="7.1796875" style="7" customWidth="1"/>
    <col min="10247" max="10247" width="9.26953125" style="7" customWidth="1"/>
    <col min="10248" max="10248" width="10.54296875" style="7" customWidth="1"/>
    <col min="10249" max="10249" width="15.453125" style="7" customWidth="1"/>
    <col min="10250" max="10250" width="15.54296875" style="7" customWidth="1"/>
    <col min="10251" max="10251" width="14.54296875" style="7" customWidth="1"/>
    <col min="10252" max="10253" width="14" style="7" customWidth="1"/>
    <col min="10254" max="10254" width="14.54296875" style="7" customWidth="1"/>
    <col min="10255" max="10255" width="14.26953125" style="7" customWidth="1"/>
    <col min="10256" max="10256" width="16" style="7" customWidth="1"/>
    <col min="10257" max="10497" width="9" style="7"/>
    <col min="10498" max="10498" width="3.7265625" style="7" customWidth="1"/>
    <col min="10499" max="10499" width="13.26953125" style="7" customWidth="1"/>
    <col min="10500" max="10500" width="45.1796875" style="7" customWidth="1"/>
    <col min="10501" max="10501" width="3.81640625" style="7" customWidth="1"/>
    <col min="10502" max="10502" width="7.1796875" style="7" customWidth="1"/>
    <col min="10503" max="10503" width="9.26953125" style="7" customWidth="1"/>
    <col min="10504" max="10504" width="10.54296875" style="7" customWidth="1"/>
    <col min="10505" max="10505" width="15.453125" style="7" customWidth="1"/>
    <col min="10506" max="10506" width="15.54296875" style="7" customWidth="1"/>
    <col min="10507" max="10507" width="14.54296875" style="7" customWidth="1"/>
    <col min="10508" max="10509" width="14" style="7" customWidth="1"/>
    <col min="10510" max="10510" width="14.54296875" style="7" customWidth="1"/>
    <col min="10511" max="10511" width="14.26953125" style="7" customWidth="1"/>
    <col min="10512" max="10512" width="16" style="7" customWidth="1"/>
    <col min="10513" max="10753" width="9" style="7"/>
    <col min="10754" max="10754" width="3.7265625" style="7" customWidth="1"/>
    <col min="10755" max="10755" width="13.26953125" style="7" customWidth="1"/>
    <col min="10756" max="10756" width="45.1796875" style="7" customWidth="1"/>
    <col min="10757" max="10757" width="3.81640625" style="7" customWidth="1"/>
    <col min="10758" max="10758" width="7.1796875" style="7" customWidth="1"/>
    <col min="10759" max="10759" width="9.26953125" style="7" customWidth="1"/>
    <col min="10760" max="10760" width="10.54296875" style="7" customWidth="1"/>
    <col min="10761" max="10761" width="15.453125" style="7" customWidth="1"/>
    <col min="10762" max="10762" width="15.54296875" style="7" customWidth="1"/>
    <col min="10763" max="10763" width="14.54296875" style="7" customWidth="1"/>
    <col min="10764" max="10765" width="14" style="7" customWidth="1"/>
    <col min="10766" max="10766" width="14.54296875" style="7" customWidth="1"/>
    <col min="10767" max="10767" width="14.26953125" style="7" customWidth="1"/>
    <col min="10768" max="10768" width="16" style="7" customWidth="1"/>
    <col min="10769" max="11009" width="9" style="7"/>
    <col min="11010" max="11010" width="3.7265625" style="7" customWidth="1"/>
    <col min="11011" max="11011" width="13.26953125" style="7" customWidth="1"/>
    <col min="11012" max="11012" width="45.1796875" style="7" customWidth="1"/>
    <col min="11013" max="11013" width="3.81640625" style="7" customWidth="1"/>
    <col min="11014" max="11014" width="7.1796875" style="7" customWidth="1"/>
    <col min="11015" max="11015" width="9.26953125" style="7" customWidth="1"/>
    <col min="11016" max="11016" width="10.54296875" style="7" customWidth="1"/>
    <col min="11017" max="11017" width="15.453125" style="7" customWidth="1"/>
    <col min="11018" max="11018" width="15.54296875" style="7" customWidth="1"/>
    <col min="11019" max="11019" width="14.54296875" style="7" customWidth="1"/>
    <col min="11020" max="11021" width="14" style="7" customWidth="1"/>
    <col min="11022" max="11022" width="14.54296875" style="7" customWidth="1"/>
    <col min="11023" max="11023" width="14.26953125" style="7" customWidth="1"/>
    <col min="11024" max="11024" width="16" style="7" customWidth="1"/>
    <col min="11025" max="11265" width="9" style="7"/>
    <col min="11266" max="11266" width="3.7265625" style="7" customWidth="1"/>
    <col min="11267" max="11267" width="13.26953125" style="7" customWidth="1"/>
    <col min="11268" max="11268" width="45.1796875" style="7" customWidth="1"/>
    <col min="11269" max="11269" width="3.81640625" style="7" customWidth="1"/>
    <col min="11270" max="11270" width="7.1796875" style="7" customWidth="1"/>
    <col min="11271" max="11271" width="9.26953125" style="7" customWidth="1"/>
    <col min="11272" max="11272" width="10.54296875" style="7" customWidth="1"/>
    <col min="11273" max="11273" width="15.453125" style="7" customWidth="1"/>
    <col min="11274" max="11274" width="15.54296875" style="7" customWidth="1"/>
    <col min="11275" max="11275" width="14.54296875" style="7" customWidth="1"/>
    <col min="11276" max="11277" width="14" style="7" customWidth="1"/>
    <col min="11278" max="11278" width="14.54296875" style="7" customWidth="1"/>
    <col min="11279" max="11279" width="14.26953125" style="7" customWidth="1"/>
    <col min="11280" max="11280" width="16" style="7" customWidth="1"/>
    <col min="11281" max="11521" width="9" style="7"/>
    <col min="11522" max="11522" width="3.7265625" style="7" customWidth="1"/>
    <col min="11523" max="11523" width="13.26953125" style="7" customWidth="1"/>
    <col min="11524" max="11524" width="45.1796875" style="7" customWidth="1"/>
    <col min="11525" max="11525" width="3.81640625" style="7" customWidth="1"/>
    <col min="11526" max="11526" width="7.1796875" style="7" customWidth="1"/>
    <col min="11527" max="11527" width="9.26953125" style="7" customWidth="1"/>
    <col min="11528" max="11528" width="10.54296875" style="7" customWidth="1"/>
    <col min="11529" max="11529" width="15.453125" style="7" customWidth="1"/>
    <col min="11530" max="11530" width="15.54296875" style="7" customWidth="1"/>
    <col min="11531" max="11531" width="14.54296875" style="7" customWidth="1"/>
    <col min="11532" max="11533" width="14" style="7" customWidth="1"/>
    <col min="11534" max="11534" width="14.54296875" style="7" customWidth="1"/>
    <col min="11535" max="11535" width="14.26953125" style="7" customWidth="1"/>
    <col min="11536" max="11536" width="16" style="7" customWidth="1"/>
    <col min="11537" max="11777" width="9" style="7"/>
    <col min="11778" max="11778" width="3.7265625" style="7" customWidth="1"/>
    <col min="11779" max="11779" width="13.26953125" style="7" customWidth="1"/>
    <col min="11780" max="11780" width="45.1796875" style="7" customWidth="1"/>
    <col min="11781" max="11781" width="3.81640625" style="7" customWidth="1"/>
    <col min="11782" max="11782" width="7.1796875" style="7" customWidth="1"/>
    <col min="11783" max="11783" width="9.26953125" style="7" customWidth="1"/>
    <col min="11784" max="11784" width="10.54296875" style="7" customWidth="1"/>
    <col min="11785" max="11785" width="15.453125" style="7" customWidth="1"/>
    <col min="11786" max="11786" width="15.54296875" style="7" customWidth="1"/>
    <col min="11787" max="11787" width="14.54296875" style="7" customWidth="1"/>
    <col min="11788" max="11789" width="14" style="7" customWidth="1"/>
    <col min="11790" max="11790" width="14.54296875" style="7" customWidth="1"/>
    <col min="11791" max="11791" width="14.26953125" style="7" customWidth="1"/>
    <col min="11792" max="11792" width="16" style="7" customWidth="1"/>
    <col min="11793" max="12033" width="9" style="7"/>
    <col min="12034" max="12034" width="3.7265625" style="7" customWidth="1"/>
    <col min="12035" max="12035" width="13.26953125" style="7" customWidth="1"/>
    <col min="12036" max="12036" width="45.1796875" style="7" customWidth="1"/>
    <col min="12037" max="12037" width="3.81640625" style="7" customWidth="1"/>
    <col min="12038" max="12038" width="7.1796875" style="7" customWidth="1"/>
    <col min="12039" max="12039" width="9.26953125" style="7" customWidth="1"/>
    <col min="12040" max="12040" width="10.54296875" style="7" customWidth="1"/>
    <col min="12041" max="12041" width="15.453125" style="7" customWidth="1"/>
    <col min="12042" max="12042" width="15.54296875" style="7" customWidth="1"/>
    <col min="12043" max="12043" width="14.54296875" style="7" customWidth="1"/>
    <col min="12044" max="12045" width="14" style="7" customWidth="1"/>
    <col min="12046" max="12046" width="14.54296875" style="7" customWidth="1"/>
    <col min="12047" max="12047" width="14.26953125" style="7" customWidth="1"/>
    <col min="12048" max="12048" width="16" style="7" customWidth="1"/>
    <col min="12049" max="12289" width="9" style="7"/>
    <col min="12290" max="12290" width="3.7265625" style="7" customWidth="1"/>
    <col min="12291" max="12291" width="13.26953125" style="7" customWidth="1"/>
    <col min="12292" max="12292" width="45.1796875" style="7" customWidth="1"/>
    <col min="12293" max="12293" width="3.81640625" style="7" customWidth="1"/>
    <col min="12294" max="12294" width="7.1796875" style="7" customWidth="1"/>
    <col min="12295" max="12295" width="9.26953125" style="7" customWidth="1"/>
    <col min="12296" max="12296" width="10.54296875" style="7" customWidth="1"/>
    <col min="12297" max="12297" width="15.453125" style="7" customWidth="1"/>
    <col min="12298" max="12298" width="15.54296875" style="7" customWidth="1"/>
    <col min="12299" max="12299" width="14.54296875" style="7" customWidth="1"/>
    <col min="12300" max="12301" width="14" style="7" customWidth="1"/>
    <col min="12302" max="12302" width="14.54296875" style="7" customWidth="1"/>
    <col min="12303" max="12303" width="14.26953125" style="7" customWidth="1"/>
    <col min="12304" max="12304" width="16" style="7" customWidth="1"/>
    <col min="12305" max="12545" width="9" style="7"/>
    <col min="12546" max="12546" width="3.7265625" style="7" customWidth="1"/>
    <col min="12547" max="12547" width="13.26953125" style="7" customWidth="1"/>
    <col min="12548" max="12548" width="45.1796875" style="7" customWidth="1"/>
    <col min="12549" max="12549" width="3.81640625" style="7" customWidth="1"/>
    <col min="12550" max="12550" width="7.1796875" style="7" customWidth="1"/>
    <col min="12551" max="12551" width="9.26953125" style="7" customWidth="1"/>
    <col min="12552" max="12552" width="10.54296875" style="7" customWidth="1"/>
    <col min="12553" max="12553" width="15.453125" style="7" customWidth="1"/>
    <col min="12554" max="12554" width="15.54296875" style="7" customWidth="1"/>
    <col min="12555" max="12555" width="14.54296875" style="7" customWidth="1"/>
    <col min="12556" max="12557" width="14" style="7" customWidth="1"/>
    <col min="12558" max="12558" width="14.54296875" style="7" customWidth="1"/>
    <col min="12559" max="12559" width="14.26953125" style="7" customWidth="1"/>
    <col min="12560" max="12560" width="16" style="7" customWidth="1"/>
    <col min="12561" max="12801" width="9" style="7"/>
    <col min="12802" max="12802" width="3.7265625" style="7" customWidth="1"/>
    <col min="12803" max="12803" width="13.26953125" style="7" customWidth="1"/>
    <col min="12804" max="12804" width="45.1796875" style="7" customWidth="1"/>
    <col min="12805" max="12805" width="3.81640625" style="7" customWidth="1"/>
    <col min="12806" max="12806" width="7.1796875" style="7" customWidth="1"/>
    <col min="12807" max="12807" width="9.26953125" style="7" customWidth="1"/>
    <col min="12808" max="12808" width="10.54296875" style="7" customWidth="1"/>
    <col min="12809" max="12809" width="15.453125" style="7" customWidth="1"/>
    <col min="12810" max="12810" width="15.54296875" style="7" customWidth="1"/>
    <col min="12811" max="12811" width="14.54296875" style="7" customWidth="1"/>
    <col min="12812" max="12813" width="14" style="7" customWidth="1"/>
    <col min="12814" max="12814" width="14.54296875" style="7" customWidth="1"/>
    <col min="12815" max="12815" width="14.26953125" style="7" customWidth="1"/>
    <col min="12816" max="12816" width="16" style="7" customWidth="1"/>
    <col min="12817" max="13057" width="9" style="7"/>
    <col min="13058" max="13058" width="3.7265625" style="7" customWidth="1"/>
    <col min="13059" max="13059" width="13.26953125" style="7" customWidth="1"/>
    <col min="13060" max="13060" width="45.1796875" style="7" customWidth="1"/>
    <col min="13061" max="13061" width="3.81640625" style="7" customWidth="1"/>
    <col min="13062" max="13062" width="7.1796875" style="7" customWidth="1"/>
    <col min="13063" max="13063" width="9.26953125" style="7" customWidth="1"/>
    <col min="13064" max="13064" width="10.54296875" style="7" customWidth="1"/>
    <col min="13065" max="13065" width="15.453125" style="7" customWidth="1"/>
    <col min="13066" max="13066" width="15.54296875" style="7" customWidth="1"/>
    <col min="13067" max="13067" width="14.54296875" style="7" customWidth="1"/>
    <col min="13068" max="13069" width="14" style="7" customWidth="1"/>
    <col min="13070" max="13070" width="14.54296875" style="7" customWidth="1"/>
    <col min="13071" max="13071" width="14.26953125" style="7" customWidth="1"/>
    <col min="13072" max="13072" width="16" style="7" customWidth="1"/>
    <col min="13073" max="13313" width="9" style="7"/>
    <col min="13314" max="13314" width="3.7265625" style="7" customWidth="1"/>
    <col min="13315" max="13315" width="13.26953125" style="7" customWidth="1"/>
    <col min="13316" max="13316" width="45.1796875" style="7" customWidth="1"/>
    <col min="13317" max="13317" width="3.81640625" style="7" customWidth="1"/>
    <col min="13318" max="13318" width="7.1796875" style="7" customWidth="1"/>
    <col min="13319" max="13319" width="9.26953125" style="7" customWidth="1"/>
    <col min="13320" max="13320" width="10.54296875" style="7" customWidth="1"/>
    <col min="13321" max="13321" width="15.453125" style="7" customWidth="1"/>
    <col min="13322" max="13322" width="15.54296875" style="7" customWidth="1"/>
    <col min="13323" max="13323" width="14.54296875" style="7" customWidth="1"/>
    <col min="13324" max="13325" width="14" style="7" customWidth="1"/>
    <col min="13326" max="13326" width="14.54296875" style="7" customWidth="1"/>
    <col min="13327" max="13327" width="14.26953125" style="7" customWidth="1"/>
    <col min="13328" max="13328" width="16" style="7" customWidth="1"/>
    <col min="13329" max="13569" width="9" style="7"/>
    <col min="13570" max="13570" width="3.7265625" style="7" customWidth="1"/>
    <col min="13571" max="13571" width="13.26953125" style="7" customWidth="1"/>
    <col min="13572" max="13572" width="45.1796875" style="7" customWidth="1"/>
    <col min="13573" max="13573" width="3.81640625" style="7" customWidth="1"/>
    <col min="13574" max="13574" width="7.1796875" style="7" customWidth="1"/>
    <col min="13575" max="13575" width="9.26953125" style="7" customWidth="1"/>
    <col min="13576" max="13576" width="10.54296875" style="7" customWidth="1"/>
    <col min="13577" max="13577" width="15.453125" style="7" customWidth="1"/>
    <col min="13578" max="13578" width="15.54296875" style="7" customWidth="1"/>
    <col min="13579" max="13579" width="14.54296875" style="7" customWidth="1"/>
    <col min="13580" max="13581" width="14" style="7" customWidth="1"/>
    <col min="13582" max="13582" width="14.54296875" style="7" customWidth="1"/>
    <col min="13583" max="13583" width="14.26953125" style="7" customWidth="1"/>
    <col min="13584" max="13584" width="16" style="7" customWidth="1"/>
    <col min="13585" max="13825" width="9" style="7"/>
    <col min="13826" max="13826" width="3.7265625" style="7" customWidth="1"/>
    <col min="13827" max="13827" width="13.26953125" style="7" customWidth="1"/>
    <col min="13828" max="13828" width="45.1796875" style="7" customWidth="1"/>
    <col min="13829" max="13829" width="3.81640625" style="7" customWidth="1"/>
    <col min="13830" max="13830" width="7.1796875" style="7" customWidth="1"/>
    <col min="13831" max="13831" width="9.26953125" style="7" customWidth="1"/>
    <col min="13832" max="13832" width="10.54296875" style="7" customWidth="1"/>
    <col min="13833" max="13833" width="15.453125" style="7" customWidth="1"/>
    <col min="13834" max="13834" width="15.54296875" style="7" customWidth="1"/>
    <col min="13835" max="13835" width="14.54296875" style="7" customWidth="1"/>
    <col min="13836" max="13837" width="14" style="7" customWidth="1"/>
    <col min="13838" max="13838" width="14.54296875" style="7" customWidth="1"/>
    <col min="13839" max="13839" width="14.26953125" style="7" customWidth="1"/>
    <col min="13840" max="13840" width="16" style="7" customWidth="1"/>
    <col min="13841" max="14081" width="9" style="7"/>
    <col min="14082" max="14082" width="3.7265625" style="7" customWidth="1"/>
    <col min="14083" max="14083" width="13.26953125" style="7" customWidth="1"/>
    <col min="14084" max="14084" width="45.1796875" style="7" customWidth="1"/>
    <col min="14085" max="14085" width="3.81640625" style="7" customWidth="1"/>
    <col min="14086" max="14086" width="7.1796875" style="7" customWidth="1"/>
    <col min="14087" max="14087" width="9.26953125" style="7" customWidth="1"/>
    <col min="14088" max="14088" width="10.54296875" style="7" customWidth="1"/>
    <col min="14089" max="14089" width="15.453125" style="7" customWidth="1"/>
    <col min="14090" max="14090" width="15.54296875" style="7" customWidth="1"/>
    <col min="14091" max="14091" width="14.54296875" style="7" customWidth="1"/>
    <col min="14092" max="14093" width="14" style="7" customWidth="1"/>
    <col min="14094" max="14094" width="14.54296875" style="7" customWidth="1"/>
    <col min="14095" max="14095" width="14.26953125" style="7" customWidth="1"/>
    <col min="14096" max="14096" width="16" style="7" customWidth="1"/>
    <col min="14097" max="14337" width="9" style="7"/>
    <col min="14338" max="14338" width="3.7265625" style="7" customWidth="1"/>
    <col min="14339" max="14339" width="13.26953125" style="7" customWidth="1"/>
    <col min="14340" max="14340" width="45.1796875" style="7" customWidth="1"/>
    <col min="14341" max="14341" width="3.81640625" style="7" customWidth="1"/>
    <col min="14342" max="14342" width="7.1796875" style="7" customWidth="1"/>
    <col min="14343" max="14343" width="9.26953125" style="7" customWidth="1"/>
    <col min="14344" max="14344" width="10.54296875" style="7" customWidth="1"/>
    <col min="14345" max="14345" width="15.453125" style="7" customWidth="1"/>
    <col min="14346" max="14346" width="15.54296875" style="7" customWidth="1"/>
    <col min="14347" max="14347" width="14.54296875" style="7" customWidth="1"/>
    <col min="14348" max="14349" width="14" style="7" customWidth="1"/>
    <col min="14350" max="14350" width="14.54296875" style="7" customWidth="1"/>
    <col min="14351" max="14351" width="14.26953125" style="7" customWidth="1"/>
    <col min="14352" max="14352" width="16" style="7" customWidth="1"/>
    <col min="14353" max="14593" width="9" style="7"/>
    <col min="14594" max="14594" width="3.7265625" style="7" customWidth="1"/>
    <col min="14595" max="14595" width="13.26953125" style="7" customWidth="1"/>
    <col min="14596" max="14596" width="45.1796875" style="7" customWidth="1"/>
    <col min="14597" max="14597" width="3.81640625" style="7" customWidth="1"/>
    <col min="14598" max="14598" width="7.1796875" style="7" customWidth="1"/>
    <col min="14599" max="14599" width="9.26953125" style="7" customWidth="1"/>
    <col min="14600" max="14600" width="10.54296875" style="7" customWidth="1"/>
    <col min="14601" max="14601" width="15.453125" style="7" customWidth="1"/>
    <col min="14602" max="14602" width="15.54296875" style="7" customWidth="1"/>
    <col min="14603" max="14603" width="14.54296875" style="7" customWidth="1"/>
    <col min="14604" max="14605" width="14" style="7" customWidth="1"/>
    <col min="14606" max="14606" width="14.54296875" style="7" customWidth="1"/>
    <col min="14607" max="14607" width="14.26953125" style="7" customWidth="1"/>
    <col min="14608" max="14608" width="16" style="7" customWidth="1"/>
    <col min="14609" max="14849" width="9" style="7"/>
    <col min="14850" max="14850" width="3.7265625" style="7" customWidth="1"/>
    <col min="14851" max="14851" width="13.26953125" style="7" customWidth="1"/>
    <col min="14852" max="14852" width="45.1796875" style="7" customWidth="1"/>
    <col min="14853" max="14853" width="3.81640625" style="7" customWidth="1"/>
    <col min="14854" max="14854" width="7.1796875" style="7" customWidth="1"/>
    <col min="14855" max="14855" width="9.26953125" style="7" customWidth="1"/>
    <col min="14856" max="14856" width="10.54296875" style="7" customWidth="1"/>
    <col min="14857" max="14857" width="15.453125" style="7" customWidth="1"/>
    <col min="14858" max="14858" width="15.54296875" style="7" customWidth="1"/>
    <col min="14859" max="14859" width="14.54296875" style="7" customWidth="1"/>
    <col min="14860" max="14861" width="14" style="7" customWidth="1"/>
    <col min="14862" max="14862" width="14.54296875" style="7" customWidth="1"/>
    <col min="14863" max="14863" width="14.26953125" style="7" customWidth="1"/>
    <col min="14864" max="14864" width="16" style="7" customWidth="1"/>
    <col min="14865" max="15105" width="9" style="7"/>
    <col min="15106" max="15106" width="3.7265625" style="7" customWidth="1"/>
    <col min="15107" max="15107" width="13.26953125" style="7" customWidth="1"/>
    <col min="15108" max="15108" width="45.1796875" style="7" customWidth="1"/>
    <col min="15109" max="15109" width="3.81640625" style="7" customWidth="1"/>
    <col min="15110" max="15110" width="7.1796875" style="7" customWidth="1"/>
    <col min="15111" max="15111" width="9.26953125" style="7" customWidth="1"/>
    <col min="15112" max="15112" width="10.54296875" style="7" customWidth="1"/>
    <col min="15113" max="15113" width="15.453125" style="7" customWidth="1"/>
    <col min="15114" max="15114" width="15.54296875" style="7" customWidth="1"/>
    <col min="15115" max="15115" width="14.54296875" style="7" customWidth="1"/>
    <col min="15116" max="15117" width="14" style="7" customWidth="1"/>
    <col min="15118" max="15118" width="14.54296875" style="7" customWidth="1"/>
    <col min="15119" max="15119" width="14.26953125" style="7" customWidth="1"/>
    <col min="15120" max="15120" width="16" style="7" customWidth="1"/>
    <col min="15121" max="15361" width="9" style="7"/>
    <col min="15362" max="15362" width="3.7265625" style="7" customWidth="1"/>
    <col min="15363" max="15363" width="13.26953125" style="7" customWidth="1"/>
    <col min="15364" max="15364" width="45.1796875" style="7" customWidth="1"/>
    <col min="15365" max="15365" width="3.81640625" style="7" customWidth="1"/>
    <col min="15366" max="15366" width="7.1796875" style="7" customWidth="1"/>
    <col min="15367" max="15367" width="9.26953125" style="7" customWidth="1"/>
    <col min="15368" max="15368" width="10.54296875" style="7" customWidth="1"/>
    <col min="15369" max="15369" width="15.453125" style="7" customWidth="1"/>
    <col min="15370" max="15370" width="15.54296875" style="7" customWidth="1"/>
    <col min="15371" max="15371" width="14.54296875" style="7" customWidth="1"/>
    <col min="15372" max="15373" width="14" style="7" customWidth="1"/>
    <col min="15374" max="15374" width="14.54296875" style="7" customWidth="1"/>
    <col min="15375" max="15375" width="14.26953125" style="7" customWidth="1"/>
    <col min="15376" max="15376" width="16" style="7" customWidth="1"/>
    <col min="15377" max="15617" width="9" style="7"/>
    <col min="15618" max="15618" width="3.7265625" style="7" customWidth="1"/>
    <col min="15619" max="15619" width="13.26953125" style="7" customWidth="1"/>
    <col min="15620" max="15620" width="45.1796875" style="7" customWidth="1"/>
    <col min="15621" max="15621" width="3.81640625" style="7" customWidth="1"/>
    <col min="15622" max="15622" width="7.1796875" style="7" customWidth="1"/>
    <col min="15623" max="15623" width="9.26953125" style="7" customWidth="1"/>
    <col min="15624" max="15624" width="10.54296875" style="7" customWidth="1"/>
    <col min="15625" max="15625" width="15.453125" style="7" customWidth="1"/>
    <col min="15626" max="15626" width="15.54296875" style="7" customWidth="1"/>
    <col min="15627" max="15627" width="14.54296875" style="7" customWidth="1"/>
    <col min="15628" max="15629" width="14" style="7" customWidth="1"/>
    <col min="15630" max="15630" width="14.54296875" style="7" customWidth="1"/>
    <col min="15631" max="15631" width="14.26953125" style="7" customWidth="1"/>
    <col min="15632" max="15632" width="16" style="7" customWidth="1"/>
    <col min="15633" max="15873" width="9" style="7"/>
    <col min="15874" max="15874" width="3.7265625" style="7" customWidth="1"/>
    <col min="15875" max="15875" width="13.26953125" style="7" customWidth="1"/>
    <col min="15876" max="15876" width="45.1796875" style="7" customWidth="1"/>
    <col min="15877" max="15877" width="3.81640625" style="7" customWidth="1"/>
    <col min="15878" max="15878" width="7.1796875" style="7" customWidth="1"/>
    <col min="15879" max="15879" width="9.26953125" style="7" customWidth="1"/>
    <col min="15880" max="15880" width="10.54296875" style="7" customWidth="1"/>
    <col min="15881" max="15881" width="15.453125" style="7" customWidth="1"/>
    <col min="15882" max="15882" width="15.54296875" style="7" customWidth="1"/>
    <col min="15883" max="15883" width="14.54296875" style="7" customWidth="1"/>
    <col min="15884" max="15885" width="14" style="7" customWidth="1"/>
    <col min="15886" max="15886" width="14.54296875" style="7" customWidth="1"/>
    <col min="15887" max="15887" width="14.26953125" style="7" customWidth="1"/>
    <col min="15888" max="15888" width="16" style="7" customWidth="1"/>
    <col min="15889" max="16129" width="9" style="7"/>
    <col min="16130" max="16130" width="3.7265625" style="7" customWidth="1"/>
    <col min="16131" max="16131" width="13.26953125" style="7" customWidth="1"/>
    <col min="16132" max="16132" width="45.1796875" style="7" customWidth="1"/>
    <col min="16133" max="16133" width="3.81640625" style="7" customWidth="1"/>
    <col min="16134" max="16134" width="7.1796875" style="7" customWidth="1"/>
    <col min="16135" max="16135" width="9.26953125" style="7" customWidth="1"/>
    <col min="16136" max="16136" width="10.54296875" style="7" customWidth="1"/>
    <col min="16137" max="16137" width="15.453125" style="7" customWidth="1"/>
    <col min="16138" max="16138" width="15.54296875" style="7" customWidth="1"/>
    <col min="16139" max="16139" width="14.54296875" style="7" customWidth="1"/>
    <col min="16140" max="16141" width="14" style="7" customWidth="1"/>
    <col min="16142" max="16142" width="14.54296875" style="7" customWidth="1"/>
    <col min="16143" max="16143" width="14.26953125" style="7" customWidth="1"/>
    <col min="16144" max="16144" width="16" style="7" customWidth="1"/>
    <col min="16145" max="16384" width="9" style="7"/>
  </cols>
  <sheetData>
    <row r="1" spans="1:29" ht="27.75" customHeight="1" x14ac:dyDescent="0.35">
      <c r="A1" s="199" t="s">
        <v>0</v>
      </c>
      <c r="B1" s="199"/>
      <c r="C1" s="200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R1" s="23"/>
      <c r="S1" s="23"/>
    </row>
    <row r="2" spans="1:29" ht="13.5" customHeight="1" x14ac:dyDescent="0.25">
      <c r="A2" s="24" t="s">
        <v>1</v>
      </c>
      <c r="B2" s="25"/>
      <c r="C2" s="7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R2" s="25"/>
      <c r="S2" s="25"/>
    </row>
    <row r="3" spans="1:29" ht="13.5" customHeight="1" x14ac:dyDescent="0.25">
      <c r="A3" s="24" t="s">
        <v>2621</v>
      </c>
      <c r="B3" s="25"/>
      <c r="C3" s="7"/>
      <c r="D3" s="25"/>
      <c r="E3" s="25"/>
      <c r="F3" s="25"/>
      <c r="G3" s="25"/>
      <c r="H3" s="25"/>
      <c r="I3" s="25"/>
      <c r="J3" s="201"/>
      <c r="K3" s="202"/>
      <c r="L3" s="26"/>
      <c r="M3" s="25"/>
      <c r="N3" s="25"/>
      <c r="O3" s="25"/>
      <c r="P3" s="25"/>
      <c r="R3" s="25"/>
      <c r="S3" s="25"/>
    </row>
    <row r="4" spans="1:29" ht="13.5" customHeight="1" x14ac:dyDescent="0.25">
      <c r="A4" s="24" t="s">
        <v>2203</v>
      </c>
      <c r="B4" s="25"/>
      <c r="C4" s="7"/>
      <c r="D4" s="25"/>
      <c r="E4" s="25"/>
      <c r="F4" s="25"/>
      <c r="G4" s="25"/>
      <c r="H4" s="25"/>
      <c r="I4" s="25"/>
      <c r="J4" s="201"/>
      <c r="K4" s="202"/>
      <c r="L4" s="26"/>
      <c r="M4" s="25"/>
      <c r="N4" s="25"/>
      <c r="O4" s="25"/>
      <c r="P4" s="25"/>
      <c r="R4" s="25"/>
      <c r="S4" s="25"/>
    </row>
    <row r="5" spans="1:29" ht="6.75" customHeight="1" x14ac:dyDescent="0.35">
      <c r="A5" s="27"/>
      <c r="B5" s="28"/>
      <c r="C5" s="7"/>
      <c r="D5" s="29"/>
      <c r="E5" s="30"/>
      <c r="F5" s="30"/>
      <c r="G5" s="31"/>
      <c r="H5" s="31"/>
      <c r="I5" s="31"/>
      <c r="J5" s="203"/>
      <c r="K5" s="204"/>
      <c r="L5" s="31"/>
      <c r="M5" s="31"/>
      <c r="N5" s="31"/>
      <c r="O5" s="31"/>
      <c r="P5" s="31"/>
      <c r="R5" s="31"/>
      <c r="S5" s="31"/>
    </row>
    <row r="6" spans="1:29" ht="12.75" customHeight="1" x14ac:dyDescent="0.25">
      <c r="A6" s="32" t="s">
        <v>4</v>
      </c>
      <c r="B6" s="25"/>
      <c r="C6" s="7"/>
      <c r="D6" s="33"/>
      <c r="E6" s="34"/>
      <c r="F6" s="34"/>
      <c r="G6" s="35"/>
      <c r="H6" s="35"/>
      <c r="I6" s="35"/>
      <c r="J6" s="197"/>
      <c r="K6" s="198"/>
      <c r="L6" s="35"/>
      <c r="M6" s="35"/>
      <c r="N6" s="35"/>
      <c r="O6" s="35"/>
      <c r="P6" s="35"/>
      <c r="R6" s="35"/>
      <c r="S6" s="35"/>
    </row>
    <row r="7" spans="1:29" ht="12.75" customHeight="1" x14ac:dyDescent="0.25">
      <c r="A7" s="32" t="s">
        <v>5</v>
      </c>
      <c r="B7" s="25"/>
      <c r="C7" s="7"/>
      <c r="D7" s="33"/>
      <c r="E7" s="34"/>
      <c r="F7" s="34"/>
      <c r="G7" s="35"/>
      <c r="H7" s="35"/>
      <c r="I7" s="35"/>
      <c r="J7" s="197"/>
      <c r="K7" s="198"/>
      <c r="L7" s="35"/>
      <c r="M7" s="35"/>
      <c r="N7" s="32" t="s">
        <v>6</v>
      </c>
      <c r="O7" s="35"/>
      <c r="P7" s="35"/>
      <c r="R7" s="35"/>
      <c r="S7" s="35"/>
    </row>
    <row r="8" spans="1:29" ht="12.75" customHeight="1" x14ac:dyDescent="0.25">
      <c r="A8" s="32" t="s">
        <v>7</v>
      </c>
      <c r="B8" s="25"/>
      <c r="C8" s="7"/>
      <c r="D8" s="33"/>
      <c r="E8" s="34"/>
      <c r="F8" s="34"/>
      <c r="G8" s="35"/>
      <c r="H8" s="35"/>
      <c r="I8" s="35"/>
      <c r="J8" s="197"/>
      <c r="K8" s="198"/>
      <c r="L8" s="35"/>
      <c r="M8" s="35"/>
      <c r="N8" s="32"/>
      <c r="O8" s="35"/>
      <c r="P8" s="35"/>
      <c r="R8" s="35"/>
      <c r="S8" s="35"/>
    </row>
    <row r="9" spans="1:29" ht="6" customHeight="1" x14ac:dyDescent="0.35">
      <c r="A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R9" s="7"/>
      <c r="S9" s="7"/>
    </row>
    <row r="10" spans="1:29" s="38" customFormat="1" ht="13" x14ac:dyDescent="0.3">
      <c r="A10" s="36"/>
      <c r="B10" s="37"/>
      <c r="D10" s="39"/>
      <c r="E10" s="40"/>
      <c r="F10" s="41"/>
      <c r="G10" s="42"/>
      <c r="H10" s="191" t="s">
        <v>4585</v>
      </c>
      <c r="I10" s="192"/>
      <c r="J10" s="192"/>
      <c r="K10" s="192"/>
      <c r="L10" s="192"/>
      <c r="M10" s="192"/>
      <c r="N10" s="192"/>
      <c r="O10" s="192"/>
      <c r="P10" s="192"/>
      <c r="Q10" s="192"/>
      <c r="R10" s="193"/>
      <c r="S10" s="42"/>
      <c r="T10" s="43"/>
      <c r="U10" s="43"/>
      <c r="V10" s="43"/>
      <c r="W10" s="43"/>
      <c r="X10" s="43"/>
      <c r="Y10" s="194" t="s">
        <v>4584</v>
      </c>
      <c r="Z10" s="195"/>
      <c r="AA10" s="195"/>
      <c r="AB10" s="196"/>
      <c r="AC10" s="44"/>
    </row>
    <row r="11" spans="1:29" s="38" customFormat="1" ht="13" x14ac:dyDescent="0.3">
      <c r="F11" s="45" t="s">
        <v>4560</v>
      </c>
      <c r="G11" s="45" t="s">
        <v>4561</v>
      </c>
      <c r="H11" s="45" t="s">
        <v>4562</v>
      </c>
      <c r="I11" s="45"/>
      <c r="J11" s="45"/>
      <c r="K11" s="45"/>
      <c r="L11" s="45"/>
      <c r="M11" s="45"/>
      <c r="N11" s="45"/>
      <c r="O11" s="45"/>
      <c r="P11" s="45"/>
      <c r="Q11" s="45"/>
      <c r="R11" s="45" t="s">
        <v>4566</v>
      </c>
      <c r="S11" s="45"/>
      <c r="T11" s="45" t="s">
        <v>4568</v>
      </c>
      <c r="U11" s="45" t="s">
        <v>4569</v>
      </c>
      <c r="V11" s="45" t="s">
        <v>4570</v>
      </c>
      <c r="W11" s="45" t="s">
        <v>4571</v>
      </c>
      <c r="X11" s="45" t="s">
        <v>4572</v>
      </c>
      <c r="Y11" s="45" t="s">
        <v>4573</v>
      </c>
      <c r="Z11" s="45" t="s">
        <v>4574</v>
      </c>
      <c r="AA11" s="45" t="s">
        <v>4575</v>
      </c>
      <c r="AB11" s="45" t="s">
        <v>95</v>
      </c>
      <c r="AC11" s="45" t="s">
        <v>4576</v>
      </c>
    </row>
    <row r="12" spans="1:29" s="38" customFormat="1" ht="91.5" thickBot="1" x14ac:dyDescent="0.4">
      <c r="A12" s="46" t="s">
        <v>4588</v>
      </c>
      <c r="B12" s="46" t="s">
        <v>4587</v>
      </c>
      <c r="C12" s="46" t="s">
        <v>4586</v>
      </c>
      <c r="D12" s="46" t="s">
        <v>8</v>
      </c>
      <c r="E12" s="46" t="s">
        <v>9</v>
      </c>
      <c r="F12" s="47" t="s">
        <v>4563</v>
      </c>
      <c r="G12" s="48" t="s">
        <v>4564</v>
      </c>
      <c r="H12" s="49" t="s">
        <v>4565</v>
      </c>
      <c r="I12" s="46" t="s">
        <v>10</v>
      </c>
      <c r="J12" s="46" t="s">
        <v>11</v>
      </c>
      <c r="K12" s="46" t="s">
        <v>12</v>
      </c>
      <c r="L12" s="46" t="s">
        <v>13</v>
      </c>
      <c r="M12" s="46" t="s">
        <v>14</v>
      </c>
      <c r="N12" s="46" t="s">
        <v>15</v>
      </c>
      <c r="O12" s="46" t="s">
        <v>16</v>
      </c>
      <c r="P12" s="46" t="s">
        <v>17</v>
      </c>
      <c r="R12" s="50" t="s">
        <v>4567</v>
      </c>
      <c r="S12" s="46" t="s">
        <v>11</v>
      </c>
      <c r="T12" s="49" t="s">
        <v>4577</v>
      </c>
      <c r="U12" s="49" t="s">
        <v>4578</v>
      </c>
      <c r="V12" s="49" t="s">
        <v>4579</v>
      </c>
      <c r="W12" s="49" t="s">
        <v>4580</v>
      </c>
      <c r="X12" s="49" t="s">
        <v>4581</v>
      </c>
      <c r="Y12" s="49">
        <v>2018</v>
      </c>
      <c r="Z12" s="49">
        <v>2019</v>
      </c>
      <c r="AA12" s="49">
        <v>2020</v>
      </c>
      <c r="AB12" s="49" t="s">
        <v>4582</v>
      </c>
      <c r="AC12" s="51" t="s">
        <v>4583</v>
      </c>
    </row>
    <row r="13" spans="1:29" ht="30.75" customHeight="1" thickBot="1" x14ac:dyDescent="0.35">
      <c r="A13" s="53"/>
      <c r="B13" s="54" t="s">
        <v>2204</v>
      </c>
      <c r="C13" s="55" t="s">
        <v>2205</v>
      </c>
      <c r="D13" s="55"/>
      <c r="E13" s="56"/>
      <c r="F13" s="56"/>
      <c r="G13" s="57"/>
      <c r="H13" s="57"/>
      <c r="I13" s="57">
        <v>2166812.13</v>
      </c>
      <c r="J13" s="57">
        <v>1915231.9609999999</v>
      </c>
      <c r="K13" s="57">
        <v>0</v>
      </c>
      <c r="L13" s="57">
        <v>0</v>
      </c>
      <c r="M13" s="57">
        <v>0</v>
      </c>
      <c r="N13" s="57">
        <v>0</v>
      </c>
      <c r="O13" s="57">
        <v>0</v>
      </c>
      <c r="P13" s="57">
        <v>0</v>
      </c>
      <c r="R13" s="57"/>
      <c r="S13" s="57">
        <v>1915231.9609999999</v>
      </c>
      <c r="X13" s="52">
        <f>SUBTOTAL(9,X14:X204)</f>
        <v>122438.48434291869</v>
      </c>
    </row>
    <row r="14" spans="1:29" ht="28.5" customHeight="1" x14ac:dyDescent="0.3">
      <c r="A14" s="58"/>
      <c r="B14" s="59" t="s">
        <v>2206</v>
      </c>
      <c r="C14" s="60" t="s">
        <v>3037</v>
      </c>
      <c r="D14" s="60"/>
      <c r="E14" s="61"/>
      <c r="F14" s="61"/>
      <c r="G14" s="62"/>
      <c r="H14" s="62"/>
      <c r="I14" s="62">
        <v>1808053.83</v>
      </c>
      <c r="J14" s="62">
        <v>1808053.831</v>
      </c>
      <c r="K14" s="62">
        <v>0</v>
      </c>
      <c r="L14" s="62">
        <v>0</v>
      </c>
      <c r="M14" s="62">
        <v>0</v>
      </c>
      <c r="N14" s="62">
        <v>0</v>
      </c>
      <c r="O14" s="62">
        <v>0</v>
      </c>
      <c r="P14" s="62">
        <v>0</v>
      </c>
      <c r="R14" s="62"/>
      <c r="S14" s="62">
        <v>1808053.831</v>
      </c>
    </row>
    <row r="15" spans="1:29" ht="55.5" customHeight="1" x14ac:dyDescent="0.2">
      <c r="A15" s="2">
        <v>1</v>
      </c>
      <c r="B15" s="3" t="s">
        <v>2076</v>
      </c>
      <c r="C15" s="4" t="s">
        <v>3038</v>
      </c>
      <c r="D15" s="4" t="s">
        <v>44</v>
      </c>
      <c r="E15" s="5">
        <v>0</v>
      </c>
      <c r="F15" s="5">
        <v>1</v>
      </c>
      <c r="G15" s="6">
        <v>644494.25</v>
      </c>
      <c r="H15" s="6"/>
      <c r="I15" s="6"/>
      <c r="J15" s="6"/>
      <c r="K15" s="6"/>
      <c r="L15" s="6"/>
      <c r="M15" s="6"/>
      <c r="N15" s="6"/>
      <c r="O15" s="6"/>
      <c r="P15" s="6"/>
      <c r="R15" s="6"/>
      <c r="S15" s="6">
        <v>644494.25</v>
      </c>
    </row>
    <row r="16" spans="1:29" ht="13.5" customHeight="1" x14ac:dyDescent="0.2">
      <c r="A16" s="2">
        <v>2</v>
      </c>
      <c r="B16" s="3" t="s">
        <v>2209</v>
      </c>
      <c r="C16" s="4" t="s">
        <v>2210</v>
      </c>
      <c r="D16" s="4" t="s">
        <v>44</v>
      </c>
      <c r="E16" s="5">
        <v>0</v>
      </c>
      <c r="F16" s="5">
        <v>1</v>
      </c>
      <c r="G16" s="6">
        <v>19843.13</v>
      </c>
      <c r="H16" s="6"/>
      <c r="I16" s="6"/>
      <c r="J16" s="6"/>
      <c r="K16" s="6"/>
      <c r="L16" s="6"/>
      <c r="M16" s="6"/>
      <c r="N16" s="6"/>
      <c r="O16" s="6"/>
      <c r="P16" s="6"/>
      <c r="R16" s="6"/>
      <c r="S16" s="6">
        <v>19843.13</v>
      </c>
    </row>
    <row r="17" spans="1:19" ht="13.5" customHeight="1" x14ac:dyDescent="0.2">
      <c r="A17" s="2">
        <v>3</v>
      </c>
      <c r="B17" s="3" t="s">
        <v>2211</v>
      </c>
      <c r="C17" s="4" t="s">
        <v>2216</v>
      </c>
      <c r="D17" s="4" t="s">
        <v>44</v>
      </c>
      <c r="E17" s="5">
        <v>0</v>
      </c>
      <c r="F17" s="5">
        <v>1</v>
      </c>
      <c r="G17" s="6">
        <v>8169.39</v>
      </c>
      <c r="H17" s="6"/>
      <c r="I17" s="6"/>
      <c r="J17" s="6"/>
      <c r="K17" s="6"/>
      <c r="L17" s="6"/>
      <c r="M17" s="6"/>
      <c r="N17" s="6"/>
      <c r="O17" s="6"/>
      <c r="P17" s="6"/>
      <c r="R17" s="6"/>
      <c r="S17" s="6">
        <v>8169.39</v>
      </c>
    </row>
    <row r="18" spans="1:19" ht="55.5" customHeight="1" x14ac:dyDescent="0.2">
      <c r="A18" s="2">
        <v>4</v>
      </c>
      <c r="B18" s="3" t="s">
        <v>2078</v>
      </c>
      <c r="C18" s="4" t="s">
        <v>3039</v>
      </c>
      <c r="D18" s="4" t="s">
        <v>44</v>
      </c>
      <c r="E18" s="5">
        <v>0</v>
      </c>
      <c r="F18" s="5">
        <v>1</v>
      </c>
      <c r="G18" s="6">
        <v>170785.99</v>
      </c>
      <c r="H18" s="6"/>
      <c r="I18" s="6"/>
      <c r="J18" s="6"/>
      <c r="K18" s="6"/>
      <c r="L18" s="6"/>
      <c r="M18" s="6"/>
      <c r="N18" s="6"/>
      <c r="O18" s="6"/>
      <c r="P18" s="6"/>
      <c r="R18" s="6"/>
      <c r="S18" s="6">
        <v>170785.99</v>
      </c>
    </row>
    <row r="19" spans="1:19" ht="45" customHeight="1" x14ac:dyDescent="0.2">
      <c r="A19" s="2">
        <v>5</v>
      </c>
      <c r="B19" s="3" t="s">
        <v>3040</v>
      </c>
      <c r="C19" s="4" t="s">
        <v>3041</v>
      </c>
      <c r="D19" s="4" t="s">
        <v>2236</v>
      </c>
      <c r="E19" s="5">
        <v>0</v>
      </c>
      <c r="F19" s="5">
        <v>6</v>
      </c>
      <c r="G19" s="6">
        <v>1150.08</v>
      </c>
      <c r="H19" s="6"/>
      <c r="I19" s="6"/>
      <c r="J19" s="6"/>
      <c r="K19" s="6"/>
      <c r="L19" s="6"/>
      <c r="M19" s="6"/>
      <c r="N19" s="6"/>
      <c r="O19" s="6"/>
      <c r="P19" s="6"/>
      <c r="R19" s="6"/>
      <c r="S19" s="6">
        <v>6900.48</v>
      </c>
    </row>
    <row r="20" spans="1:19" ht="13.5" customHeight="1" x14ac:dyDescent="0.2">
      <c r="A20" s="2">
        <v>6</v>
      </c>
      <c r="B20" s="3" t="s">
        <v>2080</v>
      </c>
      <c r="C20" s="4" t="s">
        <v>3042</v>
      </c>
      <c r="D20" s="4" t="s">
        <v>44</v>
      </c>
      <c r="E20" s="5">
        <v>0</v>
      </c>
      <c r="F20" s="5">
        <v>32</v>
      </c>
      <c r="G20" s="6">
        <v>603.1</v>
      </c>
      <c r="H20" s="6"/>
      <c r="I20" s="6"/>
      <c r="J20" s="6"/>
      <c r="K20" s="6"/>
      <c r="L20" s="6"/>
      <c r="M20" s="6"/>
      <c r="N20" s="6"/>
      <c r="O20" s="6"/>
      <c r="P20" s="6"/>
      <c r="R20" s="6"/>
      <c r="S20" s="6">
        <v>19299.2</v>
      </c>
    </row>
    <row r="21" spans="1:19" ht="24" customHeight="1" x14ac:dyDescent="0.2">
      <c r="A21" s="2">
        <v>7</v>
      </c>
      <c r="B21" s="3" t="s">
        <v>2082</v>
      </c>
      <c r="C21" s="4" t="s">
        <v>3043</v>
      </c>
      <c r="D21" s="4" t="s">
        <v>44</v>
      </c>
      <c r="E21" s="5">
        <v>0</v>
      </c>
      <c r="F21" s="5">
        <v>1</v>
      </c>
      <c r="G21" s="6">
        <v>6123.08</v>
      </c>
      <c r="H21" s="6"/>
      <c r="I21" s="6"/>
      <c r="J21" s="6"/>
      <c r="K21" s="6"/>
      <c r="L21" s="6"/>
      <c r="M21" s="6"/>
      <c r="N21" s="6"/>
      <c r="O21" s="6"/>
      <c r="P21" s="6"/>
      <c r="R21" s="6"/>
      <c r="S21" s="6">
        <v>6123.08</v>
      </c>
    </row>
    <row r="22" spans="1:19" ht="13.5" customHeight="1" x14ac:dyDescent="0.2">
      <c r="A22" s="2">
        <v>8</v>
      </c>
      <c r="B22" s="3" t="s">
        <v>2084</v>
      </c>
      <c r="C22" s="4" t="s">
        <v>3044</v>
      </c>
      <c r="D22" s="4" t="s">
        <v>44</v>
      </c>
      <c r="E22" s="5">
        <v>0</v>
      </c>
      <c r="F22" s="5">
        <v>1</v>
      </c>
      <c r="G22" s="6">
        <v>5860.41</v>
      </c>
      <c r="H22" s="6"/>
      <c r="I22" s="6"/>
      <c r="J22" s="6"/>
      <c r="K22" s="6"/>
      <c r="L22" s="6"/>
      <c r="M22" s="6"/>
      <c r="N22" s="6"/>
      <c r="O22" s="6"/>
      <c r="P22" s="6"/>
      <c r="R22" s="6"/>
      <c r="S22" s="6">
        <v>5860.41</v>
      </c>
    </row>
    <row r="23" spans="1:19" ht="55.5" customHeight="1" x14ac:dyDescent="0.2">
      <c r="A23" s="2">
        <v>9</v>
      </c>
      <c r="B23" s="3" t="s">
        <v>2086</v>
      </c>
      <c r="C23" s="4" t="s">
        <v>3045</v>
      </c>
      <c r="D23" s="4" t="s">
        <v>38</v>
      </c>
      <c r="E23" s="5">
        <v>0</v>
      </c>
      <c r="F23" s="5">
        <v>36.93</v>
      </c>
      <c r="G23" s="6">
        <v>20413.7</v>
      </c>
      <c r="H23" s="6"/>
      <c r="I23" s="6"/>
      <c r="J23" s="6"/>
      <c r="K23" s="6"/>
      <c r="L23" s="6"/>
      <c r="M23" s="6"/>
      <c r="N23" s="6"/>
      <c r="O23" s="6"/>
      <c r="P23" s="6"/>
      <c r="R23" s="6"/>
      <c r="S23" s="6">
        <v>753877.94099999999</v>
      </c>
    </row>
    <row r="24" spans="1:19" ht="13.5" customHeight="1" x14ac:dyDescent="0.2">
      <c r="A24" s="2">
        <v>10</v>
      </c>
      <c r="B24" s="3" t="s">
        <v>2088</v>
      </c>
      <c r="C24" s="4" t="s">
        <v>3046</v>
      </c>
      <c r="D24" s="4" t="s">
        <v>44</v>
      </c>
      <c r="E24" s="5">
        <v>0</v>
      </c>
      <c r="F24" s="5">
        <v>1</v>
      </c>
      <c r="G24" s="6">
        <v>2843.83</v>
      </c>
      <c r="H24" s="6"/>
      <c r="I24" s="6"/>
      <c r="J24" s="6"/>
      <c r="K24" s="6"/>
      <c r="L24" s="6"/>
      <c r="M24" s="6"/>
      <c r="N24" s="6"/>
      <c r="O24" s="6"/>
      <c r="P24" s="6"/>
      <c r="R24" s="6"/>
      <c r="S24" s="6">
        <v>2843.83</v>
      </c>
    </row>
    <row r="25" spans="1:19" ht="13.5" customHeight="1" x14ac:dyDescent="0.2">
      <c r="A25" s="2">
        <v>11</v>
      </c>
      <c r="B25" s="3" t="s">
        <v>2090</v>
      </c>
      <c r="C25" s="4" t="s">
        <v>3047</v>
      </c>
      <c r="D25" s="4" t="s">
        <v>44</v>
      </c>
      <c r="E25" s="5">
        <v>0</v>
      </c>
      <c r="F25" s="5">
        <v>1</v>
      </c>
      <c r="G25" s="6">
        <v>3111.29</v>
      </c>
      <c r="H25" s="6"/>
      <c r="I25" s="6"/>
      <c r="J25" s="6"/>
      <c r="K25" s="6"/>
      <c r="L25" s="6"/>
      <c r="M25" s="6"/>
      <c r="N25" s="6"/>
      <c r="O25" s="6"/>
      <c r="P25" s="6"/>
      <c r="R25" s="6"/>
      <c r="S25" s="6">
        <v>3111.29</v>
      </c>
    </row>
    <row r="26" spans="1:19" ht="13.5" customHeight="1" x14ac:dyDescent="0.2">
      <c r="A26" s="2">
        <v>12</v>
      </c>
      <c r="B26" s="3" t="s">
        <v>2092</v>
      </c>
      <c r="C26" s="4" t="s">
        <v>3048</v>
      </c>
      <c r="D26" s="4" t="s">
        <v>44</v>
      </c>
      <c r="E26" s="5">
        <v>0</v>
      </c>
      <c r="F26" s="5">
        <v>1</v>
      </c>
      <c r="G26" s="6">
        <v>1857.28</v>
      </c>
      <c r="H26" s="6"/>
      <c r="I26" s="6"/>
      <c r="J26" s="6"/>
      <c r="K26" s="6"/>
      <c r="L26" s="6"/>
      <c r="M26" s="6"/>
      <c r="N26" s="6"/>
      <c r="O26" s="6"/>
      <c r="P26" s="6"/>
      <c r="R26" s="6"/>
      <c r="S26" s="6">
        <v>1857.28</v>
      </c>
    </row>
    <row r="27" spans="1:19" ht="13.5" customHeight="1" x14ac:dyDescent="0.2">
      <c r="A27" s="2">
        <v>13</v>
      </c>
      <c r="B27" s="3" t="s">
        <v>2094</v>
      </c>
      <c r="C27" s="4" t="s">
        <v>3049</v>
      </c>
      <c r="D27" s="4" t="s">
        <v>44</v>
      </c>
      <c r="E27" s="5">
        <v>0</v>
      </c>
      <c r="F27" s="5">
        <v>1</v>
      </c>
      <c r="G27" s="6">
        <v>2075.94</v>
      </c>
      <c r="H27" s="6"/>
      <c r="I27" s="6"/>
      <c r="J27" s="6"/>
      <c r="K27" s="6"/>
      <c r="L27" s="6"/>
      <c r="M27" s="6"/>
      <c r="N27" s="6"/>
      <c r="O27" s="6"/>
      <c r="P27" s="6"/>
      <c r="R27" s="6"/>
      <c r="S27" s="6">
        <v>2075.94</v>
      </c>
    </row>
    <row r="28" spans="1:19" ht="13.5" customHeight="1" x14ac:dyDescent="0.2">
      <c r="A28" s="2">
        <v>14</v>
      </c>
      <c r="B28" s="3" t="s">
        <v>2096</v>
      </c>
      <c r="C28" s="4" t="s">
        <v>3050</v>
      </c>
      <c r="D28" s="4" t="s">
        <v>44</v>
      </c>
      <c r="E28" s="5">
        <v>0</v>
      </c>
      <c r="F28" s="5">
        <v>1</v>
      </c>
      <c r="G28" s="6">
        <v>2403.6799999999998</v>
      </c>
      <c r="H28" s="6"/>
      <c r="I28" s="6"/>
      <c r="J28" s="6"/>
      <c r="K28" s="6"/>
      <c r="L28" s="6"/>
      <c r="M28" s="6"/>
      <c r="N28" s="6"/>
      <c r="O28" s="6"/>
      <c r="P28" s="6"/>
      <c r="R28" s="6"/>
      <c r="S28" s="6">
        <v>2403.6799999999998</v>
      </c>
    </row>
    <row r="29" spans="1:19" ht="13.5" customHeight="1" x14ac:dyDescent="0.2">
      <c r="A29" s="2">
        <v>15</v>
      </c>
      <c r="B29" s="3" t="s">
        <v>2098</v>
      </c>
      <c r="C29" s="4" t="s">
        <v>3051</v>
      </c>
      <c r="D29" s="4" t="s">
        <v>44</v>
      </c>
      <c r="E29" s="5">
        <v>0</v>
      </c>
      <c r="F29" s="5">
        <v>1</v>
      </c>
      <c r="G29" s="6">
        <v>1137.96</v>
      </c>
      <c r="H29" s="6"/>
      <c r="I29" s="6"/>
      <c r="J29" s="6"/>
      <c r="K29" s="6"/>
      <c r="L29" s="6"/>
      <c r="M29" s="6"/>
      <c r="N29" s="6"/>
      <c r="O29" s="6"/>
      <c r="P29" s="6"/>
      <c r="R29" s="6"/>
      <c r="S29" s="6">
        <v>1137.96</v>
      </c>
    </row>
    <row r="30" spans="1:19" ht="13.5" customHeight="1" x14ac:dyDescent="0.2">
      <c r="A30" s="2">
        <v>16</v>
      </c>
      <c r="B30" s="3" t="s">
        <v>2100</v>
      </c>
      <c r="C30" s="4" t="s">
        <v>3052</v>
      </c>
      <c r="D30" s="4" t="s">
        <v>44</v>
      </c>
      <c r="E30" s="5">
        <v>0</v>
      </c>
      <c r="F30" s="5">
        <v>1</v>
      </c>
      <c r="G30" s="6">
        <v>335.67</v>
      </c>
      <c r="H30" s="6"/>
      <c r="I30" s="6"/>
      <c r="J30" s="6"/>
      <c r="K30" s="6"/>
      <c r="L30" s="6"/>
      <c r="M30" s="6"/>
      <c r="N30" s="6"/>
      <c r="O30" s="6"/>
      <c r="P30" s="6"/>
      <c r="R30" s="6"/>
      <c r="S30" s="6">
        <v>335.67</v>
      </c>
    </row>
    <row r="31" spans="1:19" ht="13.5" customHeight="1" x14ac:dyDescent="0.2">
      <c r="A31" s="2">
        <v>17</v>
      </c>
      <c r="B31" s="3" t="s">
        <v>2102</v>
      </c>
      <c r="C31" s="4" t="s">
        <v>3053</v>
      </c>
      <c r="D31" s="4" t="s">
        <v>44</v>
      </c>
      <c r="E31" s="5">
        <v>0</v>
      </c>
      <c r="F31" s="5">
        <v>5</v>
      </c>
      <c r="G31" s="6">
        <v>301.55</v>
      </c>
      <c r="H31" s="6"/>
      <c r="I31" s="6"/>
      <c r="J31" s="6"/>
      <c r="K31" s="6"/>
      <c r="L31" s="6"/>
      <c r="M31" s="6"/>
      <c r="N31" s="6"/>
      <c r="O31" s="6"/>
      <c r="P31" s="6"/>
      <c r="R31" s="6"/>
      <c r="S31" s="6">
        <v>1507.75</v>
      </c>
    </row>
    <row r="32" spans="1:19" ht="13.5" customHeight="1" x14ac:dyDescent="0.2">
      <c r="A32" s="2">
        <v>18</v>
      </c>
      <c r="B32" s="3" t="s">
        <v>2104</v>
      </c>
      <c r="C32" s="4" t="s">
        <v>3054</v>
      </c>
      <c r="D32" s="4" t="s">
        <v>44</v>
      </c>
      <c r="E32" s="5">
        <v>0</v>
      </c>
      <c r="F32" s="5">
        <v>7</v>
      </c>
      <c r="G32" s="6">
        <v>248.38</v>
      </c>
      <c r="H32" s="6"/>
      <c r="I32" s="6"/>
      <c r="J32" s="6"/>
      <c r="K32" s="6"/>
      <c r="L32" s="6"/>
      <c r="M32" s="6"/>
      <c r="N32" s="6"/>
      <c r="O32" s="6"/>
      <c r="P32" s="6"/>
      <c r="R32" s="6"/>
      <c r="S32" s="6">
        <v>1738.66</v>
      </c>
    </row>
    <row r="33" spans="1:30" ht="13.5" customHeight="1" x14ac:dyDescent="0.2">
      <c r="A33" s="2">
        <v>19</v>
      </c>
      <c r="B33" s="3" t="s">
        <v>2106</v>
      </c>
      <c r="C33" s="4" t="s">
        <v>2249</v>
      </c>
      <c r="D33" s="4" t="s">
        <v>44</v>
      </c>
      <c r="E33" s="5">
        <v>0</v>
      </c>
      <c r="F33" s="5">
        <v>4</v>
      </c>
      <c r="G33" s="6">
        <v>84.71</v>
      </c>
      <c r="H33" s="6"/>
      <c r="I33" s="6"/>
      <c r="J33" s="6"/>
      <c r="K33" s="6"/>
      <c r="L33" s="6"/>
      <c r="M33" s="6"/>
      <c r="N33" s="6"/>
      <c r="O33" s="6"/>
      <c r="P33" s="6"/>
      <c r="R33" s="6"/>
      <c r="S33" s="6">
        <v>338.84</v>
      </c>
    </row>
    <row r="34" spans="1:30" s="85" customFormat="1" x14ac:dyDescent="0.35">
      <c r="A34" s="80"/>
      <c r="B34" s="81"/>
      <c r="C34" s="82"/>
      <c r="D34" s="82"/>
      <c r="E34" s="83"/>
      <c r="F34" s="83"/>
      <c r="G34" s="84"/>
      <c r="H34" s="84" t="s">
        <v>4628</v>
      </c>
      <c r="I34" s="84"/>
      <c r="J34" s="84"/>
      <c r="K34" s="84"/>
      <c r="L34" s="84"/>
      <c r="M34" s="84"/>
      <c r="N34" s="84"/>
      <c r="O34" s="84"/>
      <c r="P34" s="84"/>
      <c r="R34" s="84" t="s">
        <v>4629</v>
      </c>
      <c r="S34" s="84"/>
      <c r="T34" s="15"/>
      <c r="U34" s="15"/>
      <c r="V34" s="16"/>
      <c r="W34" s="16"/>
      <c r="X34" s="16"/>
      <c r="Y34" s="15"/>
      <c r="Z34" s="15"/>
      <c r="AA34" s="15"/>
      <c r="AB34" s="15"/>
      <c r="AC34" s="17"/>
      <c r="AD34" s="86"/>
    </row>
    <row r="35" spans="1:30" s="85" customFormat="1" ht="20" x14ac:dyDescent="0.35">
      <c r="A35" s="80"/>
      <c r="B35" s="81">
        <v>42972203</v>
      </c>
      <c r="C35" s="82" t="s">
        <v>5056</v>
      </c>
      <c r="D35" s="82" t="s">
        <v>44</v>
      </c>
      <c r="E35" s="83">
        <v>1.295E-2</v>
      </c>
      <c r="F35" s="83">
        <v>4</v>
      </c>
      <c r="G35" s="84">
        <v>302</v>
      </c>
      <c r="H35" s="84">
        <v>302</v>
      </c>
      <c r="I35" s="84">
        <v>101.893380365</v>
      </c>
      <c r="J35" s="84">
        <v>101.893380365</v>
      </c>
      <c r="K35" s="84"/>
      <c r="L35" s="84"/>
      <c r="M35" s="84"/>
      <c r="N35" s="84"/>
      <c r="O35" s="84"/>
      <c r="P35" s="84"/>
      <c r="R35" s="84">
        <v>341</v>
      </c>
      <c r="S35" s="84">
        <v>117.72364296000001</v>
      </c>
      <c r="T35" s="15">
        <f t="shared" ref="T35" si="0">R35/H35</f>
        <v>1.1291390728476822</v>
      </c>
      <c r="U35" s="15">
        <f t="shared" ref="U35" si="1">T35-AB35</f>
        <v>1.103487061308849</v>
      </c>
      <c r="V35" s="16">
        <f t="shared" ref="V35" si="2">G35*U35</f>
        <v>333.25309251527239</v>
      </c>
      <c r="W35" s="16">
        <f t="shared" ref="W35" si="3">V35-G35</f>
        <v>31.253092515272385</v>
      </c>
      <c r="X35" s="16">
        <f t="shared" ref="X35" si="4">F35*W35</f>
        <v>125.01237006108954</v>
      </c>
      <c r="Y35" s="15">
        <f t="shared" ref="Y35" si="5">104.584835545197%-100%</f>
        <v>4.5848355451969969E-2</v>
      </c>
      <c r="Z35" s="15">
        <f t="shared" ref="Z35" si="6">101.199262415129%-100%</f>
        <v>1.1992624151289988E-2</v>
      </c>
      <c r="AA35" s="15">
        <f t="shared" ref="AA35" si="7">101.911505501324%-100%</f>
        <v>1.9115055013239957E-2</v>
      </c>
      <c r="AB35" s="15">
        <f t="shared" ref="AB35" si="8">AVERAGE(Y35:AA35)</f>
        <v>2.5652011538833303E-2</v>
      </c>
      <c r="AC35" s="17" t="s">
        <v>5057</v>
      </c>
      <c r="AD35" s="86"/>
    </row>
    <row r="36" spans="1:30" ht="13.5" customHeight="1" x14ac:dyDescent="0.2">
      <c r="A36" s="2">
        <v>20</v>
      </c>
      <c r="B36" s="3" t="s">
        <v>3055</v>
      </c>
      <c r="C36" s="4" t="s">
        <v>3056</v>
      </c>
      <c r="D36" s="4" t="s">
        <v>44</v>
      </c>
      <c r="E36" s="5">
        <v>0</v>
      </c>
      <c r="F36" s="5">
        <v>4</v>
      </c>
      <c r="G36" s="6">
        <v>84.71</v>
      </c>
      <c r="H36" s="6"/>
      <c r="I36" s="6"/>
      <c r="J36" s="6"/>
      <c r="K36" s="6"/>
      <c r="L36" s="6"/>
      <c r="M36" s="6"/>
      <c r="N36" s="6"/>
      <c r="O36" s="6"/>
      <c r="P36" s="6"/>
      <c r="R36" s="6"/>
      <c r="S36" s="6">
        <v>338.84</v>
      </c>
    </row>
    <row r="37" spans="1:30" s="85" customFormat="1" x14ac:dyDescent="0.35">
      <c r="A37" s="80"/>
      <c r="B37" s="81"/>
      <c r="C37" s="82"/>
      <c r="D37" s="82"/>
      <c r="E37" s="83"/>
      <c r="F37" s="83"/>
      <c r="G37" s="84"/>
      <c r="H37" s="84" t="s">
        <v>4628</v>
      </c>
      <c r="I37" s="84"/>
      <c r="J37" s="84"/>
      <c r="K37" s="84"/>
      <c r="L37" s="84"/>
      <c r="M37" s="84"/>
      <c r="N37" s="84"/>
      <c r="O37" s="84"/>
      <c r="P37" s="84"/>
      <c r="R37" s="84" t="s">
        <v>4629</v>
      </c>
      <c r="S37" s="84"/>
      <c r="T37" s="15"/>
      <c r="U37" s="15"/>
      <c r="V37" s="16"/>
      <c r="W37" s="16"/>
      <c r="X37" s="16"/>
      <c r="Y37" s="15"/>
      <c r="Z37" s="15"/>
      <c r="AA37" s="15"/>
      <c r="AB37" s="15"/>
      <c r="AC37" s="17"/>
      <c r="AD37" s="86"/>
    </row>
    <row r="38" spans="1:30" s="85" customFormat="1" ht="20" x14ac:dyDescent="0.35">
      <c r="A38" s="80"/>
      <c r="B38" s="81">
        <v>42972203</v>
      </c>
      <c r="C38" s="82" t="s">
        <v>5056</v>
      </c>
      <c r="D38" s="82" t="s">
        <v>44</v>
      </c>
      <c r="E38" s="83">
        <v>1.295E-2</v>
      </c>
      <c r="F38" s="83">
        <v>4</v>
      </c>
      <c r="G38" s="84">
        <v>302</v>
      </c>
      <c r="H38" s="84">
        <v>302</v>
      </c>
      <c r="I38" s="84">
        <v>101.893380365</v>
      </c>
      <c r="J38" s="84">
        <v>101.893380365</v>
      </c>
      <c r="K38" s="84"/>
      <c r="L38" s="84"/>
      <c r="M38" s="84"/>
      <c r="N38" s="84"/>
      <c r="O38" s="84"/>
      <c r="P38" s="84"/>
      <c r="R38" s="84">
        <v>341</v>
      </c>
      <c r="S38" s="84">
        <v>117.72364296000001</v>
      </c>
      <c r="T38" s="15">
        <f t="shared" ref="T38" si="9">R38/H38</f>
        <v>1.1291390728476822</v>
      </c>
      <c r="U38" s="15">
        <f t="shared" ref="U38" si="10">T38-AB38</f>
        <v>1.103487061308849</v>
      </c>
      <c r="V38" s="16">
        <f t="shared" ref="V38" si="11">G38*U38</f>
        <v>333.25309251527239</v>
      </c>
      <c r="W38" s="16">
        <f t="shared" ref="W38" si="12">V38-G38</f>
        <v>31.253092515272385</v>
      </c>
      <c r="X38" s="16">
        <f t="shared" ref="X38" si="13">F38*W38</f>
        <v>125.01237006108954</v>
      </c>
      <c r="Y38" s="15">
        <f t="shared" ref="Y38" si="14">104.584835545197%-100%</f>
        <v>4.5848355451969969E-2</v>
      </c>
      <c r="Z38" s="15">
        <f t="shared" ref="Z38" si="15">101.199262415129%-100%</f>
        <v>1.1992624151289988E-2</v>
      </c>
      <c r="AA38" s="15">
        <f t="shared" ref="AA38" si="16">101.911505501324%-100%</f>
        <v>1.9115055013239957E-2</v>
      </c>
      <c r="AB38" s="15">
        <f t="shared" ref="AB38" si="17">AVERAGE(Y38:AA38)</f>
        <v>2.5652011538833303E-2</v>
      </c>
      <c r="AC38" s="17" t="s">
        <v>5057</v>
      </c>
      <c r="AD38" s="86"/>
    </row>
    <row r="39" spans="1:30" ht="13.5" customHeight="1" x14ac:dyDescent="0.2">
      <c r="A39" s="2">
        <v>21</v>
      </c>
      <c r="B39" s="3" t="s">
        <v>3057</v>
      </c>
      <c r="C39" s="4" t="s">
        <v>3058</v>
      </c>
      <c r="D39" s="4" t="s">
        <v>44</v>
      </c>
      <c r="E39" s="5">
        <v>0</v>
      </c>
      <c r="F39" s="5">
        <v>2</v>
      </c>
      <c r="G39" s="6">
        <v>43.05</v>
      </c>
      <c r="H39" s="6"/>
      <c r="I39" s="6"/>
      <c r="J39" s="6"/>
      <c r="K39" s="6"/>
      <c r="L39" s="6"/>
      <c r="M39" s="6"/>
      <c r="N39" s="6"/>
      <c r="O39" s="6"/>
      <c r="P39" s="6"/>
      <c r="R39" s="6"/>
      <c r="S39" s="6">
        <v>86.1</v>
      </c>
    </row>
    <row r="40" spans="1:30" s="85" customFormat="1" x14ac:dyDescent="0.35">
      <c r="A40" s="80"/>
      <c r="B40" s="81"/>
      <c r="C40" s="82"/>
      <c r="D40" s="82"/>
      <c r="E40" s="83"/>
      <c r="F40" s="83"/>
      <c r="G40" s="84"/>
      <c r="H40" s="84" t="s">
        <v>4628</v>
      </c>
      <c r="I40" s="84"/>
      <c r="J40" s="84"/>
      <c r="K40" s="84"/>
      <c r="L40" s="84"/>
      <c r="M40" s="84"/>
      <c r="N40" s="84"/>
      <c r="O40" s="84"/>
      <c r="P40" s="84"/>
      <c r="R40" s="84" t="s">
        <v>4629</v>
      </c>
      <c r="S40" s="84"/>
      <c r="T40" s="15"/>
      <c r="U40" s="15"/>
      <c r="V40" s="16"/>
      <c r="W40" s="16"/>
      <c r="X40" s="16"/>
      <c r="Y40" s="15"/>
      <c r="Z40" s="15"/>
      <c r="AA40" s="15"/>
      <c r="AB40" s="15"/>
      <c r="AC40" s="17"/>
      <c r="AD40" s="86"/>
    </row>
    <row r="41" spans="1:30" s="85" customFormat="1" ht="20" x14ac:dyDescent="0.35">
      <c r="A41" s="80"/>
      <c r="B41" s="81">
        <v>63154013</v>
      </c>
      <c r="C41" s="82" t="s">
        <v>5058</v>
      </c>
      <c r="D41" s="82" t="s">
        <v>44</v>
      </c>
      <c r="E41" s="83">
        <v>1.295E-2</v>
      </c>
      <c r="F41" s="83">
        <v>2</v>
      </c>
      <c r="G41" s="84">
        <v>183</v>
      </c>
      <c r="H41" s="84">
        <v>183</v>
      </c>
      <c r="I41" s="84">
        <v>101.893380365</v>
      </c>
      <c r="J41" s="84">
        <v>101.893380365</v>
      </c>
      <c r="K41" s="84"/>
      <c r="L41" s="84"/>
      <c r="M41" s="84"/>
      <c r="N41" s="84"/>
      <c r="O41" s="84"/>
      <c r="P41" s="84"/>
      <c r="R41" s="84">
        <v>195</v>
      </c>
      <c r="S41" s="84">
        <v>117.72364296000001</v>
      </c>
      <c r="T41" s="15">
        <f t="shared" ref="T41" si="18">R41/H41</f>
        <v>1.0655737704918034</v>
      </c>
      <c r="U41" s="15">
        <f t="shared" ref="U41" si="19">T41-AB41</f>
        <v>1.0399217589529701</v>
      </c>
      <c r="V41" s="16">
        <f t="shared" ref="V41" si="20">G41*U41</f>
        <v>190.30568188839354</v>
      </c>
      <c r="W41" s="16">
        <f t="shared" ref="W41" si="21">V41-G41</f>
        <v>7.3056818883935364</v>
      </c>
      <c r="X41" s="16">
        <f t="shared" ref="X41" si="22">F41*W41</f>
        <v>14.611363776787073</v>
      </c>
      <c r="Y41" s="15">
        <f t="shared" ref="Y41" si="23">104.584835545197%-100%</f>
        <v>4.5848355451969969E-2</v>
      </c>
      <c r="Z41" s="15">
        <f t="shared" ref="Z41" si="24">101.199262415129%-100%</f>
        <v>1.1992624151289988E-2</v>
      </c>
      <c r="AA41" s="15">
        <f t="shared" ref="AA41" si="25">101.911505501324%-100%</f>
        <v>1.9115055013239957E-2</v>
      </c>
      <c r="AB41" s="15">
        <f t="shared" ref="AB41" si="26">AVERAGE(Y41:AA41)</f>
        <v>2.5652011538833303E-2</v>
      </c>
      <c r="AC41" s="17" t="s">
        <v>4883</v>
      </c>
      <c r="AD41" s="86"/>
    </row>
    <row r="42" spans="1:30" ht="24" customHeight="1" x14ac:dyDescent="0.2">
      <c r="A42" s="2">
        <v>22</v>
      </c>
      <c r="B42" s="3" t="s">
        <v>3059</v>
      </c>
      <c r="C42" s="4" t="s">
        <v>3060</v>
      </c>
      <c r="D42" s="4" t="s">
        <v>44</v>
      </c>
      <c r="E42" s="5">
        <v>0</v>
      </c>
      <c r="F42" s="5">
        <v>1</v>
      </c>
      <c r="G42" s="6">
        <v>1983.89</v>
      </c>
      <c r="H42" s="6"/>
      <c r="I42" s="6"/>
      <c r="J42" s="6"/>
      <c r="K42" s="6"/>
      <c r="L42" s="6"/>
      <c r="M42" s="6"/>
      <c r="N42" s="6"/>
      <c r="O42" s="6"/>
      <c r="P42" s="6"/>
      <c r="R42" s="6"/>
      <c r="S42" s="6">
        <v>1983.89</v>
      </c>
    </row>
    <row r="43" spans="1:30" ht="13.5" customHeight="1" x14ac:dyDescent="0.2">
      <c r="A43" s="2">
        <v>23</v>
      </c>
      <c r="B43" s="3" t="s">
        <v>3061</v>
      </c>
      <c r="C43" s="4" t="s">
        <v>2262</v>
      </c>
      <c r="D43" s="4" t="s">
        <v>44</v>
      </c>
      <c r="E43" s="5">
        <v>0</v>
      </c>
      <c r="F43" s="5">
        <v>1</v>
      </c>
      <c r="G43" s="6">
        <v>611.04</v>
      </c>
      <c r="H43" s="6"/>
      <c r="I43" s="6"/>
      <c r="J43" s="6"/>
      <c r="K43" s="6"/>
      <c r="L43" s="6"/>
      <c r="M43" s="6"/>
      <c r="N43" s="6"/>
      <c r="O43" s="6"/>
      <c r="P43" s="6"/>
      <c r="R43" s="6"/>
      <c r="S43" s="6">
        <v>611.04</v>
      </c>
    </row>
    <row r="44" spans="1:30" ht="24" customHeight="1" x14ac:dyDescent="0.2">
      <c r="A44" s="2">
        <v>24</v>
      </c>
      <c r="B44" s="3" t="s">
        <v>3062</v>
      </c>
      <c r="C44" s="4" t="s">
        <v>3063</v>
      </c>
      <c r="D44" s="4" t="s">
        <v>44</v>
      </c>
      <c r="E44" s="5">
        <v>0</v>
      </c>
      <c r="F44" s="5">
        <v>1</v>
      </c>
      <c r="G44" s="6">
        <v>1412.53</v>
      </c>
      <c r="H44" s="6"/>
      <c r="I44" s="6"/>
      <c r="J44" s="6"/>
      <c r="K44" s="6"/>
      <c r="L44" s="6"/>
      <c r="M44" s="6"/>
      <c r="N44" s="6"/>
      <c r="O44" s="6"/>
      <c r="P44" s="6"/>
      <c r="R44" s="6"/>
      <c r="S44" s="6">
        <v>1412.53</v>
      </c>
    </row>
    <row r="45" spans="1:30" ht="13.5" customHeight="1" x14ac:dyDescent="0.2">
      <c r="A45" s="2">
        <v>25</v>
      </c>
      <c r="B45" s="3" t="s">
        <v>3064</v>
      </c>
      <c r="C45" s="4" t="s">
        <v>2260</v>
      </c>
      <c r="D45" s="4" t="s">
        <v>44</v>
      </c>
      <c r="E45" s="5">
        <v>0</v>
      </c>
      <c r="F45" s="5">
        <v>6</v>
      </c>
      <c r="G45" s="6">
        <v>360.54</v>
      </c>
      <c r="H45" s="6"/>
      <c r="I45" s="6"/>
      <c r="J45" s="6"/>
      <c r="K45" s="6"/>
      <c r="L45" s="6"/>
      <c r="M45" s="6"/>
      <c r="N45" s="6"/>
      <c r="O45" s="6"/>
      <c r="P45" s="6"/>
      <c r="R45" s="6"/>
      <c r="S45" s="6">
        <v>2163.2399999999998</v>
      </c>
    </row>
    <row r="46" spans="1:30" s="85" customFormat="1" x14ac:dyDescent="0.35">
      <c r="A46" s="80"/>
      <c r="B46" s="81"/>
      <c r="C46" s="82"/>
      <c r="D46" s="82"/>
      <c r="E46" s="83"/>
      <c r="F46" s="83"/>
      <c r="G46" s="84"/>
      <c r="H46" s="84" t="s">
        <v>4628</v>
      </c>
      <c r="I46" s="84"/>
      <c r="J46" s="84"/>
      <c r="K46" s="84"/>
      <c r="L46" s="84"/>
      <c r="M46" s="84"/>
      <c r="N46" s="84"/>
      <c r="O46" s="84"/>
      <c r="P46" s="84"/>
      <c r="R46" s="84" t="s">
        <v>4629</v>
      </c>
      <c r="S46" s="84"/>
      <c r="T46" s="15"/>
      <c r="U46" s="15"/>
      <c r="V46" s="16"/>
      <c r="W46" s="16"/>
      <c r="X46" s="16"/>
      <c r="Y46" s="15"/>
      <c r="Z46" s="15"/>
      <c r="AA46" s="15"/>
      <c r="AB46" s="15"/>
      <c r="AC46" s="17"/>
      <c r="AD46" s="86"/>
    </row>
    <row r="47" spans="1:30" s="85" customFormat="1" ht="20" x14ac:dyDescent="0.35">
      <c r="A47" s="80"/>
      <c r="B47" s="81">
        <v>42972302</v>
      </c>
      <c r="C47" s="82" t="s">
        <v>5063</v>
      </c>
      <c r="D47" s="82" t="s">
        <v>44</v>
      </c>
      <c r="E47" s="83">
        <v>1.295E-2</v>
      </c>
      <c r="F47" s="83">
        <v>6</v>
      </c>
      <c r="G47" s="84">
        <v>253</v>
      </c>
      <c r="H47" s="84">
        <v>253</v>
      </c>
      <c r="I47" s="84">
        <v>101.893380365</v>
      </c>
      <c r="J47" s="84">
        <v>101.893380365</v>
      </c>
      <c r="K47" s="84"/>
      <c r="L47" s="84"/>
      <c r="M47" s="84"/>
      <c r="N47" s="84"/>
      <c r="O47" s="84"/>
      <c r="P47" s="84"/>
      <c r="R47" s="84">
        <v>285</v>
      </c>
      <c r="S47" s="84">
        <v>117.72364296000001</v>
      </c>
      <c r="T47" s="15">
        <f t="shared" ref="T47" si="27">R47/H47</f>
        <v>1.1264822134387351</v>
      </c>
      <c r="U47" s="15">
        <f t="shared" ref="U47" si="28">T47-AB47</f>
        <v>1.1008302018999019</v>
      </c>
      <c r="V47" s="16">
        <f t="shared" ref="V47" si="29">G47*U47</f>
        <v>278.51004108067519</v>
      </c>
      <c r="W47" s="16">
        <f t="shared" ref="W47" si="30">V47-G47</f>
        <v>25.510041080675194</v>
      </c>
      <c r="X47" s="16">
        <f t="shared" ref="X47" si="31">F47*W47</f>
        <v>153.06024648405116</v>
      </c>
      <c r="Y47" s="15">
        <f t="shared" ref="Y47" si="32">104.584835545197%-100%</f>
        <v>4.5848355451969969E-2</v>
      </c>
      <c r="Z47" s="15">
        <f t="shared" ref="Z47" si="33">101.199262415129%-100%</f>
        <v>1.1992624151289988E-2</v>
      </c>
      <c r="AA47" s="15">
        <f t="shared" ref="AA47" si="34">101.911505501324%-100%</f>
        <v>1.9115055013239957E-2</v>
      </c>
      <c r="AB47" s="15">
        <f t="shared" ref="AB47" si="35">AVERAGE(Y47:AA47)</f>
        <v>2.5652011538833303E-2</v>
      </c>
      <c r="AC47" s="17" t="s">
        <v>5064</v>
      </c>
      <c r="AD47" s="86"/>
    </row>
    <row r="48" spans="1:30" ht="20" x14ac:dyDescent="0.2">
      <c r="A48" s="2">
        <v>26</v>
      </c>
      <c r="B48" s="3" t="s">
        <v>3065</v>
      </c>
      <c r="C48" s="4" t="s">
        <v>3066</v>
      </c>
      <c r="D48" s="4" t="s">
        <v>2236</v>
      </c>
      <c r="E48" s="5">
        <v>0</v>
      </c>
      <c r="F48" s="5">
        <v>6</v>
      </c>
      <c r="G48" s="6">
        <v>263.08</v>
      </c>
      <c r="H48" s="6"/>
      <c r="I48" s="6"/>
      <c r="J48" s="6"/>
      <c r="K48" s="6"/>
      <c r="L48" s="6"/>
      <c r="M48" s="6"/>
      <c r="N48" s="6"/>
      <c r="O48" s="6"/>
      <c r="P48" s="6"/>
      <c r="R48" s="6"/>
      <c r="S48" s="6">
        <v>1578.48</v>
      </c>
      <c r="T48" s="15">
        <f>T49</f>
        <v>1.8779761904761905</v>
      </c>
      <c r="U48" s="15">
        <f>U49</f>
        <v>1.8523241789373572</v>
      </c>
      <c r="V48" s="16">
        <f t="shared" ref="V48" si="36">G48*U48</f>
        <v>487.30944499483991</v>
      </c>
      <c r="W48" s="16">
        <f t="shared" ref="W48" si="37">V48-G48</f>
        <v>224.22944499483992</v>
      </c>
      <c r="X48" s="16">
        <f t="shared" ref="X48" si="38">F48*W48</f>
        <v>1345.3766699690395</v>
      </c>
      <c r="Y48" s="15"/>
      <c r="Z48" s="15"/>
      <c r="AA48" s="15"/>
      <c r="AB48" s="15"/>
      <c r="AC48" s="17" t="s">
        <v>5075</v>
      </c>
    </row>
    <row r="49" spans="1:30" s="85" customFormat="1" x14ac:dyDescent="0.35">
      <c r="A49" s="80"/>
      <c r="B49" s="81">
        <v>13756520</v>
      </c>
      <c r="C49" s="82" t="s">
        <v>5073</v>
      </c>
      <c r="D49" s="82" t="s">
        <v>139</v>
      </c>
      <c r="E49" s="83">
        <v>1.295E-2</v>
      </c>
      <c r="F49" s="83">
        <v>1</v>
      </c>
      <c r="G49" s="84"/>
      <c r="H49" s="84">
        <v>33600</v>
      </c>
      <c r="I49" s="84">
        <v>101.893380365</v>
      </c>
      <c r="J49" s="84">
        <v>101.893380365</v>
      </c>
      <c r="K49" s="84"/>
      <c r="L49" s="84"/>
      <c r="M49" s="84"/>
      <c r="N49" s="84"/>
      <c r="O49" s="84"/>
      <c r="P49" s="84"/>
      <c r="R49" s="84">
        <v>63100</v>
      </c>
      <c r="S49" s="84">
        <v>117.72364296000001</v>
      </c>
      <c r="T49" s="15">
        <f t="shared" ref="T49" si="39">R49/H49</f>
        <v>1.8779761904761905</v>
      </c>
      <c r="U49" s="15">
        <f t="shared" ref="U49" si="40">T49-AB49</f>
        <v>1.8523241789373572</v>
      </c>
      <c r="V49" s="16"/>
      <c r="W49" s="16"/>
      <c r="X49" s="16"/>
      <c r="Y49" s="15">
        <f t="shared" ref="Y49:Y55" si="41">104.584835545197%-100%</f>
        <v>4.5848355451969969E-2</v>
      </c>
      <c r="Z49" s="15">
        <f t="shared" ref="Z49:Z55" si="42">101.199262415129%-100%</f>
        <v>1.1992624151289988E-2</v>
      </c>
      <c r="AA49" s="15">
        <f t="shared" ref="AA49:AA55" si="43">101.911505501324%-100%</f>
        <v>1.9115055013239957E-2</v>
      </c>
      <c r="AB49" s="15">
        <f t="shared" ref="AB49" si="44">AVERAGE(Y49:AA49)</f>
        <v>2.5652011538833303E-2</v>
      </c>
      <c r="AC49" s="17" t="s">
        <v>5074</v>
      </c>
      <c r="AD49" s="86"/>
    </row>
    <row r="50" spans="1:30" ht="20" x14ac:dyDescent="0.2">
      <c r="A50" s="2">
        <v>27</v>
      </c>
      <c r="B50" s="3" t="s">
        <v>3067</v>
      </c>
      <c r="C50" s="4" t="s">
        <v>2270</v>
      </c>
      <c r="D50" s="4" t="s">
        <v>2236</v>
      </c>
      <c r="E50" s="5">
        <v>0</v>
      </c>
      <c r="F50" s="5">
        <v>34</v>
      </c>
      <c r="G50" s="6">
        <v>273.14</v>
      </c>
      <c r="H50" s="6"/>
      <c r="I50" s="6"/>
      <c r="J50" s="6"/>
      <c r="K50" s="6"/>
      <c r="L50" s="6"/>
      <c r="M50" s="6"/>
      <c r="N50" s="6"/>
      <c r="O50" s="6"/>
      <c r="P50" s="6"/>
      <c r="R50" s="6"/>
      <c r="S50" s="6">
        <v>9286.76</v>
      </c>
      <c r="T50" s="15">
        <f>T51</f>
        <v>1.8779761904761905</v>
      </c>
      <c r="U50" s="15">
        <f>U51</f>
        <v>1.8523241789373572</v>
      </c>
      <c r="V50" s="16">
        <f t="shared" ref="V50" si="45">G50*U50</f>
        <v>505.94382623494971</v>
      </c>
      <c r="W50" s="16">
        <f t="shared" ref="W50" si="46">V50-G50</f>
        <v>232.80382623494972</v>
      </c>
      <c r="X50" s="16">
        <f t="shared" ref="X50" si="47">F50*W50</f>
        <v>7915.3300919882904</v>
      </c>
      <c r="Y50" s="15"/>
      <c r="Z50" s="15"/>
      <c r="AA50" s="15"/>
      <c r="AB50" s="15"/>
      <c r="AC50" s="17" t="s">
        <v>5075</v>
      </c>
    </row>
    <row r="51" spans="1:30" s="85" customFormat="1" x14ac:dyDescent="0.35">
      <c r="A51" s="80"/>
      <c r="B51" s="81">
        <v>13756520</v>
      </c>
      <c r="C51" s="82" t="s">
        <v>5073</v>
      </c>
      <c r="D51" s="82" t="s">
        <v>139</v>
      </c>
      <c r="E51" s="83">
        <v>1.295E-2</v>
      </c>
      <c r="F51" s="83">
        <v>1</v>
      </c>
      <c r="G51" s="84"/>
      <c r="H51" s="84">
        <v>33600</v>
      </c>
      <c r="I51" s="84">
        <v>101.893380365</v>
      </c>
      <c r="J51" s="84">
        <v>101.893380365</v>
      </c>
      <c r="K51" s="84"/>
      <c r="L51" s="84"/>
      <c r="M51" s="84"/>
      <c r="N51" s="84"/>
      <c r="O51" s="84"/>
      <c r="P51" s="84"/>
      <c r="R51" s="84">
        <v>63100</v>
      </c>
      <c r="S51" s="84">
        <v>117.72364296000001</v>
      </c>
      <c r="T51" s="15">
        <f t="shared" ref="T51" si="48">R51/H51</f>
        <v>1.8779761904761905</v>
      </c>
      <c r="U51" s="15">
        <f t="shared" ref="U51" si="49">T51-AB51</f>
        <v>1.8523241789373572</v>
      </c>
      <c r="V51" s="16"/>
      <c r="W51" s="16"/>
      <c r="X51" s="16"/>
      <c r="Y51" s="15">
        <f t="shared" si="41"/>
        <v>4.5848355451969969E-2</v>
      </c>
      <c r="Z51" s="15">
        <f t="shared" si="42"/>
        <v>1.1992624151289988E-2</v>
      </c>
      <c r="AA51" s="15">
        <f t="shared" si="43"/>
        <v>1.9115055013239957E-2</v>
      </c>
      <c r="AB51" s="15">
        <f t="shared" ref="AB51" si="50">AVERAGE(Y51:AA51)</f>
        <v>2.5652011538833303E-2</v>
      </c>
      <c r="AC51" s="17" t="s">
        <v>5074</v>
      </c>
      <c r="AD51" s="86"/>
    </row>
    <row r="52" spans="1:30" ht="20" x14ac:dyDescent="0.2">
      <c r="A52" s="2">
        <v>28</v>
      </c>
      <c r="B52" s="3" t="s">
        <v>3068</v>
      </c>
      <c r="C52" s="4" t="s">
        <v>2272</v>
      </c>
      <c r="D52" s="4" t="s">
        <v>2236</v>
      </c>
      <c r="E52" s="5">
        <v>0</v>
      </c>
      <c r="F52" s="5">
        <v>9</v>
      </c>
      <c r="G52" s="6">
        <v>214.2</v>
      </c>
      <c r="H52" s="6"/>
      <c r="I52" s="6"/>
      <c r="J52" s="6"/>
      <c r="K52" s="6"/>
      <c r="L52" s="6"/>
      <c r="M52" s="6"/>
      <c r="N52" s="6"/>
      <c r="O52" s="6"/>
      <c r="P52" s="6"/>
      <c r="R52" s="6"/>
      <c r="S52" s="6">
        <v>1927.8</v>
      </c>
      <c r="T52" s="15">
        <f>T53</f>
        <v>1.8779761904761905</v>
      </c>
      <c r="U52" s="15">
        <f>U53</f>
        <v>1.8523241789373572</v>
      </c>
      <c r="V52" s="16">
        <f t="shared" ref="V52" si="51">G52*U52</f>
        <v>396.76783912838192</v>
      </c>
      <c r="W52" s="16">
        <f t="shared" ref="W52" si="52">V52-G52</f>
        <v>182.56783912838193</v>
      </c>
      <c r="X52" s="16">
        <f t="shared" ref="X52" si="53">F52*W52</f>
        <v>1643.1105521554373</v>
      </c>
      <c r="Y52" s="15"/>
      <c r="Z52" s="15"/>
      <c r="AA52" s="15"/>
      <c r="AB52" s="15"/>
      <c r="AC52" s="17" t="s">
        <v>5075</v>
      </c>
    </row>
    <row r="53" spans="1:30" s="85" customFormat="1" x14ac:dyDescent="0.35">
      <c r="A53" s="80"/>
      <c r="B53" s="81">
        <v>13756520</v>
      </c>
      <c r="C53" s="82" t="s">
        <v>5073</v>
      </c>
      <c r="D53" s="82" t="s">
        <v>139</v>
      </c>
      <c r="E53" s="83">
        <v>1.295E-2</v>
      </c>
      <c r="F53" s="83">
        <v>1</v>
      </c>
      <c r="G53" s="84"/>
      <c r="H53" s="84">
        <v>33600</v>
      </c>
      <c r="I53" s="84">
        <v>101.893380365</v>
      </c>
      <c r="J53" s="84">
        <v>101.893380365</v>
      </c>
      <c r="K53" s="84"/>
      <c r="L53" s="84"/>
      <c r="M53" s="84"/>
      <c r="N53" s="84"/>
      <c r="O53" s="84"/>
      <c r="P53" s="84"/>
      <c r="R53" s="84">
        <v>63100</v>
      </c>
      <c r="S53" s="84">
        <v>117.72364296000001</v>
      </c>
      <c r="T53" s="15">
        <f t="shared" ref="T53" si="54">R53/H53</f>
        <v>1.8779761904761905</v>
      </c>
      <c r="U53" s="15">
        <f t="shared" ref="U53" si="55">T53-AB53</f>
        <v>1.8523241789373572</v>
      </c>
      <c r="V53" s="16"/>
      <c r="W53" s="16"/>
      <c r="X53" s="16"/>
      <c r="Y53" s="15">
        <f t="shared" si="41"/>
        <v>4.5848355451969969E-2</v>
      </c>
      <c r="Z53" s="15">
        <f t="shared" si="42"/>
        <v>1.1992624151289988E-2</v>
      </c>
      <c r="AA53" s="15">
        <f t="shared" si="43"/>
        <v>1.9115055013239957E-2</v>
      </c>
      <c r="AB53" s="15">
        <f t="shared" ref="AB53" si="56">AVERAGE(Y53:AA53)</f>
        <v>2.5652011538833303E-2</v>
      </c>
      <c r="AC53" s="17" t="s">
        <v>5074</v>
      </c>
      <c r="AD53" s="86"/>
    </row>
    <row r="54" spans="1:30" ht="20" x14ac:dyDescent="0.2">
      <c r="A54" s="2">
        <v>29</v>
      </c>
      <c r="B54" s="3" t="s">
        <v>3069</v>
      </c>
      <c r="C54" s="4" t="s">
        <v>2241</v>
      </c>
      <c r="D54" s="4" t="s">
        <v>38</v>
      </c>
      <c r="E54" s="5">
        <v>0</v>
      </c>
      <c r="F54" s="5">
        <v>133</v>
      </c>
      <c r="G54" s="6">
        <v>452.84</v>
      </c>
      <c r="H54" s="6"/>
      <c r="I54" s="6"/>
      <c r="J54" s="6"/>
      <c r="K54" s="6"/>
      <c r="L54" s="6"/>
      <c r="M54" s="6"/>
      <c r="N54" s="6"/>
      <c r="O54" s="6"/>
      <c r="P54" s="6"/>
      <c r="R54" s="6"/>
      <c r="S54" s="6">
        <v>60227.72</v>
      </c>
      <c r="T54" s="15">
        <f>T55</f>
        <v>1.8779761904761905</v>
      </c>
      <c r="U54" s="15">
        <f>U55</f>
        <v>1.8523241789373572</v>
      </c>
      <c r="V54" s="16">
        <f t="shared" ref="V54" si="57">G54*U54</f>
        <v>838.80648118999284</v>
      </c>
      <c r="W54" s="16">
        <f t="shared" ref="W54" si="58">V54-G54</f>
        <v>385.96648118999286</v>
      </c>
      <c r="X54" s="16">
        <f t="shared" ref="X54" si="59">F54*W54</f>
        <v>51333.541998269051</v>
      </c>
      <c r="Y54" s="15"/>
      <c r="Z54" s="15"/>
      <c r="AA54" s="15"/>
      <c r="AB54" s="15"/>
      <c r="AC54" s="17" t="s">
        <v>5075</v>
      </c>
    </row>
    <row r="55" spans="1:30" s="85" customFormat="1" x14ac:dyDescent="0.35">
      <c r="A55" s="80"/>
      <c r="B55" s="81">
        <v>13756520</v>
      </c>
      <c r="C55" s="82" t="s">
        <v>5073</v>
      </c>
      <c r="D55" s="82" t="s">
        <v>139</v>
      </c>
      <c r="E55" s="83">
        <v>1.295E-2</v>
      </c>
      <c r="F55" s="83">
        <v>1</v>
      </c>
      <c r="G55" s="84"/>
      <c r="H55" s="84">
        <v>33600</v>
      </c>
      <c r="I55" s="84">
        <v>101.893380365</v>
      </c>
      <c r="J55" s="84">
        <v>101.893380365</v>
      </c>
      <c r="K55" s="84"/>
      <c r="L55" s="84"/>
      <c r="M55" s="84"/>
      <c r="N55" s="84"/>
      <c r="O55" s="84"/>
      <c r="P55" s="84"/>
      <c r="R55" s="84">
        <v>63100</v>
      </c>
      <c r="S55" s="84">
        <v>117.72364296000001</v>
      </c>
      <c r="T55" s="15">
        <f t="shared" ref="T55" si="60">R55/H55</f>
        <v>1.8779761904761905</v>
      </c>
      <c r="U55" s="15">
        <f t="shared" ref="U55" si="61">T55-AB55</f>
        <v>1.8523241789373572</v>
      </c>
      <c r="V55" s="16"/>
      <c r="W55" s="16"/>
      <c r="X55" s="16"/>
      <c r="Y55" s="15">
        <f t="shared" si="41"/>
        <v>4.5848355451969969E-2</v>
      </c>
      <c r="Z55" s="15">
        <f t="shared" si="42"/>
        <v>1.1992624151289988E-2</v>
      </c>
      <c r="AA55" s="15">
        <f t="shared" si="43"/>
        <v>1.9115055013239957E-2</v>
      </c>
      <c r="AB55" s="15">
        <f t="shared" ref="AB55" si="62">AVERAGE(Y55:AA55)</f>
        <v>2.5652011538833303E-2</v>
      </c>
      <c r="AC55" s="17" t="s">
        <v>5074</v>
      </c>
      <c r="AD55" s="86"/>
    </row>
    <row r="56" spans="1:30" ht="24" customHeight="1" x14ac:dyDescent="0.2">
      <c r="A56" s="2">
        <v>30</v>
      </c>
      <c r="B56" s="3" t="s">
        <v>3070</v>
      </c>
      <c r="C56" s="4" t="s">
        <v>2242</v>
      </c>
      <c r="D56" s="4" t="s">
        <v>38</v>
      </c>
      <c r="E56" s="5">
        <v>0</v>
      </c>
      <c r="F56" s="5">
        <v>113</v>
      </c>
      <c r="G56" s="6">
        <v>460.03</v>
      </c>
      <c r="H56" s="6"/>
      <c r="I56" s="6"/>
      <c r="J56" s="6"/>
      <c r="K56" s="6"/>
      <c r="L56" s="6"/>
      <c r="M56" s="6"/>
      <c r="N56" s="6"/>
      <c r="O56" s="6"/>
      <c r="P56" s="6"/>
      <c r="R56" s="6"/>
      <c r="S56" s="6">
        <v>51983.39</v>
      </c>
      <c r="T56" s="15">
        <f>T57</f>
        <v>1.5988779803646564</v>
      </c>
      <c r="U56" s="15">
        <f>U57</f>
        <v>1.5732259688258232</v>
      </c>
      <c r="V56" s="16">
        <f t="shared" ref="V56" si="63">G56*U56</f>
        <v>723.73114243894338</v>
      </c>
      <c r="W56" s="16">
        <f t="shared" ref="W56" si="64">V56-G56</f>
        <v>263.70114243894341</v>
      </c>
      <c r="X56" s="16">
        <f t="shared" ref="X56" si="65">F56*W56</f>
        <v>29798.229095600604</v>
      </c>
      <c r="Y56" s="15"/>
      <c r="Z56" s="15"/>
      <c r="AA56" s="15"/>
      <c r="AB56" s="15"/>
      <c r="AC56" s="17" t="s">
        <v>5079</v>
      </c>
    </row>
    <row r="57" spans="1:30" s="85" customFormat="1" x14ac:dyDescent="0.35">
      <c r="A57" s="80"/>
      <c r="B57" s="81">
        <v>63231221</v>
      </c>
      <c r="C57" s="82" t="s">
        <v>5077</v>
      </c>
      <c r="D57" s="82" t="s">
        <v>38</v>
      </c>
      <c r="E57" s="83">
        <v>1.295E-2</v>
      </c>
      <c r="F57" s="83">
        <v>1</v>
      </c>
      <c r="G57" s="84"/>
      <c r="H57" s="84">
        <v>71.3</v>
      </c>
      <c r="I57" s="84">
        <v>101.893380365</v>
      </c>
      <c r="J57" s="84">
        <v>101.893380365</v>
      </c>
      <c r="K57" s="84"/>
      <c r="L57" s="84"/>
      <c r="M57" s="84"/>
      <c r="N57" s="84"/>
      <c r="O57" s="84"/>
      <c r="P57" s="84"/>
      <c r="R57" s="84">
        <v>114</v>
      </c>
      <c r="S57" s="84">
        <v>117.72364296000001</v>
      </c>
      <c r="T57" s="15">
        <f t="shared" ref="T57" si="66">R57/H57</f>
        <v>1.5988779803646564</v>
      </c>
      <c r="U57" s="15">
        <f t="shared" ref="U57" si="67">T57-AB57</f>
        <v>1.5732259688258232</v>
      </c>
      <c r="V57" s="16"/>
      <c r="W57" s="16"/>
      <c r="X57" s="16"/>
      <c r="Y57" s="15">
        <f t="shared" ref="Y57:Y59" si="68">104.584835545197%-100%</f>
        <v>4.5848355451969969E-2</v>
      </c>
      <c r="Z57" s="15">
        <f t="shared" ref="Z57:Z59" si="69">101.199262415129%-100%</f>
        <v>1.1992624151289988E-2</v>
      </c>
      <c r="AA57" s="15">
        <f t="shared" ref="AA57:AA59" si="70">101.911505501324%-100%</f>
        <v>1.9115055013239957E-2</v>
      </c>
      <c r="AB57" s="15">
        <f t="shared" ref="AB57" si="71">AVERAGE(Y57:AA57)</f>
        <v>2.5652011538833303E-2</v>
      </c>
      <c r="AC57" s="17" t="s">
        <v>5078</v>
      </c>
      <c r="AD57" s="86"/>
    </row>
    <row r="58" spans="1:30" ht="24" customHeight="1" x14ac:dyDescent="0.2">
      <c r="A58" s="2">
        <v>31</v>
      </c>
      <c r="B58" s="3" t="s">
        <v>3071</v>
      </c>
      <c r="C58" s="4" t="s">
        <v>3072</v>
      </c>
      <c r="D58" s="4" t="s">
        <v>38</v>
      </c>
      <c r="E58" s="5">
        <v>0</v>
      </c>
      <c r="F58" s="5">
        <v>59</v>
      </c>
      <c r="G58" s="6">
        <v>402.53</v>
      </c>
      <c r="H58" s="6"/>
      <c r="I58" s="6"/>
      <c r="J58" s="6"/>
      <c r="K58" s="6"/>
      <c r="L58" s="6"/>
      <c r="M58" s="6"/>
      <c r="N58" s="6"/>
      <c r="O58" s="6"/>
      <c r="P58" s="6"/>
      <c r="R58" s="6"/>
      <c r="S58" s="6">
        <v>23749.27</v>
      </c>
      <c r="T58" s="15">
        <f>T59</f>
        <v>1.5988779803646564</v>
      </c>
      <c r="U58" s="15">
        <f>U59</f>
        <v>1.5732259688258232</v>
      </c>
      <c r="V58" s="16">
        <f t="shared" ref="V58" si="72">G58*U58</f>
        <v>633.27064923145861</v>
      </c>
      <c r="W58" s="16">
        <f t="shared" ref="W58" si="73">V58-G58</f>
        <v>230.74064923145863</v>
      </c>
      <c r="X58" s="16">
        <f t="shared" ref="X58" si="74">F58*W58</f>
        <v>13613.69830465606</v>
      </c>
      <c r="Y58" s="15"/>
      <c r="Z58" s="15"/>
      <c r="AA58" s="15"/>
      <c r="AB58" s="15"/>
      <c r="AC58" s="17" t="s">
        <v>5079</v>
      </c>
    </row>
    <row r="59" spans="1:30" s="85" customFormat="1" x14ac:dyDescent="0.35">
      <c r="A59" s="80"/>
      <c r="B59" s="81">
        <v>63231221</v>
      </c>
      <c r="C59" s="82" t="s">
        <v>5077</v>
      </c>
      <c r="D59" s="82" t="s">
        <v>38</v>
      </c>
      <c r="E59" s="83">
        <v>1.295E-2</v>
      </c>
      <c r="F59" s="83">
        <v>1</v>
      </c>
      <c r="G59" s="84"/>
      <c r="H59" s="84">
        <v>71.3</v>
      </c>
      <c r="I59" s="84">
        <v>101.893380365</v>
      </c>
      <c r="J59" s="84">
        <v>101.893380365</v>
      </c>
      <c r="K59" s="84"/>
      <c r="L59" s="84"/>
      <c r="M59" s="84"/>
      <c r="N59" s="84"/>
      <c r="O59" s="84"/>
      <c r="P59" s="84"/>
      <c r="R59" s="84">
        <v>114</v>
      </c>
      <c r="S59" s="84">
        <v>117.72364296000001</v>
      </c>
      <c r="T59" s="15">
        <f t="shared" ref="T59" si="75">R59/H59</f>
        <v>1.5988779803646564</v>
      </c>
      <c r="U59" s="15">
        <f t="shared" ref="U59" si="76">T59-AB59</f>
        <v>1.5732259688258232</v>
      </c>
      <c r="V59" s="16"/>
      <c r="W59" s="16"/>
      <c r="X59" s="16"/>
      <c r="Y59" s="15">
        <f t="shared" si="68"/>
        <v>4.5848355451969969E-2</v>
      </c>
      <c r="Z59" s="15">
        <f t="shared" si="69"/>
        <v>1.1992624151289988E-2</v>
      </c>
      <c r="AA59" s="15">
        <f t="shared" si="70"/>
        <v>1.9115055013239957E-2</v>
      </c>
      <c r="AB59" s="15">
        <f t="shared" ref="AB59" si="77">AVERAGE(Y59:AA59)</f>
        <v>2.5652011538833303E-2</v>
      </c>
      <c r="AC59" s="17" t="s">
        <v>5078</v>
      </c>
      <c r="AD59" s="86"/>
    </row>
    <row r="60" spans="1:30" ht="28.5" customHeight="1" x14ac:dyDescent="0.3">
      <c r="A60" s="58"/>
      <c r="B60" s="59" t="s">
        <v>2244</v>
      </c>
      <c r="C60" s="60" t="s">
        <v>2245</v>
      </c>
      <c r="D60" s="60"/>
      <c r="E60" s="61"/>
      <c r="F60" s="61"/>
      <c r="G60" s="62"/>
      <c r="H60" s="62"/>
      <c r="I60" s="62"/>
      <c r="J60" s="62"/>
      <c r="K60" s="62"/>
      <c r="L60" s="62"/>
      <c r="M60" s="62"/>
      <c r="N60" s="62"/>
      <c r="O60" s="62"/>
      <c r="P60" s="62"/>
      <c r="R60" s="62"/>
      <c r="S60" s="62">
        <v>57439.71</v>
      </c>
    </row>
    <row r="61" spans="1:30" ht="45" customHeight="1" x14ac:dyDescent="0.2">
      <c r="A61" s="2">
        <v>32</v>
      </c>
      <c r="B61" s="3" t="s">
        <v>2109</v>
      </c>
      <c r="C61" s="4" t="s">
        <v>3073</v>
      </c>
      <c r="D61" s="4" t="s">
        <v>44</v>
      </c>
      <c r="E61" s="5">
        <v>0</v>
      </c>
      <c r="F61" s="5">
        <v>3</v>
      </c>
      <c r="G61" s="6">
        <v>7487.99</v>
      </c>
      <c r="H61" s="6"/>
      <c r="I61" s="6"/>
      <c r="J61" s="6"/>
      <c r="K61" s="6"/>
      <c r="L61" s="6"/>
      <c r="M61" s="6"/>
      <c r="N61" s="6"/>
      <c r="O61" s="6"/>
      <c r="P61" s="6"/>
      <c r="R61" s="6"/>
      <c r="S61" s="6">
        <v>22463.97</v>
      </c>
      <c r="T61" s="15">
        <f>T63</f>
        <v>1.1603053435114503</v>
      </c>
      <c r="U61" s="15">
        <f>U63</f>
        <v>1.1346533319726171</v>
      </c>
      <c r="V61" s="16">
        <f t="shared" ref="V61" si="78">G61*U61</f>
        <v>8496.2728032776376</v>
      </c>
      <c r="W61" s="16">
        <f t="shared" ref="W61" si="79">V61-G61</f>
        <v>1008.2828032776379</v>
      </c>
      <c r="X61" s="16">
        <f t="shared" ref="X61" si="80">F61*W61</f>
        <v>3024.8484098329136</v>
      </c>
      <c r="Y61" s="15"/>
      <c r="Z61" s="15"/>
      <c r="AA61" s="15"/>
      <c r="AB61" s="15"/>
      <c r="AC61" s="17" t="s">
        <v>5081</v>
      </c>
    </row>
    <row r="62" spans="1:30" s="85" customFormat="1" x14ac:dyDescent="0.35">
      <c r="A62" s="80"/>
      <c r="B62" s="81"/>
      <c r="C62" s="82"/>
      <c r="D62" s="82"/>
      <c r="E62" s="83"/>
      <c r="F62" s="83"/>
      <c r="G62" s="84"/>
      <c r="H62" s="84" t="s">
        <v>4628</v>
      </c>
      <c r="I62" s="84"/>
      <c r="J62" s="84"/>
      <c r="K62" s="84"/>
      <c r="L62" s="84"/>
      <c r="M62" s="84"/>
      <c r="N62" s="84"/>
      <c r="O62" s="84"/>
      <c r="P62" s="84"/>
      <c r="R62" s="84" t="s">
        <v>4629</v>
      </c>
      <c r="S62" s="84"/>
      <c r="T62" s="15"/>
      <c r="U62" s="15"/>
      <c r="V62" s="16"/>
      <c r="W62" s="16"/>
      <c r="X62" s="16"/>
      <c r="Y62" s="15"/>
      <c r="Z62" s="15"/>
      <c r="AA62" s="15"/>
      <c r="AB62" s="15"/>
      <c r="AC62" s="17"/>
      <c r="AD62" s="86"/>
    </row>
    <row r="63" spans="1:30" s="85" customFormat="1" ht="20" x14ac:dyDescent="0.35">
      <c r="A63" s="80"/>
      <c r="B63" s="81">
        <v>42914582</v>
      </c>
      <c r="C63" s="82" t="s">
        <v>5069</v>
      </c>
      <c r="D63" s="82" t="s">
        <v>44</v>
      </c>
      <c r="E63" s="83">
        <v>1.295E-2</v>
      </c>
      <c r="F63" s="83">
        <v>1</v>
      </c>
      <c r="G63" s="84">
        <v>0</v>
      </c>
      <c r="H63" s="84">
        <v>13100</v>
      </c>
      <c r="I63" s="84">
        <v>101.893380365</v>
      </c>
      <c r="J63" s="84">
        <v>101.893380365</v>
      </c>
      <c r="K63" s="84"/>
      <c r="L63" s="84"/>
      <c r="M63" s="84"/>
      <c r="N63" s="84"/>
      <c r="O63" s="84"/>
      <c r="P63" s="84"/>
      <c r="R63" s="84">
        <v>15200</v>
      </c>
      <c r="S63" s="84">
        <v>117.72364296000001</v>
      </c>
      <c r="T63" s="15">
        <f t="shared" ref="T63" si="81">R63/H63</f>
        <v>1.1603053435114503</v>
      </c>
      <c r="U63" s="15">
        <f t="shared" ref="U63" si="82">T63-AB63</f>
        <v>1.1346533319726171</v>
      </c>
      <c r="V63" s="16"/>
      <c r="W63" s="16"/>
      <c r="X63" s="16"/>
      <c r="Y63" s="15">
        <f t="shared" ref="Y63" si="83">104.584835545197%-100%</f>
        <v>4.5848355451969969E-2</v>
      </c>
      <c r="Z63" s="15">
        <f t="shared" ref="Z63" si="84">101.199262415129%-100%</f>
        <v>1.1992624151289988E-2</v>
      </c>
      <c r="AA63" s="15">
        <f t="shared" ref="AA63" si="85">101.911505501324%-100%</f>
        <v>1.9115055013239957E-2</v>
      </c>
      <c r="AB63" s="15">
        <f t="shared" ref="AB63" si="86">AVERAGE(Y63:AA63)</f>
        <v>2.5652011538833303E-2</v>
      </c>
      <c r="AC63" s="17" t="s">
        <v>5070</v>
      </c>
      <c r="AD63" s="86"/>
    </row>
    <row r="64" spans="1:30" ht="13.5" customHeight="1" x14ac:dyDescent="0.2">
      <c r="A64" s="2">
        <v>33</v>
      </c>
      <c r="B64" s="3" t="s">
        <v>2111</v>
      </c>
      <c r="C64" s="4" t="s">
        <v>2254</v>
      </c>
      <c r="D64" s="4" t="s">
        <v>44</v>
      </c>
      <c r="E64" s="5">
        <v>0</v>
      </c>
      <c r="F64" s="5">
        <v>4</v>
      </c>
      <c r="G64" s="6">
        <v>4532.53</v>
      </c>
      <c r="H64" s="6"/>
      <c r="I64" s="6"/>
      <c r="J64" s="6"/>
      <c r="K64" s="6"/>
      <c r="L64" s="6"/>
      <c r="M64" s="6"/>
      <c r="N64" s="6"/>
      <c r="O64" s="6"/>
      <c r="P64" s="6"/>
      <c r="R64" s="6"/>
      <c r="S64" s="6">
        <v>18130.12</v>
      </c>
    </row>
    <row r="65" spans="1:30" ht="13.5" customHeight="1" x14ac:dyDescent="0.2">
      <c r="A65" s="2">
        <v>34</v>
      </c>
      <c r="B65" s="3" t="s">
        <v>2113</v>
      </c>
      <c r="C65" s="4" t="s">
        <v>2249</v>
      </c>
      <c r="D65" s="4" t="s">
        <v>44</v>
      </c>
      <c r="E65" s="5">
        <v>0</v>
      </c>
      <c r="F65" s="5">
        <v>1</v>
      </c>
      <c r="G65" s="6">
        <v>84.71</v>
      </c>
      <c r="H65" s="6"/>
      <c r="I65" s="6"/>
      <c r="J65" s="6"/>
      <c r="K65" s="6"/>
      <c r="L65" s="6"/>
      <c r="M65" s="6"/>
      <c r="N65" s="6"/>
      <c r="O65" s="6"/>
      <c r="P65" s="6"/>
      <c r="R65" s="6"/>
      <c r="S65" s="6">
        <v>84.71</v>
      </c>
    </row>
    <row r="66" spans="1:30" s="85" customFormat="1" x14ac:dyDescent="0.35">
      <c r="A66" s="80"/>
      <c r="B66" s="81"/>
      <c r="C66" s="82"/>
      <c r="D66" s="82"/>
      <c r="E66" s="83"/>
      <c r="F66" s="83"/>
      <c r="G66" s="84"/>
      <c r="H66" s="84" t="s">
        <v>4628</v>
      </c>
      <c r="I66" s="84"/>
      <c r="J66" s="84"/>
      <c r="K66" s="84"/>
      <c r="L66" s="84"/>
      <c r="M66" s="84"/>
      <c r="N66" s="84"/>
      <c r="O66" s="84"/>
      <c r="P66" s="84"/>
      <c r="R66" s="84" t="s">
        <v>4629</v>
      </c>
      <c r="S66" s="84"/>
      <c r="T66" s="15"/>
      <c r="U66" s="15"/>
      <c r="V66" s="16"/>
      <c r="W66" s="16"/>
      <c r="X66" s="16"/>
      <c r="Y66" s="15"/>
      <c r="Z66" s="15"/>
      <c r="AA66" s="15"/>
      <c r="AB66" s="15"/>
      <c r="AC66" s="17"/>
      <c r="AD66" s="86"/>
    </row>
    <row r="67" spans="1:30" s="85" customFormat="1" ht="20" x14ac:dyDescent="0.35">
      <c r="A67" s="80"/>
      <c r="B67" s="81">
        <v>42972203</v>
      </c>
      <c r="C67" s="82" t="s">
        <v>5056</v>
      </c>
      <c r="D67" s="82" t="s">
        <v>44</v>
      </c>
      <c r="E67" s="83">
        <v>1.295E-2</v>
      </c>
      <c r="F67" s="83">
        <v>1</v>
      </c>
      <c r="G67" s="84">
        <v>302</v>
      </c>
      <c r="H67" s="84">
        <v>302</v>
      </c>
      <c r="I67" s="84">
        <v>101.893380365</v>
      </c>
      <c r="J67" s="84">
        <v>101.893380365</v>
      </c>
      <c r="K67" s="84"/>
      <c r="L67" s="84"/>
      <c r="M67" s="84"/>
      <c r="N67" s="84"/>
      <c r="O67" s="84"/>
      <c r="P67" s="84"/>
      <c r="R67" s="84">
        <v>341</v>
      </c>
      <c r="S67" s="84">
        <v>117.72364296000001</v>
      </c>
      <c r="T67" s="15">
        <f t="shared" ref="T67" si="87">R67/H67</f>
        <v>1.1291390728476822</v>
      </c>
      <c r="U67" s="15">
        <f t="shared" ref="U67" si="88">T67-AB67</f>
        <v>1.103487061308849</v>
      </c>
      <c r="V67" s="16">
        <f t="shared" ref="V67" si="89">G67*U67</f>
        <v>333.25309251527239</v>
      </c>
      <c r="W67" s="16">
        <f t="shared" ref="W67" si="90">V67-G67</f>
        <v>31.253092515272385</v>
      </c>
      <c r="X67" s="16">
        <f t="shared" ref="X67" si="91">F67*W67</f>
        <v>31.253092515272385</v>
      </c>
      <c r="Y67" s="15">
        <f t="shared" ref="Y67" si="92">104.584835545197%-100%</f>
        <v>4.5848355451969969E-2</v>
      </c>
      <c r="Z67" s="15">
        <f t="shared" ref="Z67" si="93">101.199262415129%-100%</f>
        <v>1.1992624151289988E-2</v>
      </c>
      <c r="AA67" s="15">
        <f t="shared" ref="AA67" si="94">101.911505501324%-100%</f>
        <v>1.9115055013239957E-2</v>
      </c>
      <c r="AB67" s="15">
        <f t="shared" ref="AB67" si="95">AVERAGE(Y67:AA67)</f>
        <v>2.5652011538833303E-2</v>
      </c>
      <c r="AC67" s="17" t="s">
        <v>5057</v>
      </c>
      <c r="AD67" s="86"/>
    </row>
    <row r="68" spans="1:30" ht="13.5" customHeight="1" x14ac:dyDescent="0.2">
      <c r="A68" s="2">
        <v>35</v>
      </c>
      <c r="B68" s="3" t="s">
        <v>2115</v>
      </c>
      <c r="C68" s="4" t="s">
        <v>2250</v>
      </c>
      <c r="D68" s="4" t="s">
        <v>44</v>
      </c>
      <c r="E68" s="5">
        <v>0</v>
      </c>
      <c r="F68" s="5">
        <v>16</v>
      </c>
      <c r="G68" s="6">
        <v>43.05</v>
      </c>
      <c r="H68" s="6"/>
      <c r="I68" s="6"/>
      <c r="J68" s="6"/>
      <c r="K68" s="6"/>
      <c r="L68" s="6"/>
      <c r="M68" s="6"/>
      <c r="N68" s="6"/>
      <c r="O68" s="6"/>
      <c r="P68" s="6"/>
      <c r="R68" s="6"/>
      <c r="S68" s="6">
        <v>688.8</v>
      </c>
    </row>
    <row r="69" spans="1:30" s="85" customFormat="1" x14ac:dyDescent="0.35">
      <c r="A69" s="80"/>
      <c r="B69" s="81"/>
      <c r="C69" s="82"/>
      <c r="D69" s="82"/>
      <c r="E69" s="83"/>
      <c r="F69" s="83"/>
      <c r="G69" s="84"/>
      <c r="H69" s="84" t="s">
        <v>4628</v>
      </c>
      <c r="I69" s="84"/>
      <c r="J69" s="84"/>
      <c r="K69" s="84"/>
      <c r="L69" s="84"/>
      <c r="M69" s="84"/>
      <c r="N69" s="84"/>
      <c r="O69" s="84"/>
      <c r="P69" s="84"/>
      <c r="R69" s="84" t="s">
        <v>4629</v>
      </c>
      <c r="S69" s="84"/>
      <c r="T69" s="15"/>
      <c r="U69" s="15"/>
      <c r="V69" s="16"/>
      <c r="W69" s="16"/>
      <c r="X69" s="16"/>
      <c r="Y69" s="15"/>
      <c r="Z69" s="15"/>
      <c r="AA69" s="15"/>
      <c r="AB69" s="15"/>
      <c r="AC69" s="17"/>
      <c r="AD69" s="86"/>
    </row>
    <row r="70" spans="1:30" s="85" customFormat="1" ht="20" x14ac:dyDescent="0.35">
      <c r="A70" s="80"/>
      <c r="B70" s="81">
        <v>63154013</v>
      </c>
      <c r="C70" s="82" t="s">
        <v>5058</v>
      </c>
      <c r="D70" s="82" t="s">
        <v>44</v>
      </c>
      <c r="E70" s="83">
        <v>1.295E-2</v>
      </c>
      <c r="F70" s="83">
        <v>16</v>
      </c>
      <c r="G70" s="84">
        <v>183</v>
      </c>
      <c r="H70" s="84">
        <v>183</v>
      </c>
      <c r="I70" s="84">
        <v>101.893380365</v>
      </c>
      <c r="J70" s="84">
        <v>101.893380365</v>
      </c>
      <c r="K70" s="84"/>
      <c r="L70" s="84"/>
      <c r="M70" s="84"/>
      <c r="N70" s="84"/>
      <c r="O70" s="84"/>
      <c r="P70" s="84"/>
      <c r="R70" s="84">
        <v>195</v>
      </c>
      <c r="S70" s="84">
        <v>117.72364296000001</v>
      </c>
      <c r="T70" s="15">
        <f t="shared" ref="T70" si="96">R70/H70</f>
        <v>1.0655737704918034</v>
      </c>
      <c r="U70" s="15">
        <f t="shared" ref="U70" si="97">T70-AB70</f>
        <v>1.0399217589529701</v>
      </c>
      <c r="V70" s="16">
        <f t="shared" ref="V70" si="98">G70*U70</f>
        <v>190.30568188839354</v>
      </c>
      <c r="W70" s="16">
        <f t="shared" ref="W70" si="99">V70-G70</f>
        <v>7.3056818883935364</v>
      </c>
      <c r="X70" s="16">
        <f t="shared" ref="X70" si="100">F70*W70</f>
        <v>116.89091021429658</v>
      </c>
      <c r="Y70" s="15">
        <f t="shared" ref="Y70" si="101">104.584835545197%-100%</f>
        <v>4.5848355451969969E-2</v>
      </c>
      <c r="Z70" s="15">
        <f t="shared" ref="Z70" si="102">101.199262415129%-100%</f>
        <v>1.1992624151289988E-2</v>
      </c>
      <c r="AA70" s="15">
        <f t="shared" ref="AA70" si="103">101.911505501324%-100%</f>
        <v>1.9115055013239957E-2</v>
      </c>
      <c r="AB70" s="15">
        <f t="shared" ref="AB70" si="104">AVERAGE(Y70:AA70)</f>
        <v>2.5652011538833303E-2</v>
      </c>
      <c r="AC70" s="17" t="s">
        <v>4883</v>
      </c>
      <c r="AD70" s="86"/>
    </row>
    <row r="71" spans="1:30" ht="13.5" customHeight="1" x14ac:dyDescent="0.2">
      <c r="A71" s="2">
        <v>36</v>
      </c>
      <c r="B71" s="3" t="s">
        <v>2117</v>
      </c>
      <c r="C71" s="4" t="s">
        <v>3074</v>
      </c>
      <c r="D71" s="4" t="s">
        <v>44</v>
      </c>
      <c r="E71" s="5">
        <v>0</v>
      </c>
      <c r="F71" s="5">
        <v>4</v>
      </c>
      <c r="G71" s="6">
        <v>513.96</v>
      </c>
      <c r="H71" s="6"/>
      <c r="I71" s="6"/>
      <c r="J71" s="6"/>
      <c r="K71" s="6"/>
      <c r="L71" s="6"/>
      <c r="M71" s="6"/>
      <c r="N71" s="6"/>
      <c r="O71" s="6"/>
      <c r="P71" s="6"/>
      <c r="R71" s="6"/>
      <c r="S71" s="6">
        <v>2055.84</v>
      </c>
    </row>
    <row r="72" spans="1:30" s="85" customFormat="1" x14ac:dyDescent="0.35">
      <c r="A72" s="80"/>
      <c r="B72" s="81"/>
      <c r="C72" s="82"/>
      <c r="D72" s="82"/>
      <c r="E72" s="83"/>
      <c r="F72" s="83"/>
      <c r="G72" s="84"/>
      <c r="H72" s="84" t="s">
        <v>4628</v>
      </c>
      <c r="I72" s="84"/>
      <c r="J72" s="84"/>
      <c r="K72" s="84"/>
      <c r="L72" s="84"/>
      <c r="M72" s="84"/>
      <c r="N72" s="84"/>
      <c r="O72" s="84"/>
      <c r="P72" s="84"/>
      <c r="R72" s="84" t="s">
        <v>4629</v>
      </c>
      <c r="S72" s="84"/>
      <c r="T72" s="15"/>
      <c r="U72" s="15"/>
      <c r="V72" s="16"/>
      <c r="W72" s="16"/>
      <c r="X72" s="16"/>
      <c r="Y72" s="15"/>
      <c r="Z72" s="15"/>
      <c r="AA72" s="15"/>
      <c r="AB72" s="15"/>
      <c r="AC72" s="17"/>
      <c r="AD72" s="86"/>
    </row>
    <row r="73" spans="1:30" s="85" customFormat="1" ht="20" x14ac:dyDescent="0.35">
      <c r="A73" s="80"/>
      <c r="B73" s="81">
        <v>42972306</v>
      </c>
      <c r="C73" s="82" t="s">
        <v>5066</v>
      </c>
      <c r="D73" s="82" t="s">
        <v>44</v>
      </c>
      <c r="E73" s="83">
        <v>1.295E-2</v>
      </c>
      <c r="F73" s="83">
        <v>4</v>
      </c>
      <c r="G73" s="84">
        <v>619</v>
      </c>
      <c r="H73" s="84">
        <v>619</v>
      </c>
      <c r="I73" s="84">
        <v>101.893380365</v>
      </c>
      <c r="J73" s="84">
        <v>101.893380365</v>
      </c>
      <c r="K73" s="84"/>
      <c r="L73" s="84"/>
      <c r="M73" s="84"/>
      <c r="N73" s="84"/>
      <c r="O73" s="84"/>
      <c r="P73" s="84"/>
      <c r="R73" s="84">
        <v>696</v>
      </c>
      <c r="S73" s="84">
        <v>117.72364296000001</v>
      </c>
      <c r="T73" s="15">
        <f t="shared" ref="T73" si="105">R73/H73</f>
        <v>1.124394184168013</v>
      </c>
      <c r="U73" s="15">
        <f t="shared" ref="U73" si="106">T73-AB73</f>
        <v>1.0987421726291797</v>
      </c>
      <c r="V73" s="16">
        <f t="shared" ref="V73" si="107">G73*U73</f>
        <v>680.12140485746227</v>
      </c>
      <c r="W73" s="16">
        <f t="shared" ref="W73" si="108">V73-G73</f>
        <v>61.121404857462267</v>
      </c>
      <c r="X73" s="16">
        <f t="shared" ref="X73" si="109">F73*W73</f>
        <v>244.48561942984907</v>
      </c>
      <c r="Y73" s="15">
        <f t="shared" ref="Y73" si="110">104.584835545197%-100%</f>
        <v>4.5848355451969969E-2</v>
      </c>
      <c r="Z73" s="15">
        <f t="shared" ref="Z73" si="111">101.199262415129%-100%</f>
        <v>1.1992624151289988E-2</v>
      </c>
      <c r="AA73" s="15">
        <f t="shared" ref="AA73" si="112">101.911505501324%-100%</f>
        <v>1.9115055013239957E-2</v>
      </c>
      <c r="AB73" s="15">
        <f t="shared" ref="AB73" si="113">AVERAGE(Y73:AA73)</f>
        <v>2.5652011538833303E-2</v>
      </c>
      <c r="AC73" s="17" t="s">
        <v>5060</v>
      </c>
      <c r="AD73" s="86"/>
    </row>
    <row r="74" spans="1:30" ht="13.5" customHeight="1" x14ac:dyDescent="0.2">
      <c r="A74" s="2">
        <v>37</v>
      </c>
      <c r="B74" s="3" t="s">
        <v>2251</v>
      </c>
      <c r="C74" s="4" t="s">
        <v>2260</v>
      </c>
      <c r="D74" s="4" t="s">
        <v>44</v>
      </c>
      <c r="E74" s="5">
        <v>0</v>
      </c>
      <c r="F74" s="5">
        <v>10</v>
      </c>
      <c r="G74" s="6">
        <v>360.54</v>
      </c>
      <c r="H74" s="6"/>
      <c r="I74" s="6"/>
      <c r="J74" s="6"/>
      <c r="K74" s="6"/>
      <c r="L74" s="6"/>
      <c r="M74" s="6"/>
      <c r="N74" s="6"/>
      <c r="O74" s="6"/>
      <c r="P74" s="6"/>
      <c r="R74" s="6"/>
      <c r="S74" s="6">
        <v>3605.4</v>
      </c>
    </row>
    <row r="75" spans="1:30" s="85" customFormat="1" x14ac:dyDescent="0.35">
      <c r="A75" s="80"/>
      <c r="B75" s="81"/>
      <c r="C75" s="82"/>
      <c r="D75" s="82"/>
      <c r="E75" s="83"/>
      <c r="F75" s="83"/>
      <c r="G75" s="84"/>
      <c r="H75" s="84" t="s">
        <v>4628</v>
      </c>
      <c r="I75" s="84"/>
      <c r="J75" s="84"/>
      <c r="K75" s="84"/>
      <c r="L75" s="84"/>
      <c r="M75" s="84"/>
      <c r="N75" s="84"/>
      <c r="O75" s="84"/>
      <c r="P75" s="84"/>
      <c r="R75" s="84" t="s">
        <v>4629</v>
      </c>
      <c r="S75" s="84"/>
      <c r="T75" s="15"/>
      <c r="U75" s="15"/>
      <c r="V75" s="16"/>
      <c r="W75" s="16"/>
      <c r="X75" s="16"/>
      <c r="Y75" s="15"/>
      <c r="Z75" s="15"/>
      <c r="AA75" s="15"/>
      <c r="AB75" s="15"/>
      <c r="AC75" s="17"/>
      <c r="AD75" s="86"/>
    </row>
    <row r="76" spans="1:30" s="85" customFormat="1" ht="20" x14ac:dyDescent="0.35">
      <c r="A76" s="80"/>
      <c r="B76" s="81">
        <v>42972302</v>
      </c>
      <c r="C76" s="82" t="s">
        <v>5063</v>
      </c>
      <c r="D76" s="82" t="s">
        <v>44</v>
      </c>
      <c r="E76" s="83">
        <v>1.295E-2</v>
      </c>
      <c r="F76" s="83">
        <v>10</v>
      </c>
      <c r="G76" s="84">
        <v>253</v>
      </c>
      <c r="H76" s="84">
        <v>253</v>
      </c>
      <c r="I76" s="84">
        <v>101.893380365</v>
      </c>
      <c r="J76" s="84">
        <v>101.893380365</v>
      </c>
      <c r="K76" s="84"/>
      <c r="L76" s="84"/>
      <c r="M76" s="84"/>
      <c r="N76" s="84"/>
      <c r="O76" s="84"/>
      <c r="P76" s="84"/>
      <c r="R76" s="84">
        <v>285</v>
      </c>
      <c r="S76" s="84">
        <v>117.72364296000001</v>
      </c>
      <c r="T76" s="15">
        <f t="shared" ref="T76" si="114">R76/H76</f>
        <v>1.1264822134387351</v>
      </c>
      <c r="U76" s="15">
        <f t="shared" ref="U76" si="115">T76-AB76</f>
        <v>1.1008302018999019</v>
      </c>
      <c r="V76" s="16">
        <f t="shared" ref="V76" si="116">G76*U76</f>
        <v>278.51004108067519</v>
      </c>
      <c r="W76" s="16">
        <f t="shared" ref="W76" si="117">V76-G76</f>
        <v>25.510041080675194</v>
      </c>
      <c r="X76" s="16">
        <f t="shared" ref="X76" si="118">F76*W76</f>
        <v>255.10041080675194</v>
      </c>
      <c r="Y76" s="15">
        <f t="shared" ref="Y76" si="119">104.584835545197%-100%</f>
        <v>4.5848355451969969E-2</v>
      </c>
      <c r="Z76" s="15">
        <f t="shared" ref="Z76" si="120">101.199262415129%-100%</f>
        <v>1.1992624151289988E-2</v>
      </c>
      <c r="AA76" s="15">
        <f t="shared" ref="AA76" si="121">101.911505501324%-100%</f>
        <v>1.9115055013239957E-2</v>
      </c>
      <c r="AB76" s="15">
        <f t="shared" ref="AB76" si="122">AVERAGE(Y76:AA76)</f>
        <v>2.5652011538833303E-2</v>
      </c>
      <c r="AC76" s="17" t="s">
        <v>5064</v>
      </c>
      <c r="AD76" s="86"/>
    </row>
    <row r="77" spans="1:30" ht="13.5" customHeight="1" x14ac:dyDescent="0.2">
      <c r="A77" s="2">
        <v>38</v>
      </c>
      <c r="B77" s="3" t="s">
        <v>2253</v>
      </c>
      <c r="C77" s="4" t="s">
        <v>2262</v>
      </c>
      <c r="D77" s="4" t="s">
        <v>44</v>
      </c>
      <c r="E77" s="5">
        <v>0</v>
      </c>
      <c r="F77" s="5">
        <v>1</v>
      </c>
      <c r="G77" s="6">
        <v>611.04</v>
      </c>
      <c r="H77" s="6"/>
      <c r="I77" s="6"/>
      <c r="J77" s="6"/>
      <c r="K77" s="6"/>
      <c r="L77" s="6"/>
      <c r="M77" s="6"/>
      <c r="N77" s="6"/>
      <c r="O77" s="6"/>
      <c r="P77" s="6"/>
      <c r="R77" s="6"/>
      <c r="S77" s="6">
        <v>611.04</v>
      </c>
    </row>
    <row r="78" spans="1:30" ht="13.5" customHeight="1" x14ac:dyDescent="0.2">
      <c r="A78" s="2">
        <v>39</v>
      </c>
      <c r="B78" s="3" t="s">
        <v>2255</v>
      </c>
      <c r="C78" s="4" t="s">
        <v>2264</v>
      </c>
      <c r="D78" s="4" t="s">
        <v>44</v>
      </c>
      <c r="E78" s="5">
        <v>0</v>
      </c>
      <c r="F78" s="5">
        <v>4</v>
      </c>
      <c r="G78" s="6">
        <v>380.91</v>
      </c>
      <c r="H78" s="6"/>
      <c r="I78" s="6"/>
      <c r="J78" s="6"/>
      <c r="K78" s="6"/>
      <c r="L78" s="6"/>
      <c r="M78" s="6"/>
      <c r="N78" s="6"/>
      <c r="O78" s="6"/>
      <c r="P78" s="6"/>
      <c r="R78" s="6"/>
      <c r="S78" s="6">
        <v>1523.64</v>
      </c>
    </row>
    <row r="79" spans="1:30" ht="20" x14ac:dyDescent="0.2">
      <c r="A79" s="2">
        <v>40</v>
      </c>
      <c r="B79" s="3" t="s">
        <v>2257</v>
      </c>
      <c r="C79" s="4" t="s">
        <v>3075</v>
      </c>
      <c r="D79" s="4" t="s">
        <v>2236</v>
      </c>
      <c r="E79" s="5">
        <v>0</v>
      </c>
      <c r="F79" s="5">
        <v>16</v>
      </c>
      <c r="G79" s="6">
        <v>273.14</v>
      </c>
      <c r="H79" s="6"/>
      <c r="I79" s="6"/>
      <c r="J79" s="6"/>
      <c r="K79" s="6"/>
      <c r="L79" s="6"/>
      <c r="M79" s="6"/>
      <c r="N79" s="6"/>
      <c r="O79" s="6"/>
      <c r="P79" s="6"/>
      <c r="R79" s="6"/>
      <c r="S79" s="6">
        <v>4370.24</v>
      </c>
      <c r="T79" s="15">
        <f>T80</f>
        <v>1.8779761904761905</v>
      </c>
      <c r="U79" s="15">
        <f>U80</f>
        <v>1.8523241789373572</v>
      </c>
      <c r="V79" s="16">
        <f t="shared" ref="V79" si="123">G79*U79</f>
        <v>505.94382623494971</v>
      </c>
      <c r="W79" s="16">
        <f t="shared" ref="W79" si="124">V79-G79</f>
        <v>232.80382623494972</v>
      </c>
      <c r="X79" s="16">
        <f t="shared" ref="X79" si="125">F79*W79</f>
        <v>3724.8612197591956</v>
      </c>
      <c r="Y79" s="15"/>
      <c r="Z79" s="15"/>
      <c r="AA79" s="15"/>
      <c r="AB79" s="15"/>
      <c r="AC79" s="17" t="s">
        <v>5075</v>
      </c>
    </row>
    <row r="80" spans="1:30" s="85" customFormat="1" x14ac:dyDescent="0.35">
      <c r="A80" s="80"/>
      <c r="B80" s="81">
        <v>13756520</v>
      </c>
      <c r="C80" s="82" t="s">
        <v>5073</v>
      </c>
      <c r="D80" s="82" t="s">
        <v>139</v>
      </c>
      <c r="E80" s="83">
        <v>1.295E-2</v>
      </c>
      <c r="F80" s="83">
        <v>1</v>
      </c>
      <c r="G80" s="84"/>
      <c r="H80" s="84">
        <v>33600</v>
      </c>
      <c r="I80" s="84">
        <v>101.893380365</v>
      </c>
      <c r="J80" s="84">
        <v>101.893380365</v>
      </c>
      <c r="K80" s="84"/>
      <c r="L80" s="84"/>
      <c r="M80" s="84"/>
      <c r="N80" s="84"/>
      <c r="O80" s="84"/>
      <c r="P80" s="84"/>
      <c r="R80" s="84">
        <v>63100</v>
      </c>
      <c r="S80" s="84">
        <v>117.72364296000001</v>
      </c>
      <c r="T80" s="15">
        <f t="shared" ref="T80" si="126">R80/H80</f>
        <v>1.8779761904761905</v>
      </c>
      <c r="U80" s="15">
        <f t="shared" ref="U80" si="127">T80-AB80</f>
        <v>1.8523241789373572</v>
      </c>
      <c r="V80" s="16"/>
      <c r="W80" s="16"/>
      <c r="X80" s="16"/>
      <c r="Y80" s="15">
        <f t="shared" ref="Y80:Y84" si="128">104.584835545197%-100%</f>
        <v>4.5848355451969969E-2</v>
      </c>
      <c r="Z80" s="15">
        <f t="shared" ref="Z80:Z84" si="129">101.199262415129%-100%</f>
        <v>1.1992624151289988E-2</v>
      </c>
      <c r="AA80" s="15">
        <f t="shared" ref="AA80:AA84" si="130">101.911505501324%-100%</f>
        <v>1.9115055013239957E-2</v>
      </c>
      <c r="AB80" s="15">
        <f t="shared" ref="AB80" si="131">AVERAGE(Y80:AA80)</f>
        <v>2.5652011538833303E-2</v>
      </c>
      <c r="AC80" s="17" t="s">
        <v>5074</v>
      </c>
      <c r="AD80" s="86"/>
    </row>
    <row r="81" spans="1:30" ht="20" x14ac:dyDescent="0.2">
      <c r="A81" s="2">
        <v>41</v>
      </c>
      <c r="B81" s="3" t="s">
        <v>3076</v>
      </c>
      <c r="C81" s="4" t="s">
        <v>3077</v>
      </c>
      <c r="D81" s="4" t="s">
        <v>2236</v>
      </c>
      <c r="E81" s="5">
        <v>0</v>
      </c>
      <c r="F81" s="5">
        <v>5</v>
      </c>
      <c r="G81" s="6">
        <v>224.27</v>
      </c>
      <c r="H81" s="6"/>
      <c r="I81" s="6"/>
      <c r="J81" s="6"/>
      <c r="K81" s="6"/>
      <c r="L81" s="6"/>
      <c r="M81" s="6"/>
      <c r="N81" s="6"/>
      <c r="O81" s="6"/>
      <c r="P81" s="6"/>
      <c r="R81" s="6"/>
      <c r="S81" s="6">
        <v>1121.3499999999999</v>
      </c>
      <c r="T81" s="15">
        <f>T82</f>
        <v>1.8779761904761905</v>
      </c>
      <c r="U81" s="15">
        <f>U82</f>
        <v>1.8523241789373572</v>
      </c>
      <c r="V81" s="16">
        <f t="shared" ref="V81" si="132">G81*U81</f>
        <v>415.42074361028114</v>
      </c>
      <c r="W81" s="16">
        <f t="shared" ref="W81" si="133">V81-G81</f>
        <v>191.15074361028113</v>
      </c>
      <c r="X81" s="16">
        <f t="shared" ref="X81" si="134">F81*W81</f>
        <v>955.7537180514056</v>
      </c>
      <c r="Y81" s="15"/>
      <c r="Z81" s="15"/>
      <c r="AA81" s="15"/>
      <c r="AB81" s="15"/>
      <c r="AC81" s="17" t="s">
        <v>5075</v>
      </c>
    </row>
    <row r="82" spans="1:30" s="85" customFormat="1" x14ac:dyDescent="0.35">
      <c r="A82" s="80"/>
      <c r="B82" s="81">
        <v>13756520</v>
      </c>
      <c r="C82" s="82" t="s">
        <v>5073</v>
      </c>
      <c r="D82" s="82" t="s">
        <v>139</v>
      </c>
      <c r="E82" s="83">
        <v>1.295E-2</v>
      </c>
      <c r="F82" s="83">
        <v>1</v>
      </c>
      <c r="G82" s="84"/>
      <c r="H82" s="84">
        <v>33600</v>
      </c>
      <c r="I82" s="84">
        <v>101.893380365</v>
      </c>
      <c r="J82" s="84">
        <v>101.893380365</v>
      </c>
      <c r="K82" s="84"/>
      <c r="L82" s="84"/>
      <c r="M82" s="84"/>
      <c r="N82" s="84"/>
      <c r="O82" s="84"/>
      <c r="P82" s="84"/>
      <c r="R82" s="84">
        <v>63100</v>
      </c>
      <c r="S82" s="84">
        <v>117.72364296000001</v>
      </c>
      <c r="T82" s="15">
        <f t="shared" ref="T82" si="135">R82/H82</f>
        <v>1.8779761904761905</v>
      </c>
      <c r="U82" s="15">
        <f t="shared" ref="U82" si="136">T82-AB82</f>
        <v>1.8523241789373572</v>
      </c>
      <c r="V82" s="16"/>
      <c r="W82" s="16"/>
      <c r="X82" s="16"/>
      <c r="Y82" s="15">
        <f t="shared" si="128"/>
        <v>4.5848355451969969E-2</v>
      </c>
      <c r="Z82" s="15">
        <f t="shared" si="129"/>
        <v>1.1992624151289988E-2</v>
      </c>
      <c r="AA82" s="15">
        <f t="shared" si="130"/>
        <v>1.9115055013239957E-2</v>
      </c>
      <c r="AB82" s="15">
        <f t="shared" ref="AB82" si="137">AVERAGE(Y82:AA82)</f>
        <v>2.5652011538833303E-2</v>
      </c>
      <c r="AC82" s="17" t="s">
        <v>5074</v>
      </c>
      <c r="AD82" s="86"/>
    </row>
    <row r="83" spans="1:30" ht="20" x14ac:dyDescent="0.2">
      <c r="A83" s="2">
        <v>42</v>
      </c>
      <c r="B83" s="3" t="s">
        <v>3078</v>
      </c>
      <c r="C83" s="4" t="s">
        <v>2272</v>
      </c>
      <c r="D83" s="4" t="s">
        <v>2236</v>
      </c>
      <c r="E83" s="5">
        <v>0</v>
      </c>
      <c r="F83" s="5">
        <v>13</v>
      </c>
      <c r="G83" s="6">
        <v>214.2</v>
      </c>
      <c r="H83" s="6"/>
      <c r="I83" s="6"/>
      <c r="J83" s="6"/>
      <c r="K83" s="6"/>
      <c r="L83" s="6"/>
      <c r="M83" s="6"/>
      <c r="N83" s="6"/>
      <c r="O83" s="6"/>
      <c r="P83" s="6"/>
      <c r="R83" s="6"/>
      <c r="S83" s="6">
        <v>2784.6</v>
      </c>
      <c r="T83" s="15">
        <f>T84</f>
        <v>1.8779761904761905</v>
      </c>
      <c r="U83" s="15">
        <f>U84</f>
        <v>1.8523241789373572</v>
      </c>
      <c r="V83" s="16">
        <f t="shared" ref="V83" si="138">G83*U83</f>
        <v>396.76783912838192</v>
      </c>
      <c r="W83" s="16">
        <f t="shared" ref="W83" si="139">V83-G83</f>
        <v>182.56783912838193</v>
      </c>
      <c r="X83" s="16">
        <f t="shared" ref="X83" si="140">F83*W83</f>
        <v>2373.381908668965</v>
      </c>
      <c r="Y83" s="15"/>
      <c r="Z83" s="15"/>
      <c r="AA83" s="15"/>
      <c r="AB83" s="15"/>
      <c r="AC83" s="17" t="s">
        <v>5075</v>
      </c>
    </row>
    <row r="84" spans="1:30" s="85" customFormat="1" x14ac:dyDescent="0.35">
      <c r="A84" s="80"/>
      <c r="B84" s="81">
        <v>13756520</v>
      </c>
      <c r="C84" s="82" t="s">
        <v>5073</v>
      </c>
      <c r="D84" s="82" t="s">
        <v>139</v>
      </c>
      <c r="E84" s="83">
        <v>1.295E-2</v>
      </c>
      <c r="F84" s="83">
        <v>1</v>
      </c>
      <c r="G84" s="84"/>
      <c r="H84" s="84">
        <v>33600</v>
      </c>
      <c r="I84" s="84">
        <v>101.893380365</v>
      </c>
      <c r="J84" s="84">
        <v>101.893380365</v>
      </c>
      <c r="K84" s="84"/>
      <c r="L84" s="84"/>
      <c r="M84" s="84"/>
      <c r="N84" s="84"/>
      <c r="O84" s="84"/>
      <c r="P84" s="84"/>
      <c r="R84" s="84">
        <v>63100</v>
      </c>
      <c r="S84" s="84">
        <v>117.72364296000001</v>
      </c>
      <c r="T84" s="15">
        <f t="shared" ref="T84" si="141">R84/H84</f>
        <v>1.8779761904761905</v>
      </c>
      <c r="U84" s="15">
        <f t="shared" ref="U84" si="142">T84-AB84</f>
        <v>1.8523241789373572</v>
      </c>
      <c r="V84" s="16"/>
      <c r="W84" s="16"/>
      <c r="X84" s="16"/>
      <c r="Y84" s="15">
        <f t="shared" si="128"/>
        <v>4.5848355451969969E-2</v>
      </c>
      <c r="Z84" s="15">
        <f t="shared" si="129"/>
        <v>1.1992624151289988E-2</v>
      </c>
      <c r="AA84" s="15">
        <f t="shared" si="130"/>
        <v>1.9115055013239957E-2</v>
      </c>
      <c r="AB84" s="15">
        <f t="shared" ref="AB84" si="143">AVERAGE(Y84:AA84)</f>
        <v>2.5652011538833303E-2</v>
      </c>
      <c r="AC84" s="17" t="s">
        <v>5074</v>
      </c>
      <c r="AD84" s="86"/>
    </row>
    <row r="85" spans="1:30" ht="28.5" customHeight="1" x14ac:dyDescent="0.3">
      <c r="A85" s="58"/>
      <c r="B85" s="59" t="s">
        <v>2273</v>
      </c>
      <c r="C85" s="60" t="s">
        <v>3079</v>
      </c>
      <c r="D85" s="60"/>
      <c r="E85" s="61"/>
      <c r="F85" s="61"/>
      <c r="G85" s="62"/>
      <c r="H85" s="62"/>
      <c r="I85" s="62"/>
      <c r="J85" s="62"/>
      <c r="K85" s="62"/>
      <c r="L85" s="62"/>
      <c r="M85" s="62"/>
      <c r="N85" s="62"/>
      <c r="O85" s="62"/>
      <c r="P85" s="62"/>
      <c r="R85" s="62"/>
      <c r="S85" s="62">
        <v>38771.06</v>
      </c>
    </row>
    <row r="86" spans="1:30" ht="34.5" customHeight="1" x14ac:dyDescent="0.2">
      <c r="A86" s="2">
        <v>43</v>
      </c>
      <c r="B86" s="3" t="s">
        <v>2120</v>
      </c>
      <c r="C86" s="4" t="s">
        <v>3080</v>
      </c>
      <c r="D86" s="4" t="s">
        <v>44</v>
      </c>
      <c r="E86" s="5">
        <v>0</v>
      </c>
      <c r="F86" s="5">
        <v>1</v>
      </c>
      <c r="G86" s="6">
        <v>8725.94</v>
      </c>
      <c r="H86" s="6"/>
      <c r="I86" s="6"/>
      <c r="J86" s="6"/>
      <c r="K86" s="6"/>
      <c r="L86" s="6"/>
      <c r="M86" s="6"/>
      <c r="N86" s="6"/>
      <c r="O86" s="6"/>
      <c r="P86" s="6"/>
      <c r="R86" s="6"/>
      <c r="S86" s="6">
        <v>8725.94</v>
      </c>
    </row>
    <row r="87" spans="1:30" ht="45" customHeight="1" x14ac:dyDescent="0.2">
      <c r="A87" s="2">
        <v>44</v>
      </c>
      <c r="B87" s="3" t="s">
        <v>3081</v>
      </c>
      <c r="C87" s="4" t="s">
        <v>3082</v>
      </c>
      <c r="D87" s="4" t="s">
        <v>44</v>
      </c>
      <c r="E87" s="5">
        <v>0</v>
      </c>
      <c r="F87" s="5">
        <v>1</v>
      </c>
      <c r="G87" s="6">
        <v>8983.84</v>
      </c>
      <c r="H87" s="6"/>
      <c r="I87" s="6"/>
      <c r="J87" s="6"/>
      <c r="K87" s="6"/>
      <c r="L87" s="6"/>
      <c r="M87" s="6"/>
      <c r="N87" s="6"/>
      <c r="O87" s="6"/>
      <c r="P87" s="6"/>
      <c r="R87" s="6"/>
      <c r="S87" s="6">
        <v>8983.84</v>
      </c>
    </row>
    <row r="88" spans="1:30" ht="24" customHeight="1" x14ac:dyDescent="0.2">
      <c r="A88" s="2">
        <v>45</v>
      </c>
      <c r="B88" s="3" t="s">
        <v>3083</v>
      </c>
      <c r="C88" s="4" t="s">
        <v>3084</v>
      </c>
      <c r="D88" s="4" t="s">
        <v>44</v>
      </c>
      <c r="E88" s="5">
        <v>0</v>
      </c>
      <c r="F88" s="5">
        <v>1</v>
      </c>
      <c r="G88" s="6">
        <v>1229.22</v>
      </c>
      <c r="H88" s="6"/>
      <c r="I88" s="6"/>
      <c r="J88" s="6"/>
      <c r="K88" s="6"/>
      <c r="L88" s="6"/>
      <c r="M88" s="6"/>
      <c r="N88" s="6"/>
      <c r="O88" s="6"/>
      <c r="P88" s="6"/>
      <c r="R88" s="6"/>
      <c r="S88" s="6">
        <v>1229.22</v>
      </c>
    </row>
    <row r="89" spans="1:30" ht="13.5" customHeight="1" x14ac:dyDescent="0.2">
      <c r="A89" s="2">
        <v>46</v>
      </c>
      <c r="B89" s="3" t="s">
        <v>3085</v>
      </c>
      <c r="C89" s="4" t="s">
        <v>3086</v>
      </c>
      <c r="D89" s="4" t="s">
        <v>44</v>
      </c>
      <c r="E89" s="5">
        <v>0</v>
      </c>
      <c r="F89" s="5">
        <v>1</v>
      </c>
      <c r="G89" s="6">
        <v>261.87</v>
      </c>
      <c r="H89" s="6"/>
      <c r="I89" s="6"/>
      <c r="J89" s="6"/>
      <c r="K89" s="6"/>
      <c r="L89" s="6"/>
      <c r="M89" s="6"/>
      <c r="N89" s="6"/>
      <c r="O89" s="6"/>
      <c r="P89" s="6"/>
      <c r="R89" s="6"/>
      <c r="S89" s="6">
        <v>261.87</v>
      </c>
    </row>
    <row r="90" spans="1:30" ht="13.5" customHeight="1" x14ac:dyDescent="0.2">
      <c r="A90" s="2">
        <v>47</v>
      </c>
      <c r="B90" s="3" t="s">
        <v>3087</v>
      </c>
      <c r="C90" s="4" t="s">
        <v>3088</v>
      </c>
      <c r="D90" s="4" t="s">
        <v>44</v>
      </c>
      <c r="E90" s="5">
        <v>0</v>
      </c>
      <c r="F90" s="5">
        <v>3</v>
      </c>
      <c r="G90" s="6">
        <v>2116.41</v>
      </c>
      <c r="H90" s="6"/>
      <c r="I90" s="6"/>
      <c r="J90" s="6"/>
      <c r="K90" s="6"/>
      <c r="L90" s="6"/>
      <c r="M90" s="6"/>
      <c r="N90" s="6"/>
      <c r="O90" s="6"/>
      <c r="P90" s="6"/>
      <c r="R90" s="6"/>
      <c r="S90" s="6">
        <v>6349.23</v>
      </c>
    </row>
    <row r="91" spans="1:30" ht="24" customHeight="1" x14ac:dyDescent="0.2">
      <c r="A91" s="2">
        <v>48</v>
      </c>
      <c r="B91" s="3" t="s">
        <v>3089</v>
      </c>
      <c r="C91" s="4" t="s">
        <v>3090</v>
      </c>
      <c r="D91" s="4" t="s">
        <v>44</v>
      </c>
      <c r="E91" s="5">
        <v>0</v>
      </c>
      <c r="F91" s="5">
        <v>1</v>
      </c>
      <c r="G91" s="6">
        <v>1316.51</v>
      </c>
      <c r="H91" s="6"/>
      <c r="I91" s="6"/>
      <c r="J91" s="6"/>
      <c r="K91" s="6"/>
      <c r="L91" s="6"/>
      <c r="M91" s="6"/>
      <c r="N91" s="6"/>
      <c r="O91" s="6"/>
      <c r="P91" s="6"/>
      <c r="R91" s="6"/>
      <c r="S91" s="6">
        <v>1316.51</v>
      </c>
    </row>
    <row r="92" spans="1:30" ht="13.5" customHeight="1" x14ac:dyDescent="0.2">
      <c r="A92" s="2">
        <v>49</v>
      </c>
      <c r="B92" s="3" t="s">
        <v>3091</v>
      </c>
      <c r="C92" s="4" t="s">
        <v>3092</v>
      </c>
      <c r="D92" s="4" t="s">
        <v>44</v>
      </c>
      <c r="E92" s="5">
        <v>0</v>
      </c>
      <c r="F92" s="5">
        <v>3</v>
      </c>
      <c r="G92" s="6">
        <v>738.01</v>
      </c>
      <c r="H92" s="6"/>
      <c r="I92" s="6"/>
      <c r="J92" s="6"/>
      <c r="K92" s="6"/>
      <c r="L92" s="6"/>
      <c r="M92" s="6"/>
      <c r="N92" s="6"/>
      <c r="O92" s="6"/>
      <c r="P92" s="6"/>
      <c r="R92" s="6"/>
      <c r="S92" s="6">
        <v>2214.0300000000002</v>
      </c>
    </row>
    <row r="93" spans="1:30" ht="13.5" customHeight="1" x14ac:dyDescent="0.2">
      <c r="A93" s="2">
        <v>50</v>
      </c>
      <c r="B93" s="3" t="s">
        <v>3093</v>
      </c>
      <c r="C93" s="4" t="s">
        <v>3094</v>
      </c>
      <c r="D93" s="4" t="s">
        <v>44</v>
      </c>
      <c r="E93" s="5">
        <v>0</v>
      </c>
      <c r="F93" s="5">
        <v>3</v>
      </c>
      <c r="G93" s="6">
        <v>690.39</v>
      </c>
      <c r="H93" s="6"/>
      <c r="I93" s="6"/>
      <c r="J93" s="6"/>
      <c r="K93" s="6"/>
      <c r="L93" s="6"/>
      <c r="M93" s="6"/>
      <c r="N93" s="6"/>
      <c r="O93" s="6"/>
      <c r="P93" s="6"/>
      <c r="R93" s="6"/>
      <c r="S93" s="6">
        <v>2071.17</v>
      </c>
    </row>
    <row r="94" spans="1:30" ht="20" x14ac:dyDescent="0.2">
      <c r="A94" s="2">
        <v>51</v>
      </c>
      <c r="B94" s="3" t="s">
        <v>3095</v>
      </c>
      <c r="C94" s="4" t="s">
        <v>3096</v>
      </c>
      <c r="D94" s="4" t="s">
        <v>2236</v>
      </c>
      <c r="E94" s="5">
        <v>0</v>
      </c>
      <c r="F94" s="5">
        <v>19</v>
      </c>
      <c r="G94" s="6">
        <v>316.27</v>
      </c>
      <c r="H94" s="6"/>
      <c r="I94" s="6"/>
      <c r="J94" s="6"/>
      <c r="K94" s="6"/>
      <c r="L94" s="6"/>
      <c r="M94" s="6"/>
      <c r="N94" s="6"/>
      <c r="O94" s="6"/>
      <c r="P94" s="6"/>
      <c r="R94" s="6"/>
      <c r="S94" s="6">
        <v>6009.13</v>
      </c>
      <c r="T94" s="15">
        <f>T95</f>
        <v>1.8779761904761905</v>
      </c>
      <c r="U94" s="15">
        <f>U95</f>
        <v>1.8523241789373572</v>
      </c>
      <c r="V94" s="16">
        <f t="shared" ref="V94" si="144">G94*U94</f>
        <v>585.83456807251798</v>
      </c>
      <c r="W94" s="16">
        <f t="shared" ref="W94" si="145">V94-G94</f>
        <v>269.564568072518</v>
      </c>
      <c r="X94" s="16">
        <f t="shared" ref="X94" si="146">F94*W94</f>
        <v>5121.7267933778421</v>
      </c>
      <c r="Y94" s="15"/>
      <c r="Z94" s="15"/>
      <c r="AA94" s="15"/>
      <c r="AB94" s="15"/>
      <c r="AC94" s="17" t="s">
        <v>5075</v>
      </c>
    </row>
    <row r="95" spans="1:30" s="85" customFormat="1" x14ac:dyDescent="0.35">
      <c r="A95" s="80"/>
      <c r="B95" s="81">
        <v>13756520</v>
      </c>
      <c r="C95" s="82" t="s">
        <v>5073</v>
      </c>
      <c r="D95" s="82" t="s">
        <v>139</v>
      </c>
      <c r="E95" s="83">
        <v>1.295E-2</v>
      </c>
      <c r="F95" s="83">
        <v>1</v>
      </c>
      <c r="G95" s="84"/>
      <c r="H95" s="84">
        <v>33600</v>
      </c>
      <c r="I95" s="84">
        <v>101.893380365</v>
      </c>
      <c r="J95" s="84">
        <v>101.893380365</v>
      </c>
      <c r="K95" s="84"/>
      <c r="L95" s="84"/>
      <c r="M95" s="84"/>
      <c r="N95" s="84"/>
      <c r="O95" s="84"/>
      <c r="P95" s="84"/>
      <c r="R95" s="84">
        <v>63100</v>
      </c>
      <c r="S95" s="84">
        <v>117.72364296000001</v>
      </c>
      <c r="T95" s="15">
        <f t="shared" ref="T95" si="147">R95/H95</f>
        <v>1.8779761904761905</v>
      </c>
      <c r="U95" s="15">
        <f t="shared" ref="U95" si="148">T95-AB95</f>
        <v>1.8523241789373572</v>
      </c>
      <c r="V95" s="16"/>
      <c r="W95" s="16"/>
      <c r="X95" s="16"/>
      <c r="Y95" s="15">
        <f t="shared" ref="Y95" si="149">104.584835545197%-100%</f>
        <v>4.5848355451969969E-2</v>
      </c>
      <c r="Z95" s="15">
        <f t="shared" ref="Z95" si="150">101.199262415129%-100%</f>
        <v>1.1992624151289988E-2</v>
      </c>
      <c r="AA95" s="15">
        <f t="shared" ref="AA95" si="151">101.911505501324%-100%</f>
        <v>1.9115055013239957E-2</v>
      </c>
      <c r="AB95" s="15">
        <f t="shared" ref="AB95" si="152">AVERAGE(Y95:AA95)</f>
        <v>2.5652011538833303E-2</v>
      </c>
      <c r="AC95" s="17" t="s">
        <v>5074</v>
      </c>
      <c r="AD95" s="86"/>
    </row>
    <row r="96" spans="1:30" ht="24" customHeight="1" x14ac:dyDescent="0.2">
      <c r="A96" s="2">
        <v>52</v>
      </c>
      <c r="B96" s="3" t="s">
        <v>3097</v>
      </c>
      <c r="C96" s="4" t="s">
        <v>3072</v>
      </c>
      <c r="D96" s="4" t="s">
        <v>38</v>
      </c>
      <c r="E96" s="5">
        <v>0</v>
      </c>
      <c r="F96" s="5">
        <v>4</v>
      </c>
      <c r="G96" s="6">
        <v>402.53</v>
      </c>
      <c r="H96" s="6"/>
      <c r="I96" s="6"/>
      <c r="J96" s="6"/>
      <c r="K96" s="6"/>
      <c r="L96" s="6"/>
      <c r="M96" s="6"/>
      <c r="N96" s="6"/>
      <c r="O96" s="6"/>
      <c r="P96" s="6"/>
      <c r="R96" s="6"/>
      <c r="S96" s="6">
        <v>1610.12</v>
      </c>
    </row>
    <row r="97" spans="1:30" ht="28.5" customHeight="1" x14ac:dyDescent="0.3">
      <c r="A97" s="58"/>
      <c r="B97" s="59" t="s">
        <v>2345</v>
      </c>
      <c r="C97" s="60" t="s">
        <v>3098</v>
      </c>
      <c r="D97" s="60"/>
      <c r="E97" s="61"/>
      <c r="F97" s="61"/>
      <c r="G97" s="62"/>
      <c r="H97" s="62"/>
      <c r="I97" s="62"/>
      <c r="J97" s="62"/>
      <c r="K97" s="62"/>
      <c r="L97" s="62"/>
      <c r="M97" s="62"/>
      <c r="N97" s="62"/>
      <c r="O97" s="62"/>
      <c r="P97" s="62"/>
      <c r="R97" s="62"/>
      <c r="S97" s="62">
        <v>10967.36</v>
      </c>
    </row>
    <row r="98" spans="1:30" ht="24" customHeight="1" x14ac:dyDescent="0.2">
      <c r="A98" s="2">
        <v>53</v>
      </c>
      <c r="B98" s="3" t="s">
        <v>2123</v>
      </c>
      <c r="C98" s="4" t="s">
        <v>3099</v>
      </c>
      <c r="D98" s="4" t="s">
        <v>44</v>
      </c>
      <c r="E98" s="5">
        <v>0</v>
      </c>
      <c r="F98" s="5">
        <v>1</v>
      </c>
      <c r="G98" s="6">
        <v>3882.07</v>
      </c>
      <c r="H98" s="6"/>
      <c r="I98" s="6"/>
      <c r="J98" s="6"/>
      <c r="K98" s="6"/>
      <c r="L98" s="6"/>
      <c r="M98" s="6"/>
      <c r="N98" s="6"/>
      <c r="O98" s="6"/>
      <c r="P98" s="6"/>
      <c r="R98" s="6"/>
      <c r="S98" s="6">
        <v>3882.07</v>
      </c>
    </row>
    <row r="99" spans="1:30" ht="24" customHeight="1" x14ac:dyDescent="0.2">
      <c r="A99" s="2">
        <v>54</v>
      </c>
      <c r="B99" s="3" t="s">
        <v>3100</v>
      </c>
      <c r="C99" s="4" t="s">
        <v>3101</v>
      </c>
      <c r="D99" s="4" t="s">
        <v>44</v>
      </c>
      <c r="E99" s="5">
        <v>0</v>
      </c>
      <c r="F99" s="5">
        <v>1</v>
      </c>
      <c r="G99" s="6">
        <v>860.21</v>
      </c>
      <c r="H99" s="6"/>
      <c r="I99" s="6"/>
      <c r="J99" s="6"/>
      <c r="K99" s="6"/>
      <c r="L99" s="6"/>
      <c r="M99" s="6"/>
      <c r="N99" s="6"/>
      <c r="O99" s="6"/>
      <c r="P99" s="6"/>
      <c r="R99" s="6"/>
      <c r="S99" s="6">
        <v>860.21</v>
      </c>
    </row>
    <row r="100" spans="1:30" ht="24" customHeight="1" x14ac:dyDescent="0.2">
      <c r="A100" s="2">
        <v>55</v>
      </c>
      <c r="B100" s="3" t="s">
        <v>3102</v>
      </c>
      <c r="C100" s="4" t="s">
        <v>3103</v>
      </c>
      <c r="D100" s="4" t="s">
        <v>44</v>
      </c>
      <c r="E100" s="5">
        <v>0</v>
      </c>
      <c r="F100" s="5">
        <v>1</v>
      </c>
      <c r="G100" s="6">
        <v>4343.92</v>
      </c>
      <c r="H100" s="6"/>
      <c r="I100" s="6"/>
      <c r="J100" s="6"/>
      <c r="K100" s="6"/>
      <c r="L100" s="6"/>
      <c r="M100" s="6"/>
      <c r="N100" s="6"/>
      <c r="O100" s="6"/>
      <c r="P100" s="6"/>
      <c r="R100" s="6"/>
      <c r="S100" s="6">
        <v>4343.92</v>
      </c>
    </row>
    <row r="101" spans="1:30" ht="24" customHeight="1" x14ac:dyDescent="0.2">
      <c r="A101" s="2">
        <v>56</v>
      </c>
      <c r="B101" s="3" t="s">
        <v>3104</v>
      </c>
      <c r="C101" s="4" t="s">
        <v>3105</v>
      </c>
      <c r="D101" s="4" t="s">
        <v>44</v>
      </c>
      <c r="E101" s="5">
        <v>0</v>
      </c>
      <c r="F101" s="5">
        <v>1</v>
      </c>
      <c r="G101" s="6">
        <v>1267.31</v>
      </c>
      <c r="H101" s="6"/>
      <c r="I101" s="6"/>
      <c r="J101" s="6"/>
      <c r="K101" s="6"/>
      <c r="L101" s="6"/>
      <c r="M101" s="6"/>
      <c r="N101" s="6"/>
      <c r="O101" s="6"/>
      <c r="P101" s="6"/>
      <c r="R101" s="6"/>
      <c r="S101" s="6">
        <v>1267.31</v>
      </c>
    </row>
    <row r="102" spans="1:30" ht="20" x14ac:dyDescent="0.2">
      <c r="A102" s="2">
        <v>57</v>
      </c>
      <c r="B102" s="3" t="s">
        <v>3106</v>
      </c>
      <c r="C102" s="4" t="s">
        <v>3107</v>
      </c>
      <c r="D102" s="4" t="s">
        <v>2236</v>
      </c>
      <c r="E102" s="5">
        <v>0</v>
      </c>
      <c r="F102" s="5">
        <v>1</v>
      </c>
      <c r="G102" s="6">
        <v>161.01</v>
      </c>
      <c r="H102" s="6"/>
      <c r="I102" s="6"/>
      <c r="J102" s="6"/>
      <c r="K102" s="6"/>
      <c r="L102" s="6"/>
      <c r="M102" s="6"/>
      <c r="N102" s="6"/>
      <c r="O102" s="6"/>
      <c r="P102" s="6"/>
      <c r="R102" s="6"/>
      <c r="S102" s="6">
        <v>161.01</v>
      </c>
      <c r="T102" s="15">
        <f>T103</f>
        <v>1.8779761904761905</v>
      </c>
      <c r="U102" s="15">
        <f>U103</f>
        <v>1.8523241789373572</v>
      </c>
      <c r="V102" s="16">
        <f t="shared" ref="V102" si="153">G102*U102</f>
        <v>298.24271605070385</v>
      </c>
      <c r="W102" s="16">
        <f t="shared" ref="W102" si="154">V102-G102</f>
        <v>137.23271605070386</v>
      </c>
      <c r="X102" s="16">
        <f t="shared" ref="X102" si="155">F102*W102</f>
        <v>137.23271605070386</v>
      </c>
      <c r="Y102" s="15"/>
      <c r="Z102" s="15"/>
      <c r="AA102" s="15"/>
      <c r="AB102" s="15"/>
      <c r="AC102" s="17" t="s">
        <v>5075</v>
      </c>
    </row>
    <row r="103" spans="1:30" s="85" customFormat="1" x14ac:dyDescent="0.35">
      <c r="A103" s="80"/>
      <c r="B103" s="81">
        <v>13756520</v>
      </c>
      <c r="C103" s="82" t="s">
        <v>5073</v>
      </c>
      <c r="D103" s="82" t="s">
        <v>139</v>
      </c>
      <c r="E103" s="83">
        <v>1.295E-2</v>
      </c>
      <c r="F103" s="83">
        <v>1</v>
      </c>
      <c r="G103" s="84"/>
      <c r="H103" s="84">
        <v>33600</v>
      </c>
      <c r="I103" s="84">
        <v>101.893380365</v>
      </c>
      <c r="J103" s="84">
        <v>101.893380365</v>
      </c>
      <c r="K103" s="84"/>
      <c r="L103" s="84"/>
      <c r="M103" s="84"/>
      <c r="N103" s="84"/>
      <c r="O103" s="84"/>
      <c r="P103" s="84"/>
      <c r="R103" s="84">
        <v>63100</v>
      </c>
      <c r="S103" s="84">
        <v>117.72364296000001</v>
      </c>
      <c r="T103" s="15">
        <f t="shared" ref="T103" si="156">R103/H103</f>
        <v>1.8779761904761905</v>
      </c>
      <c r="U103" s="15">
        <f t="shared" ref="U103" si="157">T103-AB103</f>
        <v>1.8523241789373572</v>
      </c>
      <c r="V103" s="16"/>
      <c r="W103" s="16"/>
      <c r="X103" s="16"/>
      <c r="Y103" s="15">
        <f t="shared" ref="Y103:Y105" si="158">104.584835545197%-100%</f>
        <v>4.5848355451969969E-2</v>
      </c>
      <c r="Z103" s="15">
        <f t="shared" ref="Z103:Z105" si="159">101.199262415129%-100%</f>
        <v>1.1992624151289988E-2</v>
      </c>
      <c r="AA103" s="15">
        <f t="shared" ref="AA103:AA105" si="160">101.911505501324%-100%</f>
        <v>1.9115055013239957E-2</v>
      </c>
      <c r="AB103" s="15">
        <f t="shared" ref="AB103" si="161">AVERAGE(Y103:AA103)</f>
        <v>2.5652011538833303E-2</v>
      </c>
      <c r="AC103" s="17" t="s">
        <v>5074</v>
      </c>
      <c r="AD103" s="86"/>
    </row>
    <row r="104" spans="1:30" ht="20" x14ac:dyDescent="0.2">
      <c r="A104" s="2">
        <v>58</v>
      </c>
      <c r="B104" s="3" t="s">
        <v>3108</v>
      </c>
      <c r="C104" s="4" t="s">
        <v>2241</v>
      </c>
      <c r="D104" s="4" t="s">
        <v>38</v>
      </c>
      <c r="E104" s="5">
        <v>0</v>
      </c>
      <c r="F104" s="5">
        <v>1</v>
      </c>
      <c r="G104" s="6">
        <v>452.84</v>
      </c>
      <c r="H104" s="6"/>
      <c r="I104" s="6"/>
      <c r="J104" s="6"/>
      <c r="K104" s="6"/>
      <c r="L104" s="6"/>
      <c r="M104" s="6"/>
      <c r="N104" s="6"/>
      <c r="O104" s="6"/>
      <c r="P104" s="6"/>
      <c r="R104" s="6"/>
      <c r="S104" s="6">
        <v>452.84</v>
      </c>
      <c r="T104" s="15">
        <f>T105</f>
        <v>1.8779761904761905</v>
      </c>
      <c r="U104" s="15">
        <f>U105</f>
        <v>1.8523241789373572</v>
      </c>
      <c r="V104" s="16">
        <f t="shared" ref="V104" si="162">G104*U104</f>
        <v>838.80648118999284</v>
      </c>
      <c r="W104" s="16">
        <f t="shared" ref="W104" si="163">V104-G104</f>
        <v>385.96648118999286</v>
      </c>
      <c r="X104" s="16">
        <f t="shared" ref="X104" si="164">F104*W104</f>
        <v>385.96648118999286</v>
      </c>
      <c r="Y104" s="15"/>
      <c r="Z104" s="15"/>
      <c r="AA104" s="15"/>
      <c r="AB104" s="15"/>
      <c r="AC104" s="17" t="s">
        <v>5075</v>
      </c>
    </row>
    <row r="105" spans="1:30" s="85" customFormat="1" x14ac:dyDescent="0.35">
      <c r="A105" s="80"/>
      <c r="B105" s="81">
        <v>13756520</v>
      </c>
      <c r="C105" s="82" t="s">
        <v>5073</v>
      </c>
      <c r="D105" s="82" t="s">
        <v>139</v>
      </c>
      <c r="E105" s="83">
        <v>1.295E-2</v>
      </c>
      <c r="F105" s="83">
        <v>1</v>
      </c>
      <c r="G105" s="84"/>
      <c r="H105" s="84">
        <v>33600</v>
      </c>
      <c r="I105" s="84">
        <v>101.893380365</v>
      </c>
      <c r="J105" s="84">
        <v>101.893380365</v>
      </c>
      <c r="K105" s="84"/>
      <c r="L105" s="84"/>
      <c r="M105" s="84"/>
      <c r="N105" s="84"/>
      <c r="O105" s="84"/>
      <c r="P105" s="84"/>
      <c r="R105" s="84">
        <v>63100</v>
      </c>
      <c r="S105" s="84">
        <v>117.72364296000001</v>
      </c>
      <c r="T105" s="15">
        <f t="shared" ref="T105" si="165">R105/H105</f>
        <v>1.8779761904761905</v>
      </c>
      <c r="U105" s="15">
        <f t="shared" ref="U105" si="166">T105-AB105</f>
        <v>1.8523241789373572</v>
      </c>
      <c r="V105" s="16"/>
      <c r="W105" s="16"/>
      <c r="X105" s="16"/>
      <c r="Y105" s="15">
        <f t="shared" si="158"/>
        <v>4.5848355451969969E-2</v>
      </c>
      <c r="Z105" s="15">
        <f t="shared" si="159"/>
        <v>1.1992624151289988E-2</v>
      </c>
      <c r="AA105" s="15">
        <f t="shared" si="160"/>
        <v>1.9115055013239957E-2</v>
      </c>
      <c r="AB105" s="15">
        <f t="shared" ref="AB105" si="167">AVERAGE(Y105:AA105)</f>
        <v>2.5652011538833303E-2</v>
      </c>
      <c r="AC105" s="17" t="s">
        <v>5074</v>
      </c>
      <c r="AD105" s="86"/>
    </row>
    <row r="106" spans="1:30" ht="28.5" customHeight="1" thickBot="1" x14ac:dyDescent="0.35">
      <c r="A106" s="58"/>
      <c r="B106" s="59" t="s">
        <v>2286</v>
      </c>
      <c r="C106" s="60" t="s">
        <v>2274</v>
      </c>
      <c r="D106" s="60"/>
      <c r="E106" s="61"/>
      <c r="F106" s="61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R106" s="62"/>
      <c r="S106" s="62">
        <v>0</v>
      </c>
    </row>
    <row r="107" spans="1:30" ht="13.5" customHeight="1" x14ac:dyDescent="0.2">
      <c r="A107" s="67">
        <v>59</v>
      </c>
      <c r="B107" s="68" t="s">
        <v>3109</v>
      </c>
      <c r="C107" s="69" t="s">
        <v>3110</v>
      </c>
      <c r="D107" s="69" t="s">
        <v>803</v>
      </c>
      <c r="E107" s="70">
        <v>0</v>
      </c>
      <c r="F107" s="70">
        <v>1</v>
      </c>
      <c r="G107" s="71">
        <v>172512.12</v>
      </c>
      <c r="H107" s="71"/>
      <c r="I107" s="71"/>
      <c r="J107" s="71"/>
      <c r="K107" s="71"/>
      <c r="L107" s="71"/>
      <c r="M107" s="71"/>
      <c r="N107" s="71"/>
      <c r="O107" s="71"/>
      <c r="P107" s="72"/>
      <c r="R107" s="71"/>
      <c r="S107" s="71">
        <v>0</v>
      </c>
    </row>
    <row r="108" spans="1:30" ht="13.5" customHeight="1" x14ac:dyDescent="0.2">
      <c r="A108" s="87">
        <v>60</v>
      </c>
      <c r="B108" s="88" t="s">
        <v>2277</v>
      </c>
      <c r="C108" s="89" t="s">
        <v>2278</v>
      </c>
      <c r="D108" s="89" t="s">
        <v>803</v>
      </c>
      <c r="E108" s="90">
        <v>0</v>
      </c>
      <c r="F108" s="90">
        <v>1</v>
      </c>
      <c r="G108" s="91">
        <v>20701.45</v>
      </c>
      <c r="H108" s="91"/>
      <c r="I108" s="91"/>
      <c r="J108" s="91"/>
      <c r="K108" s="91"/>
      <c r="L108" s="91"/>
      <c r="M108" s="91"/>
      <c r="N108" s="91"/>
      <c r="O108" s="91"/>
      <c r="P108" s="92"/>
      <c r="R108" s="91"/>
      <c r="S108" s="91">
        <v>0</v>
      </c>
    </row>
    <row r="109" spans="1:30" ht="13.5" customHeight="1" x14ac:dyDescent="0.2">
      <c r="A109" s="87">
        <v>61</v>
      </c>
      <c r="B109" s="88" t="s">
        <v>2279</v>
      </c>
      <c r="C109" s="89" t="s">
        <v>2280</v>
      </c>
      <c r="D109" s="89" t="s">
        <v>803</v>
      </c>
      <c r="E109" s="90">
        <v>0</v>
      </c>
      <c r="F109" s="90">
        <v>1</v>
      </c>
      <c r="G109" s="91">
        <v>19838.89</v>
      </c>
      <c r="H109" s="91"/>
      <c r="I109" s="91"/>
      <c r="J109" s="91"/>
      <c r="K109" s="91"/>
      <c r="L109" s="91"/>
      <c r="M109" s="91"/>
      <c r="N109" s="91"/>
      <c r="O109" s="91"/>
      <c r="P109" s="92"/>
      <c r="R109" s="91"/>
      <c r="S109" s="91">
        <v>0</v>
      </c>
    </row>
    <row r="110" spans="1:30" ht="13.5" customHeight="1" x14ac:dyDescent="0.2">
      <c r="A110" s="87">
        <v>62</v>
      </c>
      <c r="B110" s="88" t="s">
        <v>2281</v>
      </c>
      <c r="C110" s="89" t="s">
        <v>2198</v>
      </c>
      <c r="D110" s="89" t="s">
        <v>803</v>
      </c>
      <c r="E110" s="90">
        <v>0</v>
      </c>
      <c r="F110" s="90">
        <v>1</v>
      </c>
      <c r="G110" s="91">
        <v>5750.4</v>
      </c>
      <c r="H110" s="91"/>
      <c r="I110" s="91"/>
      <c r="J110" s="91"/>
      <c r="K110" s="91"/>
      <c r="L110" s="91"/>
      <c r="M110" s="91"/>
      <c r="N110" s="91"/>
      <c r="O110" s="91"/>
      <c r="P110" s="92"/>
      <c r="R110" s="91"/>
      <c r="S110" s="91">
        <v>0</v>
      </c>
    </row>
    <row r="111" spans="1:30" ht="13.5" customHeight="1" x14ac:dyDescent="0.2">
      <c r="A111" s="87">
        <v>63</v>
      </c>
      <c r="B111" s="88" t="s">
        <v>2282</v>
      </c>
      <c r="C111" s="89" t="s">
        <v>2283</v>
      </c>
      <c r="D111" s="89" t="s">
        <v>803</v>
      </c>
      <c r="E111" s="90">
        <v>0</v>
      </c>
      <c r="F111" s="90">
        <v>1</v>
      </c>
      <c r="G111" s="91">
        <v>8050.57</v>
      </c>
      <c r="H111" s="91"/>
      <c r="I111" s="91"/>
      <c r="J111" s="91"/>
      <c r="K111" s="91"/>
      <c r="L111" s="91"/>
      <c r="M111" s="91"/>
      <c r="N111" s="91"/>
      <c r="O111" s="91"/>
      <c r="P111" s="92"/>
      <c r="R111" s="91"/>
      <c r="S111" s="91">
        <v>0</v>
      </c>
    </row>
    <row r="112" spans="1:30" ht="13.5" customHeight="1" thickBot="1" x14ac:dyDescent="0.25">
      <c r="A112" s="73">
        <v>64</v>
      </c>
      <c r="B112" s="74" t="s">
        <v>3111</v>
      </c>
      <c r="C112" s="75" t="s">
        <v>2285</v>
      </c>
      <c r="D112" s="75" t="s">
        <v>803</v>
      </c>
      <c r="E112" s="76">
        <v>0</v>
      </c>
      <c r="F112" s="76">
        <v>1</v>
      </c>
      <c r="G112" s="77">
        <v>11500.81</v>
      </c>
      <c r="H112" s="77"/>
      <c r="I112" s="77"/>
      <c r="J112" s="77"/>
      <c r="K112" s="77"/>
      <c r="L112" s="77"/>
      <c r="M112" s="77"/>
      <c r="N112" s="77"/>
      <c r="O112" s="77"/>
      <c r="P112" s="78"/>
      <c r="R112" s="77"/>
      <c r="S112" s="77">
        <v>0</v>
      </c>
    </row>
    <row r="113" spans="1:19" ht="28.5" customHeight="1" thickBot="1" x14ac:dyDescent="0.35">
      <c r="A113" s="58"/>
      <c r="B113" s="59" t="s">
        <v>3112</v>
      </c>
      <c r="C113" s="60" t="s">
        <v>2287</v>
      </c>
      <c r="D113" s="60"/>
      <c r="E113" s="61"/>
      <c r="F113" s="61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R113" s="62"/>
      <c r="S113" s="62">
        <v>0</v>
      </c>
    </row>
    <row r="114" spans="1:19" ht="13.5" customHeight="1" thickBot="1" x14ac:dyDescent="0.25">
      <c r="A114" s="8">
        <v>68</v>
      </c>
      <c r="B114" s="9" t="s">
        <v>3113</v>
      </c>
      <c r="C114" s="10" t="s">
        <v>3114</v>
      </c>
      <c r="D114" s="10" t="s">
        <v>803</v>
      </c>
      <c r="E114" s="11">
        <v>0</v>
      </c>
      <c r="F114" s="11">
        <v>1</v>
      </c>
      <c r="G114" s="12">
        <v>13225.93</v>
      </c>
      <c r="H114" s="12"/>
      <c r="I114" s="12"/>
      <c r="J114" s="12"/>
      <c r="K114" s="12"/>
      <c r="L114" s="12"/>
      <c r="M114" s="12"/>
      <c r="N114" s="12"/>
      <c r="O114" s="12"/>
      <c r="P114" s="13"/>
      <c r="R114" s="12"/>
      <c r="S114" s="12">
        <v>0</v>
      </c>
    </row>
    <row r="115" spans="1:19" ht="30.75" customHeight="1" x14ac:dyDescent="0.25">
      <c r="A115" s="115"/>
      <c r="B115" s="24"/>
      <c r="C115" s="116"/>
      <c r="D115" s="116"/>
      <c r="E115" s="117"/>
      <c r="F115" s="117"/>
      <c r="G115" s="118"/>
      <c r="H115" s="118"/>
      <c r="I115" s="118"/>
      <c r="J115" s="118"/>
      <c r="K115" s="118"/>
      <c r="L115" s="118"/>
      <c r="M115" s="118"/>
      <c r="N115" s="118"/>
      <c r="O115" s="118"/>
      <c r="P115" s="118"/>
      <c r="R115" s="118"/>
      <c r="S115" s="118">
        <v>1915231.9609999999</v>
      </c>
    </row>
  </sheetData>
  <mergeCells count="9">
    <mergeCell ref="H10:R10"/>
    <mergeCell ref="Y10:AB10"/>
    <mergeCell ref="J8:K8"/>
    <mergeCell ref="A1:P1"/>
    <mergeCell ref="J3:K3"/>
    <mergeCell ref="J4:K4"/>
    <mergeCell ref="J5:K5"/>
    <mergeCell ref="J6:K6"/>
    <mergeCell ref="J7:K7"/>
  </mergeCells>
  <conditionalFormatting sqref="W10:X10 W12:X12">
    <cfRule type="cellIs" dxfId="437" priority="45" operator="lessThan">
      <formula>0</formula>
    </cfRule>
  </conditionalFormatting>
  <conditionalFormatting sqref="W35:X35">
    <cfRule type="cellIs" dxfId="436" priority="44" operator="lessThan">
      <formula>0</formula>
    </cfRule>
  </conditionalFormatting>
  <conditionalFormatting sqref="W34:X34">
    <cfRule type="cellIs" dxfId="435" priority="43" operator="lessThan">
      <formula>0</formula>
    </cfRule>
  </conditionalFormatting>
  <conditionalFormatting sqref="W38:X38">
    <cfRule type="cellIs" dxfId="434" priority="42" operator="lessThan">
      <formula>0</formula>
    </cfRule>
  </conditionalFormatting>
  <conditionalFormatting sqref="W37:X37">
    <cfRule type="cellIs" dxfId="433" priority="41" operator="lessThan">
      <formula>0</formula>
    </cfRule>
  </conditionalFormatting>
  <conditionalFormatting sqref="W41:X41">
    <cfRule type="cellIs" dxfId="432" priority="40" operator="lessThan">
      <formula>0</formula>
    </cfRule>
  </conditionalFormatting>
  <conditionalFormatting sqref="W40:X40">
    <cfRule type="cellIs" dxfId="431" priority="39" operator="lessThan">
      <formula>0</formula>
    </cfRule>
  </conditionalFormatting>
  <conditionalFormatting sqref="X13">
    <cfRule type="cellIs" dxfId="430" priority="38" operator="lessThan">
      <formula>0</formula>
    </cfRule>
  </conditionalFormatting>
  <conditionalFormatting sqref="W67:X67">
    <cfRule type="cellIs" dxfId="429" priority="37" operator="lessThan">
      <formula>0</formula>
    </cfRule>
  </conditionalFormatting>
  <conditionalFormatting sqref="W66:X66">
    <cfRule type="cellIs" dxfId="428" priority="36" operator="lessThan">
      <formula>0</formula>
    </cfRule>
  </conditionalFormatting>
  <conditionalFormatting sqref="W70:X70">
    <cfRule type="cellIs" dxfId="427" priority="35" operator="lessThan">
      <formula>0</formula>
    </cfRule>
  </conditionalFormatting>
  <conditionalFormatting sqref="W69:X69">
    <cfRule type="cellIs" dxfId="426" priority="34" operator="lessThan">
      <formula>0</formula>
    </cfRule>
  </conditionalFormatting>
  <conditionalFormatting sqref="W73:X73">
    <cfRule type="cellIs" dxfId="425" priority="33" operator="lessThan">
      <formula>0</formula>
    </cfRule>
  </conditionalFormatting>
  <conditionalFormatting sqref="W72:X72">
    <cfRule type="cellIs" dxfId="424" priority="32" operator="lessThan">
      <formula>0</formula>
    </cfRule>
  </conditionalFormatting>
  <conditionalFormatting sqref="W76:X76">
    <cfRule type="cellIs" dxfId="423" priority="31" operator="lessThan">
      <formula>0</formula>
    </cfRule>
  </conditionalFormatting>
  <conditionalFormatting sqref="W75:X75">
    <cfRule type="cellIs" dxfId="422" priority="30" operator="lessThan">
      <formula>0</formula>
    </cfRule>
  </conditionalFormatting>
  <conditionalFormatting sqref="W63:X63">
    <cfRule type="cellIs" dxfId="421" priority="29" operator="lessThan">
      <formula>0</formula>
    </cfRule>
  </conditionalFormatting>
  <conditionalFormatting sqref="W62:X62">
    <cfRule type="cellIs" dxfId="420" priority="28" operator="lessThan">
      <formula>0</formula>
    </cfRule>
  </conditionalFormatting>
  <conditionalFormatting sqref="W49:X49">
    <cfRule type="cellIs" dxfId="419" priority="27" operator="lessThan">
      <formula>0</formula>
    </cfRule>
  </conditionalFormatting>
  <conditionalFormatting sqref="W51:X51">
    <cfRule type="cellIs" dxfId="418" priority="26" operator="lessThan">
      <formula>0</formula>
    </cfRule>
  </conditionalFormatting>
  <conditionalFormatting sqref="W53:X53">
    <cfRule type="cellIs" dxfId="417" priority="25" operator="lessThan">
      <formula>0</formula>
    </cfRule>
  </conditionalFormatting>
  <conditionalFormatting sqref="W55:X55">
    <cfRule type="cellIs" dxfId="416" priority="24" operator="lessThan">
      <formula>0</formula>
    </cfRule>
  </conditionalFormatting>
  <conditionalFormatting sqref="W48:X48">
    <cfRule type="cellIs" dxfId="415" priority="23" operator="lessThan">
      <formula>0</formula>
    </cfRule>
  </conditionalFormatting>
  <conditionalFormatting sqref="W50:X50">
    <cfRule type="cellIs" dxfId="414" priority="22" operator="lessThan">
      <formula>0</formula>
    </cfRule>
  </conditionalFormatting>
  <conditionalFormatting sqref="W52:X52">
    <cfRule type="cellIs" dxfId="413" priority="21" operator="lessThan">
      <formula>0</formula>
    </cfRule>
  </conditionalFormatting>
  <conditionalFormatting sqref="W54:X54">
    <cfRule type="cellIs" dxfId="412" priority="20" operator="lessThan">
      <formula>0</formula>
    </cfRule>
  </conditionalFormatting>
  <conditionalFormatting sqref="W80:X80">
    <cfRule type="cellIs" dxfId="411" priority="19" operator="lessThan">
      <formula>0</formula>
    </cfRule>
  </conditionalFormatting>
  <conditionalFormatting sqref="W82:X82">
    <cfRule type="cellIs" dxfId="410" priority="18" operator="lessThan">
      <formula>0</formula>
    </cfRule>
  </conditionalFormatting>
  <conditionalFormatting sqref="W84:X84">
    <cfRule type="cellIs" dxfId="409" priority="17" operator="lessThan">
      <formula>0</formula>
    </cfRule>
  </conditionalFormatting>
  <conditionalFormatting sqref="W79:X79">
    <cfRule type="cellIs" dxfId="408" priority="16" operator="lessThan">
      <formula>0</formula>
    </cfRule>
  </conditionalFormatting>
  <conditionalFormatting sqref="W81:X81">
    <cfRule type="cellIs" dxfId="407" priority="15" operator="lessThan">
      <formula>0</formula>
    </cfRule>
  </conditionalFormatting>
  <conditionalFormatting sqref="W83:X83">
    <cfRule type="cellIs" dxfId="406" priority="14" operator="lessThan">
      <formula>0</formula>
    </cfRule>
  </conditionalFormatting>
  <conditionalFormatting sqref="W95:X95">
    <cfRule type="cellIs" dxfId="405" priority="13" operator="lessThan">
      <formula>0</formula>
    </cfRule>
  </conditionalFormatting>
  <conditionalFormatting sqref="W94:X94">
    <cfRule type="cellIs" dxfId="404" priority="12" operator="lessThan">
      <formula>0</formula>
    </cfRule>
  </conditionalFormatting>
  <conditionalFormatting sqref="W103:X103">
    <cfRule type="cellIs" dxfId="403" priority="11" operator="lessThan">
      <formula>0</formula>
    </cfRule>
  </conditionalFormatting>
  <conditionalFormatting sqref="W105:X105">
    <cfRule type="cellIs" dxfId="402" priority="10" operator="lessThan">
      <formula>0</formula>
    </cfRule>
  </conditionalFormatting>
  <conditionalFormatting sqref="W102:X102">
    <cfRule type="cellIs" dxfId="401" priority="9" operator="lessThan">
      <formula>0</formula>
    </cfRule>
  </conditionalFormatting>
  <conditionalFormatting sqref="W104:X104">
    <cfRule type="cellIs" dxfId="400" priority="8" operator="lessThan">
      <formula>0</formula>
    </cfRule>
  </conditionalFormatting>
  <conditionalFormatting sqref="W57:X57">
    <cfRule type="cellIs" dxfId="399" priority="7" operator="lessThan">
      <formula>0</formula>
    </cfRule>
  </conditionalFormatting>
  <conditionalFormatting sqref="W56:X56">
    <cfRule type="cellIs" dxfId="398" priority="6" operator="lessThan">
      <formula>0</formula>
    </cfRule>
  </conditionalFormatting>
  <conditionalFormatting sqref="W61:X61">
    <cfRule type="cellIs" dxfId="397" priority="5" operator="lessThan">
      <formula>0</formula>
    </cfRule>
  </conditionalFormatting>
  <conditionalFormatting sqref="W47:X47">
    <cfRule type="cellIs" dxfId="396" priority="4" operator="lessThan">
      <formula>0</formula>
    </cfRule>
  </conditionalFormatting>
  <conditionalFormatting sqref="W46:X46">
    <cfRule type="cellIs" dxfId="395" priority="3" operator="lessThan">
      <formula>0</formula>
    </cfRule>
  </conditionalFormatting>
  <conditionalFormatting sqref="W59:X59">
    <cfRule type="cellIs" dxfId="394" priority="2" operator="lessThan">
      <formula>0</formula>
    </cfRule>
  </conditionalFormatting>
  <conditionalFormatting sqref="W58:X58">
    <cfRule type="cellIs" dxfId="393" priority="1" operator="lessThan">
      <formula>0</formula>
    </cfRule>
  </conditionalFormatting>
  <pageMargins left="0.7" right="0.7" top="0.78740157499999996" bottom="0.78740157499999996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69"/>
  <sheetViews>
    <sheetView topLeftCell="A13" zoomScaleNormal="100" workbookViewId="0">
      <selection activeCell="X13" sqref="X13"/>
    </sheetView>
  </sheetViews>
  <sheetFormatPr defaultColWidth="9" defaultRowHeight="14.5" x14ac:dyDescent="0.35"/>
  <cols>
    <col min="1" max="1" width="3.7265625" style="119" customWidth="1"/>
    <col min="2" max="2" width="13.26953125" style="7" customWidth="1"/>
    <col min="3" max="3" width="45.1796875" style="120" customWidth="1"/>
    <col min="4" max="4" width="3.81640625" style="120" customWidth="1"/>
    <col min="5" max="5" width="7.1796875" style="121" hidden="1" customWidth="1"/>
    <col min="6" max="6" width="9.26953125" style="121" customWidth="1"/>
    <col min="7" max="7" width="9.54296875" style="79" customWidth="1"/>
    <col min="8" max="8" width="10.54296875" style="79" customWidth="1"/>
    <col min="9" max="9" width="15.453125" style="79" hidden="1" customWidth="1"/>
    <col min="10" max="10" width="15.54296875" style="79" hidden="1" customWidth="1"/>
    <col min="11" max="11" width="14.54296875" style="79" hidden="1" customWidth="1"/>
    <col min="12" max="13" width="14" style="79" hidden="1" customWidth="1"/>
    <col min="14" max="14" width="14.54296875" style="79" hidden="1" customWidth="1"/>
    <col min="15" max="15" width="14.26953125" style="79" hidden="1" customWidth="1"/>
    <col min="16" max="16" width="16" style="79" hidden="1" customWidth="1"/>
    <col min="17" max="17" width="0" style="7" hidden="1" customWidth="1"/>
    <col min="18" max="18" width="9.54296875" style="79" customWidth="1"/>
    <col min="19" max="19" width="14.1796875" style="79" hidden="1" customWidth="1"/>
    <col min="20" max="22" width="17.453125" style="7" customWidth="1"/>
    <col min="23" max="23" width="12.453125" style="7" customWidth="1"/>
    <col min="24" max="24" width="15.453125" style="7" customWidth="1"/>
    <col min="25" max="27" width="10.54296875" style="7" customWidth="1"/>
    <col min="28" max="28" width="11.1796875" style="7" customWidth="1"/>
    <col min="29" max="29" width="32.7265625" style="7" customWidth="1"/>
    <col min="30" max="257" width="9" style="7"/>
    <col min="258" max="258" width="3.7265625" style="7" customWidth="1"/>
    <col min="259" max="259" width="13.26953125" style="7" customWidth="1"/>
    <col min="260" max="260" width="45.1796875" style="7" customWidth="1"/>
    <col min="261" max="261" width="3.81640625" style="7" customWidth="1"/>
    <col min="262" max="262" width="7.1796875" style="7" customWidth="1"/>
    <col min="263" max="263" width="9.26953125" style="7" customWidth="1"/>
    <col min="264" max="264" width="10.54296875" style="7" customWidth="1"/>
    <col min="265" max="265" width="15.453125" style="7" customWidth="1"/>
    <col min="266" max="266" width="15.54296875" style="7" customWidth="1"/>
    <col min="267" max="267" width="14.54296875" style="7" customWidth="1"/>
    <col min="268" max="269" width="14" style="7" customWidth="1"/>
    <col min="270" max="270" width="14.54296875" style="7" customWidth="1"/>
    <col min="271" max="271" width="14.26953125" style="7" customWidth="1"/>
    <col min="272" max="272" width="16" style="7" customWidth="1"/>
    <col min="273" max="513" width="9" style="7"/>
    <col min="514" max="514" width="3.7265625" style="7" customWidth="1"/>
    <col min="515" max="515" width="13.26953125" style="7" customWidth="1"/>
    <col min="516" max="516" width="45.1796875" style="7" customWidth="1"/>
    <col min="517" max="517" width="3.81640625" style="7" customWidth="1"/>
    <col min="518" max="518" width="7.1796875" style="7" customWidth="1"/>
    <col min="519" max="519" width="9.26953125" style="7" customWidth="1"/>
    <col min="520" max="520" width="10.54296875" style="7" customWidth="1"/>
    <col min="521" max="521" width="15.453125" style="7" customWidth="1"/>
    <col min="522" max="522" width="15.54296875" style="7" customWidth="1"/>
    <col min="523" max="523" width="14.54296875" style="7" customWidth="1"/>
    <col min="524" max="525" width="14" style="7" customWidth="1"/>
    <col min="526" max="526" width="14.54296875" style="7" customWidth="1"/>
    <col min="527" max="527" width="14.26953125" style="7" customWidth="1"/>
    <col min="528" max="528" width="16" style="7" customWidth="1"/>
    <col min="529" max="769" width="9" style="7"/>
    <col min="770" max="770" width="3.7265625" style="7" customWidth="1"/>
    <col min="771" max="771" width="13.26953125" style="7" customWidth="1"/>
    <col min="772" max="772" width="45.1796875" style="7" customWidth="1"/>
    <col min="773" max="773" width="3.81640625" style="7" customWidth="1"/>
    <col min="774" max="774" width="7.1796875" style="7" customWidth="1"/>
    <col min="775" max="775" width="9.26953125" style="7" customWidth="1"/>
    <col min="776" max="776" width="10.54296875" style="7" customWidth="1"/>
    <col min="777" max="777" width="15.453125" style="7" customWidth="1"/>
    <col min="778" max="778" width="15.54296875" style="7" customWidth="1"/>
    <col min="779" max="779" width="14.54296875" style="7" customWidth="1"/>
    <col min="780" max="781" width="14" style="7" customWidth="1"/>
    <col min="782" max="782" width="14.54296875" style="7" customWidth="1"/>
    <col min="783" max="783" width="14.26953125" style="7" customWidth="1"/>
    <col min="784" max="784" width="16" style="7" customWidth="1"/>
    <col min="785" max="1025" width="9" style="7"/>
    <col min="1026" max="1026" width="3.7265625" style="7" customWidth="1"/>
    <col min="1027" max="1027" width="13.26953125" style="7" customWidth="1"/>
    <col min="1028" max="1028" width="45.1796875" style="7" customWidth="1"/>
    <col min="1029" max="1029" width="3.81640625" style="7" customWidth="1"/>
    <col min="1030" max="1030" width="7.1796875" style="7" customWidth="1"/>
    <col min="1031" max="1031" width="9.26953125" style="7" customWidth="1"/>
    <col min="1032" max="1032" width="10.54296875" style="7" customWidth="1"/>
    <col min="1033" max="1033" width="15.453125" style="7" customWidth="1"/>
    <col min="1034" max="1034" width="15.54296875" style="7" customWidth="1"/>
    <col min="1035" max="1035" width="14.54296875" style="7" customWidth="1"/>
    <col min="1036" max="1037" width="14" style="7" customWidth="1"/>
    <col min="1038" max="1038" width="14.54296875" style="7" customWidth="1"/>
    <col min="1039" max="1039" width="14.26953125" style="7" customWidth="1"/>
    <col min="1040" max="1040" width="16" style="7" customWidth="1"/>
    <col min="1041" max="1281" width="9" style="7"/>
    <col min="1282" max="1282" width="3.7265625" style="7" customWidth="1"/>
    <col min="1283" max="1283" width="13.26953125" style="7" customWidth="1"/>
    <col min="1284" max="1284" width="45.1796875" style="7" customWidth="1"/>
    <col min="1285" max="1285" width="3.81640625" style="7" customWidth="1"/>
    <col min="1286" max="1286" width="7.1796875" style="7" customWidth="1"/>
    <col min="1287" max="1287" width="9.26953125" style="7" customWidth="1"/>
    <col min="1288" max="1288" width="10.54296875" style="7" customWidth="1"/>
    <col min="1289" max="1289" width="15.453125" style="7" customWidth="1"/>
    <col min="1290" max="1290" width="15.54296875" style="7" customWidth="1"/>
    <col min="1291" max="1291" width="14.54296875" style="7" customWidth="1"/>
    <col min="1292" max="1293" width="14" style="7" customWidth="1"/>
    <col min="1294" max="1294" width="14.54296875" style="7" customWidth="1"/>
    <col min="1295" max="1295" width="14.26953125" style="7" customWidth="1"/>
    <col min="1296" max="1296" width="16" style="7" customWidth="1"/>
    <col min="1297" max="1537" width="9" style="7"/>
    <col min="1538" max="1538" width="3.7265625" style="7" customWidth="1"/>
    <col min="1539" max="1539" width="13.26953125" style="7" customWidth="1"/>
    <col min="1540" max="1540" width="45.1796875" style="7" customWidth="1"/>
    <col min="1541" max="1541" width="3.81640625" style="7" customWidth="1"/>
    <col min="1542" max="1542" width="7.1796875" style="7" customWidth="1"/>
    <col min="1543" max="1543" width="9.26953125" style="7" customWidth="1"/>
    <col min="1544" max="1544" width="10.54296875" style="7" customWidth="1"/>
    <col min="1545" max="1545" width="15.453125" style="7" customWidth="1"/>
    <col min="1546" max="1546" width="15.54296875" style="7" customWidth="1"/>
    <col min="1547" max="1547" width="14.54296875" style="7" customWidth="1"/>
    <col min="1548" max="1549" width="14" style="7" customWidth="1"/>
    <col min="1550" max="1550" width="14.54296875" style="7" customWidth="1"/>
    <col min="1551" max="1551" width="14.26953125" style="7" customWidth="1"/>
    <col min="1552" max="1552" width="16" style="7" customWidth="1"/>
    <col min="1553" max="1793" width="9" style="7"/>
    <col min="1794" max="1794" width="3.7265625" style="7" customWidth="1"/>
    <col min="1795" max="1795" width="13.26953125" style="7" customWidth="1"/>
    <col min="1796" max="1796" width="45.1796875" style="7" customWidth="1"/>
    <col min="1797" max="1797" width="3.81640625" style="7" customWidth="1"/>
    <col min="1798" max="1798" width="7.1796875" style="7" customWidth="1"/>
    <col min="1799" max="1799" width="9.26953125" style="7" customWidth="1"/>
    <col min="1800" max="1800" width="10.54296875" style="7" customWidth="1"/>
    <col min="1801" max="1801" width="15.453125" style="7" customWidth="1"/>
    <col min="1802" max="1802" width="15.54296875" style="7" customWidth="1"/>
    <col min="1803" max="1803" width="14.54296875" style="7" customWidth="1"/>
    <col min="1804" max="1805" width="14" style="7" customWidth="1"/>
    <col min="1806" max="1806" width="14.54296875" style="7" customWidth="1"/>
    <col min="1807" max="1807" width="14.26953125" style="7" customWidth="1"/>
    <col min="1808" max="1808" width="16" style="7" customWidth="1"/>
    <col min="1809" max="2049" width="9" style="7"/>
    <col min="2050" max="2050" width="3.7265625" style="7" customWidth="1"/>
    <col min="2051" max="2051" width="13.26953125" style="7" customWidth="1"/>
    <col min="2052" max="2052" width="45.1796875" style="7" customWidth="1"/>
    <col min="2053" max="2053" width="3.81640625" style="7" customWidth="1"/>
    <col min="2054" max="2054" width="7.1796875" style="7" customWidth="1"/>
    <col min="2055" max="2055" width="9.26953125" style="7" customWidth="1"/>
    <col min="2056" max="2056" width="10.54296875" style="7" customWidth="1"/>
    <col min="2057" max="2057" width="15.453125" style="7" customWidth="1"/>
    <col min="2058" max="2058" width="15.54296875" style="7" customWidth="1"/>
    <col min="2059" max="2059" width="14.54296875" style="7" customWidth="1"/>
    <col min="2060" max="2061" width="14" style="7" customWidth="1"/>
    <col min="2062" max="2062" width="14.54296875" style="7" customWidth="1"/>
    <col min="2063" max="2063" width="14.26953125" style="7" customWidth="1"/>
    <col min="2064" max="2064" width="16" style="7" customWidth="1"/>
    <col min="2065" max="2305" width="9" style="7"/>
    <col min="2306" max="2306" width="3.7265625" style="7" customWidth="1"/>
    <col min="2307" max="2307" width="13.26953125" style="7" customWidth="1"/>
    <col min="2308" max="2308" width="45.1796875" style="7" customWidth="1"/>
    <col min="2309" max="2309" width="3.81640625" style="7" customWidth="1"/>
    <col min="2310" max="2310" width="7.1796875" style="7" customWidth="1"/>
    <col min="2311" max="2311" width="9.26953125" style="7" customWidth="1"/>
    <col min="2312" max="2312" width="10.54296875" style="7" customWidth="1"/>
    <col min="2313" max="2313" width="15.453125" style="7" customWidth="1"/>
    <col min="2314" max="2314" width="15.54296875" style="7" customWidth="1"/>
    <col min="2315" max="2315" width="14.54296875" style="7" customWidth="1"/>
    <col min="2316" max="2317" width="14" style="7" customWidth="1"/>
    <col min="2318" max="2318" width="14.54296875" style="7" customWidth="1"/>
    <col min="2319" max="2319" width="14.26953125" style="7" customWidth="1"/>
    <col min="2320" max="2320" width="16" style="7" customWidth="1"/>
    <col min="2321" max="2561" width="9" style="7"/>
    <col min="2562" max="2562" width="3.7265625" style="7" customWidth="1"/>
    <col min="2563" max="2563" width="13.26953125" style="7" customWidth="1"/>
    <col min="2564" max="2564" width="45.1796875" style="7" customWidth="1"/>
    <col min="2565" max="2565" width="3.81640625" style="7" customWidth="1"/>
    <col min="2566" max="2566" width="7.1796875" style="7" customWidth="1"/>
    <col min="2567" max="2567" width="9.26953125" style="7" customWidth="1"/>
    <col min="2568" max="2568" width="10.54296875" style="7" customWidth="1"/>
    <col min="2569" max="2569" width="15.453125" style="7" customWidth="1"/>
    <col min="2570" max="2570" width="15.54296875" style="7" customWidth="1"/>
    <col min="2571" max="2571" width="14.54296875" style="7" customWidth="1"/>
    <col min="2572" max="2573" width="14" style="7" customWidth="1"/>
    <col min="2574" max="2574" width="14.54296875" style="7" customWidth="1"/>
    <col min="2575" max="2575" width="14.26953125" style="7" customWidth="1"/>
    <col min="2576" max="2576" width="16" style="7" customWidth="1"/>
    <col min="2577" max="2817" width="9" style="7"/>
    <col min="2818" max="2818" width="3.7265625" style="7" customWidth="1"/>
    <col min="2819" max="2819" width="13.26953125" style="7" customWidth="1"/>
    <col min="2820" max="2820" width="45.1796875" style="7" customWidth="1"/>
    <col min="2821" max="2821" width="3.81640625" style="7" customWidth="1"/>
    <col min="2822" max="2822" width="7.1796875" style="7" customWidth="1"/>
    <col min="2823" max="2823" width="9.26953125" style="7" customWidth="1"/>
    <col min="2824" max="2824" width="10.54296875" style="7" customWidth="1"/>
    <col min="2825" max="2825" width="15.453125" style="7" customWidth="1"/>
    <col min="2826" max="2826" width="15.54296875" style="7" customWidth="1"/>
    <col min="2827" max="2827" width="14.54296875" style="7" customWidth="1"/>
    <col min="2828" max="2829" width="14" style="7" customWidth="1"/>
    <col min="2830" max="2830" width="14.54296875" style="7" customWidth="1"/>
    <col min="2831" max="2831" width="14.26953125" style="7" customWidth="1"/>
    <col min="2832" max="2832" width="16" style="7" customWidth="1"/>
    <col min="2833" max="3073" width="9" style="7"/>
    <col min="3074" max="3074" width="3.7265625" style="7" customWidth="1"/>
    <col min="3075" max="3075" width="13.26953125" style="7" customWidth="1"/>
    <col min="3076" max="3076" width="45.1796875" style="7" customWidth="1"/>
    <col min="3077" max="3077" width="3.81640625" style="7" customWidth="1"/>
    <col min="3078" max="3078" width="7.1796875" style="7" customWidth="1"/>
    <col min="3079" max="3079" width="9.26953125" style="7" customWidth="1"/>
    <col min="3080" max="3080" width="10.54296875" style="7" customWidth="1"/>
    <col min="3081" max="3081" width="15.453125" style="7" customWidth="1"/>
    <col min="3082" max="3082" width="15.54296875" style="7" customWidth="1"/>
    <col min="3083" max="3083" width="14.54296875" style="7" customWidth="1"/>
    <col min="3084" max="3085" width="14" style="7" customWidth="1"/>
    <col min="3086" max="3086" width="14.54296875" style="7" customWidth="1"/>
    <col min="3087" max="3087" width="14.26953125" style="7" customWidth="1"/>
    <col min="3088" max="3088" width="16" style="7" customWidth="1"/>
    <col min="3089" max="3329" width="9" style="7"/>
    <col min="3330" max="3330" width="3.7265625" style="7" customWidth="1"/>
    <col min="3331" max="3331" width="13.26953125" style="7" customWidth="1"/>
    <col min="3332" max="3332" width="45.1796875" style="7" customWidth="1"/>
    <col min="3333" max="3333" width="3.81640625" style="7" customWidth="1"/>
    <col min="3334" max="3334" width="7.1796875" style="7" customWidth="1"/>
    <col min="3335" max="3335" width="9.26953125" style="7" customWidth="1"/>
    <col min="3336" max="3336" width="10.54296875" style="7" customWidth="1"/>
    <col min="3337" max="3337" width="15.453125" style="7" customWidth="1"/>
    <col min="3338" max="3338" width="15.54296875" style="7" customWidth="1"/>
    <col min="3339" max="3339" width="14.54296875" style="7" customWidth="1"/>
    <col min="3340" max="3341" width="14" style="7" customWidth="1"/>
    <col min="3342" max="3342" width="14.54296875" style="7" customWidth="1"/>
    <col min="3343" max="3343" width="14.26953125" style="7" customWidth="1"/>
    <col min="3344" max="3344" width="16" style="7" customWidth="1"/>
    <col min="3345" max="3585" width="9" style="7"/>
    <col min="3586" max="3586" width="3.7265625" style="7" customWidth="1"/>
    <col min="3587" max="3587" width="13.26953125" style="7" customWidth="1"/>
    <col min="3588" max="3588" width="45.1796875" style="7" customWidth="1"/>
    <col min="3589" max="3589" width="3.81640625" style="7" customWidth="1"/>
    <col min="3590" max="3590" width="7.1796875" style="7" customWidth="1"/>
    <col min="3591" max="3591" width="9.26953125" style="7" customWidth="1"/>
    <col min="3592" max="3592" width="10.54296875" style="7" customWidth="1"/>
    <col min="3593" max="3593" width="15.453125" style="7" customWidth="1"/>
    <col min="3594" max="3594" width="15.54296875" style="7" customWidth="1"/>
    <col min="3595" max="3595" width="14.54296875" style="7" customWidth="1"/>
    <col min="3596" max="3597" width="14" style="7" customWidth="1"/>
    <col min="3598" max="3598" width="14.54296875" style="7" customWidth="1"/>
    <col min="3599" max="3599" width="14.26953125" style="7" customWidth="1"/>
    <col min="3600" max="3600" width="16" style="7" customWidth="1"/>
    <col min="3601" max="3841" width="9" style="7"/>
    <col min="3842" max="3842" width="3.7265625" style="7" customWidth="1"/>
    <col min="3843" max="3843" width="13.26953125" style="7" customWidth="1"/>
    <col min="3844" max="3844" width="45.1796875" style="7" customWidth="1"/>
    <col min="3845" max="3845" width="3.81640625" style="7" customWidth="1"/>
    <col min="3846" max="3846" width="7.1796875" style="7" customWidth="1"/>
    <col min="3847" max="3847" width="9.26953125" style="7" customWidth="1"/>
    <col min="3848" max="3848" width="10.54296875" style="7" customWidth="1"/>
    <col min="3849" max="3849" width="15.453125" style="7" customWidth="1"/>
    <col min="3850" max="3850" width="15.54296875" style="7" customWidth="1"/>
    <col min="3851" max="3851" width="14.54296875" style="7" customWidth="1"/>
    <col min="3852" max="3853" width="14" style="7" customWidth="1"/>
    <col min="3854" max="3854" width="14.54296875" style="7" customWidth="1"/>
    <col min="3855" max="3855" width="14.26953125" style="7" customWidth="1"/>
    <col min="3856" max="3856" width="16" style="7" customWidth="1"/>
    <col min="3857" max="4097" width="9" style="7"/>
    <col min="4098" max="4098" width="3.7265625" style="7" customWidth="1"/>
    <col min="4099" max="4099" width="13.26953125" style="7" customWidth="1"/>
    <col min="4100" max="4100" width="45.1796875" style="7" customWidth="1"/>
    <col min="4101" max="4101" width="3.81640625" style="7" customWidth="1"/>
    <col min="4102" max="4102" width="7.1796875" style="7" customWidth="1"/>
    <col min="4103" max="4103" width="9.26953125" style="7" customWidth="1"/>
    <col min="4104" max="4104" width="10.54296875" style="7" customWidth="1"/>
    <col min="4105" max="4105" width="15.453125" style="7" customWidth="1"/>
    <col min="4106" max="4106" width="15.54296875" style="7" customWidth="1"/>
    <col min="4107" max="4107" width="14.54296875" style="7" customWidth="1"/>
    <col min="4108" max="4109" width="14" style="7" customWidth="1"/>
    <col min="4110" max="4110" width="14.54296875" style="7" customWidth="1"/>
    <col min="4111" max="4111" width="14.26953125" style="7" customWidth="1"/>
    <col min="4112" max="4112" width="16" style="7" customWidth="1"/>
    <col min="4113" max="4353" width="9" style="7"/>
    <col min="4354" max="4354" width="3.7265625" style="7" customWidth="1"/>
    <col min="4355" max="4355" width="13.26953125" style="7" customWidth="1"/>
    <col min="4356" max="4356" width="45.1796875" style="7" customWidth="1"/>
    <col min="4357" max="4357" width="3.81640625" style="7" customWidth="1"/>
    <col min="4358" max="4358" width="7.1796875" style="7" customWidth="1"/>
    <col min="4359" max="4359" width="9.26953125" style="7" customWidth="1"/>
    <col min="4360" max="4360" width="10.54296875" style="7" customWidth="1"/>
    <col min="4361" max="4361" width="15.453125" style="7" customWidth="1"/>
    <col min="4362" max="4362" width="15.54296875" style="7" customWidth="1"/>
    <col min="4363" max="4363" width="14.54296875" style="7" customWidth="1"/>
    <col min="4364" max="4365" width="14" style="7" customWidth="1"/>
    <col min="4366" max="4366" width="14.54296875" style="7" customWidth="1"/>
    <col min="4367" max="4367" width="14.26953125" style="7" customWidth="1"/>
    <col min="4368" max="4368" width="16" style="7" customWidth="1"/>
    <col min="4369" max="4609" width="9" style="7"/>
    <col min="4610" max="4610" width="3.7265625" style="7" customWidth="1"/>
    <col min="4611" max="4611" width="13.26953125" style="7" customWidth="1"/>
    <col min="4612" max="4612" width="45.1796875" style="7" customWidth="1"/>
    <col min="4613" max="4613" width="3.81640625" style="7" customWidth="1"/>
    <col min="4614" max="4614" width="7.1796875" style="7" customWidth="1"/>
    <col min="4615" max="4615" width="9.26953125" style="7" customWidth="1"/>
    <col min="4616" max="4616" width="10.54296875" style="7" customWidth="1"/>
    <col min="4617" max="4617" width="15.453125" style="7" customWidth="1"/>
    <col min="4618" max="4618" width="15.54296875" style="7" customWidth="1"/>
    <col min="4619" max="4619" width="14.54296875" style="7" customWidth="1"/>
    <col min="4620" max="4621" width="14" style="7" customWidth="1"/>
    <col min="4622" max="4622" width="14.54296875" style="7" customWidth="1"/>
    <col min="4623" max="4623" width="14.26953125" style="7" customWidth="1"/>
    <col min="4624" max="4624" width="16" style="7" customWidth="1"/>
    <col min="4625" max="4865" width="9" style="7"/>
    <col min="4866" max="4866" width="3.7265625" style="7" customWidth="1"/>
    <col min="4867" max="4867" width="13.26953125" style="7" customWidth="1"/>
    <col min="4868" max="4868" width="45.1796875" style="7" customWidth="1"/>
    <col min="4869" max="4869" width="3.81640625" style="7" customWidth="1"/>
    <col min="4870" max="4870" width="7.1796875" style="7" customWidth="1"/>
    <col min="4871" max="4871" width="9.26953125" style="7" customWidth="1"/>
    <col min="4872" max="4872" width="10.54296875" style="7" customWidth="1"/>
    <col min="4873" max="4873" width="15.453125" style="7" customWidth="1"/>
    <col min="4874" max="4874" width="15.54296875" style="7" customWidth="1"/>
    <col min="4875" max="4875" width="14.54296875" style="7" customWidth="1"/>
    <col min="4876" max="4877" width="14" style="7" customWidth="1"/>
    <col min="4878" max="4878" width="14.54296875" style="7" customWidth="1"/>
    <col min="4879" max="4879" width="14.26953125" style="7" customWidth="1"/>
    <col min="4880" max="4880" width="16" style="7" customWidth="1"/>
    <col min="4881" max="5121" width="9" style="7"/>
    <col min="5122" max="5122" width="3.7265625" style="7" customWidth="1"/>
    <col min="5123" max="5123" width="13.26953125" style="7" customWidth="1"/>
    <col min="5124" max="5124" width="45.1796875" style="7" customWidth="1"/>
    <col min="5125" max="5125" width="3.81640625" style="7" customWidth="1"/>
    <col min="5126" max="5126" width="7.1796875" style="7" customWidth="1"/>
    <col min="5127" max="5127" width="9.26953125" style="7" customWidth="1"/>
    <col min="5128" max="5128" width="10.54296875" style="7" customWidth="1"/>
    <col min="5129" max="5129" width="15.453125" style="7" customWidth="1"/>
    <col min="5130" max="5130" width="15.54296875" style="7" customWidth="1"/>
    <col min="5131" max="5131" width="14.54296875" style="7" customWidth="1"/>
    <col min="5132" max="5133" width="14" style="7" customWidth="1"/>
    <col min="5134" max="5134" width="14.54296875" style="7" customWidth="1"/>
    <col min="5135" max="5135" width="14.26953125" style="7" customWidth="1"/>
    <col min="5136" max="5136" width="16" style="7" customWidth="1"/>
    <col min="5137" max="5377" width="9" style="7"/>
    <col min="5378" max="5378" width="3.7265625" style="7" customWidth="1"/>
    <col min="5379" max="5379" width="13.26953125" style="7" customWidth="1"/>
    <col min="5380" max="5380" width="45.1796875" style="7" customWidth="1"/>
    <col min="5381" max="5381" width="3.81640625" style="7" customWidth="1"/>
    <col min="5382" max="5382" width="7.1796875" style="7" customWidth="1"/>
    <col min="5383" max="5383" width="9.26953125" style="7" customWidth="1"/>
    <col min="5384" max="5384" width="10.54296875" style="7" customWidth="1"/>
    <col min="5385" max="5385" width="15.453125" style="7" customWidth="1"/>
    <col min="5386" max="5386" width="15.54296875" style="7" customWidth="1"/>
    <col min="5387" max="5387" width="14.54296875" style="7" customWidth="1"/>
    <col min="5388" max="5389" width="14" style="7" customWidth="1"/>
    <col min="5390" max="5390" width="14.54296875" style="7" customWidth="1"/>
    <col min="5391" max="5391" width="14.26953125" style="7" customWidth="1"/>
    <col min="5392" max="5392" width="16" style="7" customWidth="1"/>
    <col min="5393" max="5633" width="9" style="7"/>
    <col min="5634" max="5634" width="3.7265625" style="7" customWidth="1"/>
    <col min="5635" max="5635" width="13.26953125" style="7" customWidth="1"/>
    <col min="5636" max="5636" width="45.1796875" style="7" customWidth="1"/>
    <col min="5637" max="5637" width="3.81640625" style="7" customWidth="1"/>
    <col min="5638" max="5638" width="7.1796875" style="7" customWidth="1"/>
    <col min="5639" max="5639" width="9.26953125" style="7" customWidth="1"/>
    <col min="5640" max="5640" width="10.54296875" style="7" customWidth="1"/>
    <col min="5641" max="5641" width="15.453125" style="7" customWidth="1"/>
    <col min="5642" max="5642" width="15.54296875" style="7" customWidth="1"/>
    <col min="5643" max="5643" width="14.54296875" style="7" customWidth="1"/>
    <col min="5644" max="5645" width="14" style="7" customWidth="1"/>
    <col min="5646" max="5646" width="14.54296875" style="7" customWidth="1"/>
    <col min="5647" max="5647" width="14.26953125" style="7" customWidth="1"/>
    <col min="5648" max="5648" width="16" style="7" customWidth="1"/>
    <col min="5649" max="5889" width="9" style="7"/>
    <col min="5890" max="5890" width="3.7265625" style="7" customWidth="1"/>
    <col min="5891" max="5891" width="13.26953125" style="7" customWidth="1"/>
    <col min="5892" max="5892" width="45.1796875" style="7" customWidth="1"/>
    <col min="5893" max="5893" width="3.81640625" style="7" customWidth="1"/>
    <col min="5894" max="5894" width="7.1796875" style="7" customWidth="1"/>
    <col min="5895" max="5895" width="9.26953125" style="7" customWidth="1"/>
    <col min="5896" max="5896" width="10.54296875" style="7" customWidth="1"/>
    <col min="5897" max="5897" width="15.453125" style="7" customWidth="1"/>
    <col min="5898" max="5898" width="15.54296875" style="7" customWidth="1"/>
    <col min="5899" max="5899" width="14.54296875" style="7" customWidth="1"/>
    <col min="5900" max="5901" width="14" style="7" customWidth="1"/>
    <col min="5902" max="5902" width="14.54296875" style="7" customWidth="1"/>
    <col min="5903" max="5903" width="14.26953125" style="7" customWidth="1"/>
    <col min="5904" max="5904" width="16" style="7" customWidth="1"/>
    <col min="5905" max="6145" width="9" style="7"/>
    <col min="6146" max="6146" width="3.7265625" style="7" customWidth="1"/>
    <col min="6147" max="6147" width="13.26953125" style="7" customWidth="1"/>
    <col min="6148" max="6148" width="45.1796875" style="7" customWidth="1"/>
    <col min="6149" max="6149" width="3.81640625" style="7" customWidth="1"/>
    <col min="6150" max="6150" width="7.1796875" style="7" customWidth="1"/>
    <col min="6151" max="6151" width="9.26953125" style="7" customWidth="1"/>
    <col min="6152" max="6152" width="10.54296875" style="7" customWidth="1"/>
    <col min="6153" max="6153" width="15.453125" style="7" customWidth="1"/>
    <col min="6154" max="6154" width="15.54296875" style="7" customWidth="1"/>
    <col min="6155" max="6155" width="14.54296875" style="7" customWidth="1"/>
    <col min="6156" max="6157" width="14" style="7" customWidth="1"/>
    <col min="6158" max="6158" width="14.54296875" style="7" customWidth="1"/>
    <col min="6159" max="6159" width="14.26953125" style="7" customWidth="1"/>
    <col min="6160" max="6160" width="16" style="7" customWidth="1"/>
    <col min="6161" max="6401" width="9" style="7"/>
    <col min="6402" max="6402" width="3.7265625" style="7" customWidth="1"/>
    <col min="6403" max="6403" width="13.26953125" style="7" customWidth="1"/>
    <col min="6404" max="6404" width="45.1796875" style="7" customWidth="1"/>
    <col min="6405" max="6405" width="3.81640625" style="7" customWidth="1"/>
    <col min="6406" max="6406" width="7.1796875" style="7" customWidth="1"/>
    <col min="6407" max="6407" width="9.26953125" style="7" customWidth="1"/>
    <col min="6408" max="6408" width="10.54296875" style="7" customWidth="1"/>
    <col min="6409" max="6409" width="15.453125" style="7" customWidth="1"/>
    <col min="6410" max="6410" width="15.54296875" style="7" customWidth="1"/>
    <col min="6411" max="6411" width="14.54296875" style="7" customWidth="1"/>
    <col min="6412" max="6413" width="14" style="7" customWidth="1"/>
    <col min="6414" max="6414" width="14.54296875" style="7" customWidth="1"/>
    <col min="6415" max="6415" width="14.26953125" style="7" customWidth="1"/>
    <col min="6416" max="6416" width="16" style="7" customWidth="1"/>
    <col min="6417" max="6657" width="9" style="7"/>
    <col min="6658" max="6658" width="3.7265625" style="7" customWidth="1"/>
    <col min="6659" max="6659" width="13.26953125" style="7" customWidth="1"/>
    <col min="6660" max="6660" width="45.1796875" style="7" customWidth="1"/>
    <col min="6661" max="6661" width="3.81640625" style="7" customWidth="1"/>
    <col min="6662" max="6662" width="7.1796875" style="7" customWidth="1"/>
    <col min="6663" max="6663" width="9.26953125" style="7" customWidth="1"/>
    <col min="6664" max="6664" width="10.54296875" style="7" customWidth="1"/>
    <col min="6665" max="6665" width="15.453125" style="7" customWidth="1"/>
    <col min="6666" max="6666" width="15.54296875" style="7" customWidth="1"/>
    <col min="6667" max="6667" width="14.54296875" style="7" customWidth="1"/>
    <col min="6668" max="6669" width="14" style="7" customWidth="1"/>
    <col min="6670" max="6670" width="14.54296875" style="7" customWidth="1"/>
    <col min="6671" max="6671" width="14.26953125" style="7" customWidth="1"/>
    <col min="6672" max="6672" width="16" style="7" customWidth="1"/>
    <col min="6673" max="6913" width="9" style="7"/>
    <col min="6914" max="6914" width="3.7265625" style="7" customWidth="1"/>
    <col min="6915" max="6915" width="13.26953125" style="7" customWidth="1"/>
    <col min="6916" max="6916" width="45.1796875" style="7" customWidth="1"/>
    <col min="6917" max="6917" width="3.81640625" style="7" customWidth="1"/>
    <col min="6918" max="6918" width="7.1796875" style="7" customWidth="1"/>
    <col min="6919" max="6919" width="9.26953125" style="7" customWidth="1"/>
    <col min="6920" max="6920" width="10.54296875" style="7" customWidth="1"/>
    <col min="6921" max="6921" width="15.453125" style="7" customWidth="1"/>
    <col min="6922" max="6922" width="15.54296875" style="7" customWidth="1"/>
    <col min="6923" max="6923" width="14.54296875" style="7" customWidth="1"/>
    <col min="6924" max="6925" width="14" style="7" customWidth="1"/>
    <col min="6926" max="6926" width="14.54296875" style="7" customWidth="1"/>
    <col min="6927" max="6927" width="14.26953125" style="7" customWidth="1"/>
    <col min="6928" max="6928" width="16" style="7" customWidth="1"/>
    <col min="6929" max="7169" width="9" style="7"/>
    <col min="7170" max="7170" width="3.7265625" style="7" customWidth="1"/>
    <col min="7171" max="7171" width="13.26953125" style="7" customWidth="1"/>
    <col min="7172" max="7172" width="45.1796875" style="7" customWidth="1"/>
    <col min="7173" max="7173" width="3.81640625" style="7" customWidth="1"/>
    <col min="7174" max="7174" width="7.1796875" style="7" customWidth="1"/>
    <col min="7175" max="7175" width="9.26953125" style="7" customWidth="1"/>
    <col min="7176" max="7176" width="10.54296875" style="7" customWidth="1"/>
    <col min="7177" max="7177" width="15.453125" style="7" customWidth="1"/>
    <col min="7178" max="7178" width="15.54296875" style="7" customWidth="1"/>
    <col min="7179" max="7179" width="14.54296875" style="7" customWidth="1"/>
    <col min="7180" max="7181" width="14" style="7" customWidth="1"/>
    <col min="7182" max="7182" width="14.54296875" style="7" customWidth="1"/>
    <col min="7183" max="7183" width="14.26953125" style="7" customWidth="1"/>
    <col min="7184" max="7184" width="16" style="7" customWidth="1"/>
    <col min="7185" max="7425" width="9" style="7"/>
    <col min="7426" max="7426" width="3.7265625" style="7" customWidth="1"/>
    <col min="7427" max="7427" width="13.26953125" style="7" customWidth="1"/>
    <col min="7428" max="7428" width="45.1796875" style="7" customWidth="1"/>
    <col min="7429" max="7429" width="3.81640625" style="7" customWidth="1"/>
    <col min="7430" max="7430" width="7.1796875" style="7" customWidth="1"/>
    <col min="7431" max="7431" width="9.26953125" style="7" customWidth="1"/>
    <col min="7432" max="7432" width="10.54296875" style="7" customWidth="1"/>
    <col min="7433" max="7433" width="15.453125" style="7" customWidth="1"/>
    <col min="7434" max="7434" width="15.54296875" style="7" customWidth="1"/>
    <col min="7435" max="7435" width="14.54296875" style="7" customWidth="1"/>
    <col min="7436" max="7437" width="14" style="7" customWidth="1"/>
    <col min="7438" max="7438" width="14.54296875" style="7" customWidth="1"/>
    <col min="7439" max="7439" width="14.26953125" style="7" customWidth="1"/>
    <col min="7440" max="7440" width="16" style="7" customWidth="1"/>
    <col min="7441" max="7681" width="9" style="7"/>
    <col min="7682" max="7682" width="3.7265625" style="7" customWidth="1"/>
    <col min="7683" max="7683" width="13.26953125" style="7" customWidth="1"/>
    <col min="7684" max="7684" width="45.1796875" style="7" customWidth="1"/>
    <col min="7685" max="7685" width="3.81640625" style="7" customWidth="1"/>
    <col min="7686" max="7686" width="7.1796875" style="7" customWidth="1"/>
    <col min="7687" max="7687" width="9.26953125" style="7" customWidth="1"/>
    <col min="7688" max="7688" width="10.54296875" style="7" customWidth="1"/>
    <col min="7689" max="7689" width="15.453125" style="7" customWidth="1"/>
    <col min="7690" max="7690" width="15.54296875" style="7" customWidth="1"/>
    <col min="7691" max="7691" width="14.54296875" style="7" customWidth="1"/>
    <col min="7692" max="7693" width="14" style="7" customWidth="1"/>
    <col min="7694" max="7694" width="14.54296875" style="7" customWidth="1"/>
    <col min="7695" max="7695" width="14.26953125" style="7" customWidth="1"/>
    <col min="7696" max="7696" width="16" style="7" customWidth="1"/>
    <col min="7697" max="7937" width="9" style="7"/>
    <col min="7938" max="7938" width="3.7265625" style="7" customWidth="1"/>
    <col min="7939" max="7939" width="13.26953125" style="7" customWidth="1"/>
    <col min="7940" max="7940" width="45.1796875" style="7" customWidth="1"/>
    <col min="7941" max="7941" width="3.81640625" style="7" customWidth="1"/>
    <col min="7942" max="7942" width="7.1796875" style="7" customWidth="1"/>
    <col min="7943" max="7943" width="9.26953125" style="7" customWidth="1"/>
    <col min="7944" max="7944" width="10.54296875" style="7" customWidth="1"/>
    <col min="7945" max="7945" width="15.453125" style="7" customWidth="1"/>
    <col min="7946" max="7946" width="15.54296875" style="7" customWidth="1"/>
    <col min="7947" max="7947" width="14.54296875" style="7" customWidth="1"/>
    <col min="7948" max="7949" width="14" style="7" customWidth="1"/>
    <col min="7950" max="7950" width="14.54296875" style="7" customWidth="1"/>
    <col min="7951" max="7951" width="14.26953125" style="7" customWidth="1"/>
    <col min="7952" max="7952" width="16" style="7" customWidth="1"/>
    <col min="7953" max="8193" width="9" style="7"/>
    <col min="8194" max="8194" width="3.7265625" style="7" customWidth="1"/>
    <col min="8195" max="8195" width="13.26953125" style="7" customWidth="1"/>
    <col min="8196" max="8196" width="45.1796875" style="7" customWidth="1"/>
    <col min="8197" max="8197" width="3.81640625" style="7" customWidth="1"/>
    <col min="8198" max="8198" width="7.1796875" style="7" customWidth="1"/>
    <col min="8199" max="8199" width="9.26953125" style="7" customWidth="1"/>
    <col min="8200" max="8200" width="10.54296875" style="7" customWidth="1"/>
    <col min="8201" max="8201" width="15.453125" style="7" customWidth="1"/>
    <col min="8202" max="8202" width="15.54296875" style="7" customWidth="1"/>
    <col min="8203" max="8203" width="14.54296875" style="7" customWidth="1"/>
    <col min="8204" max="8205" width="14" style="7" customWidth="1"/>
    <col min="8206" max="8206" width="14.54296875" style="7" customWidth="1"/>
    <col min="8207" max="8207" width="14.26953125" style="7" customWidth="1"/>
    <col min="8208" max="8208" width="16" style="7" customWidth="1"/>
    <col min="8209" max="8449" width="9" style="7"/>
    <col min="8450" max="8450" width="3.7265625" style="7" customWidth="1"/>
    <col min="8451" max="8451" width="13.26953125" style="7" customWidth="1"/>
    <col min="8452" max="8452" width="45.1796875" style="7" customWidth="1"/>
    <col min="8453" max="8453" width="3.81640625" style="7" customWidth="1"/>
    <col min="8454" max="8454" width="7.1796875" style="7" customWidth="1"/>
    <col min="8455" max="8455" width="9.26953125" style="7" customWidth="1"/>
    <col min="8456" max="8456" width="10.54296875" style="7" customWidth="1"/>
    <col min="8457" max="8457" width="15.453125" style="7" customWidth="1"/>
    <col min="8458" max="8458" width="15.54296875" style="7" customWidth="1"/>
    <col min="8459" max="8459" width="14.54296875" style="7" customWidth="1"/>
    <col min="8460" max="8461" width="14" style="7" customWidth="1"/>
    <col min="8462" max="8462" width="14.54296875" style="7" customWidth="1"/>
    <col min="8463" max="8463" width="14.26953125" style="7" customWidth="1"/>
    <col min="8464" max="8464" width="16" style="7" customWidth="1"/>
    <col min="8465" max="8705" width="9" style="7"/>
    <col min="8706" max="8706" width="3.7265625" style="7" customWidth="1"/>
    <col min="8707" max="8707" width="13.26953125" style="7" customWidth="1"/>
    <col min="8708" max="8708" width="45.1796875" style="7" customWidth="1"/>
    <col min="8709" max="8709" width="3.81640625" style="7" customWidth="1"/>
    <col min="8710" max="8710" width="7.1796875" style="7" customWidth="1"/>
    <col min="8711" max="8711" width="9.26953125" style="7" customWidth="1"/>
    <col min="8712" max="8712" width="10.54296875" style="7" customWidth="1"/>
    <col min="8713" max="8713" width="15.453125" style="7" customWidth="1"/>
    <col min="8714" max="8714" width="15.54296875" style="7" customWidth="1"/>
    <col min="8715" max="8715" width="14.54296875" style="7" customWidth="1"/>
    <col min="8716" max="8717" width="14" style="7" customWidth="1"/>
    <col min="8718" max="8718" width="14.54296875" style="7" customWidth="1"/>
    <col min="8719" max="8719" width="14.26953125" style="7" customWidth="1"/>
    <col min="8720" max="8720" width="16" style="7" customWidth="1"/>
    <col min="8721" max="8961" width="9" style="7"/>
    <col min="8962" max="8962" width="3.7265625" style="7" customWidth="1"/>
    <col min="8963" max="8963" width="13.26953125" style="7" customWidth="1"/>
    <col min="8964" max="8964" width="45.1796875" style="7" customWidth="1"/>
    <col min="8965" max="8965" width="3.81640625" style="7" customWidth="1"/>
    <col min="8966" max="8966" width="7.1796875" style="7" customWidth="1"/>
    <col min="8967" max="8967" width="9.26953125" style="7" customWidth="1"/>
    <col min="8968" max="8968" width="10.54296875" style="7" customWidth="1"/>
    <col min="8969" max="8969" width="15.453125" style="7" customWidth="1"/>
    <col min="8970" max="8970" width="15.54296875" style="7" customWidth="1"/>
    <col min="8971" max="8971" width="14.54296875" style="7" customWidth="1"/>
    <col min="8972" max="8973" width="14" style="7" customWidth="1"/>
    <col min="8974" max="8974" width="14.54296875" style="7" customWidth="1"/>
    <col min="8975" max="8975" width="14.26953125" style="7" customWidth="1"/>
    <col min="8976" max="8976" width="16" style="7" customWidth="1"/>
    <col min="8977" max="9217" width="9" style="7"/>
    <col min="9218" max="9218" width="3.7265625" style="7" customWidth="1"/>
    <col min="9219" max="9219" width="13.26953125" style="7" customWidth="1"/>
    <col min="9220" max="9220" width="45.1796875" style="7" customWidth="1"/>
    <col min="9221" max="9221" width="3.81640625" style="7" customWidth="1"/>
    <col min="9222" max="9222" width="7.1796875" style="7" customWidth="1"/>
    <col min="9223" max="9223" width="9.26953125" style="7" customWidth="1"/>
    <col min="9224" max="9224" width="10.54296875" style="7" customWidth="1"/>
    <col min="9225" max="9225" width="15.453125" style="7" customWidth="1"/>
    <col min="9226" max="9226" width="15.54296875" style="7" customWidth="1"/>
    <col min="9227" max="9227" width="14.54296875" style="7" customWidth="1"/>
    <col min="9228" max="9229" width="14" style="7" customWidth="1"/>
    <col min="9230" max="9230" width="14.54296875" style="7" customWidth="1"/>
    <col min="9231" max="9231" width="14.26953125" style="7" customWidth="1"/>
    <col min="9232" max="9232" width="16" style="7" customWidth="1"/>
    <col min="9233" max="9473" width="9" style="7"/>
    <col min="9474" max="9474" width="3.7265625" style="7" customWidth="1"/>
    <col min="9475" max="9475" width="13.26953125" style="7" customWidth="1"/>
    <col min="9476" max="9476" width="45.1796875" style="7" customWidth="1"/>
    <col min="9477" max="9477" width="3.81640625" style="7" customWidth="1"/>
    <col min="9478" max="9478" width="7.1796875" style="7" customWidth="1"/>
    <col min="9479" max="9479" width="9.26953125" style="7" customWidth="1"/>
    <col min="9480" max="9480" width="10.54296875" style="7" customWidth="1"/>
    <col min="9481" max="9481" width="15.453125" style="7" customWidth="1"/>
    <col min="9482" max="9482" width="15.54296875" style="7" customWidth="1"/>
    <col min="9483" max="9483" width="14.54296875" style="7" customWidth="1"/>
    <col min="9484" max="9485" width="14" style="7" customWidth="1"/>
    <col min="9486" max="9486" width="14.54296875" style="7" customWidth="1"/>
    <col min="9487" max="9487" width="14.26953125" style="7" customWidth="1"/>
    <col min="9488" max="9488" width="16" style="7" customWidth="1"/>
    <col min="9489" max="9729" width="9" style="7"/>
    <col min="9730" max="9730" width="3.7265625" style="7" customWidth="1"/>
    <col min="9731" max="9731" width="13.26953125" style="7" customWidth="1"/>
    <col min="9732" max="9732" width="45.1796875" style="7" customWidth="1"/>
    <col min="9733" max="9733" width="3.81640625" style="7" customWidth="1"/>
    <col min="9734" max="9734" width="7.1796875" style="7" customWidth="1"/>
    <col min="9735" max="9735" width="9.26953125" style="7" customWidth="1"/>
    <col min="9736" max="9736" width="10.54296875" style="7" customWidth="1"/>
    <col min="9737" max="9737" width="15.453125" style="7" customWidth="1"/>
    <col min="9738" max="9738" width="15.54296875" style="7" customWidth="1"/>
    <col min="9739" max="9739" width="14.54296875" style="7" customWidth="1"/>
    <col min="9740" max="9741" width="14" style="7" customWidth="1"/>
    <col min="9742" max="9742" width="14.54296875" style="7" customWidth="1"/>
    <col min="9743" max="9743" width="14.26953125" style="7" customWidth="1"/>
    <col min="9744" max="9744" width="16" style="7" customWidth="1"/>
    <col min="9745" max="9985" width="9" style="7"/>
    <col min="9986" max="9986" width="3.7265625" style="7" customWidth="1"/>
    <col min="9987" max="9987" width="13.26953125" style="7" customWidth="1"/>
    <col min="9988" max="9988" width="45.1796875" style="7" customWidth="1"/>
    <col min="9989" max="9989" width="3.81640625" style="7" customWidth="1"/>
    <col min="9990" max="9990" width="7.1796875" style="7" customWidth="1"/>
    <col min="9991" max="9991" width="9.26953125" style="7" customWidth="1"/>
    <col min="9992" max="9992" width="10.54296875" style="7" customWidth="1"/>
    <col min="9993" max="9993" width="15.453125" style="7" customWidth="1"/>
    <col min="9994" max="9994" width="15.54296875" style="7" customWidth="1"/>
    <col min="9995" max="9995" width="14.54296875" style="7" customWidth="1"/>
    <col min="9996" max="9997" width="14" style="7" customWidth="1"/>
    <col min="9998" max="9998" width="14.54296875" style="7" customWidth="1"/>
    <col min="9999" max="9999" width="14.26953125" style="7" customWidth="1"/>
    <col min="10000" max="10000" width="16" style="7" customWidth="1"/>
    <col min="10001" max="10241" width="9" style="7"/>
    <col min="10242" max="10242" width="3.7265625" style="7" customWidth="1"/>
    <col min="10243" max="10243" width="13.26953125" style="7" customWidth="1"/>
    <col min="10244" max="10244" width="45.1796875" style="7" customWidth="1"/>
    <col min="10245" max="10245" width="3.81640625" style="7" customWidth="1"/>
    <col min="10246" max="10246" width="7.1796875" style="7" customWidth="1"/>
    <col min="10247" max="10247" width="9.26953125" style="7" customWidth="1"/>
    <col min="10248" max="10248" width="10.54296875" style="7" customWidth="1"/>
    <col min="10249" max="10249" width="15.453125" style="7" customWidth="1"/>
    <col min="10250" max="10250" width="15.54296875" style="7" customWidth="1"/>
    <col min="10251" max="10251" width="14.54296875" style="7" customWidth="1"/>
    <col min="10252" max="10253" width="14" style="7" customWidth="1"/>
    <col min="10254" max="10254" width="14.54296875" style="7" customWidth="1"/>
    <col min="10255" max="10255" width="14.26953125" style="7" customWidth="1"/>
    <col min="10256" max="10256" width="16" style="7" customWidth="1"/>
    <col min="10257" max="10497" width="9" style="7"/>
    <col min="10498" max="10498" width="3.7265625" style="7" customWidth="1"/>
    <col min="10499" max="10499" width="13.26953125" style="7" customWidth="1"/>
    <col min="10500" max="10500" width="45.1796875" style="7" customWidth="1"/>
    <col min="10501" max="10501" width="3.81640625" style="7" customWidth="1"/>
    <col min="10502" max="10502" width="7.1796875" style="7" customWidth="1"/>
    <col min="10503" max="10503" width="9.26953125" style="7" customWidth="1"/>
    <col min="10504" max="10504" width="10.54296875" style="7" customWidth="1"/>
    <col min="10505" max="10505" width="15.453125" style="7" customWidth="1"/>
    <col min="10506" max="10506" width="15.54296875" style="7" customWidth="1"/>
    <col min="10507" max="10507" width="14.54296875" style="7" customWidth="1"/>
    <col min="10508" max="10509" width="14" style="7" customWidth="1"/>
    <col min="10510" max="10510" width="14.54296875" style="7" customWidth="1"/>
    <col min="10511" max="10511" width="14.26953125" style="7" customWidth="1"/>
    <col min="10512" max="10512" width="16" style="7" customWidth="1"/>
    <col min="10513" max="10753" width="9" style="7"/>
    <col min="10754" max="10754" width="3.7265625" style="7" customWidth="1"/>
    <col min="10755" max="10755" width="13.26953125" style="7" customWidth="1"/>
    <col min="10756" max="10756" width="45.1796875" style="7" customWidth="1"/>
    <col min="10757" max="10757" width="3.81640625" style="7" customWidth="1"/>
    <col min="10758" max="10758" width="7.1796875" style="7" customWidth="1"/>
    <col min="10759" max="10759" width="9.26953125" style="7" customWidth="1"/>
    <col min="10760" max="10760" width="10.54296875" style="7" customWidth="1"/>
    <col min="10761" max="10761" width="15.453125" style="7" customWidth="1"/>
    <col min="10762" max="10762" width="15.54296875" style="7" customWidth="1"/>
    <col min="10763" max="10763" width="14.54296875" style="7" customWidth="1"/>
    <col min="10764" max="10765" width="14" style="7" customWidth="1"/>
    <col min="10766" max="10766" width="14.54296875" style="7" customWidth="1"/>
    <col min="10767" max="10767" width="14.26953125" style="7" customWidth="1"/>
    <col min="10768" max="10768" width="16" style="7" customWidth="1"/>
    <col min="10769" max="11009" width="9" style="7"/>
    <col min="11010" max="11010" width="3.7265625" style="7" customWidth="1"/>
    <col min="11011" max="11011" width="13.26953125" style="7" customWidth="1"/>
    <col min="11012" max="11012" width="45.1796875" style="7" customWidth="1"/>
    <col min="11013" max="11013" width="3.81640625" style="7" customWidth="1"/>
    <col min="11014" max="11014" width="7.1796875" style="7" customWidth="1"/>
    <col min="11015" max="11015" width="9.26953125" style="7" customWidth="1"/>
    <col min="11016" max="11016" width="10.54296875" style="7" customWidth="1"/>
    <col min="11017" max="11017" width="15.453125" style="7" customWidth="1"/>
    <col min="11018" max="11018" width="15.54296875" style="7" customWidth="1"/>
    <col min="11019" max="11019" width="14.54296875" style="7" customWidth="1"/>
    <col min="11020" max="11021" width="14" style="7" customWidth="1"/>
    <col min="11022" max="11022" width="14.54296875" style="7" customWidth="1"/>
    <col min="11023" max="11023" width="14.26953125" style="7" customWidth="1"/>
    <col min="11024" max="11024" width="16" style="7" customWidth="1"/>
    <col min="11025" max="11265" width="9" style="7"/>
    <col min="11266" max="11266" width="3.7265625" style="7" customWidth="1"/>
    <col min="11267" max="11267" width="13.26953125" style="7" customWidth="1"/>
    <col min="11268" max="11268" width="45.1796875" style="7" customWidth="1"/>
    <col min="11269" max="11269" width="3.81640625" style="7" customWidth="1"/>
    <col min="11270" max="11270" width="7.1796875" style="7" customWidth="1"/>
    <col min="11271" max="11271" width="9.26953125" style="7" customWidth="1"/>
    <col min="11272" max="11272" width="10.54296875" style="7" customWidth="1"/>
    <col min="11273" max="11273" width="15.453125" style="7" customWidth="1"/>
    <col min="11274" max="11274" width="15.54296875" style="7" customWidth="1"/>
    <col min="11275" max="11275" width="14.54296875" style="7" customWidth="1"/>
    <col min="11276" max="11277" width="14" style="7" customWidth="1"/>
    <col min="11278" max="11278" width="14.54296875" style="7" customWidth="1"/>
    <col min="11279" max="11279" width="14.26953125" style="7" customWidth="1"/>
    <col min="11280" max="11280" width="16" style="7" customWidth="1"/>
    <col min="11281" max="11521" width="9" style="7"/>
    <col min="11522" max="11522" width="3.7265625" style="7" customWidth="1"/>
    <col min="11523" max="11523" width="13.26953125" style="7" customWidth="1"/>
    <col min="11524" max="11524" width="45.1796875" style="7" customWidth="1"/>
    <col min="11525" max="11525" width="3.81640625" style="7" customWidth="1"/>
    <col min="11526" max="11526" width="7.1796875" style="7" customWidth="1"/>
    <col min="11527" max="11527" width="9.26953125" style="7" customWidth="1"/>
    <col min="11528" max="11528" width="10.54296875" style="7" customWidth="1"/>
    <col min="11529" max="11529" width="15.453125" style="7" customWidth="1"/>
    <col min="11530" max="11530" width="15.54296875" style="7" customWidth="1"/>
    <col min="11531" max="11531" width="14.54296875" style="7" customWidth="1"/>
    <col min="11532" max="11533" width="14" style="7" customWidth="1"/>
    <col min="11534" max="11534" width="14.54296875" style="7" customWidth="1"/>
    <col min="11535" max="11535" width="14.26953125" style="7" customWidth="1"/>
    <col min="11536" max="11536" width="16" style="7" customWidth="1"/>
    <col min="11537" max="11777" width="9" style="7"/>
    <col min="11778" max="11778" width="3.7265625" style="7" customWidth="1"/>
    <col min="11779" max="11779" width="13.26953125" style="7" customWidth="1"/>
    <col min="11780" max="11780" width="45.1796875" style="7" customWidth="1"/>
    <col min="11781" max="11781" width="3.81640625" style="7" customWidth="1"/>
    <col min="11782" max="11782" width="7.1796875" style="7" customWidth="1"/>
    <col min="11783" max="11783" width="9.26953125" style="7" customWidth="1"/>
    <col min="11784" max="11784" width="10.54296875" style="7" customWidth="1"/>
    <col min="11785" max="11785" width="15.453125" style="7" customWidth="1"/>
    <col min="11786" max="11786" width="15.54296875" style="7" customWidth="1"/>
    <col min="11787" max="11787" width="14.54296875" style="7" customWidth="1"/>
    <col min="11788" max="11789" width="14" style="7" customWidth="1"/>
    <col min="11790" max="11790" width="14.54296875" style="7" customWidth="1"/>
    <col min="11791" max="11791" width="14.26953125" style="7" customWidth="1"/>
    <col min="11792" max="11792" width="16" style="7" customWidth="1"/>
    <col min="11793" max="12033" width="9" style="7"/>
    <col min="12034" max="12034" width="3.7265625" style="7" customWidth="1"/>
    <col min="12035" max="12035" width="13.26953125" style="7" customWidth="1"/>
    <col min="12036" max="12036" width="45.1796875" style="7" customWidth="1"/>
    <col min="12037" max="12037" width="3.81640625" style="7" customWidth="1"/>
    <col min="12038" max="12038" width="7.1796875" style="7" customWidth="1"/>
    <col min="12039" max="12039" width="9.26953125" style="7" customWidth="1"/>
    <col min="12040" max="12040" width="10.54296875" style="7" customWidth="1"/>
    <col min="12041" max="12041" width="15.453125" style="7" customWidth="1"/>
    <col min="12042" max="12042" width="15.54296875" style="7" customWidth="1"/>
    <col min="12043" max="12043" width="14.54296875" style="7" customWidth="1"/>
    <col min="12044" max="12045" width="14" style="7" customWidth="1"/>
    <col min="12046" max="12046" width="14.54296875" style="7" customWidth="1"/>
    <col min="12047" max="12047" width="14.26953125" style="7" customWidth="1"/>
    <col min="12048" max="12048" width="16" style="7" customWidth="1"/>
    <col min="12049" max="12289" width="9" style="7"/>
    <col min="12290" max="12290" width="3.7265625" style="7" customWidth="1"/>
    <col min="12291" max="12291" width="13.26953125" style="7" customWidth="1"/>
    <col min="12292" max="12292" width="45.1796875" style="7" customWidth="1"/>
    <col min="12293" max="12293" width="3.81640625" style="7" customWidth="1"/>
    <col min="12294" max="12294" width="7.1796875" style="7" customWidth="1"/>
    <col min="12295" max="12295" width="9.26953125" style="7" customWidth="1"/>
    <col min="12296" max="12296" width="10.54296875" style="7" customWidth="1"/>
    <col min="12297" max="12297" width="15.453125" style="7" customWidth="1"/>
    <col min="12298" max="12298" width="15.54296875" style="7" customWidth="1"/>
    <col min="12299" max="12299" width="14.54296875" style="7" customWidth="1"/>
    <col min="12300" max="12301" width="14" style="7" customWidth="1"/>
    <col min="12302" max="12302" width="14.54296875" style="7" customWidth="1"/>
    <col min="12303" max="12303" width="14.26953125" style="7" customWidth="1"/>
    <col min="12304" max="12304" width="16" style="7" customWidth="1"/>
    <col min="12305" max="12545" width="9" style="7"/>
    <col min="12546" max="12546" width="3.7265625" style="7" customWidth="1"/>
    <col min="12547" max="12547" width="13.26953125" style="7" customWidth="1"/>
    <col min="12548" max="12548" width="45.1796875" style="7" customWidth="1"/>
    <col min="12549" max="12549" width="3.81640625" style="7" customWidth="1"/>
    <col min="12550" max="12550" width="7.1796875" style="7" customWidth="1"/>
    <col min="12551" max="12551" width="9.26953125" style="7" customWidth="1"/>
    <col min="12552" max="12552" width="10.54296875" style="7" customWidth="1"/>
    <col min="12553" max="12553" width="15.453125" style="7" customWidth="1"/>
    <col min="12554" max="12554" width="15.54296875" style="7" customWidth="1"/>
    <col min="12555" max="12555" width="14.54296875" style="7" customWidth="1"/>
    <col min="12556" max="12557" width="14" style="7" customWidth="1"/>
    <col min="12558" max="12558" width="14.54296875" style="7" customWidth="1"/>
    <col min="12559" max="12559" width="14.26953125" style="7" customWidth="1"/>
    <col min="12560" max="12560" width="16" style="7" customWidth="1"/>
    <col min="12561" max="12801" width="9" style="7"/>
    <col min="12802" max="12802" width="3.7265625" style="7" customWidth="1"/>
    <col min="12803" max="12803" width="13.26953125" style="7" customWidth="1"/>
    <col min="12804" max="12804" width="45.1796875" style="7" customWidth="1"/>
    <col min="12805" max="12805" width="3.81640625" style="7" customWidth="1"/>
    <col min="12806" max="12806" width="7.1796875" style="7" customWidth="1"/>
    <col min="12807" max="12807" width="9.26953125" style="7" customWidth="1"/>
    <col min="12808" max="12808" width="10.54296875" style="7" customWidth="1"/>
    <col min="12809" max="12809" width="15.453125" style="7" customWidth="1"/>
    <col min="12810" max="12810" width="15.54296875" style="7" customWidth="1"/>
    <col min="12811" max="12811" width="14.54296875" style="7" customWidth="1"/>
    <col min="12812" max="12813" width="14" style="7" customWidth="1"/>
    <col min="12814" max="12814" width="14.54296875" style="7" customWidth="1"/>
    <col min="12815" max="12815" width="14.26953125" style="7" customWidth="1"/>
    <col min="12816" max="12816" width="16" style="7" customWidth="1"/>
    <col min="12817" max="13057" width="9" style="7"/>
    <col min="13058" max="13058" width="3.7265625" style="7" customWidth="1"/>
    <col min="13059" max="13059" width="13.26953125" style="7" customWidth="1"/>
    <col min="13060" max="13060" width="45.1796875" style="7" customWidth="1"/>
    <col min="13061" max="13061" width="3.81640625" style="7" customWidth="1"/>
    <col min="13062" max="13062" width="7.1796875" style="7" customWidth="1"/>
    <col min="13063" max="13063" width="9.26953125" style="7" customWidth="1"/>
    <col min="13064" max="13064" width="10.54296875" style="7" customWidth="1"/>
    <col min="13065" max="13065" width="15.453125" style="7" customWidth="1"/>
    <col min="13066" max="13066" width="15.54296875" style="7" customWidth="1"/>
    <col min="13067" max="13067" width="14.54296875" style="7" customWidth="1"/>
    <col min="13068" max="13069" width="14" style="7" customWidth="1"/>
    <col min="13070" max="13070" width="14.54296875" style="7" customWidth="1"/>
    <col min="13071" max="13071" width="14.26953125" style="7" customWidth="1"/>
    <col min="13072" max="13072" width="16" style="7" customWidth="1"/>
    <col min="13073" max="13313" width="9" style="7"/>
    <col min="13314" max="13314" width="3.7265625" style="7" customWidth="1"/>
    <col min="13315" max="13315" width="13.26953125" style="7" customWidth="1"/>
    <col min="13316" max="13316" width="45.1796875" style="7" customWidth="1"/>
    <col min="13317" max="13317" width="3.81640625" style="7" customWidth="1"/>
    <col min="13318" max="13318" width="7.1796875" style="7" customWidth="1"/>
    <col min="13319" max="13319" width="9.26953125" style="7" customWidth="1"/>
    <col min="13320" max="13320" width="10.54296875" style="7" customWidth="1"/>
    <col min="13321" max="13321" width="15.453125" style="7" customWidth="1"/>
    <col min="13322" max="13322" width="15.54296875" style="7" customWidth="1"/>
    <col min="13323" max="13323" width="14.54296875" style="7" customWidth="1"/>
    <col min="13324" max="13325" width="14" style="7" customWidth="1"/>
    <col min="13326" max="13326" width="14.54296875" style="7" customWidth="1"/>
    <col min="13327" max="13327" width="14.26953125" style="7" customWidth="1"/>
    <col min="13328" max="13328" width="16" style="7" customWidth="1"/>
    <col min="13329" max="13569" width="9" style="7"/>
    <col min="13570" max="13570" width="3.7265625" style="7" customWidth="1"/>
    <col min="13571" max="13571" width="13.26953125" style="7" customWidth="1"/>
    <col min="13572" max="13572" width="45.1796875" style="7" customWidth="1"/>
    <col min="13573" max="13573" width="3.81640625" style="7" customWidth="1"/>
    <col min="13574" max="13574" width="7.1796875" style="7" customWidth="1"/>
    <col min="13575" max="13575" width="9.26953125" style="7" customWidth="1"/>
    <col min="13576" max="13576" width="10.54296875" style="7" customWidth="1"/>
    <col min="13577" max="13577" width="15.453125" style="7" customWidth="1"/>
    <col min="13578" max="13578" width="15.54296875" style="7" customWidth="1"/>
    <col min="13579" max="13579" width="14.54296875" style="7" customWidth="1"/>
    <col min="13580" max="13581" width="14" style="7" customWidth="1"/>
    <col min="13582" max="13582" width="14.54296875" style="7" customWidth="1"/>
    <col min="13583" max="13583" width="14.26953125" style="7" customWidth="1"/>
    <col min="13584" max="13584" width="16" style="7" customWidth="1"/>
    <col min="13585" max="13825" width="9" style="7"/>
    <col min="13826" max="13826" width="3.7265625" style="7" customWidth="1"/>
    <col min="13827" max="13827" width="13.26953125" style="7" customWidth="1"/>
    <col min="13828" max="13828" width="45.1796875" style="7" customWidth="1"/>
    <col min="13829" max="13829" width="3.81640625" style="7" customWidth="1"/>
    <col min="13830" max="13830" width="7.1796875" style="7" customWidth="1"/>
    <col min="13831" max="13831" width="9.26953125" style="7" customWidth="1"/>
    <col min="13832" max="13832" width="10.54296875" style="7" customWidth="1"/>
    <col min="13833" max="13833" width="15.453125" style="7" customWidth="1"/>
    <col min="13834" max="13834" width="15.54296875" style="7" customWidth="1"/>
    <col min="13835" max="13835" width="14.54296875" style="7" customWidth="1"/>
    <col min="13836" max="13837" width="14" style="7" customWidth="1"/>
    <col min="13838" max="13838" width="14.54296875" style="7" customWidth="1"/>
    <col min="13839" max="13839" width="14.26953125" style="7" customWidth="1"/>
    <col min="13840" max="13840" width="16" style="7" customWidth="1"/>
    <col min="13841" max="14081" width="9" style="7"/>
    <col min="14082" max="14082" width="3.7265625" style="7" customWidth="1"/>
    <col min="14083" max="14083" width="13.26953125" style="7" customWidth="1"/>
    <col min="14084" max="14084" width="45.1796875" style="7" customWidth="1"/>
    <col min="14085" max="14085" width="3.81640625" style="7" customWidth="1"/>
    <col min="14086" max="14086" width="7.1796875" style="7" customWidth="1"/>
    <col min="14087" max="14087" width="9.26953125" style="7" customWidth="1"/>
    <col min="14088" max="14088" width="10.54296875" style="7" customWidth="1"/>
    <col min="14089" max="14089" width="15.453125" style="7" customWidth="1"/>
    <col min="14090" max="14090" width="15.54296875" style="7" customWidth="1"/>
    <col min="14091" max="14091" width="14.54296875" style="7" customWidth="1"/>
    <col min="14092" max="14093" width="14" style="7" customWidth="1"/>
    <col min="14094" max="14094" width="14.54296875" style="7" customWidth="1"/>
    <col min="14095" max="14095" width="14.26953125" style="7" customWidth="1"/>
    <col min="14096" max="14096" width="16" style="7" customWidth="1"/>
    <col min="14097" max="14337" width="9" style="7"/>
    <col min="14338" max="14338" width="3.7265625" style="7" customWidth="1"/>
    <col min="14339" max="14339" width="13.26953125" style="7" customWidth="1"/>
    <col min="14340" max="14340" width="45.1796875" style="7" customWidth="1"/>
    <col min="14341" max="14341" width="3.81640625" style="7" customWidth="1"/>
    <col min="14342" max="14342" width="7.1796875" style="7" customWidth="1"/>
    <col min="14343" max="14343" width="9.26953125" style="7" customWidth="1"/>
    <col min="14344" max="14344" width="10.54296875" style="7" customWidth="1"/>
    <col min="14345" max="14345" width="15.453125" style="7" customWidth="1"/>
    <col min="14346" max="14346" width="15.54296875" style="7" customWidth="1"/>
    <col min="14347" max="14347" width="14.54296875" style="7" customWidth="1"/>
    <col min="14348" max="14349" width="14" style="7" customWidth="1"/>
    <col min="14350" max="14350" width="14.54296875" style="7" customWidth="1"/>
    <col min="14351" max="14351" width="14.26953125" style="7" customWidth="1"/>
    <col min="14352" max="14352" width="16" style="7" customWidth="1"/>
    <col min="14353" max="14593" width="9" style="7"/>
    <col min="14594" max="14594" width="3.7265625" style="7" customWidth="1"/>
    <col min="14595" max="14595" width="13.26953125" style="7" customWidth="1"/>
    <col min="14596" max="14596" width="45.1796875" style="7" customWidth="1"/>
    <col min="14597" max="14597" width="3.81640625" style="7" customWidth="1"/>
    <col min="14598" max="14598" width="7.1796875" style="7" customWidth="1"/>
    <col min="14599" max="14599" width="9.26953125" style="7" customWidth="1"/>
    <col min="14600" max="14600" width="10.54296875" style="7" customWidth="1"/>
    <col min="14601" max="14601" width="15.453125" style="7" customWidth="1"/>
    <col min="14602" max="14602" width="15.54296875" style="7" customWidth="1"/>
    <col min="14603" max="14603" width="14.54296875" style="7" customWidth="1"/>
    <col min="14604" max="14605" width="14" style="7" customWidth="1"/>
    <col min="14606" max="14606" width="14.54296875" style="7" customWidth="1"/>
    <col min="14607" max="14607" width="14.26953125" style="7" customWidth="1"/>
    <col min="14608" max="14608" width="16" style="7" customWidth="1"/>
    <col min="14609" max="14849" width="9" style="7"/>
    <col min="14850" max="14850" width="3.7265625" style="7" customWidth="1"/>
    <col min="14851" max="14851" width="13.26953125" style="7" customWidth="1"/>
    <col min="14852" max="14852" width="45.1796875" style="7" customWidth="1"/>
    <col min="14853" max="14853" width="3.81640625" style="7" customWidth="1"/>
    <col min="14854" max="14854" width="7.1796875" style="7" customWidth="1"/>
    <col min="14855" max="14855" width="9.26953125" style="7" customWidth="1"/>
    <col min="14856" max="14856" width="10.54296875" style="7" customWidth="1"/>
    <col min="14857" max="14857" width="15.453125" style="7" customWidth="1"/>
    <col min="14858" max="14858" width="15.54296875" style="7" customWidth="1"/>
    <col min="14859" max="14859" width="14.54296875" style="7" customWidth="1"/>
    <col min="14860" max="14861" width="14" style="7" customWidth="1"/>
    <col min="14862" max="14862" width="14.54296875" style="7" customWidth="1"/>
    <col min="14863" max="14863" width="14.26953125" style="7" customWidth="1"/>
    <col min="14864" max="14864" width="16" style="7" customWidth="1"/>
    <col min="14865" max="15105" width="9" style="7"/>
    <col min="15106" max="15106" width="3.7265625" style="7" customWidth="1"/>
    <col min="15107" max="15107" width="13.26953125" style="7" customWidth="1"/>
    <col min="15108" max="15108" width="45.1796875" style="7" customWidth="1"/>
    <col min="15109" max="15109" width="3.81640625" style="7" customWidth="1"/>
    <col min="15110" max="15110" width="7.1796875" style="7" customWidth="1"/>
    <col min="15111" max="15111" width="9.26953125" style="7" customWidth="1"/>
    <col min="15112" max="15112" width="10.54296875" style="7" customWidth="1"/>
    <col min="15113" max="15113" width="15.453125" style="7" customWidth="1"/>
    <col min="15114" max="15114" width="15.54296875" style="7" customWidth="1"/>
    <col min="15115" max="15115" width="14.54296875" style="7" customWidth="1"/>
    <col min="15116" max="15117" width="14" style="7" customWidth="1"/>
    <col min="15118" max="15118" width="14.54296875" style="7" customWidth="1"/>
    <col min="15119" max="15119" width="14.26953125" style="7" customWidth="1"/>
    <col min="15120" max="15120" width="16" style="7" customWidth="1"/>
    <col min="15121" max="15361" width="9" style="7"/>
    <col min="15362" max="15362" width="3.7265625" style="7" customWidth="1"/>
    <col min="15363" max="15363" width="13.26953125" style="7" customWidth="1"/>
    <col min="15364" max="15364" width="45.1796875" style="7" customWidth="1"/>
    <col min="15365" max="15365" width="3.81640625" style="7" customWidth="1"/>
    <col min="15366" max="15366" width="7.1796875" style="7" customWidth="1"/>
    <col min="15367" max="15367" width="9.26953125" style="7" customWidth="1"/>
    <col min="15368" max="15368" width="10.54296875" style="7" customWidth="1"/>
    <col min="15369" max="15369" width="15.453125" style="7" customWidth="1"/>
    <col min="15370" max="15370" width="15.54296875" style="7" customWidth="1"/>
    <col min="15371" max="15371" width="14.54296875" style="7" customWidth="1"/>
    <col min="15372" max="15373" width="14" style="7" customWidth="1"/>
    <col min="15374" max="15374" width="14.54296875" style="7" customWidth="1"/>
    <col min="15375" max="15375" width="14.26953125" style="7" customWidth="1"/>
    <col min="15376" max="15376" width="16" style="7" customWidth="1"/>
    <col min="15377" max="15617" width="9" style="7"/>
    <col min="15618" max="15618" width="3.7265625" style="7" customWidth="1"/>
    <col min="15619" max="15619" width="13.26953125" style="7" customWidth="1"/>
    <col min="15620" max="15620" width="45.1796875" style="7" customWidth="1"/>
    <col min="15621" max="15621" width="3.81640625" style="7" customWidth="1"/>
    <col min="15622" max="15622" width="7.1796875" style="7" customWidth="1"/>
    <col min="15623" max="15623" width="9.26953125" style="7" customWidth="1"/>
    <col min="15624" max="15624" width="10.54296875" style="7" customWidth="1"/>
    <col min="15625" max="15625" width="15.453125" style="7" customWidth="1"/>
    <col min="15626" max="15626" width="15.54296875" style="7" customWidth="1"/>
    <col min="15627" max="15627" width="14.54296875" style="7" customWidth="1"/>
    <col min="15628" max="15629" width="14" style="7" customWidth="1"/>
    <col min="15630" max="15630" width="14.54296875" style="7" customWidth="1"/>
    <col min="15631" max="15631" width="14.26953125" style="7" customWidth="1"/>
    <col min="15632" max="15632" width="16" style="7" customWidth="1"/>
    <col min="15633" max="15873" width="9" style="7"/>
    <col min="15874" max="15874" width="3.7265625" style="7" customWidth="1"/>
    <col min="15875" max="15875" width="13.26953125" style="7" customWidth="1"/>
    <col min="15876" max="15876" width="45.1796875" style="7" customWidth="1"/>
    <col min="15877" max="15877" width="3.81640625" style="7" customWidth="1"/>
    <col min="15878" max="15878" width="7.1796875" style="7" customWidth="1"/>
    <col min="15879" max="15879" width="9.26953125" style="7" customWidth="1"/>
    <col min="15880" max="15880" width="10.54296875" style="7" customWidth="1"/>
    <col min="15881" max="15881" width="15.453125" style="7" customWidth="1"/>
    <col min="15882" max="15882" width="15.54296875" style="7" customWidth="1"/>
    <col min="15883" max="15883" width="14.54296875" style="7" customWidth="1"/>
    <col min="15884" max="15885" width="14" style="7" customWidth="1"/>
    <col min="15886" max="15886" width="14.54296875" style="7" customWidth="1"/>
    <col min="15887" max="15887" width="14.26953125" style="7" customWidth="1"/>
    <col min="15888" max="15888" width="16" style="7" customWidth="1"/>
    <col min="15889" max="16129" width="9" style="7"/>
    <col min="16130" max="16130" width="3.7265625" style="7" customWidth="1"/>
    <col min="16131" max="16131" width="13.26953125" style="7" customWidth="1"/>
    <col min="16132" max="16132" width="45.1796875" style="7" customWidth="1"/>
    <col min="16133" max="16133" width="3.81640625" style="7" customWidth="1"/>
    <col min="16134" max="16134" width="7.1796875" style="7" customWidth="1"/>
    <col min="16135" max="16135" width="9.26953125" style="7" customWidth="1"/>
    <col min="16136" max="16136" width="10.54296875" style="7" customWidth="1"/>
    <col min="16137" max="16137" width="15.453125" style="7" customWidth="1"/>
    <col min="16138" max="16138" width="15.54296875" style="7" customWidth="1"/>
    <col min="16139" max="16139" width="14.54296875" style="7" customWidth="1"/>
    <col min="16140" max="16141" width="14" style="7" customWidth="1"/>
    <col min="16142" max="16142" width="14.54296875" style="7" customWidth="1"/>
    <col min="16143" max="16143" width="14.26953125" style="7" customWidth="1"/>
    <col min="16144" max="16144" width="16" style="7" customWidth="1"/>
    <col min="16145" max="16384" width="9" style="7"/>
  </cols>
  <sheetData>
    <row r="1" spans="1:29" ht="27.75" customHeight="1" x14ac:dyDescent="0.35">
      <c r="A1" s="199" t="s">
        <v>0</v>
      </c>
      <c r="B1" s="199"/>
      <c r="C1" s="200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R1" s="23"/>
      <c r="S1" s="23"/>
    </row>
    <row r="2" spans="1:29" ht="13.5" customHeight="1" x14ac:dyDescent="0.25">
      <c r="A2" s="24" t="s">
        <v>1</v>
      </c>
      <c r="B2" s="25"/>
      <c r="C2" s="7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R2" s="25"/>
      <c r="S2" s="25"/>
    </row>
    <row r="3" spans="1:29" ht="13.5" customHeight="1" x14ac:dyDescent="0.25">
      <c r="A3" s="24" t="s">
        <v>2621</v>
      </c>
      <c r="B3" s="25"/>
      <c r="C3" s="7"/>
      <c r="D3" s="25"/>
      <c r="E3" s="25"/>
      <c r="F3" s="25"/>
      <c r="G3" s="25"/>
      <c r="H3" s="25"/>
      <c r="I3" s="25"/>
      <c r="J3" s="201"/>
      <c r="K3" s="202"/>
      <c r="L3" s="26"/>
      <c r="M3" s="25"/>
      <c r="N3" s="25"/>
      <c r="O3" s="25"/>
      <c r="P3" s="25"/>
      <c r="R3" s="25"/>
      <c r="S3" s="25"/>
    </row>
    <row r="4" spans="1:29" ht="13.5" customHeight="1" x14ac:dyDescent="0.25">
      <c r="A4" s="24" t="s">
        <v>2290</v>
      </c>
      <c r="B4" s="25"/>
      <c r="C4" s="7"/>
      <c r="D4" s="25"/>
      <c r="E4" s="25"/>
      <c r="F4" s="25"/>
      <c r="G4" s="25"/>
      <c r="H4" s="25"/>
      <c r="I4" s="25"/>
      <c r="J4" s="201"/>
      <c r="K4" s="202"/>
      <c r="L4" s="26"/>
      <c r="M4" s="25"/>
      <c r="N4" s="25"/>
      <c r="O4" s="25"/>
      <c r="P4" s="25"/>
      <c r="R4" s="25"/>
      <c r="S4" s="25"/>
    </row>
    <row r="5" spans="1:29" ht="6.75" customHeight="1" x14ac:dyDescent="0.35">
      <c r="A5" s="27"/>
      <c r="B5" s="28"/>
      <c r="C5" s="7"/>
      <c r="D5" s="29"/>
      <c r="E5" s="30"/>
      <c r="F5" s="30"/>
      <c r="G5" s="31"/>
      <c r="H5" s="31"/>
      <c r="I5" s="31"/>
      <c r="J5" s="203"/>
      <c r="K5" s="204"/>
      <c r="L5" s="31"/>
      <c r="M5" s="31"/>
      <c r="N5" s="31"/>
      <c r="O5" s="31"/>
      <c r="P5" s="31"/>
      <c r="R5" s="31"/>
      <c r="S5" s="31"/>
    </row>
    <row r="6" spans="1:29" ht="12.75" customHeight="1" x14ac:dyDescent="0.25">
      <c r="A6" s="32" t="s">
        <v>4</v>
      </c>
      <c r="B6" s="25"/>
      <c r="C6" s="7"/>
      <c r="D6" s="33"/>
      <c r="E6" s="34"/>
      <c r="F6" s="34"/>
      <c r="G6" s="35"/>
      <c r="H6" s="35"/>
      <c r="I6" s="35"/>
      <c r="J6" s="197"/>
      <c r="K6" s="198"/>
      <c r="L6" s="35"/>
      <c r="M6" s="35"/>
      <c r="N6" s="35"/>
      <c r="O6" s="35"/>
      <c r="P6" s="35"/>
      <c r="R6" s="35"/>
      <c r="S6" s="35"/>
    </row>
    <row r="7" spans="1:29" ht="12.75" customHeight="1" x14ac:dyDescent="0.25">
      <c r="A7" s="32" t="s">
        <v>5</v>
      </c>
      <c r="B7" s="25"/>
      <c r="C7" s="7"/>
      <c r="D7" s="33"/>
      <c r="E7" s="34"/>
      <c r="F7" s="34"/>
      <c r="G7" s="35"/>
      <c r="H7" s="35"/>
      <c r="I7" s="35"/>
      <c r="J7" s="197"/>
      <c r="K7" s="198"/>
      <c r="L7" s="35"/>
      <c r="M7" s="35"/>
      <c r="N7" s="32" t="s">
        <v>6</v>
      </c>
      <c r="O7" s="35"/>
      <c r="P7" s="35"/>
      <c r="R7" s="35"/>
      <c r="S7" s="35"/>
    </row>
    <row r="8" spans="1:29" ht="12.75" customHeight="1" x14ac:dyDescent="0.25">
      <c r="A8" s="32" t="s">
        <v>7</v>
      </c>
      <c r="B8" s="25"/>
      <c r="C8" s="7"/>
      <c r="D8" s="33"/>
      <c r="E8" s="34"/>
      <c r="F8" s="34"/>
      <c r="G8" s="35"/>
      <c r="H8" s="35"/>
      <c r="I8" s="35"/>
      <c r="J8" s="197"/>
      <c r="K8" s="198"/>
      <c r="L8" s="35"/>
      <c r="M8" s="35"/>
      <c r="N8" s="32"/>
      <c r="O8" s="35"/>
      <c r="P8" s="35"/>
      <c r="R8" s="35"/>
      <c r="S8" s="35"/>
    </row>
    <row r="9" spans="1:29" ht="6" customHeight="1" x14ac:dyDescent="0.35">
      <c r="A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R9" s="7"/>
      <c r="S9" s="7"/>
    </row>
    <row r="10" spans="1:29" s="38" customFormat="1" ht="13" x14ac:dyDescent="0.3">
      <c r="A10" s="36"/>
      <c r="B10" s="37"/>
      <c r="D10" s="39"/>
      <c r="E10" s="40"/>
      <c r="F10" s="41"/>
      <c r="G10" s="42"/>
      <c r="H10" s="191" t="s">
        <v>4585</v>
      </c>
      <c r="I10" s="192"/>
      <c r="J10" s="192"/>
      <c r="K10" s="192"/>
      <c r="L10" s="192"/>
      <c r="M10" s="192"/>
      <c r="N10" s="192"/>
      <c r="O10" s="192"/>
      <c r="P10" s="192"/>
      <c r="Q10" s="192"/>
      <c r="R10" s="193"/>
      <c r="S10" s="42"/>
      <c r="T10" s="43"/>
      <c r="U10" s="43"/>
      <c r="V10" s="43"/>
      <c r="W10" s="43"/>
      <c r="X10" s="43"/>
      <c r="Y10" s="194" t="s">
        <v>4584</v>
      </c>
      <c r="Z10" s="195"/>
      <c r="AA10" s="195"/>
      <c r="AB10" s="196"/>
      <c r="AC10" s="44"/>
    </row>
    <row r="11" spans="1:29" s="38" customFormat="1" ht="13" x14ac:dyDescent="0.3">
      <c r="F11" s="45" t="s">
        <v>4560</v>
      </c>
      <c r="G11" s="45" t="s">
        <v>4561</v>
      </c>
      <c r="H11" s="45" t="s">
        <v>4562</v>
      </c>
      <c r="I11" s="45"/>
      <c r="J11" s="45"/>
      <c r="K11" s="45"/>
      <c r="L11" s="45"/>
      <c r="M11" s="45"/>
      <c r="N11" s="45"/>
      <c r="O11" s="45"/>
      <c r="P11" s="45"/>
      <c r="Q11" s="45"/>
      <c r="R11" s="45" t="s">
        <v>4566</v>
      </c>
      <c r="S11" s="45"/>
      <c r="T11" s="45" t="s">
        <v>4568</v>
      </c>
      <c r="U11" s="45" t="s">
        <v>4569</v>
      </c>
      <c r="V11" s="45" t="s">
        <v>4570</v>
      </c>
      <c r="W11" s="45" t="s">
        <v>4571</v>
      </c>
      <c r="X11" s="45" t="s">
        <v>4572</v>
      </c>
      <c r="Y11" s="45" t="s">
        <v>4573</v>
      </c>
      <c r="Z11" s="45" t="s">
        <v>4574</v>
      </c>
      <c r="AA11" s="45" t="s">
        <v>4575</v>
      </c>
      <c r="AB11" s="45" t="s">
        <v>95</v>
      </c>
      <c r="AC11" s="45" t="s">
        <v>4576</v>
      </c>
    </row>
    <row r="12" spans="1:29" s="38" customFormat="1" ht="65.5" thickBot="1" x14ac:dyDescent="0.4">
      <c r="A12" s="46" t="s">
        <v>4588</v>
      </c>
      <c r="B12" s="46" t="s">
        <v>4587</v>
      </c>
      <c r="C12" s="46" t="s">
        <v>4586</v>
      </c>
      <c r="D12" s="46" t="s">
        <v>8</v>
      </c>
      <c r="E12" s="46" t="s">
        <v>9</v>
      </c>
      <c r="F12" s="47" t="s">
        <v>4563</v>
      </c>
      <c r="G12" s="48" t="s">
        <v>4564</v>
      </c>
      <c r="H12" s="49" t="s">
        <v>4565</v>
      </c>
      <c r="I12" s="46" t="s">
        <v>10</v>
      </c>
      <c r="J12" s="46" t="s">
        <v>11</v>
      </c>
      <c r="K12" s="46" t="s">
        <v>12</v>
      </c>
      <c r="L12" s="46" t="s">
        <v>13</v>
      </c>
      <c r="M12" s="46" t="s">
        <v>14</v>
      </c>
      <c r="N12" s="46" t="s">
        <v>15</v>
      </c>
      <c r="O12" s="46" t="s">
        <v>16</v>
      </c>
      <c r="P12" s="46" t="s">
        <v>17</v>
      </c>
      <c r="R12" s="50" t="s">
        <v>4567</v>
      </c>
      <c r="S12" s="46" t="s">
        <v>11</v>
      </c>
      <c r="T12" s="49" t="s">
        <v>4577</v>
      </c>
      <c r="U12" s="49" t="s">
        <v>4578</v>
      </c>
      <c r="V12" s="49" t="s">
        <v>4579</v>
      </c>
      <c r="W12" s="49" t="s">
        <v>4580</v>
      </c>
      <c r="X12" s="49" t="s">
        <v>4581</v>
      </c>
      <c r="Y12" s="49">
        <v>2018</v>
      </c>
      <c r="Z12" s="49">
        <v>2019</v>
      </c>
      <c r="AA12" s="49">
        <v>2020</v>
      </c>
      <c r="AB12" s="49" t="s">
        <v>4582</v>
      </c>
      <c r="AC12" s="51" t="s">
        <v>4583</v>
      </c>
    </row>
    <row r="13" spans="1:29" ht="30.75" customHeight="1" thickBot="1" x14ac:dyDescent="0.35">
      <c r="A13" s="53"/>
      <c r="B13" s="54" t="s">
        <v>2204</v>
      </c>
      <c r="C13" s="55" t="s">
        <v>2291</v>
      </c>
      <c r="D13" s="55"/>
      <c r="E13" s="56"/>
      <c r="F13" s="56"/>
      <c r="G13" s="57"/>
      <c r="H13" s="57"/>
      <c r="I13" s="57">
        <v>231195.85</v>
      </c>
      <c r="J13" s="57">
        <v>0</v>
      </c>
      <c r="K13" s="57">
        <v>0</v>
      </c>
      <c r="L13" s="57">
        <v>0</v>
      </c>
      <c r="M13" s="57">
        <v>0</v>
      </c>
      <c r="N13" s="57">
        <v>0</v>
      </c>
      <c r="O13" s="57">
        <v>0</v>
      </c>
      <c r="P13" s="57">
        <v>0</v>
      </c>
      <c r="R13" s="57"/>
      <c r="S13" s="57">
        <v>0</v>
      </c>
      <c r="X13" s="52">
        <f>SUBTOTAL(9,X14:X148)</f>
        <v>31026.155470032092</v>
      </c>
    </row>
    <row r="14" spans="1:29" ht="45" customHeight="1" x14ac:dyDescent="0.2">
      <c r="A14" s="67">
        <v>1</v>
      </c>
      <c r="B14" s="68" t="s">
        <v>3115</v>
      </c>
      <c r="C14" s="69" t="s">
        <v>3116</v>
      </c>
      <c r="D14" s="69" t="s">
        <v>44</v>
      </c>
      <c r="E14" s="70">
        <v>0</v>
      </c>
      <c r="F14" s="70">
        <v>1</v>
      </c>
      <c r="G14" s="71">
        <v>14723.33</v>
      </c>
      <c r="H14" s="71"/>
      <c r="I14" s="71"/>
      <c r="J14" s="71"/>
      <c r="K14" s="71"/>
      <c r="L14" s="71"/>
      <c r="M14" s="71"/>
      <c r="N14" s="71"/>
      <c r="O14" s="71"/>
      <c r="P14" s="72"/>
      <c r="R14" s="71"/>
      <c r="S14" s="71">
        <v>0</v>
      </c>
    </row>
    <row r="15" spans="1:29" ht="13.5" customHeight="1" x14ac:dyDescent="0.2">
      <c r="A15" s="87">
        <v>1</v>
      </c>
      <c r="B15" s="88" t="s">
        <v>3117</v>
      </c>
      <c r="C15" s="89" t="s">
        <v>3118</v>
      </c>
      <c r="D15" s="89" t="s">
        <v>44</v>
      </c>
      <c r="E15" s="90">
        <v>0</v>
      </c>
      <c r="F15" s="90">
        <v>6</v>
      </c>
      <c r="G15" s="91">
        <v>2145.94</v>
      </c>
      <c r="H15" s="91"/>
      <c r="I15" s="91"/>
      <c r="J15" s="91"/>
      <c r="K15" s="91"/>
      <c r="L15" s="91"/>
      <c r="M15" s="91"/>
      <c r="N15" s="91"/>
      <c r="O15" s="91"/>
      <c r="P15" s="92"/>
      <c r="R15" s="91"/>
      <c r="S15" s="91">
        <v>0</v>
      </c>
    </row>
    <row r="16" spans="1:29" ht="13.5" customHeight="1" x14ac:dyDescent="0.2">
      <c r="A16" s="87">
        <v>1</v>
      </c>
      <c r="B16" s="88" t="s">
        <v>3119</v>
      </c>
      <c r="C16" s="89" t="s">
        <v>3120</v>
      </c>
      <c r="D16" s="89" t="s">
        <v>44</v>
      </c>
      <c r="E16" s="90">
        <v>0</v>
      </c>
      <c r="F16" s="90">
        <v>10</v>
      </c>
      <c r="G16" s="91">
        <v>408.51</v>
      </c>
      <c r="H16" s="91"/>
      <c r="I16" s="91"/>
      <c r="J16" s="91"/>
      <c r="K16" s="91"/>
      <c r="L16" s="91"/>
      <c r="M16" s="91"/>
      <c r="N16" s="91"/>
      <c r="O16" s="91"/>
      <c r="P16" s="92"/>
      <c r="R16" s="91"/>
      <c r="S16" s="91">
        <v>0</v>
      </c>
    </row>
    <row r="17" spans="1:19" ht="13.5" customHeight="1" x14ac:dyDescent="0.2">
      <c r="A17" s="87">
        <v>1</v>
      </c>
      <c r="B17" s="88" t="s">
        <v>3121</v>
      </c>
      <c r="C17" s="89" t="s">
        <v>3122</v>
      </c>
      <c r="D17" s="89" t="s">
        <v>44</v>
      </c>
      <c r="E17" s="90">
        <v>0</v>
      </c>
      <c r="F17" s="90">
        <v>1</v>
      </c>
      <c r="G17" s="91">
        <v>1607.7</v>
      </c>
      <c r="H17" s="91"/>
      <c r="I17" s="91"/>
      <c r="J17" s="91"/>
      <c r="K17" s="91"/>
      <c r="L17" s="91"/>
      <c r="M17" s="91"/>
      <c r="N17" s="91"/>
      <c r="O17" s="91"/>
      <c r="P17" s="92"/>
      <c r="R17" s="91"/>
      <c r="S17" s="91">
        <v>0</v>
      </c>
    </row>
    <row r="18" spans="1:19" ht="24" customHeight="1" x14ac:dyDescent="0.2">
      <c r="A18" s="87">
        <v>2</v>
      </c>
      <c r="B18" s="88" t="s">
        <v>2292</v>
      </c>
      <c r="C18" s="89" t="s">
        <v>2293</v>
      </c>
      <c r="D18" s="89" t="s">
        <v>44</v>
      </c>
      <c r="E18" s="90">
        <v>0</v>
      </c>
      <c r="F18" s="90">
        <v>3</v>
      </c>
      <c r="G18" s="91">
        <v>261.20999999999998</v>
      </c>
      <c r="H18" s="91"/>
      <c r="I18" s="91"/>
      <c r="J18" s="91"/>
      <c r="K18" s="91"/>
      <c r="L18" s="91"/>
      <c r="M18" s="91"/>
      <c r="N18" s="91"/>
      <c r="O18" s="91"/>
      <c r="P18" s="92"/>
      <c r="R18" s="91"/>
      <c r="S18" s="91">
        <v>0</v>
      </c>
    </row>
    <row r="19" spans="1:19" ht="24" customHeight="1" x14ac:dyDescent="0.2">
      <c r="A19" s="87">
        <v>2</v>
      </c>
      <c r="B19" s="88" t="s">
        <v>2294</v>
      </c>
      <c r="C19" s="89" t="s">
        <v>2295</v>
      </c>
      <c r="D19" s="89" t="s">
        <v>44</v>
      </c>
      <c r="E19" s="90">
        <v>0</v>
      </c>
      <c r="F19" s="90">
        <v>11</v>
      </c>
      <c r="G19" s="91">
        <v>357.47</v>
      </c>
      <c r="H19" s="91"/>
      <c r="I19" s="91"/>
      <c r="J19" s="91"/>
      <c r="K19" s="91"/>
      <c r="L19" s="91"/>
      <c r="M19" s="91"/>
      <c r="N19" s="91"/>
      <c r="O19" s="91"/>
      <c r="P19" s="92"/>
      <c r="R19" s="91"/>
      <c r="S19" s="91">
        <v>0</v>
      </c>
    </row>
    <row r="20" spans="1:19" ht="34.5" customHeight="1" x14ac:dyDescent="0.2">
      <c r="A20" s="87">
        <v>2</v>
      </c>
      <c r="B20" s="88" t="s">
        <v>3123</v>
      </c>
      <c r="C20" s="89" t="s">
        <v>3124</v>
      </c>
      <c r="D20" s="89" t="s">
        <v>2159</v>
      </c>
      <c r="E20" s="90">
        <v>0</v>
      </c>
      <c r="F20" s="90">
        <v>1</v>
      </c>
      <c r="G20" s="91">
        <v>102306.98</v>
      </c>
      <c r="H20" s="91"/>
      <c r="I20" s="91"/>
      <c r="J20" s="91"/>
      <c r="K20" s="91"/>
      <c r="L20" s="91"/>
      <c r="M20" s="91"/>
      <c r="N20" s="91"/>
      <c r="O20" s="91"/>
      <c r="P20" s="92"/>
      <c r="R20" s="91"/>
      <c r="S20" s="91">
        <v>0</v>
      </c>
    </row>
    <row r="21" spans="1:19" ht="13.5" customHeight="1" x14ac:dyDescent="0.2">
      <c r="A21" s="87">
        <v>2</v>
      </c>
      <c r="B21" s="88" t="s">
        <v>3125</v>
      </c>
      <c r="C21" s="89" t="s">
        <v>3126</v>
      </c>
      <c r="D21" s="89" t="s">
        <v>2159</v>
      </c>
      <c r="E21" s="90">
        <v>0</v>
      </c>
      <c r="F21" s="90">
        <v>1</v>
      </c>
      <c r="G21" s="91">
        <v>4830.34</v>
      </c>
      <c r="H21" s="91"/>
      <c r="I21" s="91"/>
      <c r="J21" s="91"/>
      <c r="K21" s="91"/>
      <c r="L21" s="91"/>
      <c r="M21" s="91"/>
      <c r="N21" s="91"/>
      <c r="O21" s="91"/>
      <c r="P21" s="92"/>
      <c r="R21" s="91"/>
      <c r="S21" s="91">
        <v>0</v>
      </c>
    </row>
    <row r="22" spans="1:19" ht="24" customHeight="1" x14ac:dyDescent="0.2">
      <c r="A22" s="87">
        <v>2</v>
      </c>
      <c r="B22" s="88" t="s">
        <v>2296</v>
      </c>
      <c r="C22" s="89" t="s">
        <v>2297</v>
      </c>
      <c r="D22" s="89" t="s">
        <v>44</v>
      </c>
      <c r="E22" s="90">
        <v>0</v>
      </c>
      <c r="F22" s="90">
        <v>2</v>
      </c>
      <c r="G22" s="91">
        <v>23323.96</v>
      </c>
      <c r="H22" s="91"/>
      <c r="I22" s="91"/>
      <c r="J22" s="91"/>
      <c r="K22" s="91"/>
      <c r="L22" s="91"/>
      <c r="M22" s="91"/>
      <c r="N22" s="91"/>
      <c r="O22" s="91"/>
      <c r="P22" s="92"/>
      <c r="R22" s="91"/>
      <c r="S22" s="91">
        <v>0</v>
      </c>
    </row>
    <row r="23" spans="1:19" ht="13.5" customHeight="1" x14ac:dyDescent="0.2">
      <c r="A23" s="87">
        <v>1</v>
      </c>
      <c r="B23" s="88" t="s">
        <v>2298</v>
      </c>
      <c r="C23" s="89" t="s">
        <v>2299</v>
      </c>
      <c r="D23" s="89" t="s">
        <v>44</v>
      </c>
      <c r="E23" s="90">
        <v>0</v>
      </c>
      <c r="F23" s="90">
        <v>8</v>
      </c>
      <c r="G23" s="91">
        <v>1832.38</v>
      </c>
      <c r="H23" s="91"/>
      <c r="I23" s="91"/>
      <c r="J23" s="91"/>
      <c r="K23" s="91"/>
      <c r="L23" s="91"/>
      <c r="M23" s="91"/>
      <c r="N23" s="91"/>
      <c r="O23" s="91"/>
      <c r="P23" s="92"/>
      <c r="R23" s="91"/>
      <c r="S23" s="91">
        <v>0</v>
      </c>
    </row>
    <row r="24" spans="1:19" ht="13.5" customHeight="1" x14ac:dyDescent="0.2">
      <c r="A24" s="87">
        <v>1</v>
      </c>
      <c r="B24" s="88" t="s">
        <v>2300</v>
      </c>
      <c r="C24" s="89" t="s">
        <v>2301</v>
      </c>
      <c r="D24" s="89" t="s">
        <v>44</v>
      </c>
      <c r="E24" s="90">
        <v>0</v>
      </c>
      <c r="F24" s="90">
        <v>14</v>
      </c>
      <c r="G24" s="91">
        <v>68.56</v>
      </c>
      <c r="H24" s="91"/>
      <c r="I24" s="91"/>
      <c r="J24" s="91"/>
      <c r="K24" s="91"/>
      <c r="L24" s="91"/>
      <c r="M24" s="91"/>
      <c r="N24" s="91"/>
      <c r="O24" s="91"/>
      <c r="P24" s="92"/>
      <c r="R24" s="91"/>
      <c r="S24" s="91">
        <v>0</v>
      </c>
    </row>
    <row r="25" spans="1:19" ht="13.5" customHeight="1" x14ac:dyDescent="0.2">
      <c r="A25" s="87">
        <v>1</v>
      </c>
      <c r="B25" s="88" t="s">
        <v>2302</v>
      </c>
      <c r="C25" s="89" t="s">
        <v>2303</v>
      </c>
      <c r="D25" s="89" t="s">
        <v>95</v>
      </c>
      <c r="E25" s="90">
        <v>0</v>
      </c>
      <c r="F25" s="90">
        <v>500</v>
      </c>
      <c r="G25" s="91">
        <v>6.33</v>
      </c>
      <c r="H25" s="91"/>
      <c r="I25" s="91"/>
      <c r="J25" s="91"/>
      <c r="K25" s="91"/>
      <c r="L25" s="91"/>
      <c r="M25" s="91"/>
      <c r="N25" s="91"/>
      <c r="O25" s="91"/>
      <c r="P25" s="92"/>
      <c r="R25" s="91"/>
      <c r="S25" s="91">
        <v>0</v>
      </c>
    </row>
    <row r="26" spans="1:19" ht="13.5" customHeight="1" x14ac:dyDescent="0.2">
      <c r="A26" s="87">
        <v>1</v>
      </c>
      <c r="B26" s="88" t="s">
        <v>2304</v>
      </c>
      <c r="C26" s="89" t="s">
        <v>2305</v>
      </c>
      <c r="D26" s="89" t="s">
        <v>95</v>
      </c>
      <c r="E26" s="90">
        <v>0</v>
      </c>
      <c r="F26" s="90">
        <v>500</v>
      </c>
      <c r="G26" s="91">
        <v>19.32</v>
      </c>
      <c r="H26" s="91"/>
      <c r="I26" s="91"/>
      <c r="J26" s="91"/>
      <c r="K26" s="91"/>
      <c r="L26" s="91"/>
      <c r="M26" s="91"/>
      <c r="N26" s="91"/>
      <c r="O26" s="91"/>
      <c r="P26" s="92"/>
      <c r="R26" s="91"/>
      <c r="S26" s="91">
        <v>0</v>
      </c>
    </row>
    <row r="27" spans="1:19" ht="13.5" customHeight="1" x14ac:dyDescent="0.2">
      <c r="A27" s="87">
        <v>1</v>
      </c>
      <c r="B27" s="88" t="s">
        <v>3127</v>
      </c>
      <c r="C27" s="89" t="s">
        <v>3128</v>
      </c>
      <c r="D27" s="89" t="s">
        <v>95</v>
      </c>
      <c r="E27" s="90">
        <v>0</v>
      </c>
      <c r="F27" s="90">
        <v>15</v>
      </c>
      <c r="G27" s="91">
        <v>102.89</v>
      </c>
      <c r="H27" s="91"/>
      <c r="I27" s="91"/>
      <c r="J27" s="91"/>
      <c r="K27" s="91"/>
      <c r="L27" s="91"/>
      <c r="M27" s="91"/>
      <c r="N27" s="91"/>
      <c r="O27" s="91"/>
      <c r="P27" s="92"/>
      <c r="R27" s="91"/>
      <c r="S27" s="91">
        <v>0</v>
      </c>
    </row>
    <row r="28" spans="1:19" ht="13.5" customHeight="1" x14ac:dyDescent="0.2">
      <c r="A28" s="87">
        <v>1</v>
      </c>
      <c r="B28" s="88" t="s">
        <v>3129</v>
      </c>
      <c r="C28" s="89" t="s">
        <v>3130</v>
      </c>
      <c r="D28" s="89" t="s">
        <v>95</v>
      </c>
      <c r="E28" s="90">
        <v>0</v>
      </c>
      <c r="F28" s="90">
        <v>15</v>
      </c>
      <c r="G28" s="91">
        <v>20.7</v>
      </c>
      <c r="H28" s="91"/>
      <c r="I28" s="91"/>
      <c r="J28" s="91"/>
      <c r="K28" s="91"/>
      <c r="L28" s="91"/>
      <c r="M28" s="91"/>
      <c r="N28" s="91"/>
      <c r="O28" s="91"/>
      <c r="P28" s="92"/>
      <c r="R28" s="91"/>
      <c r="S28" s="91">
        <v>0</v>
      </c>
    </row>
    <row r="29" spans="1:19" ht="13.5" customHeight="1" x14ac:dyDescent="0.2">
      <c r="A29" s="87">
        <v>1</v>
      </c>
      <c r="B29" s="88" t="s">
        <v>3131</v>
      </c>
      <c r="C29" s="89" t="s">
        <v>3132</v>
      </c>
      <c r="D29" s="89" t="s">
        <v>44</v>
      </c>
      <c r="E29" s="90">
        <v>0</v>
      </c>
      <c r="F29" s="90">
        <v>30</v>
      </c>
      <c r="G29" s="91">
        <v>16.45</v>
      </c>
      <c r="H29" s="91"/>
      <c r="I29" s="91"/>
      <c r="J29" s="91"/>
      <c r="K29" s="91"/>
      <c r="L29" s="91"/>
      <c r="M29" s="91"/>
      <c r="N29" s="91"/>
      <c r="O29" s="91"/>
      <c r="P29" s="92"/>
      <c r="R29" s="91"/>
      <c r="S29" s="91">
        <v>0</v>
      </c>
    </row>
    <row r="30" spans="1:19" ht="24" customHeight="1" thickBot="1" x14ac:dyDescent="0.25">
      <c r="A30" s="73">
        <v>1</v>
      </c>
      <c r="B30" s="74" t="s">
        <v>3133</v>
      </c>
      <c r="C30" s="75" t="s">
        <v>3134</v>
      </c>
      <c r="D30" s="75" t="s">
        <v>2159</v>
      </c>
      <c r="E30" s="76">
        <v>0</v>
      </c>
      <c r="F30" s="76">
        <v>1</v>
      </c>
      <c r="G30" s="77">
        <v>8611.81</v>
      </c>
      <c r="H30" s="77"/>
      <c r="I30" s="77"/>
      <c r="J30" s="77"/>
      <c r="K30" s="77"/>
      <c r="L30" s="77"/>
      <c r="M30" s="77"/>
      <c r="N30" s="77"/>
      <c r="O30" s="77"/>
      <c r="P30" s="78"/>
      <c r="R30" s="77"/>
      <c r="S30" s="77">
        <v>0</v>
      </c>
    </row>
    <row r="31" spans="1:19" ht="30.75" customHeight="1" thickBot="1" x14ac:dyDescent="0.35">
      <c r="A31" s="53"/>
      <c r="B31" s="54" t="s">
        <v>2206</v>
      </c>
      <c r="C31" s="55" t="s">
        <v>2306</v>
      </c>
      <c r="D31" s="55"/>
      <c r="E31" s="56"/>
      <c r="F31" s="56"/>
      <c r="G31" s="57"/>
      <c r="H31" s="57"/>
      <c r="I31" s="57"/>
      <c r="J31" s="57"/>
      <c r="K31" s="57"/>
      <c r="L31" s="57"/>
      <c r="M31" s="57"/>
      <c r="N31" s="57"/>
      <c r="O31" s="57"/>
      <c r="P31" s="57"/>
      <c r="R31" s="57"/>
      <c r="S31" s="57">
        <v>0</v>
      </c>
    </row>
    <row r="32" spans="1:19" ht="34.5" customHeight="1" x14ac:dyDescent="0.2">
      <c r="A32" s="67">
        <v>2</v>
      </c>
      <c r="B32" s="68" t="s">
        <v>3135</v>
      </c>
      <c r="C32" s="69" t="s">
        <v>3136</v>
      </c>
      <c r="D32" s="69" t="s">
        <v>2159</v>
      </c>
      <c r="E32" s="70">
        <v>0</v>
      </c>
      <c r="F32" s="70">
        <v>1</v>
      </c>
      <c r="G32" s="71">
        <v>36094.1</v>
      </c>
      <c r="H32" s="71"/>
      <c r="I32" s="71"/>
      <c r="J32" s="71"/>
      <c r="K32" s="71"/>
      <c r="L32" s="71"/>
      <c r="M32" s="71"/>
      <c r="N32" s="71"/>
      <c r="O32" s="71"/>
      <c r="P32" s="72"/>
      <c r="R32" s="71"/>
      <c r="S32" s="71">
        <v>0</v>
      </c>
    </row>
    <row r="33" spans="1:19" ht="24" customHeight="1" x14ac:dyDescent="0.2">
      <c r="A33" s="87">
        <v>2</v>
      </c>
      <c r="B33" s="88" t="s">
        <v>2307</v>
      </c>
      <c r="C33" s="89" t="s">
        <v>2308</v>
      </c>
      <c r="D33" s="89" t="s">
        <v>44</v>
      </c>
      <c r="E33" s="90">
        <v>0</v>
      </c>
      <c r="F33" s="90">
        <v>7</v>
      </c>
      <c r="G33" s="91">
        <v>3075.32</v>
      </c>
      <c r="H33" s="91"/>
      <c r="I33" s="91"/>
      <c r="J33" s="91"/>
      <c r="K33" s="91"/>
      <c r="L33" s="91"/>
      <c r="M33" s="91"/>
      <c r="N33" s="91"/>
      <c r="O33" s="91"/>
      <c r="P33" s="92"/>
      <c r="R33" s="91"/>
      <c r="S33" s="91">
        <v>0</v>
      </c>
    </row>
    <row r="34" spans="1:19" ht="13.5" customHeight="1" x14ac:dyDescent="0.2">
      <c r="A34" s="87">
        <v>2</v>
      </c>
      <c r="B34" s="88" t="s">
        <v>2309</v>
      </c>
      <c r="C34" s="89" t="s">
        <v>2310</v>
      </c>
      <c r="D34" s="89" t="s">
        <v>44</v>
      </c>
      <c r="E34" s="90">
        <v>0</v>
      </c>
      <c r="F34" s="90">
        <v>9</v>
      </c>
      <c r="G34" s="91">
        <v>1075.3800000000001</v>
      </c>
      <c r="H34" s="91"/>
      <c r="I34" s="91"/>
      <c r="J34" s="91"/>
      <c r="K34" s="91"/>
      <c r="L34" s="91"/>
      <c r="M34" s="91"/>
      <c r="N34" s="91"/>
      <c r="O34" s="91"/>
      <c r="P34" s="92"/>
      <c r="R34" s="91"/>
      <c r="S34" s="91">
        <v>0</v>
      </c>
    </row>
    <row r="35" spans="1:19" ht="24" customHeight="1" x14ac:dyDescent="0.2">
      <c r="A35" s="87">
        <v>2</v>
      </c>
      <c r="B35" s="88" t="s">
        <v>2311</v>
      </c>
      <c r="C35" s="89" t="s">
        <v>2312</v>
      </c>
      <c r="D35" s="89" t="s">
        <v>44</v>
      </c>
      <c r="E35" s="90">
        <v>0</v>
      </c>
      <c r="F35" s="90">
        <v>3</v>
      </c>
      <c r="G35" s="91">
        <v>4027.8</v>
      </c>
      <c r="H35" s="91"/>
      <c r="I35" s="91"/>
      <c r="J35" s="91"/>
      <c r="K35" s="91"/>
      <c r="L35" s="91"/>
      <c r="M35" s="91"/>
      <c r="N35" s="91"/>
      <c r="O35" s="91"/>
      <c r="P35" s="92"/>
      <c r="R35" s="91"/>
      <c r="S35" s="91">
        <v>0</v>
      </c>
    </row>
    <row r="36" spans="1:19" ht="13.5" customHeight="1" x14ac:dyDescent="0.2">
      <c r="A36" s="87">
        <v>2</v>
      </c>
      <c r="B36" s="88" t="s">
        <v>2313</v>
      </c>
      <c r="C36" s="89" t="s">
        <v>2314</v>
      </c>
      <c r="D36" s="89" t="s">
        <v>44</v>
      </c>
      <c r="E36" s="90">
        <v>0</v>
      </c>
      <c r="F36" s="90">
        <v>2</v>
      </c>
      <c r="G36" s="91">
        <v>790.11</v>
      </c>
      <c r="H36" s="91"/>
      <c r="I36" s="91"/>
      <c r="J36" s="91"/>
      <c r="K36" s="91"/>
      <c r="L36" s="91"/>
      <c r="M36" s="91"/>
      <c r="N36" s="91"/>
      <c r="O36" s="91"/>
      <c r="P36" s="92"/>
      <c r="R36" s="91"/>
      <c r="S36" s="91">
        <v>0</v>
      </c>
    </row>
    <row r="37" spans="1:19" ht="13.5" customHeight="1" x14ac:dyDescent="0.2">
      <c r="A37" s="87">
        <v>3</v>
      </c>
      <c r="B37" s="88" t="s">
        <v>2315</v>
      </c>
      <c r="C37" s="89" t="s">
        <v>2316</v>
      </c>
      <c r="D37" s="89" t="s">
        <v>44</v>
      </c>
      <c r="E37" s="90">
        <v>0</v>
      </c>
      <c r="F37" s="90">
        <v>9</v>
      </c>
      <c r="G37" s="91">
        <v>1182.2</v>
      </c>
      <c r="H37" s="91"/>
      <c r="I37" s="91"/>
      <c r="J37" s="91"/>
      <c r="K37" s="91"/>
      <c r="L37" s="91"/>
      <c r="M37" s="91"/>
      <c r="N37" s="91"/>
      <c r="O37" s="91"/>
      <c r="P37" s="92"/>
      <c r="R37" s="91"/>
      <c r="S37" s="91">
        <v>0</v>
      </c>
    </row>
    <row r="38" spans="1:19" ht="13.5" customHeight="1" x14ac:dyDescent="0.2">
      <c r="A38" s="87">
        <v>3</v>
      </c>
      <c r="B38" s="88" t="s">
        <v>3137</v>
      </c>
      <c r="C38" s="89" t="s">
        <v>3138</v>
      </c>
      <c r="D38" s="89" t="s">
        <v>44</v>
      </c>
      <c r="E38" s="90">
        <v>0</v>
      </c>
      <c r="F38" s="90">
        <v>3</v>
      </c>
      <c r="G38" s="91">
        <v>1127.93</v>
      </c>
      <c r="H38" s="91"/>
      <c r="I38" s="91"/>
      <c r="J38" s="91"/>
      <c r="K38" s="91"/>
      <c r="L38" s="91"/>
      <c r="M38" s="91"/>
      <c r="N38" s="91"/>
      <c r="O38" s="91"/>
      <c r="P38" s="92"/>
      <c r="R38" s="91"/>
      <c r="S38" s="91">
        <v>0</v>
      </c>
    </row>
    <row r="39" spans="1:19" ht="24" customHeight="1" x14ac:dyDescent="0.2">
      <c r="A39" s="87">
        <v>3</v>
      </c>
      <c r="B39" s="88" t="s">
        <v>2317</v>
      </c>
      <c r="C39" s="89" t="s">
        <v>2318</v>
      </c>
      <c r="D39" s="89" t="s">
        <v>44</v>
      </c>
      <c r="E39" s="90">
        <v>0</v>
      </c>
      <c r="F39" s="90">
        <v>35</v>
      </c>
      <c r="G39" s="91">
        <v>165.61</v>
      </c>
      <c r="H39" s="91"/>
      <c r="I39" s="91"/>
      <c r="J39" s="91"/>
      <c r="K39" s="91"/>
      <c r="L39" s="91"/>
      <c r="M39" s="91"/>
      <c r="N39" s="91"/>
      <c r="O39" s="91"/>
      <c r="P39" s="92"/>
      <c r="R39" s="91"/>
      <c r="S39" s="91">
        <v>0</v>
      </c>
    </row>
    <row r="40" spans="1:19" ht="13.5" customHeight="1" x14ac:dyDescent="0.2">
      <c r="A40" s="87">
        <v>3</v>
      </c>
      <c r="B40" s="88" t="s">
        <v>2319</v>
      </c>
      <c r="C40" s="89" t="s">
        <v>2320</v>
      </c>
      <c r="D40" s="89" t="s">
        <v>44</v>
      </c>
      <c r="E40" s="90">
        <v>0</v>
      </c>
      <c r="F40" s="90">
        <v>22</v>
      </c>
      <c r="G40" s="91">
        <v>367.11</v>
      </c>
      <c r="H40" s="91"/>
      <c r="I40" s="91"/>
      <c r="J40" s="91"/>
      <c r="K40" s="91"/>
      <c r="L40" s="91"/>
      <c r="M40" s="91"/>
      <c r="N40" s="91"/>
      <c r="O40" s="91"/>
      <c r="P40" s="92"/>
      <c r="R40" s="91"/>
      <c r="S40" s="91">
        <v>0</v>
      </c>
    </row>
    <row r="41" spans="1:19" ht="13.5" customHeight="1" x14ac:dyDescent="0.2">
      <c r="A41" s="87">
        <v>2</v>
      </c>
      <c r="B41" s="88" t="s">
        <v>2323</v>
      </c>
      <c r="C41" s="89" t="s">
        <v>2324</v>
      </c>
      <c r="D41" s="89" t="s">
        <v>95</v>
      </c>
      <c r="E41" s="90">
        <v>0</v>
      </c>
      <c r="F41" s="90">
        <v>400</v>
      </c>
      <c r="G41" s="91">
        <v>68.88</v>
      </c>
      <c r="H41" s="91"/>
      <c r="I41" s="91"/>
      <c r="J41" s="91"/>
      <c r="K41" s="91"/>
      <c r="L41" s="91"/>
      <c r="M41" s="91"/>
      <c r="N41" s="91"/>
      <c r="O41" s="91"/>
      <c r="P41" s="92"/>
      <c r="R41" s="91"/>
      <c r="S41" s="91">
        <v>0</v>
      </c>
    </row>
    <row r="42" spans="1:19" ht="13.5" customHeight="1" x14ac:dyDescent="0.2">
      <c r="A42" s="87">
        <v>2</v>
      </c>
      <c r="B42" s="88" t="s">
        <v>2325</v>
      </c>
      <c r="C42" s="89" t="s">
        <v>2326</v>
      </c>
      <c r="D42" s="89" t="s">
        <v>95</v>
      </c>
      <c r="E42" s="90">
        <v>0</v>
      </c>
      <c r="F42" s="90">
        <v>100</v>
      </c>
      <c r="G42" s="91">
        <v>29.44</v>
      </c>
      <c r="H42" s="91"/>
      <c r="I42" s="91"/>
      <c r="J42" s="91"/>
      <c r="K42" s="91"/>
      <c r="L42" s="91"/>
      <c r="M42" s="91"/>
      <c r="N42" s="91"/>
      <c r="O42" s="91"/>
      <c r="P42" s="92"/>
      <c r="R42" s="91"/>
      <c r="S42" s="91">
        <v>0</v>
      </c>
    </row>
    <row r="43" spans="1:19" ht="24" customHeight="1" thickBot="1" x14ac:dyDescent="0.25">
      <c r="A43" s="73">
        <v>2</v>
      </c>
      <c r="B43" s="74" t="s">
        <v>3139</v>
      </c>
      <c r="C43" s="75" t="s">
        <v>3140</v>
      </c>
      <c r="D43" s="75" t="s">
        <v>2159</v>
      </c>
      <c r="E43" s="76">
        <v>0</v>
      </c>
      <c r="F43" s="76">
        <v>1</v>
      </c>
      <c r="G43" s="77">
        <v>22992.42</v>
      </c>
      <c r="H43" s="77"/>
      <c r="I43" s="77"/>
      <c r="J43" s="77"/>
      <c r="K43" s="77"/>
      <c r="L43" s="77"/>
      <c r="M43" s="77"/>
      <c r="N43" s="77"/>
      <c r="O43" s="77"/>
      <c r="P43" s="78"/>
      <c r="R43" s="77"/>
      <c r="S43" s="77">
        <v>0</v>
      </c>
    </row>
    <row r="44" spans="1:19" ht="30.75" customHeight="1" thickBot="1" x14ac:dyDescent="0.35">
      <c r="A44" s="53"/>
      <c r="B44" s="54" t="s">
        <v>2244</v>
      </c>
      <c r="C44" s="55" t="s">
        <v>2327</v>
      </c>
      <c r="D44" s="55"/>
      <c r="E44" s="56"/>
      <c r="F44" s="56"/>
      <c r="G44" s="57"/>
      <c r="H44" s="57"/>
      <c r="I44" s="57"/>
      <c r="J44" s="57"/>
      <c r="K44" s="57"/>
      <c r="L44" s="57"/>
      <c r="M44" s="57"/>
      <c r="N44" s="57"/>
      <c r="O44" s="57"/>
      <c r="P44" s="57"/>
      <c r="R44" s="57"/>
      <c r="S44" s="57">
        <v>0</v>
      </c>
    </row>
    <row r="45" spans="1:19" ht="45" customHeight="1" x14ac:dyDescent="0.2">
      <c r="A45" s="67">
        <v>3</v>
      </c>
      <c r="B45" s="68" t="s">
        <v>3141</v>
      </c>
      <c r="C45" s="69" t="s">
        <v>3142</v>
      </c>
      <c r="D45" s="69" t="s">
        <v>44</v>
      </c>
      <c r="E45" s="70">
        <v>0</v>
      </c>
      <c r="F45" s="70">
        <v>1</v>
      </c>
      <c r="G45" s="71">
        <v>21398.400000000001</v>
      </c>
      <c r="H45" s="71"/>
      <c r="I45" s="71"/>
      <c r="J45" s="71"/>
      <c r="K45" s="71"/>
      <c r="L45" s="71"/>
      <c r="M45" s="71"/>
      <c r="N45" s="71"/>
      <c r="O45" s="71"/>
      <c r="P45" s="72"/>
      <c r="R45" s="71"/>
      <c r="S45" s="71">
        <v>0</v>
      </c>
    </row>
    <row r="46" spans="1:19" ht="24" customHeight="1" x14ac:dyDescent="0.2">
      <c r="A46" s="87">
        <v>3</v>
      </c>
      <c r="B46" s="88" t="s">
        <v>3143</v>
      </c>
      <c r="C46" s="89" t="s">
        <v>3144</v>
      </c>
      <c r="D46" s="89" t="s">
        <v>44</v>
      </c>
      <c r="E46" s="90">
        <v>0</v>
      </c>
      <c r="F46" s="90">
        <v>1</v>
      </c>
      <c r="G46" s="91">
        <v>2290.96</v>
      </c>
      <c r="H46" s="91"/>
      <c r="I46" s="91"/>
      <c r="J46" s="91"/>
      <c r="K46" s="91"/>
      <c r="L46" s="91"/>
      <c r="M46" s="91"/>
      <c r="N46" s="91"/>
      <c r="O46" s="91"/>
      <c r="P46" s="92"/>
      <c r="R46" s="91"/>
      <c r="S46" s="91">
        <v>0</v>
      </c>
    </row>
    <row r="47" spans="1:19" ht="13.5" customHeight="1" x14ac:dyDescent="0.2">
      <c r="A47" s="87">
        <v>3</v>
      </c>
      <c r="B47" s="88" t="s">
        <v>3145</v>
      </c>
      <c r="C47" s="89" t="s">
        <v>3146</v>
      </c>
      <c r="D47" s="89" t="s">
        <v>44</v>
      </c>
      <c r="E47" s="90">
        <v>0</v>
      </c>
      <c r="F47" s="90">
        <v>1</v>
      </c>
      <c r="G47" s="91">
        <v>5852.76</v>
      </c>
      <c r="H47" s="91"/>
      <c r="I47" s="91"/>
      <c r="J47" s="91"/>
      <c r="K47" s="91"/>
      <c r="L47" s="91"/>
      <c r="M47" s="91"/>
      <c r="N47" s="91"/>
      <c r="O47" s="91"/>
      <c r="P47" s="92"/>
      <c r="R47" s="91"/>
      <c r="S47" s="91">
        <v>0</v>
      </c>
    </row>
    <row r="48" spans="1:19" ht="13.5" customHeight="1" x14ac:dyDescent="0.2">
      <c r="A48" s="87">
        <v>3</v>
      </c>
      <c r="B48" s="88" t="s">
        <v>3147</v>
      </c>
      <c r="C48" s="89" t="s">
        <v>3148</v>
      </c>
      <c r="D48" s="89" t="s">
        <v>44</v>
      </c>
      <c r="E48" s="90">
        <v>0</v>
      </c>
      <c r="F48" s="90">
        <v>1</v>
      </c>
      <c r="G48" s="91">
        <v>1262.79</v>
      </c>
      <c r="H48" s="91"/>
      <c r="I48" s="91"/>
      <c r="J48" s="91"/>
      <c r="K48" s="91"/>
      <c r="L48" s="91"/>
      <c r="M48" s="91"/>
      <c r="N48" s="91"/>
      <c r="O48" s="91"/>
      <c r="P48" s="92"/>
      <c r="R48" s="91"/>
      <c r="S48" s="91">
        <v>0</v>
      </c>
    </row>
    <row r="49" spans="1:31" ht="13.5" customHeight="1" x14ac:dyDescent="0.2">
      <c r="A49" s="87">
        <v>4</v>
      </c>
      <c r="B49" s="88" t="s">
        <v>3149</v>
      </c>
      <c r="C49" s="89" t="s">
        <v>3150</v>
      </c>
      <c r="D49" s="89" t="s">
        <v>44</v>
      </c>
      <c r="E49" s="90">
        <v>0</v>
      </c>
      <c r="F49" s="90">
        <v>1</v>
      </c>
      <c r="G49" s="91">
        <v>734.9</v>
      </c>
      <c r="H49" s="91"/>
      <c r="I49" s="91"/>
      <c r="J49" s="91"/>
      <c r="K49" s="91"/>
      <c r="L49" s="91"/>
      <c r="M49" s="91"/>
      <c r="N49" s="91"/>
      <c r="O49" s="91"/>
      <c r="P49" s="92"/>
      <c r="R49" s="91"/>
      <c r="S49" s="91">
        <v>0</v>
      </c>
    </row>
    <row r="50" spans="1:31" ht="13.5" customHeight="1" x14ac:dyDescent="0.2">
      <c r="A50" s="87">
        <v>4</v>
      </c>
      <c r="B50" s="88" t="s">
        <v>3151</v>
      </c>
      <c r="C50" s="89" t="s">
        <v>3152</v>
      </c>
      <c r="D50" s="89" t="s">
        <v>44</v>
      </c>
      <c r="E50" s="90">
        <v>0</v>
      </c>
      <c r="F50" s="90">
        <v>3</v>
      </c>
      <c r="G50" s="91">
        <v>2456.5700000000002</v>
      </c>
      <c r="H50" s="91"/>
      <c r="I50" s="91"/>
      <c r="J50" s="91"/>
      <c r="K50" s="91"/>
      <c r="L50" s="91"/>
      <c r="M50" s="91"/>
      <c r="N50" s="91"/>
      <c r="O50" s="91"/>
      <c r="P50" s="92"/>
      <c r="R50" s="91"/>
      <c r="S50" s="91">
        <v>0</v>
      </c>
    </row>
    <row r="51" spans="1:31" ht="13.5" customHeight="1" x14ac:dyDescent="0.2">
      <c r="A51" s="87">
        <v>4</v>
      </c>
      <c r="B51" s="88" t="s">
        <v>2328</v>
      </c>
      <c r="C51" s="89" t="s">
        <v>2329</v>
      </c>
      <c r="D51" s="89" t="s">
        <v>95</v>
      </c>
      <c r="E51" s="90">
        <v>0</v>
      </c>
      <c r="F51" s="90">
        <v>200</v>
      </c>
      <c r="G51" s="91">
        <v>31.85</v>
      </c>
      <c r="H51" s="91"/>
      <c r="I51" s="91"/>
      <c r="J51" s="91"/>
      <c r="K51" s="91"/>
      <c r="L51" s="91"/>
      <c r="M51" s="91"/>
      <c r="N51" s="91"/>
      <c r="O51" s="91"/>
      <c r="P51" s="92"/>
      <c r="R51" s="91"/>
      <c r="S51" s="91">
        <v>0</v>
      </c>
    </row>
    <row r="52" spans="1:31" ht="24" customHeight="1" x14ac:dyDescent="0.2">
      <c r="A52" s="87">
        <v>4</v>
      </c>
      <c r="B52" s="88" t="s">
        <v>3153</v>
      </c>
      <c r="C52" s="89" t="s">
        <v>3154</v>
      </c>
      <c r="D52" s="89" t="s">
        <v>95</v>
      </c>
      <c r="E52" s="90">
        <v>0</v>
      </c>
      <c r="F52" s="90">
        <v>30</v>
      </c>
      <c r="G52" s="91">
        <v>40.07</v>
      </c>
      <c r="H52" s="91"/>
      <c r="I52" s="91"/>
      <c r="J52" s="91"/>
      <c r="K52" s="91"/>
      <c r="L52" s="91"/>
      <c r="M52" s="91"/>
      <c r="N52" s="91"/>
      <c r="O52" s="91"/>
      <c r="P52" s="92"/>
      <c r="R52" s="91"/>
      <c r="S52" s="91">
        <v>0</v>
      </c>
    </row>
    <row r="53" spans="1:31" ht="24" customHeight="1" x14ac:dyDescent="0.2">
      <c r="A53" s="87">
        <v>4</v>
      </c>
      <c r="B53" s="88" t="s">
        <v>3155</v>
      </c>
      <c r="C53" s="89" t="s">
        <v>2331</v>
      </c>
      <c r="D53" s="89" t="s">
        <v>44</v>
      </c>
      <c r="E53" s="90">
        <v>0</v>
      </c>
      <c r="F53" s="90">
        <v>4</v>
      </c>
      <c r="G53" s="91">
        <v>469.77</v>
      </c>
      <c r="H53" s="91"/>
      <c r="I53" s="91"/>
      <c r="J53" s="91"/>
      <c r="K53" s="91"/>
      <c r="L53" s="91"/>
      <c r="M53" s="91"/>
      <c r="N53" s="91"/>
      <c r="O53" s="91"/>
      <c r="P53" s="92"/>
      <c r="R53" s="91"/>
      <c r="S53" s="91">
        <v>0</v>
      </c>
    </row>
    <row r="54" spans="1:31" ht="13.5" customHeight="1" thickBot="1" x14ac:dyDescent="0.25">
      <c r="A54" s="73">
        <v>3</v>
      </c>
      <c r="B54" s="74" t="s">
        <v>2300</v>
      </c>
      <c r="C54" s="75" t="s">
        <v>2301</v>
      </c>
      <c r="D54" s="75" t="s">
        <v>44</v>
      </c>
      <c r="E54" s="76">
        <v>0</v>
      </c>
      <c r="F54" s="76">
        <v>4</v>
      </c>
      <c r="G54" s="77">
        <v>68.56</v>
      </c>
      <c r="H54" s="77"/>
      <c r="I54" s="77"/>
      <c r="J54" s="77"/>
      <c r="K54" s="77"/>
      <c r="L54" s="77"/>
      <c r="M54" s="77"/>
      <c r="N54" s="77"/>
      <c r="O54" s="77"/>
      <c r="P54" s="78"/>
      <c r="R54" s="77"/>
      <c r="S54" s="77">
        <v>0</v>
      </c>
    </row>
    <row r="55" spans="1:31" ht="30.75" customHeight="1" thickBot="1" x14ac:dyDescent="0.35">
      <c r="A55" s="53"/>
      <c r="B55" s="54" t="s">
        <v>2273</v>
      </c>
      <c r="C55" s="55" t="s">
        <v>2332</v>
      </c>
      <c r="D55" s="55"/>
      <c r="E55" s="56"/>
      <c r="F55" s="56"/>
      <c r="G55" s="57"/>
      <c r="H55" s="57"/>
      <c r="I55" s="57"/>
      <c r="J55" s="57"/>
      <c r="K55" s="57"/>
      <c r="L55" s="57"/>
      <c r="M55" s="57"/>
      <c r="N55" s="57"/>
      <c r="O55" s="57"/>
      <c r="P55" s="57"/>
      <c r="R55" s="57"/>
      <c r="S55" s="57">
        <v>0</v>
      </c>
    </row>
    <row r="56" spans="1:31" ht="34.5" customHeight="1" x14ac:dyDescent="0.2">
      <c r="A56" s="67">
        <v>4</v>
      </c>
      <c r="B56" s="68" t="s">
        <v>2333</v>
      </c>
      <c r="C56" s="69" t="s">
        <v>2334</v>
      </c>
      <c r="D56" s="69" t="s">
        <v>95</v>
      </c>
      <c r="E56" s="70">
        <v>0</v>
      </c>
      <c r="F56" s="70">
        <v>50</v>
      </c>
      <c r="G56" s="71">
        <v>51.05</v>
      </c>
      <c r="H56" s="71">
        <v>51.05</v>
      </c>
      <c r="I56" s="71">
        <v>2552.5</v>
      </c>
      <c r="J56" s="71">
        <v>0</v>
      </c>
      <c r="K56" s="71">
        <v>0</v>
      </c>
      <c r="L56" s="71">
        <v>0</v>
      </c>
      <c r="M56" s="71">
        <v>0</v>
      </c>
      <c r="N56" s="71">
        <v>0</v>
      </c>
      <c r="O56" s="71">
        <v>0</v>
      </c>
      <c r="P56" s="72">
        <v>0</v>
      </c>
      <c r="R56" s="71">
        <v>51.05</v>
      </c>
      <c r="S56" s="71">
        <v>0</v>
      </c>
    </row>
    <row r="57" spans="1:31" s="85" customFormat="1" ht="20" x14ac:dyDescent="0.35">
      <c r="A57" s="80"/>
      <c r="B57" s="81">
        <v>34571157</v>
      </c>
      <c r="C57" s="82" t="s">
        <v>4960</v>
      </c>
      <c r="D57" s="82" t="s">
        <v>95</v>
      </c>
      <c r="E57" s="83">
        <v>1.295E-2</v>
      </c>
      <c r="F57" s="83">
        <v>50</v>
      </c>
      <c r="G57" s="84">
        <v>42.4</v>
      </c>
      <c r="H57" s="84">
        <v>42.4</v>
      </c>
      <c r="I57" s="84">
        <v>101.893380365</v>
      </c>
      <c r="J57" s="84">
        <v>101.893380365</v>
      </c>
      <c r="K57" s="84"/>
      <c r="L57" s="84"/>
      <c r="M57" s="84"/>
      <c r="N57" s="84"/>
      <c r="O57" s="84"/>
      <c r="P57" s="84"/>
      <c r="R57" s="84">
        <v>51.6</v>
      </c>
      <c r="S57" s="84">
        <v>117.72364296000001</v>
      </c>
      <c r="T57" s="15">
        <f t="shared" ref="T57" si="0">R57/H57</f>
        <v>1.2169811320754718</v>
      </c>
      <c r="U57" s="15">
        <f t="shared" ref="U57" si="1">T57-AB57</f>
        <v>1.1913291205366385</v>
      </c>
      <c r="V57" s="16">
        <f t="shared" ref="V57" si="2">G57*U57</f>
        <v>50.51235471075347</v>
      </c>
      <c r="W57" s="16">
        <f t="shared" ref="W57" si="3">V57-G57</f>
        <v>8.1123547107534719</v>
      </c>
      <c r="X57" s="16">
        <f t="shared" ref="X57" si="4">F57*W57</f>
        <v>405.61773553767358</v>
      </c>
      <c r="Y57" s="15">
        <f t="shared" ref="Y57" si="5">104.584835545197%-100%</f>
        <v>4.5848355451969969E-2</v>
      </c>
      <c r="Z57" s="15">
        <f t="shared" ref="Z57" si="6">101.199262415129%-100%</f>
        <v>1.1992624151289988E-2</v>
      </c>
      <c r="AA57" s="15">
        <f t="shared" ref="AA57" si="7">101.911505501324%-100%</f>
        <v>1.9115055013239957E-2</v>
      </c>
      <c r="AB57" s="15">
        <f t="shared" ref="AB57" si="8">AVERAGE(Y57:AA57)</f>
        <v>2.5652011538833303E-2</v>
      </c>
      <c r="AC57" s="17" t="s">
        <v>4958</v>
      </c>
      <c r="AD57" s="86"/>
      <c r="AE57" s="101"/>
    </row>
    <row r="58" spans="1:31" ht="45" customHeight="1" x14ac:dyDescent="0.2">
      <c r="A58" s="87">
        <v>4</v>
      </c>
      <c r="B58" s="88" t="s">
        <v>2335</v>
      </c>
      <c r="C58" s="89" t="s">
        <v>2336</v>
      </c>
      <c r="D58" s="89" t="s">
        <v>95</v>
      </c>
      <c r="E58" s="90">
        <v>0</v>
      </c>
      <c r="F58" s="90">
        <v>1500</v>
      </c>
      <c r="G58" s="91">
        <v>33.92</v>
      </c>
      <c r="H58" s="91">
        <v>33.92</v>
      </c>
      <c r="I58" s="91">
        <v>50880</v>
      </c>
      <c r="J58" s="91">
        <v>0</v>
      </c>
      <c r="K58" s="91">
        <v>0</v>
      </c>
      <c r="L58" s="91">
        <v>0</v>
      </c>
      <c r="M58" s="91">
        <v>0</v>
      </c>
      <c r="N58" s="91">
        <v>0</v>
      </c>
      <c r="O58" s="91">
        <v>0</v>
      </c>
      <c r="P58" s="92">
        <v>0</v>
      </c>
      <c r="R58" s="91">
        <v>33.92</v>
      </c>
      <c r="S58" s="91">
        <v>0</v>
      </c>
    </row>
    <row r="59" spans="1:31" s="85" customFormat="1" ht="20" x14ac:dyDescent="0.35">
      <c r="A59" s="80"/>
      <c r="B59" s="81">
        <v>34571076</v>
      </c>
      <c r="C59" s="82" t="s">
        <v>4957</v>
      </c>
      <c r="D59" s="82" t="s">
        <v>95</v>
      </c>
      <c r="E59" s="83">
        <v>1.295E-2</v>
      </c>
      <c r="F59" s="83">
        <v>1500</v>
      </c>
      <c r="G59" s="84">
        <v>33</v>
      </c>
      <c r="H59" s="84">
        <v>33</v>
      </c>
      <c r="I59" s="84">
        <v>101.893380365</v>
      </c>
      <c r="J59" s="84">
        <v>101.893380365</v>
      </c>
      <c r="K59" s="84"/>
      <c r="L59" s="84"/>
      <c r="M59" s="84"/>
      <c r="N59" s="84"/>
      <c r="O59" s="84"/>
      <c r="P59" s="84"/>
      <c r="R59" s="84">
        <v>44.5</v>
      </c>
      <c r="S59" s="84">
        <v>117.72364296000001</v>
      </c>
      <c r="T59" s="15">
        <f t="shared" ref="T59" si="9">R59/H59</f>
        <v>1.3484848484848484</v>
      </c>
      <c r="U59" s="15">
        <f t="shared" ref="U59" si="10">T59-AB59</f>
        <v>1.3228328369460152</v>
      </c>
      <c r="V59" s="16">
        <f t="shared" ref="V59" si="11">G59*U59</f>
        <v>43.653483619218498</v>
      </c>
      <c r="W59" s="16">
        <f t="shared" ref="W59" si="12">V59-G59</f>
        <v>10.653483619218498</v>
      </c>
      <c r="X59" s="16">
        <f t="shared" ref="X59" si="13">F59*W59</f>
        <v>15980.225428827747</v>
      </c>
      <c r="Y59" s="15">
        <f t="shared" ref="Y59" si="14">104.584835545197%-100%</f>
        <v>4.5848355451969969E-2</v>
      </c>
      <c r="Z59" s="15">
        <f t="shared" ref="Z59" si="15">101.199262415129%-100%</f>
        <v>1.1992624151289988E-2</v>
      </c>
      <c r="AA59" s="15">
        <f t="shared" ref="AA59" si="16">101.911505501324%-100%</f>
        <v>1.9115055013239957E-2</v>
      </c>
      <c r="AB59" s="15">
        <f t="shared" ref="AB59" si="17">AVERAGE(Y59:AA59)</f>
        <v>2.5652011538833303E-2</v>
      </c>
      <c r="AC59" s="17" t="s">
        <v>4959</v>
      </c>
      <c r="AD59" s="86"/>
      <c r="AE59" s="101"/>
    </row>
    <row r="60" spans="1:31" ht="34.5" customHeight="1" x14ac:dyDescent="0.2">
      <c r="A60" s="87">
        <v>4</v>
      </c>
      <c r="B60" s="88" t="s">
        <v>2337</v>
      </c>
      <c r="C60" s="89" t="s">
        <v>2338</v>
      </c>
      <c r="D60" s="89" t="s">
        <v>95</v>
      </c>
      <c r="E60" s="90">
        <v>0</v>
      </c>
      <c r="F60" s="90">
        <v>20</v>
      </c>
      <c r="G60" s="91">
        <v>88.06</v>
      </c>
      <c r="H60" s="91">
        <v>88.06</v>
      </c>
      <c r="I60" s="91">
        <v>1761.2</v>
      </c>
      <c r="J60" s="91">
        <v>0</v>
      </c>
      <c r="K60" s="91">
        <v>0</v>
      </c>
      <c r="L60" s="91">
        <v>0</v>
      </c>
      <c r="M60" s="91">
        <v>0</v>
      </c>
      <c r="N60" s="91">
        <v>0</v>
      </c>
      <c r="O60" s="91">
        <v>0</v>
      </c>
      <c r="P60" s="92">
        <v>0</v>
      </c>
      <c r="R60" s="91">
        <v>88.06</v>
      </c>
      <c r="S60" s="91">
        <v>0</v>
      </c>
    </row>
    <row r="61" spans="1:31" s="85" customFormat="1" ht="20" x14ac:dyDescent="0.35">
      <c r="A61" s="80"/>
      <c r="B61" s="81">
        <v>34557096</v>
      </c>
      <c r="C61" s="82" t="s">
        <v>4970</v>
      </c>
      <c r="D61" s="82" t="s">
        <v>41</v>
      </c>
      <c r="E61" s="83">
        <v>1.295E-2</v>
      </c>
      <c r="F61" s="83">
        <v>20</v>
      </c>
      <c r="G61" s="84">
        <v>15.9</v>
      </c>
      <c r="H61" s="84">
        <v>15.9</v>
      </c>
      <c r="I61" s="84">
        <v>101.893380365</v>
      </c>
      <c r="J61" s="84">
        <v>101.893380365</v>
      </c>
      <c r="K61" s="84"/>
      <c r="L61" s="84"/>
      <c r="M61" s="84"/>
      <c r="N61" s="84"/>
      <c r="O61" s="84"/>
      <c r="P61" s="84"/>
      <c r="R61" s="84">
        <v>22.8</v>
      </c>
      <c r="S61" s="84">
        <v>117.72364296000001</v>
      </c>
      <c r="T61" s="15">
        <f t="shared" ref="T61" si="18">R61/H61</f>
        <v>1.4339622641509433</v>
      </c>
      <c r="U61" s="15">
        <f t="shared" ref="U61" si="19">T61-AB61</f>
        <v>1.4083102526121101</v>
      </c>
      <c r="V61" s="16">
        <f t="shared" ref="V61" si="20">G61*U61</f>
        <v>22.392133016532551</v>
      </c>
      <c r="W61" s="16">
        <f t="shared" ref="W61" si="21">V61-G61</f>
        <v>6.4921330165325504</v>
      </c>
      <c r="X61" s="16">
        <f t="shared" ref="X61" si="22">F61*W61</f>
        <v>129.842660330651</v>
      </c>
      <c r="Y61" s="15">
        <f t="shared" ref="Y61" si="23">104.584835545197%-100%</f>
        <v>4.5848355451969969E-2</v>
      </c>
      <c r="Z61" s="15">
        <f t="shared" ref="Z61" si="24">101.199262415129%-100%</f>
        <v>1.1992624151289988E-2</v>
      </c>
      <c r="AA61" s="15">
        <f t="shared" ref="AA61" si="25">101.911505501324%-100%</f>
        <v>1.9115055013239957E-2</v>
      </c>
      <c r="AB61" s="15">
        <f t="shared" ref="AB61" si="26">AVERAGE(Y61:AA61)</f>
        <v>2.5652011538833303E-2</v>
      </c>
      <c r="AC61" s="17" t="s">
        <v>4979</v>
      </c>
      <c r="AD61" s="86"/>
    </row>
    <row r="62" spans="1:31" ht="24" customHeight="1" x14ac:dyDescent="0.2">
      <c r="A62" s="87">
        <v>4</v>
      </c>
      <c r="B62" s="88" t="s">
        <v>2339</v>
      </c>
      <c r="C62" s="89" t="s">
        <v>2340</v>
      </c>
      <c r="D62" s="89" t="s">
        <v>2159</v>
      </c>
      <c r="E62" s="90">
        <v>0</v>
      </c>
      <c r="F62" s="90">
        <v>1</v>
      </c>
      <c r="G62" s="91">
        <v>6900.48</v>
      </c>
      <c r="H62" s="91"/>
      <c r="I62" s="91"/>
      <c r="J62" s="91"/>
      <c r="K62" s="91"/>
      <c r="L62" s="91"/>
      <c r="M62" s="91"/>
      <c r="N62" s="91"/>
      <c r="O62" s="91"/>
      <c r="P62" s="92"/>
      <c r="R62" s="91"/>
      <c r="S62" s="91">
        <v>0</v>
      </c>
    </row>
    <row r="63" spans="1:31" ht="34.5" customHeight="1" x14ac:dyDescent="0.2">
      <c r="A63" s="87">
        <v>4</v>
      </c>
      <c r="B63" s="88" t="s">
        <v>2341</v>
      </c>
      <c r="C63" s="89" t="s">
        <v>2342</v>
      </c>
      <c r="D63" s="89" t="s">
        <v>44</v>
      </c>
      <c r="E63" s="90">
        <v>0</v>
      </c>
      <c r="F63" s="90">
        <v>500</v>
      </c>
      <c r="G63" s="91">
        <v>18.75</v>
      </c>
      <c r="H63" s="91">
        <v>18.75</v>
      </c>
      <c r="I63" s="91">
        <v>9375</v>
      </c>
      <c r="J63" s="91">
        <v>0</v>
      </c>
      <c r="K63" s="91">
        <v>0</v>
      </c>
      <c r="L63" s="91">
        <v>0</v>
      </c>
      <c r="M63" s="91">
        <v>0</v>
      </c>
      <c r="N63" s="91">
        <v>0</v>
      </c>
      <c r="O63" s="91">
        <v>0</v>
      </c>
      <c r="P63" s="92">
        <v>0</v>
      </c>
      <c r="R63" s="91">
        <v>18.75</v>
      </c>
      <c r="S63" s="91">
        <v>0</v>
      </c>
    </row>
    <row r="64" spans="1:31" s="85" customFormat="1" ht="20" x14ac:dyDescent="0.35">
      <c r="A64" s="80"/>
      <c r="B64" s="81">
        <v>35432540</v>
      </c>
      <c r="C64" s="82" t="s">
        <v>4967</v>
      </c>
      <c r="D64" s="82" t="s">
        <v>41</v>
      </c>
      <c r="E64" s="83">
        <v>1.295E-2</v>
      </c>
      <c r="F64" s="83">
        <v>500</v>
      </c>
      <c r="G64" s="84">
        <v>15.9</v>
      </c>
      <c r="H64" s="84">
        <v>15.9</v>
      </c>
      <c r="I64" s="84">
        <v>101.893380365</v>
      </c>
      <c r="J64" s="84">
        <v>101.893380365</v>
      </c>
      <c r="K64" s="84"/>
      <c r="L64" s="84"/>
      <c r="M64" s="84"/>
      <c r="N64" s="84"/>
      <c r="O64" s="84"/>
      <c r="P64" s="84"/>
      <c r="R64" s="84">
        <v>22.8</v>
      </c>
      <c r="S64" s="84">
        <v>117.72364296000001</v>
      </c>
      <c r="T64" s="15">
        <f t="shared" ref="T64" si="27">R64/H64</f>
        <v>1.4339622641509433</v>
      </c>
      <c r="U64" s="15">
        <f t="shared" ref="U64" si="28">T64-AB64</f>
        <v>1.4083102526121101</v>
      </c>
      <c r="V64" s="16">
        <f t="shared" ref="V64" si="29">G64*U64</f>
        <v>22.392133016532551</v>
      </c>
      <c r="W64" s="16">
        <f t="shared" ref="W64" si="30">V64-G64</f>
        <v>6.4921330165325504</v>
      </c>
      <c r="X64" s="16">
        <f t="shared" ref="X64" si="31">F64*W64</f>
        <v>3246.0665082662754</v>
      </c>
      <c r="Y64" s="15">
        <f t="shared" ref="Y64" si="32">104.584835545197%-100%</f>
        <v>4.5848355451969969E-2</v>
      </c>
      <c r="Z64" s="15">
        <f t="shared" ref="Z64" si="33">101.199262415129%-100%</f>
        <v>1.1992624151289988E-2</v>
      </c>
      <c r="AA64" s="15">
        <f t="shared" ref="AA64" si="34">101.911505501324%-100%</f>
        <v>1.9115055013239957E-2</v>
      </c>
      <c r="AB64" s="15">
        <f t="shared" ref="AB64" si="35">AVERAGE(Y64:AA64)</f>
        <v>2.5652011538833303E-2</v>
      </c>
      <c r="AC64" s="17" t="s">
        <v>4980</v>
      </c>
      <c r="AD64" s="86"/>
    </row>
    <row r="65" spans="1:31" ht="34.5" customHeight="1" thickBot="1" x14ac:dyDescent="0.25">
      <c r="A65" s="73">
        <v>4</v>
      </c>
      <c r="B65" s="74" t="s">
        <v>2343</v>
      </c>
      <c r="C65" s="75" t="s">
        <v>2344</v>
      </c>
      <c r="D65" s="75" t="s">
        <v>95</v>
      </c>
      <c r="E65" s="76">
        <v>0</v>
      </c>
      <c r="F65" s="76">
        <v>120</v>
      </c>
      <c r="G65" s="77">
        <v>319.48</v>
      </c>
      <c r="H65" s="77">
        <v>319.48</v>
      </c>
      <c r="I65" s="77">
        <v>38337.599999999999</v>
      </c>
      <c r="J65" s="77">
        <v>0</v>
      </c>
      <c r="K65" s="77">
        <v>0</v>
      </c>
      <c r="L65" s="77">
        <v>0</v>
      </c>
      <c r="M65" s="77">
        <v>0</v>
      </c>
      <c r="N65" s="77">
        <v>0</v>
      </c>
      <c r="O65" s="77">
        <v>0</v>
      </c>
      <c r="P65" s="78">
        <v>0</v>
      </c>
      <c r="R65" s="77">
        <v>319.48</v>
      </c>
      <c r="S65" s="77">
        <v>0</v>
      </c>
    </row>
    <row r="66" spans="1:31" s="85" customFormat="1" ht="20" x14ac:dyDescent="0.35">
      <c r="A66" s="80"/>
      <c r="B66" s="81">
        <v>34575492</v>
      </c>
      <c r="C66" s="82" t="s">
        <v>4961</v>
      </c>
      <c r="D66" s="82" t="s">
        <v>95</v>
      </c>
      <c r="E66" s="83">
        <v>1.295E-2</v>
      </c>
      <c r="F66" s="83">
        <v>120</v>
      </c>
      <c r="G66" s="84">
        <v>161</v>
      </c>
      <c r="H66" s="84">
        <v>161</v>
      </c>
      <c r="I66" s="84">
        <v>101.893380365</v>
      </c>
      <c r="J66" s="84">
        <v>101.893380365</v>
      </c>
      <c r="K66" s="84"/>
      <c r="L66" s="84"/>
      <c r="M66" s="84"/>
      <c r="N66" s="84"/>
      <c r="O66" s="84"/>
      <c r="P66" s="84"/>
      <c r="R66" s="84">
        <v>259</v>
      </c>
      <c r="S66" s="84">
        <v>117.72364296000001</v>
      </c>
      <c r="T66" s="15">
        <f t="shared" ref="T66" si="36">R66/H66</f>
        <v>1.6086956521739131</v>
      </c>
      <c r="U66" s="15">
        <f t="shared" ref="U66" si="37">T66-AB66</f>
        <v>1.5830436406350799</v>
      </c>
      <c r="V66" s="16">
        <f t="shared" ref="V66" si="38">G66*U66</f>
        <v>254.87002614224787</v>
      </c>
      <c r="W66" s="16">
        <f t="shared" ref="W66" si="39">V66-G66</f>
        <v>93.870026142247866</v>
      </c>
      <c r="X66" s="16">
        <f t="shared" ref="X66" si="40">F66*W66</f>
        <v>11264.403137069745</v>
      </c>
      <c r="Y66" s="15">
        <f t="shared" ref="Y66" si="41">104.584835545197%-100%</f>
        <v>4.5848355451969969E-2</v>
      </c>
      <c r="Z66" s="15">
        <f t="shared" ref="Z66" si="42">101.199262415129%-100%</f>
        <v>1.1992624151289988E-2</v>
      </c>
      <c r="AA66" s="15">
        <f t="shared" ref="AA66" si="43">101.911505501324%-100%</f>
        <v>1.9115055013239957E-2</v>
      </c>
      <c r="AB66" s="15">
        <f t="shared" ref="AB66" si="44">AVERAGE(Y66:AA66)</f>
        <v>2.5652011538833303E-2</v>
      </c>
      <c r="AC66" s="17" t="s">
        <v>4962</v>
      </c>
      <c r="AD66" s="86"/>
      <c r="AE66" s="101"/>
    </row>
    <row r="67" spans="1:31" ht="30.75" customHeight="1" thickBot="1" x14ac:dyDescent="0.35">
      <c r="A67" s="53"/>
      <c r="B67" s="54" t="s">
        <v>2345</v>
      </c>
      <c r="C67" s="55" t="s">
        <v>2346</v>
      </c>
      <c r="D67" s="55"/>
      <c r="E67" s="56"/>
      <c r="F67" s="56"/>
      <c r="G67" s="57"/>
      <c r="H67" s="57"/>
      <c r="I67" s="57"/>
      <c r="J67" s="57"/>
      <c r="K67" s="57"/>
      <c r="L67" s="57"/>
      <c r="M67" s="57"/>
      <c r="N67" s="57"/>
      <c r="O67" s="57"/>
      <c r="P67" s="57"/>
      <c r="R67" s="57"/>
      <c r="S67" s="57">
        <v>0</v>
      </c>
    </row>
    <row r="68" spans="1:31" ht="24" customHeight="1" thickBot="1" x14ac:dyDescent="0.25">
      <c r="A68" s="8">
        <v>5</v>
      </c>
      <c r="B68" s="9" t="s">
        <v>2347</v>
      </c>
      <c r="C68" s="10" t="s">
        <v>2348</v>
      </c>
      <c r="D68" s="10" t="s">
        <v>803</v>
      </c>
      <c r="E68" s="11">
        <v>0</v>
      </c>
      <c r="F68" s="11">
        <v>1</v>
      </c>
      <c r="G68" s="12">
        <v>5750.4</v>
      </c>
      <c r="H68" s="12"/>
      <c r="I68" s="12"/>
      <c r="J68" s="12"/>
      <c r="K68" s="12"/>
      <c r="L68" s="12"/>
      <c r="M68" s="12"/>
      <c r="N68" s="12"/>
      <c r="O68" s="12"/>
      <c r="P68" s="13"/>
      <c r="R68" s="12"/>
      <c r="S68" s="12">
        <v>0</v>
      </c>
    </row>
    <row r="69" spans="1:31" ht="30.75" customHeight="1" x14ac:dyDescent="0.25">
      <c r="A69" s="115"/>
      <c r="B69" s="24"/>
      <c r="C69" s="116"/>
      <c r="D69" s="116"/>
      <c r="E69" s="117"/>
      <c r="F69" s="117"/>
      <c r="G69" s="118"/>
      <c r="H69" s="118"/>
      <c r="I69" s="118"/>
      <c r="J69" s="118"/>
      <c r="K69" s="118"/>
      <c r="L69" s="118"/>
      <c r="M69" s="118"/>
      <c r="N69" s="118"/>
      <c r="O69" s="118"/>
      <c r="P69" s="118"/>
      <c r="R69" s="118"/>
      <c r="S69" s="118">
        <v>0</v>
      </c>
    </row>
  </sheetData>
  <mergeCells count="9">
    <mergeCell ref="H10:R10"/>
    <mergeCell ref="Y10:AB10"/>
    <mergeCell ref="J8:K8"/>
    <mergeCell ref="A1:P1"/>
    <mergeCell ref="J3:K3"/>
    <mergeCell ref="J4:K4"/>
    <mergeCell ref="J5:K5"/>
    <mergeCell ref="J6:K6"/>
    <mergeCell ref="J7:K7"/>
  </mergeCells>
  <conditionalFormatting sqref="W10:X10 W12:X12">
    <cfRule type="cellIs" dxfId="392" priority="8" operator="lessThan">
      <formula>0</formula>
    </cfRule>
  </conditionalFormatting>
  <conditionalFormatting sqref="X13">
    <cfRule type="cellIs" dxfId="391" priority="7" operator="lessThan">
      <formula>0</formula>
    </cfRule>
  </conditionalFormatting>
  <conditionalFormatting sqref="W59:X59">
    <cfRule type="cellIs" dxfId="390" priority="6" operator="lessThan">
      <formula>0</formula>
    </cfRule>
  </conditionalFormatting>
  <conditionalFormatting sqref="W57:X57">
    <cfRule type="cellIs" dxfId="389" priority="5" operator="lessThan">
      <formula>0</formula>
    </cfRule>
  </conditionalFormatting>
  <conditionalFormatting sqref="W66:X66">
    <cfRule type="cellIs" dxfId="388" priority="4" operator="lessThan">
      <formula>0</formula>
    </cfRule>
  </conditionalFormatting>
  <conditionalFormatting sqref="W64:X64">
    <cfRule type="cellIs" dxfId="387" priority="2" operator="lessThan">
      <formula>0</formula>
    </cfRule>
  </conditionalFormatting>
  <conditionalFormatting sqref="W61:X61">
    <cfRule type="cellIs" dxfId="386" priority="1" operator="lessThan">
      <formula>0</formula>
    </cfRule>
  </conditionalFormatting>
  <pageMargins left="0.7" right="0.7" top="0.78740157499999996" bottom="0.78740157499999996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58"/>
  <sheetViews>
    <sheetView zoomScaleNormal="100" workbookViewId="0">
      <selection activeCell="X13" sqref="X13"/>
    </sheetView>
  </sheetViews>
  <sheetFormatPr defaultColWidth="9" defaultRowHeight="14.5" x14ac:dyDescent="0.35"/>
  <cols>
    <col min="1" max="1" width="3.7265625" style="119" customWidth="1"/>
    <col min="2" max="2" width="13.26953125" style="7" customWidth="1"/>
    <col min="3" max="3" width="61.26953125" style="120" customWidth="1"/>
    <col min="4" max="4" width="3.81640625" style="120" customWidth="1"/>
    <col min="5" max="5" width="7.1796875" style="121" hidden="1" customWidth="1"/>
    <col min="6" max="6" width="9.26953125" style="121" customWidth="1"/>
    <col min="7" max="7" width="9.54296875" style="79" customWidth="1"/>
    <col min="8" max="8" width="10.54296875" style="79" customWidth="1"/>
    <col min="9" max="9" width="15.453125" style="79" hidden="1" customWidth="1"/>
    <col min="10" max="10" width="15.54296875" style="79" hidden="1" customWidth="1"/>
    <col min="11" max="11" width="14.54296875" style="79" hidden="1" customWidth="1"/>
    <col min="12" max="13" width="14" style="79" hidden="1" customWidth="1"/>
    <col min="14" max="14" width="14.54296875" style="79" hidden="1" customWidth="1"/>
    <col min="15" max="15" width="14.26953125" style="79" hidden="1" customWidth="1"/>
    <col min="16" max="16" width="16" style="79" hidden="1" customWidth="1"/>
    <col min="17" max="17" width="0" style="7" hidden="1" customWidth="1"/>
    <col min="18" max="18" width="9.54296875" style="79" customWidth="1"/>
    <col min="19" max="19" width="14.1796875" style="79" hidden="1" customWidth="1"/>
    <col min="20" max="28" width="13.453125" style="7" customWidth="1"/>
    <col min="29" max="29" width="43" style="7" customWidth="1"/>
    <col min="30" max="257" width="9" style="7"/>
    <col min="258" max="258" width="3.7265625" style="7" customWidth="1"/>
    <col min="259" max="259" width="13.26953125" style="7" customWidth="1"/>
    <col min="260" max="260" width="45.1796875" style="7" customWidth="1"/>
    <col min="261" max="261" width="3.81640625" style="7" customWidth="1"/>
    <col min="262" max="262" width="7.1796875" style="7" customWidth="1"/>
    <col min="263" max="263" width="9.26953125" style="7" customWidth="1"/>
    <col min="264" max="264" width="10.54296875" style="7" customWidth="1"/>
    <col min="265" max="265" width="15.453125" style="7" customWidth="1"/>
    <col min="266" max="266" width="15.54296875" style="7" customWidth="1"/>
    <col min="267" max="267" width="14.54296875" style="7" customWidth="1"/>
    <col min="268" max="269" width="14" style="7" customWidth="1"/>
    <col min="270" max="270" width="14.54296875" style="7" customWidth="1"/>
    <col min="271" max="271" width="14.26953125" style="7" customWidth="1"/>
    <col min="272" max="272" width="16" style="7" customWidth="1"/>
    <col min="273" max="513" width="9" style="7"/>
    <col min="514" max="514" width="3.7265625" style="7" customWidth="1"/>
    <col min="515" max="515" width="13.26953125" style="7" customWidth="1"/>
    <col min="516" max="516" width="45.1796875" style="7" customWidth="1"/>
    <col min="517" max="517" width="3.81640625" style="7" customWidth="1"/>
    <col min="518" max="518" width="7.1796875" style="7" customWidth="1"/>
    <col min="519" max="519" width="9.26953125" style="7" customWidth="1"/>
    <col min="520" max="520" width="10.54296875" style="7" customWidth="1"/>
    <col min="521" max="521" width="15.453125" style="7" customWidth="1"/>
    <col min="522" max="522" width="15.54296875" style="7" customWidth="1"/>
    <col min="523" max="523" width="14.54296875" style="7" customWidth="1"/>
    <col min="524" max="525" width="14" style="7" customWidth="1"/>
    <col min="526" max="526" width="14.54296875" style="7" customWidth="1"/>
    <col min="527" max="527" width="14.26953125" style="7" customWidth="1"/>
    <col min="528" max="528" width="16" style="7" customWidth="1"/>
    <col min="529" max="769" width="9" style="7"/>
    <col min="770" max="770" width="3.7265625" style="7" customWidth="1"/>
    <col min="771" max="771" width="13.26953125" style="7" customWidth="1"/>
    <col min="772" max="772" width="45.1796875" style="7" customWidth="1"/>
    <col min="773" max="773" width="3.81640625" style="7" customWidth="1"/>
    <col min="774" max="774" width="7.1796875" style="7" customWidth="1"/>
    <col min="775" max="775" width="9.26953125" style="7" customWidth="1"/>
    <col min="776" max="776" width="10.54296875" style="7" customWidth="1"/>
    <col min="777" max="777" width="15.453125" style="7" customWidth="1"/>
    <col min="778" max="778" width="15.54296875" style="7" customWidth="1"/>
    <col min="779" max="779" width="14.54296875" style="7" customWidth="1"/>
    <col min="780" max="781" width="14" style="7" customWidth="1"/>
    <col min="782" max="782" width="14.54296875" style="7" customWidth="1"/>
    <col min="783" max="783" width="14.26953125" style="7" customWidth="1"/>
    <col min="784" max="784" width="16" style="7" customWidth="1"/>
    <col min="785" max="1025" width="9" style="7"/>
    <col min="1026" max="1026" width="3.7265625" style="7" customWidth="1"/>
    <col min="1027" max="1027" width="13.26953125" style="7" customWidth="1"/>
    <col min="1028" max="1028" width="45.1796875" style="7" customWidth="1"/>
    <col min="1029" max="1029" width="3.81640625" style="7" customWidth="1"/>
    <col min="1030" max="1030" width="7.1796875" style="7" customWidth="1"/>
    <col min="1031" max="1031" width="9.26953125" style="7" customWidth="1"/>
    <col min="1032" max="1032" width="10.54296875" style="7" customWidth="1"/>
    <col min="1033" max="1033" width="15.453125" style="7" customWidth="1"/>
    <col min="1034" max="1034" width="15.54296875" style="7" customWidth="1"/>
    <col min="1035" max="1035" width="14.54296875" style="7" customWidth="1"/>
    <col min="1036" max="1037" width="14" style="7" customWidth="1"/>
    <col min="1038" max="1038" width="14.54296875" style="7" customWidth="1"/>
    <col min="1039" max="1039" width="14.26953125" style="7" customWidth="1"/>
    <col min="1040" max="1040" width="16" style="7" customWidth="1"/>
    <col min="1041" max="1281" width="9" style="7"/>
    <col min="1282" max="1282" width="3.7265625" style="7" customWidth="1"/>
    <col min="1283" max="1283" width="13.26953125" style="7" customWidth="1"/>
    <col min="1284" max="1284" width="45.1796875" style="7" customWidth="1"/>
    <col min="1285" max="1285" width="3.81640625" style="7" customWidth="1"/>
    <col min="1286" max="1286" width="7.1796875" style="7" customWidth="1"/>
    <col min="1287" max="1287" width="9.26953125" style="7" customWidth="1"/>
    <col min="1288" max="1288" width="10.54296875" style="7" customWidth="1"/>
    <col min="1289" max="1289" width="15.453125" style="7" customWidth="1"/>
    <col min="1290" max="1290" width="15.54296875" style="7" customWidth="1"/>
    <col min="1291" max="1291" width="14.54296875" style="7" customWidth="1"/>
    <col min="1292" max="1293" width="14" style="7" customWidth="1"/>
    <col min="1294" max="1294" width="14.54296875" style="7" customWidth="1"/>
    <col min="1295" max="1295" width="14.26953125" style="7" customWidth="1"/>
    <col min="1296" max="1296" width="16" style="7" customWidth="1"/>
    <col min="1297" max="1537" width="9" style="7"/>
    <col min="1538" max="1538" width="3.7265625" style="7" customWidth="1"/>
    <col min="1539" max="1539" width="13.26953125" style="7" customWidth="1"/>
    <col min="1540" max="1540" width="45.1796875" style="7" customWidth="1"/>
    <col min="1541" max="1541" width="3.81640625" style="7" customWidth="1"/>
    <col min="1542" max="1542" width="7.1796875" style="7" customWidth="1"/>
    <col min="1543" max="1543" width="9.26953125" style="7" customWidth="1"/>
    <col min="1544" max="1544" width="10.54296875" style="7" customWidth="1"/>
    <col min="1545" max="1545" width="15.453125" style="7" customWidth="1"/>
    <col min="1546" max="1546" width="15.54296875" style="7" customWidth="1"/>
    <col min="1547" max="1547" width="14.54296875" style="7" customWidth="1"/>
    <col min="1548" max="1549" width="14" style="7" customWidth="1"/>
    <col min="1550" max="1550" width="14.54296875" style="7" customWidth="1"/>
    <col min="1551" max="1551" width="14.26953125" style="7" customWidth="1"/>
    <col min="1552" max="1552" width="16" style="7" customWidth="1"/>
    <col min="1553" max="1793" width="9" style="7"/>
    <col min="1794" max="1794" width="3.7265625" style="7" customWidth="1"/>
    <col min="1795" max="1795" width="13.26953125" style="7" customWidth="1"/>
    <col min="1796" max="1796" width="45.1796875" style="7" customWidth="1"/>
    <col min="1797" max="1797" width="3.81640625" style="7" customWidth="1"/>
    <col min="1798" max="1798" width="7.1796875" style="7" customWidth="1"/>
    <col min="1799" max="1799" width="9.26953125" style="7" customWidth="1"/>
    <col min="1800" max="1800" width="10.54296875" style="7" customWidth="1"/>
    <col min="1801" max="1801" width="15.453125" style="7" customWidth="1"/>
    <col min="1802" max="1802" width="15.54296875" style="7" customWidth="1"/>
    <col min="1803" max="1803" width="14.54296875" style="7" customWidth="1"/>
    <col min="1804" max="1805" width="14" style="7" customWidth="1"/>
    <col min="1806" max="1806" width="14.54296875" style="7" customWidth="1"/>
    <col min="1807" max="1807" width="14.26953125" style="7" customWidth="1"/>
    <col min="1808" max="1808" width="16" style="7" customWidth="1"/>
    <col min="1809" max="2049" width="9" style="7"/>
    <col min="2050" max="2050" width="3.7265625" style="7" customWidth="1"/>
    <col min="2051" max="2051" width="13.26953125" style="7" customWidth="1"/>
    <col min="2052" max="2052" width="45.1796875" style="7" customWidth="1"/>
    <col min="2053" max="2053" width="3.81640625" style="7" customWidth="1"/>
    <col min="2054" max="2054" width="7.1796875" style="7" customWidth="1"/>
    <col min="2055" max="2055" width="9.26953125" style="7" customWidth="1"/>
    <col min="2056" max="2056" width="10.54296875" style="7" customWidth="1"/>
    <col min="2057" max="2057" width="15.453125" style="7" customWidth="1"/>
    <col min="2058" max="2058" width="15.54296875" style="7" customWidth="1"/>
    <col min="2059" max="2059" width="14.54296875" style="7" customWidth="1"/>
    <col min="2060" max="2061" width="14" style="7" customWidth="1"/>
    <col min="2062" max="2062" width="14.54296875" style="7" customWidth="1"/>
    <col min="2063" max="2063" width="14.26953125" style="7" customWidth="1"/>
    <col min="2064" max="2064" width="16" style="7" customWidth="1"/>
    <col min="2065" max="2305" width="9" style="7"/>
    <col min="2306" max="2306" width="3.7265625" style="7" customWidth="1"/>
    <col min="2307" max="2307" width="13.26953125" style="7" customWidth="1"/>
    <col min="2308" max="2308" width="45.1796875" style="7" customWidth="1"/>
    <col min="2309" max="2309" width="3.81640625" style="7" customWidth="1"/>
    <col min="2310" max="2310" width="7.1796875" style="7" customWidth="1"/>
    <col min="2311" max="2311" width="9.26953125" style="7" customWidth="1"/>
    <col min="2312" max="2312" width="10.54296875" style="7" customWidth="1"/>
    <col min="2313" max="2313" width="15.453125" style="7" customWidth="1"/>
    <col min="2314" max="2314" width="15.54296875" style="7" customWidth="1"/>
    <col min="2315" max="2315" width="14.54296875" style="7" customWidth="1"/>
    <col min="2316" max="2317" width="14" style="7" customWidth="1"/>
    <col min="2318" max="2318" width="14.54296875" style="7" customWidth="1"/>
    <col min="2319" max="2319" width="14.26953125" style="7" customWidth="1"/>
    <col min="2320" max="2320" width="16" style="7" customWidth="1"/>
    <col min="2321" max="2561" width="9" style="7"/>
    <col min="2562" max="2562" width="3.7265625" style="7" customWidth="1"/>
    <col min="2563" max="2563" width="13.26953125" style="7" customWidth="1"/>
    <col min="2564" max="2564" width="45.1796875" style="7" customWidth="1"/>
    <col min="2565" max="2565" width="3.81640625" style="7" customWidth="1"/>
    <col min="2566" max="2566" width="7.1796875" style="7" customWidth="1"/>
    <col min="2567" max="2567" width="9.26953125" style="7" customWidth="1"/>
    <col min="2568" max="2568" width="10.54296875" style="7" customWidth="1"/>
    <col min="2569" max="2569" width="15.453125" style="7" customWidth="1"/>
    <col min="2570" max="2570" width="15.54296875" style="7" customWidth="1"/>
    <col min="2571" max="2571" width="14.54296875" style="7" customWidth="1"/>
    <col min="2572" max="2573" width="14" style="7" customWidth="1"/>
    <col min="2574" max="2574" width="14.54296875" style="7" customWidth="1"/>
    <col min="2575" max="2575" width="14.26953125" style="7" customWidth="1"/>
    <col min="2576" max="2576" width="16" style="7" customWidth="1"/>
    <col min="2577" max="2817" width="9" style="7"/>
    <col min="2818" max="2818" width="3.7265625" style="7" customWidth="1"/>
    <col min="2819" max="2819" width="13.26953125" style="7" customWidth="1"/>
    <col min="2820" max="2820" width="45.1796875" style="7" customWidth="1"/>
    <col min="2821" max="2821" width="3.81640625" style="7" customWidth="1"/>
    <col min="2822" max="2822" width="7.1796875" style="7" customWidth="1"/>
    <col min="2823" max="2823" width="9.26953125" style="7" customWidth="1"/>
    <col min="2824" max="2824" width="10.54296875" style="7" customWidth="1"/>
    <col min="2825" max="2825" width="15.453125" style="7" customWidth="1"/>
    <col min="2826" max="2826" width="15.54296875" style="7" customWidth="1"/>
    <col min="2827" max="2827" width="14.54296875" style="7" customWidth="1"/>
    <col min="2828" max="2829" width="14" style="7" customWidth="1"/>
    <col min="2830" max="2830" width="14.54296875" style="7" customWidth="1"/>
    <col min="2831" max="2831" width="14.26953125" style="7" customWidth="1"/>
    <col min="2832" max="2832" width="16" style="7" customWidth="1"/>
    <col min="2833" max="3073" width="9" style="7"/>
    <col min="3074" max="3074" width="3.7265625" style="7" customWidth="1"/>
    <col min="3075" max="3075" width="13.26953125" style="7" customWidth="1"/>
    <col min="3076" max="3076" width="45.1796875" style="7" customWidth="1"/>
    <col min="3077" max="3077" width="3.81640625" style="7" customWidth="1"/>
    <col min="3078" max="3078" width="7.1796875" style="7" customWidth="1"/>
    <col min="3079" max="3079" width="9.26953125" style="7" customWidth="1"/>
    <col min="3080" max="3080" width="10.54296875" style="7" customWidth="1"/>
    <col min="3081" max="3081" width="15.453125" style="7" customWidth="1"/>
    <col min="3082" max="3082" width="15.54296875" style="7" customWidth="1"/>
    <col min="3083" max="3083" width="14.54296875" style="7" customWidth="1"/>
    <col min="3084" max="3085" width="14" style="7" customWidth="1"/>
    <col min="3086" max="3086" width="14.54296875" style="7" customWidth="1"/>
    <col min="3087" max="3087" width="14.26953125" style="7" customWidth="1"/>
    <col min="3088" max="3088" width="16" style="7" customWidth="1"/>
    <col min="3089" max="3329" width="9" style="7"/>
    <col min="3330" max="3330" width="3.7265625" style="7" customWidth="1"/>
    <col min="3331" max="3331" width="13.26953125" style="7" customWidth="1"/>
    <col min="3332" max="3332" width="45.1796875" style="7" customWidth="1"/>
    <col min="3333" max="3333" width="3.81640625" style="7" customWidth="1"/>
    <col min="3334" max="3334" width="7.1796875" style="7" customWidth="1"/>
    <col min="3335" max="3335" width="9.26953125" style="7" customWidth="1"/>
    <col min="3336" max="3336" width="10.54296875" style="7" customWidth="1"/>
    <col min="3337" max="3337" width="15.453125" style="7" customWidth="1"/>
    <col min="3338" max="3338" width="15.54296875" style="7" customWidth="1"/>
    <col min="3339" max="3339" width="14.54296875" style="7" customWidth="1"/>
    <col min="3340" max="3341" width="14" style="7" customWidth="1"/>
    <col min="3342" max="3342" width="14.54296875" style="7" customWidth="1"/>
    <col min="3343" max="3343" width="14.26953125" style="7" customWidth="1"/>
    <col min="3344" max="3344" width="16" style="7" customWidth="1"/>
    <col min="3345" max="3585" width="9" style="7"/>
    <col min="3586" max="3586" width="3.7265625" style="7" customWidth="1"/>
    <col min="3587" max="3587" width="13.26953125" style="7" customWidth="1"/>
    <col min="3588" max="3588" width="45.1796875" style="7" customWidth="1"/>
    <col min="3589" max="3589" width="3.81640625" style="7" customWidth="1"/>
    <col min="3590" max="3590" width="7.1796875" style="7" customWidth="1"/>
    <col min="3591" max="3591" width="9.26953125" style="7" customWidth="1"/>
    <col min="3592" max="3592" width="10.54296875" style="7" customWidth="1"/>
    <col min="3593" max="3593" width="15.453125" style="7" customWidth="1"/>
    <col min="3594" max="3594" width="15.54296875" style="7" customWidth="1"/>
    <col min="3595" max="3595" width="14.54296875" style="7" customWidth="1"/>
    <col min="3596" max="3597" width="14" style="7" customWidth="1"/>
    <col min="3598" max="3598" width="14.54296875" style="7" customWidth="1"/>
    <col min="3599" max="3599" width="14.26953125" style="7" customWidth="1"/>
    <col min="3600" max="3600" width="16" style="7" customWidth="1"/>
    <col min="3601" max="3841" width="9" style="7"/>
    <col min="3842" max="3842" width="3.7265625" style="7" customWidth="1"/>
    <col min="3843" max="3843" width="13.26953125" style="7" customWidth="1"/>
    <col min="3844" max="3844" width="45.1796875" style="7" customWidth="1"/>
    <col min="3845" max="3845" width="3.81640625" style="7" customWidth="1"/>
    <col min="3846" max="3846" width="7.1796875" style="7" customWidth="1"/>
    <col min="3847" max="3847" width="9.26953125" style="7" customWidth="1"/>
    <col min="3848" max="3848" width="10.54296875" style="7" customWidth="1"/>
    <col min="3849" max="3849" width="15.453125" style="7" customWidth="1"/>
    <col min="3850" max="3850" width="15.54296875" style="7" customWidth="1"/>
    <col min="3851" max="3851" width="14.54296875" style="7" customWidth="1"/>
    <col min="3852" max="3853" width="14" style="7" customWidth="1"/>
    <col min="3854" max="3854" width="14.54296875" style="7" customWidth="1"/>
    <col min="3855" max="3855" width="14.26953125" style="7" customWidth="1"/>
    <col min="3856" max="3856" width="16" style="7" customWidth="1"/>
    <col min="3857" max="4097" width="9" style="7"/>
    <col min="4098" max="4098" width="3.7265625" style="7" customWidth="1"/>
    <col min="4099" max="4099" width="13.26953125" style="7" customWidth="1"/>
    <col min="4100" max="4100" width="45.1796875" style="7" customWidth="1"/>
    <col min="4101" max="4101" width="3.81640625" style="7" customWidth="1"/>
    <col min="4102" max="4102" width="7.1796875" style="7" customWidth="1"/>
    <col min="4103" max="4103" width="9.26953125" style="7" customWidth="1"/>
    <col min="4104" max="4104" width="10.54296875" style="7" customWidth="1"/>
    <col min="4105" max="4105" width="15.453125" style="7" customWidth="1"/>
    <col min="4106" max="4106" width="15.54296875" style="7" customWidth="1"/>
    <col min="4107" max="4107" width="14.54296875" style="7" customWidth="1"/>
    <col min="4108" max="4109" width="14" style="7" customWidth="1"/>
    <col min="4110" max="4110" width="14.54296875" style="7" customWidth="1"/>
    <col min="4111" max="4111" width="14.26953125" style="7" customWidth="1"/>
    <col min="4112" max="4112" width="16" style="7" customWidth="1"/>
    <col min="4113" max="4353" width="9" style="7"/>
    <col min="4354" max="4354" width="3.7265625" style="7" customWidth="1"/>
    <col min="4355" max="4355" width="13.26953125" style="7" customWidth="1"/>
    <col min="4356" max="4356" width="45.1796875" style="7" customWidth="1"/>
    <col min="4357" max="4357" width="3.81640625" style="7" customWidth="1"/>
    <col min="4358" max="4358" width="7.1796875" style="7" customWidth="1"/>
    <col min="4359" max="4359" width="9.26953125" style="7" customWidth="1"/>
    <col min="4360" max="4360" width="10.54296875" style="7" customWidth="1"/>
    <col min="4361" max="4361" width="15.453125" style="7" customWidth="1"/>
    <col min="4362" max="4362" width="15.54296875" style="7" customWidth="1"/>
    <col min="4363" max="4363" width="14.54296875" style="7" customWidth="1"/>
    <col min="4364" max="4365" width="14" style="7" customWidth="1"/>
    <col min="4366" max="4366" width="14.54296875" style="7" customWidth="1"/>
    <col min="4367" max="4367" width="14.26953125" style="7" customWidth="1"/>
    <col min="4368" max="4368" width="16" style="7" customWidth="1"/>
    <col min="4369" max="4609" width="9" style="7"/>
    <col min="4610" max="4610" width="3.7265625" style="7" customWidth="1"/>
    <col min="4611" max="4611" width="13.26953125" style="7" customWidth="1"/>
    <col min="4612" max="4612" width="45.1796875" style="7" customWidth="1"/>
    <col min="4613" max="4613" width="3.81640625" style="7" customWidth="1"/>
    <col min="4614" max="4614" width="7.1796875" style="7" customWidth="1"/>
    <col min="4615" max="4615" width="9.26953125" style="7" customWidth="1"/>
    <col min="4616" max="4616" width="10.54296875" style="7" customWidth="1"/>
    <col min="4617" max="4617" width="15.453125" style="7" customWidth="1"/>
    <col min="4618" max="4618" width="15.54296875" style="7" customWidth="1"/>
    <col min="4619" max="4619" width="14.54296875" style="7" customWidth="1"/>
    <col min="4620" max="4621" width="14" style="7" customWidth="1"/>
    <col min="4622" max="4622" width="14.54296875" style="7" customWidth="1"/>
    <col min="4623" max="4623" width="14.26953125" style="7" customWidth="1"/>
    <col min="4624" max="4624" width="16" style="7" customWidth="1"/>
    <col min="4625" max="4865" width="9" style="7"/>
    <col min="4866" max="4866" width="3.7265625" style="7" customWidth="1"/>
    <col min="4867" max="4867" width="13.26953125" style="7" customWidth="1"/>
    <col min="4868" max="4868" width="45.1796875" style="7" customWidth="1"/>
    <col min="4869" max="4869" width="3.81640625" style="7" customWidth="1"/>
    <col min="4870" max="4870" width="7.1796875" style="7" customWidth="1"/>
    <col min="4871" max="4871" width="9.26953125" style="7" customWidth="1"/>
    <col min="4872" max="4872" width="10.54296875" style="7" customWidth="1"/>
    <col min="4873" max="4873" width="15.453125" style="7" customWidth="1"/>
    <col min="4874" max="4874" width="15.54296875" style="7" customWidth="1"/>
    <col min="4875" max="4875" width="14.54296875" style="7" customWidth="1"/>
    <col min="4876" max="4877" width="14" style="7" customWidth="1"/>
    <col min="4878" max="4878" width="14.54296875" style="7" customWidth="1"/>
    <col min="4879" max="4879" width="14.26953125" style="7" customWidth="1"/>
    <col min="4880" max="4880" width="16" style="7" customWidth="1"/>
    <col min="4881" max="5121" width="9" style="7"/>
    <col min="5122" max="5122" width="3.7265625" style="7" customWidth="1"/>
    <col min="5123" max="5123" width="13.26953125" style="7" customWidth="1"/>
    <col min="5124" max="5124" width="45.1796875" style="7" customWidth="1"/>
    <col min="5125" max="5125" width="3.81640625" style="7" customWidth="1"/>
    <col min="5126" max="5126" width="7.1796875" style="7" customWidth="1"/>
    <col min="5127" max="5127" width="9.26953125" style="7" customWidth="1"/>
    <col min="5128" max="5128" width="10.54296875" style="7" customWidth="1"/>
    <col min="5129" max="5129" width="15.453125" style="7" customWidth="1"/>
    <col min="5130" max="5130" width="15.54296875" style="7" customWidth="1"/>
    <col min="5131" max="5131" width="14.54296875" style="7" customWidth="1"/>
    <col min="5132" max="5133" width="14" style="7" customWidth="1"/>
    <col min="5134" max="5134" width="14.54296875" style="7" customWidth="1"/>
    <col min="5135" max="5135" width="14.26953125" style="7" customWidth="1"/>
    <col min="5136" max="5136" width="16" style="7" customWidth="1"/>
    <col min="5137" max="5377" width="9" style="7"/>
    <col min="5378" max="5378" width="3.7265625" style="7" customWidth="1"/>
    <col min="5379" max="5379" width="13.26953125" style="7" customWidth="1"/>
    <col min="5380" max="5380" width="45.1796875" style="7" customWidth="1"/>
    <col min="5381" max="5381" width="3.81640625" style="7" customWidth="1"/>
    <col min="5382" max="5382" width="7.1796875" style="7" customWidth="1"/>
    <col min="5383" max="5383" width="9.26953125" style="7" customWidth="1"/>
    <col min="5384" max="5384" width="10.54296875" style="7" customWidth="1"/>
    <col min="5385" max="5385" width="15.453125" style="7" customWidth="1"/>
    <col min="5386" max="5386" width="15.54296875" style="7" customWidth="1"/>
    <col min="5387" max="5387" width="14.54296875" style="7" customWidth="1"/>
    <col min="5388" max="5389" width="14" style="7" customWidth="1"/>
    <col min="5390" max="5390" width="14.54296875" style="7" customWidth="1"/>
    <col min="5391" max="5391" width="14.26953125" style="7" customWidth="1"/>
    <col min="5392" max="5392" width="16" style="7" customWidth="1"/>
    <col min="5393" max="5633" width="9" style="7"/>
    <col min="5634" max="5634" width="3.7265625" style="7" customWidth="1"/>
    <col min="5635" max="5635" width="13.26953125" style="7" customWidth="1"/>
    <col min="5636" max="5636" width="45.1796875" style="7" customWidth="1"/>
    <col min="5637" max="5637" width="3.81640625" style="7" customWidth="1"/>
    <col min="5638" max="5638" width="7.1796875" style="7" customWidth="1"/>
    <col min="5639" max="5639" width="9.26953125" style="7" customWidth="1"/>
    <col min="5640" max="5640" width="10.54296875" style="7" customWidth="1"/>
    <col min="5641" max="5641" width="15.453125" style="7" customWidth="1"/>
    <col min="5642" max="5642" width="15.54296875" style="7" customWidth="1"/>
    <col min="5643" max="5643" width="14.54296875" style="7" customWidth="1"/>
    <col min="5644" max="5645" width="14" style="7" customWidth="1"/>
    <col min="5646" max="5646" width="14.54296875" style="7" customWidth="1"/>
    <col min="5647" max="5647" width="14.26953125" style="7" customWidth="1"/>
    <col min="5648" max="5648" width="16" style="7" customWidth="1"/>
    <col min="5649" max="5889" width="9" style="7"/>
    <col min="5890" max="5890" width="3.7265625" style="7" customWidth="1"/>
    <col min="5891" max="5891" width="13.26953125" style="7" customWidth="1"/>
    <col min="5892" max="5892" width="45.1796875" style="7" customWidth="1"/>
    <col min="5893" max="5893" width="3.81640625" style="7" customWidth="1"/>
    <col min="5894" max="5894" width="7.1796875" style="7" customWidth="1"/>
    <col min="5895" max="5895" width="9.26953125" style="7" customWidth="1"/>
    <col min="5896" max="5896" width="10.54296875" style="7" customWidth="1"/>
    <col min="5897" max="5897" width="15.453125" style="7" customWidth="1"/>
    <col min="5898" max="5898" width="15.54296875" style="7" customWidth="1"/>
    <col min="5899" max="5899" width="14.54296875" style="7" customWidth="1"/>
    <col min="5900" max="5901" width="14" style="7" customWidth="1"/>
    <col min="5902" max="5902" width="14.54296875" style="7" customWidth="1"/>
    <col min="5903" max="5903" width="14.26953125" style="7" customWidth="1"/>
    <col min="5904" max="5904" width="16" style="7" customWidth="1"/>
    <col min="5905" max="6145" width="9" style="7"/>
    <col min="6146" max="6146" width="3.7265625" style="7" customWidth="1"/>
    <col min="6147" max="6147" width="13.26953125" style="7" customWidth="1"/>
    <col min="6148" max="6148" width="45.1796875" style="7" customWidth="1"/>
    <col min="6149" max="6149" width="3.81640625" style="7" customWidth="1"/>
    <col min="6150" max="6150" width="7.1796875" style="7" customWidth="1"/>
    <col min="6151" max="6151" width="9.26953125" style="7" customWidth="1"/>
    <col min="6152" max="6152" width="10.54296875" style="7" customWidth="1"/>
    <col min="6153" max="6153" width="15.453125" style="7" customWidth="1"/>
    <col min="6154" max="6154" width="15.54296875" style="7" customWidth="1"/>
    <col min="6155" max="6155" width="14.54296875" style="7" customWidth="1"/>
    <col min="6156" max="6157" width="14" style="7" customWidth="1"/>
    <col min="6158" max="6158" width="14.54296875" style="7" customWidth="1"/>
    <col min="6159" max="6159" width="14.26953125" style="7" customWidth="1"/>
    <col min="6160" max="6160" width="16" style="7" customWidth="1"/>
    <col min="6161" max="6401" width="9" style="7"/>
    <col min="6402" max="6402" width="3.7265625" style="7" customWidth="1"/>
    <col min="6403" max="6403" width="13.26953125" style="7" customWidth="1"/>
    <col min="6404" max="6404" width="45.1796875" style="7" customWidth="1"/>
    <col min="6405" max="6405" width="3.81640625" style="7" customWidth="1"/>
    <col min="6406" max="6406" width="7.1796875" style="7" customWidth="1"/>
    <col min="6407" max="6407" width="9.26953125" style="7" customWidth="1"/>
    <col min="6408" max="6408" width="10.54296875" style="7" customWidth="1"/>
    <col min="6409" max="6409" width="15.453125" style="7" customWidth="1"/>
    <col min="6410" max="6410" width="15.54296875" style="7" customWidth="1"/>
    <col min="6411" max="6411" width="14.54296875" style="7" customWidth="1"/>
    <col min="6412" max="6413" width="14" style="7" customWidth="1"/>
    <col min="6414" max="6414" width="14.54296875" style="7" customWidth="1"/>
    <col min="6415" max="6415" width="14.26953125" style="7" customWidth="1"/>
    <col min="6416" max="6416" width="16" style="7" customWidth="1"/>
    <col min="6417" max="6657" width="9" style="7"/>
    <col min="6658" max="6658" width="3.7265625" style="7" customWidth="1"/>
    <col min="6659" max="6659" width="13.26953125" style="7" customWidth="1"/>
    <col min="6660" max="6660" width="45.1796875" style="7" customWidth="1"/>
    <col min="6661" max="6661" width="3.81640625" style="7" customWidth="1"/>
    <col min="6662" max="6662" width="7.1796875" style="7" customWidth="1"/>
    <col min="6663" max="6663" width="9.26953125" style="7" customWidth="1"/>
    <col min="6664" max="6664" width="10.54296875" style="7" customWidth="1"/>
    <col min="6665" max="6665" width="15.453125" style="7" customWidth="1"/>
    <col min="6666" max="6666" width="15.54296875" style="7" customWidth="1"/>
    <col min="6667" max="6667" width="14.54296875" style="7" customWidth="1"/>
    <col min="6668" max="6669" width="14" style="7" customWidth="1"/>
    <col min="6670" max="6670" width="14.54296875" style="7" customWidth="1"/>
    <col min="6671" max="6671" width="14.26953125" style="7" customWidth="1"/>
    <col min="6672" max="6672" width="16" style="7" customWidth="1"/>
    <col min="6673" max="6913" width="9" style="7"/>
    <col min="6914" max="6914" width="3.7265625" style="7" customWidth="1"/>
    <col min="6915" max="6915" width="13.26953125" style="7" customWidth="1"/>
    <col min="6916" max="6916" width="45.1796875" style="7" customWidth="1"/>
    <col min="6917" max="6917" width="3.81640625" style="7" customWidth="1"/>
    <col min="6918" max="6918" width="7.1796875" style="7" customWidth="1"/>
    <col min="6919" max="6919" width="9.26953125" style="7" customWidth="1"/>
    <col min="6920" max="6920" width="10.54296875" style="7" customWidth="1"/>
    <col min="6921" max="6921" width="15.453125" style="7" customWidth="1"/>
    <col min="6922" max="6922" width="15.54296875" style="7" customWidth="1"/>
    <col min="6923" max="6923" width="14.54296875" style="7" customWidth="1"/>
    <col min="6924" max="6925" width="14" style="7" customWidth="1"/>
    <col min="6926" max="6926" width="14.54296875" style="7" customWidth="1"/>
    <col min="6927" max="6927" width="14.26953125" style="7" customWidth="1"/>
    <col min="6928" max="6928" width="16" style="7" customWidth="1"/>
    <col min="6929" max="7169" width="9" style="7"/>
    <col min="7170" max="7170" width="3.7265625" style="7" customWidth="1"/>
    <col min="7171" max="7171" width="13.26953125" style="7" customWidth="1"/>
    <col min="7172" max="7172" width="45.1796875" style="7" customWidth="1"/>
    <col min="7173" max="7173" width="3.81640625" style="7" customWidth="1"/>
    <col min="7174" max="7174" width="7.1796875" style="7" customWidth="1"/>
    <col min="7175" max="7175" width="9.26953125" style="7" customWidth="1"/>
    <col min="7176" max="7176" width="10.54296875" style="7" customWidth="1"/>
    <col min="7177" max="7177" width="15.453125" style="7" customWidth="1"/>
    <col min="7178" max="7178" width="15.54296875" style="7" customWidth="1"/>
    <col min="7179" max="7179" width="14.54296875" style="7" customWidth="1"/>
    <col min="7180" max="7181" width="14" style="7" customWidth="1"/>
    <col min="7182" max="7182" width="14.54296875" style="7" customWidth="1"/>
    <col min="7183" max="7183" width="14.26953125" style="7" customWidth="1"/>
    <col min="7184" max="7184" width="16" style="7" customWidth="1"/>
    <col min="7185" max="7425" width="9" style="7"/>
    <col min="7426" max="7426" width="3.7265625" style="7" customWidth="1"/>
    <col min="7427" max="7427" width="13.26953125" style="7" customWidth="1"/>
    <col min="7428" max="7428" width="45.1796875" style="7" customWidth="1"/>
    <col min="7429" max="7429" width="3.81640625" style="7" customWidth="1"/>
    <col min="7430" max="7430" width="7.1796875" style="7" customWidth="1"/>
    <col min="7431" max="7431" width="9.26953125" style="7" customWidth="1"/>
    <col min="7432" max="7432" width="10.54296875" style="7" customWidth="1"/>
    <col min="7433" max="7433" width="15.453125" style="7" customWidth="1"/>
    <col min="7434" max="7434" width="15.54296875" style="7" customWidth="1"/>
    <col min="7435" max="7435" width="14.54296875" style="7" customWidth="1"/>
    <col min="7436" max="7437" width="14" style="7" customWidth="1"/>
    <col min="7438" max="7438" width="14.54296875" style="7" customWidth="1"/>
    <col min="7439" max="7439" width="14.26953125" style="7" customWidth="1"/>
    <col min="7440" max="7440" width="16" style="7" customWidth="1"/>
    <col min="7441" max="7681" width="9" style="7"/>
    <col min="7682" max="7682" width="3.7265625" style="7" customWidth="1"/>
    <col min="7683" max="7683" width="13.26953125" style="7" customWidth="1"/>
    <col min="7684" max="7684" width="45.1796875" style="7" customWidth="1"/>
    <col min="7685" max="7685" width="3.81640625" style="7" customWidth="1"/>
    <col min="7686" max="7686" width="7.1796875" style="7" customWidth="1"/>
    <col min="7687" max="7687" width="9.26953125" style="7" customWidth="1"/>
    <col min="7688" max="7688" width="10.54296875" style="7" customWidth="1"/>
    <col min="7689" max="7689" width="15.453125" style="7" customWidth="1"/>
    <col min="7690" max="7690" width="15.54296875" style="7" customWidth="1"/>
    <col min="7691" max="7691" width="14.54296875" style="7" customWidth="1"/>
    <col min="7692" max="7693" width="14" style="7" customWidth="1"/>
    <col min="7694" max="7694" width="14.54296875" style="7" customWidth="1"/>
    <col min="7695" max="7695" width="14.26953125" style="7" customWidth="1"/>
    <col min="7696" max="7696" width="16" style="7" customWidth="1"/>
    <col min="7697" max="7937" width="9" style="7"/>
    <col min="7938" max="7938" width="3.7265625" style="7" customWidth="1"/>
    <col min="7939" max="7939" width="13.26953125" style="7" customWidth="1"/>
    <col min="7940" max="7940" width="45.1796875" style="7" customWidth="1"/>
    <col min="7941" max="7941" width="3.81640625" style="7" customWidth="1"/>
    <col min="7942" max="7942" width="7.1796875" style="7" customWidth="1"/>
    <col min="7943" max="7943" width="9.26953125" style="7" customWidth="1"/>
    <col min="7944" max="7944" width="10.54296875" style="7" customWidth="1"/>
    <col min="7945" max="7945" width="15.453125" style="7" customWidth="1"/>
    <col min="7946" max="7946" width="15.54296875" style="7" customWidth="1"/>
    <col min="7947" max="7947" width="14.54296875" style="7" customWidth="1"/>
    <col min="7948" max="7949" width="14" style="7" customWidth="1"/>
    <col min="7950" max="7950" width="14.54296875" style="7" customWidth="1"/>
    <col min="7951" max="7951" width="14.26953125" style="7" customWidth="1"/>
    <col min="7952" max="7952" width="16" style="7" customWidth="1"/>
    <col min="7953" max="8193" width="9" style="7"/>
    <col min="8194" max="8194" width="3.7265625" style="7" customWidth="1"/>
    <col min="8195" max="8195" width="13.26953125" style="7" customWidth="1"/>
    <col min="8196" max="8196" width="45.1796875" style="7" customWidth="1"/>
    <col min="8197" max="8197" width="3.81640625" style="7" customWidth="1"/>
    <col min="8198" max="8198" width="7.1796875" style="7" customWidth="1"/>
    <col min="8199" max="8199" width="9.26953125" style="7" customWidth="1"/>
    <col min="8200" max="8200" width="10.54296875" style="7" customWidth="1"/>
    <col min="8201" max="8201" width="15.453125" style="7" customWidth="1"/>
    <col min="8202" max="8202" width="15.54296875" style="7" customWidth="1"/>
    <col min="8203" max="8203" width="14.54296875" style="7" customWidth="1"/>
    <col min="8204" max="8205" width="14" style="7" customWidth="1"/>
    <col min="8206" max="8206" width="14.54296875" style="7" customWidth="1"/>
    <col min="8207" max="8207" width="14.26953125" style="7" customWidth="1"/>
    <col min="8208" max="8208" width="16" style="7" customWidth="1"/>
    <col min="8209" max="8449" width="9" style="7"/>
    <col min="8450" max="8450" width="3.7265625" style="7" customWidth="1"/>
    <col min="8451" max="8451" width="13.26953125" style="7" customWidth="1"/>
    <col min="8452" max="8452" width="45.1796875" style="7" customWidth="1"/>
    <col min="8453" max="8453" width="3.81640625" style="7" customWidth="1"/>
    <col min="8454" max="8454" width="7.1796875" style="7" customWidth="1"/>
    <col min="8455" max="8455" width="9.26953125" style="7" customWidth="1"/>
    <col min="8456" max="8456" width="10.54296875" style="7" customWidth="1"/>
    <col min="8457" max="8457" width="15.453125" style="7" customWidth="1"/>
    <col min="8458" max="8458" width="15.54296875" style="7" customWidth="1"/>
    <col min="8459" max="8459" width="14.54296875" style="7" customWidth="1"/>
    <col min="8460" max="8461" width="14" style="7" customWidth="1"/>
    <col min="8462" max="8462" width="14.54296875" style="7" customWidth="1"/>
    <col min="8463" max="8463" width="14.26953125" style="7" customWidth="1"/>
    <col min="8464" max="8464" width="16" style="7" customWidth="1"/>
    <col min="8465" max="8705" width="9" style="7"/>
    <col min="8706" max="8706" width="3.7265625" style="7" customWidth="1"/>
    <col min="8707" max="8707" width="13.26953125" style="7" customWidth="1"/>
    <col min="8708" max="8708" width="45.1796875" style="7" customWidth="1"/>
    <col min="8709" max="8709" width="3.81640625" style="7" customWidth="1"/>
    <col min="8710" max="8710" width="7.1796875" style="7" customWidth="1"/>
    <col min="8711" max="8711" width="9.26953125" style="7" customWidth="1"/>
    <col min="8712" max="8712" width="10.54296875" style="7" customWidth="1"/>
    <col min="8713" max="8713" width="15.453125" style="7" customWidth="1"/>
    <col min="8714" max="8714" width="15.54296875" style="7" customWidth="1"/>
    <col min="8715" max="8715" width="14.54296875" style="7" customWidth="1"/>
    <col min="8716" max="8717" width="14" style="7" customWidth="1"/>
    <col min="8718" max="8718" width="14.54296875" style="7" customWidth="1"/>
    <col min="8719" max="8719" width="14.26953125" style="7" customWidth="1"/>
    <col min="8720" max="8720" width="16" style="7" customWidth="1"/>
    <col min="8721" max="8961" width="9" style="7"/>
    <col min="8962" max="8962" width="3.7265625" style="7" customWidth="1"/>
    <col min="8963" max="8963" width="13.26953125" style="7" customWidth="1"/>
    <col min="8964" max="8964" width="45.1796875" style="7" customWidth="1"/>
    <col min="8965" max="8965" width="3.81640625" style="7" customWidth="1"/>
    <col min="8966" max="8966" width="7.1796875" style="7" customWidth="1"/>
    <col min="8967" max="8967" width="9.26953125" style="7" customWidth="1"/>
    <col min="8968" max="8968" width="10.54296875" style="7" customWidth="1"/>
    <col min="8969" max="8969" width="15.453125" style="7" customWidth="1"/>
    <col min="8970" max="8970" width="15.54296875" style="7" customWidth="1"/>
    <col min="8971" max="8971" width="14.54296875" style="7" customWidth="1"/>
    <col min="8972" max="8973" width="14" style="7" customWidth="1"/>
    <col min="8974" max="8974" width="14.54296875" style="7" customWidth="1"/>
    <col min="8975" max="8975" width="14.26953125" style="7" customWidth="1"/>
    <col min="8976" max="8976" width="16" style="7" customWidth="1"/>
    <col min="8977" max="9217" width="9" style="7"/>
    <col min="9218" max="9218" width="3.7265625" style="7" customWidth="1"/>
    <col min="9219" max="9219" width="13.26953125" style="7" customWidth="1"/>
    <col min="9220" max="9220" width="45.1796875" style="7" customWidth="1"/>
    <col min="9221" max="9221" width="3.81640625" style="7" customWidth="1"/>
    <col min="9222" max="9222" width="7.1796875" style="7" customWidth="1"/>
    <col min="9223" max="9223" width="9.26953125" style="7" customWidth="1"/>
    <col min="9224" max="9224" width="10.54296875" style="7" customWidth="1"/>
    <col min="9225" max="9225" width="15.453125" style="7" customWidth="1"/>
    <col min="9226" max="9226" width="15.54296875" style="7" customWidth="1"/>
    <col min="9227" max="9227" width="14.54296875" style="7" customWidth="1"/>
    <col min="9228" max="9229" width="14" style="7" customWidth="1"/>
    <col min="9230" max="9230" width="14.54296875" style="7" customWidth="1"/>
    <col min="9231" max="9231" width="14.26953125" style="7" customWidth="1"/>
    <col min="9232" max="9232" width="16" style="7" customWidth="1"/>
    <col min="9233" max="9473" width="9" style="7"/>
    <col min="9474" max="9474" width="3.7265625" style="7" customWidth="1"/>
    <col min="9475" max="9475" width="13.26953125" style="7" customWidth="1"/>
    <col min="9476" max="9476" width="45.1796875" style="7" customWidth="1"/>
    <col min="9477" max="9477" width="3.81640625" style="7" customWidth="1"/>
    <col min="9478" max="9478" width="7.1796875" style="7" customWidth="1"/>
    <col min="9479" max="9479" width="9.26953125" style="7" customWidth="1"/>
    <col min="9480" max="9480" width="10.54296875" style="7" customWidth="1"/>
    <col min="9481" max="9481" width="15.453125" style="7" customWidth="1"/>
    <col min="9482" max="9482" width="15.54296875" style="7" customWidth="1"/>
    <col min="9483" max="9483" width="14.54296875" style="7" customWidth="1"/>
    <col min="9484" max="9485" width="14" style="7" customWidth="1"/>
    <col min="9486" max="9486" width="14.54296875" style="7" customWidth="1"/>
    <col min="9487" max="9487" width="14.26953125" style="7" customWidth="1"/>
    <col min="9488" max="9488" width="16" style="7" customWidth="1"/>
    <col min="9489" max="9729" width="9" style="7"/>
    <col min="9730" max="9730" width="3.7265625" style="7" customWidth="1"/>
    <col min="9731" max="9731" width="13.26953125" style="7" customWidth="1"/>
    <col min="9732" max="9732" width="45.1796875" style="7" customWidth="1"/>
    <col min="9733" max="9733" width="3.81640625" style="7" customWidth="1"/>
    <col min="9734" max="9734" width="7.1796875" style="7" customWidth="1"/>
    <col min="9735" max="9735" width="9.26953125" style="7" customWidth="1"/>
    <col min="9736" max="9736" width="10.54296875" style="7" customWidth="1"/>
    <col min="9737" max="9737" width="15.453125" style="7" customWidth="1"/>
    <col min="9738" max="9738" width="15.54296875" style="7" customWidth="1"/>
    <col min="9739" max="9739" width="14.54296875" style="7" customWidth="1"/>
    <col min="9740" max="9741" width="14" style="7" customWidth="1"/>
    <col min="9742" max="9742" width="14.54296875" style="7" customWidth="1"/>
    <col min="9743" max="9743" width="14.26953125" style="7" customWidth="1"/>
    <col min="9744" max="9744" width="16" style="7" customWidth="1"/>
    <col min="9745" max="9985" width="9" style="7"/>
    <col min="9986" max="9986" width="3.7265625" style="7" customWidth="1"/>
    <col min="9987" max="9987" width="13.26953125" style="7" customWidth="1"/>
    <col min="9988" max="9988" width="45.1796875" style="7" customWidth="1"/>
    <col min="9989" max="9989" width="3.81640625" style="7" customWidth="1"/>
    <col min="9990" max="9990" width="7.1796875" style="7" customWidth="1"/>
    <col min="9991" max="9991" width="9.26953125" style="7" customWidth="1"/>
    <col min="9992" max="9992" width="10.54296875" style="7" customWidth="1"/>
    <col min="9993" max="9993" width="15.453125" style="7" customWidth="1"/>
    <col min="9994" max="9994" width="15.54296875" style="7" customWidth="1"/>
    <col min="9995" max="9995" width="14.54296875" style="7" customWidth="1"/>
    <col min="9996" max="9997" width="14" style="7" customWidth="1"/>
    <col min="9998" max="9998" width="14.54296875" style="7" customWidth="1"/>
    <col min="9999" max="9999" width="14.26953125" style="7" customWidth="1"/>
    <col min="10000" max="10000" width="16" style="7" customWidth="1"/>
    <col min="10001" max="10241" width="9" style="7"/>
    <col min="10242" max="10242" width="3.7265625" style="7" customWidth="1"/>
    <col min="10243" max="10243" width="13.26953125" style="7" customWidth="1"/>
    <col min="10244" max="10244" width="45.1796875" style="7" customWidth="1"/>
    <col min="10245" max="10245" width="3.81640625" style="7" customWidth="1"/>
    <col min="10246" max="10246" width="7.1796875" style="7" customWidth="1"/>
    <col min="10247" max="10247" width="9.26953125" style="7" customWidth="1"/>
    <col min="10248" max="10248" width="10.54296875" style="7" customWidth="1"/>
    <col min="10249" max="10249" width="15.453125" style="7" customWidth="1"/>
    <col min="10250" max="10250" width="15.54296875" style="7" customWidth="1"/>
    <col min="10251" max="10251" width="14.54296875" style="7" customWidth="1"/>
    <col min="10252" max="10253" width="14" style="7" customWidth="1"/>
    <col min="10254" max="10254" width="14.54296875" style="7" customWidth="1"/>
    <col min="10255" max="10255" width="14.26953125" style="7" customWidth="1"/>
    <col min="10256" max="10256" width="16" style="7" customWidth="1"/>
    <col min="10257" max="10497" width="9" style="7"/>
    <col min="10498" max="10498" width="3.7265625" style="7" customWidth="1"/>
    <col min="10499" max="10499" width="13.26953125" style="7" customWidth="1"/>
    <col min="10500" max="10500" width="45.1796875" style="7" customWidth="1"/>
    <col min="10501" max="10501" width="3.81640625" style="7" customWidth="1"/>
    <col min="10502" max="10502" width="7.1796875" style="7" customWidth="1"/>
    <col min="10503" max="10503" width="9.26953125" style="7" customWidth="1"/>
    <col min="10504" max="10504" width="10.54296875" style="7" customWidth="1"/>
    <col min="10505" max="10505" width="15.453125" style="7" customWidth="1"/>
    <col min="10506" max="10506" width="15.54296875" style="7" customWidth="1"/>
    <col min="10507" max="10507" width="14.54296875" style="7" customWidth="1"/>
    <col min="10508" max="10509" width="14" style="7" customWidth="1"/>
    <col min="10510" max="10510" width="14.54296875" style="7" customWidth="1"/>
    <col min="10511" max="10511" width="14.26953125" style="7" customWidth="1"/>
    <col min="10512" max="10512" width="16" style="7" customWidth="1"/>
    <col min="10513" max="10753" width="9" style="7"/>
    <col min="10754" max="10754" width="3.7265625" style="7" customWidth="1"/>
    <col min="10755" max="10755" width="13.26953125" style="7" customWidth="1"/>
    <col min="10756" max="10756" width="45.1796875" style="7" customWidth="1"/>
    <col min="10757" max="10757" width="3.81640625" style="7" customWidth="1"/>
    <col min="10758" max="10758" width="7.1796875" style="7" customWidth="1"/>
    <col min="10759" max="10759" width="9.26953125" style="7" customWidth="1"/>
    <col min="10760" max="10760" width="10.54296875" style="7" customWidth="1"/>
    <col min="10761" max="10761" width="15.453125" style="7" customWidth="1"/>
    <col min="10762" max="10762" width="15.54296875" style="7" customWidth="1"/>
    <col min="10763" max="10763" width="14.54296875" style="7" customWidth="1"/>
    <col min="10764" max="10765" width="14" style="7" customWidth="1"/>
    <col min="10766" max="10766" width="14.54296875" style="7" customWidth="1"/>
    <col min="10767" max="10767" width="14.26953125" style="7" customWidth="1"/>
    <col min="10768" max="10768" width="16" style="7" customWidth="1"/>
    <col min="10769" max="11009" width="9" style="7"/>
    <col min="11010" max="11010" width="3.7265625" style="7" customWidth="1"/>
    <col min="11011" max="11011" width="13.26953125" style="7" customWidth="1"/>
    <col min="11012" max="11012" width="45.1796875" style="7" customWidth="1"/>
    <col min="11013" max="11013" width="3.81640625" style="7" customWidth="1"/>
    <col min="11014" max="11014" width="7.1796875" style="7" customWidth="1"/>
    <col min="11015" max="11015" width="9.26953125" style="7" customWidth="1"/>
    <col min="11016" max="11016" width="10.54296875" style="7" customWidth="1"/>
    <col min="11017" max="11017" width="15.453125" style="7" customWidth="1"/>
    <col min="11018" max="11018" width="15.54296875" style="7" customWidth="1"/>
    <col min="11019" max="11019" width="14.54296875" style="7" customWidth="1"/>
    <col min="11020" max="11021" width="14" style="7" customWidth="1"/>
    <col min="11022" max="11022" width="14.54296875" style="7" customWidth="1"/>
    <col min="11023" max="11023" width="14.26953125" style="7" customWidth="1"/>
    <col min="11024" max="11024" width="16" style="7" customWidth="1"/>
    <col min="11025" max="11265" width="9" style="7"/>
    <col min="11266" max="11266" width="3.7265625" style="7" customWidth="1"/>
    <col min="11267" max="11267" width="13.26953125" style="7" customWidth="1"/>
    <col min="11268" max="11268" width="45.1796875" style="7" customWidth="1"/>
    <col min="11269" max="11269" width="3.81640625" style="7" customWidth="1"/>
    <col min="11270" max="11270" width="7.1796875" style="7" customWidth="1"/>
    <col min="11271" max="11271" width="9.26953125" style="7" customWidth="1"/>
    <col min="11272" max="11272" width="10.54296875" style="7" customWidth="1"/>
    <col min="11273" max="11273" width="15.453125" style="7" customWidth="1"/>
    <col min="11274" max="11274" width="15.54296875" style="7" customWidth="1"/>
    <col min="11275" max="11275" width="14.54296875" style="7" customWidth="1"/>
    <col min="11276" max="11277" width="14" style="7" customWidth="1"/>
    <col min="11278" max="11278" width="14.54296875" style="7" customWidth="1"/>
    <col min="11279" max="11279" width="14.26953125" style="7" customWidth="1"/>
    <col min="11280" max="11280" width="16" style="7" customWidth="1"/>
    <col min="11281" max="11521" width="9" style="7"/>
    <col min="11522" max="11522" width="3.7265625" style="7" customWidth="1"/>
    <col min="11523" max="11523" width="13.26953125" style="7" customWidth="1"/>
    <col min="11524" max="11524" width="45.1796875" style="7" customWidth="1"/>
    <col min="11525" max="11525" width="3.81640625" style="7" customWidth="1"/>
    <col min="11526" max="11526" width="7.1796875" style="7" customWidth="1"/>
    <col min="11527" max="11527" width="9.26953125" style="7" customWidth="1"/>
    <col min="11528" max="11528" width="10.54296875" style="7" customWidth="1"/>
    <col min="11529" max="11529" width="15.453125" style="7" customWidth="1"/>
    <col min="11530" max="11530" width="15.54296875" style="7" customWidth="1"/>
    <col min="11531" max="11531" width="14.54296875" style="7" customWidth="1"/>
    <col min="11532" max="11533" width="14" style="7" customWidth="1"/>
    <col min="11534" max="11534" width="14.54296875" style="7" customWidth="1"/>
    <col min="11535" max="11535" width="14.26953125" style="7" customWidth="1"/>
    <col min="11536" max="11536" width="16" style="7" customWidth="1"/>
    <col min="11537" max="11777" width="9" style="7"/>
    <col min="11778" max="11778" width="3.7265625" style="7" customWidth="1"/>
    <col min="11779" max="11779" width="13.26953125" style="7" customWidth="1"/>
    <col min="11780" max="11780" width="45.1796875" style="7" customWidth="1"/>
    <col min="11781" max="11781" width="3.81640625" style="7" customWidth="1"/>
    <col min="11782" max="11782" width="7.1796875" style="7" customWidth="1"/>
    <col min="11783" max="11783" width="9.26953125" style="7" customWidth="1"/>
    <col min="11784" max="11784" width="10.54296875" style="7" customWidth="1"/>
    <col min="11785" max="11785" width="15.453125" style="7" customWidth="1"/>
    <col min="11786" max="11786" width="15.54296875" style="7" customWidth="1"/>
    <col min="11787" max="11787" width="14.54296875" style="7" customWidth="1"/>
    <col min="11788" max="11789" width="14" style="7" customWidth="1"/>
    <col min="11790" max="11790" width="14.54296875" style="7" customWidth="1"/>
    <col min="11791" max="11791" width="14.26953125" style="7" customWidth="1"/>
    <col min="11792" max="11792" width="16" style="7" customWidth="1"/>
    <col min="11793" max="12033" width="9" style="7"/>
    <col min="12034" max="12034" width="3.7265625" style="7" customWidth="1"/>
    <col min="12035" max="12035" width="13.26953125" style="7" customWidth="1"/>
    <col min="12036" max="12036" width="45.1796875" style="7" customWidth="1"/>
    <col min="12037" max="12037" width="3.81640625" style="7" customWidth="1"/>
    <col min="12038" max="12038" width="7.1796875" style="7" customWidth="1"/>
    <col min="12039" max="12039" width="9.26953125" style="7" customWidth="1"/>
    <col min="12040" max="12040" width="10.54296875" style="7" customWidth="1"/>
    <col min="12041" max="12041" width="15.453125" style="7" customWidth="1"/>
    <col min="12042" max="12042" width="15.54296875" style="7" customWidth="1"/>
    <col min="12043" max="12043" width="14.54296875" style="7" customWidth="1"/>
    <col min="12044" max="12045" width="14" style="7" customWidth="1"/>
    <col min="12046" max="12046" width="14.54296875" style="7" customWidth="1"/>
    <col min="12047" max="12047" width="14.26953125" style="7" customWidth="1"/>
    <col min="12048" max="12048" width="16" style="7" customWidth="1"/>
    <col min="12049" max="12289" width="9" style="7"/>
    <col min="12290" max="12290" width="3.7265625" style="7" customWidth="1"/>
    <col min="12291" max="12291" width="13.26953125" style="7" customWidth="1"/>
    <col min="12292" max="12292" width="45.1796875" style="7" customWidth="1"/>
    <col min="12293" max="12293" width="3.81640625" style="7" customWidth="1"/>
    <col min="12294" max="12294" width="7.1796875" style="7" customWidth="1"/>
    <col min="12295" max="12295" width="9.26953125" style="7" customWidth="1"/>
    <col min="12296" max="12296" width="10.54296875" style="7" customWidth="1"/>
    <col min="12297" max="12297" width="15.453125" style="7" customWidth="1"/>
    <col min="12298" max="12298" width="15.54296875" style="7" customWidth="1"/>
    <col min="12299" max="12299" width="14.54296875" style="7" customWidth="1"/>
    <col min="12300" max="12301" width="14" style="7" customWidth="1"/>
    <col min="12302" max="12302" width="14.54296875" style="7" customWidth="1"/>
    <col min="12303" max="12303" width="14.26953125" style="7" customWidth="1"/>
    <col min="12304" max="12304" width="16" style="7" customWidth="1"/>
    <col min="12305" max="12545" width="9" style="7"/>
    <col min="12546" max="12546" width="3.7265625" style="7" customWidth="1"/>
    <col min="12547" max="12547" width="13.26953125" style="7" customWidth="1"/>
    <col min="12548" max="12548" width="45.1796875" style="7" customWidth="1"/>
    <col min="12549" max="12549" width="3.81640625" style="7" customWidth="1"/>
    <col min="12550" max="12550" width="7.1796875" style="7" customWidth="1"/>
    <col min="12551" max="12551" width="9.26953125" style="7" customWidth="1"/>
    <col min="12552" max="12552" width="10.54296875" style="7" customWidth="1"/>
    <col min="12553" max="12553" width="15.453125" style="7" customWidth="1"/>
    <col min="12554" max="12554" width="15.54296875" style="7" customWidth="1"/>
    <col min="12555" max="12555" width="14.54296875" style="7" customWidth="1"/>
    <col min="12556" max="12557" width="14" style="7" customWidth="1"/>
    <col min="12558" max="12558" width="14.54296875" style="7" customWidth="1"/>
    <col min="12559" max="12559" width="14.26953125" style="7" customWidth="1"/>
    <col min="12560" max="12560" width="16" style="7" customWidth="1"/>
    <col min="12561" max="12801" width="9" style="7"/>
    <col min="12802" max="12802" width="3.7265625" style="7" customWidth="1"/>
    <col min="12803" max="12803" width="13.26953125" style="7" customWidth="1"/>
    <col min="12804" max="12804" width="45.1796875" style="7" customWidth="1"/>
    <col min="12805" max="12805" width="3.81640625" style="7" customWidth="1"/>
    <col min="12806" max="12806" width="7.1796875" style="7" customWidth="1"/>
    <col min="12807" max="12807" width="9.26953125" style="7" customWidth="1"/>
    <col min="12808" max="12808" width="10.54296875" style="7" customWidth="1"/>
    <col min="12809" max="12809" width="15.453125" style="7" customWidth="1"/>
    <col min="12810" max="12810" width="15.54296875" style="7" customWidth="1"/>
    <col min="12811" max="12811" width="14.54296875" style="7" customWidth="1"/>
    <col min="12812" max="12813" width="14" style="7" customWidth="1"/>
    <col min="12814" max="12814" width="14.54296875" style="7" customWidth="1"/>
    <col min="12815" max="12815" width="14.26953125" style="7" customWidth="1"/>
    <col min="12816" max="12816" width="16" style="7" customWidth="1"/>
    <col min="12817" max="13057" width="9" style="7"/>
    <col min="13058" max="13058" width="3.7265625" style="7" customWidth="1"/>
    <col min="13059" max="13059" width="13.26953125" style="7" customWidth="1"/>
    <col min="13060" max="13060" width="45.1796875" style="7" customWidth="1"/>
    <col min="13061" max="13061" width="3.81640625" style="7" customWidth="1"/>
    <col min="13062" max="13062" width="7.1796875" style="7" customWidth="1"/>
    <col min="13063" max="13063" width="9.26953125" style="7" customWidth="1"/>
    <col min="13064" max="13064" width="10.54296875" style="7" customWidth="1"/>
    <col min="13065" max="13065" width="15.453125" style="7" customWidth="1"/>
    <col min="13066" max="13066" width="15.54296875" style="7" customWidth="1"/>
    <col min="13067" max="13067" width="14.54296875" style="7" customWidth="1"/>
    <col min="13068" max="13069" width="14" style="7" customWidth="1"/>
    <col min="13070" max="13070" width="14.54296875" style="7" customWidth="1"/>
    <col min="13071" max="13071" width="14.26953125" style="7" customWidth="1"/>
    <col min="13072" max="13072" width="16" style="7" customWidth="1"/>
    <col min="13073" max="13313" width="9" style="7"/>
    <col min="13314" max="13314" width="3.7265625" style="7" customWidth="1"/>
    <col min="13315" max="13315" width="13.26953125" style="7" customWidth="1"/>
    <col min="13316" max="13316" width="45.1796875" style="7" customWidth="1"/>
    <col min="13317" max="13317" width="3.81640625" style="7" customWidth="1"/>
    <col min="13318" max="13318" width="7.1796875" style="7" customWidth="1"/>
    <col min="13319" max="13319" width="9.26953125" style="7" customWidth="1"/>
    <col min="13320" max="13320" width="10.54296875" style="7" customWidth="1"/>
    <col min="13321" max="13321" width="15.453125" style="7" customWidth="1"/>
    <col min="13322" max="13322" width="15.54296875" style="7" customWidth="1"/>
    <col min="13323" max="13323" width="14.54296875" style="7" customWidth="1"/>
    <col min="13324" max="13325" width="14" style="7" customWidth="1"/>
    <col min="13326" max="13326" width="14.54296875" style="7" customWidth="1"/>
    <col min="13327" max="13327" width="14.26953125" style="7" customWidth="1"/>
    <col min="13328" max="13328" width="16" style="7" customWidth="1"/>
    <col min="13329" max="13569" width="9" style="7"/>
    <col min="13570" max="13570" width="3.7265625" style="7" customWidth="1"/>
    <col min="13571" max="13571" width="13.26953125" style="7" customWidth="1"/>
    <col min="13572" max="13572" width="45.1796875" style="7" customWidth="1"/>
    <col min="13573" max="13573" width="3.81640625" style="7" customWidth="1"/>
    <col min="13574" max="13574" width="7.1796875" style="7" customWidth="1"/>
    <col min="13575" max="13575" width="9.26953125" style="7" customWidth="1"/>
    <col min="13576" max="13576" width="10.54296875" style="7" customWidth="1"/>
    <col min="13577" max="13577" width="15.453125" style="7" customWidth="1"/>
    <col min="13578" max="13578" width="15.54296875" style="7" customWidth="1"/>
    <col min="13579" max="13579" width="14.54296875" style="7" customWidth="1"/>
    <col min="13580" max="13581" width="14" style="7" customWidth="1"/>
    <col min="13582" max="13582" width="14.54296875" style="7" customWidth="1"/>
    <col min="13583" max="13583" width="14.26953125" style="7" customWidth="1"/>
    <col min="13584" max="13584" width="16" style="7" customWidth="1"/>
    <col min="13585" max="13825" width="9" style="7"/>
    <col min="13826" max="13826" width="3.7265625" style="7" customWidth="1"/>
    <col min="13827" max="13827" width="13.26953125" style="7" customWidth="1"/>
    <col min="13828" max="13828" width="45.1796875" style="7" customWidth="1"/>
    <col min="13829" max="13829" width="3.81640625" style="7" customWidth="1"/>
    <col min="13830" max="13830" width="7.1796875" style="7" customWidth="1"/>
    <col min="13831" max="13831" width="9.26953125" style="7" customWidth="1"/>
    <col min="13832" max="13832" width="10.54296875" style="7" customWidth="1"/>
    <col min="13833" max="13833" width="15.453125" style="7" customWidth="1"/>
    <col min="13834" max="13834" width="15.54296875" style="7" customWidth="1"/>
    <col min="13835" max="13835" width="14.54296875" style="7" customWidth="1"/>
    <col min="13836" max="13837" width="14" style="7" customWidth="1"/>
    <col min="13838" max="13838" width="14.54296875" style="7" customWidth="1"/>
    <col min="13839" max="13839" width="14.26953125" style="7" customWidth="1"/>
    <col min="13840" max="13840" width="16" style="7" customWidth="1"/>
    <col min="13841" max="14081" width="9" style="7"/>
    <col min="14082" max="14082" width="3.7265625" style="7" customWidth="1"/>
    <col min="14083" max="14083" width="13.26953125" style="7" customWidth="1"/>
    <col min="14084" max="14084" width="45.1796875" style="7" customWidth="1"/>
    <col min="14085" max="14085" width="3.81640625" style="7" customWidth="1"/>
    <col min="14086" max="14086" width="7.1796875" style="7" customWidth="1"/>
    <col min="14087" max="14087" width="9.26953125" style="7" customWidth="1"/>
    <col min="14088" max="14088" width="10.54296875" style="7" customWidth="1"/>
    <col min="14089" max="14089" width="15.453125" style="7" customWidth="1"/>
    <col min="14090" max="14090" width="15.54296875" style="7" customWidth="1"/>
    <col min="14091" max="14091" width="14.54296875" style="7" customWidth="1"/>
    <col min="14092" max="14093" width="14" style="7" customWidth="1"/>
    <col min="14094" max="14094" width="14.54296875" style="7" customWidth="1"/>
    <col min="14095" max="14095" width="14.26953125" style="7" customWidth="1"/>
    <col min="14096" max="14096" width="16" style="7" customWidth="1"/>
    <col min="14097" max="14337" width="9" style="7"/>
    <col min="14338" max="14338" width="3.7265625" style="7" customWidth="1"/>
    <col min="14339" max="14339" width="13.26953125" style="7" customWidth="1"/>
    <col min="14340" max="14340" width="45.1796875" style="7" customWidth="1"/>
    <col min="14341" max="14341" width="3.81640625" style="7" customWidth="1"/>
    <col min="14342" max="14342" width="7.1796875" style="7" customWidth="1"/>
    <col min="14343" max="14343" width="9.26953125" style="7" customWidth="1"/>
    <col min="14344" max="14344" width="10.54296875" style="7" customWidth="1"/>
    <col min="14345" max="14345" width="15.453125" style="7" customWidth="1"/>
    <col min="14346" max="14346" width="15.54296875" style="7" customWidth="1"/>
    <col min="14347" max="14347" width="14.54296875" style="7" customWidth="1"/>
    <col min="14348" max="14349" width="14" style="7" customWidth="1"/>
    <col min="14350" max="14350" width="14.54296875" style="7" customWidth="1"/>
    <col min="14351" max="14351" width="14.26953125" style="7" customWidth="1"/>
    <col min="14352" max="14352" width="16" style="7" customWidth="1"/>
    <col min="14353" max="14593" width="9" style="7"/>
    <col min="14594" max="14594" width="3.7265625" style="7" customWidth="1"/>
    <col min="14595" max="14595" width="13.26953125" style="7" customWidth="1"/>
    <col min="14596" max="14596" width="45.1796875" style="7" customWidth="1"/>
    <col min="14597" max="14597" width="3.81640625" style="7" customWidth="1"/>
    <col min="14598" max="14598" width="7.1796875" style="7" customWidth="1"/>
    <col min="14599" max="14599" width="9.26953125" style="7" customWidth="1"/>
    <col min="14600" max="14600" width="10.54296875" style="7" customWidth="1"/>
    <col min="14601" max="14601" width="15.453125" style="7" customWidth="1"/>
    <col min="14602" max="14602" width="15.54296875" style="7" customWidth="1"/>
    <col min="14603" max="14603" width="14.54296875" style="7" customWidth="1"/>
    <col min="14604" max="14605" width="14" style="7" customWidth="1"/>
    <col min="14606" max="14606" width="14.54296875" style="7" customWidth="1"/>
    <col min="14607" max="14607" width="14.26953125" style="7" customWidth="1"/>
    <col min="14608" max="14608" width="16" style="7" customWidth="1"/>
    <col min="14609" max="14849" width="9" style="7"/>
    <col min="14850" max="14850" width="3.7265625" style="7" customWidth="1"/>
    <col min="14851" max="14851" width="13.26953125" style="7" customWidth="1"/>
    <col min="14852" max="14852" width="45.1796875" style="7" customWidth="1"/>
    <col min="14853" max="14853" width="3.81640625" style="7" customWidth="1"/>
    <col min="14854" max="14854" width="7.1796875" style="7" customWidth="1"/>
    <col min="14855" max="14855" width="9.26953125" style="7" customWidth="1"/>
    <col min="14856" max="14856" width="10.54296875" style="7" customWidth="1"/>
    <col min="14857" max="14857" width="15.453125" style="7" customWidth="1"/>
    <col min="14858" max="14858" width="15.54296875" style="7" customWidth="1"/>
    <col min="14859" max="14859" width="14.54296875" style="7" customWidth="1"/>
    <col min="14860" max="14861" width="14" style="7" customWidth="1"/>
    <col min="14862" max="14862" width="14.54296875" style="7" customWidth="1"/>
    <col min="14863" max="14863" width="14.26953125" style="7" customWidth="1"/>
    <col min="14864" max="14864" width="16" style="7" customWidth="1"/>
    <col min="14865" max="15105" width="9" style="7"/>
    <col min="15106" max="15106" width="3.7265625" style="7" customWidth="1"/>
    <col min="15107" max="15107" width="13.26953125" style="7" customWidth="1"/>
    <col min="15108" max="15108" width="45.1796875" style="7" customWidth="1"/>
    <col min="15109" max="15109" width="3.81640625" style="7" customWidth="1"/>
    <col min="15110" max="15110" width="7.1796875" style="7" customWidth="1"/>
    <col min="15111" max="15111" width="9.26953125" style="7" customWidth="1"/>
    <col min="15112" max="15112" width="10.54296875" style="7" customWidth="1"/>
    <col min="15113" max="15113" width="15.453125" style="7" customWidth="1"/>
    <col min="15114" max="15114" width="15.54296875" style="7" customWidth="1"/>
    <col min="15115" max="15115" width="14.54296875" style="7" customWidth="1"/>
    <col min="15116" max="15117" width="14" style="7" customWidth="1"/>
    <col min="15118" max="15118" width="14.54296875" style="7" customWidth="1"/>
    <col min="15119" max="15119" width="14.26953125" style="7" customWidth="1"/>
    <col min="15120" max="15120" width="16" style="7" customWidth="1"/>
    <col min="15121" max="15361" width="9" style="7"/>
    <col min="15362" max="15362" width="3.7265625" style="7" customWidth="1"/>
    <col min="15363" max="15363" width="13.26953125" style="7" customWidth="1"/>
    <col min="15364" max="15364" width="45.1796875" style="7" customWidth="1"/>
    <col min="15365" max="15365" width="3.81640625" style="7" customWidth="1"/>
    <col min="15366" max="15366" width="7.1796875" style="7" customWidth="1"/>
    <col min="15367" max="15367" width="9.26953125" style="7" customWidth="1"/>
    <col min="15368" max="15368" width="10.54296875" style="7" customWidth="1"/>
    <col min="15369" max="15369" width="15.453125" style="7" customWidth="1"/>
    <col min="15370" max="15370" width="15.54296875" style="7" customWidth="1"/>
    <col min="15371" max="15371" width="14.54296875" style="7" customWidth="1"/>
    <col min="15372" max="15373" width="14" style="7" customWidth="1"/>
    <col min="15374" max="15374" width="14.54296875" style="7" customWidth="1"/>
    <col min="15375" max="15375" width="14.26953125" style="7" customWidth="1"/>
    <col min="15376" max="15376" width="16" style="7" customWidth="1"/>
    <col min="15377" max="15617" width="9" style="7"/>
    <col min="15618" max="15618" width="3.7265625" style="7" customWidth="1"/>
    <col min="15619" max="15619" width="13.26953125" style="7" customWidth="1"/>
    <col min="15620" max="15620" width="45.1796875" style="7" customWidth="1"/>
    <col min="15621" max="15621" width="3.81640625" style="7" customWidth="1"/>
    <col min="15622" max="15622" width="7.1796875" style="7" customWidth="1"/>
    <col min="15623" max="15623" width="9.26953125" style="7" customWidth="1"/>
    <col min="15624" max="15624" width="10.54296875" style="7" customWidth="1"/>
    <col min="15625" max="15625" width="15.453125" style="7" customWidth="1"/>
    <col min="15626" max="15626" width="15.54296875" style="7" customWidth="1"/>
    <col min="15627" max="15627" width="14.54296875" style="7" customWidth="1"/>
    <col min="15628" max="15629" width="14" style="7" customWidth="1"/>
    <col min="15630" max="15630" width="14.54296875" style="7" customWidth="1"/>
    <col min="15631" max="15631" width="14.26953125" style="7" customWidth="1"/>
    <col min="15632" max="15632" width="16" style="7" customWidth="1"/>
    <col min="15633" max="15873" width="9" style="7"/>
    <col min="15874" max="15874" width="3.7265625" style="7" customWidth="1"/>
    <col min="15875" max="15875" width="13.26953125" style="7" customWidth="1"/>
    <col min="15876" max="15876" width="45.1796875" style="7" customWidth="1"/>
    <col min="15877" max="15877" width="3.81640625" style="7" customWidth="1"/>
    <col min="15878" max="15878" width="7.1796875" style="7" customWidth="1"/>
    <col min="15879" max="15879" width="9.26953125" style="7" customWidth="1"/>
    <col min="15880" max="15880" width="10.54296875" style="7" customWidth="1"/>
    <col min="15881" max="15881" width="15.453125" style="7" customWidth="1"/>
    <col min="15882" max="15882" width="15.54296875" style="7" customWidth="1"/>
    <col min="15883" max="15883" width="14.54296875" style="7" customWidth="1"/>
    <col min="15884" max="15885" width="14" style="7" customWidth="1"/>
    <col min="15886" max="15886" width="14.54296875" style="7" customWidth="1"/>
    <col min="15887" max="15887" width="14.26953125" style="7" customWidth="1"/>
    <col min="15888" max="15888" width="16" style="7" customWidth="1"/>
    <col min="15889" max="16129" width="9" style="7"/>
    <col min="16130" max="16130" width="3.7265625" style="7" customWidth="1"/>
    <col min="16131" max="16131" width="13.26953125" style="7" customWidth="1"/>
    <col min="16132" max="16132" width="45.1796875" style="7" customWidth="1"/>
    <col min="16133" max="16133" width="3.81640625" style="7" customWidth="1"/>
    <col min="16134" max="16134" width="7.1796875" style="7" customWidth="1"/>
    <col min="16135" max="16135" width="9.26953125" style="7" customWidth="1"/>
    <col min="16136" max="16136" width="10.54296875" style="7" customWidth="1"/>
    <col min="16137" max="16137" width="15.453125" style="7" customWidth="1"/>
    <col min="16138" max="16138" width="15.54296875" style="7" customWidth="1"/>
    <col min="16139" max="16139" width="14.54296875" style="7" customWidth="1"/>
    <col min="16140" max="16141" width="14" style="7" customWidth="1"/>
    <col min="16142" max="16142" width="14.54296875" style="7" customWidth="1"/>
    <col min="16143" max="16143" width="14.26953125" style="7" customWidth="1"/>
    <col min="16144" max="16144" width="16" style="7" customWidth="1"/>
    <col min="16145" max="16384" width="9" style="7"/>
  </cols>
  <sheetData>
    <row r="1" spans="1:29" ht="18" x14ac:dyDescent="0.35">
      <c r="A1" s="199" t="s">
        <v>0</v>
      </c>
      <c r="B1" s="199"/>
      <c r="C1" s="200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R1" s="23"/>
      <c r="S1" s="23"/>
    </row>
    <row r="2" spans="1:29" x14ac:dyDescent="0.25">
      <c r="A2" s="24" t="s">
        <v>1</v>
      </c>
      <c r="B2" s="25"/>
      <c r="C2" s="7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R2" s="25"/>
      <c r="S2" s="25"/>
    </row>
    <row r="3" spans="1:29" x14ac:dyDescent="0.25">
      <c r="A3" s="24" t="s">
        <v>2621</v>
      </c>
      <c r="B3" s="25"/>
      <c r="C3" s="7"/>
      <c r="D3" s="25"/>
      <c r="E3" s="25"/>
      <c r="F3" s="25"/>
      <c r="G3" s="25"/>
      <c r="H3" s="25"/>
      <c r="I3" s="25"/>
      <c r="J3" s="201"/>
      <c r="K3" s="202"/>
      <c r="L3" s="26"/>
      <c r="M3" s="25"/>
      <c r="N3" s="25"/>
      <c r="O3" s="25"/>
      <c r="P3" s="25"/>
      <c r="R3" s="25"/>
      <c r="S3" s="25"/>
    </row>
    <row r="4" spans="1:29" x14ac:dyDescent="0.25">
      <c r="A4" s="24" t="s">
        <v>2349</v>
      </c>
      <c r="B4" s="25"/>
      <c r="C4" s="7"/>
      <c r="D4" s="25"/>
      <c r="E4" s="25"/>
      <c r="F4" s="25"/>
      <c r="G4" s="25"/>
      <c r="H4" s="25"/>
      <c r="I4" s="25"/>
      <c r="J4" s="201"/>
      <c r="K4" s="202"/>
      <c r="L4" s="26"/>
      <c r="M4" s="25"/>
      <c r="N4" s="25"/>
      <c r="O4" s="25"/>
      <c r="P4" s="25"/>
      <c r="R4" s="25"/>
      <c r="S4" s="25"/>
    </row>
    <row r="5" spans="1:29" x14ac:dyDescent="0.35">
      <c r="A5" s="27"/>
      <c r="B5" s="28"/>
      <c r="C5" s="7"/>
      <c r="D5" s="29"/>
      <c r="E5" s="30"/>
      <c r="F5" s="30"/>
      <c r="G5" s="31"/>
      <c r="H5" s="31"/>
      <c r="I5" s="31"/>
      <c r="J5" s="203"/>
      <c r="K5" s="204"/>
      <c r="L5" s="31"/>
      <c r="M5" s="31"/>
      <c r="N5" s="31"/>
      <c r="O5" s="31"/>
      <c r="P5" s="31"/>
      <c r="R5" s="31"/>
      <c r="S5" s="31"/>
    </row>
    <row r="6" spans="1:29" x14ac:dyDescent="0.25">
      <c r="A6" s="32" t="s">
        <v>4</v>
      </c>
      <c r="B6" s="25"/>
      <c r="C6" s="7"/>
      <c r="D6" s="33"/>
      <c r="E6" s="34"/>
      <c r="F6" s="34"/>
      <c r="G6" s="35"/>
      <c r="H6" s="35"/>
      <c r="I6" s="35"/>
      <c r="J6" s="197"/>
      <c r="K6" s="198"/>
      <c r="L6" s="35"/>
      <c r="M6" s="35"/>
      <c r="N6" s="35"/>
      <c r="O6" s="35"/>
      <c r="P6" s="35"/>
      <c r="R6" s="35"/>
      <c r="S6" s="35"/>
    </row>
    <row r="7" spans="1:29" x14ac:dyDescent="0.25">
      <c r="A7" s="32" t="s">
        <v>5</v>
      </c>
      <c r="B7" s="25"/>
      <c r="C7" s="7"/>
      <c r="D7" s="33"/>
      <c r="E7" s="34"/>
      <c r="F7" s="34"/>
      <c r="G7" s="35"/>
      <c r="H7" s="35"/>
      <c r="I7" s="35"/>
      <c r="J7" s="197"/>
      <c r="K7" s="198"/>
      <c r="L7" s="35"/>
      <c r="M7" s="35"/>
      <c r="N7" s="32" t="s">
        <v>6</v>
      </c>
      <c r="O7" s="35"/>
      <c r="P7" s="35"/>
      <c r="R7" s="35"/>
      <c r="S7" s="35"/>
    </row>
    <row r="8" spans="1:29" x14ac:dyDescent="0.25">
      <c r="A8" s="32" t="s">
        <v>7</v>
      </c>
      <c r="B8" s="25"/>
      <c r="C8" s="7"/>
      <c r="D8" s="33"/>
      <c r="E8" s="34"/>
      <c r="F8" s="34"/>
      <c r="G8" s="35"/>
      <c r="H8" s="35"/>
      <c r="I8" s="35"/>
      <c r="J8" s="197"/>
      <c r="K8" s="198"/>
      <c r="L8" s="35"/>
      <c r="M8" s="35"/>
      <c r="N8" s="32"/>
      <c r="O8" s="35"/>
      <c r="P8" s="35"/>
      <c r="R8" s="35"/>
      <c r="S8" s="35"/>
    </row>
    <row r="9" spans="1:29" x14ac:dyDescent="0.35">
      <c r="A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R9" s="7"/>
      <c r="S9" s="7"/>
    </row>
    <row r="10" spans="1:29" s="38" customFormat="1" ht="13" x14ac:dyDescent="0.3">
      <c r="A10" s="36"/>
      <c r="B10" s="37"/>
      <c r="D10" s="39"/>
      <c r="E10" s="40"/>
      <c r="F10" s="41"/>
      <c r="G10" s="42"/>
      <c r="H10" s="191" t="s">
        <v>4585</v>
      </c>
      <c r="I10" s="192"/>
      <c r="J10" s="192"/>
      <c r="K10" s="192"/>
      <c r="L10" s="192"/>
      <c r="M10" s="192"/>
      <c r="N10" s="192"/>
      <c r="O10" s="192"/>
      <c r="P10" s="192"/>
      <c r="Q10" s="192"/>
      <c r="R10" s="193"/>
      <c r="S10" s="42"/>
      <c r="T10" s="43"/>
      <c r="U10" s="43"/>
      <c r="V10" s="43"/>
      <c r="W10" s="43"/>
      <c r="X10" s="43"/>
      <c r="Y10" s="194" t="s">
        <v>4584</v>
      </c>
      <c r="Z10" s="195"/>
      <c r="AA10" s="195"/>
      <c r="AB10" s="196"/>
      <c r="AC10" s="44"/>
    </row>
    <row r="11" spans="1:29" s="38" customFormat="1" ht="13" x14ac:dyDescent="0.3">
      <c r="F11" s="45" t="s">
        <v>4560</v>
      </c>
      <c r="G11" s="45" t="s">
        <v>4561</v>
      </c>
      <c r="H11" s="45" t="s">
        <v>4562</v>
      </c>
      <c r="I11" s="45"/>
      <c r="J11" s="45"/>
      <c r="K11" s="45"/>
      <c r="L11" s="45"/>
      <c r="M11" s="45"/>
      <c r="N11" s="45"/>
      <c r="O11" s="45"/>
      <c r="P11" s="45"/>
      <c r="Q11" s="45"/>
      <c r="R11" s="45" t="s">
        <v>4566</v>
      </c>
      <c r="S11" s="45"/>
      <c r="T11" s="45" t="s">
        <v>4568</v>
      </c>
      <c r="U11" s="45" t="s">
        <v>4569</v>
      </c>
      <c r="V11" s="45" t="s">
        <v>4570</v>
      </c>
      <c r="W11" s="45" t="s">
        <v>4571</v>
      </c>
      <c r="X11" s="45" t="s">
        <v>4572</v>
      </c>
      <c r="Y11" s="45" t="s">
        <v>4573</v>
      </c>
      <c r="Z11" s="45" t="s">
        <v>4574</v>
      </c>
      <c r="AA11" s="45" t="s">
        <v>4575</v>
      </c>
      <c r="AB11" s="45" t="s">
        <v>95</v>
      </c>
      <c r="AC11" s="45" t="s">
        <v>4576</v>
      </c>
    </row>
    <row r="12" spans="1:29" s="38" customFormat="1" ht="78.5" thickBot="1" x14ac:dyDescent="0.4">
      <c r="A12" s="46" t="s">
        <v>4588</v>
      </c>
      <c r="B12" s="46" t="s">
        <v>4587</v>
      </c>
      <c r="C12" s="46" t="s">
        <v>4586</v>
      </c>
      <c r="D12" s="46" t="s">
        <v>8</v>
      </c>
      <c r="E12" s="46" t="s">
        <v>9</v>
      </c>
      <c r="F12" s="47" t="s">
        <v>4563</v>
      </c>
      <c r="G12" s="48" t="s">
        <v>4564</v>
      </c>
      <c r="H12" s="49" t="s">
        <v>4565</v>
      </c>
      <c r="I12" s="46" t="s">
        <v>10</v>
      </c>
      <c r="J12" s="46" t="s">
        <v>11</v>
      </c>
      <c r="K12" s="46" t="s">
        <v>12</v>
      </c>
      <c r="L12" s="46" t="s">
        <v>13</v>
      </c>
      <c r="M12" s="46" t="s">
        <v>14</v>
      </c>
      <c r="N12" s="46" t="s">
        <v>15</v>
      </c>
      <c r="O12" s="46" t="s">
        <v>16</v>
      </c>
      <c r="P12" s="46" t="s">
        <v>17</v>
      </c>
      <c r="R12" s="50" t="s">
        <v>4567</v>
      </c>
      <c r="S12" s="46" t="s">
        <v>11</v>
      </c>
      <c r="T12" s="49" t="s">
        <v>4577</v>
      </c>
      <c r="U12" s="49" t="s">
        <v>4578</v>
      </c>
      <c r="V12" s="49" t="s">
        <v>4579</v>
      </c>
      <c r="W12" s="49" t="s">
        <v>4580</v>
      </c>
      <c r="X12" s="49" t="s">
        <v>4581</v>
      </c>
      <c r="Y12" s="49">
        <v>2018</v>
      </c>
      <c r="Z12" s="49">
        <v>2019</v>
      </c>
      <c r="AA12" s="49">
        <v>2020</v>
      </c>
      <c r="AB12" s="49" t="s">
        <v>4582</v>
      </c>
      <c r="AC12" s="51" t="s">
        <v>4583</v>
      </c>
    </row>
    <row r="13" spans="1:29" ht="15" thickBot="1" x14ac:dyDescent="0.4">
      <c r="A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R13" s="7"/>
      <c r="S13" s="7"/>
      <c r="X13" s="52">
        <f>SUBTOTAL(9,X14:X156)</f>
        <v>151988.17861746671</v>
      </c>
    </row>
    <row r="14" spans="1:29" ht="30" x14ac:dyDescent="0.2">
      <c r="A14" s="2"/>
      <c r="B14" s="3" t="s">
        <v>2350</v>
      </c>
      <c r="C14" s="4" t="s">
        <v>2353</v>
      </c>
      <c r="D14" s="4" t="s">
        <v>44</v>
      </c>
      <c r="E14" s="5">
        <v>0</v>
      </c>
      <c r="F14" s="5">
        <v>15</v>
      </c>
      <c r="G14" s="6">
        <v>885.04</v>
      </c>
      <c r="H14" s="6"/>
      <c r="I14" s="6">
        <v>13275.6</v>
      </c>
      <c r="J14" s="6">
        <v>13275.6</v>
      </c>
      <c r="K14" s="6">
        <v>0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R14" s="6"/>
      <c r="S14" s="6">
        <v>13275.6</v>
      </c>
      <c r="T14" s="15">
        <v>1.25</v>
      </c>
      <c r="U14" s="15">
        <f t="shared" ref="U14" si="0">T14-AB14</f>
        <v>1.2243479884611668</v>
      </c>
      <c r="V14" s="16">
        <f t="shared" ref="V14" si="1">G14*U14</f>
        <v>1083.596943707671</v>
      </c>
      <c r="W14" s="16">
        <f t="shared" ref="W14" si="2">V14-G14</f>
        <v>198.55694370767105</v>
      </c>
      <c r="X14" s="16">
        <f t="shared" ref="X14" si="3">F14*W14</f>
        <v>2978.3541556150658</v>
      </c>
      <c r="Y14" s="15">
        <f t="shared" ref="Y14:Y26" si="4">104.584835545197%-100%</f>
        <v>4.5848355451969969E-2</v>
      </c>
      <c r="Z14" s="15">
        <f t="shared" ref="Z14:Z26" si="5">101.199262415129%-100%</f>
        <v>1.1992624151289988E-2</v>
      </c>
      <c r="AA14" s="15">
        <f t="shared" ref="AA14:AA26" si="6">101.911505501324%-100%</f>
        <v>1.9115055013239957E-2</v>
      </c>
      <c r="AB14" s="15">
        <f t="shared" ref="AB14" si="7">AVERAGE(Y14:AA14)</f>
        <v>2.5652011538833303E-2</v>
      </c>
      <c r="AC14" s="17" t="s">
        <v>5106</v>
      </c>
    </row>
    <row r="15" spans="1:29" ht="30" x14ac:dyDescent="0.2">
      <c r="A15" s="2"/>
      <c r="B15" s="3" t="s">
        <v>2352</v>
      </c>
      <c r="C15" s="4" t="s">
        <v>2357</v>
      </c>
      <c r="D15" s="4" t="s">
        <v>44</v>
      </c>
      <c r="E15" s="5">
        <v>0</v>
      </c>
      <c r="F15" s="5">
        <v>26</v>
      </c>
      <c r="G15" s="6">
        <v>1299.67</v>
      </c>
      <c r="H15" s="6"/>
      <c r="I15" s="6">
        <v>33791.42</v>
      </c>
      <c r="J15" s="6">
        <v>33791.42</v>
      </c>
      <c r="K15" s="6">
        <v>0</v>
      </c>
      <c r="L15" s="6">
        <v>0</v>
      </c>
      <c r="M15" s="6">
        <v>0</v>
      </c>
      <c r="N15" s="6">
        <v>0</v>
      </c>
      <c r="O15" s="6">
        <v>0</v>
      </c>
      <c r="P15" s="6">
        <v>0</v>
      </c>
      <c r="R15" s="6"/>
      <c r="S15" s="6">
        <v>33791.42</v>
      </c>
      <c r="T15" s="15">
        <v>1.25</v>
      </c>
      <c r="U15" s="15">
        <f t="shared" ref="U15:U26" si="8">T15-AB15</f>
        <v>1.2243479884611668</v>
      </c>
      <c r="V15" s="16">
        <f t="shared" ref="V15:V26" si="9">G15*U15</f>
        <v>1591.2483501633246</v>
      </c>
      <c r="W15" s="16">
        <f t="shared" ref="W15:W26" si="10">V15-G15</f>
        <v>291.57835016332456</v>
      </c>
      <c r="X15" s="16">
        <f t="shared" ref="X15:X26" si="11">F15*W15</f>
        <v>7581.0371042464385</v>
      </c>
      <c r="Y15" s="15">
        <f t="shared" si="4"/>
        <v>4.5848355451969969E-2</v>
      </c>
      <c r="Z15" s="15">
        <f t="shared" si="5"/>
        <v>1.1992624151289988E-2</v>
      </c>
      <c r="AA15" s="15">
        <f t="shared" si="6"/>
        <v>1.9115055013239957E-2</v>
      </c>
      <c r="AB15" s="15">
        <f t="shared" ref="AB15:AB26" si="12">AVERAGE(Y15:AA15)</f>
        <v>2.5652011538833303E-2</v>
      </c>
      <c r="AC15" s="17" t="s">
        <v>5106</v>
      </c>
    </row>
    <row r="16" spans="1:29" ht="30" x14ac:dyDescent="0.2">
      <c r="A16" s="2"/>
      <c r="B16" s="3" t="s">
        <v>2354</v>
      </c>
      <c r="C16" s="4" t="s">
        <v>2361</v>
      </c>
      <c r="D16" s="4" t="s">
        <v>44</v>
      </c>
      <c r="E16" s="5">
        <v>0</v>
      </c>
      <c r="F16" s="5">
        <v>75</v>
      </c>
      <c r="G16" s="6">
        <v>838.33</v>
      </c>
      <c r="H16" s="6"/>
      <c r="I16" s="6">
        <v>62874.75</v>
      </c>
      <c r="J16" s="6">
        <v>62874.75</v>
      </c>
      <c r="K16" s="6">
        <v>0</v>
      </c>
      <c r="L16" s="6">
        <v>0</v>
      </c>
      <c r="M16" s="6">
        <v>0</v>
      </c>
      <c r="N16" s="6">
        <v>0</v>
      </c>
      <c r="O16" s="6">
        <v>0</v>
      </c>
      <c r="P16" s="6">
        <v>0</v>
      </c>
      <c r="R16" s="6"/>
      <c r="S16" s="6">
        <v>62874.75</v>
      </c>
      <c r="T16" s="15">
        <v>1.25</v>
      </c>
      <c r="U16" s="15">
        <f t="shared" si="8"/>
        <v>1.2243479884611668</v>
      </c>
      <c r="V16" s="16">
        <f t="shared" si="9"/>
        <v>1026.4076491666499</v>
      </c>
      <c r="W16" s="16">
        <f t="shared" si="10"/>
        <v>188.07764916664985</v>
      </c>
      <c r="X16" s="16">
        <f t="shared" si="11"/>
        <v>14105.823687498738</v>
      </c>
      <c r="Y16" s="15">
        <f t="shared" si="4"/>
        <v>4.5848355451969969E-2</v>
      </c>
      <c r="Z16" s="15">
        <f t="shared" si="5"/>
        <v>1.1992624151289988E-2</v>
      </c>
      <c r="AA16" s="15">
        <f t="shared" si="6"/>
        <v>1.9115055013239957E-2</v>
      </c>
      <c r="AB16" s="15">
        <f t="shared" si="12"/>
        <v>2.5652011538833303E-2</v>
      </c>
      <c r="AC16" s="17" t="s">
        <v>5106</v>
      </c>
    </row>
    <row r="17" spans="1:29" ht="30" x14ac:dyDescent="0.2">
      <c r="A17" s="2"/>
      <c r="B17" s="3" t="s">
        <v>2356</v>
      </c>
      <c r="C17" s="4" t="s">
        <v>2363</v>
      </c>
      <c r="D17" s="4" t="s">
        <v>44</v>
      </c>
      <c r="E17" s="5">
        <v>0</v>
      </c>
      <c r="F17" s="5">
        <v>4</v>
      </c>
      <c r="G17" s="6">
        <v>1329.13</v>
      </c>
      <c r="H17" s="6"/>
      <c r="I17" s="6">
        <v>5316.52</v>
      </c>
      <c r="J17" s="6">
        <v>5316.52</v>
      </c>
      <c r="K17" s="6">
        <v>0</v>
      </c>
      <c r="L17" s="6">
        <v>0</v>
      </c>
      <c r="M17" s="6">
        <v>0</v>
      </c>
      <c r="N17" s="6">
        <v>0</v>
      </c>
      <c r="O17" s="6">
        <v>0</v>
      </c>
      <c r="P17" s="6">
        <v>0</v>
      </c>
      <c r="R17" s="6"/>
      <c r="S17" s="6">
        <v>5316.52</v>
      </c>
      <c r="T17" s="15">
        <v>1.25</v>
      </c>
      <c r="U17" s="15">
        <f t="shared" si="8"/>
        <v>1.2243479884611668</v>
      </c>
      <c r="V17" s="16">
        <f t="shared" si="9"/>
        <v>1627.3176419033907</v>
      </c>
      <c r="W17" s="16">
        <f t="shared" si="10"/>
        <v>298.18764190339061</v>
      </c>
      <c r="X17" s="16">
        <f t="shared" si="11"/>
        <v>1192.7505676135625</v>
      </c>
      <c r="Y17" s="15">
        <f t="shared" si="4"/>
        <v>4.5848355451969969E-2</v>
      </c>
      <c r="Z17" s="15">
        <f t="shared" si="5"/>
        <v>1.1992624151289988E-2</v>
      </c>
      <c r="AA17" s="15">
        <f t="shared" si="6"/>
        <v>1.9115055013239957E-2</v>
      </c>
      <c r="AB17" s="15">
        <f t="shared" si="12"/>
        <v>2.5652011538833303E-2</v>
      </c>
      <c r="AC17" s="17" t="s">
        <v>5106</v>
      </c>
    </row>
    <row r="18" spans="1:29" ht="30" x14ac:dyDescent="0.2">
      <c r="A18" s="2"/>
      <c r="B18" s="3" t="s">
        <v>2358</v>
      </c>
      <c r="C18" s="4" t="s">
        <v>3156</v>
      </c>
      <c r="D18" s="4" t="s">
        <v>44</v>
      </c>
      <c r="E18" s="5">
        <v>0</v>
      </c>
      <c r="F18" s="5">
        <v>2</v>
      </c>
      <c r="G18" s="6">
        <v>1518.84</v>
      </c>
      <c r="H18" s="6"/>
      <c r="I18" s="6">
        <v>3037.68</v>
      </c>
      <c r="J18" s="6">
        <v>3037.68</v>
      </c>
      <c r="K18" s="6">
        <v>0</v>
      </c>
      <c r="L18" s="6">
        <v>0</v>
      </c>
      <c r="M18" s="6">
        <v>0</v>
      </c>
      <c r="N18" s="6">
        <v>0</v>
      </c>
      <c r="O18" s="6">
        <v>0</v>
      </c>
      <c r="P18" s="6">
        <v>0</v>
      </c>
      <c r="R18" s="6"/>
      <c r="S18" s="6">
        <v>3037.68</v>
      </c>
      <c r="T18" s="15">
        <v>1.25</v>
      </c>
      <c r="U18" s="15">
        <f t="shared" si="8"/>
        <v>1.2243479884611668</v>
      </c>
      <c r="V18" s="16">
        <f t="shared" si="9"/>
        <v>1859.5886987943584</v>
      </c>
      <c r="W18" s="16">
        <f t="shared" si="10"/>
        <v>340.74869879435846</v>
      </c>
      <c r="X18" s="16">
        <f t="shared" si="11"/>
        <v>681.49739758871692</v>
      </c>
      <c r="Y18" s="15">
        <f t="shared" si="4"/>
        <v>4.5848355451969969E-2</v>
      </c>
      <c r="Z18" s="15">
        <f t="shared" si="5"/>
        <v>1.1992624151289988E-2</v>
      </c>
      <c r="AA18" s="15">
        <f t="shared" si="6"/>
        <v>1.9115055013239957E-2</v>
      </c>
      <c r="AB18" s="15">
        <f t="shared" si="12"/>
        <v>2.5652011538833303E-2</v>
      </c>
      <c r="AC18" s="17" t="s">
        <v>5106</v>
      </c>
    </row>
    <row r="19" spans="1:29" ht="30" x14ac:dyDescent="0.2">
      <c r="A19" s="2"/>
      <c r="B19" s="3" t="s">
        <v>2360</v>
      </c>
      <c r="C19" s="4" t="s">
        <v>2365</v>
      </c>
      <c r="D19" s="4" t="s">
        <v>44</v>
      </c>
      <c r="E19" s="5">
        <v>0</v>
      </c>
      <c r="F19" s="5">
        <v>14</v>
      </c>
      <c r="G19" s="6">
        <v>2281.79</v>
      </c>
      <c r="H19" s="6"/>
      <c r="I19" s="6">
        <v>31945.06</v>
      </c>
      <c r="J19" s="6">
        <v>31945.06</v>
      </c>
      <c r="K19" s="6">
        <v>0</v>
      </c>
      <c r="L19" s="6">
        <v>0</v>
      </c>
      <c r="M19" s="6">
        <v>0</v>
      </c>
      <c r="N19" s="6">
        <v>0</v>
      </c>
      <c r="O19" s="6">
        <v>0</v>
      </c>
      <c r="P19" s="6">
        <v>0</v>
      </c>
      <c r="R19" s="6"/>
      <c r="S19" s="6">
        <v>31945.06</v>
      </c>
      <c r="T19" s="15">
        <v>1.25</v>
      </c>
      <c r="U19" s="15">
        <f t="shared" si="8"/>
        <v>1.2243479884611668</v>
      </c>
      <c r="V19" s="16">
        <f t="shared" si="9"/>
        <v>2793.7049965908059</v>
      </c>
      <c r="W19" s="16">
        <f t="shared" si="10"/>
        <v>511.91499659080591</v>
      </c>
      <c r="X19" s="16">
        <f t="shared" si="11"/>
        <v>7166.8099522712828</v>
      </c>
      <c r="Y19" s="15">
        <f t="shared" si="4"/>
        <v>4.5848355451969969E-2</v>
      </c>
      <c r="Z19" s="15">
        <f t="shared" si="5"/>
        <v>1.1992624151289988E-2</v>
      </c>
      <c r="AA19" s="15">
        <f t="shared" si="6"/>
        <v>1.9115055013239957E-2</v>
      </c>
      <c r="AB19" s="15">
        <f t="shared" si="12"/>
        <v>2.5652011538833303E-2</v>
      </c>
      <c r="AC19" s="17" t="s">
        <v>5106</v>
      </c>
    </row>
    <row r="20" spans="1:29" ht="30" x14ac:dyDescent="0.2">
      <c r="A20" s="2"/>
      <c r="B20" s="3" t="s">
        <v>2362</v>
      </c>
      <c r="C20" s="4" t="s">
        <v>3157</v>
      </c>
      <c r="D20" s="4" t="s">
        <v>44</v>
      </c>
      <c r="E20" s="5">
        <v>0</v>
      </c>
      <c r="F20" s="5">
        <v>4</v>
      </c>
      <c r="G20" s="6">
        <v>2508.67</v>
      </c>
      <c r="H20" s="6"/>
      <c r="I20" s="6">
        <v>10034.68</v>
      </c>
      <c r="J20" s="6">
        <v>10034.68</v>
      </c>
      <c r="K20" s="6">
        <v>0</v>
      </c>
      <c r="L20" s="6">
        <v>0</v>
      </c>
      <c r="M20" s="6">
        <v>0</v>
      </c>
      <c r="N20" s="6">
        <v>0</v>
      </c>
      <c r="O20" s="6">
        <v>0</v>
      </c>
      <c r="P20" s="6">
        <v>0</v>
      </c>
      <c r="R20" s="6"/>
      <c r="S20" s="6">
        <v>10034.68</v>
      </c>
      <c r="T20" s="15">
        <v>1.25</v>
      </c>
      <c r="U20" s="15">
        <f t="shared" si="8"/>
        <v>1.2243479884611668</v>
      </c>
      <c r="V20" s="16">
        <f t="shared" si="9"/>
        <v>3071.4850682128754</v>
      </c>
      <c r="W20" s="16">
        <f t="shared" si="10"/>
        <v>562.8150682128753</v>
      </c>
      <c r="X20" s="16">
        <f t="shared" si="11"/>
        <v>2251.2602728515012</v>
      </c>
      <c r="Y20" s="15">
        <f t="shared" si="4"/>
        <v>4.5848355451969969E-2</v>
      </c>
      <c r="Z20" s="15">
        <f t="shared" si="5"/>
        <v>1.1992624151289988E-2</v>
      </c>
      <c r="AA20" s="15">
        <f t="shared" si="6"/>
        <v>1.9115055013239957E-2</v>
      </c>
      <c r="AB20" s="15">
        <f t="shared" si="12"/>
        <v>2.5652011538833303E-2</v>
      </c>
      <c r="AC20" s="17" t="s">
        <v>5106</v>
      </c>
    </row>
    <row r="21" spans="1:29" ht="30" x14ac:dyDescent="0.2">
      <c r="A21" s="2"/>
      <c r="B21" s="3" t="s">
        <v>2364</v>
      </c>
      <c r="C21" s="4" t="s">
        <v>2367</v>
      </c>
      <c r="D21" s="4" t="s">
        <v>44</v>
      </c>
      <c r="E21" s="5">
        <v>0</v>
      </c>
      <c r="F21" s="5">
        <v>3</v>
      </c>
      <c r="G21" s="6">
        <v>3524.98</v>
      </c>
      <c r="H21" s="6"/>
      <c r="I21" s="6">
        <v>10574.94</v>
      </c>
      <c r="J21" s="6">
        <v>10574.94</v>
      </c>
      <c r="K21" s="6">
        <v>0</v>
      </c>
      <c r="L21" s="6">
        <v>0</v>
      </c>
      <c r="M21" s="6">
        <v>0</v>
      </c>
      <c r="N21" s="6">
        <v>0</v>
      </c>
      <c r="O21" s="6">
        <v>0</v>
      </c>
      <c r="P21" s="6">
        <v>0</v>
      </c>
      <c r="R21" s="6"/>
      <c r="S21" s="6">
        <v>10574.94</v>
      </c>
      <c r="T21" s="15">
        <v>1.25</v>
      </c>
      <c r="U21" s="15">
        <f t="shared" si="8"/>
        <v>1.2243479884611668</v>
      </c>
      <c r="V21" s="16">
        <f t="shared" si="9"/>
        <v>4315.8021723658439</v>
      </c>
      <c r="W21" s="16">
        <f t="shared" si="10"/>
        <v>790.82217236584393</v>
      </c>
      <c r="X21" s="16">
        <f t="shared" si="11"/>
        <v>2372.4665170975318</v>
      </c>
      <c r="Y21" s="15">
        <f t="shared" si="4"/>
        <v>4.5848355451969969E-2</v>
      </c>
      <c r="Z21" s="15">
        <f t="shared" si="5"/>
        <v>1.1992624151289988E-2</v>
      </c>
      <c r="AA21" s="15">
        <f t="shared" si="6"/>
        <v>1.9115055013239957E-2</v>
      </c>
      <c r="AB21" s="15">
        <f t="shared" si="12"/>
        <v>2.5652011538833303E-2</v>
      </c>
      <c r="AC21" s="17" t="s">
        <v>5106</v>
      </c>
    </row>
    <row r="22" spans="1:29" ht="40" x14ac:dyDescent="0.2">
      <c r="A22" s="2"/>
      <c r="B22" s="3" t="s">
        <v>2366</v>
      </c>
      <c r="C22" s="4" t="s">
        <v>2369</v>
      </c>
      <c r="D22" s="4" t="s">
        <v>44</v>
      </c>
      <c r="E22" s="5">
        <v>0</v>
      </c>
      <c r="F22" s="5">
        <v>14</v>
      </c>
      <c r="G22" s="6">
        <v>2737.59</v>
      </c>
      <c r="H22" s="6"/>
      <c r="I22" s="6">
        <v>38326.26</v>
      </c>
      <c r="J22" s="6">
        <v>38326.26</v>
      </c>
      <c r="K22" s="6">
        <v>0</v>
      </c>
      <c r="L22" s="6">
        <v>0</v>
      </c>
      <c r="M22" s="6">
        <v>0</v>
      </c>
      <c r="N22" s="6">
        <v>0</v>
      </c>
      <c r="O22" s="6">
        <v>0</v>
      </c>
      <c r="P22" s="6">
        <v>0</v>
      </c>
      <c r="R22" s="6"/>
      <c r="S22" s="6">
        <v>38326.26</v>
      </c>
      <c r="T22" s="15">
        <v>1.25</v>
      </c>
      <c r="U22" s="15">
        <f t="shared" si="8"/>
        <v>1.2243479884611668</v>
      </c>
      <c r="V22" s="16">
        <f t="shared" si="9"/>
        <v>3351.7628097314059</v>
      </c>
      <c r="W22" s="16">
        <f t="shared" si="10"/>
        <v>614.17280973140578</v>
      </c>
      <c r="X22" s="16">
        <f t="shared" si="11"/>
        <v>8598.41933623968</v>
      </c>
      <c r="Y22" s="15">
        <f t="shared" si="4"/>
        <v>4.5848355451969969E-2</v>
      </c>
      <c r="Z22" s="15">
        <f t="shared" si="5"/>
        <v>1.1992624151289988E-2</v>
      </c>
      <c r="AA22" s="15">
        <f t="shared" si="6"/>
        <v>1.9115055013239957E-2</v>
      </c>
      <c r="AB22" s="15">
        <f t="shared" si="12"/>
        <v>2.5652011538833303E-2</v>
      </c>
      <c r="AC22" s="17" t="s">
        <v>5106</v>
      </c>
    </row>
    <row r="23" spans="1:29" ht="40" x14ac:dyDescent="0.2">
      <c r="A23" s="2"/>
      <c r="B23" s="3" t="s">
        <v>2368</v>
      </c>
      <c r="C23" s="4" t="s">
        <v>2371</v>
      </c>
      <c r="D23" s="4" t="s">
        <v>44</v>
      </c>
      <c r="E23" s="5">
        <v>0</v>
      </c>
      <c r="F23" s="5">
        <v>5</v>
      </c>
      <c r="G23" s="6">
        <v>2737.59</v>
      </c>
      <c r="H23" s="6"/>
      <c r="I23" s="6">
        <v>13687.95</v>
      </c>
      <c r="J23" s="6">
        <v>13687.95</v>
      </c>
      <c r="K23" s="6">
        <v>0</v>
      </c>
      <c r="L23" s="6">
        <v>0</v>
      </c>
      <c r="M23" s="6">
        <v>0</v>
      </c>
      <c r="N23" s="6">
        <v>0</v>
      </c>
      <c r="O23" s="6">
        <v>0</v>
      </c>
      <c r="P23" s="6">
        <v>0</v>
      </c>
      <c r="R23" s="6"/>
      <c r="S23" s="6">
        <v>13687.95</v>
      </c>
      <c r="T23" s="15">
        <v>1.25</v>
      </c>
      <c r="U23" s="15">
        <f t="shared" si="8"/>
        <v>1.2243479884611668</v>
      </c>
      <c r="V23" s="16">
        <f t="shared" si="9"/>
        <v>3351.7628097314059</v>
      </c>
      <c r="W23" s="16">
        <f t="shared" si="10"/>
        <v>614.17280973140578</v>
      </c>
      <c r="X23" s="16">
        <f t="shared" si="11"/>
        <v>3070.8640486570289</v>
      </c>
      <c r="Y23" s="15">
        <f t="shared" si="4"/>
        <v>4.5848355451969969E-2</v>
      </c>
      <c r="Z23" s="15">
        <f t="shared" si="5"/>
        <v>1.1992624151289988E-2</v>
      </c>
      <c r="AA23" s="15">
        <f t="shared" si="6"/>
        <v>1.9115055013239957E-2</v>
      </c>
      <c r="AB23" s="15">
        <f t="shared" si="12"/>
        <v>2.5652011538833303E-2</v>
      </c>
      <c r="AC23" s="17" t="s">
        <v>5106</v>
      </c>
    </row>
    <row r="24" spans="1:29" ht="30" x14ac:dyDescent="0.2">
      <c r="A24" s="2"/>
      <c r="B24" s="3" t="s">
        <v>2370</v>
      </c>
      <c r="C24" s="4" t="s">
        <v>2373</v>
      </c>
      <c r="D24" s="4" t="s">
        <v>44</v>
      </c>
      <c r="E24" s="5">
        <v>0</v>
      </c>
      <c r="F24" s="5">
        <v>4</v>
      </c>
      <c r="G24" s="6">
        <v>2131.91</v>
      </c>
      <c r="H24" s="6"/>
      <c r="I24" s="6">
        <v>8527.64</v>
      </c>
      <c r="J24" s="6">
        <v>8527.64</v>
      </c>
      <c r="K24" s="6">
        <v>0</v>
      </c>
      <c r="L24" s="6">
        <v>0</v>
      </c>
      <c r="M24" s="6">
        <v>0</v>
      </c>
      <c r="N24" s="6">
        <v>0</v>
      </c>
      <c r="O24" s="6">
        <v>0</v>
      </c>
      <c r="P24" s="6">
        <v>0</v>
      </c>
      <c r="R24" s="6"/>
      <c r="S24" s="6">
        <v>8527.64</v>
      </c>
      <c r="T24" s="15">
        <v>1.25</v>
      </c>
      <c r="U24" s="15">
        <f t="shared" si="8"/>
        <v>1.2243479884611668</v>
      </c>
      <c r="V24" s="16">
        <f t="shared" si="9"/>
        <v>2610.1997200802457</v>
      </c>
      <c r="W24" s="16">
        <f t="shared" si="10"/>
        <v>478.28972008024584</v>
      </c>
      <c r="X24" s="16">
        <f t="shared" si="11"/>
        <v>1913.1588803209834</v>
      </c>
      <c r="Y24" s="15">
        <f t="shared" si="4"/>
        <v>4.5848355451969969E-2</v>
      </c>
      <c r="Z24" s="15">
        <f t="shared" si="5"/>
        <v>1.1992624151289988E-2</v>
      </c>
      <c r="AA24" s="15">
        <f t="shared" si="6"/>
        <v>1.9115055013239957E-2</v>
      </c>
      <c r="AB24" s="15">
        <f t="shared" si="12"/>
        <v>2.5652011538833303E-2</v>
      </c>
      <c r="AC24" s="17" t="s">
        <v>5106</v>
      </c>
    </row>
    <row r="25" spans="1:29" ht="30" x14ac:dyDescent="0.2">
      <c r="A25" s="2"/>
      <c r="B25" s="3" t="s">
        <v>2372</v>
      </c>
      <c r="C25" s="4" t="s">
        <v>2375</v>
      </c>
      <c r="D25" s="4" t="s">
        <v>44</v>
      </c>
      <c r="E25" s="5">
        <v>0</v>
      </c>
      <c r="F25" s="5">
        <v>1</v>
      </c>
      <c r="G25" s="6">
        <v>2244.84</v>
      </c>
      <c r="H25" s="6"/>
      <c r="I25" s="6">
        <v>2244.84</v>
      </c>
      <c r="J25" s="6">
        <v>2244.84</v>
      </c>
      <c r="K25" s="6">
        <v>0</v>
      </c>
      <c r="L25" s="6">
        <v>0</v>
      </c>
      <c r="M25" s="6">
        <v>0</v>
      </c>
      <c r="N25" s="6">
        <v>0</v>
      </c>
      <c r="O25" s="6">
        <v>0</v>
      </c>
      <c r="P25" s="6">
        <v>0</v>
      </c>
      <c r="R25" s="6"/>
      <c r="S25" s="6">
        <v>2244.84</v>
      </c>
      <c r="T25" s="15">
        <v>1.25</v>
      </c>
      <c r="U25" s="15">
        <f t="shared" si="8"/>
        <v>1.2243479884611668</v>
      </c>
      <c r="V25" s="16">
        <f t="shared" si="9"/>
        <v>2748.4653384171656</v>
      </c>
      <c r="W25" s="16">
        <f t="shared" si="10"/>
        <v>503.62533841716549</v>
      </c>
      <c r="X25" s="16">
        <f t="shared" si="11"/>
        <v>503.62533841716549</v>
      </c>
      <c r="Y25" s="15">
        <f t="shared" si="4"/>
        <v>4.5848355451969969E-2</v>
      </c>
      <c r="Z25" s="15">
        <f t="shared" si="5"/>
        <v>1.1992624151289988E-2</v>
      </c>
      <c r="AA25" s="15">
        <f t="shared" si="6"/>
        <v>1.9115055013239957E-2</v>
      </c>
      <c r="AB25" s="15">
        <f t="shared" si="12"/>
        <v>2.5652011538833303E-2</v>
      </c>
      <c r="AC25" s="17" t="s">
        <v>5106</v>
      </c>
    </row>
    <row r="26" spans="1:29" ht="30" x14ac:dyDescent="0.2">
      <c r="A26" s="2"/>
      <c r="B26" s="3" t="s">
        <v>2374</v>
      </c>
      <c r="C26" s="4" t="s">
        <v>2377</v>
      </c>
      <c r="D26" s="4" t="s">
        <v>44</v>
      </c>
      <c r="E26" s="5">
        <v>0</v>
      </c>
      <c r="F26" s="5">
        <v>1</v>
      </c>
      <c r="G26" s="6">
        <v>997.14</v>
      </c>
      <c r="H26" s="6"/>
      <c r="I26" s="6">
        <v>997.14</v>
      </c>
      <c r="J26" s="6">
        <v>997.14</v>
      </c>
      <c r="K26" s="6">
        <v>0</v>
      </c>
      <c r="L26" s="6">
        <v>0</v>
      </c>
      <c r="M26" s="6">
        <v>0</v>
      </c>
      <c r="N26" s="6">
        <v>0</v>
      </c>
      <c r="O26" s="6">
        <v>0</v>
      </c>
      <c r="P26" s="6">
        <v>0</v>
      </c>
      <c r="R26" s="6"/>
      <c r="S26" s="6">
        <v>997.14</v>
      </c>
      <c r="T26" s="15">
        <v>1.25</v>
      </c>
      <c r="U26" s="15">
        <f t="shared" si="8"/>
        <v>1.2243479884611668</v>
      </c>
      <c r="V26" s="16">
        <f t="shared" si="9"/>
        <v>1220.8463532141677</v>
      </c>
      <c r="W26" s="16">
        <f t="shared" si="10"/>
        <v>223.70635321416773</v>
      </c>
      <c r="X26" s="16">
        <f t="shared" si="11"/>
        <v>223.70635321416773</v>
      </c>
      <c r="Y26" s="15">
        <f t="shared" si="4"/>
        <v>4.5848355451969969E-2</v>
      </c>
      <c r="Z26" s="15">
        <f t="shared" si="5"/>
        <v>1.1992624151289988E-2</v>
      </c>
      <c r="AA26" s="15">
        <f t="shared" si="6"/>
        <v>1.9115055013239957E-2</v>
      </c>
      <c r="AB26" s="15">
        <f t="shared" si="12"/>
        <v>2.5652011538833303E-2</v>
      </c>
      <c r="AC26" s="17" t="s">
        <v>5106</v>
      </c>
    </row>
    <row r="27" spans="1:29" ht="40" x14ac:dyDescent="0.2">
      <c r="A27" s="2"/>
      <c r="B27" s="3" t="s">
        <v>2376</v>
      </c>
      <c r="C27" s="4" t="s">
        <v>3158</v>
      </c>
      <c r="D27" s="4" t="s">
        <v>44</v>
      </c>
      <c r="E27" s="5">
        <v>0</v>
      </c>
      <c r="F27" s="5">
        <v>1</v>
      </c>
      <c r="G27" s="6">
        <v>100345.58</v>
      </c>
      <c r="H27" s="6">
        <v>100345.58</v>
      </c>
      <c r="I27" s="6">
        <v>100345.58</v>
      </c>
      <c r="J27" s="6">
        <v>100345.58</v>
      </c>
      <c r="K27" s="6">
        <v>0</v>
      </c>
      <c r="L27" s="6">
        <v>0</v>
      </c>
      <c r="M27" s="6">
        <v>0</v>
      </c>
      <c r="N27" s="6">
        <v>0</v>
      </c>
      <c r="O27" s="6">
        <v>0</v>
      </c>
      <c r="P27" s="6">
        <v>0</v>
      </c>
      <c r="R27" s="6"/>
      <c r="S27" s="6">
        <v>100345.58</v>
      </c>
      <c r="T27" s="15">
        <f>T28</f>
        <v>1.047945205479452</v>
      </c>
      <c r="U27" s="15">
        <f>U28</f>
        <v>1.0222931939406188</v>
      </c>
      <c r="V27" s="16">
        <f t="shared" ref="V27" si="13">G27*U27</f>
        <v>102582.60347602388</v>
      </c>
      <c r="W27" s="16">
        <f t="shared" ref="W27" si="14">V27-G27</f>
        <v>2237.0234760238818</v>
      </c>
      <c r="X27" s="16">
        <f t="shared" ref="X27" si="15">F27*W27</f>
        <v>2237.0234760238818</v>
      </c>
      <c r="Y27" s="15"/>
      <c r="Z27" s="15"/>
      <c r="AA27" s="15"/>
      <c r="AB27" s="15"/>
      <c r="AC27" s="17" t="s">
        <v>5050</v>
      </c>
    </row>
    <row r="28" spans="1:29" s="85" customFormat="1" x14ac:dyDescent="0.35">
      <c r="A28" s="80"/>
      <c r="B28" s="81">
        <v>35718100</v>
      </c>
      <c r="C28" s="82" t="s">
        <v>5049</v>
      </c>
      <c r="D28" s="82" t="s">
        <v>44</v>
      </c>
      <c r="E28" s="83">
        <v>1.295E-2</v>
      </c>
      <c r="F28" s="83">
        <v>1</v>
      </c>
      <c r="G28" s="84"/>
      <c r="H28" s="84">
        <v>14600</v>
      </c>
      <c r="I28" s="84">
        <v>101.893380365</v>
      </c>
      <c r="J28" s="84">
        <v>101.893380365</v>
      </c>
      <c r="K28" s="84"/>
      <c r="L28" s="84"/>
      <c r="M28" s="84"/>
      <c r="N28" s="84"/>
      <c r="O28" s="84"/>
      <c r="P28" s="84"/>
      <c r="R28" s="84">
        <v>15300</v>
      </c>
      <c r="S28" s="84">
        <v>117.72364296000001</v>
      </c>
      <c r="T28" s="15">
        <f t="shared" ref="T28" si="16">R28/H28</f>
        <v>1.047945205479452</v>
      </c>
      <c r="U28" s="15">
        <f t="shared" ref="U28" si="17">T28-AB28</f>
        <v>1.0222931939406188</v>
      </c>
      <c r="V28" s="16"/>
      <c r="W28" s="16"/>
      <c r="X28" s="16"/>
      <c r="Y28" s="15">
        <f t="shared" ref="Y28:Y36" si="18">104.584835545197%-100%</f>
        <v>4.5848355451969969E-2</v>
      </c>
      <c r="Z28" s="15">
        <f t="shared" ref="Z28:Z36" si="19">101.199262415129%-100%</f>
        <v>1.1992624151289988E-2</v>
      </c>
      <c r="AA28" s="15">
        <f t="shared" ref="AA28:AA36" si="20">101.911505501324%-100%</f>
        <v>1.9115055013239957E-2</v>
      </c>
      <c r="AB28" s="15">
        <f t="shared" ref="AB28" si="21">AVERAGE(Y28:AA28)</f>
        <v>2.5652011538833303E-2</v>
      </c>
      <c r="AC28" s="17" t="s">
        <v>5051</v>
      </c>
    </row>
    <row r="29" spans="1:29" ht="40" x14ac:dyDescent="0.2">
      <c r="A29" s="2"/>
      <c r="B29" s="3" t="s">
        <v>2378</v>
      </c>
      <c r="C29" s="4" t="s">
        <v>3159</v>
      </c>
      <c r="D29" s="4" t="s">
        <v>44</v>
      </c>
      <c r="E29" s="5">
        <v>0</v>
      </c>
      <c r="F29" s="5">
        <v>1</v>
      </c>
      <c r="G29" s="6">
        <v>53717.55</v>
      </c>
      <c r="H29" s="6">
        <v>53717.55</v>
      </c>
      <c r="I29" s="6">
        <v>53717.55</v>
      </c>
      <c r="J29" s="6">
        <v>53717.55</v>
      </c>
      <c r="K29" s="6">
        <v>0</v>
      </c>
      <c r="L29" s="6">
        <v>0</v>
      </c>
      <c r="M29" s="6">
        <v>0</v>
      </c>
      <c r="N29" s="6">
        <v>0</v>
      </c>
      <c r="O29" s="6">
        <v>0</v>
      </c>
      <c r="P29" s="6">
        <v>0</v>
      </c>
      <c r="R29" s="6"/>
      <c r="S29" s="6">
        <v>53717.55</v>
      </c>
      <c r="T29" s="15">
        <f>T30</f>
        <v>1.047945205479452</v>
      </c>
      <c r="U29" s="15">
        <f>U30</f>
        <v>1.0222931939406188</v>
      </c>
      <c r="V29" s="16">
        <f t="shared" ref="V29" si="22">G29*U29</f>
        <v>54915.08576016489</v>
      </c>
      <c r="W29" s="16">
        <f t="shared" ref="W29" si="23">V29-G29</f>
        <v>1197.5357601648866</v>
      </c>
      <c r="X29" s="16">
        <f t="shared" ref="X29" si="24">F29*W29</f>
        <v>1197.5357601648866</v>
      </c>
      <c r="Y29" s="15"/>
      <c r="Z29" s="15"/>
      <c r="AA29" s="15"/>
      <c r="AB29" s="15"/>
      <c r="AC29" s="17" t="s">
        <v>5050</v>
      </c>
    </row>
    <row r="30" spans="1:29" s="85" customFormat="1" x14ac:dyDescent="0.35">
      <c r="A30" s="80"/>
      <c r="B30" s="81">
        <v>35718100</v>
      </c>
      <c r="C30" s="82" t="s">
        <v>5049</v>
      </c>
      <c r="D30" s="82" t="s">
        <v>44</v>
      </c>
      <c r="E30" s="83">
        <v>1.295E-2</v>
      </c>
      <c r="F30" s="83">
        <v>1</v>
      </c>
      <c r="G30" s="84"/>
      <c r="H30" s="84">
        <v>14600</v>
      </c>
      <c r="I30" s="84">
        <v>101.893380365</v>
      </c>
      <c r="J30" s="84">
        <v>101.893380365</v>
      </c>
      <c r="K30" s="84"/>
      <c r="L30" s="84"/>
      <c r="M30" s="84"/>
      <c r="N30" s="84"/>
      <c r="O30" s="84"/>
      <c r="P30" s="84"/>
      <c r="R30" s="84">
        <v>15300</v>
      </c>
      <c r="S30" s="84">
        <v>117.72364296000001</v>
      </c>
      <c r="T30" s="15">
        <f t="shared" ref="T30" si="25">R30/H30</f>
        <v>1.047945205479452</v>
      </c>
      <c r="U30" s="15">
        <f t="shared" ref="U30" si="26">T30-AB30</f>
        <v>1.0222931939406188</v>
      </c>
      <c r="V30" s="16"/>
      <c r="W30" s="16"/>
      <c r="X30" s="16"/>
      <c r="Y30" s="15">
        <f t="shared" si="18"/>
        <v>4.5848355451969969E-2</v>
      </c>
      <c r="Z30" s="15">
        <f t="shared" si="19"/>
        <v>1.1992624151289988E-2</v>
      </c>
      <c r="AA30" s="15">
        <f t="shared" si="20"/>
        <v>1.9115055013239957E-2</v>
      </c>
      <c r="AB30" s="15">
        <f t="shared" ref="AB30" si="27">AVERAGE(Y30:AA30)</f>
        <v>2.5652011538833303E-2</v>
      </c>
      <c r="AC30" s="17" t="s">
        <v>5107</v>
      </c>
    </row>
    <row r="31" spans="1:29" ht="40" x14ac:dyDescent="0.2">
      <c r="A31" s="2"/>
      <c r="B31" s="3" t="s">
        <v>2380</v>
      </c>
      <c r="C31" s="4" t="s">
        <v>3160</v>
      </c>
      <c r="D31" s="4" t="s">
        <v>44</v>
      </c>
      <c r="E31" s="5">
        <v>0</v>
      </c>
      <c r="F31" s="5">
        <v>1</v>
      </c>
      <c r="G31" s="6">
        <v>38336.58</v>
      </c>
      <c r="H31" s="6">
        <v>38336.58</v>
      </c>
      <c r="I31" s="6">
        <v>38336.58</v>
      </c>
      <c r="J31" s="6">
        <v>38336.58</v>
      </c>
      <c r="K31" s="6">
        <v>0</v>
      </c>
      <c r="L31" s="6">
        <v>0</v>
      </c>
      <c r="M31" s="6">
        <v>0</v>
      </c>
      <c r="N31" s="6">
        <v>0</v>
      </c>
      <c r="O31" s="6">
        <v>0</v>
      </c>
      <c r="P31" s="6">
        <v>0</v>
      </c>
      <c r="R31" s="6"/>
      <c r="S31" s="6">
        <v>38336.58</v>
      </c>
      <c r="T31" s="15">
        <f>T32</f>
        <v>1.047945205479452</v>
      </c>
      <c r="U31" s="15">
        <f>U32</f>
        <v>1.0222931939406188</v>
      </c>
      <c r="V31" s="16">
        <f t="shared" ref="V31" si="28">G31*U31</f>
        <v>39191.224812960048</v>
      </c>
      <c r="W31" s="16">
        <f t="shared" ref="W31" si="29">V31-G31</f>
        <v>854.64481296004669</v>
      </c>
      <c r="X31" s="16">
        <f t="shared" ref="X31" si="30">F31*W31</f>
        <v>854.64481296004669</v>
      </c>
      <c r="Y31" s="15"/>
      <c r="Z31" s="15"/>
      <c r="AA31" s="15"/>
      <c r="AB31" s="15"/>
      <c r="AC31" s="17" t="s">
        <v>5050</v>
      </c>
    </row>
    <row r="32" spans="1:29" s="85" customFormat="1" x14ac:dyDescent="0.35">
      <c r="A32" s="80"/>
      <c r="B32" s="81">
        <v>35718100</v>
      </c>
      <c r="C32" s="82" t="s">
        <v>5049</v>
      </c>
      <c r="D32" s="82" t="s">
        <v>44</v>
      </c>
      <c r="E32" s="83">
        <v>1.295E-2</v>
      </c>
      <c r="F32" s="83">
        <v>1</v>
      </c>
      <c r="G32" s="84"/>
      <c r="H32" s="84">
        <v>14600</v>
      </c>
      <c r="I32" s="84">
        <v>101.893380365</v>
      </c>
      <c r="J32" s="84">
        <v>101.893380365</v>
      </c>
      <c r="K32" s="84"/>
      <c r="L32" s="84"/>
      <c r="M32" s="84"/>
      <c r="N32" s="84"/>
      <c r="O32" s="84"/>
      <c r="P32" s="84"/>
      <c r="R32" s="84">
        <v>15300</v>
      </c>
      <c r="S32" s="84">
        <v>117.72364296000001</v>
      </c>
      <c r="T32" s="15">
        <f t="shared" ref="T32" si="31">R32/H32</f>
        <v>1.047945205479452</v>
      </c>
      <c r="U32" s="15">
        <f t="shared" ref="U32" si="32">T32-AB32</f>
        <v>1.0222931939406188</v>
      </c>
      <c r="V32" s="16"/>
      <c r="W32" s="16"/>
      <c r="X32" s="16"/>
      <c r="Y32" s="15">
        <f t="shared" si="18"/>
        <v>4.5848355451969969E-2</v>
      </c>
      <c r="Z32" s="15">
        <f t="shared" si="19"/>
        <v>1.1992624151289988E-2</v>
      </c>
      <c r="AA32" s="15">
        <f t="shared" si="20"/>
        <v>1.9115055013239957E-2</v>
      </c>
      <c r="AB32" s="15">
        <f t="shared" ref="AB32" si="33">AVERAGE(Y32:AA32)</f>
        <v>2.5652011538833303E-2</v>
      </c>
      <c r="AC32" s="17" t="s">
        <v>5107</v>
      </c>
    </row>
    <row r="33" spans="1:29" ht="40" x14ac:dyDescent="0.2">
      <c r="A33" s="2"/>
      <c r="B33" s="3" t="s">
        <v>2382</v>
      </c>
      <c r="C33" s="4" t="s">
        <v>3161</v>
      </c>
      <c r="D33" s="4" t="s">
        <v>44</v>
      </c>
      <c r="E33" s="5">
        <v>0</v>
      </c>
      <c r="F33" s="5">
        <v>1</v>
      </c>
      <c r="G33" s="6">
        <v>24946.03</v>
      </c>
      <c r="H33" s="6">
        <v>24946.03</v>
      </c>
      <c r="I33" s="6">
        <v>24946.03</v>
      </c>
      <c r="J33" s="6">
        <v>24946.03</v>
      </c>
      <c r="K33" s="6">
        <v>0</v>
      </c>
      <c r="L33" s="6">
        <v>0</v>
      </c>
      <c r="M33" s="6">
        <v>0</v>
      </c>
      <c r="N33" s="6">
        <v>0</v>
      </c>
      <c r="O33" s="6">
        <v>0</v>
      </c>
      <c r="P33" s="6">
        <v>0</v>
      </c>
      <c r="R33" s="6"/>
      <c r="S33" s="6">
        <v>24946.03</v>
      </c>
      <c r="T33" s="15">
        <f>T34</f>
        <v>1.047945205479452</v>
      </c>
      <c r="U33" s="15">
        <f>U34</f>
        <v>1.0222931939406188</v>
      </c>
      <c r="V33" s="16">
        <f t="shared" ref="V33" si="34">G33*U33</f>
        <v>25502.156684838494</v>
      </c>
      <c r="W33" s="16">
        <f t="shared" ref="W33" si="35">V33-G33</f>
        <v>556.12668483849484</v>
      </c>
      <c r="X33" s="16">
        <f t="shared" ref="X33" si="36">F33*W33</f>
        <v>556.12668483849484</v>
      </c>
      <c r="Y33" s="15"/>
      <c r="Z33" s="15"/>
      <c r="AA33" s="15"/>
      <c r="AB33" s="15"/>
      <c r="AC33" s="17" t="s">
        <v>5050</v>
      </c>
    </row>
    <row r="34" spans="1:29" s="85" customFormat="1" x14ac:dyDescent="0.35">
      <c r="A34" s="80"/>
      <c r="B34" s="81">
        <v>35718100</v>
      </c>
      <c r="C34" s="82" t="s">
        <v>5049</v>
      </c>
      <c r="D34" s="82" t="s">
        <v>44</v>
      </c>
      <c r="E34" s="83">
        <v>1.295E-2</v>
      </c>
      <c r="F34" s="83">
        <v>1</v>
      </c>
      <c r="G34" s="84"/>
      <c r="H34" s="84">
        <v>14600</v>
      </c>
      <c r="I34" s="84">
        <v>101.893380365</v>
      </c>
      <c r="J34" s="84">
        <v>101.893380365</v>
      </c>
      <c r="K34" s="84"/>
      <c r="L34" s="84"/>
      <c r="M34" s="84"/>
      <c r="N34" s="84"/>
      <c r="O34" s="84"/>
      <c r="P34" s="84"/>
      <c r="R34" s="84">
        <v>15300</v>
      </c>
      <c r="S34" s="84">
        <v>117.72364296000001</v>
      </c>
      <c r="T34" s="15">
        <f t="shared" ref="T34" si="37">R34/H34</f>
        <v>1.047945205479452</v>
      </c>
      <c r="U34" s="15">
        <f t="shared" ref="U34" si="38">T34-AB34</f>
        <v>1.0222931939406188</v>
      </c>
      <c r="V34" s="16"/>
      <c r="W34" s="16"/>
      <c r="X34" s="16"/>
      <c r="Y34" s="15">
        <f t="shared" si="18"/>
        <v>4.5848355451969969E-2</v>
      </c>
      <c r="Z34" s="15">
        <f t="shared" si="19"/>
        <v>1.1992624151289988E-2</v>
      </c>
      <c r="AA34" s="15">
        <f t="shared" si="20"/>
        <v>1.9115055013239957E-2</v>
      </c>
      <c r="AB34" s="15">
        <f t="shared" ref="AB34" si="39">AVERAGE(Y34:AA34)</f>
        <v>2.5652011538833303E-2</v>
      </c>
      <c r="AC34" s="17" t="s">
        <v>5107</v>
      </c>
    </row>
    <row r="35" spans="1:29" ht="30" x14ac:dyDescent="0.2">
      <c r="A35" s="2"/>
      <c r="B35" s="3" t="s">
        <v>2384</v>
      </c>
      <c r="C35" s="4" t="s">
        <v>3162</v>
      </c>
      <c r="D35" s="4" t="s">
        <v>44</v>
      </c>
      <c r="E35" s="5">
        <v>0</v>
      </c>
      <c r="F35" s="5">
        <v>1</v>
      </c>
      <c r="G35" s="6">
        <v>26141.99</v>
      </c>
      <c r="H35" s="6">
        <v>26141.99</v>
      </c>
      <c r="I35" s="6">
        <v>26141.99</v>
      </c>
      <c r="J35" s="6">
        <v>26141.99</v>
      </c>
      <c r="K35" s="6">
        <v>0</v>
      </c>
      <c r="L35" s="6">
        <v>0</v>
      </c>
      <c r="M35" s="6">
        <v>0</v>
      </c>
      <c r="N35" s="6">
        <v>0</v>
      </c>
      <c r="O35" s="6">
        <v>0</v>
      </c>
      <c r="P35" s="6">
        <v>0</v>
      </c>
      <c r="R35" s="6"/>
      <c r="S35" s="6">
        <v>26141.99</v>
      </c>
      <c r="T35" s="15">
        <f>T36</f>
        <v>1.047945205479452</v>
      </c>
      <c r="U35" s="15">
        <f>U36</f>
        <v>1.0222931939406188</v>
      </c>
      <c r="V35" s="16">
        <f t="shared" ref="V35" si="40">G35*U35</f>
        <v>26724.778453063718</v>
      </c>
      <c r="W35" s="16">
        <f t="shared" ref="W35" si="41">V35-G35</f>
        <v>582.78845306371659</v>
      </c>
      <c r="X35" s="16">
        <f t="shared" ref="X35" si="42">F35*W35</f>
        <v>582.78845306371659</v>
      </c>
      <c r="Y35" s="15"/>
      <c r="Z35" s="15"/>
      <c r="AA35" s="15"/>
      <c r="AB35" s="15"/>
      <c r="AC35" s="17" t="s">
        <v>5050</v>
      </c>
    </row>
    <row r="36" spans="1:29" s="85" customFormat="1" x14ac:dyDescent="0.35">
      <c r="A36" s="80"/>
      <c r="B36" s="81">
        <v>35718100</v>
      </c>
      <c r="C36" s="82" t="s">
        <v>5049</v>
      </c>
      <c r="D36" s="82" t="s">
        <v>44</v>
      </c>
      <c r="E36" s="83">
        <v>1.295E-2</v>
      </c>
      <c r="F36" s="83">
        <v>1</v>
      </c>
      <c r="G36" s="84"/>
      <c r="H36" s="84">
        <v>14600</v>
      </c>
      <c r="I36" s="84">
        <v>101.893380365</v>
      </c>
      <c r="J36" s="84">
        <v>101.893380365</v>
      </c>
      <c r="K36" s="84"/>
      <c r="L36" s="84"/>
      <c r="M36" s="84"/>
      <c r="N36" s="84"/>
      <c r="O36" s="84"/>
      <c r="P36" s="84"/>
      <c r="R36" s="84">
        <v>15300</v>
      </c>
      <c r="S36" s="84">
        <v>117.72364296000001</v>
      </c>
      <c r="T36" s="15">
        <f t="shared" ref="T36" si="43">R36/H36</f>
        <v>1.047945205479452</v>
      </c>
      <c r="U36" s="15">
        <f t="shared" ref="U36" si="44">T36-AB36</f>
        <v>1.0222931939406188</v>
      </c>
      <c r="V36" s="16"/>
      <c r="W36" s="16"/>
      <c r="X36" s="16"/>
      <c r="Y36" s="15">
        <f t="shared" si="18"/>
        <v>4.5848355451969969E-2</v>
      </c>
      <c r="Z36" s="15">
        <f t="shared" si="19"/>
        <v>1.1992624151289988E-2</v>
      </c>
      <c r="AA36" s="15">
        <f t="shared" si="20"/>
        <v>1.9115055013239957E-2</v>
      </c>
      <c r="AB36" s="15">
        <f t="shared" ref="AB36" si="45">AVERAGE(Y36:AA36)</f>
        <v>2.5652011538833303E-2</v>
      </c>
      <c r="AC36" s="17" t="s">
        <v>5107</v>
      </c>
    </row>
    <row r="37" spans="1:29" ht="30" x14ac:dyDescent="0.2">
      <c r="A37" s="2"/>
      <c r="B37" s="3" t="s">
        <v>2386</v>
      </c>
      <c r="C37" s="4" t="s">
        <v>2383</v>
      </c>
      <c r="D37" s="4" t="s">
        <v>44</v>
      </c>
      <c r="E37" s="5">
        <v>0</v>
      </c>
      <c r="F37" s="5">
        <v>27</v>
      </c>
      <c r="G37" s="6">
        <v>179.33</v>
      </c>
      <c r="H37" s="6"/>
      <c r="I37" s="6">
        <v>4841.91</v>
      </c>
      <c r="J37" s="6">
        <v>4841.91</v>
      </c>
      <c r="K37" s="6">
        <v>0</v>
      </c>
      <c r="L37" s="6">
        <v>0</v>
      </c>
      <c r="M37" s="6">
        <v>0</v>
      </c>
      <c r="N37" s="6">
        <v>0</v>
      </c>
      <c r="O37" s="6">
        <v>0</v>
      </c>
      <c r="P37" s="6">
        <v>0</v>
      </c>
      <c r="R37" s="6"/>
      <c r="S37" s="6">
        <v>4841.91</v>
      </c>
    </row>
    <row r="38" spans="1:29" ht="30" x14ac:dyDescent="0.2">
      <c r="A38" s="2"/>
      <c r="B38" s="3" t="s">
        <v>2388</v>
      </c>
      <c r="C38" s="4" t="s">
        <v>3163</v>
      </c>
      <c r="D38" s="4" t="s">
        <v>44</v>
      </c>
      <c r="E38" s="5">
        <v>0</v>
      </c>
      <c r="F38" s="5">
        <v>2</v>
      </c>
      <c r="G38" s="6">
        <v>203.56</v>
      </c>
      <c r="H38" s="6"/>
      <c r="I38" s="6">
        <v>407.12</v>
      </c>
      <c r="J38" s="6">
        <v>407.12</v>
      </c>
      <c r="K38" s="6">
        <v>0</v>
      </c>
      <c r="L38" s="6">
        <v>0</v>
      </c>
      <c r="M38" s="6">
        <v>0</v>
      </c>
      <c r="N38" s="6">
        <v>0</v>
      </c>
      <c r="O38" s="6">
        <v>0</v>
      </c>
      <c r="P38" s="6">
        <v>0</v>
      </c>
      <c r="R38" s="6"/>
      <c r="S38" s="6">
        <v>407.12</v>
      </c>
    </row>
    <row r="39" spans="1:29" ht="40" x14ac:dyDescent="0.2">
      <c r="A39" s="2"/>
      <c r="B39" s="3" t="s">
        <v>2390</v>
      </c>
      <c r="C39" s="4" t="s">
        <v>2385</v>
      </c>
      <c r="D39" s="4" t="s">
        <v>44</v>
      </c>
      <c r="E39" s="5">
        <v>0</v>
      </c>
      <c r="F39" s="5">
        <v>20</v>
      </c>
      <c r="G39" s="6">
        <v>226.45</v>
      </c>
      <c r="H39" s="6"/>
      <c r="I39" s="6">
        <v>4529</v>
      </c>
      <c r="J39" s="6">
        <v>4529</v>
      </c>
      <c r="K39" s="6">
        <v>0</v>
      </c>
      <c r="L39" s="6">
        <v>0</v>
      </c>
      <c r="M39" s="6">
        <v>0</v>
      </c>
      <c r="N39" s="6">
        <v>0</v>
      </c>
      <c r="O39" s="6">
        <v>0</v>
      </c>
      <c r="P39" s="6">
        <v>0</v>
      </c>
      <c r="R39" s="6"/>
      <c r="S39" s="6">
        <v>4529</v>
      </c>
    </row>
    <row r="40" spans="1:29" ht="30" x14ac:dyDescent="0.2">
      <c r="A40" s="2"/>
      <c r="B40" s="3" t="s">
        <v>2392</v>
      </c>
      <c r="C40" s="4" t="s">
        <v>2387</v>
      </c>
      <c r="D40" s="4" t="s">
        <v>44</v>
      </c>
      <c r="E40" s="5">
        <v>0</v>
      </c>
      <c r="F40" s="5">
        <v>5</v>
      </c>
      <c r="G40" s="6">
        <v>214.85</v>
      </c>
      <c r="H40" s="6"/>
      <c r="I40" s="6">
        <v>1074.25</v>
      </c>
      <c r="J40" s="6">
        <v>1074.25</v>
      </c>
      <c r="K40" s="6">
        <v>0</v>
      </c>
      <c r="L40" s="6">
        <v>0</v>
      </c>
      <c r="M40" s="6">
        <v>0</v>
      </c>
      <c r="N40" s="6">
        <v>0</v>
      </c>
      <c r="O40" s="6">
        <v>0</v>
      </c>
      <c r="P40" s="6">
        <v>0</v>
      </c>
      <c r="R40" s="6"/>
      <c r="S40" s="6">
        <v>1074.25</v>
      </c>
    </row>
    <row r="41" spans="1:29" ht="30" x14ac:dyDescent="0.2">
      <c r="A41" s="2"/>
      <c r="B41" s="3" t="s">
        <v>2394</v>
      </c>
      <c r="C41" s="4" t="s">
        <v>2389</v>
      </c>
      <c r="D41" s="4" t="s">
        <v>44</v>
      </c>
      <c r="E41" s="5">
        <v>0</v>
      </c>
      <c r="F41" s="5">
        <v>14</v>
      </c>
      <c r="G41" s="6">
        <v>184.36</v>
      </c>
      <c r="H41" s="6"/>
      <c r="I41" s="6">
        <v>2581.04</v>
      </c>
      <c r="J41" s="6">
        <v>2581.04</v>
      </c>
      <c r="K41" s="6">
        <v>0</v>
      </c>
      <c r="L41" s="6">
        <v>0</v>
      </c>
      <c r="M41" s="6">
        <v>0</v>
      </c>
      <c r="N41" s="6">
        <v>0</v>
      </c>
      <c r="O41" s="6">
        <v>0</v>
      </c>
      <c r="P41" s="6">
        <v>0</v>
      </c>
      <c r="R41" s="6"/>
      <c r="S41" s="6">
        <v>2581.04</v>
      </c>
    </row>
    <row r="42" spans="1:29" ht="30" x14ac:dyDescent="0.2">
      <c r="A42" s="2"/>
      <c r="B42" s="3" t="s">
        <v>2396</v>
      </c>
      <c r="C42" s="4" t="s">
        <v>2391</v>
      </c>
      <c r="D42" s="4" t="s">
        <v>44</v>
      </c>
      <c r="E42" s="5">
        <v>0</v>
      </c>
      <c r="F42" s="5">
        <v>6</v>
      </c>
      <c r="G42" s="6">
        <v>203.56</v>
      </c>
      <c r="H42" s="6"/>
      <c r="I42" s="6">
        <v>1221.3599999999999</v>
      </c>
      <c r="J42" s="6">
        <v>1221.3599999999999</v>
      </c>
      <c r="K42" s="6">
        <v>0</v>
      </c>
      <c r="L42" s="6">
        <v>0</v>
      </c>
      <c r="M42" s="6">
        <v>0</v>
      </c>
      <c r="N42" s="6">
        <v>0</v>
      </c>
      <c r="O42" s="6">
        <v>0</v>
      </c>
      <c r="P42" s="6">
        <v>0</v>
      </c>
      <c r="R42" s="6"/>
      <c r="S42" s="6">
        <v>1221.3599999999999</v>
      </c>
    </row>
    <row r="43" spans="1:29" ht="30" x14ac:dyDescent="0.2">
      <c r="A43" s="2"/>
      <c r="B43" s="3" t="s">
        <v>2398</v>
      </c>
      <c r="C43" s="4" t="s">
        <v>2395</v>
      </c>
      <c r="D43" s="4" t="s">
        <v>44</v>
      </c>
      <c r="E43" s="5">
        <v>0</v>
      </c>
      <c r="F43" s="5">
        <v>2</v>
      </c>
      <c r="G43" s="6">
        <v>222.45</v>
      </c>
      <c r="H43" s="6"/>
      <c r="I43" s="6">
        <v>444.9</v>
      </c>
      <c r="J43" s="6">
        <v>444.9</v>
      </c>
      <c r="K43" s="6">
        <v>0</v>
      </c>
      <c r="L43" s="6">
        <v>0</v>
      </c>
      <c r="M43" s="6">
        <v>0</v>
      </c>
      <c r="N43" s="6">
        <v>0</v>
      </c>
      <c r="O43" s="6">
        <v>0</v>
      </c>
      <c r="P43" s="6">
        <v>0</v>
      </c>
      <c r="R43" s="6"/>
      <c r="S43" s="6">
        <v>444.9</v>
      </c>
    </row>
    <row r="44" spans="1:29" ht="40" x14ac:dyDescent="0.2">
      <c r="A44" s="2"/>
      <c r="B44" s="3" t="s">
        <v>2400</v>
      </c>
      <c r="C44" s="4" t="s">
        <v>2399</v>
      </c>
      <c r="D44" s="4" t="s">
        <v>44</v>
      </c>
      <c r="E44" s="5">
        <v>0</v>
      </c>
      <c r="F44" s="5">
        <v>46</v>
      </c>
      <c r="G44" s="6">
        <v>189.93</v>
      </c>
      <c r="H44" s="6"/>
      <c r="I44" s="6">
        <v>8736.7800000000007</v>
      </c>
      <c r="J44" s="6">
        <v>8736.7800000000007</v>
      </c>
      <c r="K44" s="6">
        <v>0</v>
      </c>
      <c r="L44" s="6">
        <v>0</v>
      </c>
      <c r="M44" s="6">
        <v>0</v>
      </c>
      <c r="N44" s="6">
        <v>0</v>
      </c>
      <c r="O44" s="6">
        <v>0</v>
      </c>
      <c r="P44" s="6">
        <v>0</v>
      </c>
      <c r="R44" s="6"/>
      <c r="S44" s="6">
        <v>8736.7800000000007</v>
      </c>
    </row>
    <row r="45" spans="1:29" ht="40" x14ac:dyDescent="0.2">
      <c r="A45" s="2"/>
      <c r="B45" s="3" t="s">
        <v>2402</v>
      </c>
      <c r="C45" s="4" t="s">
        <v>2401</v>
      </c>
      <c r="D45" s="4" t="s">
        <v>44</v>
      </c>
      <c r="E45" s="5">
        <v>0</v>
      </c>
      <c r="F45" s="5">
        <v>23</v>
      </c>
      <c r="G45" s="6">
        <v>307.06</v>
      </c>
      <c r="H45" s="6"/>
      <c r="I45" s="6">
        <v>7062.38</v>
      </c>
      <c r="J45" s="6">
        <v>7062.38</v>
      </c>
      <c r="K45" s="6">
        <v>0</v>
      </c>
      <c r="L45" s="6">
        <v>0</v>
      </c>
      <c r="M45" s="6">
        <v>0</v>
      </c>
      <c r="N45" s="6">
        <v>0</v>
      </c>
      <c r="O45" s="6">
        <v>0</v>
      </c>
      <c r="P45" s="6">
        <v>0</v>
      </c>
      <c r="R45" s="6"/>
      <c r="S45" s="6">
        <v>7062.38</v>
      </c>
    </row>
    <row r="46" spans="1:29" ht="30" x14ac:dyDescent="0.2">
      <c r="A46" s="2"/>
      <c r="B46" s="3" t="s">
        <v>2404</v>
      </c>
      <c r="C46" s="4" t="s">
        <v>2403</v>
      </c>
      <c r="D46" s="4" t="s">
        <v>44</v>
      </c>
      <c r="E46" s="5">
        <v>0</v>
      </c>
      <c r="F46" s="5">
        <v>25</v>
      </c>
      <c r="G46" s="6">
        <v>481.58</v>
      </c>
      <c r="H46" s="6"/>
      <c r="I46" s="6">
        <v>12039.5</v>
      </c>
      <c r="J46" s="6">
        <v>12039.5</v>
      </c>
      <c r="K46" s="6">
        <v>0</v>
      </c>
      <c r="L46" s="6">
        <v>0</v>
      </c>
      <c r="M46" s="6">
        <v>0</v>
      </c>
      <c r="N46" s="6">
        <v>0</v>
      </c>
      <c r="O46" s="6">
        <v>0</v>
      </c>
      <c r="P46" s="6">
        <v>0</v>
      </c>
      <c r="R46" s="6"/>
      <c r="S46" s="6">
        <v>12039.5</v>
      </c>
    </row>
    <row r="47" spans="1:29" ht="40" x14ac:dyDescent="0.2">
      <c r="A47" s="2"/>
      <c r="B47" s="3" t="s">
        <v>2406</v>
      </c>
      <c r="C47" s="4" t="s">
        <v>2405</v>
      </c>
      <c r="D47" s="4" t="s">
        <v>44</v>
      </c>
      <c r="E47" s="5">
        <v>0</v>
      </c>
      <c r="F47" s="5">
        <v>4</v>
      </c>
      <c r="G47" s="6">
        <v>491.81</v>
      </c>
      <c r="H47" s="6"/>
      <c r="I47" s="6">
        <v>1967.24</v>
      </c>
      <c r="J47" s="6">
        <v>1967.24</v>
      </c>
      <c r="K47" s="6">
        <v>0</v>
      </c>
      <c r="L47" s="6">
        <v>0</v>
      </c>
      <c r="M47" s="6">
        <v>0</v>
      </c>
      <c r="N47" s="6">
        <v>0</v>
      </c>
      <c r="O47" s="6">
        <v>0</v>
      </c>
      <c r="P47" s="6">
        <v>0</v>
      </c>
      <c r="R47" s="6"/>
      <c r="S47" s="6">
        <v>1967.24</v>
      </c>
    </row>
    <row r="48" spans="1:29" ht="40" x14ac:dyDescent="0.2">
      <c r="A48" s="2"/>
      <c r="B48" s="3" t="s">
        <v>2408</v>
      </c>
      <c r="C48" s="4" t="s">
        <v>2407</v>
      </c>
      <c r="D48" s="4" t="s">
        <v>44</v>
      </c>
      <c r="E48" s="5">
        <v>0</v>
      </c>
      <c r="F48" s="5">
        <v>6</v>
      </c>
      <c r="G48" s="6">
        <v>1679.9</v>
      </c>
      <c r="H48" s="6"/>
      <c r="I48" s="6">
        <v>10079.4</v>
      </c>
      <c r="J48" s="6">
        <v>10079.4</v>
      </c>
      <c r="K48" s="6">
        <v>0</v>
      </c>
      <c r="L48" s="6">
        <v>0</v>
      </c>
      <c r="M48" s="6">
        <v>0</v>
      </c>
      <c r="N48" s="6">
        <v>0</v>
      </c>
      <c r="O48" s="6">
        <v>0</v>
      </c>
      <c r="P48" s="6">
        <v>0</v>
      </c>
      <c r="R48" s="6"/>
      <c r="S48" s="6">
        <v>10079.4</v>
      </c>
    </row>
    <row r="49" spans="1:30" ht="40" x14ac:dyDescent="0.2">
      <c r="A49" s="2"/>
      <c r="B49" s="3" t="s">
        <v>2410</v>
      </c>
      <c r="C49" s="4" t="s">
        <v>3164</v>
      </c>
      <c r="D49" s="4" t="s">
        <v>44</v>
      </c>
      <c r="E49" s="5">
        <v>0</v>
      </c>
      <c r="F49" s="5">
        <v>1</v>
      </c>
      <c r="G49" s="6">
        <v>835.26</v>
      </c>
      <c r="H49" s="6"/>
      <c r="I49" s="6">
        <v>835.26</v>
      </c>
      <c r="J49" s="6">
        <v>835.26</v>
      </c>
      <c r="K49" s="6">
        <v>0</v>
      </c>
      <c r="L49" s="6">
        <v>0</v>
      </c>
      <c r="M49" s="6">
        <v>0</v>
      </c>
      <c r="N49" s="6">
        <v>0</v>
      </c>
      <c r="O49" s="6">
        <v>0</v>
      </c>
      <c r="P49" s="6">
        <v>0</v>
      </c>
      <c r="R49" s="6"/>
      <c r="S49" s="6">
        <v>835.26</v>
      </c>
    </row>
    <row r="50" spans="1:30" ht="40" x14ac:dyDescent="0.2">
      <c r="A50" s="2"/>
      <c r="B50" s="3" t="s">
        <v>2412</v>
      </c>
      <c r="C50" s="4" t="s">
        <v>3165</v>
      </c>
      <c r="D50" s="4" t="s">
        <v>44</v>
      </c>
      <c r="E50" s="5">
        <v>0</v>
      </c>
      <c r="F50" s="5">
        <v>1</v>
      </c>
      <c r="G50" s="6">
        <v>835.26</v>
      </c>
      <c r="H50" s="6"/>
      <c r="I50" s="6">
        <v>835.26</v>
      </c>
      <c r="J50" s="6">
        <v>835.26</v>
      </c>
      <c r="K50" s="6">
        <v>0</v>
      </c>
      <c r="L50" s="6">
        <v>0</v>
      </c>
      <c r="M50" s="6">
        <v>0</v>
      </c>
      <c r="N50" s="6">
        <v>0</v>
      </c>
      <c r="O50" s="6">
        <v>0</v>
      </c>
      <c r="P50" s="6">
        <v>0</v>
      </c>
      <c r="R50" s="6"/>
      <c r="S50" s="6">
        <v>835.26</v>
      </c>
    </row>
    <row r="51" spans="1:30" ht="20" x14ac:dyDescent="0.2">
      <c r="A51" s="2"/>
      <c r="B51" s="3" t="s">
        <v>2414</v>
      </c>
      <c r="C51" s="4" t="s">
        <v>2409</v>
      </c>
      <c r="D51" s="4" t="s">
        <v>44</v>
      </c>
      <c r="E51" s="5">
        <v>0</v>
      </c>
      <c r="F51" s="5">
        <v>3</v>
      </c>
      <c r="G51" s="6">
        <v>277.11</v>
      </c>
      <c r="H51" s="6"/>
      <c r="I51" s="6">
        <v>831.33</v>
      </c>
      <c r="J51" s="6">
        <v>831.33</v>
      </c>
      <c r="K51" s="6">
        <v>0</v>
      </c>
      <c r="L51" s="6">
        <v>0</v>
      </c>
      <c r="M51" s="6">
        <v>0</v>
      </c>
      <c r="N51" s="6">
        <v>0</v>
      </c>
      <c r="O51" s="6">
        <v>0</v>
      </c>
      <c r="P51" s="6">
        <v>0</v>
      </c>
      <c r="R51" s="6"/>
      <c r="S51" s="6">
        <v>831.33</v>
      </c>
    </row>
    <row r="52" spans="1:30" ht="30" x14ac:dyDescent="0.2">
      <c r="A52" s="2"/>
      <c r="B52" s="3" t="s">
        <v>2416</v>
      </c>
      <c r="C52" s="4" t="s">
        <v>3166</v>
      </c>
      <c r="D52" s="4" t="s">
        <v>44</v>
      </c>
      <c r="E52" s="5">
        <v>0</v>
      </c>
      <c r="F52" s="5">
        <v>7</v>
      </c>
      <c r="G52" s="6">
        <v>610.39</v>
      </c>
      <c r="H52" s="6"/>
      <c r="I52" s="6">
        <v>4272.7299999999996</v>
      </c>
      <c r="J52" s="6">
        <v>4272.7299999999996</v>
      </c>
      <c r="K52" s="6">
        <v>0</v>
      </c>
      <c r="L52" s="6">
        <v>0</v>
      </c>
      <c r="M52" s="6">
        <v>0</v>
      </c>
      <c r="N52" s="6">
        <v>0</v>
      </c>
      <c r="O52" s="6">
        <v>0</v>
      </c>
      <c r="P52" s="6">
        <v>0</v>
      </c>
      <c r="R52" s="6"/>
      <c r="S52" s="6">
        <v>4272.7299999999996</v>
      </c>
    </row>
    <row r="53" spans="1:30" ht="30" x14ac:dyDescent="0.2">
      <c r="A53" s="2"/>
      <c r="B53" s="3" t="s">
        <v>2418</v>
      </c>
      <c r="C53" s="4" t="s">
        <v>3167</v>
      </c>
      <c r="D53" s="4" t="s">
        <v>44</v>
      </c>
      <c r="E53" s="5">
        <v>0</v>
      </c>
      <c r="F53" s="5">
        <v>2</v>
      </c>
      <c r="G53" s="6">
        <v>1184.1099999999999</v>
      </c>
      <c r="H53" s="6"/>
      <c r="I53" s="6">
        <v>2368.2199999999998</v>
      </c>
      <c r="J53" s="6">
        <v>2368.2199999999998</v>
      </c>
      <c r="K53" s="6">
        <v>0</v>
      </c>
      <c r="L53" s="6">
        <v>0</v>
      </c>
      <c r="M53" s="6">
        <v>0</v>
      </c>
      <c r="N53" s="6">
        <v>0</v>
      </c>
      <c r="O53" s="6">
        <v>0</v>
      </c>
      <c r="P53" s="6">
        <v>0</v>
      </c>
      <c r="R53" s="6"/>
      <c r="S53" s="6">
        <v>2368.2199999999998</v>
      </c>
    </row>
    <row r="54" spans="1:30" ht="40" x14ac:dyDescent="0.2">
      <c r="A54" s="2"/>
      <c r="B54" s="3" t="s">
        <v>2420</v>
      </c>
      <c r="C54" s="4" t="s">
        <v>3168</v>
      </c>
      <c r="D54" s="4" t="s">
        <v>44</v>
      </c>
      <c r="E54" s="5">
        <v>0</v>
      </c>
      <c r="F54" s="5">
        <v>1</v>
      </c>
      <c r="G54" s="6">
        <v>4152.96</v>
      </c>
      <c r="H54" s="6"/>
      <c r="I54" s="6">
        <v>4152.96</v>
      </c>
      <c r="J54" s="6">
        <v>4152.96</v>
      </c>
      <c r="K54" s="6">
        <v>0</v>
      </c>
      <c r="L54" s="6">
        <v>0</v>
      </c>
      <c r="M54" s="6">
        <v>0</v>
      </c>
      <c r="N54" s="6">
        <v>0</v>
      </c>
      <c r="O54" s="6">
        <v>0</v>
      </c>
      <c r="P54" s="6">
        <v>0</v>
      </c>
      <c r="R54" s="6"/>
      <c r="S54" s="6">
        <v>4152.96</v>
      </c>
    </row>
    <row r="55" spans="1:30" ht="20" x14ac:dyDescent="0.2">
      <c r="A55" s="2"/>
      <c r="B55" s="3" t="s">
        <v>2422</v>
      </c>
      <c r="C55" s="4" t="s">
        <v>3169</v>
      </c>
      <c r="D55" s="4" t="s">
        <v>95</v>
      </c>
      <c r="E55" s="5">
        <v>0</v>
      </c>
      <c r="F55" s="5">
        <v>21</v>
      </c>
      <c r="G55" s="6">
        <v>713.47</v>
      </c>
      <c r="H55" s="6"/>
      <c r="I55" s="6"/>
      <c r="J55" s="6"/>
      <c r="K55" s="6"/>
      <c r="L55" s="6"/>
      <c r="M55" s="6"/>
      <c r="N55" s="6"/>
      <c r="O55" s="6"/>
      <c r="P55" s="6"/>
      <c r="R55" s="6"/>
      <c r="S55" s="6">
        <v>14982.87</v>
      </c>
    </row>
    <row r="56" spans="1:30" s="85" customFormat="1" x14ac:dyDescent="0.35">
      <c r="A56" s="80"/>
      <c r="B56" s="81"/>
      <c r="C56" s="82"/>
      <c r="D56" s="82"/>
      <c r="E56" s="83"/>
      <c r="F56" s="83"/>
      <c r="G56" s="84"/>
      <c r="H56" s="84" t="s">
        <v>4628</v>
      </c>
      <c r="I56" s="84"/>
      <c r="J56" s="84"/>
      <c r="K56" s="84"/>
      <c r="L56" s="84"/>
      <c r="M56" s="84"/>
      <c r="N56" s="84"/>
      <c r="O56" s="84"/>
      <c r="P56" s="84"/>
      <c r="R56" s="84" t="s">
        <v>4629</v>
      </c>
      <c r="S56" s="84"/>
      <c r="T56" s="15"/>
      <c r="U56" s="15"/>
      <c r="V56" s="16"/>
      <c r="W56" s="16"/>
      <c r="X56" s="16"/>
      <c r="Y56" s="15"/>
      <c r="Z56" s="15"/>
      <c r="AA56" s="15"/>
      <c r="AB56" s="15"/>
      <c r="AC56" s="17"/>
      <c r="AD56" s="86"/>
    </row>
    <row r="57" spans="1:30" s="85" customFormat="1" x14ac:dyDescent="0.35">
      <c r="A57" s="80"/>
      <c r="B57" s="81">
        <v>34113137</v>
      </c>
      <c r="C57" s="82" t="s">
        <v>4898</v>
      </c>
      <c r="D57" s="82" t="s">
        <v>95</v>
      </c>
      <c r="E57" s="83">
        <v>1.295E-2</v>
      </c>
      <c r="F57" s="83">
        <v>21</v>
      </c>
      <c r="G57" s="84">
        <v>642</v>
      </c>
      <c r="H57" s="84">
        <v>642</v>
      </c>
      <c r="I57" s="84">
        <v>101.893380365</v>
      </c>
      <c r="J57" s="84">
        <v>101.893380365</v>
      </c>
      <c r="K57" s="84"/>
      <c r="L57" s="84"/>
      <c r="M57" s="84"/>
      <c r="N57" s="84"/>
      <c r="O57" s="84"/>
      <c r="P57" s="84"/>
      <c r="R57" s="84">
        <v>1310</v>
      </c>
      <c r="S57" s="84">
        <v>117.72364296000001</v>
      </c>
      <c r="T57" s="15">
        <f t="shared" ref="T57" si="46">R57/H57</f>
        <v>2.0404984423676011</v>
      </c>
      <c r="U57" s="15">
        <f t="shared" ref="U57" si="47">T57-AB57</f>
        <v>2.0148464308287677</v>
      </c>
      <c r="V57" s="16">
        <f t="shared" ref="V57" si="48">G57*U57</f>
        <v>1293.5314085920688</v>
      </c>
      <c r="W57" s="16">
        <f t="shared" ref="W57" si="49">V57-G57</f>
        <v>651.53140859206883</v>
      </c>
      <c r="X57" s="16">
        <f t="shared" ref="X57" si="50">F57*W57</f>
        <v>13682.159580433445</v>
      </c>
      <c r="Y57" s="15">
        <f t="shared" ref="Y57" si="51">104.584835545197%-100%</f>
        <v>4.5848355451969969E-2</v>
      </c>
      <c r="Z57" s="15">
        <f t="shared" ref="Z57" si="52">101.199262415129%-100%</f>
        <v>1.1992624151289988E-2</v>
      </c>
      <c r="AA57" s="15">
        <f t="shared" ref="AA57" si="53">101.911505501324%-100%</f>
        <v>1.9115055013239957E-2</v>
      </c>
      <c r="AB57" s="15">
        <f t="shared" ref="AB57" si="54">AVERAGE(Y57:AA57)</f>
        <v>2.5652011538833303E-2</v>
      </c>
      <c r="AC57" s="17" t="s">
        <v>4899</v>
      </c>
      <c r="AD57" s="86"/>
    </row>
    <row r="58" spans="1:30" ht="20" x14ac:dyDescent="0.2">
      <c r="A58" s="2"/>
      <c r="B58" s="3" t="s">
        <v>2424</v>
      </c>
      <c r="C58" s="4" t="s">
        <v>3170</v>
      </c>
      <c r="D58" s="4" t="s">
        <v>95</v>
      </c>
      <c r="E58" s="5">
        <v>0</v>
      </c>
      <c r="F58" s="5">
        <v>15</v>
      </c>
      <c r="G58" s="6">
        <v>194.07</v>
      </c>
      <c r="H58" s="6"/>
      <c r="I58" s="6"/>
      <c r="J58" s="6"/>
      <c r="K58" s="6"/>
      <c r="L58" s="6"/>
      <c r="M58" s="6"/>
      <c r="N58" s="6"/>
      <c r="O58" s="6"/>
      <c r="P58" s="6"/>
      <c r="R58" s="6"/>
      <c r="S58" s="6">
        <v>2911.05</v>
      </c>
    </row>
    <row r="59" spans="1:30" s="85" customFormat="1" x14ac:dyDescent="0.35">
      <c r="A59" s="80"/>
      <c r="B59" s="81"/>
      <c r="C59" s="82"/>
      <c r="D59" s="82"/>
      <c r="E59" s="83"/>
      <c r="F59" s="83"/>
      <c r="G59" s="84"/>
      <c r="H59" s="84" t="s">
        <v>4628</v>
      </c>
      <c r="I59" s="84"/>
      <c r="J59" s="84"/>
      <c r="K59" s="84"/>
      <c r="L59" s="84"/>
      <c r="M59" s="84"/>
      <c r="N59" s="84"/>
      <c r="O59" s="84"/>
      <c r="P59" s="84"/>
      <c r="R59" s="84" t="s">
        <v>4629</v>
      </c>
      <c r="S59" s="84"/>
      <c r="T59" s="15"/>
      <c r="U59" s="15"/>
      <c r="V59" s="16"/>
      <c r="W59" s="16"/>
      <c r="X59" s="16"/>
      <c r="Y59" s="15"/>
      <c r="Z59" s="15"/>
      <c r="AA59" s="15"/>
      <c r="AB59" s="15"/>
      <c r="AC59" s="17"/>
      <c r="AD59" s="86"/>
    </row>
    <row r="60" spans="1:30" s="85" customFormat="1" x14ac:dyDescent="0.35">
      <c r="A60" s="80"/>
      <c r="B60" s="81">
        <v>34113035</v>
      </c>
      <c r="C60" s="82" t="s">
        <v>4900</v>
      </c>
      <c r="D60" s="82" t="s">
        <v>95</v>
      </c>
      <c r="E60" s="83">
        <v>1.295E-2</v>
      </c>
      <c r="F60" s="83">
        <v>15</v>
      </c>
      <c r="G60" s="84">
        <v>161</v>
      </c>
      <c r="H60" s="84">
        <v>161</v>
      </c>
      <c r="I60" s="84">
        <v>101.893380365</v>
      </c>
      <c r="J60" s="84">
        <v>101.893380365</v>
      </c>
      <c r="K60" s="84"/>
      <c r="L60" s="84"/>
      <c r="M60" s="84"/>
      <c r="N60" s="84"/>
      <c r="O60" s="84"/>
      <c r="P60" s="84"/>
      <c r="R60" s="84">
        <v>313</v>
      </c>
      <c r="S60" s="84">
        <v>117.72364296000001</v>
      </c>
      <c r="T60" s="15">
        <f t="shared" ref="T60" si="55">R60/H60</f>
        <v>1.9440993788819876</v>
      </c>
      <c r="U60" s="15">
        <f t="shared" ref="U60" si="56">T60-AB60</f>
        <v>1.9184473673431544</v>
      </c>
      <c r="V60" s="16">
        <f t="shared" ref="V60" si="57">G60*U60</f>
        <v>308.87002614224787</v>
      </c>
      <c r="W60" s="16">
        <f t="shared" ref="W60" si="58">V60-G60</f>
        <v>147.87002614224787</v>
      </c>
      <c r="X60" s="16">
        <f t="shared" ref="X60" si="59">F60*W60</f>
        <v>2218.0503921337181</v>
      </c>
      <c r="Y60" s="15">
        <f t="shared" ref="Y60" si="60">104.584835545197%-100%</f>
        <v>4.5848355451969969E-2</v>
      </c>
      <c r="Z60" s="15">
        <f t="shared" ref="Z60" si="61">101.199262415129%-100%</f>
        <v>1.1992624151289988E-2</v>
      </c>
      <c r="AA60" s="15">
        <f t="shared" ref="AA60" si="62">101.911505501324%-100%</f>
        <v>1.9115055013239957E-2</v>
      </c>
      <c r="AB60" s="15">
        <f t="shared" ref="AB60" si="63">AVERAGE(Y60:AA60)</f>
        <v>2.5652011538833303E-2</v>
      </c>
      <c r="AC60" s="17" t="s">
        <v>4901</v>
      </c>
      <c r="AD60" s="86"/>
    </row>
    <row r="61" spans="1:30" ht="20" x14ac:dyDescent="0.2">
      <c r="A61" s="2"/>
      <c r="B61" s="3" t="s">
        <v>2426</v>
      </c>
      <c r="C61" s="4" t="s">
        <v>3171</v>
      </c>
      <c r="D61" s="4" t="s">
        <v>95</v>
      </c>
      <c r="E61" s="5">
        <v>0</v>
      </c>
      <c r="F61" s="5">
        <v>15</v>
      </c>
      <c r="G61" s="6">
        <v>126.84</v>
      </c>
      <c r="H61" s="6"/>
      <c r="I61" s="6"/>
      <c r="J61" s="6"/>
      <c r="K61" s="6"/>
      <c r="L61" s="6"/>
      <c r="M61" s="6"/>
      <c r="N61" s="6"/>
      <c r="O61" s="6"/>
      <c r="P61" s="6"/>
      <c r="R61" s="6"/>
      <c r="S61" s="6">
        <v>1902.6</v>
      </c>
    </row>
    <row r="62" spans="1:30" s="85" customFormat="1" x14ac:dyDescent="0.35">
      <c r="A62" s="80"/>
      <c r="B62" s="81"/>
      <c r="C62" s="82"/>
      <c r="D62" s="82"/>
      <c r="E62" s="83"/>
      <c r="F62" s="83"/>
      <c r="G62" s="84"/>
      <c r="H62" s="84" t="s">
        <v>4628</v>
      </c>
      <c r="I62" s="84"/>
      <c r="J62" s="84"/>
      <c r="K62" s="84"/>
      <c r="L62" s="84"/>
      <c r="M62" s="84"/>
      <c r="N62" s="84"/>
      <c r="O62" s="84"/>
      <c r="P62" s="84"/>
      <c r="R62" s="84" t="s">
        <v>4629</v>
      </c>
      <c r="S62" s="84"/>
      <c r="T62" s="15"/>
      <c r="U62" s="15"/>
      <c r="V62" s="16"/>
      <c r="W62" s="16"/>
      <c r="X62" s="16"/>
      <c r="Y62" s="15"/>
      <c r="Z62" s="15"/>
      <c r="AA62" s="15"/>
      <c r="AB62" s="15"/>
      <c r="AC62" s="17"/>
      <c r="AD62" s="86"/>
    </row>
    <row r="63" spans="1:30" s="85" customFormat="1" x14ac:dyDescent="0.35">
      <c r="A63" s="80"/>
      <c r="B63" s="81">
        <v>34113034</v>
      </c>
      <c r="C63" s="82" t="s">
        <v>4902</v>
      </c>
      <c r="D63" s="82" t="s">
        <v>95</v>
      </c>
      <c r="E63" s="83">
        <v>1.295E-2</v>
      </c>
      <c r="F63" s="83">
        <v>15</v>
      </c>
      <c r="G63" s="84">
        <v>99.3</v>
      </c>
      <c r="H63" s="84">
        <v>99.3</v>
      </c>
      <c r="I63" s="84">
        <v>101.893380365</v>
      </c>
      <c r="J63" s="84">
        <v>101.893380365</v>
      </c>
      <c r="K63" s="84"/>
      <c r="L63" s="84"/>
      <c r="M63" s="84"/>
      <c r="N63" s="84"/>
      <c r="O63" s="84"/>
      <c r="P63" s="84"/>
      <c r="R63" s="84">
        <v>193</v>
      </c>
      <c r="S63" s="84">
        <v>117.72364296000001</v>
      </c>
      <c r="T63" s="15">
        <f t="shared" ref="T63" si="64">R63/H63</f>
        <v>1.9436052366565961</v>
      </c>
      <c r="U63" s="15">
        <f t="shared" ref="U63" si="65">T63-AB63</f>
        <v>1.9179532251177629</v>
      </c>
      <c r="V63" s="16">
        <f t="shared" ref="V63" si="66">G63*U63</f>
        <v>190.45275525419385</v>
      </c>
      <c r="W63" s="16">
        <f t="shared" ref="W63" si="67">V63-G63</f>
        <v>91.152755254193849</v>
      </c>
      <c r="X63" s="16">
        <f t="shared" ref="X63" si="68">F63*W63</f>
        <v>1367.2913288129078</v>
      </c>
      <c r="Y63" s="15">
        <f t="shared" ref="Y63" si="69">104.584835545197%-100%</f>
        <v>4.5848355451969969E-2</v>
      </c>
      <c r="Z63" s="15">
        <f t="shared" ref="Z63" si="70">101.199262415129%-100%</f>
        <v>1.1992624151289988E-2</v>
      </c>
      <c r="AA63" s="15">
        <f t="shared" ref="AA63" si="71">101.911505501324%-100%</f>
        <v>1.9115055013239957E-2</v>
      </c>
      <c r="AB63" s="15">
        <f t="shared" ref="AB63" si="72">AVERAGE(Y63:AA63)</f>
        <v>2.5652011538833303E-2</v>
      </c>
      <c r="AC63" s="17" t="s">
        <v>4903</v>
      </c>
      <c r="AD63" s="86"/>
    </row>
    <row r="64" spans="1:30" ht="20" x14ac:dyDescent="0.2">
      <c r="A64" s="2"/>
      <c r="B64" s="3" t="s">
        <v>2428</v>
      </c>
      <c r="C64" s="4" t="s">
        <v>2413</v>
      </c>
      <c r="D64" s="4" t="s">
        <v>95</v>
      </c>
      <c r="E64" s="5">
        <v>0</v>
      </c>
      <c r="F64" s="5">
        <v>83</v>
      </c>
      <c r="G64" s="6">
        <v>87.77</v>
      </c>
      <c r="H64" s="6"/>
      <c r="I64" s="6"/>
      <c r="J64" s="6"/>
      <c r="K64" s="6"/>
      <c r="L64" s="6"/>
      <c r="M64" s="6"/>
      <c r="N64" s="6"/>
      <c r="O64" s="6"/>
      <c r="P64" s="6"/>
      <c r="R64" s="6"/>
      <c r="S64" s="6">
        <v>7284.91</v>
      </c>
    </row>
    <row r="65" spans="1:31" s="85" customFormat="1" x14ac:dyDescent="0.35">
      <c r="A65" s="80"/>
      <c r="B65" s="81">
        <v>34111100</v>
      </c>
      <c r="C65" s="82" t="s">
        <v>4630</v>
      </c>
      <c r="D65" s="82" t="s">
        <v>95</v>
      </c>
      <c r="E65" s="83">
        <v>1.295E-2</v>
      </c>
      <c r="F65" s="83">
        <v>83</v>
      </c>
      <c r="G65" s="84">
        <v>86.9</v>
      </c>
      <c r="H65" s="84">
        <v>86.9</v>
      </c>
      <c r="I65" s="84">
        <v>101.893380365</v>
      </c>
      <c r="J65" s="84">
        <v>101.893380365</v>
      </c>
      <c r="K65" s="84"/>
      <c r="L65" s="84"/>
      <c r="M65" s="84"/>
      <c r="N65" s="84"/>
      <c r="O65" s="84"/>
      <c r="P65" s="84"/>
      <c r="R65" s="84">
        <v>116</v>
      </c>
      <c r="S65" s="84">
        <v>117.72364296000001</v>
      </c>
      <c r="T65" s="15">
        <f t="shared" ref="T65" si="73">R65/H65</f>
        <v>1.334867663981588</v>
      </c>
      <c r="U65" s="15">
        <f t="shared" ref="U65" si="74">T65-AB65</f>
        <v>1.3092156524427547</v>
      </c>
      <c r="V65" s="16">
        <f t="shared" ref="V65" si="75">G65*U65</f>
        <v>113.77084019727539</v>
      </c>
      <c r="W65" s="16">
        <f t="shared" ref="W65" si="76">V65-G65</f>
        <v>26.870840197275385</v>
      </c>
      <c r="X65" s="16">
        <f t="shared" ref="X65" si="77">F65*W65</f>
        <v>2230.2797363738568</v>
      </c>
      <c r="Y65" s="15">
        <f t="shared" ref="Y65" si="78">104.584835545197%-100%</f>
        <v>4.5848355451969969E-2</v>
      </c>
      <c r="Z65" s="15">
        <f t="shared" ref="Z65" si="79">101.199262415129%-100%</f>
        <v>1.1992624151289988E-2</v>
      </c>
      <c r="AA65" s="15">
        <f t="shared" ref="AA65" si="80">101.911505501324%-100%</f>
        <v>1.9115055013239957E-2</v>
      </c>
      <c r="AB65" s="15">
        <f t="shared" ref="AB65" si="81">AVERAGE(Y65:AA65)</f>
        <v>2.5652011538833303E-2</v>
      </c>
      <c r="AC65" s="17" t="s">
        <v>4890</v>
      </c>
      <c r="AD65" s="86"/>
    </row>
    <row r="66" spans="1:31" ht="20" x14ac:dyDescent="0.2">
      <c r="A66" s="2"/>
      <c r="B66" s="3" t="s">
        <v>2430</v>
      </c>
      <c r="C66" s="4" t="s">
        <v>2415</v>
      </c>
      <c r="D66" s="4" t="s">
        <v>95</v>
      </c>
      <c r="E66" s="5">
        <v>0</v>
      </c>
      <c r="F66" s="5">
        <v>80</v>
      </c>
      <c r="G66" s="6">
        <v>64.67</v>
      </c>
      <c r="H66" s="6"/>
      <c r="I66" s="6">
        <v>5173.6000000000004</v>
      </c>
      <c r="J66" s="6">
        <v>5173.6000000000004</v>
      </c>
      <c r="K66" s="6">
        <v>0</v>
      </c>
      <c r="L66" s="6">
        <v>0</v>
      </c>
      <c r="M66" s="6">
        <v>0</v>
      </c>
      <c r="N66" s="6">
        <v>0</v>
      </c>
      <c r="O66" s="6">
        <v>0</v>
      </c>
      <c r="P66" s="6">
        <v>0</v>
      </c>
      <c r="R66" s="6"/>
      <c r="S66" s="6">
        <v>5173.6000000000004</v>
      </c>
    </row>
    <row r="67" spans="1:31" s="85" customFormat="1" x14ac:dyDescent="0.35">
      <c r="A67" s="80"/>
      <c r="B67" s="81">
        <v>34111098</v>
      </c>
      <c r="C67" s="82" t="s">
        <v>4631</v>
      </c>
      <c r="D67" s="82" t="s">
        <v>95</v>
      </c>
      <c r="E67" s="83">
        <v>1.295E-2</v>
      </c>
      <c r="F67" s="83">
        <v>80</v>
      </c>
      <c r="G67" s="84">
        <v>60.3</v>
      </c>
      <c r="H67" s="84">
        <v>60.3</v>
      </c>
      <c r="I67" s="84">
        <v>101.893380365</v>
      </c>
      <c r="J67" s="84">
        <v>101.893380365</v>
      </c>
      <c r="K67" s="84"/>
      <c r="L67" s="84"/>
      <c r="M67" s="84"/>
      <c r="N67" s="84"/>
      <c r="O67" s="84"/>
      <c r="P67" s="84"/>
      <c r="R67" s="84">
        <v>79.8</v>
      </c>
      <c r="S67" s="84">
        <v>117.72364296000001</v>
      </c>
      <c r="T67" s="15">
        <f t="shared" ref="T67" si="82">R67/H67</f>
        <v>1.3233830845771144</v>
      </c>
      <c r="U67" s="15">
        <f t="shared" ref="U67" si="83">T67-AB67</f>
        <v>1.2977310730382812</v>
      </c>
      <c r="V67" s="16">
        <f t="shared" ref="V67" si="84">G67*U67</f>
        <v>78.253183704208354</v>
      </c>
      <c r="W67" s="16">
        <f t="shared" ref="W67" si="85">V67-G67</f>
        <v>17.953183704208357</v>
      </c>
      <c r="X67" s="16">
        <f t="shared" ref="X67" si="86">F67*W67</f>
        <v>1436.2546963366685</v>
      </c>
      <c r="Y67" s="15">
        <f t="shared" ref="Y67" si="87">104.584835545197%-100%</f>
        <v>4.5848355451969969E-2</v>
      </c>
      <c r="Z67" s="15">
        <f t="shared" ref="Z67" si="88">101.199262415129%-100%</f>
        <v>1.1992624151289988E-2</v>
      </c>
      <c r="AA67" s="15">
        <f t="shared" ref="AA67" si="89">101.911505501324%-100%</f>
        <v>1.9115055013239957E-2</v>
      </c>
      <c r="AB67" s="15">
        <f t="shared" ref="AB67" si="90">AVERAGE(Y67:AA67)</f>
        <v>2.5652011538833303E-2</v>
      </c>
      <c r="AC67" s="17" t="s">
        <v>4894</v>
      </c>
      <c r="AD67" s="86"/>
      <c r="AE67" s="101"/>
    </row>
    <row r="68" spans="1:31" ht="20" x14ac:dyDescent="0.2">
      <c r="A68" s="2"/>
      <c r="B68" s="3" t="s">
        <v>2432</v>
      </c>
      <c r="C68" s="4" t="s">
        <v>2417</v>
      </c>
      <c r="D68" s="4" t="s">
        <v>95</v>
      </c>
      <c r="E68" s="5">
        <v>0</v>
      </c>
      <c r="F68" s="5">
        <v>162</v>
      </c>
      <c r="G68" s="6">
        <v>43.31</v>
      </c>
      <c r="H68" s="6"/>
      <c r="I68" s="6"/>
      <c r="J68" s="6"/>
      <c r="K68" s="6"/>
      <c r="L68" s="6"/>
      <c r="M68" s="6"/>
      <c r="N68" s="6"/>
      <c r="O68" s="6"/>
      <c r="P68" s="6"/>
      <c r="R68" s="6"/>
      <c r="S68" s="6">
        <v>7016.22</v>
      </c>
    </row>
    <row r="69" spans="1:31" s="85" customFormat="1" x14ac:dyDescent="0.35">
      <c r="A69" s="80"/>
      <c r="B69" s="81">
        <v>34111094</v>
      </c>
      <c r="C69" s="82" t="s">
        <v>4632</v>
      </c>
      <c r="D69" s="82" t="s">
        <v>95</v>
      </c>
      <c r="E69" s="83">
        <v>1.295E-2</v>
      </c>
      <c r="F69" s="83">
        <v>162</v>
      </c>
      <c r="G69" s="84">
        <v>36.4</v>
      </c>
      <c r="H69" s="84">
        <v>36.4</v>
      </c>
      <c r="I69" s="84">
        <v>101.893380365</v>
      </c>
      <c r="J69" s="84">
        <v>101.893380365</v>
      </c>
      <c r="K69" s="84"/>
      <c r="L69" s="84"/>
      <c r="M69" s="84"/>
      <c r="N69" s="84"/>
      <c r="O69" s="84"/>
      <c r="P69" s="84"/>
      <c r="R69" s="84">
        <v>48.7</v>
      </c>
      <c r="S69" s="84">
        <v>117.72364296000001</v>
      </c>
      <c r="T69" s="15">
        <f t="shared" ref="T69" si="91">R69/H69</f>
        <v>1.337912087912088</v>
      </c>
      <c r="U69" s="15">
        <f t="shared" ref="U69" si="92">T69-AB69</f>
        <v>1.3122600763732548</v>
      </c>
      <c r="V69" s="16">
        <f t="shared" ref="V69" si="93">G69*U69</f>
        <v>47.766266779986474</v>
      </c>
      <c r="W69" s="16">
        <f t="shared" ref="W69" si="94">V69-G69</f>
        <v>11.366266779986475</v>
      </c>
      <c r="X69" s="16">
        <f t="shared" ref="X69" si="95">F69*W69</f>
        <v>1841.335218357809</v>
      </c>
      <c r="Y69" s="15">
        <f t="shared" ref="Y69" si="96">104.584835545197%-100%</f>
        <v>4.5848355451969969E-2</v>
      </c>
      <c r="Z69" s="15">
        <f t="shared" ref="Z69" si="97">101.199262415129%-100%</f>
        <v>1.1992624151289988E-2</v>
      </c>
      <c r="AA69" s="15">
        <f t="shared" ref="AA69" si="98">101.911505501324%-100%</f>
        <v>1.9115055013239957E-2</v>
      </c>
      <c r="AB69" s="15">
        <f t="shared" ref="AB69" si="99">AVERAGE(Y69:AA69)</f>
        <v>2.5652011538833303E-2</v>
      </c>
      <c r="AC69" s="17" t="s">
        <v>4895</v>
      </c>
      <c r="AD69" s="86"/>
      <c r="AE69" s="101"/>
    </row>
    <row r="70" spans="1:31" ht="20" x14ac:dyDescent="0.2">
      <c r="A70" s="2"/>
      <c r="B70" s="3" t="s">
        <v>2434</v>
      </c>
      <c r="C70" s="4" t="s">
        <v>2419</v>
      </c>
      <c r="D70" s="4" t="s">
        <v>95</v>
      </c>
      <c r="E70" s="5">
        <v>0</v>
      </c>
      <c r="F70" s="5">
        <v>85</v>
      </c>
      <c r="G70" s="6">
        <v>32.04</v>
      </c>
      <c r="H70" s="6"/>
      <c r="I70" s="6"/>
      <c r="J70" s="6"/>
      <c r="K70" s="6"/>
      <c r="L70" s="6"/>
      <c r="M70" s="6"/>
      <c r="N70" s="6"/>
      <c r="O70" s="6"/>
      <c r="P70" s="6"/>
      <c r="R70" s="6"/>
      <c r="S70" s="6">
        <v>2723.4</v>
      </c>
    </row>
    <row r="71" spans="1:31" s="85" customFormat="1" x14ac:dyDescent="0.35">
      <c r="A71" s="80"/>
      <c r="B71" s="81">
        <v>34111090</v>
      </c>
      <c r="C71" s="82" t="s">
        <v>4633</v>
      </c>
      <c r="D71" s="82" t="s">
        <v>95</v>
      </c>
      <c r="E71" s="83">
        <v>1.295E-2</v>
      </c>
      <c r="F71" s="83">
        <v>85</v>
      </c>
      <c r="G71" s="84">
        <v>22.6</v>
      </c>
      <c r="H71" s="84">
        <v>22.6</v>
      </c>
      <c r="I71" s="84">
        <v>101.893380365</v>
      </c>
      <c r="J71" s="84">
        <v>101.893380365</v>
      </c>
      <c r="K71" s="84"/>
      <c r="L71" s="84"/>
      <c r="M71" s="84"/>
      <c r="N71" s="84"/>
      <c r="O71" s="84"/>
      <c r="P71" s="84"/>
      <c r="R71" s="84">
        <v>29.9</v>
      </c>
      <c r="S71" s="84">
        <v>117.72364296000001</v>
      </c>
      <c r="T71" s="15">
        <f t="shared" ref="T71" si="100">R71/H71</f>
        <v>1.3230088495575221</v>
      </c>
      <c r="U71" s="15">
        <f t="shared" ref="U71" si="101">T71-AB71</f>
        <v>1.2973568380186888</v>
      </c>
      <c r="V71" s="16">
        <f t="shared" ref="V71" si="102">G71*U71</f>
        <v>29.320264539222368</v>
      </c>
      <c r="W71" s="16">
        <f t="shared" ref="W71" si="103">V71-G71</f>
        <v>6.7202645392223666</v>
      </c>
      <c r="X71" s="16">
        <f t="shared" ref="X71" si="104">F71*W71</f>
        <v>571.22248583390115</v>
      </c>
      <c r="Y71" s="15">
        <f t="shared" ref="Y71" si="105">104.584835545197%-100%</f>
        <v>4.5848355451969969E-2</v>
      </c>
      <c r="Z71" s="15">
        <f t="shared" ref="Z71" si="106">101.199262415129%-100%</f>
        <v>1.1992624151289988E-2</v>
      </c>
      <c r="AA71" s="15">
        <f t="shared" ref="AA71" si="107">101.911505501324%-100%</f>
        <v>1.9115055013239957E-2</v>
      </c>
      <c r="AB71" s="15">
        <f t="shared" ref="AB71" si="108">AVERAGE(Y71:AA71)</f>
        <v>2.5652011538833303E-2</v>
      </c>
      <c r="AC71" s="17" t="s">
        <v>4891</v>
      </c>
      <c r="AD71" s="86"/>
    </row>
    <row r="72" spans="1:31" ht="20" x14ac:dyDescent="0.2">
      <c r="A72" s="2"/>
      <c r="B72" s="3" t="s">
        <v>2436</v>
      </c>
      <c r="C72" s="4" t="s">
        <v>2421</v>
      </c>
      <c r="D72" s="4" t="s">
        <v>95</v>
      </c>
      <c r="E72" s="5">
        <v>0</v>
      </c>
      <c r="F72" s="5">
        <v>1550</v>
      </c>
      <c r="G72" s="6">
        <v>31.83</v>
      </c>
      <c r="H72" s="6"/>
      <c r="I72" s="6"/>
      <c r="J72" s="6"/>
      <c r="K72" s="6"/>
      <c r="L72" s="6"/>
      <c r="M72" s="6"/>
      <c r="N72" s="6"/>
      <c r="O72" s="6"/>
      <c r="P72" s="6"/>
      <c r="R72" s="6"/>
      <c r="S72" s="6">
        <v>49336.5</v>
      </c>
    </row>
    <row r="73" spans="1:31" s="85" customFormat="1" x14ac:dyDescent="0.35">
      <c r="A73" s="80"/>
      <c r="B73" s="81">
        <v>34111036</v>
      </c>
      <c r="C73" s="82" t="s">
        <v>4634</v>
      </c>
      <c r="D73" s="82" t="s">
        <v>95</v>
      </c>
      <c r="E73" s="83">
        <v>1.295E-2</v>
      </c>
      <c r="F73" s="83">
        <v>1550</v>
      </c>
      <c r="G73" s="84">
        <v>22.4</v>
      </c>
      <c r="H73" s="84">
        <v>22.4</v>
      </c>
      <c r="I73" s="84">
        <v>101.893380365</v>
      </c>
      <c r="J73" s="84">
        <v>101.893380365</v>
      </c>
      <c r="K73" s="84"/>
      <c r="L73" s="84"/>
      <c r="M73" s="84"/>
      <c r="N73" s="84"/>
      <c r="O73" s="84"/>
      <c r="P73" s="84"/>
      <c r="R73" s="84">
        <v>29.8</v>
      </c>
      <c r="S73" s="84">
        <v>117.72364296000001</v>
      </c>
      <c r="T73" s="15">
        <f t="shared" ref="T73" si="109">R73/H73</f>
        <v>1.330357142857143</v>
      </c>
      <c r="U73" s="15">
        <f t="shared" ref="U73" si="110">T73-AB73</f>
        <v>1.3047051313183098</v>
      </c>
      <c r="V73" s="16">
        <f t="shared" ref="V73" si="111">G73*U73</f>
        <v>29.225394941530137</v>
      </c>
      <c r="W73" s="16">
        <f t="shared" ref="W73" si="112">V73-G73</f>
        <v>6.8253949415301385</v>
      </c>
      <c r="X73" s="16">
        <f t="shared" ref="X73" si="113">F73*W73</f>
        <v>10579.362159371714</v>
      </c>
      <c r="Y73" s="15">
        <f t="shared" ref="Y73" si="114">104.584835545197%-100%</f>
        <v>4.5848355451969969E-2</v>
      </c>
      <c r="Z73" s="15">
        <f t="shared" ref="Z73" si="115">101.199262415129%-100%</f>
        <v>1.1992624151289988E-2</v>
      </c>
      <c r="AA73" s="15">
        <f t="shared" ref="AA73" si="116">101.911505501324%-100%</f>
        <v>1.9115055013239957E-2</v>
      </c>
      <c r="AB73" s="15">
        <f t="shared" ref="AB73" si="117">AVERAGE(Y73:AA73)</f>
        <v>2.5652011538833303E-2</v>
      </c>
      <c r="AC73" s="17" t="s">
        <v>4892</v>
      </c>
      <c r="AD73" s="86"/>
    </row>
    <row r="74" spans="1:31" ht="20" x14ac:dyDescent="0.2">
      <c r="A74" s="2"/>
      <c r="B74" s="3" t="s">
        <v>2438</v>
      </c>
      <c r="C74" s="4" t="s">
        <v>2423</v>
      </c>
      <c r="D74" s="4" t="s">
        <v>95</v>
      </c>
      <c r="E74" s="5">
        <v>0</v>
      </c>
      <c r="F74" s="5">
        <v>1100</v>
      </c>
      <c r="G74" s="6">
        <v>25.59</v>
      </c>
      <c r="H74" s="6"/>
      <c r="I74" s="6"/>
      <c r="J74" s="6"/>
      <c r="K74" s="6"/>
      <c r="L74" s="6"/>
      <c r="M74" s="6"/>
      <c r="N74" s="6"/>
      <c r="O74" s="6"/>
      <c r="P74" s="6"/>
      <c r="R74" s="6"/>
      <c r="S74" s="6">
        <v>28149</v>
      </c>
    </row>
    <row r="75" spans="1:31" s="85" customFormat="1" x14ac:dyDescent="0.35">
      <c r="A75" s="80"/>
      <c r="B75" s="81">
        <v>34111030</v>
      </c>
      <c r="C75" s="82" t="s">
        <v>4635</v>
      </c>
      <c r="D75" s="82" t="s">
        <v>95</v>
      </c>
      <c r="E75" s="83">
        <v>1.295E-2</v>
      </c>
      <c r="F75" s="83">
        <v>1100</v>
      </c>
      <c r="G75" s="84">
        <v>13.9</v>
      </c>
      <c r="H75" s="84">
        <v>13.9</v>
      </c>
      <c r="I75" s="84">
        <v>101.893380365</v>
      </c>
      <c r="J75" s="84">
        <v>101.893380365</v>
      </c>
      <c r="K75" s="84"/>
      <c r="L75" s="84"/>
      <c r="M75" s="84"/>
      <c r="N75" s="84"/>
      <c r="O75" s="84"/>
      <c r="P75" s="84"/>
      <c r="R75" s="84">
        <v>18.2</v>
      </c>
      <c r="S75" s="84">
        <v>117.72364296000001</v>
      </c>
      <c r="T75" s="15">
        <f t="shared" ref="T75" si="118">R75/H75</f>
        <v>1.3093525179856114</v>
      </c>
      <c r="U75" s="15">
        <f t="shared" ref="U75" si="119">T75-AB75</f>
        <v>1.2837005064467781</v>
      </c>
      <c r="V75" s="16">
        <f t="shared" ref="V75" si="120">G75*U75</f>
        <v>17.843437039610215</v>
      </c>
      <c r="W75" s="16">
        <f t="shared" ref="W75" si="121">V75-G75</f>
        <v>3.943437039610215</v>
      </c>
      <c r="X75" s="16">
        <f t="shared" ref="X75" si="122">F75*W75</f>
        <v>4337.7807435712366</v>
      </c>
      <c r="Y75" s="15">
        <f t="shared" ref="Y75" si="123">104.584835545197%-100%</f>
        <v>4.5848355451969969E-2</v>
      </c>
      <c r="Z75" s="15">
        <f t="shared" ref="Z75" si="124">101.199262415129%-100%</f>
        <v>1.1992624151289988E-2</v>
      </c>
      <c r="AA75" s="15">
        <f t="shared" ref="AA75" si="125">101.911505501324%-100%</f>
        <v>1.9115055013239957E-2</v>
      </c>
      <c r="AB75" s="15">
        <f t="shared" ref="AB75" si="126">AVERAGE(Y75:AA75)</f>
        <v>2.5652011538833303E-2</v>
      </c>
      <c r="AC75" s="17" t="s">
        <v>4893</v>
      </c>
      <c r="AD75" s="86"/>
    </row>
    <row r="76" spans="1:31" ht="20" x14ac:dyDescent="0.2">
      <c r="A76" s="2"/>
      <c r="B76" s="3" t="s">
        <v>2440</v>
      </c>
      <c r="C76" s="4" t="s">
        <v>2425</v>
      </c>
      <c r="D76" s="4" t="s">
        <v>95</v>
      </c>
      <c r="E76" s="5">
        <v>0</v>
      </c>
      <c r="F76" s="5">
        <v>690</v>
      </c>
      <c r="G76" s="6">
        <v>25.59</v>
      </c>
      <c r="H76" s="6"/>
      <c r="I76" s="6"/>
      <c r="J76" s="6"/>
      <c r="K76" s="6"/>
      <c r="L76" s="6"/>
      <c r="M76" s="6"/>
      <c r="N76" s="6"/>
      <c r="O76" s="6"/>
      <c r="P76" s="6"/>
      <c r="R76" s="6"/>
      <c r="S76" s="6">
        <v>17657.099999999999</v>
      </c>
    </row>
    <row r="77" spans="1:31" s="85" customFormat="1" x14ac:dyDescent="0.35">
      <c r="A77" s="80"/>
      <c r="B77" s="81">
        <v>34111030</v>
      </c>
      <c r="C77" s="82" t="s">
        <v>4635</v>
      </c>
      <c r="D77" s="82" t="s">
        <v>95</v>
      </c>
      <c r="E77" s="83">
        <v>1.295E-2</v>
      </c>
      <c r="F77" s="83">
        <v>690</v>
      </c>
      <c r="G77" s="84">
        <v>13.9</v>
      </c>
      <c r="H77" s="84">
        <v>13.9</v>
      </c>
      <c r="I77" s="84">
        <v>101.893380365</v>
      </c>
      <c r="J77" s="84">
        <v>101.893380365</v>
      </c>
      <c r="K77" s="84"/>
      <c r="L77" s="84"/>
      <c r="M77" s="84"/>
      <c r="N77" s="84"/>
      <c r="O77" s="84"/>
      <c r="P77" s="84"/>
      <c r="R77" s="84">
        <v>18.2</v>
      </c>
      <c r="S77" s="84">
        <v>117.72364296000001</v>
      </c>
      <c r="T77" s="15">
        <f t="shared" ref="T77" si="127">R77/H77</f>
        <v>1.3093525179856114</v>
      </c>
      <c r="U77" s="15">
        <f t="shared" ref="U77" si="128">T77-AB77</f>
        <v>1.2837005064467781</v>
      </c>
      <c r="V77" s="16">
        <f t="shared" ref="V77" si="129">G77*U77</f>
        <v>17.843437039610215</v>
      </c>
      <c r="W77" s="16">
        <f t="shared" ref="W77" si="130">V77-G77</f>
        <v>3.943437039610215</v>
      </c>
      <c r="X77" s="16">
        <f t="shared" ref="X77" si="131">F77*W77</f>
        <v>2720.9715573310482</v>
      </c>
      <c r="Y77" s="15">
        <f t="shared" ref="Y77:Y79" si="132">104.584835545197%-100%</f>
        <v>4.5848355451969969E-2</v>
      </c>
      <c r="Z77" s="15">
        <f t="shared" ref="Z77:Z79" si="133">101.199262415129%-100%</f>
        <v>1.1992624151289988E-2</v>
      </c>
      <c r="AA77" s="15">
        <f t="shared" ref="AA77:AA79" si="134">101.911505501324%-100%</f>
        <v>1.9115055013239957E-2</v>
      </c>
      <c r="AB77" s="15">
        <f t="shared" ref="AB77" si="135">AVERAGE(Y77:AA77)</f>
        <v>2.5652011538833303E-2</v>
      </c>
      <c r="AC77" s="17" t="s">
        <v>4893</v>
      </c>
      <c r="AD77" s="86"/>
    </row>
    <row r="78" spans="1:31" ht="30" x14ac:dyDescent="0.2">
      <c r="A78" s="2"/>
      <c r="B78" s="3" t="s">
        <v>2442</v>
      </c>
      <c r="C78" s="4" t="s">
        <v>2427</v>
      </c>
      <c r="D78" s="4" t="s">
        <v>95</v>
      </c>
      <c r="E78" s="5">
        <v>0</v>
      </c>
      <c r="F78" s="5">
        <v>20</v>
      </c>
      <c r="G78" s="6">
        <v>42.27</v>
      </c>
      <c r="H78" s="6"/>
      <c r="I78" s="6"/>
      <c r="J78" s="6"/>
      <c r="K78" s="6"/>
      <c r="L78" s="6"/>
      <c r="M78" s="6"/>
      <c r="N78" s="6"/>
      <c r="O78" s="6"/>
      <c r="P78" s="6"/>
      <c r="R78" s="6"/>
      <c r="S78" s="6">
        <v>845.4</v>
      </c>
    </row>
    <row r="79" spans="1:31" s="85" customFormat="1" x14ac:dyDescent="0.35">
      <c r="A79" s="80"/>
      <c r="B79" s="81">
        <v>34111030</v>
      </c>
      <c r="C79" s="82" t="s">
        <v>4635</v>
      </c>
      <c r="D79" s="82" t="s">
        <v>95</v>
      </c>
      <c r="E79" s="83">
        <v>1.295E-2</v>
      </c>
      <c r="F79" s="83">
        <v>20</v>
      </c>
      <c r="G79" s="84">
        <v>13.9</v>
      </c>
      <c r="H79" s="84">
        <v>13.9</v>
      </c>
      <c r="I79" s="84">
        <v>101.893380365</v>
      </c>
      <c r="J79" s="84">
        <v>101.893380365</v>
      </c>
      <c r="K79" s="84"/>
      <c r="L79" s="84"/>
      <c r="M79" s="84"/>
      <c r="N79" s="84"/>
      <c r="O79" s="84"/>
      <c r="P79" s="84"/>
      <c r="R79" s="84">
        <v>18.2</v>
      </c>
      <c r="S79" s="84">
        <v>117.72364296000001</v>
      </c>
      <c r="T79" s="15">
        <f t="shared" ref="T79" si="136">R79/H79</f>
        <v>1.3093525179856114</v>
      </c>
      <c r="U79" s="15">
        <f t="shared" ref="U79" si="137">T79-AB79</f>
        <v>1.2837005064467781</v>
      </c>
      <c r="V79" s="16">
        <f t="shared" ref="V79" si="138">G79*U79</f>
        <v>17.843437039610215</v>
      </c>
      <c r="W79" s="16">
        <f t="shared" ref="W79" si="139">V79-G79</f>
        <v>3.943437039610215</v>
      </c>
      <c r="X79" s="16">
        <f t="shared" ref="X79" si="140">F79*W79</f>
        <v>78.868740792204306</v>
      </c>
      <c r="Y79" s="15">
        <f t="shared" si="132"/>
        <v>4.5848355451969969E-2</v>
      </c>
      <c r="Z79" s="15">
        <f t="shared" si="133"/>
        <v>1.1992624151289988E-2</v>
      </c>
      <c r="AA79" s="15">
        <f t="shared" si="134"/>
        <v>1.9115055013239957E-2</v>
      </c>
      <c r="AB79" s="15">
        <f t="shared" ref="AB79" si="141">AVERAGE(Y79:AA79)</f>
        <v>2.5652011538833303E-2</v>
      </c>
      <c r="AC79" s="17" t="s">
        <v>4893</v>
      </c>
      <c r="AD79" s="86"/>
    </row>
    <row r="80" spans="1:31" ht="20" x14ac:dyDescent="0.2">
      <c r="A80" s="2"/>
      <c r="B80" s="3" t="s">
        <v>2444</v>
      </c>
      <c r="C80" s="4" t="s">
        <v>2431</v>
      </c>
      <c r="D80" s="4" t="s">
        <v>95</v>
      </c>
      <c r="E80" s="5">
        <v>0</v>
      </c>
      <c r="F80" s="5">
        <v>90</v>
      </c>
      <c r="G80" s="6">
        <v>23.64</v>
      </c>
      <c r="H80" s="6"/>
      <c r="I80" s="6"/>
      <c r="J80" s="6"/>
      <c r="K80" s="6"/>
      <c r="L80" s="6"/>
      <c r="M80" s="6"/>
      <c r="N80" s="6"/>
      <c r="O80" s="6"/>
      <c r="P80" s="6"/>
      <c r="R80" s="6"/>
      <c r="S80" s="6">
        <v>2127.6</v>
      </c>
    </row>
    <row r="81" spans="1:30" s="85" customFormat="1" x14ac:dyDescent="0.35">
      <c r="A81" s="80"/>
      <c r="B81" s="81"/>
      <c r="C81" s="82"/>
      <c r="D81" s="82"/>
      <c r="E81" s="83"/>
      <c r="F81" s="83"/>
      <c r="G81" s="84"/>
      <c r="H81" s="84" t="s">
        <v>4628</v>
      </c>
      <c r="I81" s="84"/>
      <c r="J81" s="84"/>
      <c r="K81" s="84"/>
      <c r="L81" s="84"/>
      <c r="M81" s="84"/>
      <c r="N81" s="84"/>
      <c r="O81" s="84"/>
      <c r="P81" s="84"/>
      <c r="R81" s="84" t="s">
        <v>4629</v>
      </c>
      <c r="S81" s="84"/>
      <c r="T81" s="15"/>
      <c r="U81" s="15"/>
      <c r="V81" s="16"/>
      <c r="W81" s="16"/>
      <c r="X81" s="16"/>
      <c r="Y81" s="15"/>
      <c r="Z81" s="15"/>
      <c r="AA81" s="15"/>
      <c r="AB81" s="15"/>
      <c r="AC81" s="17"/>
      <c r="AD81" s="86"/>
    </row>
    <row r="82" spans="1:30" s="85" customFormat="1" x14ac:dyDescent="0.35">
      <c r="A82" s="80"/>
      <c r="B82" s="81">
        <v>34141026</v>
      </c>
      <c r="C82" s="82" t="s">
        <v>4910</v>
      </c>
      <c r="D82" s="82" t="s">
        <v>95</v>
      </c>
      <c r="E82" s="83">
        <v>1.295E-2</v>
      </c>
      <c r="F82" s="83">
        <v>90</v>
      </c>
      <c r="G82" s="84">
        <v>7.69</v>
      </c>
      <c r="H82" s="84">
        <v>7.69</v>
      </c>
      <c r="I82" s="84">
        <v>101.893380365</v>
      </c>
      <c r="J82" s="84">
        <v>101.893380365</v>
      </c>
      <c r="K82" s="84"/>
      <c r="L82" s="84"/>
      <c r="M82" s="84"/>
      <c r="N82" s="84"/>
      <c r="O82" s="84"/>
      <c r="P82" s="84"/>
      <c r="R82" s="84">
        <v>13.9</v>
      </c>
      <c r="S82" s="84">
        <v>117.72364296000001</v>
      </c>
      <c r="T82" s="15">
        <f t="shared" ref="T82" si="142">R82/H82</f>
        <v>1.8075422626788036</v>
      </c>
      <c r="U82" s="15">
        <f t="shared" ref="U82" si="143">T82-AB82</f>
        <v>1.7818902511399703</v>
      </c>
      <c r="V82" s="16">
        <f t="shared" ref="V82" si="144">G82*U82</f>
        <v>13.702736031266372</v>
      </c>
      <c r="W82" s="16">
        <f t="shared" ref="W82" si="145">V82-G82</f>
        <v>6.012736031266372</v>
      </c>
      <c r="X82" s="16">
        <f t="shared" ref="X82" si="146">F82*W82</f>
        <v>541.14624281397346</v>
      </c>
      <c r="Y82" s="15">
        <f t="shared" ref="Y82" si="147">104.584835545197%-100%</f>
        <v>4.5848355451969969E-2</v>
      </c>
      <c r="Z82" s="15">
        <f t="shared" ref="Z82" si="148">101.199262415129%-100%</f>
        <v>1.1992624151289988E-2</v>
      </c>
      <c r="AA82" s="15">
        <f t="shared" ref="AA82" si="149">101.911505501324%-100%</f>
        <v>1.9115055013239957E-2</v>
      </c>
      <c r="AB82" s="15">
        <f t="shared" ref="AB82" si="150">AVERAGE(Y82:AA82)</f>
        <v>2.5652011538833303E-2</v>
      </c>
      <c r="AC82" s="17" t="s">
        <v>4911</v>
      </c>
      <c r="AD82" s="86"/>
    </row>
    <row r="83" spans="1:30" ht="20" x14ac:dyDescent="0.2">
      <c r="A83" s="2"/>
      <c r="B83" s="3" t="s">
        <v>2446</v>
      </c>
      <c r="C83" s="4" t="s">
        <v>2433</v>
      </c>
      <c r="D83" s="4" t="s">
        <v>95</v>
      </c>
      <c r="E83" s="5">
        <v>0</v>
      </c>
      <c r="F83" s="5">
        <v>50</v>
      </c>
      <c r="G83" s="6">
        <v>27.85</v>
      </c>
      <c r="H83" s="6"/>
      <c r="I83" s="6"/>
      <c r="J83" s="6"/>
      <c r="K83" s="6"/>
      <c r="L83" s="6"/>
      <c r="M83" s="6"/>
      <c r="N83" s="6"/>
      <c r="O83" s="6"/>
      <c r="P83" s="6"/>
      <c r="R83" s="6"/>
      <c r="S83" s="6">
        <v>1392.5</v>
      </c>
    </row>
    <row r="84" spans="1:30" s="85" customFormat="1" x14ac:dyDescent="0.35">
      <c r="A84" s="80"/>
      <c r="B84" s="81"/>
      <c r="C84" s="82"/>
      <c r="D84" s="82"/>
      <c r="E84" s="83"/>
      <c r="F84" s="83"/>
      <c r="G84" s="84"/>
      <c r="H84" s="84" t="s">
        <v>4628</v>
      </c>
      <c r="I84" s="84"/>
      <c r="J84" s="84"/>
      <c r="K84" s="84"/>
      <c r="L84" s="84"/>
      <c r="M84" s="84"/>
      <c r="N84" s="84"/>
      <c r="O84" s="84"/>
      <c r="P84" s="84"/>
      <c r="R84" s="84" t="s">
        <v>4629</v>
      </c>
      <c r="S84" s="84"/>
      <c r="T84" s="15"/>
      <c r="U84" s="15"/>
      <c r="V84" s="16"/>
      <c r="W84" s="16"/>
      <c r="X84" s="16"/>
      <c r="Y84" s="15"/>
      <c r="Z84" s="15"/>
      <c r="AA84" s="15"/>
      <c r="AB84" s="15"/>
      <c r="AC84" s="17"/>
      <c r="AD84" s="86"/>
    </row>
    <row r="85" spans="1:30" s="85" customFormat="1" x14ac:dyDescent="0.35">
      <c r="A85" s="80"/>
      <c r="B85" s="81">
        <v>34141027</v>
      </c>
      <c r="C85" s="82" t="s">
        <v>4907</v>
      </c>
      <c r="D85" s="82" t="s">
        <v>95</v>
      </c>
      <c r="E85" s="83">
        <v>1.295E-2</v>
      </c>
      <c r="F85" s="83">
        <v>50</v>
      </c>
      <c r="G85" s="84">
        <v>12.2</v>
      </c>
      <c r="H85" s="84">
        <v>12.2</v>
      </c>
      <c r="I85" s="84">
        <v>101.893380365</v>
      </c>
      <c r="J85" s="84">
        <v>101.893380365</v>
      </c>
      <c r="K85" s="84"/>
      <c r="L85" s="84"/>
      <c r="M85" s="84"/>
      <c r="N85" s="84"/>
      <c r="O85" s="84"/>
      <c r="P85" s="84"/>
      <c r="R85" s="84">
        <v>22.2</v>
      </c>
      <c r="S85" s="84">
        <v>117.72364296000001</v>
      </c>
      <c r="T85" s="15">
        <f t="shared" ref="T85" si="151">R85/H85</f>
        <v>1.819672131147541</v>
      </c>
      <c r="U85" s="15">
        <f t="shared" ref="U85" si="152">T85-AB85</f>
        <v>1.7940201196087078</v>
      </c>
      <c r="V85" s="16">
        <f t="shared" ref="V85" si="153">G85*U85</f>
        <v>21.887045459226233</v>
      </c>
      <c r="W85" s="16">
        <f t="shared" ref="W85" si="154">V85-G85</f>
        <v>9.6870454592262334</v>
      </c>
      <c r="X85" s="16">
        <f t="shared" ref="X85" si="155">F85*W85</f>
        <v>484.35227296131166</v>
      </c>
      <c r="Y85" s="15">
        <f t="shared" ref="Y85" si="156">104.584835545197%-100%</f>
        <v>4.5848355451969969E-2</v>
      </c>
      <c r="Z85" s="15">
        <f t="shared" ref="Z85" si="157">101.199262415129%-100%</f>
        <v>1.1992624151289988E-2</v>
      </c>
      <c r="AA85" s="15">
        <f t="shared" ref="AA85" si="158">101.911505501324%-100%</f>
        <v>1.9115055013239957E-2</v>
      </c>
      <c r="AB85" s="15">
        <f t="shared" ref="AB85" si="159">AVERAGE(Y85:AA85)</f>
        <v>2.5652011538833303E-2</v>
      </c>
      <c r="AC85" s="17" t="s">
        <v>4908</v>
      </c>
      <c r="AD85" s="86"/>
    </row>
    <row r="86" spans="1:30" ht="20" x14ac:dyDescent="0.2">
      <c r="A86" s="2"/>
      <c r="B86" s="3" t="s">
        <v>2448</v>
      </c>
      <c r="C86" s="4" t="s">
        <v>3172</v>
      </c>
      <c r="D86" s="4" t="s">
        <v>95</v>
      </c>
      <c r="E86" s="5">
        <v>0</v>
      </c>
      <c r="F86" s="5">
        <v>40</v>
      </c>
      <c r="G86" s="6">
        <v>36.21</v>
      </c>
      <c r="H86" s="6"/>
      <c r="I86" s="6"/>
      <c r="J86" s="6"/>
      <c r="K86" s="6"/>
      <c r="L86" s="6"/>
      <c r="M86" s="6"/>
      <c r="N86" s="6"/>
      <c r="O86" s="6"/>
      <c r="P86" s="6"/>
      <c r="R86" s="6"/>
      <c r="S86" s="6">
        <v>1448.4</v>
      </c>
    </row>
    <row r="87" spans="1:30" s="85" customFormat="1" x14ac:dyDescent="0.35">
      <c r="A87" s="80"/>
      <c r="B87" s="81"/>
      <c r="C87" s="82"/>
      <c r="D87" s="82"/>
      <c r="E87" s="83"/>
      <c r="F87" s="83"/>
      <c r="G87" s="84"/>
      <c r="H87" s="84" t="s">
        <v>4628</v>
      </c>
      <c r="I87" s="84"/>
      <c r="J87" s="84"/>
      <c r="K87" s="84"/>
      <c r="L87" s="84"/>
      <c r="M87" s="84"/>
      <c r="N87" s="84"/>
      <c r="O87" s="84"/>
      <c r="P87" s="84"/>
      <c r="R87" s="84" t="s">
        <v>4629</v>
      </c>
      <c r="S87" s="84"/>
      <c r="T87" s="15"/>
      <c r="U87" s="15"/>
      <c r="V87" s="16"/>
      <c r="W87" s="16"/>
      <c r="X87" s="16"/>
      <c r="Y87" s="15"/>
      <c r="Z87" s="15"/>
      <c r="AA87" s="15"/>
      <c r="AB87" s="15"/>
      <c r="AC87" s="17"/>
      <c r="AD87" s="86"/>
    </row>
    <row r="88" spans="1:30" s="85" customFormat="1" x14ac:dyDescent="0.35">
      <c r="A88" s="80"/>
      <c r="B88" s="81">
        <v>34141028</v>
      </c>
      <c r="C88" s="82" t="s">
        <v>4904</v>
      </c>
      <c r="D88" s="82" t="s">
        <v>95</v>
      </c>
      <c r="E88" s="83">
        <v>1.295E-2</v>
      </c>
      <c r="F88" s="83">
        <v>40</v>
      </c>
      <c r="G88" s="84">
        <v>20.5</v>
      </c>
      <c r="H88" s="84">
        <v>20.5</v>
      </c>
      <c r="I88" s="84">
        <v>101.893380365</v>
      </c>
      <c r="J88" s="84">
        <v>101.893380365</v>
      </c>
      <c r="K88" s="84"/>
      <c r="L88" s="84"/>
      <c r="M88" s="84"/>
      <c r="N88" s="84"/>
      <c r="O88" s="84"/>
      <c r="P88" s="84"/>
      <c r="R88" s="84">
        <v>37.1</v>
      </c>
      <c r="S88" s="84">
        <v>117.72364296000001</v>
      </c>
      <c r="T88" s="15">
        <f t="shared" ref="T88" si="160">R88/H88</f>
        <v>1.8097560975609757</v>
      </c>
      <c r="U88" s="15">
        <f t="shared" ref="U88" si="161">T88-AB88</f>
        <v>1.7841040860221424</v>
      </c>
      <c r="V88" s="16">
        <f t="shared" ref="V88" si="162">G88*U88</f>
        <v>36.574133763453922</v>
      </c>
      <c r="W88" s="16">
        <f t="shared" ref="W88" si="163">V88-G88</f>
        <v>16.074133763453922</v>
      </c>
      <c r="X88" s="16">
        <f t="shared" ref="X88" si="164">F88*W88</f>
        <v>642.96535053815683</v>
      </c>
      <c r="Y88" s="15">
        <f t="shared" ref="Y88:Y95" si="165">104.584835545197%-100%</f>
        <v>4.5848355451969969E-2</v>
      </c>
      <c r="Z88" s="15">
        <f t="shared" ref="Z88:Z95" si="166">101.199262415129%-100%</f>
        <v>1.1992624151289988E-2</v>
      </c>
      <c r="AA88" s="15">
        <f t="shared" ref="AA88:AA95" si="167">101.911505501324%-100%</f>
        <v>1.9115055013239957E-2</v>
      </c>
      <c r="AB88" s="15">
        <f t="shared" ref="AB88" si="168">AVERAGE(Y88:AA88)</f>
        <v>2.5652011538833303E-2</v>
      </c>
      <c r="AC88" s="17" t="s">
        <v>4909</v>
      </c>
      <c r="AD88" s="86"/>
    </row>
    <row r="89" spans="1:30" ht="20" x14ac:dyDescent="0.2">
      <c r="A89" s="2"/>
      <c r="B89" s="3" t="s">
        <v>2450</v>
      </c>
      <c r="C89" s="4" t="s">
        <v>2435</v>
      </c>
      <c r="D89" s="4" t="s">
        <v>95</v>
      </c>
      <c r="E89" s="5">
        <v>0</v>
      </c>
      <c r="F89" s="5">
        <v>195</v>
      </c>
      <c r="G89" s="6">
        <v>71.209999999999994</v>
      </c>
      <c r="H89" s="6"/>
      <c r="I89" s="6"/>
      <c r="J89" s="6"/>
      <c r="K89" s="6"/>
      <c r="L89" s="6"/>
      <c r="M89" s="6"/>
      <c r="N89" s="6"/>
      <c r="O89" s="6"/>
      <c r="P89" s="6"/>
      <c r="R89" s="6"/>
      <c r="S89" s="6">
        <v>13885.95</v>
      </c>
    </row>
    <row r="90" spans="1:30" s="85" customFormat="1" x14ac:dyDescent="0.35">
      <c r="A90" s="80"/>
      <c r="B90" s="81"/>
      <c r="C90" s="82"/>
      <c r="D90" s="82"/>
      <c r="E90" s="83"/>
      <c r="F90" s="83"/>
      <c r="G90" s="84"/>
      <c r="H90" s="84" t="s">
        <v>4628</v>
      </c>
      <c r="I90" s="84"/>
      <c r="J90" s="84"/>
      <c r="K90" s="84"/>
      <c r="L90" s="84"/>
      <c r="M90" s="84"/>
      <c r="N90" s="84"/>
      <c r="O90" s="84"/>
      <c r="P90" s="84"/>
      <c r="R90" s="84" t="s">
        <v>4629</v>
      </c>
      <c r="S90" s="84"/>
      <c r="T90" s="15"/>
      <c r="U90" s="15"/>
      <c r="V90" s="16"/>
      <c r="W90" s="16"/>
      <c r="X90" s="16"/>
      <c r="Y90" s="15"/>
      <c r="Z90" s="15"/>
      <c r="AA90" s="15"/>
      <c r="AB90" s="15"/>
      <c r="AC90" s="17"/>
      <c r="AD90" s="86"/>
    </row>
    <row r="91" spans="1:30" s="85" customFormat="1" x14ac:dyDescent="0.35">
      <c r="A91" s="80"/>
      <c r="B91" s="81">
        <v>34141030</v>
      </c>
      <c r="C91" s="82" t="s">
        <v>4905</v>
      </c>
      <c r="D91" s="82" t="s">
        <v>95</v>
      </c>
      <c r="E91" s="83">
        <v>1.295E-2</v>
      </c>
      <c r="F91" s="83">
        <v>195</v>
      </c>
      <c r="G91" s="84">
        <v>50.3</v>
      </c>
      <c r="H91" s="84">
        <v>50.3</v>
      </c>
      <c r="I91" s="84">
        <v>101.893380365</v>
      </c>
      <c r="J91" s="84">
        <v>101.893380365</v>
      </c>
      <c r="K91" s="84"/>
      <c r="L91" s="84"/>
      <c r="M91" s="84"/>
      <c r="N91" s="84"/>
      <c r="O91" s="84"/>
      <c r="P91" s="84"/>
      <c r="R91" s="84">
        <v>91.3</v>
      </c>
      <c r="S91" s="84">
        <v>117.72364296000001</v>
      </c>
      <c r="T91" s="15">
        <f t="shared" ref="T91" si="169">R91/H91</f>
        <v>1.8151093439363817</v>
      </c>
      <c r="U91" s="15">
        <f t="shared" ref="U91" si="170">T91-AB91</f>
        <v>1.7894573323975485</v>
      </c>
      <c r="V91" s="16">
        <f t="shared" ref="V91" si="171">G91*U91</f>
        <v>90.00970381959668</v>
      </c>
      <c r="W91" s="16">
        <f t="shared" ref="W91" si="172">V91-G91</f>
        <v>39.709703819596683</v>
      </c>
      <c r="X91" s="16">
        <f t="shared" ref="X91" si="173">F91*W91</f>
        <v>7743.3922448213534</v>
      </c>
      <c r="Y91" s="15">
        <f t="shared" si="165"/>
        <v>4.5848355451969969E-2</v>
      </c>
      <c r="Z91" s="15">
        <f t="shared" si="166"/>
        <v>1.1992624151289988E-2</v>
      </c>
      <c r="AA91" s="15">
        <f t="shared" si="167"/>
        <v>1.9115055013239957E-2</v>
      </c>
      <c r="AB91" s="15">
        <f t="shared" ref="AB91" si="174">AVERAGE(Y91:AA91)</f>
        <v>2.5652011538833303E-2</v>
      </c>
      <c r="AC91" s="17" t="s">
        <v>4906</v>
      </c>
      <c r="AD91" s="86"/>
    </row>
    <row r="92" spans="1:30" ht="20" x14ac:dyDescent="0.2">
      <c r="A92" s="2"/>
      <c r="B92" s="3" t="s">
        <v>2452</v>
      </c>
      <c r="C92" s="4" t="s">
        <v>3173</v>
      </c>
      <c r="D92" s="4" t="s">
        <v>95</v>
      </c>
      <c r="E92" s="5">
        <v>0</v>
      </c>
      <c r="F92" s="5">
        <v>23</v>
      </c>
      <c r="G92" s="6">
        <v>135.94</v>
      </c>
      <c r="H92" s="6">
        <v>135.94</v>
      </c>
      <c r="I92" s="6">
        <v>3126.62</v>
      </c>
      <c r="J92" s="6">
        <v>3126.62</v>
      </c>
      <c r="K92" s="6">
        <v>0</v>
      </c>
      <c r="L92" s="6">
        <v>0</v>
      </c>
      <c r="M92" s="6">
        <v>0</v>
      </c>
      <c r="N92" s="6">
        <v>0</v>
      </c>
      <c r="O92" s="6">
        <v>0</v>
      </c>
      <c r="P92" s="6">
        <v>0</v>
      </c>
      <c r="R92" s="6"/>
      <c r="S92" s="6">
        <v>3126.62</v>
      </c>
    </row>
    <row r="93" spans="1:30" s="85" customFormat="1" x14ac:dyDescent="0.35">
      <c r="A93" s="80"/>
      <c r="B93" s="81">
        <v>3411197</v>
      </c>
      <c r="C93" s="82" t="s">
        <v>4912</v>
      </c>
      <c r="D93" s="82" t="s">
        <v>95</v>
      </c>
      <c r="E93" s="83">
        <v>1.295E-2</v>
      </c>
      <c r="F93" s="83">
        <v>23</v>
      </c>
      <c r="G93" s="84">
        <v>122</v>
      </c>
      <c r="H93" s="84">
        <v>122</v>
      </c>
      <c r="I93" s="84"/>
      <c r="J93" s="84"/>
      <c r="K93" s="84"/>
      <c r="L93" s="84"/>
      <c r="M93" s="84"/>
      <c r="N93" s="84"/>
      <c r="O93" s="84"/>
      <c r="P93" s="84"/>
      <c r="R93" s="84">
        <v>198</v>
      </c>
      <c r="S93" s="84">
        <v>117.72364296000001</v>
      </c>
      <c r="T93" s="15">
        <f t="shared" ref="T93" si="175">R93/H93</f>
        <v>1.6229508196721312</v>
      </c>
      <c r="U93" s="15">
        <f t="shared" ref="U93" si="176">T93-AB93</f>
        <v>1.5972988081332979</v>
      </c>
      <c r="V93" s="16">
        <f t="shared" ref="V93" si="177">G93*U93</f>
        <v>194.87045459226235</v>
      </c>
      <c r="W93" s="16">
        <f t="shared" ref="W93" si="178">V93-G93</f>
        <v>72.870454592262348</v>
      </c>
      <c r="X93" s="16">
        <f t="shared" ref="X93" si="179">F93*W93</f>
        <v>1676.020455622034</v>
      </c>
      <c r="Y93" s="15">
        <f t="shared" si="165"/>
        <v>4.5848355451969969E-2</v>
      </c>
      <c r="Z93" s="15">
        <f t="shared" si="166"/>
        <v>1.1992624151289988E-2</v>
      </c>
      <c r="AA93" s="15">
        <f t="shared" si="167"/>
        <v>1.9115055013239957E-2</v>
      </c>
      <c r="AB93" s="15">
        <f t="shared" ref="AB93" si="180">AVERAGE(Y93:AA93)</f>
        <v>2.5652011538833303E-2</v>
      </c>
      <c r="AC93" s="17" t="s">
        <v>4913</v>
      </c>
      <c r="AD93" s="86"/>
    </row>
    <row r="94" spans="1:30" ht="20" x14ac:dyDescent="0.2">
      <c r="A94" s="2"/>
      <c r="B94" s="3" t="s">
        <v>2454</v>
      </c>
      <c r="C94" s="4" t="s">
        <v>3174</v>
      </c>
      <c r="D94" s="4" t="s">
        <v>95</v>
      </c>
      <c r="E94" s="5">
        <v>0</v>
      </c>
      <c r="F94" s="5">
        <v>10</v>
      </c>
      <c r="G94" s="6">
        <v>173.41</v>
      </c>
      <c r="H94" s="6">
        <v>173.41</v>
      </c>
      <c r="I94" s="6">
        <v>1734.1</v>
      </c>
      <c r="J94" s="6">
        <v>1734.1</v>
      </c>
      <c r="K94" s="6">
        <v>0</v>
      </c>
      <c r="L94" s="6">
        <v>0</v>
      </c>
      <c r="M94" s="6">
        <v>0</v>
      </c>
      <c r="N94" s="6">
        <v>0</v>
      </c>
      <c r="O94" s="6">
        <v>0</v>
      </c>
      <c r="P94" s="6">
        <v>0</v>
      </c>
      <c r="R94" s="6"/>
      <c r="S94" s="6">
        <v>1734.1</v>
      </c>
    </row>
    <row r="95" spans="1:30" s="85" customFormat="1" x14ac:dyDescent="0.35">
      <c r="A95" s="80"/>
      <c r="B95" s="81">
        <v>3411197</v>
      </c>
      <c r="C95" s="82" t="s">
        <v>4912</v>
      </c>
      <c r="D95" s="82" t="s">
        <v>95</v>
      </c>
      <c r="E95" s="83">
        <v>1.295E-2</v>
      </c>
      <c r="F95" s="83">
        <v>10</v>
      </c>
      <c r="G95" s="84">
        <v>122</v>
      </c>
      <c r="H95" s="84">
        <v>122</v>
      </c>
      <c r="I95" s="84"/>
      <c r="J95" s="84"/>
      <c r="K95" s="84"/>
      <c r="L95" s="84"/>
      <c r="M95" s="84"/>
      <c r="N95" s="84"/>
      <c r="O95" s="84"/>
      <c r="P95" s="84"/>
      <c r="R95" s="84">
        <v>198</v>
      </c>
      <c r="S95" s="84">
        <v>117.72364296000001</v>
      </c>
      <c r="T95" s="15">
        <f t="shared" ref="T95" si="181">R95/H95</f>
        <v>1.6229508196721312</v>
      </c>
      <c r="U95" s="15">
        <f t="shared" ref="U95" si="182">T95-AB95</f>
        <v>1.5972988081332979</v>
      </c>
      <c r="V95" s="16">
        <f t="shared" ref="V95" si="183">G95*U95</f>
        <v>194.87045459226235</v>
      </c>
      <c r="W95" s="16">
        <f t="shared" ref="W95" si="184">V95-G95</f>
        <v>72.870454592262348</v>
      </c>
      <c r="X95" s="16">
        <f t="shared" ref="X95" si="185">F95*W95</f>
        <v>728.70454592262354</v>
      </c>
      <c r="Y95" s="15">
        <f t="shared" si="165"/>
        <v>4.5848355451969969E-2</v>
      </c>
      <c r="Z95" s="15">
        <f t="shared" si="166"/>
        <v>1.1992624151289988E-2</v>
      </c>
      <c r="AA95" s="15">
        <f t="shared" si="167"/>
        <v>1.9115055013239957E-2</v>
      </c>
      <c r="AB95" s="15">
        <f t="shared" ref="AB95" si="186">AVERAGE(Y95:AA95)</f>
        <v>2.5652011538833303E-2</v>
      </c>
      <c r="AC95" s="17" t="s">
        <v>4913</v>
      </c>
      <c r="AD95" s="86"/>
    </row>
    <row r="96" spans="1:30" ht="20" x14ac:dyDescent="0.2">
      <c r="A96" s="2"/>
      <c r="B96" s="3" t="s">
        <v>2456</v>
      </c>
      <c r="C96" s="4" t="s">
        <v>3175</v>
      </c>
      <c r="D96" s="4" t="s">
        <v>95</v>
      </c>
      <c r="E96" s="5">
        <v>0</v>
      </c>
      <c r="F96" s="5">
        <v>8</v>
      </c>
      <c r="G96" s="6">
        <v>31.22</v>
      </c>
      <c r="H96" s="6"/>
      <c r="I96" s="6">
        <v>249.76</v>
      </c>
      <c r="J96" s="6">
        <v>249.76</v>
      </c>
      <c r="K96" s="6">
        <v>0</v>
      </c>
      <c r="L96" s="6">
        <v>0</v>
      </c>
      <c r="M96" s="6">
        <v>0</v>
      </c>
      <c r="N96" s="6">
        <v>0</v>
      </c>
      <c r="O96" s="6">
        <v>0</v>
      </c>
      <c r="P96" s="6">
        <v>0</v>
      </c>
      <c r="R96" s="6"/>
      <c r="S96" s="6">
        <v>249.76</v>
      </c>
    </row>
    <row r="97" spans="1:31" ht="30" x14ac:dyDescent="0.2">
      <c r="A97" s="2"/>
      <c r="B97" s="3" t="s">
        <v>2458</v>
      </c>
      <c r="C97" s="4" t="s">
        <v>3176</v>
      </c>
      <c r="D97" s="4" t="s">
        <v>95</v>
      </c>
      <c r="E97" s="5">
        <v>0</v>
      </c>
      <c r="F97" s="5">
        <v>8</v>
      </c>
      <c r="G97" s="6">
        <v>183.07</v>
      </c>
      <c r="H97" s="6"/>
      <c r="I97" s="6">
        <v>1464.56</v>
      </c>
      <c r="J97" s="6">
        <v>1464.56</v>
      </c>
      <c r="K97" s="6">
        <v>0</v>
      </c>
      <c r="L97" s="6">
        <v>0</v>
      </c>
      <c r="M97" s="6">
        <v>0</v>
      </c>
      <c r="N97" s="6">
        <v>0</v>
      </c>
      <c r="O97" s="6">
        <v>0</v>
      </c>
      <c r="P97" s="6">
        <v>0</v>
      </c>
      <c r="R97" s="6"/>
      <c r="S97" s="6">
        <v>1464.56</v>
      </c>
    </row>
    <row r="98" spans="1:31" ht="30" x14ac:dyDescent="0.2">
      <c r="A98" s="2"/>
      <c r="B98" s="3" t="s">
        <v>2460</v>
      </c>
      <c r="C98" s="4" t="s">
        <v>3177</v>
      </c>
      <c r="D98" s="4" t="s">
        <v>95</v>
      </c>
      <c r="E98" s="5">
        <v>0</v>
      </c>
      <c r="F98" s="5">
        <v>8</v>
      </c>
      <c r="G98" s="6">
        <v>112.8</v>
      </c>
      <c r="H98" s="6"/>
      <c r="I98" s="6">
        <v>902.4</v>
      </c>
      <c r="J98" s="6">
        <v>902.4</v>
      </c>
      <c r="K98" s="6">
        <v>0</v>
      </c>
      <c r="L98" s="6">
        <v>0</v>
      </c>
      <c r="M98" s="6">
        <v>0</v>
      </c>
      <c r="N98" s="6">
        <v>0</v>
      </c>
      <c r="O98" s="6">
        <v>0</v>
      </c>
      <c r="P98" s="6">
        <v>0</v>
      </c>
      <c r="R98" s="6"/>
      <c r="S98" s="6">
        <v>902.4</v>
      </c>
    </row>
    <row r="99" spans="1:31" ht="30" x14ac:dyDescent="0.2">
      <c r="A99" s="2"/>
      <c r="B99" s="3" t="s">
        <v>2462</v>
      </c>
      <c r="C99" s="4" t="s">
        <v>3178</v>
      </c>
      <c r="D99" s="4" t="s">
        <v>95</v>
      </c>
      <c r="E99" s="5">
        <v>0</v>
      </c>
      <c r="F99" s="5">
        <v>8</v>
      </c>
      <c r="G99" s="6">
        <v>81.56</v>
      </c>
      <c r="H99" s="6"/>
      <c r="I99" s="6">
        <v>652.48</v>
      </c>
      <c r="J99" s="6">
        <v>652.48</v>
      </c>
      <c r="K99" s="6">
        <v>0</v>
      </c>
      <c r="L99" s="6">
        <v>0</v>
      </c>
      <c r="M99" s="6">
        <v>0</v>
      </c>
      <c r="N99" s="6">
        <v>0</v>
      </c>
      <c r="O99" s="6">
        <v>0</v>
      </c>
      <c r="P99" s="6">
        <v>0</v>
      </c>
      <c r="R99" s="6"/>
      <c r="S99" s="6">
        <v>652.48</v>
      </c>
    </row>
    <row r="100" spans="1:31" ht="30" x14ac:dyDescent="0.2">
      <c r="A100" s="2"/>
      <c r="B100" s="3" t="s">
        <v>2464</v>
      </c>
      <c r="C100" s="4" t="s">
        <v>3179</v>
      </c>
      <c r="D100" s="4" t="s">
        <v>95</v>
      </c>
      <c r="E100" s="5">
        <v>0</v>
      </c>
      <c r="F100" s="5">
        <v>32</v>
      </c>
      <c r="G100" s="6">
        <v>58.72</v>
      </c>
      <c r="H100" s="6"/>
      <c r="I100" s="6">
        <v>1879.04</v>
      </c>
      <c r="J100" s="6">
        <v>1879.04</v>
      </c>
      <c r="K100" s="6">
        <v>0</v>
      </c>
      <c r="L100" s="6">
        <v>0</v>
      </c>
      <c r="M100" s="6">
        <v>0</v>
      </c>
      <c r="N100" s="6">
        <v>0</v>
      </c>
      <c r="O100" s="6">
        <v>0</v>
      </c>
      <c r="P100" s="6">
        <v>0</v>
      </c>
      <c r="R100" s="6"/>
      <c r="S100" s="6">
        <v>1879.04</v>
      </c>
    </row>
    <row r="101" spans="1:31" ht="30" x14ac:dyDescent="0.2">
      <c r="A101" s="2"/>
      <c r="B101" s="3" t="s">
        <v>2466</v>
      </c>
      <c r="C101" s="4" t="s">
        <v>3180</v>
      </c>
      <c r="D101" s="4" t="s">
        <v>95</v>
      </c>
      <c r="E101" s="5">
        <v>0</v>
      </c>
      <c r="F101" s="5">
        <v>14</v>
      </c>
      <c r="G101" s="6">
        <v>44.05</v>
      </c>
      <c r="H101" s="6"/>
      <c r="I101" s="6">
        <v>616.70000000000005</v>
      </c>
      <c r="J101" s="6">
        <v>616.70000000000005</v>
      </c>
      <c r="K101" s="6">
        <v>0</v>
      </c>
      <c r="L101" s="6">
        <v>0</v>
      </c>
      <c r="M101" s="6">
        <v>0</v>
      </c>
      <c r="N101" s="6">
        <v>0</v>
      </c>
      <c r="O101" s="6">
        <v>0</v>
      </c>
      <c r="P101" s="6">
        <v>0</v>
      </c>
      <c r="R101" s="6"/>
      <c r="S101" s="6">
        <v>616.70000000000005</v>
      </c>
    </row>
    <row r="102" spans="1:31" x14ac:dyDescent="0.2">
      <c r="A102" s="2"/>
      <c r="B102" s="3" t="s">
        <v>2468</v>
      </c>
      <c r="C102" s="4" t="s">
        <v>2437</v>
      </c>
      <c r="D102" s="4" t="s">
        <v>44</v>
      </c>
      <c r="E102" s="5">
        <v>0</v>
      </c>
      <c r="F102" s="5">
        <v>1</v>
      </c>
      <c r="G102" s="6">
        <v>4666.25</v>
      </c>
      <c r="H102" s="6"/>
      <c r="I102" s="6">
        <v>4666.25</v>
      </c>
      <c r="J102" s="6">
        <v>4666.25</v>
      </c>
      <c r="K102" s="6">
        <v>0</v>
      </c>
      <c r="L102" s="6">
        <v>0</v>
      </c>
      <c r="M102" s="6">
        <v>0</v>
      </c>
      <c r="N102" s="6">
        <v>0</v>
      </c>
      <c r="O102" s="6">
        <v>0</v>
      </c>
      <c r="P102" s="6">
        <v>0</v>
      </c>
      <c r="R102" s="6"/>
      <c r="S102" s="6">
        <v>4666.25</v>
      </c>
    </row>
    <row r="103" spans="1:31" ht="30" x14ac:dyDescent="0.2">
      <c r="A103" s="2"/>
      <c r="B103" s="3" t="s">
        <v>2470</v>
      </c>
      <c r="C103" s="4" t="s">
        <v>2439</v>
      </c>
      <c r="D103" s="4" t="s">
        <v>44</v>
      </c>
      <c r="E103" s="5">
        <v>0</v>
      </c>
      <c r="F103" s="5">
        <v>120</v>
      </c>
      <c r="G103" s="6">
        <v>10.73</v>
      </c>
      <c r="H103" s="6"/>
      <c r="I103" s="6">
        <v>1287.5999999999999</v>
      </c>
      <c r="J103" s="6">
        <v>1287.5999999999999</v>
      </c>
      <c r="K103" s="6">
        <v>0</v>
      </c>
      <c r="L103" s="6">
        <v>0</v>
      </c>
      <c r="M103" s="6">
        <v>0</v>
      </c>
      <c r="N103" s="6">
        <v>0</v>
      </c>
      <c r="O103" s="6">
        <v>0</v>
      </c>
      <c r="P103" s="6">
        <v>0</v>
      </c>
      <c r="R103" s="6"/>
      <c r="S103" s="6">
        <v>1287.5999999999999</v>
      </c>
    </row>
    <row r="104" spans="1:31" ht="40" x14ac:dyDescent="0.2">
      <c r="A104" s="2"/>
      <c r="B104" s="3" t="s">
        <v>2472</v>
      </c>
      <c r="C104" s="4" t="s">
        <v>3181</v>
      </c>
      <c r="D104" s="4" t="s">
        <v>95</v>
      </c>
      <c r="E104" s="5">
        <v>0</v>
      </c>
      <c r="F104" s="5">
        <v>6</v>
      </c>
      <c r="G104" s="6">
        <v>553.6</v>
      </c>
      <c r="H104" s="6">
        <v>553.6</v>
      </c>
      <c r="I104" s="6">
        <v>3321.6</v>
      </c>
      <c r="J104" s="6">
        <v>3321.6</v>
      </c>
      <c r="K104" s="6">
        <v>0</v>
      </c>
      <c r="L104" s="6">
        <v>0</v>
      </c>
      <c r="M104" s="6">
        <v>0</v>
      </c>
      <c r="N104" s="6">
        <v>0</v>
      </c>
      <c r="O104" s="6">
        <v>0</v>
      </c>
      <c r="P104" s="6">
        <v>0</v>
      </c>
      <c r="R104" s="6"/>
      <c r="S104" s="6">
        <v>3321.6</v>
      </c>
      <c r="T104" s="15">
        <f>T105</f>
        <v>1.6086956521739131</v>
      </c>
      <c r="U104" s="15">
        <f>U105</f>
        <v>1.5830436406350799</v>
      </c>
      <c r="V104" s="16">
        <f t="shared" ref="V104" si="187">G104*U104</f>
        <v>876.37295945558026</v>
      </c>
      <c r="W104" s="16">
        <f t="shared" ref="W104" si="188">V104-G104</f>
        <v>322.77295945558024</v>
      </c>
      <c r="X104" s="16">
        <f t="shared" ref="X104" si="189">F104*W104</f>
        <v>1936.6377567334814</v>
      </c>
      <c r="Y104" s="15">
        <f t="shared" ref="Y104:Y113" si="190">104.584835545197%-100%</f>
        <v>4.5848355451969969E-2</v>
      </c>
      <c r="Z104" s="15">
        <f t="shared" ref="Z104:Z113" si="191">101.199262415129%-100%</f>
        <v>1.1992624151289988E-2</v>
      </c>
      <c r="AA104" s="15">
        <f t="shared" ref="AA104:AA113" si="192">101.911505501324%-100%</f>
        <v>1.9115055013239957E-2</v>
      </c>
      <c r="AB104" s="15">
        <f t="shared" ref="AB104:AB113" si="193">AVERAGE(Y104:AA104)</f>
        <v>2.5652011538833303E-2</v>
      </c>
      <c r="AC104" s="17" t="s">
        <v>4965</v>
      </c>
    </row>
    <row r="105" spans="1:31" s="85" customFormat="1" x14ac:dyDescent="0.35">
      <c r="A105" s="80"/>
      <c r="B105" s="81">
        <v>34575492</v>
      </c>
      <c r="C105" s="82" t="s">
        <v>4961</v>
      </c>
      <c r="D105" s="82" t="s">
        <v>95</v>
      </c>
      <c r="E105" s="83">
        <v>1.295E-2</v>
      </c>
      <c r="F105" s="83">
        <v>6</v>
      </c>
      <c r="G105" s="84">
        <v>161</v>
      </c>
      <c r="H105" s="84">
        <v>161</v>
      </c>
      <c r="I105" s="84">
        <v>101.893380365</v>
      </c>
      <c r="J105" s="84">
        <v>101.893380365</v>
      </c>
      <c r="K105" s="84"/>
      <c r="L105" s="84"/>
      <c r="M105" s="84"/>
      <c r="N105" s="84"/>
      <c r="O105" s="84"/>
      <c r="P105" s="84"/>
      <c r="R105" s="84">
        <v>259</v>
      </c>
      <c r="S105" s="84">
        <v>117.72364296000001</v>
      </c>
      <c r="T105" s="15">
        <f t="shared" ref="T105" si="194">R105/H105</f>
        <v>1.6086956521739131</v>
      </c>
      <c r="U105" s="15">
        <f t="shared" ref="U105" si="195">T105-AB105</f>
        <v>1.5830436406350799</v>
      </c>
      <c r="V105" s="16"/>
      <c r="W105" s="16"/>
      <c r="X105" s="16"/>
      <c r="Y105" s="15">
        <f t="shared" si="190"/>
        <v>4.5848355451969969E-2</v>
      </c>
      <c r="Z105" s="15">
        <f t="shared" si="191"/>
        <v>1.1992624151289988E-2</v>
      </c>
      <c r="AA105" s="15">
        <f t="shared" si="192"/>
        <v>1.9115055013239957E-2</v>
      </c>
      <c r="AB105" s="15">
        <f t="shared" si="193"/>
        <v>2.5652011538833303E-2</v>
      </c>
      <c r="AC105" s="17" t="s">
        <v>4966</v>
      </c>
      <c r="AD105" s="86"/>
      <c r="AE105" s="101"/>
    </row>
    <row r="106" spans="1:31" ht="40" x14ac:dyDescent="0.2">
      <c r="A106" s="2"/>
      <c r="B106" s="3" t="s">
        <v>2474</v>
      </c>
      <c r="C106" s="4" t="s">
        <v>3182</v>
      </c>
      <c r="D106" s="4" t="s">
        <v>95</v>
      </c>
      <c r="E106" s="5">
        <v>0</v>
      </c>
      <c r="F106" s="5">
        <v>26</v>
      </c>
      <c r="G106" s="6">
        <v>362.33</v>
      </c>
      <c r="H106" s="6">
        <v>362.33</v>
      </c>
      <c r="I106" s="6">
        <v>9420.58</v>
      </c>
      <c r="J106" s="6">
        <v>9420.58</v>
      </c>
      <c r="K106" s="6">
        <v>0</v>
      </c>
      <c r="L106" s="6">
        <v>0</v>
      </c>
      <c r="M106" s="6">
        <v>0</v>
      </c>
      <c r="N106" s="6">
        <v>0</v>
      </c>
      <c r="O106" s="6">
        <v>0</v>
      </c>
      <c r="P106" s="6">
        <v>0</v>
      </c>
      <c r="R106" s="6"/>
      <c r="S106" s="6">
        <v>9420.58</v>
      </c>
      <c r="T106" s="15">
        <f>T107</f>
        <v>1.6086956521739131</v>
      </c>
      <c r="U106" s="15">
        <f>U107</f>
        <v>1.5830436406350799</v>
      </c>
      <c r="V106" s="16">
        <f t="shared" ref="V106" si="196">G106*U106</f>
        <v>573.58420231130845</v>
      </c>
      <c r="W106" s="16">
        <f t="shared" ref="W106" si="197">V106-G106</f>
        <v>211.25420231130846</v>
      </c>
      <c r="X106" s="16">
        <f t="shared" ref="X106" si="198">F106*W106</f>
        <v>5492.6092600940201</v>
      </c>
      <c r="Y106" s="15">
        <f t="shared" si="190"/>
        <v>4.5848355451969969E-2</v>
      </c>
      <c r="Z106" s="15">
        <f t="shared" si="191"/>
        <v>1.1992624151289988E-2</v>
      </c>
      <c r="AA106" s="15">
        <f t="shared" si="192"/>
        <v>1.9115055013239957E-2</v>
      </c>
      <c r="AB106" s="15">
        <f t="shared" si="193"/>
        <v>2.5652011538833303E-2</v>
      </c>
      <c r="AC106" s="17" t="s">
        <v>4965</v>
      </c>
    </row>
    <row r="107" spans="1:31" s="85" customFormat="1" x14ac:dyDescent="0.35">
      <c r="A107" s="80"/>
      <c r="B107" s="81">
        <v>34575492</v>
      </c>
      <c r="C107" s="82" t="s">
        <v>4961</v>
      </c>
      <c r="D107" s="82" t="s">
        <v>95</v>
      </c>
      <c r="E107" s="83">
        <v>1.295E-2</v>
      </c>
      <c r="F107" s="83">
        <v>26</v>
      </c>
      <c r="G107" s="84">
        <v>161</v>
      </c>
      <c r="H107" s="84">
        <v>161</v>
      </c>
      <c r="I107" s="84">
        <v>101.893380365</v>
      </c>
      <c r="J107" s="84">
        <v>101.893380365</v>
      </c>
      <c r="K107" s="84"/>
      <c r="L107" s="84"/>
      <c r="M107" s="84"/>
      <c r="N107" s="84"/>
      <c r="O107" s="84"/>
      <c r="P107" s="84"/>
      <c r="R107" s="84">
        <v>259</v>
      </c>
      <c r="S107" s="84">
        <v>117.72364296000001</v>
      </c>
      <c r="T107" s="15">
        <f t="shared" ref="T107" si="199">R107/H107</f>
        <v>1.6086956521739131</v>
      </c>
      <c r="U107" s="15">
        <f t="shared" ref="U107" si="200">T107-AB107</f>
        <v>1.5830436406350799</v>
      </c>
      <c r="V107" s="16"/>
      <c r="W107" s="16"/>
      <c r="X107" s="16"/>
      <c r="Y107" s="15">
        <f t="shared" si="190"/>
        <v>4.5848355451969969E-2</v>
      </c>
      <c r="Z107" s="15">
        <f t="shared" si="191"/>
        <v>1.1992624151289988E-2</v>
      </c>
      <c r="AA107" s="15">
        <f t="shared" si="192"/>
        <v>1.9115055013239957E-2</v>
      </c>
      <c r="AB107" s="15">
        <f t="shared" si="193"/>
        <v>2.5652011538833303E-2</v>
      </c>
      <c r="AC107" s="17" t="s">
        <v>4966</v>
      </c>
      <c r="AD107" s="86"/>
      <c r="AE107" s="101"/>
    </row>
    <row r="108" spans="1:31" ht="40" x14ac:dyDescent="0.2">
      <c r="A108" s="2"/>
      <c r="B108" s="3" t="s">
        <v>2476</v>
      </c>
      <c r="C108" s="4" t="s">
        <v>2441</v>
      </c>
      <c r="D108" s="4" t="s">
        <v>95</v>
      </c>
      <c r="E108" s="5">
        <v>0</v>
      </c>
      <c r="F108" s="5">
        <v>15</v>
      </c>
      <c r="G108" s="6">
        <v>293.54000000000002</v>
      </c>
      <c r="H108" s="6">
        <v>293.54000000000002</v>
      </c>
      <c r="I108" s="6">
        <v>4403.1000000000004</v>
      </c>
      <c r="J108" s="6">
        <v>4403.1000000000004</v>
      </c>
      <c r="K108" s="6">
        <v>0</v>
      </c>
      <c r="L108" s="6">
        <v>0</v>
      </c>
      <c r="M108" s="6">
        <v>0</v>
      </c>
      <c r="N108" s="6">
        <v>0</v>
      </c>
      <c r="O108" s="6">
        <v>0</v>
      </c>
      <c r="P108" s="6">
        <v>0</v>
      </c>
      <c r="R108" s="6"/>
      <c r="S108" s="6">
        <v>4403.1000000000004</v>
      </c>
      <c r="T108" s="15">
        <f>T109</f>
        <v>1.6086956521739131</v>
      </c>
      <c r="U108" s="15">
        <f>U109</f>
        <v>1.5830436406350799</v>
      </c>
      <c r="V108" s="16">
        <f t="shared" ref="V108" si="201">G108*U108</f>
        <v>464.68663027202138</v>
      </c>
      <c r="W108" s="16">
        <f t="shared" ref="W108" si="202">V108-G108</f>
        <v>171.14663027202135</v>
      </c>
      <c r="X108" s="16">
        <f t="shared" ref="X108" si="203">F108*W108</f>
        <v>2567.1994540803203</v>
      </c>
      <c r="Y108" s="15">
        <f t="shared" si="190"/>
        <v>4.5848355451969969E-2</v>
      </c>
      <c r="Z108" s="15">
        <f t="shared" si="191"/>
        <v>1.1992624151289988E-2</v>
      </c>
      <c r="AA108" s="15">
        <f t="shared" si="192"/>
        <v>1.9115055013239957E-2</v>
      </c>
      <c r="AB108" s="15">
        <f t="shared" si="193"/>
        <v>2.5652011538833303E-2</v>
      </c>
      <c r="AC108" s="17" t="s">
        <v>4965</v>
      </c>
    </row>
    <row r="109" spans="1:31" s="85" customFormat="1" x14ac:dyDescent="0.35">
      <c r="A109" s="80"/>
      <c r="B109" s="81">
        <v>34575492</v>
      </c>
      <c r="C109" s="82" t="s">
        <v>4961</v>
      </c>
      <c r="D109" s="82" t="s">
        <v>95</v>
      </c>
      <c r="E109" s="83">
        <v>1.295E-2</v>
      </c>
      <c r="F109" s="83">
        <v>15</v>
      </c>
      <c r="G109" s="84">
        <v>161</v>
      </c>
      <c r="H109" s="84">
        <v>161</v>
      </c>
      <c r="I109" s="84">
        <v>101.893380365</v>
      </c>
      <c r="J109" s="84">
        <v>101.893380365</v>
      </c>
      <c r="K109" s="84"/>
      <c r="L109" s="84"/>
      <c r="M109" s="84"/>
      <c r="N109" s="84"/>
      <c r="O109" s="84"/>
      <c r="P109" s="84"/>
      <c r="R109" s="84">
        <v>259</v>
      </c>
      <c r="S109" s="84">
        <v>117.72364296000001</v>
      </c>
      <c r="T109" s="15">
        <f t="shared" ref="T109" si="204">R109/H109</f>
        <v>1.6086956521739131</v>
      </c>
      <c r="U109" s="15">
        <f t="shared" ref="U109" si="205">T109-AB109</f>
        <v>1.5830436406350799</v>
      </c>
      <c r="V109" s="16"/>
      <c r="W109" s="16"/>
      <c r="X109" s="16"/>
      <c r="Y109" s="15">
        <f t="shared" si="190"/>
        <v>4.5848355451969969E-2</v>
      </c>
      <c r="Z109" s="15">
        <f t="shared" si="191"/>
        <v>1.1992624151289988E-2</v>
      </c>
      <c r="AA109" s="15">
        <f t="shared" si="192"/>
        <v>1.9115055013239957E-2</v>
      </c>
      <c r="AB109" s="15">
        <f t="shared" si="193"/>
        <v>2.5652011538833303E-2</v>
      </c>
      <c r="AC109" s="17" t="s">
        <v>4966</v>
      </c>
      <c r="AD109" s="86"/>
      <c r="AE109" s="101"/>
    </row>
    <row r="110" spans="1:31" ht="40" x14ac:dyDescent="0.2">
      <c r="A110" s="2"/>
      <c r="B110" s="3" t="s">
        <v>2478</v>
      </c>
      <c r="C110" s="4" t="s">
        <v>2443</v>
      </c>
      <c r="D110" s="4" t="s">
        <v>95</v>
      </c>
      <c r="E110" s="5">
        <v>0</v>
      </c>
      <c r="F110" s="5">
        <v>50</v>
      </c>
      <c r="G110" s="6">
        <v>228.86</v>
      </c>
      <c r="H110" s="6">
        <v>228.86</v>
      </c>
      <c r="I110" s="6">
        <v>11443</v>
      </c>
      <c r="J110" s="6">
        <v>11443</v>
      </c>
      <c r="K110" s="6">
        <v>0</v>
      </c>
      <c r="L110" s="6">
        <v>0</v>
      </c>
      <c r="M110" s="6">
        <v>0</v>
      </c>
      <c r="N110" s="6">
        <v>0</v>
      </c>
      <c r="O110" s="6">
        <v>0</v>
      </c>
      <c r="P110" s="6">
        <v>0</v>
      </c>
      <c r="R110" s="6"/>
      <c r="S110" s="6">
        <v>11443</v>
      </c>
      <c r="T110" s="15">
        <f>T111</f>
        <v>1.6086956521739131</v>
      </c>
      <c r="U110" s="15">
        <f>U111</f>
        <v>1.5830436406350799</v>
      </c>
      <c r="V110" s="16">
        <f t="shared" ref="V110" si="206">G110*U110</f>
        <v>362.29536759574438</v>
      </c>
      <c r="W110" s="16">
        <f t="shared" ref="W110" si="207">V110-G110</f>
        <v>133.43536759574437</v>
      </c>
      <c r="X110" s="16">
        <f t="shared" ref="X110" si="208">F110*W110</f>
        <v>6671.7683797872187</v>
      </c>
      <c r="Y110" s="15">
        <f t="shared" si="190"/>
        <v>4.5848355451969969E-2</v>
      </c>
      <c r="Z110" s="15">
        <f t="shared" si="191"/>
        <v>1.1992624151289988E-2</v>
      </c>
      <c r="AA110" s="15">
        <f t="shared" si="192"/>
        <v>1.9115055013239957E-2</v>
      </c>
      <c r="AB110" s="15">
        <f t="shared" si="193"/>
        <v>2.5652011538833303E-2</v>
      </c>
      <c r="AC110" s="17" t="s">
        <v>4965</v>
      </c>
    </row>
    <row r="111" spans="1:31" s="85" customFormat="1" x14ac:dyDescent="0.35">
      <c r="A111" s="80"/>
      <c r="B111" s="81">
        <v>34575492</v>
      </c>
      <c r="C111" s="82" t="s">
        <v>4961</v>
      </c>
      <c r="D111" s="82" t="s">
        <v>95</v>
      </c>
      <c r="E111" s="83">
        <v>1.295E-2</v>
      </c>
      <c r="F111" s="83">
        <v>50</v>
      </c>
      <c r="G111" s="84">
        <v>161</v>
      </c>
      <c r="H111" s="84">
        <v>161</v>
      </c>
      <c r="I111" s="84">
        <v>101.893380365</v>
      </c>
      <c r="J111" s="84">
        <v>101.893380365</v>
      </c>
      <c r="K111" s="84"/>
      <c r="L111" s="84"/>
      <c r="M111" s="84"/>
      <c r="N111" s="84"/>
      <c r="O111" s="84"/>
      <c r="P111" s="84"/>
      <c r="R111" s="84">
        <v>259</v>
      </c>
      <c r="S111" s="84">
        <v>117.72364296000001</v>
      </c>
      <c r="T111" s="15">
        <f t="shared" ref="T111" si="209">R111/H111</f>
        <v>1.6086956521739131</v>
      </c>
      <c r="U111" s="15">
        <f t="shared" ref="U111" si="210">T111-AB111</f>
        <v>1.5830436406350799</v>
      </c>
      <c r="V111" s="16"/>
      <c r="W111" s="16"/>
      <c r="X111" s="16"/>
      <c r="Y111" s="15">
        <f t="shared" si="190"/>
        <v>4.5848355451969969E-2</v>
      </c>
      <c r="Z111" s="15">
        <f t="shared" si="191"/>
        <v>1.1992624151289988E-2</v>
      </c>
      <c r="AA111" s="15">
        <f t="shared" si="192"/>
        <v>1.9115055013239957E-2</v>
      </c>
      <c r="AB111" s="15">
        <f t="shared" si="193"/>
        <v>2.5652011538833303E-2</v>
      </c>
      <c r="AC111" s="17" t="s">
        <v>4966</v>
      </c>
      <c r="AD111" s="86"/>
      <c r="AE111" s="101"/>
    </row>
    <row r="112" spans="1:31" ht="40" x14ac:dyDescent="0.2">
      <c r="A112" s="2"/>
      <c r="B112" s="3" t="s">
        <v>2480</v>
      </c>
      <c r="C112" s="4" t="s">
        <v>2445</v>
      </c>
      <c r="D112" s="4" t="s">
        <v>95</v>
      </c>
      <c r="E112" s="5">
        <v>0</v>
      </c>
      <c r="F112" s="5">
        <v>15</v>
      </c>
      <c r="G112" s="6">
        <v>201.96</v>
      </c>
      <c r="H112" s="6">
        <v>201.96</v>
      </c>
      <c r="I112" s="6">
        <v>3029.4</v>
      </c>
      <c r="J112" s="6">
        <v>3029.4</v>
      </c>
      <c r="K112" s="6">
        <v>0</v>
      </c>
      <c r="L112" s="6">
        <v>0</v>
      </c>
      <c r="M112" s="6">
        <v>0</v>
      </c>
      <c r="N112" s="6">
        <v>0</v>
      </c>
      <c r="O112" s="6">
        <v>0</v>
      </c>
      <c r="P112" s="6">
        <v>0</v>
      </c>
      <c r="R112" s="6"/>
      <c r="S112" s="6">
        <v>3029.4</v>
      </c>
      <c r="T112" s="15">
        <f>T113</f>
        <v>1.6086956521739131</v>
      </c>
      <c r="U112" s="15">
        <f>U113</f>
        <v>1.5830436406350799</v>
      </c>
      <c r="V112" s="16">
        <f t="shared" ref="V112" si="211">G112*U112</f>
        <v>319.71149366266076</v>
      </c>
      <c r="W112" s="16">
        <f t="shared" ref="W112" si="212">V112-G112</f>
        <v>117.75149366266075</v>
      </c>
      <c r="X112" s="16">
        <f t="shared" ref="X112" si="213">F112*W112</f>
        <v>1766.2724049399112</v>
      </c>
      <c r="Y112" s="15">
        <f t="shared" si="190"/>
        <v>4.5848355451969969E-2</v>
      </c>
      <c r="Z112" s="15">
        <f t="shared" si="191"/>
        <v>1.1992624151289988E-2</v>
      </c>
      <c r="AA112" s="15">
        <f t="shared" si="192"/>
        <v>1.9115055013239957E-2</v>
      </c>
      <c r="AB112" s="15">
        <f t="shared" si="193"/>
        <v>2.5652011538833303E-2</v>
      </c>
      <c r="AC112" s="17" t="s">
        <v>4965</v>
      </c>
    </row>
    <row r="113" spans="1:31" s="85" customFormat="1" x14ac:dyDescent="0.35">
      <c r="A113" s="80"/>
      <c r="B113" s="81">
        <v>34575491</v>
      </c>
      <c r="C113" s="82" t="s">
        <v>4963</v>
      </c>
      <c r="D113" s="82" t="s">
        <v>95</v>
      </c>
      <c r="E113" s="83">
        <v>1.295E-2</v>
      </c>
      <c r="F113" s="83">
        <v>15</v>
      </c>
      <c r="G113" s="84">
        <v>161</v>
      </c>
      <c r="H113" s="84">
        <v>161</v>
      </c>
      <c r="I113" s="84">
        <v>101.893380365</v>
      </c>
      <c r="J113" s="84">
        <v>101.893380365</v>
      </c>
      <c r="K113" s="84"/>
      <c r="L113" s="84"/>
      <c r="M113" s="84"/>
      <c r="N113" s="84"/>
      <c r="O113" s="84"/>
      <c r="P113" s="84"/>
      <c r="R113" s="84">
        <v>259</v>
      </c>
      <c r="S113" s="84">
        <v>117.72364296000001</v>
      </c>
      <c r="T113" s="15">
        <f t="shared" ref="T113" si="214">R113/H113</f>
        <v>1.6086956521739131</v>
      </c>
      <c r="U113" s="15">
        <f t="shared" ref="U113" si="215">T113-AB113</f>
        <v>1.5830436406350799</v>
      </c>
      <c r="V113" s="16"/>
      <c r="W113" s="16"/>
      <c r="X113" s="16"/>
      <c r="Y113" s="15">
        <f t="shared" si="190"/>
        <v>4.5848355451969969E-2</v>
      </c>
      <c r="Z113" s="15">
        <f t="shared" si="191"/>
        <v>1.1992624151289988E-2</v>
      </c>
      <c r="AA113" s="15">
        <f t="shared" si="192"/>
        <v>1.9115055013239957E-2</v>
      </c>
      <c r="AB113" s="15">
        <f t="shared" si="193"/>
        <v>2.5652011538833303E-2</v>
      </c>
      <c r="AC113" s="17" t="s">
        <v>4966</v>
      </c>
      <c r="AD113" s="86"/>
      <c r="AE113" s="101"/>
    </row>
    <row r="114" spans="1:31" ht="20" x14ac:dyDescent="0.2">
      <c r="A114" s="2"/>
      <c r="B114" s="3" t="s">
        <v>2482</v>
      </c>
      <c r="C114" s="4" t="s">
        <v>2447</v>
      </c>
      <c r="D114" s="4" t="s">
        <v>44</v>
      </c>
      <c r="E114" s="5">
        <v>0</v>
      </c>
      <c r="F114" s="5">
        <v>220</v>
      </c>
      <c r="G114" s="6">
        <v>69.400000000000006</v>
      </c>
      <c r="H114" s="6"/>
      <c r="I114" s="6">
        <v>15268</v>
      </c>
      <c r="J114" s="6">
        <v>15268</v>
      </c>
      <c r="K114" s="6">
        <v>0</v>
      </c>
      <c r="L114" s="6">
        <v>0</v>
      </c>
      <c r="M114" s="6">
        <v>0</v>
      </c>
      <c r="N114" s="6">
        <v>0</v>
      </c>
      <c r="O114" s="6">
        <v>0</v>
      </c>
      <c r="P114" s="6">
        <v>0</v>
      </c>
      <c r="R114" s="6"/>
      <c r="S114" s="6">
        <v>15268</v>
      </c>
    </row>
    <row r="115" spans="1:31" ht="30" x14ac:dyDescent="0.2">
      <c r="A115" s="2"/>
      <c r="B115" s="3" t="s">
        <v>2484</v>
      </c>
      <c r="C115" s="4" t="s">
        <v>2449</v>
      </c>
      <c r="D115" s="4" t="s">
        <v>44</v>
      </c>
      <c r="E115" s="5">
        <v>0</v>
      </c>
      <c r="F115" s="5">
        <v>55</v>
      </c>
      <c r="G115" s="6">
        <v>160.02000000000001</v>
      </c>
      <c r="H115" s="6"/>
      <c r="I115" s="6">
        <v>8801.1</v>
      </c>
      <c r="J115" s="6">
        <v>8801.1</v>
      </c>
      <c r="K115" s="6">
        <v>0</v>
      </c>
      <c r="L115" s="6">
        <v>0</v>
      </c>
      <c r="M115" s="6">
        <v>0</v>
      </c>
      <c r="N115" s="6">
        <v>0</v>
      </c>
      <c r="O115" s="6">
        <v>0</v>
      </c>
      <c r="P115" s="6">
        <v>0</v>
      </c>
      <c r="R115" s="6"/>
      <c r="S115" s="6">
        <v>8801.1</v>
      </c>
    </row>
    <row r="116" spans="1:31" ht="30" x14ac:dyDescent="0.2">
      <c r="A116" s="2"/>
      <c r="B116" s="3" t="s">
        <v>2486</v>
      </c>
      <c r="C116" s="4" t="s">
        <v>2451</v>
      </c>
      <c r="D116" s="4" t="s">
        <v>44</v>
      </c>
      <c r="E116" s="5">
        <v>0</v>
      </c>
      <c r="F116" s="5">
        <v>30</v>
      </c>
      <c r="G116" s="6">
        <v>162.94999999999999</v>
      </c>
      <c r="H116" s="6"/>
      <c r="I116" s="6">
        <v>4888.5</v>
      </c>
      <c r="J116" s="6">
        <v>4888.5</v>
      </c>
      <c r="K116" s="6">
        <v>0</v>
      </c>
      <c r="L116" s="6">
        <v>0</v>
      </c>
      <c r="M116" s="6">
        <v>0</v>
      </c>
      <c r="N116" s="6">
        <v>0</v>
      </c>
      <c r="O116" s="6">
        <v>0</v>
      </c>
      <c r="P116" s="6">
        <v>0</v>
      </c>
      <c r="R116" s="6"/>
      <c r="S116" s="6">
        <v>4888.5</v>
      </c>
    </row>
    <row r="117" spans="1:31" ht="30" x14ac:dyDescent="0.2">
      <c r="A117" s="2"/>
      <c r="B117" s="3" t="s">
        <v>2488</v>
      </c>
      <c r="C117" s="4" t="s">
        <v>2453</v>
      </c>
      <c r="D117" s="4" t="s">
        <v>44</v>
      </c>
      <c r="E117" s="5">
        <v>0</v>
      </c>
      <c r="F117" s="5">
        <v>80</v>
      </c>
      <c r="G117" s="6">
        <v>94.87</v>
      </c>
      <c r="H117" s="6"/>
      <c r="I117" s="6">
        <v>7589.6</v>
      </c>
      <c r="J117" s="6">
        <v>7589.6</v>
      </c>
      <c r="K117" s="6">
        <v>0</v>
      </c>
      <c r="L117" s="6">
        <v>0</v>
      </c>
      <c r="M117" s="6">
        <v>0</v>
      </c>
      <c r="N117" s="6">
        <v>0</v>
      </c>
      <c r="O117" s="6">
        <v>0</v>
      </c>
      <c r="P117" s="6">
        <v>0</v>
      </c>
      <c r="R117" s="6"/>
      <c r="S117" s="6">
        <v>7589.6</v>
      </c>
    </row>
    <row r="118" spans="1:31" ht="40" x14ac:dyDescent="0.2">
      <c r="A118" s="2"/>
      <c r="B118" s="3" t="s">
        <v>2490</v>
      </c>
      <c r="C118" s="4" t="s">
        <v>2455</v>
      </c>
      <c r="D118" s="4" t="s">
        <v>44</v>
      </c>
      <c r="E118" s="5">
        <v>0</v>
      </c>
      <c r="F118" s="5">
        <v>45</v>
      </c>
      <c r="G118" s="6">
        <v>103.47</v>
      </c>
      <c r="H118" s="6"/>
      <c r="I118" s="6">
        <v>4656.1499999999996</v>
      </c>
      <c r="J118" s="6">
        <v>4656.1499999999996</v>
      </c>
      <c r="K118" s="6">
        <v>0</v>
      </c>
      <c r="L118" s="6">
        <v>0</v>
      </c>
      <c r="M118" s="6">
        <v>0</v>
      </c>
      <c r="N118" s="6">
        <v>0</v>
      </c>
      <c r="O118" s="6">
        <v>0</v>
      </c>
      <c r="P118" s="6">
        <v>0</v>
      </c>
      <c r="R118" s="6"/>
      <c r="S118" s="6">
        <v>4656.1499999999996</v>
      </c>
    </row>
    <row r="119" spans="1:31" ht="40" x14ac:dyDescent="0.2">
      <c r="A119" s="2"/>
      <c r="B119" s="3" t="s">
        <v>2492</v>
      </c>
      <c r="C119" s="4" t="s">
        <v>3183</v>
      </c>
      <c r="D119" s="4" t="s">
        <v>44</v>
      </c>
      <c r="E119" s="5">
        <v>0</v>
      </c>
      <c r="F119" s="5">
        <v>25</v>
      </c>
      <c r="G119" s="6">
        <v>197.57</v>
      </c>
      <c r="H119" s="6"/>
      <c r="I119" s="6">
        <v>4939.25</v>
      </c>
      <c r="J119" s="6">
        <v>4939.25</v>
      </c>
      <c r="K119" s="6">
        <v>0</v>
      </c>
      <c r="L119" s="6">
        <v>0</v>
      </c>
      <c r="M119" s="6">
        <v>0</v>
      </c>
      <c r="N119" s="6">
        <v>0</v>
      </c>
      <c r="O119" s="6">
        <v>0</v>
      </c>
      <c r="P119" s="6">
        <v>0</v>
      </c>
      <c r="R119" s="6"/>
      <c r="S119" s="6">
        <v>4939.25</v>
      </c>
    </row>
    <row r="120" spans="1:31" ht="40" x14ac:dyDescent="0.2">
      <c r="A120" s="2"/>
      <c r="B120" s="3" t="s">
        <v>2494</v>
      </c>
      <c r="C120" s="4" t="s">
        <v>3184</v>
      </c>
      <c r="D120" s="4" t="s">
        <v>44</v>
      </c>
      <c r="E120" s="5">
        <v>0</v>
      </c>
      <c r="F120" s="5">
        <v>5</v>
      </c>
      <c r="G120" s="6">
        <v>197.57</v>
      </c>
      <c r="H120" s="6"/>
      <c r="I120" s="6">
        <v>987.85</v>
      </c>
      <c r="J120" s="6">
        <v>987.85</v>
      </c>
      <c r="K120" s="6">
        <v>0</v>
      </c>
      <c r="L120" s="6">
        <v>0</v>
      </c>
      <c r="M120" s="6">
        <v>0</v>
      </c>
      <c r="N120" s="6">
        <v>0</v>
      </c>
      <c r="O120" s="6">
        <v>0</v>
      </c>
      <c r="P120" s="6">
        <v>0</v>
      </c>
      <c r="R120" s="6"/>
      <c r="S120" s="6">
        <v>987.85</v>
      </c>
    </row>
    <row r="121" spans="1:31" ht="30" x14ac:dyDescent="0.2">
      <c r="A121" s="2"/>
      <c r="B121" s="3" t="s">
        <v>2496</v>
      </c>
      <c r="C121" s="4" t="s">
        <v>2457</v>
      </c>
      <c r="D121" s="4" t="s">
        <v>95</v>
      </c>
      <c r="E121" s="5">
        <v>0</v>
      </c>
      <c r="F121" s="5">
        <v>170</v>
      </c>
      <c r="G121" s="6">
        <v>46.97</v>
      </c>
      <c r="H121" s="6"/>
      <c r="I121" s="6">
        <v>7984.9</v>
      </c>
      <c r="J121" s="6">
        <v>7984.9</v>
      </c>
      <c r="K121" s="6">
        <v>0</v>
      </c>
      <c r="L121" s="6">
        <v>0</v>
      </c>
      <c r="M121" s="6">
        <v>0</v>
      </c>
      <c r="N121" s="6">
        <v>0</v>
      </c>
      <c r="O121" s="6">
        <v>0</v>
      </c>
      <c r="P121" s="6">
        <v>0</v>
      </c>
      <c r="R121" s="6"/>
      <c r="S121" s="6">
        <v>7984.9</v>
      </c>
    </row>
    <row r="122" spans="1:31" ht="30" x14ac:dyDescent="0.2">
      <c r="A122" s="2"/>
      <c r="B122" s="3" t="s">
        <v>2498</v>
      </c>
      <c r="C122" s="4" t="s">
        <v>3185</v>
      </c>
      <c r="D122" s="4" t="s">
        <v>95</v>
      </c>
      <c r="E122" s="5">
        <v>0</v>
      </c>
      <c r="F122" s="5">
        <v>15</v>
      </c>
      <c r="G122" s="6">
        <v>49.27</v>
      </c>
      <c r="H122" s="6"/>
      <c r="I122" s="6">
        <v>739.05</v>
      </c>
      <c r="J122" s="6">
        <v>739.05</v>
      </c>
      <c r="K122" s="6">
        <v>0</v>
      </c>
      <c r="L122" s="6">
        <v>0</v>
      </c>
      <c r="M122" s="6">
        <v>0</v>
      </c>
      <c r="N122" s="6">
        <v>0</v>
      </c>
      <c r="O122" s="6">
        <v>0</v>
      </c>
      <c r="P122" s="6">
        <v>0</v>
      </c>
      <c r="R122" s="6"/>
      <c r="S122" s="6">
        <v>739.05</v>
      </c>
    </row>
    <row r="123" spans="1:31" ht="30" x14ac:dyDescent="0.2">
      <c r="A123" s="2"/>
      <c r="B123" s="3" t="s">
        <v>2500</v>
      </c>
      <c r="C123" s="4" t="s">
        <v>3186</v>
      </c>
      <c r="D123" s="4" t="s">
        <v>95</v>
      </c>
      <c r="E123" s="5">
        <v>0</v>
      </c>
      <c r="F123" s="5">
        <v>25</v>
      </c>
      <c r="G123" s="6">
        <v>71.510000000000005</v>
      </c>
      <c r="H123" s="6"/>
      <c r="I123" s="6">
        <v>1787.75</v>
      </c>
      <c r="J123" s="6">
        <v>1787.75</v>
      </c>
      <c r="K123" s="6">
        <v>0</v>
      </c>
      <c r="L123" s="6">
        <v>0</v>
      </c>
      <c r="M123" s="6">
        <v>0</v>
      </c>
      <c r="N123" s="6">
        <v>0</v>
      </c>
      <c r="O123" s="6">
        <v>0</v>
      </c>
      <c r="P123" s="6">
        <v>0</v>
      </c>
      <c r="R123" s="6"/>
      <c r="S123" s="6">
        <v>1787.75</v>
      </c>
    </row>
    <row r="124" spans="1:31" ht="30" x14ac:dyDescent="0.2">
      <c r="A124" s="2"/>
      <c r="B124" s="3" t="s">
        <v>2502</v>
      </c>
      <c r="C124" s="4" t="s">
        <v>2459</v>
      </c>
      <c r="D124" s="4" t="s">
        <v>95</v>
      </c>
      <c r="E124" s="5">
        <v>0</v>
      </c>
      <c r="F124" s="5">
        <v>10</v>
      </c>
      <c r="G124" s="6">
        <v>70.77</v>
      </c>
      <c r="H124" s="6"/>
      <c r="I124" s="6">
        <v>707.7</v>
      </c>
      <c r="J124" s="6">
        <v>707.7</v>
      </c>
      <c r="K124" s="6">
        <v>0</v>
      </c>
      <c r="L124" s="6">
        <v>0</v>
      </c>
      <c r="M124" s="6">
        <v>0</v>
      </c>
      <c r="N124" s="6">
        <v>0</v>
      </c>
      <c r="O124" s="6">
        <v>0</v>
      </c>
      <c r="P124" s="6">
        <v>0</v>
      </c>
      <c r="R124" s="6"/>
      <c r="S124" s="6">
        <v>707.7</v>
      </c>
    </row>
    <row r="125" spans="1:31" ht="30" x14ac:dyDescent="0.2">
      <c r="A125" s="2"/>
      <c r="B125" s="3" t="s">
        <v>2505</v>
      </c>
      <c r="C125" s="4" t="s">
        <v>2461</v>
      </c>
      <c r="D125" s="4" t="s">
        <v>95</v>
      </c>
      <c r="E125" s="5">
        <v>0</v>
      </c>
      <c r="F125" s="5">
        <v>20</v>
      </c>
      <c r="G125" s="6">
        <v>59.78</v>
      </c>
      <c r="H125" s="6"/>
      <c r="I125" s="6">
        <v>1195.5999999999999</v>
      </c>
      <c r="J125" s="6">
        <v>1195.5999999999999</v>
      </c>
      <c r="K125" s="6">
        <v>0</v>
      </c>
      <c r="L125" s="6">
        <v>0</v>
      </c>
      <c r="M125" s="6">
        <v>0</v>
      </c>
      <c r="N125" s="6">
        <v>0</v>
      </c>
      <c r="O125" s="6">
        <v>0</v>
      </c>
      <c r="P125" s="6">
        <v>0</v>
      </c>
      <c r="R125" s="6"/>
      <c r="S125" s="6">
        <v>1195.5999999999999</v>
      </c>
    </row>
    <row r="126" spans="1:31" ht="20" x14ac:dyDescent="0.2">
      <c r="A126" s="2"/>
      <c r="B126" s="3" t="s">
        <v>2507</v>
      </c>
      <c r="C126" s="4" t="s">
        <v>2463</v>
      </c>
      <c r="D126" s="4" t="s">
        <v>44</v>
      </c>
      <c r="E126" s="5">
        <v>0</v>
      </c>
      <c r="F126" s="5">
        <v>15</v>
      </c>
      <c r="G126" s="6">
        <v>562.19000000000005</v>
      </c>
      <c r="H126" s="6"/>
      <c r="I126" s="6">
        <v>8432.85</v>
      </c>
      <c r="J126" s="6">
        <v>8432.85</v>
      </c>
      <c r="K126" s="6">
        <v>0</v>
      </c>
      <c r="L126" s="6">
        <v>0</v>
      </c>
      <c r="M126" s="6">
        <v>0</v>
      </c>
      <c r="N126" s="6">
        <v>0</v>
      </c>
      <c r="O126" s="6">
        <v>0</v>
      </c>
      <c r="P126" s="6">
        <v>0</v>
      </c>
      <c r="R126" s="6"/>
      <c r="S126" s="6">
        <v>8432.85</v>
      </c>
    </row>
    <row r="127" spans="1:31" ht="30" x14ac:dyDescent="0.2">
      <c r="A127" s="2"/>
      <c r="B127" s="3" t="s">
        <v>2509</v>
      </c>
      <c r="C127" s="4" t="s">
        <v>2465</v>
      </c>
      <c r="D127" s="4" t="s">
        <v>44</v>
      </c>
      <c r="E127" s="5">
        <v>0</v>
      </c>
      <c r="F127" s="5">
        <v>700</v>
      </c>
      <c r="G127" s="6">
        <v>37.799999999999997</v>
      </c>
      <c r="H127" s="6">
        <v>37.799999999999997</v>
      </c>
      <c r="I127" s="6">
        <v>26460</v>
      </c>
      <c r="J127" s="6">
        <v>26460</v>
      </c>
      <c r="K127" s="6">
        <v>0</v>
      </c>
      <c r="L127" s="6">
        <v>0</v>
      </c>
      <c r="M127" s="6">
        <v>0</v>
      </c>
      <c r="N127" s="6">
        <v>0</v>
      </c>
      <c r="O127" s="6">
        <v>0</v>
      </c>
      <c r="P127" s="6">
        <v>0</v>
      </c>
      <c r="R127" s="6"/>
      <c r="S127" s="6">
        <v>26460</v>
      </c>
      <c r="T127" s="15">
        <f>T128</f>
        <v>1.4339622641509433</v>
      </c>
      <c r="U127" s="15">
        <f>U128</f>
        <v>1.4083102526121101</v>
      </c>
      <c r="V127" s="16">
        <f t="shared" ref="V127" si="216">G127*U127</f>
        <v>53.23412754873776</v>
      </c>
      <c r="W127" s="16">
        <f t="shared" ref="W127" si="217">V127-G127</f>
        <v>15.434127548737763</v>
      </c>
      <c r="X127" s="16">
        <f t="shared" ref="X127" si="218">F127*W127</f>
        <v>10803.889284116434</v>
      </c>
      <c r="Y127" s="15"/>
      <c r="Z127" s="15"/>
      <c r="AA127" s="15"/>
      <c r="AB127" s="15"/>
      <c r="AC127" s="17" t="s">
        <v>4969</v>
      </c>
    </row>
    <row r="128" spans="1:31" s="85" customFormat="1" x14ac:dyDescent="0.35">
      <c r="A128" s="80"/>
      <c r="B128" s="81">
        <v>35432540</v>
      </c>
      <c r="C128" s="82" t="s">
        <v>4967</v>
      </c>
      <c r="D128" s="82" t="s">
        <v>41</v>
      </c>
      <c r="E128" s="83">
        <v>1.295E-2</v>
      </c>
      <c r="F128" s="83">
        <v>1</v>
      </c>
      <c r="G128" s="84">
        <v>15.9</v>
      </c>
      <c r="H128" s="84">
        <v>15.9</v>
      </c>
      <c r="I128" s="84">
        <v>101.893380365</v>
      </c>
      <c r="J128" s="84">
        <v>101.893380365</v>
      </c>
      <c r="K128" s="84"/>
      <c r="L128" s="84"/>
      <c r="M128" s="84"/>
      <c r="N128" s="84"/>
      <c r="O128" s="84"/>
      <c r="P128" s="84"/>
      <c r="R128" s="84">
        <v>22.8</v>
      </c>
      <c r="S128" s="84">
        <v>117.72364296000001</v>
      </c>
      <c r="T128" s="15">
        <f t="shared" ref="T128" si="219">R128/H128</f>
        <v>1.4339622641509433</v>
      </c>
      <c r="U128" s="15">
        <f t="shared" ref="U128" si="220">T128-AB128</f>
        <v>1.4083102526121101</v>
      </c>
      <c r="V128" s="16"/>
      <c r="W128" s="16"/>
      <c r="X128" s="16"/>
      <c r="Y128" s="15">
        <f t="shared" ref="Y128" si="221">104.584835545197%-100%</f>
        <v>4.5848355451969969E-2</v>
      </c>
      <c r="Z128" s="15">
        <f t="shared" ref="Z128" si="222">101.199262415129%-100%</f>
        <v>1.1992624151289988E-2</v>
      </c>
      <c r="AA128" s="15">
        <f t="shared" ref="AA128" si="223">101.911505501324%-100%</f>
        <v>1.9115055013239957E-2</v>
      </c>
      <c r="AB128" s="15">
        <f t="shared" ref="AB128" si="224">AVERAGE(Y128:AA128)</f>
        <v>2.5652011538833303E-2</v>
      </c>
      <c r="AC128" s="17" t="s">
        <v>4968</v>
      </c>
      <c r="AD128" s="86"/>
    </row>
    <row r="129" spans="1:30" ht="30" x14ac:dyDescent="0.2">
      <c r="A129" s="2"/>
      <c r="B129" s="3" t="s">
        <v>2511</v>
      </c>
      <c r="C129" s="4" t="s">
        <v>3187</v>
      </c>
      <c r="D129" s="4" t="s">
        <v>44</v>
      </c>
      <c r="E129" s="5">
        <v>0</v>
      </c>
      <c r="F129" s="5">
        <v>45</v>
      </c>
      <c r="G129" s="6">
        <v>19.32</v>
      </c>
      <c r="H129" s="6"/>
      <c r="I129" s="6">
        <v>869.4</v>
      </c>
      <c r="J129" s="6">
        <v>869.4</v>
      </c>
      <c r="K129" s="6">
        <v>0</v>
      </c>
      <c r="L129" s="6">
        <v>0</v>
      </c>
      <c r="M129" s="6">
        <v>0</v>
      </c>
      <c r="N129" s="6">
        <v>0</v>
      </c>
      <c r="O129" s="6">
        <v>0</v>
      </c>
      <c r="P129" s="6">
        <v>0</v>
      </c>
      <c r="R129" s="6"/>
      <c r="S129" s="6">
        <v>869.4</v>
      </c>
    </row>
    <row r="130" spans="1:30" ht="20" x14ac:dyDescent="0.2">
      <c r="A130" s="2"/>
      <c r="B130" s="3" t="s">
        <v>3188</v>
      </c>
      <c r="C130" s="4" t="s">
        <v>2467</v>
      </c>
      <c r="D130" s="4" t="s">
        <v>44</v>
      </c>
      <c r="E130" s="5">
        <v>0</v>
      </c>
      <c r="F130" s="5">
        <v>300</v>
      </c>
      <c r="G130" s="6">
        <v>2.4300000000000002</v>
      </c>
      <c r="H130" s="6"/>
      <c r="I130" s="6">
        <v>729</v>
      </c>
      <c r="J130" s="6">
        <v>729</v>
      </c>
      <c r="K130" s="6">
        <v>0</v>
      </c>
      <c r="L130" s="6">
        <v>0</v>
      </c>
      <c r="M130" s="6">
        <v>0</v>
      </c>
      <c r="N130" s="6">
        <v>0</v>
      </c>
      <c r="O130" s="6">
        <v>0</v>
      </c>
      <c r="P130" s="6">
        <v>0</v>
      </c>
      <c r="R130" s="6"/>
      <c r="S130" s="6">
        <v>729</v>
      </c>
    </row>
    <row r="131" spans="1:30" ht="30" x14ac:dyDescent="0.2">
      <c r="A131" s="2"/>
      <c r="B131" s="3" t="s">
        <v>3189</v>
      </c>
      <c r="C131" s="4" t="s">
        <v>3190</v>
      </c>
      <c r="D131" s="4" t="s">
        <v>95</v>
      </c>
      <c r="E131" s="5">
        <v>0</v>
      </c>
      <c r="F131" s="5">
        <v>40</v>
      </c>
      <c r="G131" s="6">
        <v>79.03</v>
      </c>
      <c r="H131" s="6">
        <v>79.03</v>
      </c>
      <c r="I131" s="6">
        <v>3161.2</v>
      </c>
      <c r="J131" s="6">
        <v>3161.2</v>
      </c>
      <c r="K131" s="6">
        <v>0</v>
      </c>
      <c r="L131" s="6">
        <v>0</v>
      </c>
      <c r="M131" s="6">
        <v>0</v>
      </c>
      <c r="N131" s="6">
        <v>0</v>
      </c>
      <c r="O131" s="6">
        <v>0</v>
      </c>
      <c r="P131" s="6">
        <v>0</v>
      </c>
      <c r="R131" s="6"/>
      <c r="S131" s="6">
        <v>3161.2</v>
      </c>
    </row>
    <row r="132" spans="1:30" s="85" customFormat="1" x14ac:dyDescent="0.35">
      <c r="A132" s="80"/>
      <c r="B132" s="81">
        <v>34571355</v>
      </c>
      <c r="C132" s="82" t="s">
        <v>4973</v>
      </c>
      <c r="D132" s="82" t="s">
        <v>95</v>
      </c>
      <c r="E132" s="83">
        <v>1.295E-2</v>
      </c>
      <c r="F132" s="83">
        <v>40</v>
      </c>
      <c r="G132" s="84">
        <v>69.5</v>
      </c>
      <c r="H132" s="84">
        <v>69.5</v>
      </c>
      <c r="I132" s="84"/>
      <c r="J132" s="84"/>
      <c r="K132" s="84"/>
      <c r="L132" s="84"/>
      <c r="M132" s="84"/>
      <c r="N132" s="84"/>
      <c r="O132" s="84"/>
      <c r="P132" s="84"/>
      <c r="R132" s="84">
        <v>92.5</v>
      </c>
      <c r="S132" s="84">
        <v>117.72364296000001</v>
      </c>
      <c r="T132" s="15">
        <f t="shared" ref="T132" si="225">R132/H132</f>
        <v>1.3309352517985611</v>
      </c>
      <c r="U132" s="15">
        <f t="shared" ref="U132" si="226">T132-AB132</f>
        <v>1.3052832402597279</v>
      </c>
      <c r="V132" s="16">
        <f t="shared" ref="V132" si="227">G132*U132</f>
        <v>90.717185198051084</v>
      </c>
      <c r="W132" s="16">
        <f t="shared" ref="W132" si="228">V132-G132</f>
        <v>21.217185198051084</v>
      </c>
      <c r="X132" s="16">
        <f t="shared" ref="X132" si="229">F132*W132</f>
        <v>848.68740792204335</v>
      </c>
      <c r="Y132" s="15">
        <f t="shared" ref="Y132:Y134" si="230">104.584835545197%-100%</f>
        <v>4.5848355451969969E-2</v>
      </c>
      <c r="Z132" s="15">
        <f t="shared" ref="Z132:Z134" si="231">101.199262415129%-100%</f>
        <v>1.1992624151289988E-2</v>
      </c>
      <c r="AA132" s="15">
        <f t="shared" ref="AA132:AA134" si="232">101.911505501324%-100%</f>
        <v>1.9115055013239957E-2</v>
      </c>
      <c r="AB132" s="15">
        <f t="shared" ref="AB132" si="233">AVERAGE(Y132:AA132)</f>
        <v>2.5652011538833303E-2</v>
      </c>
      <c r="AC132" s="17" t="s">
        <v>4974</v>
      </c>
      <c r="AD132" s="86"/>
    </row>
    <row r="133" spans="1:30" ht="30" x14ac:dyDescent="0.2">
      <c r="A133" s="2"/>
      <c r="B133" s="3" t="s">
        <v>3191</v>
      </c>
      <c r="C133" s="4" t="s">
        <v>2469</v>
      </c>
      <c r="D133" s="4" t="s">
        <v>95</v>
      </c>
      <c r="E133" s="5">
        <v>0</v>
      </c>
      <c r="F133" s="5">
        <v>7</v>
      </c>
      <c r="G133" s="6">
        <v>40.32</v>
      </c>
      <c r="H133" s="6">
        <v>40.32</v>
      </c>
      <c r="I133" s="6">
        <v>282.24</v>
      </c>
      <c r="J133" s="6">
        <v>282.24</v>
      </c>
      <c r="K133" s="6">
        <v>0</v>
      </c>
      <c r="L133" s="6">
        <v>0</v>
      </c>
      <c r="M133" s="6">
        <v>0</v>
      </c>
      <c r="N133" s="6">
        <v>0</v>
      </c>
      <c r="O133" s="6">
        <v>0</v>
      </c>
      <c r="P133" s="6">
        <v>0</v>
      </c>
      <c r="R133" s="6"/>
      <c r="S133" s="6">
        <v>282.24</v>
      </c>
    </row>
    <row r="134" spans="1:30" s="85" customFormat="1" x14ac:dyDescent="0.35">
      <c r="A134" s="80"/>
      <c r="B134" s="81">
        <v>34571350</v>
      </c>
      <c r="C134" s="82" t="s">
        <v>4653</v>
      </c>
      <c r="D134" s="82" t="s">
        <v>95</v>
      </c>
      <c r="E134" s="83">
        <v>1.295E-2</v>
      </c>
      <c r="F134" s="83">
        <v>7</v>
      </c>
      <c r="G134" s="84">
        <v>25.2</v>
      </c>
      <c r="H134" s="84">
        <v>25.2</v>
      </c>
      <c r="I134" s="84"/>
      <c r="J134" s="84"/>
      <c r="K134" s="84"/>
      <c r="L134" s="84"/>
      <c r="M134" s="84"/>
      <c r="N134" s="84"/>
      <c r="O134" s="84"/>
      <c r="P134" s="84"/>
      <c r="R134" s="84">
        <v>29.6</v>
      </c>
      <c r="S134" s="84">
        <v>117.72364296000001</v>
      </c>
      <c r="T134" s="15">
        <f t="shared" ref="T134" si="234">R134/H134</f>
        <v>1.1746031746031746</v>
      </c>
      <c r="U134" s="15">
        <f t="shared" ref="U134" si="235">T134-AB134</f>
        <v>1.1489511630643414</v>
      </c>
      <c r="V134" s="16">
        <f t="shared" ref="V134" si="236">G134*U134</f>
        <v>28.953569309221404</v>
      </c>
      <c r="W134" s="16">
        <f t="shared" ref="W134" si="237">V134-G134</f>
        <v>3.7535693092214046</v>
      </c>
      <c r="X134" s="16">
        <f t="shared" ref="X134" si="238">F134*W134</f>
        <v>26.274985164549832</v>
      </c>
      <c r="Y134" s="15">
        <f t="shared" si="230"/>
        <v>4.5848355451969969E-2</v>
      </c>
      <c r="Z134" s="15">
        <f t="shared" si="231"/>
        <v>1.1992624151289988E-2</v>
      </c>
      <c r="AA134" s="15">
        <f t="shared" si="232"/>
        <v>1.9115055013239957E-2</v>
      </c>
      <c r="AB134" s="15">
        <f t="shared" ref="AB134" si="239">AVERAGE(Y134:AA134)</f>
        <v>2.5652011538833303E-2</v>
      </c>
      <c r="AC134" s="17" t="s">
        <v>4972</v>
      </c>
      <c r="AD134" s="86"/>
    </row>
    <row r="135" spans="1:30" ht="20" x14ac:dyDescent="0.2">
      <c r="A135" s="2"/>
      <c r="B135" s="3" t="s">
        <v>2513</v>
      </c>
      <c r="C135" s="4" t="s">
        <v>2471</v>
      </c>
      <c r="D135" s="4" t="s">
        <v>95</v>
      </c>
      <c r="E135" s="5">
        <v>0</v>
      </c>
      <c r="F135" s="5">
        <v>110</v>
      </c>
      <c r="G135" s="6">
        <v>69.989999999999995</v>
      </c>
      <c r="H135" s="6">
        <v>69.989999999999995</v>
      </c>
      <c r="I135" s="6">
        <v>7698.9</v>
      </c>
      <c r="J135" s="6">
        <v>7698.9</v>
      </c>
      <c r="K135" s="6">
        <v>0</v>
      </c>
      <c r="L135" s="6">
        <v>0</v>
      </c>
      <c r="M135" s="6">
        <v>0</v>
      </c>
      <c r="N135" s="6">
        <v>0</v>
      </c>
      <c r="O135" s="6">
        <v>0</v>
      </c>
      <c r="P135" s="6">
        <v>0</v>
      </c>
      <c r="R135" s="6"/>
      <c r="S135" s="6">
        <v>7698.9</v>
      </c>
      <c r="T135" s="15">
        <f>T136</f>
        <v>1.8211143695014662</v>
      </c>
      <c r="U135" s="15">
        <f>U136</f>
        <v>1.795462357962633</v>
      </c>
      <c r="V135" s="16">
        <f t="shared" ref="V135" si="240">G135*U135</f>
        <v>125.66441043380468</v>
      </c>
      <c r="W135" s="16">
        <f t="shared" ref="W135" si="241">V135-G135</f>
        <v>55.674410433804681</v>
      </c>
      <c r="X135" s="16">
        <f t="shared" ref="X135" si="242">F135*W135</f>
        <v>6124.1851477185146</v>
      </c>
      <c r="Y135" s="15"/>
      <c r="Z135" s="15"/>
      <c r="AA135" s="15"/>
      <c r="AB135" s="15"/>
      <c r="AC135" s="17" t="s">
        <v>4637</v>
      </c>
    </row>
    <row r="136" spans="1:30" s="85" customFormat="1" x14ac:dyDescent="0.35">
      <c r="A136" s="80"/>
      <c r="B136" s="81">
        <v>35442062</v>
      </c>
      <c r="C136" s="82" t="s">
        <v>4636</v>
      </c>
      <c r="D136" s="82" t="s">
        <v>98</v>
      </c>
      <c r="E136" s="83">
        <v>1.295E-2</v>
      </c>
      <c r="F136" s="83">
        <v>1</v>
      </c>
      <c r="G136" s="84">
        <v>34.1</v>
      </c>
      <c r="H136" s="84">
        <v>34.1</v>
      </c>
      <c r="I136" s="84">
        <v>101.893380365</v>
      </c>
      <c r="J136" s="84">
        <v>101.893380365</v>
      </c>
      <c r="K136" s="84"/>
      <c r="L136" s="84"/>
      <c r="M136" s="84"/>
      <c r="N136" s="84"/>
      <c r="O136" s="84"/>
      <c r="P136" s="84"/>
      <c r="R136" s="84">
        <v>62.1</v>
      </c>
      <c r="S136" s="84">
        <v>117.72364296000001</v>
      </c>
      <c r="T136" s="15">
        <f t="shared" ref="T136" si="243">R136/H136</f>
        <v>1.8211143695014662</v>
      </c>
      <c r="U136" s="15">
        <f t="shared" ref="U136" si="244">T136-AB136</f>
        <v>1.795462357962633</v>
      </c>
      <c r="V136" s="16"/>
      <c r="W136" s="16"/>
      <c r="X136" s="16"/>
      <c r="Y136" s="15">
        <f t="shared" ref="Y136" si="245">104.584835545197%-100%</f>
        <v>4.5848355451969969E-2</v>
      </c>
      <c r="Z136" s="15">
        <f t="shared" ref="Z136" si="246">101.199262415129%-100%</f>
        <v>1.1992624151289988E-2</v>
      </c>
      <c r="AA136" s="15">
        <f t="shared" ref="AA136" si="247">101.911505501324%-100%</f>
        <v>1.9115055013239957E-2</v>
      </c>
      <c r="AB136" s="15">
        <f t="shared" ref="AB136" si="248">AVERAGE(Y136:AA136)</f>
        <v>2.5652011538833303E-2</v>
      </c>
      <c r="AC136" s="17" t="s">
        <v>4896</v>
      </c>
      <c r="AD136" s="86"/>
    </row>
    <row r="137" spans="1:30" x14ac:dyDescent="0.2">
      <c r="A137" s="2"/>
      <c r="B137" s="3" t="s">
        <v>3192</v>
      </c>
      <c r="C137" s="4" t="s">
        <v>2473</v>
      </c>
      <c r="D137" s="4" t="s">
        <v>95</v>
      </c>
      <c r="E137" s="5">
        <v>0</v>
      </c>
      <c r="F137" s="5">
        <v>50</v>
      </c>
      <c r="G137" s="6">
        <v>120.75</v>
      </c>
      <c r="H137" s="6">
        <v>120.75</v>
      </c>
      <c r="I137" s="6">
        <v>6037.5</v>
      </c>
      <c r="J137" s="6">
        <v>6037.5</v>
      </c>
      <c r="K137" s="6">
        <v>0</v>
      </c>
      <c r="L137" s="6">
        <v>0</v>
      </c>
      <c r="M137" s="6">
        <v>0</v>
      </c>
      <c r="N137" s="6">
        <v>0</v>
      </c>
      <c r="O137" s="6">
        <v>0</v>
      </c>
      <c r="P137" s="6">
        <v>0</v>
      </c>
      <c r="R137" s="6"/>
      <c r="S137" s="6">
        <v>6037.5</v>
      </c>
      <c r="T137" s="15">
        <v>1.8211143695014662</v>
      </c>
      <c r="U137" s="15">
        <v>1.795462357962633</v>
      </c>
      <c r="V137" s="16">
        <f t="shared" ref="V137" si="249">G137*U137</f>
        <v>216.80207972398793</v>
      </c>
      <c r="W137" s="16">
        <f t="shared" ref="W137" si="250">V137-G137</f>
        <v>96.05207972398793</v>
      </c>
      <c r="X137" s="16">
        <f t="shared" ref="X137" si="251">F137*W137</f>
        <v>4802.6039861993968</v>
      </c>
      <c r="Y137" s="15"/>
      <c r="Z137" s="15"/>
      <c r="AA137" s="15"/>
      <c r="AB137" s="15"/>
      <c r="AC137" s="17" t="s">
        <v>4897</v>
      </c>
    </row>
    <row r="138" spans="1:30" ht="20" x14ac:dyDescent="0.2">
      <c r="A138" s="2"/>
      <c r="B138" s="3" t="s">
        <v>3193</v>
      </c>
      <c r="C138" s="4" t="s">
        <v>2475</v>
      </c>
      <c r="D138" s="4" t="s">
        <v>95</v>
      </c>
      <c r="E138" s="5">
        <v>0</v>
      </c>
      <c r="F138" s="5">
        <v>225</v>
      </c>
      <c r="G138" s="6">
        <v>81.430000000000007</v>
      </c>
      <c r="H138" s="6"/>
      <c r="I138" s="6">
        <v>18321.75</v>
      </c>
      <c r="J138" s="6">
        <v>18321.75</v>
      </c>
      <c r="K138" s="6">
        <v>0</v>
      </c>
      <c r="L138" s="6">
        <v>0</v>
      </c>
      <c r="M138" s="6">
        <v>0</v>
      </c>
      <c r="N138" s="6">
        <v>0</v>
      </c>
      <c r="O138" s="6">
        <v>0</v>
      </c>
      <c r="P138" s="6">
        <v>0</v>
      </c>
      <c r="R138" s="6"/>
      <c r="S138" s="6">
        <v>18321.75</v>
      </c>
      <c r="T138" s="15"/>
      <c r="U138" s="15"/>
      <c r="V138" s="16"/>
      <c r="W138" s="16"/>
      <c r="X138" s="16"/>
      <c r="Y138" s="15"/>
      <c r="Z138" s="15"/>
      <c r="AA138" s="15"/>
      <c r="AB138" s="15"/>
      <c r="AC138" s="17"/>
    </row>
    <row r="139" spans="1:30" ht="20" x14ac:dyDescent="0.2">
      <c r="A139" s="2"/>
      <c r="B139" s="3" t="s">
        <v>3194</v>
      </c>
      <c r="C139" s="4" t="s">
        <v>2477</v>
      </c>
      <c r="D139" s="4" t="s">
        <v>44</v>
      </c>
      <c r="E139" s="5">
        <v>0</v>
      </c>
      <c r="F139" s="5">
        <v>8</v>
      </c>
      <c r="G139" s="6">
        <v>419.5</v>
      </c>
      <c r="H139" s="6"/>
      <c r="I139" s="6">
        <v>3356</v>
      </c>
      <c r="J139" s="6">
        <v>3356</v>
      </c>
      <c r="K139" s="6">
        <v>0</v>
      </c>
      <c r="L139" s="6">
        <v>0</v>
      </c>
      <c r="M139" s="6">
        <v>0</v>
      </c>
      <c r="N139" s="6">
        <v>0</v>
      </c>
      <c r="O139" s="6">
        <v>0</v>
      </c>
      <c r="P139" s="6">
        <v>0</v>
      </c>
      <c r="R139" s="6"/>
      <c r="S139" s="6">
        <v>3356</v>
      </c>
    </row>
    <row r="140" spans="1:30" ht="20" x14ac:dyDescent="0.2">
      <c r="A140" s="2"/>
      <c r="B140" s="3" t="s">
        <v>3195</v>
      </c>
      <c r="C140" s="4" t="s">
        <v>2479</v>
      </c>
      <c r="D140" s="4" t="s">
        <v>44</v>
      </c>
      <c r="E140" s="5">
        <v>0</v>
      </c>
      <c r="F140" s="5">
        <v>16</v>
      </c>
      <c r="G140" s="6">
        <v>167.52</v>
      </c>
      <c r="H140" s="6"/>
      <c r="I140" s="6">
        <v>2680.32</v>
      </c>
      <c r="J140" s="6">
        <v>2680.32</v>
      </c>
      <c r="K140" s="6">
        <v>0</v>
      </c>
      <c r="L140" s="6">
        <v>0</v>
      </c>
      <c r="M140" s="6">
        <v>0</v>
      </c>
      <c r="N140" s="6">
        <v>0</v>
      </c>
      <c r="O140" s="6">
        <v>0</v>
      </c>
      <c r="P140" s="6">
        <v>0</v>
      </c>
      <c r="R140" s="6"/>
      <c r="S140" s="6">
        <v>2680.32</v>
      </c>
    </row>
    <row r="141" spans="1:30" ht="20" x14ac:dyDescent="0.2">
      <c r="A141" s="2"/>
      <c r="B141" s="3" t="s">
        <v>3196</v>
      </c>
      <c r="C141" s="4" t="s">
        <v>2481</v>
      </c>
      <c r="D141" s="4" t="s">
        <v>44</v>
      </c>
      <c r="E141" s="5">
        <v>0</v>
      </c>
      <c r="F141" s="5">
        <v>160</v>
      </c>
      <c r="G141" s="6">
        <v>97.62</v>
      </c>
      <c r="H141" s="6"/>
      <c r="I141" s="6">
        <v>15619.2</v>
      </c>
      <c r="J141" s="6">
        <v>15619.2</v>
      </c>
      <c r="K141" s="6">
        <v>0</v>
      </c>
      <c r="L141" s="6">
        <v>0</v>
      </c>
      <c r="M141" s="6">
        <v>0</v>
      </c>
      <c r="N141" s="6">
        <v>0</v>
      </c>
      <c r="O141" s="6">
        <v>0</v>
      </c>
      <c r="P141" s="6">
        <v>0</v>
      </c>
      <c r="R141" s="6"/>
      <c r="S141" s="6">
        <v>15619.2</v>
      </c>
    </row>
    <row r="142" spans="1:30" ht="20" x14ac:dyDescent="0.2">
      <c r="A142" s="2"/>
      <c r="B142" s="3" t="s">
        <v>3197</v>
      </c>
      <c r="C142" s="4" t="s">
        <v>2483</v>
      </c>
      <c r="D142" s="4" t="s">
        <v>44</v>
      </c>
      <c r="E142" s="5">
        <v>0</v>
      </c>
      <c r="F142" s="5">
        <v>70</v>
      </c>
      <c r="G142" s="6">
        <v>100.7</v>
      </c>
      <c r="H142" s="6"/>
      <c r="I142" s="6">
        <v>7049</v>
      </c>
      <c r="J142" s="6">
        <v>7049</v>
      </c>
      <c r="K142" s="6">
        <v>0</v>
      </c>
      <c r="L142" s="6">
        <v>0</v>
      </c>
      <c r="M142" s="6">
        <v>0</v>
      </c>
      <c r="N142" s="6">
        <v>0</v>
      </c>
      <c r="O142" s="6">
        <v>0</v>
      </c>
      <c r="P142" s="6">
        <v>0</v>
      </c>
      <c r="R142" s="6"/>
      <c r="S142" s="6">
        <v>7049</v>
      </c>
    </row>
    <row r="143" spans="1:30" ht="20" x14ac:dyDescent="0.2">
      <c r="A143" s="2"/>
      <c r="B143" s="3" t="s">
        <v>3198</v>
      </c>
      <c r="C143" s="4" t="s">
        <v>2485</v>
      </c>
      <c r="D143" s="4" t="s">
        <v>44</v>
      </c>
      <c r="E143" s="5">
        <v>0</v>
      </c>
      <c r="F143" s="5">
        <v>3</v>
      </c>
      <c r="G143" s="6">
        <v>630.04</v>
      </c>
      <c r="H143" s="6"/>
      <c r="I143" s="6">
        <v>1890.12</v>
      </c>
      <c r="J143" s="6">
        <v>1890.12</v>
      </c>
      <c r="K143" s="6">
        <v>0</v>
      </c>
      <c r="L143" s="6">
        <v>0</v>
      </c>
      <c r="M143" s="6">
        <v>0</v>
      </c>
      <c r="N143" s="6">
        <v>0</v>
      </c>
      <c r="O143" s="6">
        <v>0</v>
      </c>
      <c r="P143" s="6">
        <v>0</v>
      </c>
      <c r="R143" s="6"/>
      <c r="S143" s="6">
        <v>1890.12</v>
      </c>
    </row>
    <row r="144" spans="1:30" x14ac:dyDescent="0.2">
      <c r="A144" s="2"/>
      <c r="B144" s="3" t="s">
        <v>3199</v>
      </c>
      <c r="C144" s="4" t="s">
        <v>2487</v>
      </c>
      <c r="D144" s="4" t="s">
        <v>44</v>
      </c>
      <c r="E144" s="5">
        <v>0</v>
      </c>
      <c r="F144" s="5">
        <v>26</v>
      </c>
      <c r="G144" s="6">
        <v>63.83</v>
      </c>
      <c r="H144" s="6"/>
      <c r="I144" s="6">
        <v>1659.58</v>
      </c>
      <c r="J144" s="6">
        <v>1659.58</v>
      </c>
      <c r="K144" s="6">
        <v>0</v>
      </c>
      <c r="L144" s="6">
        <v>0</v>
      </c>
      <c r="M144" s="6">
        <v>0</v>
      </c>
      <c r="N144" s="6">
        <v>0</v>
      </c>
      <c r="O144" s="6">
        <v>0</v>
      </c>
      <c r="P144" s="6">
        <v>0</v>
      </c>
      <c r="R144" s="6"/>
      <c r="S144" s="6">
        <v>1659.58</v>
      </c>
    </row>
    <row r="145" spans="1:19" x14ac:dyDescent="0.2">
      <c r="A145" s="2"/>
      <c r="B145" s="3" t="s">
        <v>3200</v>
      </c>
      <c r="C145" s="4" t="s">
        <v>2489</v>
      </c>
      <c r="D145" s="4" t="s">
        <v>44</v>
      </c>
      <c r="E145" s="5">
        <v>0</v>
      </c>
      <c r="F145" s="5">
        <v>55</v>
      </c>
      <c r="G145" s="6">
        <v>75.13</v>
      </c>
      <c r="H145" s="6"/>
      <c r="I145" s="6">
        <v>4132.1499999999996</v>
      </c>
      <c r="J145" s="6">
        <v>4132.1499999999996</v>
      </c>
      <c r="K145" s="6">
        <v>0</v>
      </c>
      <c r="L145" s="6">
        <v>0</v>
      </c>
      <c r="M145" s="6">
        <v>0</v>
      </c>
      <c r="N145" s="6">
        <v>0</v>
      </c>
      <c r="O145" s="6">
        <v>0</v>
      </c>
      <c r="P145" s="6">
        <v>0</v>
      </c>
      <c r="R145" s="6"/>
      <c r="S145" s="6">
        <v>4132.1499999999996</v>
      </c>
    </row>
    <row r="146" spans="1:19" ht="20" x14ac:dyDescent="0.2">
      <c r="A146" s="2"/>
      <c r="B146" s="3" t="s">
        <v>3201</v>
      </c>
      <c r="C146" s="4" t="s">
        <v>2491</v>
      </c>
      <c r="D146" s="4" t="s">
        <v>44</v>
      </c>
      <c r="E146" s="5">
        <v>0</v>
      </c>
      <c r="F146" s="5">
        <v>8</v>
      </c>
      <c r="G146" s="6">
        <v>92.58</v>
      </c>
      <c r="H146" s="6"/>
      <c r="I146" s="6">
        <v>740.64</v>
      </c>
      <c r="J146" s="6">
        <v>740.64</v>
      </c>
      <c r="K146" s="6">
        <v>0</v>
      </c>
      <c r="L146" s="6">
        <v>0</v>
      </c>
      <c r="M146" s="6">
        <v>0</v>
      </c>
      <c r="N146" s="6">
        <v>0</v>
      </c>
      <c r="O146" s="6">
        <v>0</v>
      </c>
      <c r="P146" s="6">
        <v>0</v>
      </c>
      <c r="R146" s="6"/>
      <c r="S146" s="6">
        <v>740.64</v>
      </c>
    </row>
    <row r="147" spans="1:19" ht="20" x14ac:dyDescent="0.2">
      <c r="A147" s="2"/>
      <c r="B147" s="3" t="s">
        <v>3202</v>
      </c>
      <c r="C147" s="4" t="s">
        <v>2493</v>
      </c>
      <c r="D147" s="4" t="s">
        <v>44</v>
      </c>
      <c r="E147" s="5">
        <v>0</v>
      </c>
      <c r="F147" s="5">
        <v>60</v>
      </c>
      <c r="G147" s="6">
        <v>59.73</v>
      </c>
      <c r="H147" s="6"/>
      <c r="I147" s="6">
        <v>3583.8</v>
      </c>
      <c r="J147" s="6">
        <v>3583.8</v>
      </c>
      <c r="K147" s="6">
        <v>0</v>
      </c>
      <c r="L147" s="6">
        <v>0</v>
      </c>
      <c r="M147" s="6">
        <v>0</v>
      </c>
      <c r="N147" s="6">
        <v>0</v>
      </c>
      <c r="O147" s="6">
        <v>0</v>
      </c>
      <c r="P147" s="6">
        <v>0</v>
      </c>
      <c r="R147" s="6"/>
      <c r="S147" s="6">
        <v>3583.8</v>
      </c>
    </row>
    <row r="148" spans="1:19" x14ac:dyDescent="0.2">
      <c r="A148" s="2"/>
      <c r="B148" s="3" t="s">
        <v>3203</v>
      </c>
      <c r="C148" s="4" t="s">
        <v>2495</v>
      </c>
      <c r="D148" s="4" t="s">
        <v>38</v>
      </c>
      <c r="E148" s="5">
        <v>0</v>
      </c>
      <c r="F148" s="5">
        <v>1</v>
      </c>
      <c r="G148" s="6">
        <v>296.31</v>
      </c>
      <c r="H148" s="6"/>
      <c r="I148" s="6">
        <v>296.31</v>
      </c>
      <c r="J148" s="6">
        <v>296.31</v>
      </c>
      <c r="K148" s="6">
        <v>0</v>
      </c>
      <c r="L148" s="6">
        <v>0</v>
      </c>
      <c r="M148" s="6">
        <v>0</v>
      </c>
      <c r="N148" s="6">
        <v>0</v>
      </c>
      <c r="O148" s="6">
        <v>0</v>
      </c>
      <c r="P148" s="6">
        <v>0</v>
      </c>
      <c r="R148" s="6"/>
      <c r="S148" s="6">
        <v>296.31</v>
      </c>
    </row>
    <row r="149" spans="1:19" ht="40" x14ac:dyDescent="0.2">
      <c r="A149" s="2"/>
      <c r="B149" s="3" t="s">
        <v>3204</v>
      </c>
      <c r="C149" s="4" t="s">
        <v>3205</v>
      </c>
      <c r="D149" s="4" t="s">
        <v>44</v>
      </c>
      <c r="E149" s="5">
        <v>0</v>
      </c>
      <c r="F149" s="5">
        <v>1</v>
      </c>
      <c r="G149" s="6">
        <v>11617.74</v>
      </c>
      <c r="H149" s="6"/>
      <c r="I149" s="6">
        <v>11617.74</v>
      </c>
      <c r="J149" s="6">
        <v>11617.74</v>
      </c>
      <c r="K149" s="6">
        <v>0</v>
      </c>
      <c r="L149" s="6">
        <v>0</v>
      </c>
      <c r="M149" s="6">
        <v>0</v>
      </c>
      <c r="N149" s="6">
        <v>0</v>
      </c>
      <c r="O149" s="6">
        <v>0</v>
      </c>
      <c r="P149" s="6">
        <v>0</v>
      </c>
      <c r="R149" s="6"/>
      <c r="S149" s="6">
        <v>11617.74</v>
      </c>
    </row>
    <row r="150" spans="1:19" ht="20" x14ac:dyDescent="0.2">
      <c r="A150" s="2"/>
      <c r="B150" s="3" t="s">
        <v>3206</v>
      </c>
      <c r="C150" s="4" t="s">
        <v>2497</v>
      </c>
      <c r="D150" s="4" t="s">
        <v>44</v>
      </c>
      <c r="E150" s="5">
        <v>0</v>
      </c>
      <c r="F150" s="5">
        <v>1</v>
      </c>
      <c r="G150" s="6">
        <v>4666.25</v>
      </c>
      <c r="H150" s="6"/>
      <c r="I150" s="6">
        <v>4666.25</v>
      </c>
      <c r="J150" s="6">
        <v>4666.25</v>
      </c>
      <c r="K150" s="6">
        <v>0</v>
      </c>
      <c r="L150" s="6">
        <v>0</v>
      </c>
      <c r="M150" s="6">
        <v>0</v>
      </c>
      <c r="N150" s="6">
        <v>0</v>
      </c>
      <c r="O150" s="6">
        <v>0</v>
      </c>
      <c r="P150" s="6">
        <v>0</v>
      </c>
      <c r="R150" s="6"/>
      <c r="S150" s="6">
        <v>4666.25</v>
      </c>
    </row>
    <row r="151" spans="1:19" ht="20" x14ac:dyDescent="0.2">
      <c r="A151" s="2"/>
      <c r="B151" s="3" t="s">
        <v>3207</v>
      </c>
      <c r="C151" s="4" t="s">
        <v>2499</v>
      </c>
      <c r="D151" s="4" t="s">
        <v>98</v>
      </c>
      <c r="E151" s="5">
        <v>0</v>
      </c>
      <c r="F151" s="5">
        <v>150</v>
      </c>
      <c r="G151" s="6">
        <v>62.25</v>
      </c>
      <c r="H151" s="6"/>
      <c r="I151" s="6">
        <v>9337.5</v>
      </c>
      <c r="J151" s="6">
        <v>9337.5</v>
      </c>
      <c r="K151" s="6">
        <v>0</v>
      </c>
      <c r="L151" s="6">
        <v>0</v>
      </c>
      <c r="M151" s="6">
        <v>0</v>
      </c>
      <c r="N151" s="6">
        <v>0</v>
      </c>
      <c r="O151" s="6">
        <v>0</v>
      </c>
      <c r="P151" s="6">
        <v>0</v>
      </c>
      <c r="R151" s="6"/>
      <c r="S151" s="6">
        <v>9337.5</v>
      </c>
    </row>
    <row r="152" spans="1:19" ht="20" x14ac:dyDescent="0.2">
      <c r="A152" s="2"/>
      <c r="B152" s="3" t="s">
        <v>3208</v>
      </c>
      <c r="C152" s="4" t="s">
        <v>2501</v>
      </c>
      <c r="D152" s="4" t="s">
        <v>38</v>
      </c>
      <c r="E152" s="5">
        <v>0</v>
      </c>
      <c r="F152" s="5">
        <v>1</v>
      </c>
      <c r="G152" s="6">
        <v>6532.75</v>
      </c>
      <c r="H152" s="6"/>
      <c r="I152" s="6">
        <v>6532.75</v>
      </c>
      <c r="J152" s="6">
        <v>6532.75</v>
      </c>
      <c r="K152" s="6">
        <v>0</v>
      </c>
      <c r="L152" s="6">
        <v>0</v>
      </c>
      <c r="M152" s="6">
        <v>0</v>
      </c>
      <c r="N152" s="6">
        <v>0</v>
      </c>
      <c r="O152" s="6">
        <v>0</v>
      </c>
      <c r="P152" s="6">
        <v>0</v>
      </c>
      <c r="R152" s="6"/>
      <c r="S152" s="6">
        <v>6532.75</v>
      </c>
    </row>
    <row r="153" spans="1:19" ht="20" x14ac:dyDescent="0.2">
      <c r="A153" s="2"/>
      <c r="B153" s="3" t="s">
        <v>3209</v>
      </c>
      <c r="C153" s="4" t="s">
        <v>2503</v>
      </c>
      <c r="D153" s="4" t="s">
        <v>2504</v>
      </c>
      <c r="E153" s="5">
        <v>0</v>
      </c>
      <c r="F153" s="5">
        <v>50</v>
      </c>
      <c r="G153" s="6">
        <v>326.64</v>
      </c>
      <c r="H153" s="6"/>
      <c r="I153" s="6">
        <v>16332</v>
      </c>
      <c r="J153" s="6">
        <v>16332</v>
      </c>
      <c r="K153" s="6">
        <v>0</v>
      </c>
      <c r="L153" s="6">
        <v>0</v>
      </c>
      <c r="M153" s="6">
        <v>0</v>
      </c>
      <c r="N153" s="6">
        <v>0</v>
      </c>
      <c r="O153" s="6">
        <v>0</v>
      </c>
      <c r="P153" s="6">
        <v>0</v>
      </c>
      <c r="R153" s="6"/>
      <c r="S153" s="6">
        <v>16332</v>
      </c>
    </row>
    <row r="154" spans="1:19" ht="30" x14ac:dyDescent="0.2">
      <c r="A154" s="2"/>
      <c r="B154" s="3" t="s">
        <v>3210</v>
      </c>
      <c r="C154" s="4" t="s">
        <v>2506</v>
      </c>
      <c r="D154" s="4" t="s">
        <v>95</v>
      </c>
      <c r="E154" s="5">
        <v>0</v>
      </c>
      <c r="F154" s="5">
        <v>250</v>
      </c>
      <c r="G154" s="6">
        <v>66.069999999999993</v>
      </c>
      <c r="H154" s="6"/>
      <c r="I154" s="6">
        <v>16517.5</v>
      </c>
      <c r="J154" s="6">
        <v>16517.5</v>
      </c>
      <c r="K154" s="6">
        <v>0</v>
      </c>
      <c r="L154" s="6">
        <v>0</v>
      </c>
      <c r="M154" s="6">
        <v>0</v>
      </c>
      <c r="N154" s="6">
        <v>0</v>
      </c>
      <c r="O154" s="6">
        <v>0</v>
      </c>
      <c r="P154" s="6">
        <v>0</v>
      </c>
      <c r="R154" s="6"/>
      <c r="S154" s="6">
        <v>16517.5</v>
      </c>
    </row>
    <row r="155" spans="1:19" x14ac:dyDescent="0.2">
      <c r="A155" s="2"/>
      <c r="B155" s="3" t="s">
        <v>3211</v>
      </c>
      <c r="C155" s="4" t="s">
        <v>2508</v>
      </c>
      <c r="D155" s="4" t="s">
        <v>44</v>
      </c>
      <c r="E155" s="5">
        <v>0</v>
      </c>
      <c r="F155" s="5">
        <v>1</v>
      </c>
      <c r="G155" s="6">
        <v>4666.25</v>
      </c>
      <c r="H155" s="6"/>
      <c r="I155" s="6">
        <v>4666.25</v>
      </c>
      <c r="J155" s="6">
        <v>4666.25</v>
      </c>
      <c r="K155" s="6">
        <v>0</v>
      </c>
      <c r="L155" s="6">
        <v>0</v>
      </c>
      <c r="M155" s="6">
        <v>0</v>
      </c>
      <c r="N155" s="6">
        <v>0</v>
      </c>
      <c r="O155" s="6">
        <v>0</v>
      </c>
      <c r="P155" s="6">
        <v>0</v>
      </c>
      <c r="R155" s="6"/>
      <c r="S155" s="6">
        <v>4666.25</v>
      </c>
    </row>
    <row r="156" spans="1:19" ht="20.5" thickBot="1" x14ac:dyDescent="0.25">
      <c r="A156" s="2"/>
      <c r="B156" s="3" t="s">
        <v>3212</v>
      </c>
      <c r="C156" s="4" t="s">
        <v>2512</v>
      </c>
      <c r="D156" s="4" t="s">
        <v>2504</v>
      </c>
      <c r="E156" s="5">
        <v>0</v>
      </c>
      <c r="F156" s="5">
        <v>16</v>
      </c>
      <c r="G156" s="6">
        <v>513.29</v>
      </c>
      <c r="H156" s="6"/>
      <c r="I156" s="6">
        <v>8212.64</v>
      </c>
      <c r="J156" s="6">
        <v>8212.64</v>
      </c>
      <c r="K156" s="6">
        <v>0</v>
      </c>
      <c r="L156" s="6">
        <v>0</v>
      </c>
      <c r="M156" s="6">
        <v>0</v>
      </c>
      <c r="N156" s="6">
        <v>0</v>
      </c>
      <c r="O156" s="6">
        <v>0</v>
      </c>
      <c r="P156" s="6">
        <v>0</v>
      </c>
      <c r="R156" s="6"/>
      <c r="S156" s="6">
        <v>8212.64</v>
      </c>
    </row>
    <row r="157" spans="1:19" ht="15" thickBot="1" x14ac:dyDescent="0.25">
      <c r="A157" s="8"/>
      <c r="B157" s="9" t="s">
        <v>3213</v>
      </c>
      <c r="C157" s="10" t="s">
        <v>2514</v>
      </c>
      <c r="D157" s="10" t="s">
        <v>44</v>
      </c>
      <c r="E157" s="11">
        <v>0</v>
      </c>
      <c r="F157" s="11">
        <v>1</v>
      </c>
      <c r="G157" s="12">
        <v>232773.6</v>
      </c>
      <c r="H157" s="12"/>
      <c r="I157" s="12">
        <v>232773.6</v>
      </c>
      <c r="J157" s="12">
        <v>0</v>
      </c>
      <c r="K157" s="12">
        <v>0</v>
      </c>
      <c r="L157" s="12">
        <v>0</v>
      </c>
      <c r="M157" s="12">
        <v>0</v>
      </c>
      <c r="N157" s="12">
        <v>0</v>
      </c>
      <c r="O157" s="12">
        <v>0</v>
      </c>
      <c r="P157" s="13">
        <v>0</v>
      </c>
      <c r="R157" s="12"/>
      <c r="S157" s="12">
        <v>0</v>
      </c>
    </row>
    <row r="158" spans="1:19" x14ac:dyDescent="0.25">
      <c r="A158" s="115"/>
      <c r="B158" s="24"/>
      <c r="C158" s="116" t="s">
        <v>153</v>
      </c>
      <c r="D158" s="116"/>
      <c r="E158" s="117"/>
      <c r="F158" s="117"/>
      <c r="G158" s="118"/>
      <c r="H158" s="118"/>
      <c r="I158" s="118">
        <v>1234638.78</v>
      </c>
      <c r="J158" s="118">
        <v>1001865.18</v>
      </c>
      <c r="K158" s="118">
        <v>0</v>
      </c>
      <c r="L158" s="118">
        <v>0</v>
      </c>
      <c r="M158" s="118">
        <v>0</v>
      </c>
      <c r="N158" s="118">
        <v>0</v>
      </c>
      <c r="O158" s="118">
        <v>0</v>
      </c>
      <c r="P158" s="118">
        <v>0</v>
      </c>
      <c r="R158" s="118"/>
      <c r="S158" s="118">
        <v>1001865.18</v>
      </c>
    </row>
  </sheetData>
  <mergeCells count="9">
    <mergeCell ref="H10:R10"/>
    <mergeCell ref="Y10:AB10"/>
    <mergeCell ref="J8:K8"/>
    <mergeCell ref="A1:P1"/>
    <mergeCell ref="J3:K3"/>
    <mergeCell ref="J4:K4"/>
    <mergeCell ref="J5:K5"/>
    <mergeCell ref="J6:K6"/>
    <mergeCell ref="J7:K7"/>
  </mergeCells>
  <conditionalFormatting sqref="W10:X10 W12:X12">
    <cfRule type="cellIs" dxfId="385" priority="104" operator="lessThan">
      <formula>0</formula>
    </cfRule>
  </conditionalFormatting>
  <conditionalFormatting sqref="X13">
    <cfRule type="cellIs" dxfId="384" priority="103" operator="lessThan">
      <formula>0</formula>
    </cfRule>
  </conditionalFormatting>
  <conditionalFormatting sqref="W65:X65">
    <cfRule type="cellIs" dxfId="383" priority="102" operator="lessThan">
      <formula>0</formula>
    </cfRule>
  </conditionalFormatting>
  <conditionalFormatting sqref="W67:X67">
    <cfRule type="cellIs" dxfId="382" priority="101" operator="lessThan">
      <formula>0</formula>
    </cfRule>
  </conditionalFormatting>
  <conditionalFormatting sqref="W69:X69">
    <cfRule type="cellIs" dxfId="381" priority="100" operator="lessThan">
      <formula>0</formula>
    </cfRule>
  </conditionalFormatting>
  <conditionalFormatting sqref="W71:X71">
    <cfRule type="cellIs" dxfId="380" priority="99" operator="lessThan">
      <formula>0</formula>
    </cfRule>
  </conditionalFormatting>
  <conditionalFormatting sqref="W73:X73">
    <cfRule type="cellIs" dxfId="379" priority="98" operator="lessThan">
      <formula>0</formula>
    </cfRule>
  </conditionalFormatting>
  <conditionalFormatting sqref="W75:X75">
    <cfRule type="cellIs" dxfId="378" priority="97" operator="lessThan">
      <formula>0</formula>
    </cfRule>
  </conditionalFormatting>
  <conditionalFormatting sqref="W77:X77">
    <cfRule type="cellIs" dxfId="377" priority="96" operator="lessThan">
      <formula>0</formula>
    </cfRule>
  </conditionalFormatting>
  <conditionalFormatting sqref="W79:X79">
    <cfRule type="cellIs" dxfId="376" priority="95" operator="lessThan">
      <formula>0</formula>
    </cfRule>
  </conditionalFormatting>
  <conditionalFormatting sqref="W82:X82">
    <cfRule type="cellIs" dxfId="375" priority="94" operator="lessThan">
      <formula>0</formula>
    </cfRule>
  </conditionalFormatting>
  <conditionalFormatting sqref="W85:X85">
    <cfRule type="cellIs" dxfId="374" priority="93" operator="lessThan">
      <formula>0</formula>
    </cfRule>
  </conditionalFormatting>
  <conditionalFormatting sqref="W91:X91">
    <cfRule type="cellIs" dxfId="373" priority="92" operator="lessThan">
      <formula>0</formula>
    </cfRule>
  </conditionalFormatting>
  <conditionalFormatting sqref="W57:X57">
    <cfRule type="cellIs" dxfId="372" priority="91" operator="lessThan">
      <formula>0</formula>
    </cfRule>
  </conditionalFormatting>
  <conditionalFormatting sqref="W56:X56">
    <cfRule type="cellIs" dxfId="371" priority="90" operator="lessThan">
      <formula>0</formula>
    </cfRule>
  </conditionalFormatting>
  <conditionalFormatting sqref="W60:X60">
    <cfRule type="cellIs" dxfId="370" priority="89" operator="lessThan">
      <formula>0</formula>
    </cfRule>
  </conditionalFormatting>
  <conditionalFormatting sqref="W59:X59">
    <cfRule type="cellIs" dxfId="369" priority="88" operator="lessThan">
      <formula>0</formula>
    </cfRule>
  </conditionalFormatting>
  <conditionalFormatting sqref="W63:X63">
    <cfRule type="cellIs" dxfId="368" priority="87" operator="lessThan">
      <formula>0</formula>
    </cfRule>
  </conditionalFormatting>
  <conditionalFormatting sqref="W62:X62">
    <cfRule type="cellIs" dxfId="367" priority="86" operator="lessThan">
      <formula>0</formula>
    </cfRule>
  </conditionalFormatting>
  <conditionalFormatting sqref="W88:X88">
    <cfRule type="cellIs" dxfId="366" priority="85" operator="lessThan">
      <formula>0</formula>
    </cfRule>
  </conditionalFormatting>
  <conditionalFormatting sqref="W87:X87">
    <cfRule type="cellIs" dxfId="365" priority="84" operator="lessThan">
      <formula>0</formula>
    </cfRule>
  </conditionalFormatting>
  <conditionalFormatting sqref="W90:X90">
    <cfRule type="cellIs" dxfId="364" priority="83" operator="lessThan">
      <formula>0</formula>
    </cfRule>
  </conditionalFormatting>
  <conditionalFormatting sqref="W84:X84">
    <cfRule type="cellIs" dxfId="363" priority="82" operator="lessThan">
      <formula>0</formula>
    </cfRule>
  </conditionalFormatting>
  <conditionalFormatting sqref="W81:X81">
    <cfRule type="cellIs" dxfId="362" priority="81" operator="lessThan">
      <formula>0</formula>
    </cfRule>
  </conditionalFormatting>
  <conditionalFormatting sqref="W136:X136">
    <cfRule type="cellIs" dxfId="361" priority="80" operator="lessThan">
      <formula>0</formula>
    </cfRule>
  </conditionalFormatting>
  <conditionalFormatting sqref="W135:X135">
    <cfRule type="cellIs" dxfId="360" priority="79" operator="lessThan">
      <formula>0</formula>
    </cfRule>
  </conditionalFormatting>
  <conditionalFormatting sqref="X137">
    <cfRule type="cellIs" dxfId="359" priority="78" operator="lessThan">
      <formula>0</formula>
    </cfRule>
  </conditionalFormatting>
  <conditionalFormatting sqref="W137">
    <cfRule type="cellIs" dxfId="358" priority="77" operator="lessThan">
      <formula>0</formula>
    </cfRule>
  </conditionalFormatting>
  <conditionalFormatting sqref="X138">
    <cfRule type="cellIs" dxfId="357" priority="76" operator="lessThan">
      <formula>0</formula>
    </cfRule>
  </conditionalFormatting>
  <conditionalFormatting sqref="W138">
    <cfRule type="cellIs" dxfId="356" priority="75" operator="lessThan">
      <formula>0</formula>
    </cfRule>
  </conditionalFormatting>
  <conditionalFormatting sqref="W93:X93">
    <cfRule type="cellIs" dxfId="355" priority="74" operator="lessThan">
      <formula>0</formula>
    </cfRule>
  </conditionalFormatting>
  <conditionalFormatting sqref="W95:X95">
    <cfRule type="cellIs" dxfId="354" priority="72" operator="lessThan">
      <formula>0</formula>
    </cfRule>
  </conditionalFormatting>
  <conditionalFormatting sqref="W105:X105">
    <cfRule type="cellIs" dxfId="353" priority="65" operator="lessThan">
      <formula>0</formula>
    </cfRule>
  </conditionalFormatting>
  <conditionalFormatting sqref="W104:X104">
    <cfRule type="cellIs" dxfId="352" priority="64" operator="lessThan">
      <formula>0</formula>
    </cfRule>
  </conditionalFormatting>
  <conditionalFormatting sqref="W107:X107">
    <cfRule type="cellIs" dxfId="351" priority="63" operator="lessThan">
      <formula>0</formula>
    </cfRule>
  </conditionalFormatting>
  <conditionalFormatting sqref="W106:X106">
    <cfRule type="cellIs" dxfId="350" priority="62" operator="lessThan">
      <formula>0</formula>
    </cfRule>
  </conditionalFormatting>
  <conditionalFormatting sqref="W109:X109">
    <cfRule type="cellIs" dxfId="349" priority="61" operator="lessThan">
      <formula>0</formula>
    </cfRule>
  </conditionalFormatting>
  <conditionalFormatting sqref="W108:X108">
    <cfRule type="cellIs" dxfId="348" priority="60" operator="lessThan">
      <formula>0</formula>
    </cfRule>
  </conditionalFormatting>
  <conditionalFormatting sqref="W111:X111">
    <cfRule type="cellIs" dxfId="347" priority="59" operator="lessThan">
      <formula>0</formula>
    </cfRule>
  </conditionalFormatting>
  <conditionalFormatting sqref="W110:X110">
    <cfRule type="cellIs" dxfId="346" priority="58" operator="lessThan">
      <formula>0</formula>
    </cfRule>
  </conditionalFormatting>
  <conditionalFormatting sqref="W113:X113">
    <cfRule type="cellIs" dxfId="345" priority="57" operator="lessThan">
      <formula>0</formula>
    </cfRule>
  </conditionalFormatting>
  <conditionalFormatting sqref="W112:X112">
    <cfRule type="cellIs" dxfId="344" priority="56" operator="lessThan">
      <formula>0</formula>
    </cfRule>
  </conditionalFormatting>
  <conditionalFormatting sqref="W127:X127">
    <cfRule type="cellIs" dxfId="343" priority="54" operator="lessThan">
      <formula>0</formula>
    </cfRule>
  </conditionalFormatting>
  <conditionalFormatting sqref="W128:X128">
    <cfRule type="cellIs" dxfId="342" priority="53" operator="lessThan">
      <formula>0</formula>
    </cfRule>
  </conditionalFormatting>
  <conditionalFormatting sqref="W134:X134">
    <cfRule type="cellIs" dxfId="341" priority="52" operator="lessThan">
      <formula>0</formula>
    </cfRule>
  </conditionalFormatting>
  <conditionalFormatting sqref="W132:X132">
    <cfRule type="cellIs" dxfId="340" priority="51" operator="lessThan">
      <formula>0</formula>
    </cfRule>
  </conditionalFormatting>
  <conditionalFormatting sqref="W28:X28">
    <cfRule type="cellIs" dxfId="339" priority="49" operator="lessThan">
      <formula>0</formula>
    </cfRule>
  </conditionalFormatting>
  <conditionalFormatting sqref="W30:X30">
    <cfRule type="cellIs" dxfId="338" priority="48" operator="lessThan">
      <formula>0</formula>
    </cfRule>
  </conditionalFormatting>
  <conditionalFormatting sqref="W32:X32">
    <cfRule type="cellIs" dxfId="337" priority="47" operator="lessThan">
      <formula>0</formula>
    </cfRule>
  </conditionalFormatting>
  <conditionalFormatting sqref="W34:X34">
    <cfRule type="cellIs" dxfId="336" priority="46" operator="lessThan">
      <formula>0</formula>
    </cfRule>
  </conditionalFormatting>
  <conditionalFormatting sqref="W36:X36">
    <cfRule type="cellIs" dxfId="335" priority="45" operator="lessThan">
      <formula>0</formula>
    </cfRule>
  </conditionalFormatting>
  <conditionalFormatting sqref="W27:X27">
    <cfRule type="cellIs" dxfId="334" priority="44" operator="lessThan">
      <formula>0</formula>
    </cfRule>
  </conditionalFormatting>
  <conditionalFormatting sqref="W29:X29">
    <cfRule type="cellIs" dxfId="333" priority="43" operator="lessThan">
      <formula>0</formula>
    </cfRule>
  </conditionalFormatting>
  <conditionalFormatting sqref="W31:X31">
    <cfRule type="cellIs" dxfId="332" priority="42" operator="lessThan">
      <formula>0</formula>
    </cfRule>
  </conditionalFormatting>
  <conditionalFormatting sqref="W33:X33">
    <cfRule type="cellIs" dxfId="331" priority="41" operator="lessThan">
      <formula>0</formula>
    </cfRule>
  </conditionalFormatting>
  <conditionalFormatting sqref="W35:X35">
    <cfRule type="cellIs" dxfId="330" priority="40" operator="lessThan">
      <formula>0</formula>
    </cfRule>
  </conditionalFormatting>
  <conditionalFormatting sqref="W14:X14">
    <cfRule type="cellIs" dxfId="329" priority="13" operator="lessThan">
      <formula>0</formula>
    </cfRule>
  </conditionalFormatting>
  <conditionalFormatting sqref="W15:X15">
    <cfRule type="cellIs" dxfId="328" priority="12" operator="lessThan">
      <formula>0</formula>
    </cfRule>
  </conditionalFormatting>
  <conditionalFormatting sqref="W16:X16">
    <cfRule type="cellIs" dxfId="327" priority="11" operator="lessThan">
      <formula>0</formula>
    </cfRule>
  </conditionalFormatting>
  <conditionalFormatting sqref="W17:X17">
    <cfRule type="cellIs" dxfId="326" priority="10" operator="lessThan">
      <formula>0</formula>
    </cfRule>
  </conditionalFormatting>
  <conditionalFormatting sqref="W18:X18">
    <cfRule type="cellIs" dxfId="325" priority="9" operator="lessThan">
      <formula>0</formula>
    </cfRule>
  </conditionalFormatting>
  <conditionalFormatting sqref="W19:X19">
    <cfRule type="cellIs" dxfId="324" priority="8" operator="lessThan">
      <formula>0</formula>
    </cfRule>
  </conditionalFormatting>
  <conditionalFormatting sqref="W20:X20">
    <cfRule type="cellIs" dxfId="323" priority="7" operator="lessThan">
      <formula>0</formula>
    </cfRule>
  </conditionalFormatting>
  <conditionalFormatting sqref="W21:X21">
    <cfRule type="cellIs" dxfId="322" priority="6" operator="lessThan">
      <formula>0</formula>
    </cfRule>
  </conditionalFormatting>
  <conditionalFormatting sqref="W22:X22">
    <cfRule type="cellIs" dxfId="321" priority="5" operator="lessThan">
      <formula>0</formula>
    </cfRule>
  </conditionalFormatting>
  <conditionalFormatting sqref="W23:X23">
    <cfRule type="cellIs" dxfId="320" priority="4" operator="lessThan">
      <formula>0</formula>
    </cfRule>
  </conditionalFormatting>
  <conditionalFormatting sqref="W24:X24">
    <cfRule type="cellIs" dxfId="319" priority="3" operator="lessThan">
      <formula>0</formula>
    </cfRule>
  </conditionalFormatting>
  <conditionalFormatting sqref="W25:X25">
    <cfRule type="cellIs" dxfId="318" priority="2" operator="lessThan">
      <formula>0</formula>
    </cfRule>
  </conditionalFormatting>
  <conditionalFormatting sqref="W26:X26">
    <cfRule type="cellIs" dxfId="317" priority="1" operator="lessThan">
      <formula>0</formula>
    </cfRule>
  </conditionalFormatting>
  <pageMargins left="0.7" right="0.7" top="0.78740157499999996" bottom="0.78740157499999996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54"/>
  <sheetViews>
    <sheetView workbookViewId="0">
      <selection activeCell="U13" sqref="U13"/>
    </sheetView>
  </sheetViews>
  <sheetFormatPr defaultColWidth="9" defaultRowHeight="14.5" x14ac:dyDescent="0.35"/>
  <cols>
    <col min="1" max="1" width="3.7265625" style="119" customWidth="1"/>
    <col min="2" max="2" width="13.26953125" style="7" customWidth="1"/>
    <col min="3" max="3" width="45.1796875" style="120" customWidth="1"/>
    <col min="4" max="4" width="3.81640625" style="120" customWidth="1"/>
    <col min="5" max="5" width="7.1796875" style="121" hidden="1" customWidth="1"/>
    <col min="6" max="6" width="9.26953125" style="121" customWidth="1"/>
    <col min="7" max="7" width="9.54296875" style="79" customWidth="1"/>
    <col min="8" max="8" width="10.54296875" style="79" customWidth="1"/>
    <col min="9" max="9" width="15.453125" style="79" hidden="1" customWidth="1"/>
    <col min="10" max="10" width="15.54296875" style="79" hidden="1" customWidth="1"/>
    <col min="11" max="11" width="14.54296875" style="79" hidden="1" customWidth="1"/>
    <col min="12" max="13" width="14" style="79" hidden="1" customWidth="1"/>
    <col min="14" max="14" width="14.54296875" style="79" hidden="1" customWidth="1"/>
    <col min="15" max="15" width="14.26953125" style="79" hidden="1" customWidth="1"/>
    <col min="16" max="16" width="16" style="79" hidden="1" customWidth="1"/>
    <col min="17" max="17" width="0" style="7" hidden="1" customWidth="1"/>
    <col min="18" max="18" width="9.54296875" style="79" customWidth="1"/>
    <col min="19" max="19" width="14.1796875" style="79" hidden="1" customWidth="1"/>
    <col min="20" max="28" width="11.81640625" style="7" customWidth="1"/>
    <col min="29" max="29" width="27.54296875" style="7" customWidth="1"/>
    <col min="30" max="257" width="9" style="7"/>
    <col min="258" max="258" width="3.7265625" style="7" customWidth="1"/>
    <col min="259" max="259" width="13.26953125" style="7" customWidth="1"/>
    <col min="260" max="260" width="45.1796875" style="7" customWidth="1"/>
    <col min="261" max="261" width="3.81640625" style="7" customWidth="1"/>
    <col min="262" max="262" width="7.1796875" style="7" customWidth="1"/>
    <col min="263" max="263" width="9.26953125" style="7" customWidth="1"/>
    <col min="264" max="264" width="10.54296875" style="7" customWidth="1"/>
    <col min="265" max="265" width="15.453125" style="7" customWidth="1"/>
    <col min="266" max="266" width="15.54296875" style="7" customWidth="1"/>
    <col min="267" max="267" width="14.54296875" style="7" customWidth="1"/>
    <col min="268" max="269" width="14" style="7" customWidth="1"/>
    <col min="270" max="270" width="14.54296875" style="7" customWidth="1"/>
    <col min="271" max="271" width="14.26953125" style="7" customWidth="1"/>
    <col min="272" max="272" width="16" style="7" customWidth="1"/>
    <col min="273" max="513" width="9" style="7"/>
    <col min="514" max="514" width="3.7265625" style="7" customWidth="1"/>
    <col min="515" max="515" width="13.26953125" style="7" customWidth="1"/>
    <col min="516" max="516" width="45.1796875" style="7" customWidth="1"/>
    <col min="517" max="517" width="3.81640625" style="7" customWidth="1"/>
    <col min="518" max="518" width="7.1796875" style="7" customWidth="1"/>
    <col min="519" max="519" width="9.26953125" style="7" customWidth="1"/>
    <col min="520" max="520" width="10.54296875" style="7" customWidth="1"/>
    <col min="521" max="521" width="15.453125" style="7" customWidth="1"/>
    <col min="522" max="522" width="15.54296875" style="7" customWidth="1"/>
    <col min="523" max="523" width="14.54296875" style="7" customWidth="1"/>
    <col min="524" max="525" width="14" style="7" customWidth="1"/>
    <col min="526" max="526" width="14.54296875" style="7" customWidth="1"/>
    <col min="527" max="527" width="14.26953125" style="7" customWidth="1"/>
    <col min="528" max="528" width="16" style="7" customWidth="1"/>
    <col min="529" max="769" width="9" style="7"/>
    <col min="770" max="770" width="3.7265625" style="7" customWidth="1"/>
    <col min="771" max="771" width="13.26953125" style="7" customWidth="1"/>
    <col min="772" max="772" width="45.1796875" style="7" customWidth="1"/>
    <col min="773" max="773" width="3.81640625" style="7" customWidth="1"/>
    <col min="774" max="774" width="7.1796875" style="7" customWidth="1"/>
    <col min="775" max="775" width="9.26953125" style="7" customWidth="1"/>
    <col min="776" max="776" width="10.54296875" style="7" customWidth="1"/>
    <col min="777" max="777" width="15.453125" style="7" customWidth="1"/>
    <col min="778" max="778" width="15.54296875" style="7" customWidth="1"/>
    <col min="779" max="779" width="14.54296875" style="7" customWidth="1"/>
    <col min="780" max="781" width="14" style="7" customWidth="1"/>
    <col min="782" max="782" width="14.54296875" style="7" customWidth="1"/>
    <col min="783" max="783" width="14.26953125" style="7" customWidth="1"/>
    <col min="784" max="784" width="16" style="7" customWidth="1"/>
    <col min="785" max="1025" width="9" style="7"/>
    <col min="1026" max="1026" width="3.7265625" style="7" customWidth="1"/>
    <col min="1027" max="1027" width="13.26953125" style="7" customWidth="1"/>
    <col min="1028" max="1028" width="45.1796875" style="7" customWidth="1"/>
    <col min="1029" max="1029" width="3.81640625" style="7" customWidth="1"/>
    <col min="1030" max="1030" width="7.1796875" style="7" customWidth="1"/>
    <col min="1031" max="1031" width="9.26953125" style="7" customWidth="1"/>
    <col min="1032" max="1032" width="10.54296875" style="7" customWidth="1"/>
    <col min="1033" max="1033" width="15.453125" style="7" customWidth="1"/>
    <col min="1034" max="1034" width="15.54296875" style="7" customWidth="1"/>
    <col min="1035" max="1035" width="14.54296875" style="7" customWidth="1"/>
    <col min="1036" max="1037" width="14" style="7" customWidth="1"/>
    <col min="1038" max="1038" width="14.54296875" style="7" customWidth="1"/>
    <col min="1039" max="1039" width="14.26953125" style="7" customWidth="1"/>
    <col min="1040" max="1040" width="16" style="7" customWidth="1"/>
    <col min="1041" max="1281" width="9" style="7"/>
    <col min="1282" max="1282" width="3.7265625" style="7" customWidth="1"/>
    <col min="1283" max="1283" width="13.26953125" style="7" customWidth="1"/>
    <col min="1284" max="1284" width="45.1796875" style="7" customWidth="1"/>
    <col min="1285" max="1285" width="3.81640625" style="7" customWidth="1"/>
    <col min="1286" max="1286" width="7.1796875" style="7" customWidth="1"/>
    <col min="1287" max="1287" width="9.26953125" style="7" customWidth="1"/>
    <col min="1288" max="1288" width="10.54296875" style="7" customWidth="1"/>
    <col min="1289" max="1289" width="15.453125" style="7" customWidth="1"/>
    <col min="1290" max="1290" width="15.54296875" style="7" customWidth="1"/>
    <col min="1291" max="1291" width="14.54296875" style="7" customWidth="1"/>
    <col min="1292" max="1293" width="14" style="7" customWidth="1"/>
    <col min="1294" max="1294" width="14.54296875" style="7" customWidth="1"/>
    <col min="1295" max="1295" width="14.26953125" style="7" customWidth="1"/>
    <col min="1296" max="1296" width="16" style="7" customWidth="1"/>
    <col min="1297" max="1537" width="9" style="7"/>
    <col min="1538" max="1538" width="3.7265625" style="7" customWidth="1"/>
    <col min="1539" max="1539" width="13.26953125" style="7" customWidth="1"/>
    <col min="1540" max="1540" width="45.1796875" style="7" customWidth="1"/>
    <col min="1541" max="1541" width="3.81640625" style="7" customWidth="1"/>
    <col min="1542" max="1542" width="7.1796875" style="7" customWidth="1"/>
    <col min="1543" max="1543" width="9.26953125" style="7" customWidth="1"/>
    <col min="1544" max="1544" width="10.54296875" style="7" customWidth="1"/>
    <col min="1545" max="1545" width="15.453125" style="7" customWidth="1"/>
    <col min="1546" max="1546" width="15.54296875" style="7" customWidth="1"/>
    <col min="1547" max="1547" width="14.54296875" style="7" customWidth="1"/>
    <col min="1548" max="1549" width="14" style="7" customWidth="1"/>
    <col min="1550" max="1550" width="14.54296875" style="7" customWidth="1"/>
    <col min="1551" max="1551" width="14.26953125" style="7" customWidth="1"/>
    <col min="1552" max="1552" width="16" style="7" customWidth="1"/>
    <col min="1553" max="1793" width="9" style="7"/>
    <col min="1794" max="1794" width="3.7265625" style="7" customWidth="1"/>
    <col min="1795" max="1795" width="13.26953125" style="7" customWidth="1"/>
    <col min="1796" max="1796" width="45.1796875" style="7" customWidth="1"/>
    <col min="1797" max="1797" width="3.81640625" style="7" customWidth="1"/>
    <col min="1798" max="1798" width="7.1796875" style="7" customWidth="1"/>
    <col min="1799" max="1799" width="9.26953125" style="7" customWidth="1"/>
    <col min="1800" max="1800" width="10.54296875" style="7" customWidth="1"/>
    <col min="1801" max="1801" width="15.453125" style="7" customWidth="1"/>
    <col min="1802" max="1802" width="15.54296875" style="7" customWidth="1"/>
    <col min="1803" max="1803" width="14.54296875" style="7" customWidth="1"/>
    <col min="1804" max="1805" width="14" style="7" customWidth="1"/>
    <col min="1806" max="1806" width="14.54296875" style="7" customWidth="1"/>
    <col min="1807" max="1807" width="14.26953125" style="7" customWidth="1"/>
    <col min="1808" max="1808" width="16" style="7" customWidth="1"/>
    <col min="1809" max="2049" width="9" style="7"/>
    <col min="2050" max="2050" width="3.7265625" style="7" customWidth="1"/>
    <col min="2051" max="2051" width="13.26953125" style="7" customWidth="1"/>
    <col min="2052" max="2052" width="45.1796875" style="7" customWidth="1"/>
    <col min="2053" max="2053" width="3.81640625" style="7" customWidth="1"/>
    <col min="2054" max="2054" width="7.1796875" style="7" customWidth="1"/>
    <col min="2055" max="2055" width="9.26953125" style="7" customWidth="1"/>
    <col min="2056" max="2056" width="10.54296875" style="7" customWidth="1"/>
    <col min="2057" max="2057" width="15.453125" style="7" customWidth="1"/>
    <col min="2058" max="2058" width="15.54296875" style="7" customWidth="1"/>
    <col min="2059" max="2059" width="14.54296875" style="7" customWidth="1"/>
    <col min="2060" max="2061" width="14" style="7" customWidth="1"/>
    <col min="2062" max="2062" width="14.54296875" style="7" customWidth="1"/>
    <col min="2063" max="2063" width="14.26953125" style="7" customWidth="1"/>
    <col min="2064" max="2064" width="16" style="7" customWidth="1"/>
    <col min="2065" max="2305" width="9" style="7"/>
    <col min="2306" max="2306" width="3.7265625" style="7" customWidth="1"/>
    <col min="2307" max="2307" width="13.26953125" style="7" customWidth="1"/>
    <col min="2308" max="2308" width="45.1796875" style="7" customWidth="1"/>
    <col min="2309" max="2309" width="3.81640625" style="7" customWidth="1"/>
    <col min="2310" max="2310" width="7.1796875" style="7" customWidth="1"/>
    <col min="2311" max="2311" width="9.26953125" style="7" customWidth="1"/>
    <col min="2312" max="2312" width="10.54296875" style="7" customWidth="1"/>
    <col min="2313" max="2313" width="15.453125" style="7" customWidth="1"/>
    <col min="2314" max="2314" width="15.54296875" style="7" customWidth="1"/>
    <col min="2315" max="2315" width="14.54296875" style="7" customWidth="1"/>
    <col min="2316" max="2317" width="14" style="7" customWidth="1"/>
    <col min="2318" max="2318" width="14.54296875" style="7" customWidth="1"/>
    <col min="2319" max="2319" width="14.26953125" style="7" customWidth="1"/>
    <col min="2320" max="2320" width="16" style="7" customWidth="1"/>
    <col min="2321" max="2561" width="9" style="7"/>
    <col min="2562" max="2562" width="3.7265625" style="7" customWidth="1"/>
    <col min="2563" max="2563" width="13.26953125" style="7" customWidth="1"/>
    <col min="2564" max="2564" width="45.1796875" style="7" customWidth="1"/>
    <col min="2565" max="2565" width="3.81640625" style="7" customWidth="1"/>
    <col min="2566" max="2566" width="7.1796875" style="7" customWidth="1"/>
    <col min="2567" max="2567" width="9.26953125" style="7" customWidth="1"/>
    <col min="2568" max="2568" width="10.54296875" style="7" customWidth="1"/>
    <col min="2569" max="2569" width="15.453125" style="7" customWidth="1"/>
    <col min="2570" max="2570" width="15.54296875" style="7" customWidth="1"/>
    <col min="2571" max="2571" width="14.54296875" style="7" customWidth="1"/>
    <col min="2572" max="2573" width="14" style="7" customWidth="1"/>
    <col min="2574" max="2574" width="14.54296875" style="7" customWidth="1"/>
    <col min="2575" max="2575" width="14.26953125" style="7" customWidth="1"/>
    <col min="2576" max="2576" width="16" style="7" customWidth="1"/>
    <col min="2577" max="2817" width="9" style="7"/>
    <col min="2818" max="2818" width="3.7265625" style="7" customWidth="1"/>
    <col min="2819" max="2819" width="13.26953125" style="7" customWidth="1"/>
    <col min="2820" max="2820" width="45.1796875" style="7" customWidth="1"/>
    <col min="2821" max="2821" width="3.81640625" style="7" customWidth="1"/>
    <col min="2822" max="2822" width="7.1796875" style="7" customWidth="1"/>
    <col min="2823" max="2823" width="9.26953125" style="7" customWidth="1"/>
    <col min="2824" max="2824" width="10.54296875" style="7" customWidth="1"/>
    <col min="2825" max="2825" width="15.453125" style="7" customWidth="1"/>
    <col min="2826" max="2826" width="15.54296875" style="7" customWidth="1"/>
    <col min="2827" max="2827" width="14.54296875" style="7" customWidth="1"/>
    <col min="2828" max="2829" width="14" style="7" customWidth="1"/>
    <col min="2830" max="2830" width="14.54296875" style="7" customWidth="1"/>
    <col min="2831" max="2831" width="14.26953125" style="7" customWidth="1"/>
    <col min="2832" max="2832" width="16" style="7" customWidth="1"/>
    <col min="2833" max="3073" width="9" style="7"/>
    <col min="3074" max="3074" width="3.7265625" style="7" customWidth="1"/>
    <col min="3075" max="3075" width="13.26953125" style="7" customWidth="1"/>
    <col min="3076" max="3076" width="45.1796875" style="7" customWidth="1"/>
    <col min="3077" max="3077" width="3.81640625" style="7" customWidth="1"/>
    <col min="3078" max="3078" width="7.1796875" style="7" customWidth="1"/>
    <col min="3079" max="3079" width="9.26953125" style="7" customWidth="1"/>
    <col min="3080" max="3080" width="10.54296875" style="7" customWidth="1"/>
    <col min="3081" max="3081" width="15.453125" style="7" customWidth="1"/>
    <col min="3082" max="3082" width="15.54296875" style="7" customWidth="1"/>
    <col min="3083" max="3083" width="14.54296875" style="7" customWidth="1"/>
    <col min="3084" max="3085" width="14" style="7" customWidth="1"/>
    <col min="3086" max="3086" width="14.54296875" style="7" customWidth="1"/>
    <col min="3087" max="3087" width="14.26953125" style="7" customWidth="1"/>
    <col min="3088" max="3088" width="16" style="7" customWidth="1"/>
    <col min="3089" max="3329" width="9" style="7"/>
    <col min="3330" max="3330" width="3.7265625" style="7" customWidth="1"/>
    <col min="3331" max="3331" width="13.26953125" style="7" customWidth="1"/>
    <col min="3332" max="3332" width="45.1796875" style="7" customWidth="1"/>
    <col min="3333" max="3333" width="3.81640625" style="7" customWidth="1"/>
    <col min="3334" max="3334" width="7.1796875" style="7" customWidth="1"/>
    <col min="3335" max="3335" width="9.26953125" style="7" customWidth="1"/>
    <col min="3336" max="3336" width="10.54296875" style="7" customWidth="1"/>
    <col min="3337" max="3337" width="15.453125" style="7" customWidth="1"/>
    <col min="3338" max="3338" width="15.54296875" style="7" customWidth="1"/>
    <col min="3339" max="3339" width="14.54296875" style="7" customWidth="1"/>
    <col min="3340" max="3341" width="14" style="7" customWidth="1"/>
    <col min="3342" max="3342" width="14.54296875" style="7" customWidth="1"/>
    <col min="3343" max="3343" width="14.26953125" style="7" customWidth="1"/>
    <col min="3344" max="3344" width="16" style="7" customWidth="1"/>
    <col min="3345" max="3585" width="9" style="7"/>
    <col min="3586" max="3586" width="3.7265625" style="7" customWidth="1"/>
    <col min="3587" max="3587" width="13.26953125" style="7" customWidth="1"/>
    <col min="3588" max="3588" width="45.1796875" style="7" customWidth="1"/>
    <col min="3589" max="3589" width="3.81640625" style="7" customWidth="1"/>
    <col min="3590" max="3590" width="7.1796875" style="7" customWidth="1"/>
    <col min="3591" max="3591" width="9.26953125" style="7" customWidth="1"/>
    <col min="3592" max="3592" width="10.54296875" style="7" customWidth="1"/>
    <col min="3593" max="3593" width="15.453125" style="7" customWidth="1"/>
    <col min="3594" max="3594" width="15.54296875" style="7" customWidth="1"/>
    <col min="3595" max="3595" width="14.54296875" style="7" customWidth="1"/>
    <col min="3596" max="3597" width="14" style="7" customWidth="1"/>
    <col min="3598" max="3598" width="14.54296875" style="7" customWidth="1"/>
    <col min="3599" max="3599" width="14.26953125" style="7" customWidth="1"/>
    <col min="3600" max="3600" width="16" style="7" customWidth="1"/>
    <col min="3601" max="3841" width="9" style="7"/>
    <col min="3842" max="3842" width="3.7265625" style="7" customWidth="1"/>
    <col min="3843" max="3843" width="13.26953125" style="7" customWidth="1"/>
    <col min="3844" max="3844" width="45.1796875" style="7" customWidth="1"/>
    <col min="3845" max="3845" width="3.81640625" style="7" customWidth="1"/>
    <col min="3846" max="3846" width="7.1796875" style="7" customWidth="1"/>
    <col min="3847" max="3847" width="9.26953125" style="7" customWidth="1"/>
    <col min="3848" max="3848" width="10.54296875" style="7" customWidth="1"/>
    <col min="3849" max="3849" width="15.453125" style="7" customWidth="1"/>
    <col min="3850" max="3850" width="15.54296875" style="7" customWidth="1"/>
    <col min="3851" max="3851" width="14.54296875" style="7" customWidth="1"/>
    <col min="3852" max="3853" width="14" style="7" customWidth="1"/>
    <col min="3854" max="3854" width="14.54296875" style="7" customWidth="1"/>
    <col min="3855" max="3855" width="14.26953125" style="7" customWidth="1"/>
    <col min="3856" max="3856" width="16" style="7" customWidth="1"/>
    <col min="3857" max="4097" width="9" style="7"/>
    <col min="4098" max="4098" width="3.7265625" style="7" customWidth="1"/>
    <col min="4099" max="4099" width="13.26953125" style="7" customWidth="1"/>
    <col min="4100" max="4100" width="45.1796875" style="7" customWidth="1"/>
    <col min="4101" max="4101" width="3.81640625" style="7" customWidth="1"/>
    <col min="4102" max="4102" width="7.1796875" style="7" customWidth="1"/>
    <col min="4103" max="4103" width="9.26953125" style="7" customWidth="1"/>
    <col min="4104" max="4104" width="10.54296875" style="7" customWidth="1"/>
    <col min="4105" max="4105" width="15.453125" style="7" customWidth="1"/>
    <col min="4106" max="4106" width="15.54296875" style="7" customWidth="1"/>
    <col min="4107" max="4107" width="14.54296875" style="7" customWidth="1"/>
    <col min="4108" max="4109" width="14" style="7" customWidth="1"/>
    <col min="4110" max="4110" width="14.54296875" style="7" customWidth="1"/>
    <col min="4111" max="4111" width="14.26953125" style="7" customWidth="1"/>
    <col min="4112" max="4112" width="16" style="7" customWidth="1"/>
    <col min="4113" max="4353" width="9" style="7"/>
    <col min="4354" max="4354" width="3.7265625" style="7" customWidth="1"/>
    <col min="4355" max="4355" width="13.26953125" style="7" customWidth="1"/>
    <col min="4356" max="4356" width="45.1796875" style="7" customWidth="1"/>
    <col min="4357" max="4357" width="3.81640625" style="7" customWidth="1"/>
    <col min="4358" max="4358" width="7.1796875" style="7" customWidth="1"/>
    <col min="4359" max="4359" width="9.26953125" style="7" customWidth="1"/>
    <col min="4360" max="4360" width="10.54296875" style="7" customWidth="1"/>
    <col min="4361" max="4361" width="15.453125" style="7" customWidth="1"/>
    <col min="4362" max="4362" width="15.54296875" style="7" customWidth="1"/>
    <col min="4363" max="4363" width="14.54296875" style="7" customWidth="1"/>
    <col min="4364" max="4365" width="14" style="7" customWidth="1"/>
    <col min="4366" max="4366" width="14.54296875" style="7" customWidth="1"/>
    <col min="4367" max="4367" width="14.26953125" style="7" customWidth="1"/>
    <col min="4368" max="4368" width="16" style="7" customWidth="1"/>
    <col min="4369" max="4609" width="9" style="7"/>
    <col min="4610" max="4610" width="3.7265625" style="7" customWidth="1"/>
    <col min="4611" max="4611" width="13.26953125" style="7" customWidth="1"/>
    <col min="4612" max="4612" width="45.1796875" style="7" customWidth="1"/>
    <col min="4613" max="4613" width="3.81640625" style="7" customWidth="1"/>
    <col min="4614" max="4614" width="7.1796875" style="7" customWidth="1"/>
    <col min="4615" max="4615" width="9.26953125" style="7" customWidth="1"/>
    <col min="4616" max="4616" width="10.54296875" style="7" customWidth="1"/>
    <col min="4617" max="4617" width="15.453125" style="7" customWidth="1"/>
    <col min="4618" max="4618" width="15.54296875" style="7" customWidth="1"/>
    <col min="4619" max="4619" width="14.54296875" style="7" customWidth="1"/>
    <col min="4620" max="4621" width="14" style="7" customWidth="1"/>
    <col min="4622" max="4622" width="14.54296875" style="7" customWidth="1"/>
    <col min="4623" max="4623" width="14.26953125" style="7" customWidth="1"/>
    <col min="4624" max="4624" width="16" style="7" customWidth="1"/>
    <col min="4625" max="4865" width="9" style="7"/>
    <col min="4866" max="4866" width="3.7265625" style="7" customWidth="1"/>
    <col min="4867" max="4867" width="13.26953125" style="7" customWidth="1"/>
    <col min="4868" max="4868" width="45.1796875" style="7" customWidth="1"/>
    <col min="4869" max="4869" width="3.81640625" style="7" customWidth="1"/>
    <col min="4870" max="4870" width="7.1796875" style="7" customWidth="1"/>
    <col min="4871" max="4871" width="9.26953125" style="7" customWidth="1"/>
    <col min="4872" max="4872" width="10.54296875" style="7" customWidth="1"/>
    <col min="4873" max="4873" width="15.453125" style="7" customWidth="1"/>
    <col min="4874" max="4874" width="15.54296875" style="7" customWidth="1"/>
    <col min="4875" max="4875" width="14.54296875" style="7" customWidth="1"/>
    <col min="4876" max="4877" width="14" style="7" customWidth="1"/>
    <col min="4878" max="4878" width="14.54296875" style="7" customWidth="1"/>
    <col min="4879" max="4879" width="14.26953125" style="7" customWidth="1"/>
    <col min="4880" max="4880" width="16" style="7" customWidth="1"/>
    <col min="4881" max="5121" width="9" style="7"/>
    <col min="5122" max="5122" width="3.7265625" style="7" customWidth="1"/>
    <col min="5123" max="5123" width="13.26953125" style="7" customWidth="1"/>
    <col min="5124" max="5124" width="45.1796875" style="7" customWidth="1"/>
    <col min="5125" max="5125" width="3.81640625" style="7" customWidth="1"/>
    <col min="5126" max="5126" width="7.1796875" style="7" customWidth="1"/>
    <col min="5127" max="5127" width="9.26953125" style="7" customWidth="1"/>
    <col min="5128" max="5128" width="10.54296875" style="7" customWidth="1"/>
    <col min="5129" max="5129" width="15.453125" style="7" customWidth="1"/>
    <col min="5130" max="5130" width="15.54296875" style="7" customWidth="1"/>
    <col min="5131" max="5131" width="14.54296875" style="7" customWidth="1"/>
    <col min="5132" max="5133" width="14" style="7" customWidth="1"/>
    <col min="5134" max="5134" width="14.54296875" style="7" customWidth="1"/>
    <col min="5135" max="5135" width="14.26953125" style="7" customWidth="1"/>
    <col min="5136" max="5136" width="16" style="7" customWidth="1"/>
    <col min="5137" max="5377" width="9" style="7"/>
    <col min="5378" max="5378" width="3.7265625" style="7" customWidth="1"/>
    <col min="5379" max="5379" width="13.26953125" style="7" customWidth="1"/>
    <col min="5380" max="5380" width="45.1796875" style="7" customWidth="1"/>
    <col min="5381" max="5381" width="3.81640625" style="7" customWidth="1"/>
    <col min="5382" max="5382" width="7.1796875" style="7" customWidth="1"/>
    <col min="5383" max="5383" width="9.26953125" style="7" customWidth="1"/>
    <col min="5384" max="5384" width="10.54296875" style="7" customWidth="1"/>
    <col min="5385" max="5385" width="15.453125" style="7" customWidth="1"/>
    <col min="5386" max="5386" width="15.54296875" style="7" customWidth="1"/>
    <col min="5387" max="5387" width="14.54296875" style="7" customWidth="1"/>
    <col min="5388" max="5389" width="14" style="7" customWidth="1"/>
    <col min="5390" max="5390" width="14.54296875" style="7" customWidth="1"/>
    <col min="5391" max="5391" width="14.26953125" style="7" customWidth="1"/>
    <col min="5392" max="5392" width="16" style="7" customWidth="1"/>
    <col min="5393" max="5633" width="9" style="7"/>
    <col min="5634" max="5634" width="3.7265625" style="7" customWidth="1"/>
    <col min="5635" max="5635" width="13.26953125" style="7" customWidth="1"/>
    <col min="5636" max="5636" width="45.1796875" style="7" customWidth="1"/>
    <col min="5637" max="5637" width="3.81640625" style="7" customWidth="1"/>
    <col min="5638" max="5638" width="7.1796875" style="7" customWidth="1"/>
    <col min="5639" max="5639" width="9.26953125" style="7" customWidth="1"/>
    <col min="5640" max="5640" width="10.54296875" style="7" customWidth="1"/>
    <col min="5641" max="5641" width="15.453125" style="7" customWidth="1"/>
    <col min="5642" max="5642" width="15.54296875" style="7" customWidth="1"/>
    <col min="5643" max="5643" width="14.54296875" style="7" customWidth="1"/>
    <col min="5644" max="5645" width="14" style="7" customWidth="1"/>
    <col min="5646" max="5646" width="14.54296875" style="7" customWidth="1"/>
    <col min="5647" max="5647" width="14.26953125" style="7" customWidth="1"/>
    <col min="5648" max="5648" width="16" style="7" customWidth="1"/>
    <col min="5649" max="5889" width="9" style="7"/>
    <col min="5890" max="5890" width="3.7265625" style="7" customWidth="1"/>
    <col min="5891" max="5891" width="13.26953125" style="7" customWidth="1"/>
    <col min="5892" max="5892" width="45.1796875" style="7" customWidth="1"/>
    <col min="5893" max="5893" width="3.81640625" style="7" customWidth="1"/>
    <col min="5894" max="5894" width="7.1796875" style="7" customWidth="1"/>
    <col min="5895" max="5895" width="9.26953125" style="7" customWidth="1"/>
    <col min="5896" max="5896" width="10.54296875" style="7" customWidth="1"/>
    <col min="5897" max="5897" width="15.453125" style="7" customWidth="1"/>
    <col min="5898" max="5898" width="15.54296875" style="7" customWidth="1"/>
    <col min="5899" max="5899" width="14.54296875" style="7" customWidth="1"/>
    <col min="5900" max="5901" width="14" style="7" customWidth="1"/>
    <col min="5902" max="5902" width="14.54296875" style="7" customWidth="1"/>
    <col min="5903" max="5903" width="14.26953125" style="7" customWidth="1"/>
    <col min="5904" max="5904" width="16" style="7" customWidth="1"/>
    <col min="5905" max="6145" width="9" style="7"/>
    <col min="6146" max="6146" width="3.7265625" style="7" customWidth="1"/>
    <col min="6147" max="6147" width="13.26953125" style="7" customWidth="1"/>
    <col min="6148" max="6148" width="45.1796875" style="7" customWidth="1"/>
    <col min="6149" max="6149" width="3.81640625" style="7" customWidth="1"/>
    <col min="6150" max="6150" width="7.1796875" style="7" customWidth="1"/>
    <col min="6151" max="6151" width="9.26953125" style="7" customWidth="1"/>
    <col min="6152" max="6152" width="10.54296875" style="7" customWidth="1"/>
    <col min="6153" max="6153" width="15.453125" style="7" customWidth="1"/>
    <col min="6154" max="6154" width="15.54296875" style="7" customWidth="1"/>
    <col min="6155" max="6155" width="14.54296875" style="7" customWidth="1"/>
    <col min="6156" max="6157" width="14" style="7" customWidth="1"/>
    <col min="6158" max="6158" width="14.54296875" style="7" customWidth="1"/>
    <col min="6159" max="6159" width="14.26953125" style="7" customWidth="1"/>
    <col min="6160" max="6160" width="16" style="7" customWidth="1"/>
    <col min="6161" max="6401" width="9" style="7"/>
    <col min="6402" max="6402" width="3.7265625" style="7" customWidth="1"/>
    <col min="6403" max="6403" width="13.26953125" style="7" customWidth="1"/>
    <col min="6404" max="6404" width="45.1796875" style="7" customWidth="1"/>
    <col min="6405" max="6405" width="3.81640625" style="7" customWidth="1"/>
    <col min="6406" max="6406" width="7.1796875" style="7" customWidth="1"/>
    <col min="6407" max="6407" width="9.26953125" style="7" customWidth="1"/>
    <col min="6408" max="6408" width="10.54296875" style="7" customWidth="1"/>
    <col min="6409" max="6409" width="15.453125" style="7" customWidth="1"/>
    <col min="6410" max="6410" width="15.54296875" style="7" customWidth="1"/>
    <col min="6411" max="6411" width="14.54296875" style="7" customWidth="1"/>
    <col min="6412" max="6413" width="14" style="7" customWidth="1"/>
    <col min="6414" max="6414" width="14.54296875" style="7" customWidth="1"/>
    <col min="6415" max="6415" width="14.26953125" style="7" customWidth="1"/>
    <col min="6416" max="6416" width="16" style="7" customWidth="1"/>
    <col min="6417" max="6657" width="9" style="7"/>
    <col min="6658" max="6658" width="3.7265625" style="7" customWidth="1"/>
    <col min="6659" max="6659" width="13.26953125" style="7" customWidth="1"/>
    <col min="6660" max="6660" width="45.1796875" style="7" customWidth="1"/>
    <col min="6661" max="6661" width="3.81640625" style="7" customWidth="1"/>
    <col min="6662" max="6662" width="7.1796875" style="7" customWidth="1"/>
    <col min="6663" max="6663" width="9.26953125" style="7" customWidth="1"/>
    <col min="6664" max="6664" width="10.54296875" style="7" customWidth="1"/>
    <col min="6665" max="6665" width="15.453125" style="7" customWidth="1"/>
    <col min="6666" max="6666" width="15.54296875" style="7" customWidth="1"/>
    <col min="6667" max="6667" width="14.54296875" style="7" customWidth="1"/>
    <col min="6668" max="6669" width="14" style="7" customWidth="1"/>
    <col min="6670" max="6670" width="14.54296875" style="7" customWidth="1"/>
    <col min="6671" max="6671" width="14.26953125" style="7" customWidth="1"/>
    <col min="6672" max="6672" width="16" style="7" customWidth="1"/>
    <col min="6673" max="6913" width="9" style="7"/>
    <col min="6914" max="6914" width="3.7265625" style="7" customWidth="1"/>
    <col min="6915" max="6915" width="13.26953125" style="7" customWidth="1"/>
    <col min="6916" max="6916" width="45.1796875" style="7" customWidth="1"/>
    <col min="6917" max="6917" width="3.81640625" style="7" customWidth="1"/>
    <col min="6918" max="6918" width="7.1796875" style="7" customWidth="1"/>
    <col min="6919" max="6919" width="9.26953125" style="7" customWidth="1"/>
    <col min="6920" max="6920" width="10.54296875" style="7" customWidth="1"/>
    <col min="6921" max="6921" width="15.453125" style="7" customWidth="1"/>
    <col min="6922" max="6922" width="15.54296875" style="7" customWidth="1"/>
    <col min="6923" max="6923" width="14.54296875" style="7" customWidth="1"/>
    <col min="6924" max="6925" width="14" style="7" customWidth="1"/>
    <col min="6926" max="6926" width="14.54296875" style="7" customWidth="1"/>
    <col min="6927" max="6927" width="14.26953125" style="7" customWidth="1"/>
    <col min="6928" max="6928" width="16" style="7" customWidth="1"/>
    <col min="6929" max="7169" width="9" style="7"/>
    <col min="7170" max="7170" width="3.7265625" style="7" customWidth="1"/>
    <col min="7171" max="7171" width="13.26953125" style="7" customWidth="1"/>
    <col min="7172" max="7172" width="45.1796875" style="7" customWidth="1"/>
    <col min="7173" max="7173" width="3.81640625" style="7" customWidth="1"/>
    <col min="7174" max="7174" width="7.1796875" style="7" customWidth="1"/>
    <col min="7175" max="7175" width="9.26953125" style="7" customWidth="1"/>
    <col min="7176" max="7176" width="10.54296875" style="7" customWidth="1"/>
    <col min="7177" max="7177" width="15.453125" style="7" customWidth="1"/>
    <col min="7178" max="7178" width="15.54296875" style="7" customWidth="1"/>
    <col min="7179" max="7179" width="14.54296875" style="7" customWidth="1"/>
    <col min="7180" max="7181" width="14" style="7" customWidth="1"/>
    <col min="7182" max="7182" width="14.54296875" style="7" customWidth="1"/>
    <col min="7183" max="7183" width="14.26953125" style="7" customWidth="1"/>
    <col min="7184" max="7184" width="16" style="7" customWidth="1"/>
    <col min="7185" max="7425" width="9" style="7"/>
    <col min="7426" max="7426" width="3.7265625" style="7" customWidth="1"/>
    <col min="7427" max="7427" width="13.26953125" style="7" customWidth="1"/>
    <col min="7428" max="7428" width="45.1796875" style="7" customWidth="1"/>
    <col min="7429" max="7429" width="3.81640625" style="7" customWidth="1"/>
    <col min="7430" max="7430" width="7.1796875" style="7" customWidth="1"/>
    <col min="7431" max="7431" width="9.26953125" style="7" customWidth="1"/>
    <col min="7432" max="7432" width="10.54296875" style="7" customWidth="1"/>
    <col min="7433" max="7433" width="15.453125" style="7" customWidth="1"/>
    <col min="7434" max="7434" width="15.54296875" style="7" customWidth="1"/>
    <col min="7435" max="7435" width="14.54296875" style="7" customWidth="1"/>
    <col min="7436" max="7437" width="14" style="7" customWidth="1"/>
    <col min="7438" max="7438" width="14.54296875" style="7" customWidth="1"/>
    <col min="7439" max="7439" width="14.26953125" style="7" customWidth="1"/>
    <col min="7440" max="7440" width="16" style="7" customWidth="1"/>
    <col min="7441" max="7681" width="9" style="7"/>
    <col min="7682" max="7682" width="3.7265625" style="7" customWidth="1"/>
    <col min="7683" max="7683" width="13.26953125" style="7" customWidth="1"/>
    <col min="7684" max="7684" width="45.1796875" style="7" customWidth="1"/>
    <col min="7685" max="7685" width="3.81640625" style="7" customWidth="1"/>
    <col min="7686" max="7686" width="7.1796875" style="7" customWidth="1"/>
    <col min="7687" max="7687" width="9.26953125" style="7" customWidth="1"/>
    <col min="7688" max="7688" width="10.54296875" style="7" customWidth="1"/>
    <col min="7689" max="7689" width="15.453125" style="7" customWidth="1"/>
    <col min="7690" max="7690" width="15.54296875" style="7" customWidth="1"/>
    <col min="7691" max="7691" width="14.54296875" style="7" customWidth="1"/>
    <col min="7692" max="7693" width="14" style="7" customWidth="1"/>
    <col min="7694" max="7694" width="14.54296875" style="7" customWidth="1"/>
    <col min="7695" max="7695" width="14.26953125" style="7" customWidth="1"/>
    <col min="7696" max="7696" width="16" style="7" customWidth="1"/>
    <col min="7697" max="7937" width="9" style="7"/>
    <col min="7938" max="7938" width="3.7265625" style="7" customWidth="1"/>
    <col min="7939" max="7939" width="13.26953125" style="7" customWidth="1"/>
    <col min="7940" max="7940" width="45.1796875" style="7" customWidth="1"/>
    <col min="7941" max="7941" width="3.81640625" style="7" customWidth="1"/>
    <col min="7942" max="7942" width="7.1796875" style="7" customWidth="1"/>
    <col min="7943" max="7943" width="9.26953125" style="7" customWidth="1"/>
    <col min="7944" max="7944" width="10.54296875" style="7" customWidth="1"/>
    <col min="7945" max="7945" width="15.453125" style="7" customWidth="1"/>
    <col min="7946" max="7946" width="15.54296875" style="7" customWidth="1"/>
    <col min="7947" max="7947" width="14.54296875" style="7" customWidth="1"/>
    <col min="7948" max="7949" width="14" style="7" customWidth="1"/>
    <col min="7950" max="7950" width="14.54296875" style="7" customWidth="1"/>
    <col min="7951" max="7951" width="14.26953125" style="7" customWidth="1"/>
    <col min="7952" max="7952" width="16" style="7" customWidth="1"/>
    <col min="7953" max="8193" width="9" style="7"/>
    <col min="8194" max="8194" width="3.7265625" style="7" customWidth="1"/>
    <col min="8195" max="8195" width="13.26953125" style="7" customWidth="1"/>
    <col min="8196" max="8196" width="45.1796875" style="7" customWidth="1"/>
    <col min="8197" max="8197" width="3.81640625" style="7" customWidth="1"/>
    <col min="8198" max="8198" width="7.1796875" style="7" customWidth="1"/>
    <col min="8199" max="8199" width="9.26953125" style="7" customWidth="1"/>
    <col min="8200" max="8200" width="10.54296875" style="7" customWidth="1"/>
    <col min="8201" max="8201" width="15.453125" style="7" customWidth="1"/>
    <col min="8202" max="8202" width="15.54296875" style="7" customWidth="1"/>
    <col min="8203" max="8203" width="14.54296875" style="7" customWidth="1"/>
    <col min="8204" max="8205" width="14" style="7" customWidth="1"/>
    <col min="8206" max="8206" width="14.54296875" style="7" customWidth="1"/>
    <col min="8207" max="8207" width="14.26953125" style="7" customWidth="1"/>
    <col min="8208" max="8208" width="16" style="7" customWidth="1"/>
    <col min="8209" max="8449" width="9" style="7"/>
    <col min="8450" max="8450" width="3.7265625" style="7" customWidth="1"/>
    <col min="8451" max="8451" width="13.26953125" style="7" customWidth="1"/>
    <col min="8452" max="8452" width="45.1796875" style="7" customWidth="1"/>
    <col min="8453" max="8453" width="3.81640625" style="7" customWidth="1"/>
    <col min="8454" max="8454" width="7.1796875" style="7" customWidth="1"/>
    <col min="8455" max="8455" width="9.26953125" style="7" customWidth="1"/>
    <col min="8456" max="8456" width="10.54296875" style="7" customWidth="1"/>
    <col min="8457" max="8457" width="15.453125" style="7" customWidth="1"/>
    <col min="8458" max="8458" width="15.54296875" style="7" customWidth="1"/>
    <col min="8459" max="8459" width="14.54296875" style="7" customWidth="1"/>
    <col min="8460" max="8461" width="14" style="7" customWidth="1"/>
    <col min="8462" max="8462" width="14.54296875" style="7" customWidth="1"/>
    <col min="8463" max="8463" width="14.26953125" style="7" customWidth="1"/>
    <col min="8464" max="8464" width="16" style="7" customWidth="1"/>
    <col min="8465" max="8705" width="9" style="7"/>
    <col min="8706" max="8706" width="3.7265625" style="7" customWidth="1"/>
    <col min="8707" max="8707" width="13.26953125" style="7" customWidth="1"/>
    <col min="8708" max="8708" width="45.1796875" style="7" customWidth="1"/>
    <col min="8709" max="8709" width="3.81640625" style="7" customWidth="1"/>
    <col min="8710" max="8710" width="7.1796875" style="7" customWidth="1"/>
    <col min="8711" max="8711" width="9.26953125" style="7" customWidth="1"/>
    <col min="8712" max="8712" width="10.54296875" style="7" customWidth="1"/>
    <col min="8713" max="8713" width="15.453125" style="7" customWidth="1"/>
    <col min="8714" max="8714" width="15.54296875" style="7" customWidth="1"/>
    <col min="8715" max="8715" width="14.54296875" style="7" customWidth="1"/>
    <col min="8716" max="8717" width="14" style="7" customWidth="1"/>
    <col min="8718" max="8718" width="14.54296875" style="7" customWidth="1"/>
    <col min="8719" max="8719" width="14.26953125" style="7" customWidth="1"/>
    <col min="8720" max="8720" width="16" style="7" customWidth="1"/>
    <col min="8721" max="8961" width="9" style="7"/>
    <col min="8962" max="8962" width="3.7265625" style="7" customWidth="1"/>
    <col min="8963" max="8963" width="13.26953125" style="7" customWidth="1"/>
    <col min="8964" max="8964" width="45.1796875" style="7" customWidth="1"/>
    <col min="8965" max="8965" width="3.81640625" style="7" customWidth="1"/>
    <col min="8966" max="8966" width="7.1796875" style="7" customWidth="1"/>
    <col min="8967" max="8967" width="9.26953125" style="7" customWidth="1"/>
    <col min="8968" max="8968" width="10.54296875" style="7" customWidth="1"/>
    <col min="8969" max="8969" width="15.453125" style="7" customWidth="1"/>
    <col min="8970" max="8970" width="15.54296875" style="7" customWidth="1"/>
    <col min="8971" max="8971" width="14.54296875" style="7" customWidth="1"/>
    <col min="8972" max="8973" width="14" style="7" customWidth="1"/>
    <col min="8974" max="8974" width="14.54296875" style="7" customWidth="1"/>
    <col min="8975" max="8975" width="14.26953125" style="7" customWidth="1"/>
    <col min="8976" max="8976" width="16" style="7" customWidth="1"/>
    <col min="8977" max="9217" width="9" style="7"/>
    <col min="9218" max="9218" width="3.7265625" style="7" customWidth="1"/>
    <col min="9219" max="9219" width="13.26953125" style="7" customWidth="1"/>
    <col min="9220" max="9220" width="45.1796875" style="7" customWidth="1"/>
    <col min="9221" max="9221" width="3.81640625" style="7" customWidth="1"/>
    <col min="9222" max="9222" width="7.1796875" style="7" customWidth="1"/>
    <col min="9223" max="9223" width="9.26953125" style="7" customWidth="1"/>
    <col min="9224" max="9224" width="10.54296875" style="7" customWidth="1"/>
    <col min="9225" max="9225" width="15.453125" style="7" customWidth="1"/>
    <col min="9226" max="9226" width="15.54296875" style="7" customWidth="1"/>
    <col min="9227" max="9227" width="14.54296875" style="7" customWidth="1"/>
    <col min="9228" max="9229" width="14" style="7" customWidth="1"/>
    <col min="9230" max="9230" width="14.54296875" style="7" customWidth="1"/>
    <col min="9231" max="9231" width="14.26953125" style="7" customWidth="1"/>
    <col min="9232" max="9232" width="16" style="7" customWidth="1"/>
    <col min="9233" max="9473" width="9" style="7"/>
    <col min="9474" max="9474" width="3.7265625" style="7" customWidth="1"/>
    <col min="9475" max="9475" width="13.26953125" style="7" customWidth="1"/>
    <col min="9476" max="9476" width="45.1796875" style="7" customWidth="1"/>
    <col min="9477" max="9477" width="3.81640625" style="7" customWidth="1"/>
    <col min="9478" max="9478" width="7.1796875" style="7" customWidth="1"/>
    <col min="9479" max="9479" width="9.26953125" style="7" customWidth="1"/>
    <col min="9480" max="9480" width="10.54296875" style="7" customWidth="1"/>
    <col min="9481" max="9481" width="15.453125" style="7" customWidth="1"/>
    <col min="9482" max="9482" width="15.54296875" style="7" customWidth="1"/>
    <col min="9483" max="9483" width="14.54296875" style="7" customWidth="1"/>
    <col min="9484" max="9485" width="14" style="7" customWidth="1"/>
    <col min="9486" max="9486" width="14.54296875" style="7" customWidth="1"/>
    <col min="9487" max="9487" width="14.26953125" style="7" customWidth="1"/>
    <col min="9488" max="9488" width="16" style="7" customWidth="1"/>
    <col min="9489" max="9729" width="9" style="7"/>
    <col min="9730" max="9730" width="3.7265625" style="7" customWidth="1"/>
    <col min="9731" max="9731" width="13.26953125" style="7" customWidth="1"/>
    <col min="9732" max="9732" width="45.1796875" style="7" customWidth="1"/>
    <col min="9733" max="9733" width="3.81640625" style="7" customWidth="1"/>
    <col min="9734" max="9734" width="7.1796875" style="7" customWidth="1"/>
    <col min="9735" max="9735" width="9.26953125" style="7" customWidth="1"/>
    <col min="9736" max="9736" width="10.54296875" style="7" customWidth="1"/>
    <col min="9737" max="9737" width="15.453125" style="7" customWidth="1"/>
    <col min="9738" max="9738" width="15.54296875" style="7" customWidth="1"/>
    <col min="9739" max="9739" width="14.54296875" style="7" customWidth="1"/>
    <col min="9740" max="9741" width="14" style="7" customWidth="1"/>
    <col min="9742" max="9742" width="14.54296875" style="7" customWidth="1"/>
    <col min="9743" max="9743" width="14.26953125" style="7" customWidth="1"/>
    <col min="9744" max="9744" width="16" style="7" customWidth="1"/>
    <col min="9745" max="9985" width="9" style="7"/>
    <col min="9986" max="9986" width="3.7265625" style="7" customWidth="1"/>
    <col min="9987" max="9987" width="13.26953125" style="7" customWidth="1"/>
    <col min="9988" max="9988" width="45.1796875" style="7" customWidth="1"/>
    <col min="9989" max="9989" width="3.81640625" style="7" customWidth="1"/>
    <col min="9990" max="9990" width="7.1796875" style="7" customWidth="1"/>
    <col min="9991" max="9991" width="9.26953125" style="7" customWidth="1"/>
    <col min="9992" max="9992" width="10.54296875" style="7" customWidth="1"/>
    <col min="9993" max="9993" width="15.453125" style="7" customWidth="1"/>
    <col min="9994" max="9994" width="15.54296875" style="7" customWidth="1"/>
    <col min="9995" max="9995" width="14.54296875" style="7" customWidth="1"/>
    <col min="9996" max="9997" width="14" style="7" customWidth="1"/>
    <col min="9998" max="9998" width="14.54296875" style="7" customWidth="1"/>
    <col min="9999" max="9999" width="14.26953125" style="7" customWidth="1"/>
    <col min="10000" max="10000" width="16" style="7" customWidth="1"/>
    <col min="10001" max="10241" width="9" style="7"/>
    <col min="10242" max="10242" width="3.7265625" style="7" customWidth="1"/>
    <col min="10243" max="10243" width="13.26953125" style="7" customWidth="1"/>
    <col min="10244" max="10244" width="45.1796875" style="7" customWidth="1"/>
    <col min="10245" max="10245" width="3.81640625" style="7" customWidth="1"/>
    <col min="10246" max="10246" width="7.1796875" style="7" customWidth="1"/>
    <col min="10247" max="10247" width="9.26953125" style="7" customWidth="1"/>
    <col min="10248" max="10248" width="10.54296875" style="7" customWidth="1"/>
    <col min="10249" max="10249" width="15.453125" style="7" customWidth="1"/>
    <col min="10250" max="10250" width="15.54296875" style="7" customWidth="1"/>
    <col min="10251" max="10251" width="14.54296875" style="7" customWidth="1"/>
    <col min="10252" max="10253" width="14" style="7" customWidth="1"/>
    <col min="10254" max="10254" width="14.54296875" style="7" customWidth="1"/>
    <col min="10255" max="10255" width="14.26953125" style="7" customWidth="1"/>
    <col min="10256" max="10256" width="16" style="7" customWidth="1"/>
    <col min="10257" max="10497" width="9" style="7"/>
    <col min="10498" max="10498" width="3.7265625" style="7" customWidth="1"/>
    <col min="10499" max="10499" width="13.26953125" style="7" customWidth="1"/>
    <col min="10500" max="10500" width="45.1796875" style="7" customWidth="1"/>
    <col min="10501" max="10501" width="3.81640625" style="7" customWidth="1"/>
    <col min="10502" max="10502" width="7.1796875" style="7" customWidth="1"/>
    <col min="10503" max="10503" width="9.26953125" style="7" customWidth="1"/>
    <col min="10504" max="10504" width="10.54296875" style="7" customWidth="1"/>
    <col min="10505" max="10505" width="15.453125" style="7" customWidth="1"/>
    <col min="10506" max="10506" width="15.54296875" style="7" customWidth="1"/>
    <col min="10507" max="10507" width="14.54296875" style="7" customWidth="1"/>
    <col min="10508" max="10509" width="14" style="7" customWidth="1"/>
    <col min="10510" max="10510" width="14.54296875" style="7" customWidth="1"/>
    <col min="10511" max="10511" width="14.26953125" style="7" customWidth="1"/>
    <col min="10512" max="10512" width="16" style="7" customWidth="1"/>
    <col min="10513" max="10753" width="9" style="7"/>
    <col min="10754" max="10754" width="3.7265625" style="7" customWidth="1"/>
    <col min="10755" max="10755" width="13.26953125" style="7" customWidth="1"/>
    <col min="10756" max="10756" width="45.1796875" style="7" customWidth="1"/>
    <col min="10757" max="10757" width="3.81640625" style="7" customWidth="1"/>
    <col min="10758" max="10758" width="7.1796875" style="7" customWidth="1"/>
    <col min="10759" max="10759" width="9.26953125" style="7" customWidth="1"/>
    <col min="10760" max="10760" width="10.54296875" style="7" customWidth="1"/>
    <col min="10761" max="10761" width="15.453125" style="7" customWidth="1"/>
    <col min="10762" max="10762" width="15.54296875" style="7" customWidth="1"/>
    <col min="10763" max="10763" width="14.54296875" style="7" customWidth="1"/>
    <col min="10764" max="10765" width="14" style="7" customWidth="1"/>
    <col min="10766" max="10766" width="14.54296875" style="7" customWidth="1"/>
    <col min="10767" max="10767" width="14.26953125" style="7" customWidth="1"/>
    <col min="10768" max="10768" width="16" style="7" customWidth="1"/>
    <col min="10769" max="11009" width="9" style="7"/>
    <col min="11010" max="11010" width="3.7265625" style="7" customWidth="1"/>
    <col min="11011" max="11011" width="13.26953125" style="7" customWidth="1"/>
    <col min="11012" max="11012" width="45.1796875" style="7" customWidth="1"/>
    <col min="11013" max="11013" width="3.81640625" style="7" customWidth="1"/>
    <col min="11014" max="11014" width="7.1796875" style="7" customWidth="1"/>
    <col min="11015" max="11015" width="9.26953125" style="7" customWidth="1"/>
    <col min="11016" max="11016" width="10.54296875" style="7" customWidth="1"/>
    <col min="11017" max="11017" width="15.453125" style="7" customWidth="1"/>
    <col min="11018" max="11018" width="15.54296875" style="7" customWidth="1"/>
    <col min="11019" max="11019" width="14.54296875" style="7" customWidth="1"/>
    <col min="11020" max="11021" width="14" style="7" customWidth="1"/>
    <col min="11022" max="11022" width="14.54296875" style="7" customWidth="1"/>
    <col min="11023" max="11023" width="14.26953125" style="7" customWidth="1"/>
    <col min="11024" max="11024" width="16" style="7" customWidth="1"/>
    <col min="11025" max="11265" width="9" style="7"/>
    <col min="11266" max="11266" width="3.7265625" style="7" customWidth="1"/>
    <col min="11267" max="11267" width="13.26953125" style="7" customWidth="1"/>
    <col min="11268" max="11268" width="45.1796875" style="7" customWidth="1"/>
    <col min="11269" max="11269" width="3.81640625" style="7" customWidth="1"/>
    <col min="11270" max="11270" width="7.1796875" style="7" customWidth="1"/>
    <col min="11271" max="11271" width="9.26953125" style="7" customWidth="1"/>
    <col min="11272" max="11272" width="10.54296875" style="7" customWidth="1"/>
    <col min="11273" max="11273" width="15.453125" style="7" customWidth="1"/>
    <col min="11274" max="11274" width="15.54296875" style="7" customWidth="1"/>
    <col min="11275" max="11275" width="14.54296875" style="7" customWidth="1"/>
    <col min="11276" max="11277" width="14" style="7" customWidth="1"/>
    <col min="11278" max="11278" width="14.54296875" style="7" customWidth="1"/>
    <col min="11279" max="11279" width="14.26953125" style="7" customWidth="1"/>
    <col min="11280" max="11280" width="16" style="7" customWidth="1"/>
    <col min="11281" max="11521" width="9" style="7"/>
    <col min="11522" max="11522" width="3.7265625" style="7" customWidth="1"/>
    <col min="11523" max="11523" width="13.26953125" style="7" customWidth="1"/>
    <col min="11524" max="11524" width="45.1796875" style="7" customWidth="1"/>
    <col min="11525" max="11525" width="3.81640625" style="7" customWidth="1"/>
    <col min="11526" max="11526" width="7.1796875" style="7" customWidth="1"/>
    <col min="11527" max="11527" width="9.26953125" style="7" customWidth="1"/>
    <col min="11528" max="11528" width="10.54296875" style="7" customWidth="1"/>
    <col min="11529" max="11529" width="15.453125" style="7" customWidth="1"/>
    <col min="11530" max="11530" width="15.54296875" style="7" customWidth="1"/>
    <col min="11531" max="11531" width="14.54296875" style="7" customWidth="1"/>
    <col min="11532" max="11533" width="14" style="7" customWidth="1"/>
    <col min="11534" max="11534" width="14.54296875" style="7" customWidth="1"/>
    <col min="11535" max="11535" width="14.26953125" style="7" customWidth="1"/>
    <col min="11536" max="11536" width="16" style="7" customWidth="1"/>
    <col min="11537" max="11777" width="9" style="7"/>
    <col min="11778" max="11778" width="3.7265625" style="7" customWidth="1"/>
    <col min="11779" max="11779" width="13.26953125" style="7" customWidth="1"/>
    <col min="11780" max="11780" width="45.1796875" style="7" customWidth="1"/>
    <col min="11781" max="11781" width="3.81640625" style="7" customWidth="1"/>
    <col min="11782" max="11782" width="7.1796875" style="7" customWidth="1"/>
    <col min="11783" max="11783" width="9.26953125" style="7" customWidth="1"/>
    <col min="11784" max="11784" width="10.54296875" style="7" customWidth="1"/>
    <col min="11785" max="11785" width="15.453125" style="7" customWidth="1"/>
    <col min="11786" max="11786" width="15.54296875" style="7" customWidth="1"/>
    <col min="11787" max="11787" width="14.54296875" style="7" customWidth="1"/>
    <col min="11788" max="11789" width="14" style="7" customWidth="1"/>
    <col min="11790" max="11790" width="14.54296875" style="7" customWidth="1"/>
    <col min="11791" max="11791" width="14.26953125" style="7" customWidth="1"/>
    <col min="11792" max="11792" width="16" style="7" customWidth="1"/>
    <col min="11793" max="12033" width="9" style="7"/>
    <col min="12034" max="12034" width="3.7265625" style="7" customWidth="1"/>
    <col min="12035" max="12035" width="13.26953125" style="7" customWidth="1"/>
    <col min="12036" max="12036" width="45.1796875" style="7" customWidth="1"/>
    <col min="12037" max="12037" width="3.81640625" style="7" customWidth="1"/>
    <col min="12038" max="12038" width="7.1796875" style="7" customWidth="1"/>
    <col min="12039" max="12039" width="9.26953125" style="7" customWidth="1"/>
    <col min="12040" max="12040" width="10.54296875" style="7" customWidth="1"/>
    <col min="12041" max="12041" width="15.453125" style="7" customWidth="1"/>
    <col min="12042" max="12042" width="15.54296875" style="7" customWidth="1"/>
    <col min="12043" max="12043" width="14.54296875" style="7" customWidth="1"/>
    <col min="12044" max="12045" width="14" style="7" customWidth="1"/>
    <col min="12046" max="12046" width="14.54296875" style="7" customWidth="1"/>
    <col min="12047" max="12047" width="14.26953125" style="7" customWidth="1"/>
    <col min="12048" max="12048" width="16" style="7" customWidth="1"/>
    <col min="12049" max="12289" width="9" style="7"/>
    <col min="12290" max="12290" width="3.7265625" style="7" customWidth="1"/>
    <col min="12291" max="12291" width="13.26953125" style="7" customWidth="1"/>
    <col min="12292" max="12292" width="45.1796875" style="7" customWidth="1"/>
    <col min="12293" max="12293" width="3.81640625" style="7" customWidth="1"/>
    <col min="12294" max="12294" width="7.1796875" style="7" customWidth="1"/>
    <col min="12295" max="12295" width="9.26953125" style="7" customWidth="1"/>
    <col min="12296" max="12296" width="10.54296875" style="7" customWidth="1"/>
    <col min="12297" max="12297" width="15.453125" style="7" customWidth="1"/>
    <col min="12298" max="12298" width="15.54296875" style="7" customWidth="1"/>
    <col min="12299" max="12299" width="14.54296875" style="7" customWidth="1"/>
    <col min="12300" max="12301" width="14" style="7" customWidth="1"/>
    <col min="12302" max="12302" width="14.54296875" style="7" customWidth="1"/>
    <col min="12303" max="12303" width="14.26953125" style="7" customWidth="1"/>
    <col min="12304" max="12304" width="16" style="7" customWidth="1"/>
    <col min="12305" max="12545" width="9" style="7"/>
    <col min="12546" max="12546" width="3.7265625" style="7" customWidth="1"/>
    <col min="12547" max="12547" width="13.26953125" style="7" customWidth="1"/>
    <col min="12548" max="12548" width="45.1796875" style="7" customWidth="1"/>
    <col min="12549" max="12549" width="3.81640625" style="7" customWidth="1"/>
    <col min="12550" max="12550" width="7.1796875" style="7" customWidth="1"/>
    <col min="12551" max="12551" width="9.26953125" style="7" customWidth="1"/>
    <col min="12552" max="12552" width="10.54296875" style="7" customWidth="1"/>
    <col min="12553" max="12553" width="15.453125" style="7" customWidth="1"/>
    <col min="12554" max="12554" width="15.54296875" style="7" customWidth="1"/>
    <col min="12555" max="12555" width="14.54296875" style="7" customWidth="1"/>
    <col min="12556" max="12557" width="14" style="7" customWidth="1"/>
    <col min="12558" max="12558" width="14.54296875" style="7" customWidth="1"/>
    <col min="12559" max="12559" width="14.26953125" style="7" customWidth="1"/>
    <col min="12560" max="12560" width="16" style="7" customWidth="1"/>
    <col min="12561" max="12801" width="9" style="7"/>
    <col min="12802" max="12802" width="3.7265625" style="7" customWidth="1"/>
    <col min="12803" max="12803" width="13.26953125" style="7" customWidth="1"/>
    <col min="12804" max="12804" width="45.1796875" style="7" customWidth="1"/>
    <col min="12805" max="12805" width="3.81640625" style="7" customWidth="1"/>
    <col min="12806" max="12806" width="7.1796875" style="7" customWidth="1"/>
    <col min="12807" max="12807" width="9.26953125" style="7" customWidth="1"/>
    <col min="12808" max="12808" width="10.54296875" style="7" customWidth="1"/>
    <col min="12809" max="12809" width="15.453125" style="7" customWidth="1"/>
    <col min="12810" max="12810" width="15.54296875" style="7" customWidth="1"/>
    <col min="12811" max="12811" width="14.54296875" style="7" customWidth="1"/>
    <col min="12812" max="12813" width="14" style="7" customWidth="1"/>
    <col min="12814" max="12814" width="14.54296875" style="7" customWidth="1"/>
    <col min="12815" max="12815" width="14.26953125" style="7" customWidth="1"/>
    <col min="12816" max="12816" width="16" style="7" customWidth="1"/>
    <col min="12817" max="13057" width="9" style="7"/>
    <col min="13058" max="13058" width="3.7265625" style="7" customWidth="1"/>
    <col min="13059" max="13059" width="13.26953125" style="7" customWidth="1"/>
    <col min="13060" max="13060" width="45.1796875" style="7" customWidth="1"/>
    <col min="13061" max="13061" width="3.81640625" style="7" customWidth="1"/>
    <col min="13062" max="13062" width="7.1796875" style="7" customWidth="1"/>
    <col min="13063" max="13063" width="9.26953125" style="7" customWidth="1"/>
    <col min="13064" max="13064" width="10.54296875" style="7" customWidth="1"/>
    <col min="13065" max="13065" width="15.453125" style="7" customWidth="1"/>
    <col min="13066" max="13066" width="15.54296875" style="7" customWidth="1"/>
    <col min="13067" max="13067" width="14.54296875" style="7" customWidth="1"/>
    <col min="13068" max="13069" width="14" style="7" customWidth="1"/>
    <col min="13070" max="13070" width="14.54296875" style="7" customWidth="1"/>
    <col min="13071" max="13071" width="14.26953125" style="7" customWidth="1"/>
    <col min="13072" max="13072" width="16" style="7" customWidth="1"/>
    <col min="13073" max="13313" width="9" style="7"/>
    <col min="13314" max="13314" width="3.7265625" style="7" customWidth="1"/>
    <col min="13315" max="13315" width="13.26953125" style="7" customWidth="1"/>
    <col min="13316" max="13316" width="45.1796875" style="7" customWidth="1"/>
    <col min="13317" max="13317" width="3.81640625" style="7" customWidth="1"/>
    <col min="13318" max="13318" width="7.1796875" style="7" customWidth="1"/>
    <col min="13319" max="13319" width="9.26953125" style="7" customWidth="1"/>
    <col min="13320" max="13320" width="10.54296875" style="7" customWidth="1"/>
    <col min="13321" max="13321" width="15.453125" style="7" customWidth="1"/>
    <col min="13322" max="13322" width="15.54296875" style="7" customWidth="1"/>
    <col min="13323" max="13323" width="14.54296875" style="7" customWidth="1"/>
    <col min="13324" max="13325" width="14" style="7" customWidth="1"/>
    <col min="13326" max="13326" width="14.54296875" style="7" customWidth="1"/>
    <col min="13327" max="13327" width="14.26953125" style="7" customWidth="1"/>
    <col min="13328" max="13328" width="16" style="7" customWidth="1"/>
    <col min="13329" max="13569" width="9" style="7"/>
    <col min="13570" max="13570" width="3.7265625" style="7" customWidth="1"/>
    <col min="13571" max="13571" width="13.26953125" style="7" customWidth="1"/>
    <col min="13572" max="13572" width="45.1796875" style="7" customWidth="1"/>
    <col min="13573" max="13573" width="3.81640625" style="7" customWidth="1"/>
    <col min="13574" max="13574" width="7.1796875" style="7" customWidth="1"/>
    <col min="13575" max="13575" width="9.26953125" style="7" customWidth="1"/>
    <col min="13576" max="13576" width="10.54296875" style="7" customWidth="1"/>
    <col min="13577" max="13577" width="15.453125" style="7" customWidth="1"/>
    <col min="13578" max="13578" width="15.54296875" style="7" customWidth="1"/>
    <col min="13579" max="13579" width="14.54296875" style="7" customWidth="1"/>
    <col min="13580" max="13581" width="14" style="7" customWidth="1"/>
    <col min="13582" max="13582" width="14.54296875" style="7" customWidth="1"/>
    <col min="13583" max="13583" width="14.26953125" style="7" customWidth="1"/>
    <col min="13584" max="13584" width="16" style="7" customWidth="1"/>
    <col min="13585" max="13825" width="9" style="7"/>
    <col min="13826" max="13826" width="3.7265625" style="7" customWidth="1"/>
    <col min="13827" max="13827" width="13.26953125" style="7" customWidth="1"/>
    <col min="13828" max="13828" width="45.1796875" style="7" customWidth="1"/>
    <col min="13829" max="13829" width="3.81640625" style="7" customWidth="1"/>
    <col min="13830" max="13830" width="7.1796875" style="7" customWidth="1"/>
    <col min="13831" max="13831" width="9.26953125" style="7" customWidth="1"/>
    <col min="13832" max="13832" width="10.54296875" style="7" customWidth="1"/>
    <col min="13833" max="13833" width="15.453125" style="7" customWidth="1"/>
    <col min="13834" max="13834" width="15.54296875" style="7" customWidth="1"/>
    <col min="13835" max="13835" width="14.54296875" style="7" customWidth="1"/>
    <col min="13836" max="13837" width="14" style="7" customWidth="1"/>
    <col min="13838" max="13838" width="14.54296875" style="7" customWidth="1"/>
    <col min="13839" max="13839" width="14.26953125" style="7" customWidth="1"/>
    <col min="13840" max="13840" width="16" style="7" customWidth="1"/>
    <col min="13841" max="14081" width="9" style="7"/>
    <col min="14082" max="14082" width="3.7265625" style="7" customWidth="1"/>
    <col min="14083" max="14083" width="13.26953125" style="7" customWidth="1"/>
    <col min="14084" max="14084" width="45.1796875" style="7" customWidth="1"/>
    <col min="14085" max="14085" width="3.81640625" style="7" customWidth="1"/>
    <col min="14086" max="14086" width="7.1796875" style="7" customWidth="1"/>
    <col min="14087" max="14087" width="9.26953125" style="7" customWidth="1"/>
    <col min="14088" max="14088" width="10.54296875" style="7" customWidth="1"/>
    <col min="14089" max="14089" width="15.453125" style="7" customWidth="1"/>
    <col min="14090" max="14090" width="15.54296875" style="7" customWidth="1"/>
    <col min="14091" max="14091" width="14.54296875" style="7" customWidth="1"/>
    <col min="14092" max="14093" width="14" style="7" customWidth="1"/>
    <col min="14094" max="14094" width="14.54296875" style="7" customWidth="1"/>
    <col min="14095" max="14095" width="14.26953125" style="7" customWidth="1"/>
    <col min="14096" max="14096" width="16" style="7" customWidth="1"/>
    <col min="14097" max="14337" width="9" style="7"/>
    <col min="14338" max="14338" width="3.7265625" style="7" customWidth="1"/>
    <col min="14339" max="14339" width="13.26953125" style="7" customWidth="1"/>
    <col min="14340" max="14340" width="45.1796875" style="7" customWidth="1"/>
    <col min="14341" max="14341" width="3.81640625" style="7" customWidth="1"/>
    <col min="14342" max="14342" width="7.1796875" style="7" customWidth="1"/>
    <col min="14343" max="14343" width="9.26953125" style="7" customWidth="1"/>
    <col min="14344" max="14344" width="10.54296875" style="7" customWidth="1"/>
    <col min="14345" max="14345" width="15.453125" style="7" customWidth="1"/>
    <col min="14346" max="14346" width="15.54296875" style="7" customWidth="1"/>
    <col min="14347" max="14347" width="14.54296875" style="7" customWidth="1"/>
    <col min="14348" max="14349" width="14" style="7" customWidth="1"/>
    <col min="14350" max="14350" width="14.54296875" style="7" customWidth="1"/>
    <col min="14351" max="14351" width="14.26953125" style="7" customWidth="1"/>
    <col min="14352" max="14352" width="16" style="7" customWidth="1"/>
    <col min="14353" max="14593" width="9" style="7"/>
    <col min="14594" max="14594" width="3.7265625" style="7" customWidth="1"/>
    <col min="14595" max="14595" width="13.26953125" style="7" customWidth="1"/>
    <col min="14596" max="14596" width="45.1796875" style="7" customWidth="1"/>
    <col min="14597" max="14597" width="3.81640625" style="7" customWidth="1"/>
    <col min="14598" max="14598" width="7.1796875" style="7" customWidth="1"/>
    <col min="14599" max="14599" width="9.26953125" style="7" customWidth="1"/>
    <col min="14600" max="14600" width="10.54296875" style="7" customWidth="1"/>
    <col min="14601" max="14601" width="15.453125" style="7" customWidth="1"/>
    <col min="14602" max="14602" width="15.54296875" style="7" customWidth="1"/>
    <col min="14603" max="14603" width="14.54296875" style="7" customWidth="1"/>
    <col min="14604" max="14605" width="14" style="7" customWidth="1"/>
    <col min="14606" max="14606" width="14.54296875" style="7" customWidth="1"/>
    <col min="14607" max="14607" width="14.26953125" style="7" customWidth="1"/>
    <col min="14608" max="14608" width="16" style="7" customWidth="1"/>
    <col min="14609" max="14849" width="9" style="7"/>
    <col min="14850" max="14850" width="3.7265625" style="7" customWidth="1"/>
    <col min="14851" max="14851" width="13.26953125" style="7" customWidth="1"/>
    <col min="14852" max="14852" width="45.1796875" style="7" customWidth="1"/>
    <col min="14853" max="14853" width="3.81640625" style="7" customWidth="1"/>
    <col min="14854" max="14854" width="7.1796875" style="7" customWidth="1"/>
    <col min="14855" max="14855" width="9.26953125" style="7" customWidth="1"/>
    <col min="14856" max="14856" width="10.54296875" style="7" customWidth="1"/>
    <col min="14857" max="14857" width="15.453125" style="7" customWidth="1"/>
    <col min="14858" max="14858" width="15.54296875" style="7" customWidth="1"/>
    <col min="14859" max="14859" width="14.54296875" style="7" customWidth="1"/>
    <col min="14860" max="14861" width="14" style="7" customWidth="1"/>
    <col min="14862" max="14862" width="14.54296875" style="7" customWidth="1"/>
    <col min="14863" max="14863" width="14.26953125" style="7" customWidth="1"/>
    <col min="14864" max="14864" width="16" style="7" customWidth="1"/>
    <col min="14865" max="15105" width="9" style="7"/>
    <col min="15106" max="15106" width="3.7265625" style="7" customWidth="1"/>
    <col min="15107" max="15107" width="13.26953125" style="7" customWidth="1"/>
    <col min="15108" max="15108" width="45.1796875" style="7" customWidth="1"/>
    <col min="15109" max="15109" width="3.81640625" style="7" customWidth="1"/>
    <col min="15110" max="15110" width="7.1796875" style="7" customWidth="1"/>
    <col min="15111" max="15111" width="9.26953125" style="7" customWidth="1"/>
    <col min="15112" max="15112" width="10.54296875" style="7" customWidth="1"/>
    <col min="15113" max="15113" width="15.453125" style="7" customWidth="1"/>
    <col min="15114" max="15114" width="15.54296875" style="7" customWidth="1"/>
    <col min="15115" max="15115" width="14.54296875" style="7" customWidth="1"/>
    <col min="15116" max="15117" width="14" style="7" customWidth="1"/>
    <col min="15118" max="15118" width="14.54296875" style="7" customWidth="1"/>
    <col min="15119" max="15119" width="14.26953125" style="7" customWidth="1"/>
    <col min="15120" max="15120" width="16" style="7" customWidth="1"/>
    <col min="15121" max="15361" width="9" style="7"/>
    <col min="15362" max="15362" width="3.7265625" style="7" customWidth="1"/>
    <col min="15363" max="15363" width="13.26953125" style="7" customWidth="1"/>
    <col min="15364" max="15364" width="45.1796875" style="7" customWidth="1"/>
    <col min="15365" max="15365" width="3.81640625" style="7" customWidth="1"/>
    <col min="15366" max="15366" width="7.1796875" style="7" customWidth="1"/>
    <col min="15367" max="15367" width="9.26953125" style="7" customWidth="1"/>
    <col min="15368" max="15368" width="10.54296875" style="7" customWidth="1"/>
    <col min="15369" max="15369" width="15.453125" style="7" customWidth="1"/>
    <col min="15370" max="15370" width="15.54296875" style="7" customWidth="1"/>
    <col min="15371" max="15371" width="14.54296875" style="7" customWidth="1"/>
    <col min="15372" max="15373" width="14" style="7" customWidth="1"/>
    <col min="15374" max="15374" width="14.54296875" style="7" customWidth="1"/>
    <col min="15375" max="15375" width="14.26953125" style="7" customWidth="1"/>
    <col min="15376" max="15376" width="16" style="7" customWidth="1"/>
    <col min="15377" max="15617" width="9" style="7"/>
    <col min="15618" max="15618" width="3.7265625" style="7" customWidth="1"/>
    <col min="15619" max="15619" width="13.26953125" style="7" customWidth="1"/>
    <col min="15620" max="15620" width="45.1796875" style="7" customWidth="1"/>
    <col min="15621" max="15621" width="3.81640625" style="7" customWidth="1"/>
    <col min="15622" max="15622" width="7.1796875" style="7" customWidth="1"/>
    <col min="15623" max="15623" width="9.26953125" style="7" customWidth="1"/>
    <col min="15624" max="15624" width="10.54296875" style="7" customWidth="1"/>
    <col min="15625" max="15625" width="15.453125" style="7" customWidth="1"/>
    <col min="15626" max="15626" width="15.54296875" style="7" customWidth="1"/>
    <col min="15627" max="15627" width="14.54296875" style="7" customWidth="1"/>
    <col min="15628" max="15629" width="14" style="7" customWidth="1"/>
    <col min="15630" max="15630" width="14.54296875" style="7" customWidth="1"/>
    <col min="15631" max="15631" width="14.26953125" style="7" customWidth="1"/>
    <col min="15632" max="15632" width="16" style="7" customWidth="1"/>
    <col min="15633" max="15873" width="9" style="7"/>
    <col min="15874" max="15874" width="3.7265625" style="7" customWidth="1"/>
    <col min="15875" max="15875" width="13.26953125" style="7" customWidth="1"/>
    <col min="15876" max="15876" width="45.1796875" style="7" customWidth="1"/>
    <col min="15877" max="15877" width="3.81640625" style="7" customWidth="1"/>
    <col min="15878" max="15878" width="7.1796875" style="7" customWidth="1"/>
    <col min="15879" max="15879" width="9.26953125" style="7" customWidth="1"/>
    <col min="15880" max="15880" width="10.54296875" style="7" customWidth="1"/>
    <col min="15881" max="15881" width="15.453125" style="7" customWidth="1"/>
    <col min="15882" max="15882" width="15.54296875" style="7" customWidth="1"/>
    <col min="15883" max="15883" width="14.54296875" style="7" customWidth="1"/>
    <col min="15884" max="15885" width="14" style="7" customWidth="1"/>
    <col min="15886" max="15886" width="14.54296875" style="7" customWidth="1"/>
    <col min="15887" max="15887" width="14.26953125" style="7" customWidth="1"/>
    <col min="15888" max="15888" width="16" style="7" customWidth="1"/>
    <col min="15889" max="16129" width="9" style="7"/>
    <col min="16130" max="16130" width="3.7265625" style="7" customWidth="1"/>
    <col min="16131" max="16131" width="13.26953125" style="7" customWidth="1"/>
    <col min="16132" max="16132" width="45.1796875" style="7" customWidth="1"/>
    <col min="16133" max="16133" width="3.81640625" style="7" customWidth="1"/>
    <col min="16134" max="16134" width="7.1796875" style="7" customWidth="1"/>
    <col min="16135" max="16135" width="9.26953125" style="7" customWidth="1"/>
    <col min="16136" max="16136" width="10.54296875" style="7" customWidth="1"/>
    <col min="16137" max="16137" width="15.453125" style="7" customWidth="1"/>
    <col min="16138" max="16138" width="15.54296875" style="7" customWidth="1"/>
    <col min="16139" max="16139" width="14.54296875" style="7" customWidth="1"/>
    <col min="16140" max="16141" width="14" style="7" customWidth="1"/>
    <col min="16142" max="16142" width="14.54296875" style="7" customWidth="1"/>
    <col min="16143" max="16143" width="14.26953125" style="7" customWidth="1"/>
    <col min="16144" max="16144" width="16" style="7" customWidth="1"/>
    <col min="16145" max="16384" width="9" style="7"/>
  </cols>
  <sheetData>
    <row r="1" spans="1:29" ht="18" x14ac:dyDescent="0.35">
      <c r="A1" s="199" t="s">
        <v>0</v>
      </c>
      <c r="B1" s="199"/>
      <c r="C1" s="200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R1" s="23"/>
      <c r="S1" s="23"/>
    </row>
    <row r="2" spans="1:29" ht="13.5" customHeight="1" x14ac:dyDescent="0.25">
      <c r="A2" s="24" t="s">
        <v>1</v>
      </c>
      <c r="B2" s="25"/>
      <c r="C2" s="7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R2" s="25"/>
      <c r="S2" s="25"/>
    </row>
    <row r="3" spans="1:29" ht="13.5" customHeight="1" x14ac:dyDescent="0.25">
      <c r="A3" s="24" t="s">
        <v>2621</v>
      </c>
      <c r="B3" s="25"/>
      <c r="C3" s="7"/>
      <c r="D3" s="25"/>
      <c r="E3" s="25"/>
      <c r="F3" s="25"/>
      <c r="G3" s="25"/>
      <c r="H3" s="25"/>
      <c r="I3" s="25"/>
      <c r="J3" s="201"/>
      <c r="K3" s="202"/>
      <c r="L3" s="26"/>
      <c r="M3" s="25"/>
      <c r="N3" s="25"/>
      <c r="O3" s="25"/>
      <c r="P3" s="25"/>
      <c r="R3" s="25"/>
      <c r="S3" s="25"/>
    </row>
    <row r="4" spans="1:29" ht="13.5" customHeight="1" x14ac:dyDescent="0.25">
      <c r="A4" s="24" t="s">
        <v>2515</v>
      </c>
      <c r="B4" s="25"/>
      <c r="C4" s="7"/>
      <c r="D4" s="25"/>
      <c r="E4" s="25"/>
      <c r="F4" s="25"/>
      <c r="G4" s="25"/>
      <c r="H4" s="25"/>
      <c r="I4" s="25"/>
      <c r="J4" s="201"/>
      <c r="K4" s="202"/>
      <c r="L4" s="26"/>
      <c r="M4" s="25"/>
      <c r="N4" s="25"/>
      <c r="O4" s="25"/>
      <c r="P4" s="25"/>
      <c r="R4" s="25"/>
      <c r="S4" s="25"/>
    </row>
    <row r="5" spans="1:29" x14ac:dyDescent="0.35">
      <c r="A5" s="27"/>
      <c r="B5" s="28"/>
      <c r="C5" s="7"/>
      <c r="D5" s="29"/>
      <c r="E5" s="30"/>
      <c r="F5" s="30"/>
      <c r="G5" s="31"/>
      <c r="H5" s="31"/>
      <c r="I5" s="31"/>
      <c r="J5" s="203"/>
      <c r="K5" s="204"/>
      <c r="L5" s="31"/>
      <c r="M5" s="31"/>
      <c r="N5" s="31"/>
      <c r="O5" s="31"/>
      <c r="P5" s="31"/>
      <c r="R5" s="31"/>
      <c r="S5" s="31"/>
    </row>
    <row r="6" spans="1:29" ht="12.75" customHeight="1" x14ac:dyDescent="0.25">
      <c r="A6" s="32" t="s">
        <v>4</v>
      </c>
      <c r="B6" s="25"/>
      <c r="C6" s="7"/>
      <c r="D6" s="33"/>
      <c r="E6" s="34"/>
      <c r="F6" s="34"/>
      <c r="G6" s="35"/>
      <c r="H6" s="35"/>
      <c r="I6" s="35"/>
      <c r="J6" s="197"/>
      <c r="K6" s="198"/>
      <c r="L6" s="35"/>
      <c r="M6" s="35"/>
      <c r="N6" s="35"/>
      <c r="O6" s="35"/>
      <c r="P6" s="35"/>
      <c r="R6" s="35"/>
      <c r="S6" s="35"/>
    </row>
    <row r="7" spans="1:29" ht="12.75" customHeight="1" x14ac:dyDescent="0.25">
      <c r="A7" s="32" t="s">
        <v>5</v>
      </c>
      <c r="B7" s="25"/>
      <c r="C7" s="7"/>
      <c r="D7" s="33"/>
      <c r="E7" s="34"/>
      <c r="F7" s="34"/>
      <c r="G7" s="35"/>
      <c r="H7" s="35"/>
      <c r="I7" s="35"/>
      <c r="J7" s="197"/>
      <c r="K7" s="198"/>
      <c r="L7" s="35"/>
      <c r="M7" s="35"/>
      <c r="N7" s="32"/>
      <c r="O7" s="35"/>
      <c r="P7" s="35"/>
      <c r="R7" s="35"/>
      <c r="S7" s="35"/>
    </row>
    <row r="8" spans="1:29" ht="12.75" customHeight="1" x14ac:dyDescent="0.25">
      <c r="A8" s="32" t="s">
        <v>7</v>
      </c>
      <c r="B8" s="25"/>
      <c r="C8" s="7"/>
      <c r="D8" s="33"/>
      <c r="E8" s="34"/>
      <c r="F8" s="34"/>
      <c r="G8" s="35"/>
      <c r="H8" s="35"/>
      <c r="I8" s="35"/>
      <c r="J8" s="197"/>
      <c r="K8" s="198"/>
      <c r="L8" s="35"/>
      <c r="M8" s="35"/>
      <c r="N8" s="32"/>
      <c r="O8" s="35"/>
      <c r="P8" s="35"/>
      <c r="R8" s="35"/>
      <c r="S8" s="35"/>
    </row>
    <row r="9" spans="1:29" s="38" customFormat="1" ht="13" x14ac:dyDescent="0.3">
      <c r="A9" s="36"/>
      <c r="B9" s="37"/>
      <c r="D9" s="39"/>
      <c r="E9" s="40"/>
      <c r="F9" s="41"/>
      <c r="G9" s="42"/>
      <c r="H9" s="191" t="s">
        <v>4585</v>
      </c>
      <c r="I9" s="192"/>
      <c r="J9" s="192"/>
      <c r="K9" s="192"/>
      <c r="L9" s="192"/>
      <c r="M9" s="192"/>
      <c r="N9" s="192"/>
      <c r="O9" s="192"/>
      <c r="P9" s="192"/>
      <c r="Q9" s="192"/>
      <c r="R9" s="193"/>
      <c r="S9" s="42"/>
      <c r="T9" s="43"/>
      <c r="U9" s="43"/>
      <c r="V9" s="43"/>
      <c r="W9" s="43"/>
      <c r="X9" s="43"/>
      <c r="Y9" s="194" t="s">
        <v>4584</v>
      </c>
      <c r="Z9" s="195"/>
      <c r="AA9" s="195"/>
      <c r="AB9" s="196"/>
      <c r="AC9" s="44"/>
    </row>
    <row r="10" spans="1:29" s="38" customFormat="1" ht="13" x14ac:dyDescent="0.3">
      <c r="F10" s="45" t="s">
        <v>4560</v>
      </c>
      <c r="G10" s="45" t="s">
        <v>4561</v>
      </c>
      <c r="H10" s="45" t="s">
        <v>4562</v>
      </c>
      <c r="I10" s="45"/>
      <c r="J10" s="45"/>
      <c r="K10" s="45"/>
      <c r="L10" s="45"/>
      <c r="M10" s="45"/>
      <c r="N10" s="45"/>
      <c r="O10" s="45"/>
      <c r="P10" s="45"/>
      <c r="Q10" s="45"/>
      <c r="R10" s="45" t="s">
        <v>4566</v>
      </c>
      <c r="S10" s="45"/>
      <c r="T10" s="45" t="s">
        <v>4568</v>
      </c>
      <c r="U10" s="45" t="s">
        <v>4569</v>
      </c>
      <c r="V10" s="45" t="s">
        <v>4570</v>
      </c>
      <c r="W10" s="45" t="s">
        <v>4571</v>
      </c>
      <c r="X10" s="45" t="s">
        <v>4572</v>
      </c>
      <c r="Y10" s="45" t="s">
        <v>4573</v>
      </c>
      <c r="Z10" s="45" t="s">
        <v>4574</v>
      </c>
      <c r="AA10" s="45" t="s">
        <v>4575</v>
      </c>
      <c r="AB10" s="45" t="s">
        <v>95</v>
      </c>
      <c r="AC10" s="45" t="s">
        <v>4576</v>
      </c>
    </row>
    <row r="11" spans="1:29" s="38" customFormat="1" ht="104.5" thickBot="1" x14ac:dyDescent="0.4">
      <c r="A11" s="46" t="s">
        <v>4588</v>
      </c>
      <c r="B11" s="46" t="s">
        <v>4587</v>
      </c>
      <c r="C11" s="46" t="s">
        <v>4586</v>
      </c>
      <c r="D11" s="46" t="s">
        <v>8</v>
      </c>
      <c r="E11" s="46" t="s">
        <v>9</v>
      </c>
      <c r="F11" s="47" t="s">
        <v>4563</v>
      </c>
      <c r="G11" s="48" t="s">
        <v>4564</v>
      </c>
      <c r="H11" s="49" t="s">
        <v>4565</v>
      </c>
      <c r="I11" s="46" t="s">
        <v>10</v>
      </c>
      <c r="J11" s="46" t="s">
        <v>11</v>
      </c>
      <c r="K11" s="46" t="s">
        <v>12</v>
      </c>
      <c r="L11" s="46" t="s">
        <v>13</v>
      </c>
      <c r="M11" s="46" t="s">
        <v>14</v>
      </c>
      <c r="N11" s="46" t="s">
        <v>15</v>
      </c>
      <c r="O11" s="46" t="s">
        <v>16</v>
      </c>
      <c r="P11" s="46" t="s">
        <v>17</v>
      </c>
      <c r="R11" s="50" t="s">
        <v>4567</v>
      </c>
      <c r="S11" s="46" t="s">
        <v>11</v>
      </c>
      <c r="T11" s="49" t="s">
        <v>4577</v>
      </c>
      <c r="U11" s="49" t="s">
        <v>4578</v>
      </c>
      <c r="V11" s="49" t="s">
        <v>4579</v>
      </c>
      <c r="W11" s="49" t="s">
        <v>4580</v>
      </c>
      <c r="X11" s="49" t="s">
        <v>4581</v>
      </c>
      <c r="Y11" s="49">
        <v>2018</v>
      </c>
      <c r="Z11" s="49">
        <v>2019</v>
      </c>
      <c r="AA11" s="49">
        <v>2020</v>
      </c>
      <c r="AB11" s="49" t="s">
        <v>4582</v>
      </c>
      <c r="AC11" s="51" t="s">
        <v>4583</v>
      </c>
    </row>
    <row r="12" spans="1:29" ht="18.75" customHeight="1" thickBot="1" x14ac:dyDescent="0.4">
      <c r="A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R12" s="7"/>
      <c r="S12" s="7"/>
      <c r="X12" s="52">
        <f>SUBTOTAL(9,X13:X149)</f>
        <v>8753.2331581249655</v>
      </c>
    </row>
    <row r="13" spans="1:29" x14ac:dyDescent="0.3">
      <c r="A13" s="53"/>
      <c r="B13" s="54" t="s">
        <v>18</v>
      </c>
      <c r="C13" s="55" t="s">
        <v>2516</v>
      </c>
      <c r="D13" s="55"/>
      <c r="E13" s="56"/>
      <c r="F13" s="56"/>
      <c r="G13" s="57"/>
      <c r="H13" s="57"/>
      <c r="I13" s="57">
        <v>65686.75</v>
      </c>
      <c r="J13" s="57">
        <v>65686.75</v>
      </c>
      <c r="K13" s="57">
        <v>0</v>
      </c>
      <c r="L13" s="57">
        <v>0</v>
      </c>
      <c r="M13" s="57">
        <v>0</v>
      </c>
      <c r="N13" s="57">
        <v>0</v>
      </c>
      <c r="O13" s="57">
        <v>0</v>
      </c>
      <c r="P13" s="57">
        <v>0</v>
      </c>
      <c r="R13" s="57"/>
      <c r="S13" s="57">
        <v>65686.75</v>
      </c>
    </row>
    <row r="14" spans="1:29" ht="50" x14ac:dyDescent="0.2">
      <c r="A14" s="2"/>
      <c r="B14" s="3" t="s">
        <v>2517</v>
      </c>
      <c r="C14" s="4" t="s">
        <v>3214</v>
      </c>
      <c r="D14" s="4" t="s">
        <v>44</v>
      </c>
      <c r="E14" s="5">
        <v>0</v>
      </c>
      <c r="F14" s="5">
        <v>1</v>
      </c>
      <c r="G14" s="6">
        <v>65686.75</v>
      </c>
      <c r="H14" s="6">
        <v>65686.75</v>
      </c>
      <c r="I14" s="6">
        <v>65686.75</v>
      </c>
      <c r="J14" s="6">
        <v>65686.75</v>
      </c>
      <c r="K14" s="6">
        <v>0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R14" s="6">
        <v>65686.75</v>
      </c>
      <c r="S14" s="6">
        <v>65686.75</v>
      </c>
    </row>
    <row r="15" spans="1:29" x14ac:dyDescent="0.3">
      <c r="A15" s="53"/>
      <c r="B15" s="54" t="s">
        <v>19</v>
      </c>
      <c r="C15" s="55" t="s">
        <v>2519</v>
      </c>
      <c r="D15" s="55"/>
      <c r="E15" s="56"/>
      <c r="F15" s="56"/>
      <c r="G15" s="57"/>
      <c r="H15" s="57"/>
      <c r="I15" s="57">
        <v>57676.4</v>
      </c>
      <c r="J15" s="57">
        <v>57676.4</v>
      </c>
      <c r="K15" s="57">
        <v>0</v>
      </c>
      <c r="L15" s="57">
        <v>0</v>
      </c>
      <c r="M15" s="57">
        <v>0</v>
      </c>
      <c r="N15" s="57">
        <v>0</v>
      </c>
      <c r="O15" s="57">
        <v>0</v>
      </c>
      <c r="P15" s="57">
        <v>0</v>
      </c>
      <c r="R15" s="57"/>
      <c r="S15" s="57">
        <v>57676.4</v>
      </c>
    </row>
    <row r="16" spans="1:29" x14ac:dyDescent="0.2">
      <c r="A16" s="2"/>
      <c r="B16" s="3" t="s">
        <v>2520</v>
      </c>
      <c r="C16" s="4" t="s">
        <v>2521</v>
      </c>
      <c r="D16" s="4" t="s">
        <v>44</v>
      </c>
      <c r="E16" s="5">
        <v>0</v>
      </c>
      <c r="F16" s="5">
        <v>1</v>
      </c>
      <c r="G16" s="6">
        <v>298.67</v>
      </c>
      <c r="H16" s="6">
        <v>298.67</v>
      </c>
      <c r="I16" s="6">
        <v>298.67</v>
      </c>
      <c r="J16" s="6">
        <v>298.67</v>
      </c>
      <c r="K16" s="6">
        <v>0</v>
      </c>
      <c r="L16" s="6">
        <v>0</v>
      </c>
      <c r="M16" s="6">
        <v>0</v>
      </c>
      <c r="N16" s="6">
        <v>0</v>
      </c>
      <c r="O16" s="6">
        <v>0</v>
      </c>
      <c r="P16" s="6">
        <v>0</v>
      </c>
      <c r="R16" s="6">
        <v>298.67</v>
      </c>
      <c r="S16" s="6">
        <v>298.67</v>
      </c>
    </row>
    <row r="17" spans="1:30" x14ac:dyDescent="0.2">
      <c r="A17" s="2"/>
      <c r="B17" s="3" t="s">
        <v>2522</v>
      </c>
      <c r="C17" s="4" t="s">
        <v>2523</v>
      </c>
      <c r="D17" s="4" t="s">
        <v>44</v>
      </c>
      <c r="E17" s="5">
        <v>0</v>
      </c>
      <c r="F17" s="5">
        <v>6</v>
      </c>
      <c r="G17" s="6">
        <v>1171.9100000000001</v>
      </c>
      <c r="H17" s="6">
        <v>1171.9100000000001</v>
      </c>
      <c r="I17" s="6">
        <v>7031.46</v>
      </c>
      <c r="J17" s="6">
        <v>7031.46</v>
      </c>
      <c r="K17" s="6">
        <v>0</v>
      </c>
      <c r="L17" s="6">
        <v>0</v>
      </c>
      <c r="M17" s="6">
        <v>0</v>
      </c>
      <c r="N17" s="6">
        <v>0</v>
      </c>
      <c r="O17" s="6">
        <v>0</v>
      </c>
      <c r="P17" s="6">
        <v>0</v>
      </c>
      <c r="R17" s="6">
        <v>1171.9100000000001</v>
      </c>
      <c r="S17" s="6">
        <v>7031.46</v>
      </c>
    </row>
    <row r="18" spans="1:30" x14ac:dyDescent="0.2">
      <c r="A18" s="2"/>
      <c r="B18" s="3" t="s">
        <v>2524</v>
      </c>
      <c r="C18" s="4" t="s">
        <v>2525</v>
      </c>
      <c r="D18" s="4" t="s">
        <v>44</v>
      </c>
      <c r="E18" s="5">
        <v>0</v>
      </c>
      <c r="F18" s="5">
        <v>1</v>
      </c>
      <c r="G18" s="6">
        <v>879.81</v>
      </c>
      <c r="H18" s="6">
        <v>879.81</v>
      </c>
      <c r="I18" s="6">
        <v>879.81</v>
      </c>
      <c r="J18" s="6">
        <v>879.81</v>
      </c>
      <c r="K18" s="6">
        <v>0</v>
      </c>
      <c r="L18" s="6">
        <v>0</v>
      </c>
      <c r="M18" s="6">
        <v>0</v>
      </c>
      <c r="N18" s="6">
        <v>0</v>
      </c>
      <c r="O18" s="6">
        <v>0</v>
      </c>
      <c r="P18" s="6">
        <v>0</v>
      </c>
      <c r="R18" s="6">
        <v>879.81</v>
      </c>
      <c r="S18" s="6">
        <v>879.81</v>
      </c>
    </row>
    <row r="19" spans="1:30" ht="20" x14ac:dyDescent="0.2">
      <c r="A19" s="2"/>
      <c r="B19" s="3" t="s">
        <v>2526</v>
      </c>
      <c r="C19" s="4" t="s">
        <v>2527</v>
      </c>
      <c r="D19" s="4" t="s">
        <v>44</v>
      </c>
      <c r="E19" s="5">
        <v>0</v>
      </c>
      <c r="F19" s="5">
        <v>6</v>
      </c>
      <c r="G19" s="6">
        <v>879.81</v>
      </c>
      <c r="H19" s="6">
        <v>879.81</v>
      </c>
      <c r="I19" s="6">
        <v>5278.86</v>
      </c>
      <c r="J19" s="6">
        <v>5278.86</v>
      </c>
      <c r="K19" s="6">
        <v>0</v>
      </c>
      <c r="L19" s="6">
        <v>0</v>
      </c>
      <c r="M19" s="6">
        <v>0</v>
      </c>
      <c r="N19" s="6">
        <v>0</v>
      </c>
      <c r="O19" s="6">
        <v>0</v>
      </c>
      <c r="P19" s="6">
        <v>0</v>
      </c>
      <c r="R19" s="6">
        <v>879.81</v>
      </c>
      <c r="S19" s="6">
        <v>5278.86</v>
      </c>
    </row>
    <row r="20" spans="1:30" ht="40" x14ac:dyDescent="0.2">
      <c r="A20" s="2"/>
      <c r="B20" s="3" t="s">
        <v>2528</v>
      </c>
      <c r="C20" s="4" t="s">
        <v>2529</v>
      </c>
      <c r="D20" s="4" t="s">
        <v>44</v>
      </c>
      <c r="E20" s="5">
        <v>0</v>
      </c>
      <c r="F20" s="5">
        <v>8</v>
      </c>
      <c r="G20" s="6">
        <v>3137.41</v>
      </c>
      <c r="H20" s="6">
        <v>3137.41</v>
      </c>
      <c r="I20" s="6">
        <v>25099.279999999999</v>
      </c>
      <c r="J20" s="6">
        <v>25099.279999999999</v>
      </c>
      <c r="K20" s="6">
        <v>0</v>
      </c>
      <c r="L20" s="6">
        <v>0</v>
      </c>
      <c r="M20" s="6">
        <v>0</v>
      </c>
      <c r="N20" s="6">
        <v>0</v>
      </c>
      <c r="O20" s="6">
        <v>0</v>
      </c>
      <c r="P20" s="6">
        <v>0</v>
      </c>
      <c r="R20" s="6">
        <v>3137.41</v>
      </c>
      <c r="S20" s="6">
        <v>25099.279999999999</v>
      </c>
    </row>
    <row r="21" spans="1:30" ht="20" x14ac:dyDescent="0.2">
      <c r="A21" s="2"/>
      <c r="B21" s="3" t="s">
        <v>2530</v>
      </c>
      <c r="C21" s="4" t="s">
        <v>2531</v>
      </c>
      <c r="D21" s="4" t="s">
        <v>44</v>
      </c>
      <c r="E21" s="5">
        <v>0</v>
      </c>
      <c r="F21" s="5">
        <v>16</v>
      </c>
      <c r="G21" s="6">
        <v>1193.02</v>
      </c>
      <c r="H21" s="6">
        <v>1193.02</v>
      </c>
      <c r="I21" s="6">
        <v>19088.32</v>
      </c>
      <c r="J21" s="6">
        <v>19088.32</v>
      </c>
      <c r="K21" s="6">
        <v>0</v>
      </c>
      <c r="L21" s="6">
        <v>0</v>
      </c>
      <c r="M21" s="6">
        <v>0</v>
      </c>
      <c r="N21" s="6">
        <v>0</v>
      </c>
      <c r="O21" s="6">
        <v>0</v>
      </c>
      <c r="P21" s="6">
        <v>0</v>
      </c>
      <c r="R21" s="6">
        <v>1193.02</v>
      </c>
      <c r="S21" s="6">
        <v>19088.32</v>
      </c>
    </row>
    <row r="22" spans="1:30" x14ac:dyDescent="0.3">
      <c r="A22" s="53"/>
      <c r="B22" s="54" t="s">
        <v>20</v>
      </c>
      <c r="C22" s="55" t="s">
        <v>2532</v>
      </c>
      <c r="D22" s="55"/>
      <c r="E22" s="56"/>
      <c r="F22" s="56"/>
      <c r="G22" s="57"/>
      <c r="H22" s="57"/>
      <c r="I22" s="57">
        <v>32155.48</v>
      </c>
      <c r="J22" s="57">
        <v>32155.48</v>
      </c>
      <c r="K22" s="57">
        <v>0</v>
      </c>
      <c r="L22" s="57">
        <v>0</v>
      </c>
      <c r="M22" s="57">
        <v>0</v>
      </c>
      <c r="N22" s="57">
        <v>0</v>
      </c>
      <c r="O22" s="57">
        <v>0</v>
      </c>
      <c r="P22" s="57">
        <v>0</v>
      </c>
      <c r="R22" s="57"/>
      <c r="S22" s="57">
        <v>32155.48</v>
      </c>
    </row>
    <row r="23" spans="1:30" x14ac:dyDescent="0.2">
      <c r="A23" s="2"/>
      <c r="B23" s="3" t="s">
        <v>2533</v>
      </c>
      <c r="C23" s="4" t="s">
        <v>2534</v>
      </c>
      <c r="D23" s="4" t="s">
        <v>95</v>
      </c>
      <c r="E23" s="5">
        <v>0</v>
      </c>
      <c r="F23" s="5">
        <v>485</v>
      </c>
      <c r="G23" s="6">
        <v>5.77</v>
      </c>
      <c r="H23" s="6">
        <v>5.77</v>
      </c>
      <c r="I23" s="6">
        <v>2798.45</v>
      </c>
      <c r="J23" s="6">
        <v>2798.45</v>
      </c>
      <c r="K23" s="6">
        <v>0</v>
      </c>
      <c r="L23" s="6">
        <v>0</v>
      </c>
      <c r="M23" s="6">
        <v>0</v>
      </c>
      <c r="N23" s="6">
        <v>0</v>
      </c>
      <c r="O23" s="6">
        <v>0</v>
      </c>
      <c r="P23" s="6">
        <v>0</v>
      </c>
      <c r="R23" s="6">
        <v>5.77</v>
      </c>
      <c r="S23" s="6">
        <v>2798.45</v>
      </c>
    </row>
    <row r="24" spans="1:30" x14ac:dyDescent="0.2">
      <c r="A24" s="2"/>
      <c r="B24" s="3" t="s">
        <v>2535</v>
      </c>
      <c r="C24" s="4" t="s">
        <v>2536</v>
      </c>
      <c r="D24" s="4" t="s">
        <v>95</v>
      </c>
      <c r="E24" s="5">
        <v>0</v>
      </c>
      <c r="F24" s="5">
        <v>170</v>
      </c>
      <c r="G24" s="6">
        <v>8.1999999999999993</v>
      </c>
      <c r="H24" s="6">
        <v>8.1999999999999993</v>
      </c>
      <c r="I24" s="6">
        <v>1394</v>
      </c>
      <c r="J24" s="6">
        <v>1394</v>
      </c>
      <c r="K24" s="6">
        <v>0</v>
      </c>
      <c r="L24" s="6">
        <v>0</v>
      </c>
      <c r="M24" s="6">
        <v>0</v>
      </c>
      <c r="N24" s="6">
        <v>0</v>
      </c>
      <c r="O24" s="6">
        <v>0</v>
      </c>
      <c r="P24" s="6">
        <v>0</v>
      </c>
      <c r="R24" s="6">
        <v>8.1999999999999993</v>
      </c>
      <c r="S24" s="6">
        <v>1394</v>
      </c>
    </row>
    <row r="25" spans="1:30" x14ac:dyDescent="0.2">
      <c r="A25" s="2"/>
      <c r="B25" s="3" t="s">
        <v>2537</v>
      </c>
      <c r="C25" s="4" t="s">
        <v>2538</v>
      </c>
      <c r="D25" s="4" t="s">
        <v>95</v>
      </c>
      <c r="E25" s="5">
        <v>0</v>
      </c>
      <c r="F25" s="5">
        <v>80</v>
      </c>
      <c r="G25" s="6">
        <v>6.77</v>
      </c>
      <c r="H25" s="6">
        <v>6.77</v>
      </c>
      <c r="I25" s="6">
        <v>541.6</v>
      </c>
      <c r="J25" s="6">
        <v>541.6</v>
      </c>
      <c r="K25" s="6">
        <v>0</v>
      </c>
      <c r="L25" s="6">
        <v>0</v>
      </c>
      <c r="M25" s="6">
        <v>0</v>
      </c>
      <c r="N25" s="6">
        <v>0</v>
      </c>
      <c r="O25" s="6">
        <v>0</v>
      </c>
      <c r="P25" s="6">
        <v>0</v>
      </c>
      <c r="R25" s="6">
        <v>6.77</v>
      </c>
      <c r="S25" s="6">
        <v>541.6</v>
      </c>
    </row>
    <row r="26" spans="1:30" x14ac:dyDescent="0.2">
      <c r="A26" s="2"/>
      <c r="B26" s="3" t="s">
        <v>2539</v>
      </c>
      <c r="C26" s="4" t="s">
        <v>3215</v>
      </c>
      <c r="D26" s="4" t="s">
        <v>95</v>
      </c>
      <c r="E26" s="5">
        <v>0</v>
      </c>
      <c r="F26" s="5">
        <v>10</v>
      </c>
      <c r="G26" s="6">
        <v>17.14</v>
      </c>
      <c r="H26" s="6">
        <v>17.14</v>
      </c>
      <c r="I26" s="6">
        <v>171.4</v>
      </c>
      <c r="J26" s="6">
        <v>171.4</v>
      </c>
      <c r="K26" s="6">
        <v>0</v>
      </c>
      <c r="L26" s="6">
        <v>0</v>
      </c>
      <c r="M26" s="6">
        <v>0</v>
      </c>
      <c r="N26" s="6">
        <v>0</v>
      </c>
      <c r="O26" s="6">
        <v>0</v>
      </c>
      <c r="P26" s="6">
        <v>0</v>
      </c>
      <c r="R26" s="6">
        <v>17.14</v>
      </c>
      <c r="S26" s="6">
        <v>171.4</v>
      </c>
    </row>
    <row r="27" spans="1:30" s="85" customFormat="1" ht="20" x14ac:dyDescent="0.35">
      <c r="A27" s="80"/>
      <c r="B27" s="81">
        <v>34111090</v>
      </c>
      <c r="C27" s="82" t="s">
        <v>4633</v>
      </c>
      <c r="D27" s="82" t="s">
        <v>95</v>
      </c>
      <c r="E27" s="83">
        <v>1.295E-2</v>
      </c>
      <c r="F27" s="83">
        <v>10</v>
      </c>
      <c r="G27" s="84">
        <v>22.6</v>
      </c>
      <c r="H27" s="84">
        <v>22.6</v>
      </c>
      <c r="I27" s="84">
        <v>101.893380365</v>
      </c>
      <c r="J27" s="84">
        <v>101.893380365</v>
      </c>
      <c r="K27" s="84"/>
      <c r="L27" s="84"/>
      <c r="M27" s="84"/>
      <c r="N27" s="84"/>
      <c r="O27" s="84"/>
      <c r="P27" s="84"/>
      <c r="R27" s="84">
        <v>29.9</v>
      </c>
      <c r="S27" s="84">
        <v>117.72364296000001</v>
      </c>
      <c r="T27" s="15">
        <f t="shared" ref="T27" si="0">R27/H27</f>
        <v>1.3230088495575221</v>
      </c>
      <c r="U27" s="15">
        <f t="shared" ref="U27" si="1">T27-AB27</f>
        <v>1.2973568380186888</v>
      </c>
      <c r="V27" s="16">
        <f t="shared" ref="V27" si="2">G27*U27</f>
        <v>29.320264539222368</v>
      </c>
      <c r="W27" s="16">
        <f t="shared" ref="W27" si="3">V27-G27</f>
        <v>6.7202645392223666</v>
      </c>
      <c r="X27" s="16">
        <f t="shared" ref="X27" si="4">F27*W27</f>
        <v>67.202645392223673</v>
      </c>
      <c r="Y27" s="15">
        <f t="shared" ref="Y27" si="5">104.584835545197%-100%</f>
        <v>4.5848355451969969E-2</v>
      </c>
      <c r="Z27" s="15">
        <f t="shared" ref="Z27" si="6">101.199262415129%-100%</f>
        <v>1.1992624151289988E-2</v>
      </c>
      <c r="AA27" s="15">
        <f t="shared" ref="AA27" si="7">101.911505501324%-100%</f>
        <v>1.9115055013239957E-2</v>
      </c>
      <c r="AB27" s="15">
        <f t="shared" ref="AB27" si="8">AVERAGE(Y27:AA27)</f>
        <v>2.5652011538833303E-2</v>
      </c>
      <c r="AC27" s="17" t="s">
        <v>4891</v>
      </c>
      <c r="AD27" s="86"/>
    </row>
    <row r="28" spans="1:30" x14ac:dyDescent="0.2">
      <c r="A28" s="2"/>
      <c r="B28" s="3" t="s">
        <v>2541</v>
      </c>
      <c r="C28" s="4" t="s">
        <v>2540</v>
      </c>
      <c r="D28" s="4" t="s">
        <v>95</v>
      </c>
      <c r="E28" s="5">
        <v>0</v>
      </c>
      <c r="F28" s="5">
        <v>265</v>
      </c>
      <c r="G28" s="6">
        <v>10.38</v>
      </c>
      <c r="H28" s="6">
        <v>10.38</v>
      </c>
      <c r="I28" s="6">
        <v>2750.7</v>
      </c>
      <c r="J28" s="6">
        <v>2750.7</v>
      </c>
      <c r="K28" s="6">
        <v>0</v>
      </c>
      <c r="L28" s="6">
        <v>0</v>
      </c>
      <c r="M28" s="6">
        <v>0</v>
      </c>
      <c r="N28" s="6">
        <v>0</v>
      </c>
      <c r="O28" s="6">
        <v>0</v>
      </c>
      <c r="P28" s="6">
        <v>0</v>
      </c>
      <c r="R28" s="6">
        <v>10.38</v>
      </c>
      <c r="S28" s="6">
        <v>2750.7</v>
      </c>
    </row>
    <row r="29" spans="1:30" s="85" customFormat="1" ht="20" x14ac:dyDescent="0.35">
      <c r="A29" s="80"/>
      <c r="B29" s="81">
        <v>34111030</v>
      </c>
      <c r="C29" s="82" t="s">
        <v>4635</v>
      </c>
      <c r="D29" s="82" t="s">
        <v>95</v>
      </c>
      <c r="E29" s="83">
        <v>1.295E-2</v>
      </c>
      <c r="F29" s="83">
        <v>265</v>
      </c>
      <c r="G29" s="84">
        <v>13.9</v>
      </c>
      <c r="H29" s="84">
        <v>13.9</v>
      </c>
      <c r="I29" s="84">
        <v>101.893380365</v>
      </c>
      <c r="J29" s="84">
        <v>101.893380365</v>
      </c>
      <c r="K29" s="84"/>
      <c r="L29" s="84"/>
      <c r="M29" s="84"/>
      <c r="N29" s="84"/>
      <c r="O29" s="84"/>
      <c r="P29" s="84"/>
      <c r="R29" s="84">
        <v>18.2</v>
      </c>
      <c r="S29" s="84">
        <v>117.72364296000001</v>
      </c>
      <c r="T29" s="15">
        <f t="shared" ref="T29" si="9">R29/H29</f>
        <v>1.3093525179856114</v>
      </c>
      <c r="U29" s="15">
        <f t="shared" ref="U29" si="10">T29-AB29</f>
        <v>1.2837005064467781</v>
      </c>
      <c r="V29" s="16">
        <f t="shared" ref="V29" si="11">G29*U29</f>
        <v>17.843437039610215</v>
      </c>
      <c r="W29" s="16">
        <f t="shared" ref="W29" si="12">V29-G29</f>
        <v>3.943437039610215</v>
      </c>
      <c r="X29" s="16">
        <f t="shared" ref="X29" si="13">F29*W29</f>
        <v>1045.010815496707</v>
      </c>
      <c r="Y29" s="15">
        <f t="shared" ref="Y29" si="14">104.584835545197%-100%</f>
        <v>4.5848355451969969E-2</v>
      </c>
      <c r="Z29" s="15">
        <f t="shared" ref="Z29" si="15">101.199262415129%-100%</f>
        <v>1.1992624151289988E-2</v>
      </c>
      <c r="AA29" s="15">
        <f t="shared" ref="AA29" si="16">101.911505501324%-100%</f>
        <v>1.9115055013239957E-2</v>
      </c>
      <c r="AB29" s="15">
        <f t="shared" ref="AB29" si="17">AVERAGE(Y29:AA29)</f>
        <v>2.5652011538833303E-2</v>
      </c>
      <c r="AC29" s="17" t="s">
        <v>4893</v>
      </c>
      <c r="AD29" s="86"/>
    </row>
    <row r="30" spans="1:30" x14ac:dyDescent="0.2">
      <c r="A30" s="2"/>
      <c r="B30" s="3" t="s">
        <v>2543</v>
      </c>
      <c r="C30" s="4" t="s">
        <v>2542</v>
      </c>
      <c r="D30" s="4" t="s">
        <v>95</v>
      </c>
      <c r="E30" s="5">
        <v>0</v>
      </c>
      <c r="F30" s="5">
        <v>160</v>
      </c>
      <c r="G30" s="6">
        <v>10.38</v>
      </c>
      <c r="H30" s="6">
        <v>10.38</v>
      </c>
      <c r="I30" s="6">
        <v>1660.8</v>
      </c>
      <c r="J30" s="6">
        <v>1660.8</v>
      </c>
      <c r="K30" s="6">
        <v>0</v>
      </c>
      <c r="L30" s="6">
        <v>0</v>
      </c>
      <c r="M30" s="6">
        <v>0</v>
      </c>
      <c r="N30" s="6">
        <v>0</v>
      </c>
      <c r="O30" s="6">
        <v>0</v>
      </c>
      <c r="P30" s="6">
        <v>0</v>
      </c>
      <c r="R30" s="6">
        <v>10.38</v>
      </c>
      <c r="S30" s="6">
        <v>1660.8</v>
      </c>
    </row>
    <row r="31" spans="1:30" s="85" customFormat="1" ht="20" x14ac:dyDescent="0.35">
      <c r="A31" s="80"/>
      <c r="B31" s="81">
        <v>34111030</v>
      </c>
      <c r="C31" s="82" t="s">
        <v>4635</v>
      </c>
      <c r="D31" s="82" t="s">
        <v>95</v>
      </c>
      <c r="E31" s="83">
        <v>1.295E-2</v>
      </c>
      <c r="F31" s="83">
        <v>160</v>
      </c>
      <c r="G31" s="84">
        <v>13.9</v>
      </c>
      <c r="H31" s="84">
        <v>13.9</v>
      </c>
      <c r="I31" s="84">
        <v>101.893380365</v>
      </c>
      <c r="J31" s="84">
        <v>101.893380365</v>
      </c>
      <c r="K31" s="84"/>
      <c r="L31" s="84"/>
      <c r="M31" s="84"/>
      <c r="N31" s="84"/>
      <c r="O31" s="84"/>
      <c r="P31" s="84"/>
      <c r="R31" s="84">
        <v>18.2</v>
      </c>
      <c r="S31" s="84">
        <v>117.72364296000001</v>
      </c>
      <c r="T31" s="15">
        <f t="shared" ref="T31" si="18">R31/H31</f>
        <v>1.3093525179856114</v>
      </c>
      <c r="U31" s="15">
        <f t="shared" ref="U31" si="19">T31-AB31</f>
        <v>1.2837005064467781</v>
      </c>
      <c r="V31" s="16">
        <f t="shared" ref="V31" si="20">G31*U31</f>
        <v>17.843437039610215</v>
      </c>
      <c r="W31" s="16">
        <f t="shared" ref="W31" si="21">V31-G31</f>
        <v>3.943437039610215</v>
      </c>
      <c r="X31" s="16">
        <f t="shared" ref="X31" si="22">F31*W31</f>
        <v>630.94992633763445</v>
      </c>
      <c r="Y31" s="15">
        <f t="shared" ref="Y31" si="23">104.584835545197%-100%</f>
        <v>4.5848355451969969E-2</v>
      </c>
      <c r="Z31" s="15">
        <f t="shared" ref="Z31" si="24">101.199262415129%-100%</f>
        <v>1.1992624151289988E-2</v>
      </c>
      <c r="AA31" s="15">
        <f t="shared" ref="AA31" si="25">101.911505501324%-100%</f>
        <v>1.9115055013239957E-2</v>
      </c>
      <c r="AB31" s="15">
        <f t="shared" ref="AB31" si="26">AVERAGE(Y31:AA31)</f>
        <v>2.5652011538833303E-2</v>
      </c>
      <c r="AC31" s="17" t="s">
        <v>4893</v>
      </c>
      <c r="AD31" s="86"/>
    </row>
    <row r="32" spans="1:30" x14ac:dyDescent="0.2">
      <c r="A32" s="2"/>
      <c r="B32" s="3" t="s">
        <v>2545</v>
      </c>
      <c r="C32" s="4" t="s">
        <v>2544</v>
      </c>
      <c r="D32" s="4" t="s">
        <v>95</v>
      </c>
      <c r="E32" s="5">
        <v>0</v>
      </c>
      <c r="F32" s="5">
        <v>60</v>
      </c>
      <c r="G32" s="6">
        <v>16.920000000000002</v>
      </c>
      <c r="H32" s="6">
        <v>16.920000000000002</v>
      </c>
      <c r="I32" s="6">
        <v>1015.2</v>
      </c>
      <c r="J32" s="6">
        <v>1015.2</v>
      </c>
      <c r="K32" s="6">
        <v>0</v>
      </c>
      <c r="L32" s="6">
        <v>0</v>
      </c>
      <c r="M32" s="6">
        <v>0</v>
      </c>
      <c r="N32" s="6">
        <v>0</v>
      </c>
      <c r="O32" s="6">
        <v>0</v>
      </c>
      <c r="P32" s="6">
        <v>0</v>
      </c>
      <c r="R32" s="6">
        <v>16.920000000000002</v>
      </c>
      <c r="S32" s="6">
        <v>1015.2</v>
      </c>
    </row>
    <row r="33" spans="1:31" s="85" customFormat="1" ht="20" x14ac:dyDescent="0.35">
      <c r="A33" s="80"/>
      <c r="B33" s="81">
        <v>34111036</v>
      </c>
      <c r="C33" s="82" t="s">
        <v>4634</v>
      </c>
      <c r="D33" s="82" t="s">
        <v>95</v>
      </c>
      <c r="E33" s="83">
        <v>1.295E-2</v>
      </c>
      <c r="F33" s="83">
        <v>60</v>
      </c>
      <c r="G33" s="84">
        <v>22.4</v>
      </c>
      <c r="H33" s="84">
        <v>22.4</v>
      </c>
      <c r="I33" s="84">
        <v>101.893380365</v>
      </c>
      <c r="J33" s="84">
        <v>101.893380365</v>
      </c>
      <c r="K33" s="84"/>
      <c r="L33" s="84"/>
      <c r="M33" s="84"/>
      <c r="N33" s="84"/>
      <c r="O33" s="84"/>
      <c r="P33" s="84"/>
      <c r="R33" s="84">
        <v>29.8</v>
      </c>
      <c r="S33" s="84">
        <v>117.72364296000001</v>
      </c>
      <c r="T33" s="15">
        <f t="shared" ref="T33" si="27">R33/H33</f>
        <v>1.330357142857143</v>
      </c>
      <c r="U33" s="15">
        <f t="shared" ref="U33" si="28">T33-AB33</f>
        <v>1.3047051313183098</v>
      </c>
      <c r="V33" s="16">
        <f t="shared" ref="V33" si="29">G33*U33</f>
        <v>29.225394941530137</v>
      </c>
      <c r="W33" s="16">
        <f t="shared" ref="W33" si="30">V33-G33</f>
        <v>6.8253949415301385</v>
      </c>
      <c r="X33" s="16">
        <f t="shared" ref="X33" si="31">F33*W33</f>
        <v>409.52369649180832</v>
      </c>
      <c r="Y33" s="15">
        <f t="shared" ref="Y33" si="32">104.584835545197%-100%</f>
        <v>4.5848355451969969E-2</v>
      </c>
      <c r="Z33" s="15">
        <f t="shared" ref="Z33" si="33">101.199262415129%-100%</f>
        <v>1.1992624151289988E-2</v>
      </c>
      <c r="AA33" s="15">
        <f t="shared" ref="AA33" si="34">101.911505501324%-100%</f>
        <v>1.9115055013239957E-2</v>
      </c>
      <c r="AB33" s="15">
        <f t="shared" ref="AB33" si="35">AVERAGE(Y33:AA33)</f>
        <v>2.5652011538833303E-2</v>
      </c>
      <c r="AC33" s="17" t="s">
        <v>4892</v>
      </c>
      <c r="AD33" s="86"/>
    </row>
    <row r="34" spans="1:31" x14ac:dyDescent="0.2">
      <c r="A34" s="2"/>
      <c r="B34" s="3" t="s">
        <v>2547</v>
      </c>
      <c r="C34" s="4" t="s">
        <v>2546</v>
      </c>
      <c r="D34" s="4" t="s">
        <v>95</v>
      </c>
      <c r="E34" s="5">
        <v>0</v>
      </c>
      <c r="F34" s="5">
        <v>80</v>
      </c>
      <c r="G34" s="6">
        <v>12.92</v>
      </c>
      <c r="H34" s="6">
        <v>12.92</v>
      </c>
      <c r="I34" s="6">
        <v>1033.5999999999999</v>
      </c>
      <c r="J34" s="6">
        <v>1033.5999999999999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R34" s="6">
        <v>12.92</v>
      </c>
      <c r="S34" s="6">
        <v>1033.5999999999999</v>
      </c>
    </row>
    <row r="35" spans="1:31" ht="30" x14ac:dyDescent="0.2">
      <c r="A35" s="2"/>
      <c r="B35" s="3" t="s">
        <v>2549</v>
      </c>
      <c r="C35" s="4" t="s">
        <v>2548</v>
      </c>
      <c r="D35" s="4" t="s">
        <v>95</v>
      </c>
      <c r="E35" s="5">
        <v>0</v>
      </c>
      <c r="F35" s="5">
        <v>60</v>
      </c>
      <c r="G35" s="6">
        <v>221.36</v>
      </c>
      <c r="H35" s="6">
        <v>221.36</v>
      </c>
      <c r="I35" s="6">
        <v>13281.6</v>
      </c>
      <c r="J35" s="6">
        <v>13281.6</v>
      </c>
      <c r="K35" s="6">
        <v>0</v>
      </c>
      <c r="L35" s="6">
        <v>0</v>
      </c>
      <c r="M35" s="6">
        <v>0</v>
      </c>
      <c r="N35" s="6">
        <v>0</v>
      </c>
      <c r="O35" s="6">
        <v>0</v>
      </c>
      <c r="P35" s="6">
        <v>0</v>
      </c>
      <c r="R35" s="6">
        <v>221.36</v>
      </c>
      <c r="S35" s="6">
        <v>13281.6</v>
      </c>
    </row>
    <row r="36" spans="1:31" s="85" customFormat="1" ht="20" x14ac:dyDescent="0.35">
      <c r="A36" s="80"/>
      <c r="B36" s="81">
        <v>34575491</v>
      </c>
      <c r="C36" s="82" t="s">
        <v>4963</v>
      </c>
      <c r="D36" s="82" t="s">
        <v>95</v>
      </c>
      <c r="E36" s="83">
        <v>1.295E-2</v>
      </c>
      <c r="F36" s="83">
        <v>60</v>
      </c>
      <c r="G36" s="84">
        <v>161</v>
      </c>
      <c r="H36" s="84">
        <v>161</v>
      </c>
      <c r="I36" s="84">
        <v>101.893380365</v>
      </c>
      <c r="J36" s="84">
        <v>101.893380365</v>
      </c>
      <c r="K36" s="84"/>
      <c r="L36" s="84"/>
      <c r="M36" s="84"/>
      <c r="N36" s="84"/>
      <c r="O36" s="84"/>
      <c r="P36" s="84"/>
      <c r="R36" s="84">
        <v>259</v>
      </c>
      <c r="S36" s="84">
        <v>117.72364296000001</v>
      </c>
      <c r="T36" s="15">
        <f t="shared" ref="T36" si="36">R36/H36</f>
        <v>1.6086956521739131</v>
      </c>
      <c r="U36" s="15">
        <f t="shared" ref="U36" si="37">T36-AB36</f>
        <v>1.5830436406350799</v>
      </c>
      <c r="V36" s="16">
        <f t="shared" ref="V36" si="38">G36*U36</f>
        <v>254.87002614224787</v>
      </c>
      <c r="W36" s="16">
        <f t="shared" ref="W36" si="39">V36-G36</f>
        <v>93.870026142247866</v>
      </c>
      <c r="X36" s="16">
        <f t="shared" ref="X36" si="40">F36*W36</f>
        <v>5632.2015685348724</v>
      </c>
      <c r="Y36" s="15">
        <f t="shared" ref="Y36:Y38" si="41">104.584835545197%-100%</f>
        <v>4.5848355451969969E-2</v>
      </c>
      <c r="Z36" s="15">
        <f t="shared" ref="Z36:Z38" si="42">101.199262415129%-100%</f>
        <v>1.1992624151289988E-2</v>
      </c>
      <c r="AA36" s="15">
        <f t="shared" ref="AA36:AA38" si="43">101.911505501324%-100%</f>
        <v>1.9115055013239957E-2</v>
      </c>
      <c r="AB36" s="15">
        <f t="shared" ref="AB36" si="44">AVERAGE(Y36:AA36)</f>
        <v>2.5652011538833303E-2</v>
      </c>
      <c r="AC36" s="17" t="s">
        <v>4964</v>
      </c>
      <c r="AD36" s="86"/>
      <c r="AE36" s="101"/>
    </row>
    <row r="37" spans="1:31" ht="20" x14ac:dyDescent="0.2">
      <c r="A37" s="2"/>
      <c r="B37" s="3" t="s">
        <v>2551</v>
      </c>
      <c r="C37" s="4" t="s">
        <v>2550</v>
      </c>
      <c r="D37" s="4" t="s">
        <v>95</v>
      </c>
      <c r="E37" s="5">
        <v>0</v>
      </c>
      <c r="F37" s="5">
        <v>60</v>
      </c>
      <c r="G37" s="6">
        <v>25.81</v>
      </c>
      <c r="H37" s="6">
        <v>25.81</v>
      </c>
      <c r="I37" s="6">
        <v>1548.6</v>
      </c>
      <c r="J37" s="6">
        <v>1548.6</v>
      </c>
      <c r="K37" s="6">
        <v>0</v>
      </c>
      <c r="L37" s="6">
        <v>0</v>
      </c>
      <c r="M37" s="6">
        <v>0</v>
      </c>
      <c r="N37" s="6">
        <v>0</v>
      </c>
      <c r="O37" s="6">
        <v>0</v>
      </c>
      <c r="P37" s="6">
        <v>0</v>
      </c>
      <c r="R37" s="6">
        <v>25.81</v>
      </c>
      <c r="S37" s="6">
        <v>1548.6</v>
      </c>
    </row>
    <row r="38" spans="1:31" s="85" customFormat="1" ht="20" x14ac:dyDescent="0.35">
      <c r="A38" s="80"/>
      <c r="B38" s="81">
        <v>34571094</v>
      </c>
      <c r="C38" s="82" t="s">
        <v>4975</v>
      </c>
      <c r="D38" s="82" t="s">
        <v>95</v>
      </c>
      <c r="E38" s="83">
        <v>1.295E-2</v>
      </c>
      <c r="F38" s="83">
        <v>60</v>
      </c>
      <c r="G38" s="84">
        <v>20.8</v>
      </c>
      <c r="H38" s="84">
        <v>20.8</v>
      </c>
      <c r="I38" s="84">
        <v>101.893380365</v>
      </c>
      <c r="J38" s="84">
        <v>101.893380365</v>
      </c>
      <c r="K38" s="84"/>
      <c r="L38" s="84"/>
      <c r="M38" s="84"/>
      <c r="N38" s="84"/>
      <c r="O38" s="84"/>
      <c r="P38" s="84"/>
      <c r="R38" s="84">
        <v>29.8</v>
      </c>
      <c r="S38" s="84">
        <v>117.72364296000001</v>
      </c>
      <c r="T38" s="15">
        <f t="shared" ref="T38" si="45">R38/H38</f>
        <v>1.4326923076923077</v>
      </c>
      <c r="U38" s="15">
        <f t="shared" ref="U38" si="46">T38-AB38</f>
        <v>1.4070402961534745</v>
      </c>
      <c r="V38" s="16">
        <f t="shared" ref="V38" si="47">G38*U38</f>
        <v>29.266438159992269</v>
      </c>
      <c r="W38" s="16">
        <f t="shared" ref="W38" si="48">V38-G38</f>
        <v>8.4664381599922685</v>
      </c>
      <c r="X38" s="16">
        <f t="shared" ref="X38" si="49">F38*W38</f>
        <v>507.98628959953612</v>
      </c>
      <c r="Y38" s="15">
        <f t="shared" si="41"/>
        <v>4.5848355451969969E-2</v>
      </c>
      <c r="Z38" s="15">
        <f t="shared" si="42"/>
        <v>1.1992624151289988E-2</v>
      </c>
      <c r="AA38" s="15">
        <f t="shared" si="43"/>
        <v>1.9115055013239957E-2</v>
      </c>
      <c r="AB38" s="15">
        <f t="shared" ref="AB38" si="50">AVERAGE(Y38:AA38)</f>
        <v>2.5652011538833303E-2</v>
      </c>
      <c r="AC38" s="17" t="s">
        <v>4978</v>
      </c>
      <c r="AD38" s="86"/>
      <c r="AE38" s="101"/>
    </row>
    <row r="39" spans="1:31" ht="20" x14ac:dyDescent="0.2">
      <c r="A39" s="2"/>
      <c r="B39" s="3" t="s">
        <v>2553</v>
      </c>
      <c r="C39" s="4" t="s">
        <v>2552</v>
      </c>
      <c r="D39" s="4" t="s">
        <v>95</v>
      </c>
      <c r="E39" s="5">
        <v>0</v>
      </c>
      <c r="F39" s="5">
        <v>90</v>
      </c>
      <c r="G39" s="6">
        <v>14.08</v>
      </c>
      <c r="H39" s="6">
        <v>14.08</v>
      </c>
      <c r="I39" s="6">
        <v>1267.2</v>
      </c>
      <c r="J39" s="6">
        <v>1267.2</v>
      </c>
      <c r="K39" s="6">
        <v>0</v>
      </c>
      <c r="L39" s="6">
        <v>0</v>
      </c>
      <c r="M39" s="6">
        <v>0</v>
      </c>
      <c r="N39" s="6">
        <v>0</v>
      </c>
      <c r="O39" s="6">
        <v>0</v>
      </c>
      <c r="P39" s="6">
        <v>0</v>
      </c>
      <c r="R39" s="6">
        <v>14.08</v>
      </c>
      <c r="S39" s="6">
        <v>1267.2</v>
      </c>
    </row>
    <row r="40" spans="1:31" s="85" customFormat="1" ht="20" x14ac:dyDescent="0.35">
      <c r="A40" s="80"/>
      <c r="B40" s="81">
        <v>34571065</v>
      </c>
      <c r="C40" s="82" t="s">
        <v>4976</v>
      </c>
      <c r="D40" s="82" t="s">
        <v>95</v>
      </c>
      <c r="E40" s="83">
        <v>1.295E-2</v>
      </c>
      <c r="F40" s="83">
        <v>90</v>
      </c>
      <c r="G40" s="84">
        <v>26.7</v>
      </c>
      <c r="H40" s="84">
        <v>26.7</v>
      </c>
      <c r="I40" s="84">
        <v>101.893380365</v>
      </c>
      <c r="J40" s="84">
        <v>101.893380365</v>
      </c>
      <c r="K40" s="84"/>
      <c r="L40" s="84"/>
      <c r="M40" s="84"/>
      <c r="N40" s="84"/>
      <c r="O40" s="84"/>
      <c r="P40" s="84"/>
      <c r="R40" s="84">
        <v>32.5</v>
      </c>
      <c r="S40" s="84">
        <v>117.72364296000001</v>
      </c>
      <c r="T40" s="15">
        <f t="shared" ref="T40" si="51">R40/H40</f>
        <v>1.2172284644194757</v>
      </c>
      <c r="U40" s="15">
        <f t="shared" ref="U40" si="52">T40-AB40</f>
        <v>1.1915764528806425</v>
      </c>
      <c r="V40" s="16">
        <f t="shared" ref="V40" si="53">G40*U40</f>
        <v>31.815091291913156</v>
      </c>
      <c r="W40" s="16">
        <f t="shared" ref="W40" si="54">V40-G40</f>
        <v>5.1150912919131564</v>
      </c>
      <c r="X40" s="16">
        <f t="shared" ref="X40" si="55">F40*W40</f>
        <v>460.35821627218405</v>
      </c>
      <c r="Y40" s="15">
        <f t="shared" ref="Y40" si="56">104.584835545197%-100%</f>
        <v>4.5848355451969969E-2</v>
      </c>
      <c r="Z40" s="15">
        <f t="shared" ref="Z40" si="57">101.199262415129%-100%</f>
        <v>1.1992624151289988E-2</v>
      </c>
      <c r="AA40" s="15">
        <f t="shared" ref="AA40" si="58">101.911505501324%-100%</f>
        <v>1.9115055013239957E-2</v>
      </c>
      <c r="AB40" s="15">
        <f t="shared" ref="AB40" si="59">AVERAGE(Y40:AA40)</f>
        <v>2.5652011538833303E-2</v>
      </c>
      <c r="AC40" s="17" t="s">
        <v>4978</v>
      </c>
      <c r="AD40" s="86"/>
      <c r="AE40" s="101"/>
    </row>
    <row r="41" spans="1:31" x14ac:dyDescent="0.2">
      <c r="A41" s="2"/>
      <c r="B41" s="3" t="s">
        <v>2555</v>
      </c>
      <c r="C41" s="4" t="s">
        <v>2554</v>
      </c>
      <c r="D41" s="4" t="s">
        <v>44</v>
      </c>
      <c r="E41" s="5">
        <v>0</v>
      </c>
      <c r="F41" s="5">
        <v>1</v>
      </c>
      <c r="G41" s="6">
        <v>2932.71</v>
      </c>
      <c r="H41" s="6">
        <v>2932.71</v>
      </c>
      <c r="I41" s="6">
        <v>2932.71</v>
      </c>
      <c r="J41" s="6">
        <v>2932.71</v>
      </c>
      <c r="K41" s="6">
        <v>0</v>
      </c>
      <c r="L41" s="6">
        <v>0</v>
      </c>
      <c r="M41" s="6">
        <v>0</v>
      </c>
      <c r="N41" s="6">
        <v>0</v>
      </c>
      <c r="O41" s="6">
        <v>0</v>
      </c>
      <c r="P41" s="6">
        <v>0</v>
      </c>
      <c r="R41" s="6">
        <v>2932.71</v>
      </c>
      <c r="S41" s="6">
        <v>2932.71</v>
      </c>
    </row>
    <row r="42" spans="1:31" x14ac:dyDescent="0.2">
      <c r="A42" s="2"/>
      <c r="B42" s="3" t="s">
        <v>3216</v>
      </c>
      <c r="C42" s="4" t="s">
        <v>2556</v>
      </c>
      <c r="D42" s="4" t="s">
        <v>44</v>
      </c>
      <c r="E42" s="5">
        <v>0</v>
      </c>
      <c r="F42" s="5">
        <v>1</v>
      </c>
      <c r="G42" s="6">
        <v>1759.62</v>
      </c>
      <c r="H42" s="6">
        <v>1759.62</v>
      </c>
      <c r="I42" s="6">
        <v>1759.62</v>
      </c>
      <c r="J42" s="6">
        <v>1759.62</v>
      </c>
      <c r="K42" s="6">
        <v>0</v>
      </c>
      <c r="L42" s="6">
        <v>0</v>
      </c>
      <c r="M42" s="6">
        <v>0</v>
      </c>
      <c r="N42" s="6">
        <v>0</v>
      </c>
      <c r="O42" s="6">
        <v>0</v>
      </c>
      <c r="P42" s="6">
        <v>0</v>
      </c>
      <c r="R42" s="6">
        <v>1759.62</v>
      </c>
      <c r="S42" s="6">
        <v>1759.62</v>
      </c>
    </row>
    <row r="43" spans="1:31" x14ac:dyDescent="0.3">
      <c r="A43" s="53"/>
      <c r="B43" s="54" t="s">
        <v>21</v>
      </c>
      <c r="C43" s="55" t="s">
        <v>2557</v>
      </c>
      <c r="D43" s="55"/>
      <c r="E43" s="56"/>
      <c r="F43" s="56"/>
      <c r="G43" s="57"/>
      <c r="H43" s="57"/>
      <c r="I43" s="57">
        <v>79935.92</v>
      </c>
      <c r="J43" s="57">
        <v>21969.49</v>
      </c>
      <c r="K43" s="57">
        <v>0</v>
      </c>
      <c r="L43" s="57">
        <v>0</v>
      </c>
      <c r="M43" s="57">
        <v>0</v>
      </c>
      <c r="N43" s="57">
        <v>0</v>
      </c>
      <c r="O43" s="57">
        <v>0</v>
      </c>
      <c r="P43" s="57">
        <v>0</v>
      </c>
      <c r="R43" s="57"/>
      <c r="S43" s="57">
        <v>21969.49</v>
      </c>
    </row>
    <row r="44" spans="1:31" ht="15" thickBot="1" x14ac:dyDescent="0.25">
      <c r="A44" s="2"/>
      <c r="B44" s="3" t="s">
        <v>2558</v>
      </c>
      <c r="C44" s="4" t="s">
        <v>2559</v>
      </c>
      <c r="D44" s="4" t="s">
        <v>44</v>
      </c>
      <c r="E44" s="5">
        <v>0</v>
      </c>
      <c r="F44" s="5">
        <v>1</v>
      </c>
      <c r="G44" s="6">
        <v>12584.83</v>
      </c>
      <c r="H44" s="6">
        <v>12584.83</v>
      </c>
      <c r="I44" s="6">
        <v>12584.83</v>
      </c>
      <c r="J44" s="6">
        <v>12584.83</v>
      </c>
      <c r="K44" s="6">
        <v>0</v>
      </c>
      <c r="L44" s="6">
        <v>0</v>
      </c>
      <c r="M44" s="6">
        <v>0</v>
      </c>
      <c r="N44" s="6">
        <v>0</v>
      </c>
      <c r="O44" s="6">
        <v>0</v>
      </c>
      <c r="P44" s="6">
        <v>0</v>
      </c>
      <c r="R44" s="6">
        <v>12584.83</v>
      </c>
      <c r="S44" s="6">
        <v>12584.83</v>
      </c>
    </row>
    <row r="45" spans="1:31" x14ac:dyDescent="0.2">
      <c r="A45" s="67"/>
      <c r="B45" s="68" t="s">
        <v>2560</v>
      </c>
      <c r="C45" s="69" t="s">
        <v>2561</v>
      </c>
      <c r="D45" s="69" t="s">
        <v>44</v>
      </c>
      <c r="E45" s="70">
        <v>0</v>
      </c>
      <c r="F45" s="70">
        <v>1</v>
      </c>
      <c r="G45" s="71">
        <v>55033.72</v>
      </c>
      <c r="H45" s="71">
        <v>55033.72</v>
      </c>
      <c r="I45" s="71">
        <v>55033.72</v>
      </c>
      <c r="J45" s="71">
        <v>0</v>
      </c>
      <c r="K45" s="71">
        <v>0</v>
      </c>
      <c r="L45" s="71">
        <v>0</v>
      </c>
      <c r="M45" s="71">
        <v>0</v>
      </c>
      <c r="N45" s="71">
        <v>0</v>
      </c>
      <c r="O45" s="71">
        <v>0</v>
      </c>
      <c r="P45" s="72">
        <v>0</v>
      </c>
      <c r="R45" s="71">
        <v>55033.72</v>
      </c>
      <c r="S45" s="71">
        <v>0</v>
      </c>
    </row>
    <row r="46" spans="1:31" ht="15" thickBot="1" x14ac:dyDescent="0.25">
      <c r="A46" s="73"/>
      <c r="B46" s="74" t="s">
        <v>2562</v>
      </c>
      <c r="C46" s="75" t="s">
        <v>2563</v>
      </c>
      <c r="D46" s="75" t="s">
        <v>44</v>
      </c>
      <c r="E46" s="76">
        <v>0</v>
      </c>
      <c r="F46" s="76">
        <v>1</v>
      </c>
      <c r="G46" s="77">
        <v>2932.71</v>
      </c>
      <c r="H46" s="77">
        <v>2932.71</v>
      </c>
      <c r="I46" s="77">
        <v>2932.71</v>
      </c>
      <c r="J46" s="77">
        <v>0</v>
      </c>
      <c r="K46" s="77">
        <v>0</v>
      </c>
      <c r="L46" s="77">
        <v>0</v>
      </c>
      <c r="M46" s="77">
        <v>0</v>
      </c>
      <c r="N46" s="77">
        <v>0</v>
      </c>
      <c r="O46" s="77">
        <v>0</v>
      </c>
      <c r="P46" s="78">
        <v>0</v>
      </c>
      <c r="R46" s="77">
        <v>2932.71</v>
      </c>
      <c r="S46" s="77">
        <v>0</v>
      </c>
    </row>
    <row r="47" spans="1:31" ht="20" x14ac:dyDescent="0.2">
      <c r="A47" s="2"/>
      <c r="B47" s="3" t="s">
        <v>2564</v>
      </c>
      <c r="C47" s="4" t="s">
        <v>2565</v>
      </c>
      <c r="D47" s="4" t="s">
        <v>44</v>
      </c>
      <c r="E47" s="5">
        <v>0</v>
      </c>
      <c r="F47" s="5">
        <v>1</v>
      </c>
      <c r="G47" s="6">
        <v>9384.66</v>
      </c>
      <c r="H47" s="6">
        <v>9384.66</v>
      </c>
      <c r="I47" s="6">
        <v>9384.66</v>
      </c>
      <c r="J47" s="6">
        <v>9384.66</v>
      </c>
      <c r="K47" s="6">
        <v>0</v>
      </c>
      <c r="L47" s="6">
        <v>0</v>
      </c>
      <c r="M47" s="6">
        <v>0</v>
      </c>
      <c r="N47" s="6">
        <v>0</v>
      </c>
      <c r="O47" s="6">
        <v>0</v>
      </c>
      <c r="P47" s="6">
        <v>0</v>
      </c>
      <c r="R47" s="6">
        <v>9384.66</v>
      </c>
      <c r="S47" s="6">
        <v>9384.66</v>
      </c>
    </row>
    <row r="48" spans="1:31" ht="15" thickBot="1" x14ac:dyDescent="0.35">
      <c r="A48" s="53"/>
      <c r="B48" s="54" t="s">
        <v>22</v>
      </c>
      <c r="C48" s="55" t="s">
        <v>2566</v>
      </c>
      <c r="D48" s="55"/>
      <c r="E48" s="56"/>
      <c r="F48" s="56"/>
      <c r="G48" s="57"/>
      <c r="H48" s="57"/>
      <c r="I48" s="57">
        <v>59574.19</v>
      </c>
      <c r="J48" s="57">
        <v>0</v>
      </c>
      <c r="K48" s="57">
        <v>0</v>
      </c>
      <c r="L48" s="57">
        <v>0</v>
      </c>
      <c r="M48" s="57">
        <v>0</v>
      </c>
      <c r="N48" s="57">
        <v>0</v>
      </c>
      <c r="O48" s="57">
        <v>0</v>
      </c>
      <c r="P48" s="57">
        <v>0</v>
      </c>
      <c r="R48" s="57"/>
      <c r="S48" s="57">
        <v>0</v>
      </c>
    </row>
    <row r="49" spans="1:19" x14ac:dyDescent="0.2">
      <c r="A49" s="67"/>
      <c r="B49" s="68" t="s">
        <v>2567</v>
      </c>
      <c r="C49" s="69" t="s">
        <v>2568</v>
      </c>
      <c r="D49" s="69" t="s">
        <v>44</v>
      </c>
      <c r="E49" s="70">
        <v>0</v>
      </c>
      <c r="F49" s="70">
        <v>1</v>
      </c>
      <c r="G49" s="71">
        <v>5750.4</v>
      </c>
      <c r="H49" s="71">
        <v>5750.4</v>
      </c>
      <c r="I49" s="71">
        <v>5750.4</v>
      </c>
      <c r="J49" s="71">
        <v>0</v>
      </c>
      <c r="K49" s="71">
        <v>0</v>
      </c>
      <c r="L49" s="71">
        <v>0</v>
      </c>
      <c r="M49" s="71">
        <v>0</v>
      </c>
      <c r="N49" s="71">
        <v>0</v>
      </c>
      <c r="O49" s="71">
        <v>0</v>
      </c>
      <c r="P49" s="72">
        <v>0</v>
      </c>
      <c r="R49" s="71">
        <v>5750.4</v>
      </c>
      <c r="S49" s="71">
        <v>0</v>
      </c>
    </row>
    <row r="50" spans="1:19" x14ac:dyDescent="0.2">
      <c r="A50" s="87"/>
      <c r="B50" s="88" t="s">
        <v>2569</v>
      </c>
      <c r="C50" s="89" t="s">
        <v>2570</v>
      </c>
      <c r="D50" s="89" t="s">
        <v>44</v>
      </c>
      <c r="E50" s="90">
        <v>0</v>
      </c>
      <c r="F50" s="90">
        <v>1</v>
      </c>
      <c r="G50" s="91">
        <v>7360.52</v>
      </c>
      <c r="H50" s="91">
        <v>7360.52</v>
      </c>
      <c r="I50" s="91">
        <v>7360.52</v>
      </c>
      <c r="J50" s="91">
        <v>0</v>
      </c>
      <c r="K50" s="91">
        <v>0</v>
      </c>
      <c r="L50" s="91">
        <v>0</v>
      </c>
      <c r="M50" s="91">
        <v>0</v>
      </c>
      <c r="N50" s="91">
        <v>0</v>
      </c>
      <c r="O50" s="91">
        <v>0</v>
      </c>
      <c r="P50" s="92">
        <v>0</v>
      </c>
      <c r="R50" s="91">
        <v>7360.52</v>
      </c>
      <c r="S50" s="91">
        <v>0</v>
      </c>
    </row>
    <row r="51" spans="1:19" x14ac:dyDescent="0.2">
      <c r="A51" s="87"/>
      <c r="B51" s="88" t="s">
        <v>2571</v>
      </c>
      <c r="C51" s="89" t="s">
        <v>2572</v>
      </c>
      <c r="D51" s="89" t="s">
        <v>44</v>
      </c>
      <c r="E51" s="90">
        <v>0</v>
      </c>
      <c r="F51" s="90">
        <v>1</v>
      </c>
      <c r="G51" s="91">
        <v>23001.62</v>
      </c>
      <c r="H51" s="91">
        <v>23001.62</v>
      </c>
      <c r="I51" s="91">
        <v>23001.62</v>
      </c>
      <c r="J51" s="91">
        <v>0</v>
      </c>
      <c r="K51" s="91">
        <v>0</v>
      </c>
      <c r="L51" s="91">
        <v>0</v>
      </c>
      <c r="M51" s="91">
        <v>0</v>
      </c>
      <c r="N51" s="91">
        <v>0</v>
      </c>
      <c r="O51" s="91">
        <v>0</v>
      </c>
      <c r="P51" s="92">
        <v>0</v>
      </c>
      <c r="R51" s="91">
        <v>23001.62</v>
      </c>
      <c r="S51" s="91">
        <v>0</v>
      </c>
    </row>
    <row r="52" spans="1:19" x14ac:dyDescent="0.2">
      <c r="A52" s="87"/>
      <c r="B52" s="88" t="s">
        <v>2573</v>
      </c>
      <c r="C52" s="89" t="s">
        <v>2574</v>
      </c>
      <c r="D52" s="89" t="s">
        <v>44</v>
      </c>
      <c r="E52" s="90">
        <v>0</v>
      </c>
      <c r="F52" s="90">
        <v>1</v>
      </c>
      <c r="G52" s="91">
        <v>16101.13</v>
      </c>
      <c r="H52" s="91">
        <v>16101.13</v>
      </c>
      <c r="I52" s="91">
        <v>16101.13</v>
      </c>
      <c r="J52" s="91">
        <v>0</v>
      </c>
      <c r="K52" s="91">
        <v>0</v>
      </c>
      <c r="L52" s="91">
        <v>0</v>
      </c>
      <c r="M52" s="91">
        <v>0</v>
      </c>
      <c r="N52" s="91">
        <v>0</v>
      </c>
      <c r="O52" s="91">
        <v>0</v>
      </c>
      <c r="P52" s="92">
        <v>0</v>
      </c>
      <c r="R52" s="91">
        <v>16101.13</v>
      </c>
      <c r="S52" s="91">
        <v>0</v>
      </c>
    </row>
    <row r="53" spans="1:19" ht="15" thickBot="1" x14ac:dyDescent="0.25">
      <c r="A53" s="73"/>
      <c r="B53" s="74" t="s">
        <v>2575</v>
      </c>
      <c r="C53" s="75" t="s">
        <v>2576</v>
      </c>
      <c r="D53" s="75" t="s">
        <v>44</v>
      </c>
      <c r="E53" s="76">
        <v>0</v>
      </c>
      <c r="F53" s="76">
        <v>1</v>
      </c>
      <c r="G53" s="77">
        <v>7360.52</v>
      </c>
      <c r="H53" s="77">
        <v>7360.52</v>
      </c>
      <c r="I53" s="77">
        <v>7360.52</v>
      </c>
      <c r="J53" s="77">
        <v>0</v>
      </c>
      <c r="K53" s="77">
        <v>0</v>
      </c>
      <c r="L53" s="77">
        <v>0</v>
      </c>
      <c r="M53" s="77">
        <v>0</v>
      </c>
      <c r="N53" s="77">
        <v>0</v>
      </c>
      <c r="O53" s="77">
        <v>0</v>
      </c>
      <c r="P53" s="78">
        <v>0</v>
      </c>
      <c r="R53" s="77">
        <v>7360.52</v>
      </c>
      <c r="S53" s="77">
        <v>0</v>
      </c>
    </row>
    <row r="54" spans="1:19" ht="30.75" customHeight="1" x14ac:dyDescent="0.25">
      <c r="A54" s="115"/>
      <c r="B54" s="24"/>
      <c r="C54" s="116"/>
      <c r="D54" s="116"/>
      <c r="E54" s="117"/>
      <c r="F54" s="117"/>
      <c r="G54" s="118"/>
      <c r="H54" s="118"/>
      <c r="I54" s="118">
        <v>295028.74</v>
      </c>
      <c r="J54" s="118">
        <v>177488.12</v>
      </c>
      <c r="K54" s="118">
        <v>0</v>
      </c>
      <c r="L54" s="118">
        <v>0</v>
      </c>
      <c r="M54" s="118">
        <v>0</v>
      </c>
      <c r="N54" s="118">
        <v>0</v>
      </c>
      <c r="O54" s="118">
        <v>0</v>
      </c>
      <c r="P54" s="118">
        <v>0</v>
      </c>
      <c r="R54" s="118"/>
      <c r="S54" s="118">
        <v>177488.12</v>
      </c>
    </row>
  </sheetData>
  <mergeCells count="9">
    <mergeCell ref="H9:R9"/>
    <mergeCell ref="Y9:AB9"/>
    <mergeCell ref="J8:K8"/>
    <mergeCell ref="A1:P1"/>
    <mergeCell ref="J3:K3"/>
    <mergeCell ref="J4:K4"/>
    <mergeCell ref="J5:K5"/>
    <mergeCell ref="J6:K6"/>
    <mergeCell ref="J7:K7"/>
  </mergeCells>
  <conditionalFormatting sqref="W9:X9 W11:X11">
    <cfRule type="cellIs" dxfId="316" priority="11" operator="lessThan">
      <formula>0</formula>
    </cfRule>
  </conditionalFormatting>
  <conditionalFormatting sqref="X12">
    <cfRule type="cellIs" dxfId="315" priority="10" operator="lessThan">
      <formula>0</formula>
    </cfRule>
  </conditionalFormatting>
  <conditionalFormatting sqref="W29:X29">
    <cfRule type="cellIs" dxfId="314" priority="9" operator="lessThan">
      <formula>0</formula>
    </cfRule>
  </conditionalFormatting>
  <conditionalFormatting sqref="W31:X31">
    <cfRule type="cellIs" dxfId="313" priority="8" operator="lessThan">
      <formula>0</formula>
    </cfRule>
  </conditionalFormatting>
  <conditionalFormatting sqref="W33:X33">
    <cfRule type="cellIs" dxfId="312" priority="7" operator="lessThan">
      <formula>0</formula>
    </cfRule>
  </conditionalFormatting>
  <conditionalFormatting sqref="W27:X27">
    <cfRule type="cellIs" dxfId="311" priority="4" operator="lessThan">
      <formula>0</formula>
    </cfRule>
  </conditionalFormatting>
  <conditionalFormatting sqref="W36:X36">
    <cfRule type="cellIs" dxfId="310" priority="3" operator="lessThan">
      <formula>0</formula>
    </cfRule>
  </conditionalFormatting>
  <conditionalFormatting sqref="W38:X38">
    <cfRule type="cellIs" dxfId="309" priority="2" operator="lessThan">
      <formula>0</formula>
    </cfRule>
  </conditionalFormatting>
  <conditionalFormatting sqref="W40:X40">
    <cfRule type="cellIs" dxfId="308" priority="1" operator="lessThan">
      <formula>0</formula>
    </cfRule>
  </conditionalFormatting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70"/>
  <sheetViews>
    <sheetView topLeftCell="A10" workbookViewId="0">
      <selection activeCell="A46" sqref="A46:XFD46"/>
    </sheetView>
  </sheetViews>
  <sheetFormatPr defaultColWidth="9" defaultRowHeight="14.5" x14ac:dyDescent="0.35"/>
  <cols>
    <col min="1" max="1" width="3.7265625" style="119" customWidth="1"/>
    <col min="2" max="2" width="13.26953125" style="7" customWidth="1"/>
    <col min="3" max="3" width="45.1796875" style="120" customWidth="1"/>
    <col min="4" max="4" width="3.81640625" style="120" customWidth="1"/>
    <col min="5" max="5" width="7.1796875" style="121" hidden="1" customWidth="1"/>
    <col min="6" max="10" width="9.26953125" style="121" customWidth="1"/>
    <col min="11" max="11" width="9.54296875" style="79" customWidth="1"/>
    <col min="12" max="12" width="10.54296875" style="79" customWidth="1"/>
    <col min="13" max="13" width="15.453125" style="79" hidden="1" customWidth="1"/>
    <col min="14" max="14" width="15.54296875" style="79" hidden="1" customWidth="1"/>
    <col min="15" max="15" width="14.54296875" style="79" hidden="1" customWidth="1"/>
    <col min="16" max="17" width="14" style="79" hidden="1" customWidth="1"/>
    <col min="18" max="18" width="14.54296875" style="79" hidden="1" customWidth="1"/>
    <col min="19" max="19" width="14.26953125" style="79" hidden="1" customWidth="1"/>
    <col min="20" max="20" width="16" style="79" hidden="1" customWidth="1"/>
    <col min="21" max="21" width="0" style="7" hidden="1" customWidth="1"/>
    <col min="22" max="22" width="9.54296875" style="79" customWidth="1"/>
    <col min="23" max="23" width="14.1796875" style="79" hidden="1" customWidth="1"/>
    <col min="24" max="32" width="11.54296875" style="7" customWidth="1"/>
    <col min="33" max="33" width="24.81640625" style="7" customWidth="1"/>
    <col min="34" max="261" width="9" style="7"/>
    <col min="262" max="262" width="3.7265625" style="7" customWidth="1"/>
    <col min="263" max="263" width="13.26953125" style="7" customWidth="1"/>
    <col min="264" max="264" width="45.1796875" style="7" customWidth="1"/>
    <col min="265" max="265" width="3.81640625" style="7" customWidth="1"/>
    <col min="266" max="266" width="7.1796875" style="7" customWidth="1"/>
    <col min="267" max="267" width="9.26953125" style="7" customWidth="1"/>
    <col min="268" max="268" width="10.54296875" style="7" customWidth="1"/>
    <col min="269" max="269" width="15.453125" style="7" customWidth="1"/>
    <col min="270" max="270" width="15.54296875" style="7" customWidth="1"/>
    <col min="271" max="271" width="14.54296875" style="7" customWidth="1"/>
    <col min="272" max="273" width="14" style="7" customWidth="1"/>
    <col min="274" max="274" width="14.54296875" style="7" customWidth="1"/>
    <col min="275" max="275" width="14.26953125" style="7" customWidth="1"/>
    <col min="276" max="276" width="16" style="7" customWidth="1"/>
    <col min="277" max="517" width="9" style="7"/>
    <col min="518" max="518" width="3.7265625" style="7" customWidth="1"/>
    <col min="519" max="519" width="13.26953125" style="7" customWidth="1"/>
    <col min="520" max="520" width="45.1796875" style="7" customWidth="1"/>
    <col min="521" max="521" width="3.81640625" style="7" customWidth="1"/>
    <col min="522" max="522" width="7.1796875" style="7" customWidth="1"/>
    <col min="523" max="523" width="9.26953125" style="7" customWidth="1"/>
    <col min="524" max="524" width="10.54296875" style="7" customWidth="1"/>
    <col min="525" max="525" width="15.453125" style="7" customWidth="1"/>
    <col min="526" max="526" width="15.54296875" style="7" customWidth="1"/>
    <col min="527" max="527" width="14.54296875" style="7" customWidth="1"/>
    <col min="528" max="529" width="14" style="7" customWidth="1"/>
    <col min="530" max="530" width="14.54296875" style="7" customWidth="1"/>
    <col min="531" max="531" width="14.26953125" style="7" customWidth="1"/>
    <col min="532" max="532" width="16" style="7" customWidth="1"/>
    <col min="533" max="773" width="9" style="7"/>
    <col min="774" max="774" width="3.7265625" style="7" customWidth="1"/>
    <col min="775" max="775" width="13.26953125" style="7" customWidth="1"/>
    <col min="776" max="776" width="45.1796875" style="7" customWidth="1"/>
    <col min="777" max="777" width="3.81640625" style="7" customWidth="1"/>
    <col min="778" max="778" width="7.1796875" style="7" customWidth="1"/>
    <col min="779" max="779" width="9.26953125" style="7" customWidth="1"/>
    <col min="780" max="780" width="10.54296875" style="7" customWidth="1"/>
    <col min="781" max="781" width="15.453125" style="7" customWidth="1"/>
    <col min="782" max="782" width="15.54296875" style="7" customWidth="1"/>
    <col min="783" max="783" width="14.54296875" style="7" customWidth="1"/>
    <col min="784" max="785" width="14" style="7" customWidth="1"/>
    <col min="786" max="786" width="14.54296875" style="7" customWidth="1"/>
    <col min="787" max="787" width="14.26953125" style="7" customWidth="1"/>
    <col min="788" max="788" width="16" style="7" customWidth="1"/>
    <col min="789" max="1029" width="9" style="7"/>
    <col min="1030" max="1030" width="3.7265625" style="7" customWidth="1"/>
    <col min="1031" max="1031" width="13.26953125" style="7" customWidth="1"/>
    <col min="1032" max="1032" width="45.1796875" style="7" customWidth="1"/>
    <col min="1033" max="1033" width="3.81640625" style="7" customWidth="1"/>
    <col min="1034" max="1034" width="7.1796875" style="7" customWidth="1"/>
    <col min="1035" max="1035" width="9.26953125" style="7" customWidth="1"/>
    <col min="1036" max="1036" width="10.54296875" style="7" customWidth="1"/>
    <col min="1037" max="1037" width="15.453125" style="7" customWidth="1"/>
    <col min="1038" max="1038" width="15.54296875" style="7" customWidth="1"/>
    <col min="1039" max="1039" width="14.54296875" style="7" customWidth="1"/>
    <col min="1040" max="1041" width="14" style="7" customWidth="1"/>
    <col min="1042" max="1042" width="14.54296875" style="7" customWidth="1"/>
    <col min="1043" max="1043" width="14.26953125" style="7" customWidth="1"/>
    <col min="1044" max="1044" width="16" style="7" customWidth="1"/>
    <col min="1045" max="1285" width="9" style="7"/>
    <col min="1286" max="1286" width="3.7265625" style="7" customWidth="1"/>
    <col min="1287" max="1287" width="13.26953125" style="7" customWidth="1"/>
    <col min="1288" max="1288" width="45.1796875" style="7" customWidth="1"/>
    <col min="1289" max="1289" width="3.81640625" style="7" customWidth="1"/>
    <col min="1290" max="1290" width="7.1796875" style="7" customWidth="1"/>
    <col min="1291" max="1291" width="9.26953125" style="7" customWidth="1"/>
    <col min="1292" max="1292" width="10.54296875" style="7" customWidth="1"/>
    <col min="1293" max="1293" width="15.453125" style="7" customWidth="1"/>
    <col min="1294" max="1294" width="15.54296875" style="7" customWidth="1"/>
    <col min="1295" max="1295" width="14.54296875" style="7" customWidth="1"/>
    <col min="1296" max="1297" width="14" style="7" customWidth="1"/>
    <col min="1298" max="1298" width="14.54296875" style="7" customWidth="1"/>
    <col min="1299" max="1299" width="14.26953125" style="7" customWidth="1"/>
    <col min="1300" max="1300" width="16" style="7" customWidth="1"/>
    <col min="1301" max="1541" width="9" style="7"/>
    <col min="1542" max="1542" width="3.7265625" style="7" customWidth="1"/>
    <col min="1543" max="1543" width="13.26953125" style="7" customWidth="1"/>
    <col min="1544" max="1544" width="45.1796875" style="7" customWidth="1"/>
    <col min="1545" max="1545" width="3.81640625" style="7" customWidth="1"/>
    <col min="1546" max="1546" width="7.1796875" style="7" customWidth="1"/>
    <col min="1547" max="1547" width="9.26953125" style="7" customWidth="1"/>
    <col min="1548" max="1548" width="10.54296875" style="7" customWidth="1"/>
    <col min="1549" max="1549" width="15.453125" style="7" customWidth="1"/>
    <col min="1550" max="1550" width="15.54296875" style="7" customWidth="1"/>
    <col min="1551" max="1551" width="14.54296875" style="7" customWidth="1"/>
    <col min="1552" max="1553" width="14" style="7" customWidth="1"/>
    <col min="1554" max="1554" width="14.54296875" style="7" customWidth="1"/>
    <col min="1555" max="1555" width="14.26953125" style="7" customWidth="1"/>
    <col min="1556" max="1556" width="16" style="7" customWidth="1"/>
    <col min="1557" max="1797" width="9" style="7"/>
    <col min="1798" max="1798" width="3.7265625" style="7" customWidth="1"/>
    <col min="1799" max="1799" width="13.26953125" style="7" customWidth="1"/>
    <col min="1800" max="1800" width="45.1796875" style="7" customWidth="1"/>
    <col min="1801" max="1801" width="3.81640625" style="7" customWidth="1"/>
    <col min="1802" max="1802" width="7.1796875" style="7" customWidth="1"/>
    <col min="1803" max="1803" width="9.26953125" style="7" customWidth="1"/>
    <col min="1804" max="1804" width="10.54296875" style="7" customWidth="1"/>
    <col min="1805" max="1805" width="15.453125" style="7" customWidth="1"/>
    <col min="1806" max="1806" width="15.54296875" style="7" customWidth="1"/>
    <col min="1807" max="1807" width="14.54296875" style="7" customWidth="1"/>
    <col min="1808" max="1809" width="14" style="7" customWidth="1"/>
    <col min="1810" max="1810" width="14.54296875" style="7" customWidth="1"/>
    <col min="1811" max="1811" width="14.26953125" style="7" customWidth="1"/>
    <col min="1812" max="1812" width="16" style="7" customWidth="1"/>
    <col min="1813" max="2053" width="9" style="7"/>
    <col min="2054" max="2054" width="3.7265625" style="7" customWidth="1"/>
    <col min="2055" max="2055" width="13.26953125" style="7" customWidth="1"/>
    <col min="2056" max="2056" width="45.1796875" style="7" customWidth="1"/>
    <col min="2057" max="2057" width="3.81640625" style="7" customWidth="1"/>
    <col min="2058" max="2058" width="7.1796875" style="7" customWidth="1"/>
    <col min="2059" max="2059" width="9.26953125" style="7" customWidth="1"/>
    <col min="2060" max="2060" width="10.54296875" style="7" customWidth="1"/>
    <col min="2061" max="2061" width="15.453125" style="7" customWidth="1"/>
    <col min="2062" max="2062" width="15.54296875" style="7" customWidth="1"/>
    <col min="2063" max="2063" width="14.54296875" style="7" customWidth="1"/>
    <col min="2064" max="2065" width="14" style="7" customWidth="1"/>
    <col min="2066" max="2066" width="14.54296875" style="7" customWidth="1"/>
    <col min="2067" max="2067" width="14.26953125" style="7" customWidth="1"/>
    <col min="2068" max="2068" width="16" style="7" customWidth="1"/>
    <col min="2069" max="2309" width="9" style="7"/>
    <col min="2310" max="2310" width="3.7265625" style="7" customWidth="1"/>
    <col min="2311" max="2311" width="13.26953125" style="7" customWidth="1"/>
    <col min="2312" max="2312" width="45.1796875" style="7" customWidth="1"/>
    <col min="2313" max="2313" width="3.81640625" style="7" customWidth="1"/>
    <col min="2314" max="2314" width="7.1796875" style="7" customWidth="1"/>
    <col min="2315" max="2315" width="9.26953125" style="7" customWidth="1"/>
    <col min="2316" max="2316" width="10.54296875" style="7" customWidth="1"/>
    <col min="2317" max="2317" width="15.453125" style="7" customWidth="1"/>
    <col min="2318" max="2318" width="15.54296875" style="7" customWidth="1"/>
    <col min="2319" max="2319" width="14.54296875" style="7" customWidth="1"/>
    <col min="2320" max="2321" width="14" style="7" customWidth="1"/>
    <col min="2322" max="2322" width="14.54296875" style="7" customWidth="1"/>
    <col min="2323" max="2323" width="14.26953125" style="7" customWidth="1"/>
    <col min="2324" max="2324" width="16" style="7" customWidth="1"/>
    <col min="2325" max="2565" width="9" style="7"/>
    <col min="2566" max="2566" width="3.7265625" style="7" customWidth="1"/>
    <col min="2567" max="2567" width="13.26953125" style="7" customWidth="1"/>
    <col min="2568" max="2568" width="45.1796875" style="7" customWidth="1"/>
    <col min="2569" max="2569" width="3.81640625" style="7" customWidth="1"/>
    <col min="2570" max="2570" width="7.1796875" style="7" customWidth="1"/>
    <col min="2571" max="2571" width="9.26953125" style="7" customWidth="1"/>
    <col min="2572" max="2572" width="10.54296875" style="7" customWidth="1"/>
    <col min="2573" max="2573" width="15.453125" style="7" customWidth="1"/>
    <col min="2574" max="2574" width="15.54296875" style="7" customWidth="1"/>
    <col min="2575" max="2575" width="14.54296875" style="7" customWidth="1"/>
    <col min="2576" max="2577" width="14" style="7" customWidth="1"/>
    <col min="2578" max="2578" width="14.54296875" style="7" customWidth="1"/>
    <col min="2579" max="2579" width="14.26953125" style="7" customWidth="1"/>
    <col min="2580" max="2580" width="16" style="7" customWidth="1"/>
    <col min="2581" max="2821" width="9" style="7"/>
    <col min="2822" max="2822" width="3.7265625" style="7" customWidth="1"/>
    <col min="2823" max="2823" width="13.26953125" style="7" customWidth="1"/>
    <col min="2824" max="2824" width="45.1796875" style="7" customWidth="1"/>
    <col min="2825" max="2825" width="3.81640625" style="7" customWidth="1"/>
    <col min="2826" max="2826" width="7.1796875" style="7" customWidth="1"/>
    <col min="2827" max="2827" width="9.26953125" style="7" customWidth="1"/>
    <col min="2828" max="2828" width="10.54296875" style="7" customWidth="1"/>
    <col min="2829" max="2829" width="15.453125" style="7" customWidth="1"/>
    <col min="2830" max="2830" width="15.54296875" style="7" customWidth="1"/>
    <col min="2831" max="2831" width="14.54296875" style="7" customWidth="1"/>
    <col min="2832" max="2833" width="14" style="7" customWidth="1"/>
    <col min="2834" max="2834" width="14.54296875" style="7" customWidth="1"/>
    <col min="2835" max="2835" width="14.26953125" style="7" customWidth="1"/>
    <col min="2836" max="2836" width="16" style="7" customWidth="1"/>
    <col min="2837" max="3077" width="9" style="7"/>
    <col min="3078" max="3078" width="3.7265625" style="7" customWidth="1"/>
    <col min="3079" max="3079" width="13.26953125" style="7" customWidth="1"/>
    <col min="3080" max="3080" width="45.1796875" style="7" customWidth="1"/>
    <col min="3081" max="3081" width="3.81640625" style="7" customWidth="1"/>
    <col min="3082" max="3082" width="7.1796875" style="7" customWidth="1"/>
    <col min="3083" max="3083" width="9.26953125" style="7" customWidth="1"/>
    <col min="3084" max="3084" width="10.54296875" style="7" customWidth="1"/>
    <col min="3085" max="3085" width="15.453125" style="7" customWidth="1"/>
    <col min="3086" max="3086" width="15.54296875" style="7" customWidth="1"/>
    <col min="3087" max="3087" width="14.54296875" style="7" customWidth="1"/>
    <col min="3088" max="3089" width="14" style="7" customWidth="1"/>
    <col min="3090" max="3090" width="14.54296875" style="7" customWidth="1"/>
    <col min="3091" max="3091" width="14.26953125" style="7" customWidth="1"/>
    <col min="3092" max="3092" width="16" style="7" customWidth="1"/>
    <col min="3093" max="3333" width="9" style="7"/>
    <col min="3334" max="3334" width="3.7265625" style="7" customWidth="1"/>
    <col min="3335" max="3335" width="13.26953125" style="7" customWidth="1"/>
    <col min="3336" max="3336" width="45.1796875" style="7" customWidth="1"/>
    <col min="3337" max="3337" width="3.81640625" style="7" customWidth="1"/>
    <col min="3338" max="3338" width="7.1796875" style="7" customWidth="1"/>
    <col min="3339" max="3339" width="9.26953125" style="7" customWidth="1"/>
    <col min="3340" max="3340" width="10.54296875" style="7" customWidth="1"/>
    <col min="3341" max="3341" width="15.453125" style="7" customWidth="1"/>
    <col min="3342" max="3342" width="15.54296875" style="7" customWidth="1"/>
    <col min="3343" max="3343" width="14.54296875" style="7" customWidth="1"/>
    <col min="3344" max="3345" width="14" style="7" customWidth="1"/>
    <col min="3346" max="3346" width="14.54296875" style="7" customWidth="1"/>
    <col min="3347" max="3347" width="14.26953125" style="7" customWidth="1"/>
    <col min="3348" max="3348" width="16" style="7" customWidth="1"/>
    <col min="3349" max="3589" width="9" style="7"/>
    <col min="3590" max="3590" width="3.7265625" style="7" customWidth="1"/>
    <col min="3591" max="3591" width="13.26953125" style="7" customWidth="1"/>
    <col min="3592" max="3592" width="45.1796875" style="7" customWidth="1"/>
    <col min="3593" max="3593" width="3.81640625" style="7" customWidth="1"/>
    <col min="3594" max="3594" width="7.1796875" style="7" customWidth="1"/>
    <col min="3595" max="3595" width="9.26953125" style="7" customWidth="1"/>
    <col min="3596" max="3596" width="10.54296875" style="7" customWidth="1"/>
    <col min="3597" max="3597" width="15.453125" style="7" customWidth="1"/>
    <col min="3598" max="3598" width="15.54296875" style="7" customWidth="1"/>
    <col min="3599" max="3599" width="14.54296875" style="7" customWidth="1"/>
    <col min="3600" max="3601" width="14" style="7" customWidth="1"/>
    <col min="3602" max="3602" width="14.54296875" style="7" customWidth="1"/>
    <col min="3603" max="3603" width="14.26953125" style="7" customWidth="1"/>
    <col min="3604" max="3604" width="16" style="7" customWidth="1"/>
    <col min="3605" max="3845" width="9" style="7"/>
    <col min="3846" max="3846" width="3.7265625" style="7" customWidth="1"/>
    <col min="3847" max="3847" width="13.26953125" style="7" customWidth="1"/>
    <col min="3848" max="3848" width="45.1796875" style="7" customWidth="1"/>
    <col min="3849" max="3849" width="3.81640625" style="7" customWidth="1"/>
    <col min="3850" max="3850" width="7.1796875" style="7" customWidth="1"/>
    <col min="3851" max="3851" width="9.26953125" style="7" customWidth="1"/>
    <col min="3852" max="3852" width="10.54296875" style="7" customWidth="1"/>
    <col min="3853" max="3853" width="15.453125" style="7" customWidth="1"/>
    <col min="3854" max="3854" width="15.54296875" style="7" customWidth="1"/>
    <col min="3855" max="3855" width="14.54296875" style="7" customWidth="1"/>
    <col min="3856" max="3857" width="14" style="7" customWidth="1"/>
    <col min="3858" max="3858" width="14.54296875" style="7" customWidth="1"/>
    <col min="3859" max="3859" width="14.26953125" style="7" customWidth="1"/>
    <col min="3860" max="3860" width="16" style="7" customWidth="1"/>
    <col min="3861" max="4101" width="9" style="7"/>
    <col min="4102" max="4102" width="3.7265625" style="7" customWidth="1"/>
    <col min="4103" max="4103" width="13.26953125" style="7" customWidth="1"/>
    <col min="4104" max="4104" width="45.1796875" style="7" customWidth="1"/>
    <col min="4105" max="4105" width="3.81640625" style="7" customWidth="1"/>
    <col min="4106" max="4106" width="7.1796875" style="7" customWidth="1"/>
    <col min="4107" max="4107" width="9.26953125" style="7" customWidth="1"/>
    <col min="4108" max="4108" width="10.54296875" style="7" customWidth="1"/>
    <col min="4109" max="4109" width="15.453125" style="7" customWidth="1"/>
    <col min="4110" max="4110" width="15.54296875" style="7" customWidth="1"/>
    <col min="4111" max="4111" width="14.54296875" style="7" customWidth="1"/>
    <col min="4112" max="4113" width="14" style="7" customWidth="1"/>
    <col min="4114" max="4114" width="14.54296875" style="7" customWidth="1"/>
    <col min="4115" max="4115" width="14.26953125" style="7" customWidth="1"/>
    <col min="4116" max="4116" width="16" style="7" customWidth="1"/>
    <col min="4117" max="4357" width="9" style="7"/>
    <col min="4358" max="4358" width="3.7265625" style="7" customWidth="1"/>
    <col min="4359" max="4359" width="13.26953125" style="7" customWidth="1"/>
    <col min="4360" max="4360" width="45.1796875" style="7" customWidth="1"/>
    <col min="4361" max="4361" width="3.81640625" style="7" customWidth="1"/>
    <col min="4362" max="4362" width="7.1796875" style="7" customWidth="1"/>
    <col min="4363" max="4363" width="9.26953125" style="7" customWidth="1"/>
    <col min="4364" max="4364" width="10.54296875" style="7" customWidth="1"/>
    <col min="4365" max="4365" width="15.453125" style="7" customWidth="1"/>
    <col min="4366" max="4366" width="15.54296875" style="7" customWidth="1"/>
    <col min="4367" max="4367" width="14.54296875" style="7" customWidth="1"/>
    <col min="4368" max="4369" width="14" style="7" customWidth="1"/>
    <col min="4370" max="4370" width="14.54296875" style="7" customWidth="1"/>
    <col min="4371" max="4371" width="14.26953125" style="7" customWidth="1"/>
    <col min="4372" max="4372" width="16" style="7" customWidth="1"/>
    <col min="4373" max="4613" width="9" style="7"/>
    <col min="4614" max="4614" width="3.7265625" style="7" customWidth="1"/>
    <col min="4615" max="4615" width="13.26953125" style="7" customWidth="1"/>
    <col min="4616" max="4616" width="45.1796875" style="7" customWidth="1"/>
    <col min="4617" max="4617" width="3.81640625" style="7" customWidth="1"/>
    <col min="4618" max="4618" width="7.1796875" style="7" customWidth="1"/>
    <col min="4619" max="4619" width="9.26953125" style="7" customWidth="1"/>
    <col min="4620" max="4620" width="10.54296875" style="7" customWidth="1"/>
    <col min="4621" max="4621" width="15.453125" style="7" customWidth="1"/>
    <col min="4622" max="4622" width="15.54296875" style="7" customWidth="1"/>
    <col min="4623" max="4623" width="14.54296875" style="7" customWidth="1"/>
    <col min="4624" max="4625" width="14" style="7" customWidth="1"/>
    <col min="4626" max="4626" width="14.54296875" style="7" customWidth="1"/>
    <col min="4627" max="4627" width="14.26953125" style="7" customWidth="1"/>
    <col min="4628" max="4628" width="16" style="7" customWidth="1"/>
    <col min="4629" max="4869" width="9" style="7"/>
    <col min="4870" max="4870" width="3.7265625" style="7" customWidth="1"/>
    <col min="4871" max="4871" width="13.26953125" style="7" customWidth="1"/>
    <col min="4872" max="4872" width="45.1796875" style="7" customWidth="1"/>
    <col min="4873" max="4873" width="3.81640625" style="7" customWidth="1"/>
    <col min="4874" max="4874" width="7.1796875" style="7" customWidth="1"/>
    <col min="4875" max="4875" width="9.26953125" style="7" customWidth="1"/>
    <col min="4876" max="4876" width="10.54296875" style="7" customWidth="1"/>
    <col min="4877" max="4877" width="15.453125" style="7" customWidth="1"/>
    <col min="4878" max="4878" width="15.54296875" style="7" customWidth="1"/>
    <col min="4879" max="4879" width="14.54296875" style="7" customWidth="1"/>
    <col min="4880" max="4881" width="14" style="7" customWidth="1"/>
    <col min="4882" max="4882" width="14.54296875" style="7" customWidth="1"/>
    <col min="4883" max="4883" width="14.26953125" style="7" customWidth="1"/>
    <col min="4884" max="4884" width="16" style="7" customWidth="1"/>
    <col min="4885" max="5125" width="9" style="7"/>
    <col min="5126" max="5126" width="3.7265625" style="7" customWidth="1"/>
    <col min="5127" max="5127" width="13.26953125" style="7" customWidth="1"/>
    <col min="5128" max="5128" width="45.1796875" style="7" customWidth="1"/>
    <col min="5129" max="5129" width="3.81640625" style="7" customWidth="1"/>
    <col min="5130" max="5130" width="7.1796875" style="7" customWidth="1"/>
    <col min="5131" max="5131" width="9.26953125" style="7" customWidth="1"/>
    <col min="5132" max="5132" width="10.54296875" style="7" customWidth="1"/>
    <col min="5133" max="5133" width="15.453125" style="7" customWidth="1"/>
    <col min="5134" max="5134" width="15.54296875" style="7" customWidth="1"/>
    <col min="5135" max="5135" width="14.54296875" style="7" customWidth="1"/>
    <col min="5136" max="5137" width="14" style="7" customWidth="1"/>
    <col min="5138" max="5138" width="14.54296875" style="7" customWidth="1"/>
    <col min="5139" max="5139" width="14.26953125" style="7" customWidth="1"/>
    <col min="5140" max="5140" width="16" style="7" customWidth="1"/>
    <col min="5141" max="5381" width="9" style="7"/>
    <col min="5382" max="5382" width="3.7265625" style="7" customWidth="1"/>
    <col min="5383" max="5383" width="13.26953125" style="7" customWidth="1"/>
    <col min="5384" max="5384" width="45.1796875" style="7" customWidth="1"/>
    <col min="5385" max="5385" width="3.81640625" style="7" customWidth="1"/>
    <col min="5386" max="5386" width="7.1796875" style="7" customWidth="1"/>
    <col min="5387" max="5387" width="9.26953125" style="7" customWidth="1"/>
    <col min="5388" max="5388" width="10.54296875" style="7" customWidth="1"/>
    <col min="5389" max="5389" width="15.453125" style="7" customWidth="1"/>
    <col min="5390" max="5390" width="15.54296875" style="7" customWidth="1"/>
    <col min="5391" max="5391" width="14.54296875" style="7" customWidth="1"/>
    <col min="5392" max="5393" width="14" style="7" customWidth="1"/>
    <col min="5394" max="5394" width="14.54296875" style="7" customWidth="1"/>
    <col min="5395" max="5395" width="14.26953125" style="7" customWidth="1"/>
    <col min="5396" max="5396" width="16" style="7" customWidth="1"/>
    <col min="5397" max="5637" width="9" style="7"/>
    <col min="5638" max="5638" width="3.7265625" style="7" customWidth="1"/>
    <col min="5639" max="5639" width="13.26953125" style="7" customWidth="1"/>
    <col min="5640" max="5640" width="45.1796875" style="7" customWidth="1"/>
    <col min="5641" max="5641" width="3.81640625" style="7" customWidth="1"/>
    <col min="5642" max="5642" width="7.1796875" style="7" customWidth="1"/>
    <col min="5643" max="5643" width="9.26953125" style="7" customWidth="1"/>
    <col min="5644" max="5644" width="10.54296875" style="7" customWidth="1"/>
    <col min="5645" max="5645" width="15.453125" style="7" customWidth="1"/>
    <col min="5646" max="5646" width="15.54296875" style="7" customWidth="1"/>
    <col min="5647" max="5647" width="14.54296875" style="7" customWidth="1"/>
    <col min="5648" max="5649" width="14" style="7" customWidth="1"/>
    <col min="5650" max="5650" width="14.54296875" style="7" customWidth="1"/>
    <col min="5651" max="5651" width="14.26953125" style="7" customWidth="1"/>
    <col min="5652" max="5652" width="16" style="7" customWidth="1"/>
    <col min="5653" max="5893" width="9" style="7"/>
    <col min="5894" max="5894" width="3.7265625" style="7" customWidth="1"/>
    <col min="5895" max="5895" width="13.26953125" style="7" customWidth="1"/>
    <col min="5896" max="5896" width="45.1796875" style="7" customWidth="1"/>
    <col min="5897" max="5897" width="3.81640625" style="7" customWidth="1"/>
    <col min="5898" max="5898" width="7.1796875" style="7" customWidth="1"/>
    <col min="5899" max="5899" width="9.26953125" style="7" customWidth="1"/>
    <col min="5900" max="5900" width="10.54296875" style="7" customWidth="1"/>
    <col min="5901" max="5901" width="15.453125" style="7" customWidth="1"/>
    <col min="5902" max="5902" width="15.54296875" style="7" customWidth="1"/>
    <col min="5903" max="5903" width="14.54296875" style="7" customWidth="1"/>
    <col min="5904" max="5905" width="14" style="7" customWidth="1"/>
    <col min="5906" max="5906" width="14.54296875" style="7" customWidth="1"/>
    <col min="5907" max="5907" width="14.26953125" style="7" customWidth="1"/>
    <col min="5908" max="5908" width="16" style="7" customWidth="1"/>
    <col min="5909" max="6149" width="9" style="7"/>
    <col min="6150" max="6150" width="3.7265625" style="7" customWidth="1"/>
    <col min="6151" max="6151" width="13.26953125" style="7" customWidth="1"/>
    <col min="6152" max="6152" width="45.1796875" style="7" customWidth="1"/>
    <col min="6153" max="6153" width="3.81640625" style="7" customWidth="1"/>
    <col min="6154" max="6154" width="7.1796875" style="7" customWidth="1"/>
    <col min="6155" max="6155" width="9.26953125" style="7" customWidth="1"/>
    <col min="6156" max="6156" width="10.54296875" style="7" customWidth="1"/>
    <col min="6157" max="6157" width="15.453125" style="7" customWidth="1"/>
    <col min="6158" max="6158" width="15.54296875" style="7" customWidth="1"/>
    <col min="6159" max="6159" width="14.54296875" style="7" customWidth="1"/>
    <col min="6160" max="6161" width="14" style="7" customWidth="1"/>
    <col min="6162" max="6162" width="14.54296875" style="7" customWidth="1"/>
    <col min="6163" max="6163" width="14.26953125" style="7" customWidth="1"/>
    <col min="6164" max="6164" width="16" style="7" customWidth="1"/>
    <col min="6165" max="6405" width="9" style="7"/>
    <col min="6406" max="6406" width="3.7265625" style="7" customWidth="1"/>
    <col min="6407" max="6407" width="13.26953125" style="7" customWidth="1"/>
    <col min="6408" max="6408" width="45.1796875" style="7" customWidth="1"/>
    <col min="6409" max="6409" width="3.81640625" style="7" customWidth="1"/>
    <col min="6410" max="6410" width="7.1796875" style="7" customWidth="1"/>
    <col min="6411" max="6411" width="9.26953125" style="7" customWidth="1"/>
    <col min="6412" max="6412" width="10.54296875" style="7" customWidth="1"/>
    <col min="6413" max="6413" width="15.453125" style="7" customWidth="1"/>
    <col min="6414" max="6414" width="15.54296875" style="7" customWidth="1"/>
    <col min="6415" max="6415" width="14.54296875" style="7" customWidth="1"/>
    <col min="6416" max="6417" width="14" style="7" customWidth="1"/>
    <col min="6418" max="6418" width="14.54296875" style="7" customWidth="1"/>
    <col min="6419" max="6419" width="14.26953125" style="7" customWidth="1"/>
    <col min="6420" max="6420" width="16" style="7" customWidth="1"/>
    <col min="6421" max="6661" width="9" style="7"/>
    <col min="6662" max="6662" width="3.7265625" style="7" customWidth="1"/>
    <col min="6663" max="6663" width="13.26953125" style="7" customWidth="1"/>
    <col min="6664" max="6664" width="45.1796875" style="7" customWidth="1"/>
    <col min="6665" max="6665" width="3.81640625" style="7" customWidth="1"/>
    <col min="6666" max="6666" width="7.1796875" style="7" customWidth="1"/>
    <col min="6667" max="6667" width="9.26953125" style="7" customWidth="1"/>
    <col min="6668" max="6668" width="10.54296875" style="7" customWidth="1"/>
    <col min="6669" max="6669" width="15.453125" style="7" customWidth="1"/>
    <col min="6670" max="6670" width="15.54296875" style="7" customWidth="1"/>
    <col min="6671" max="6671" width="14.54296875" style="7" customWidth="1"/>
    <col min="6672" max="6673" width="14" style="7" customWidth="1"/>
    <col min="6674" max="6674" width="14.54296875" style="7" customWidth="1"/>
    <col min="6675" max="6675" width="14.26953125" style="7" customWidth="1"/>
    <col min="6676" max="6676" width="16" style="7" customWidth="1"/>
    <col min="6677" max="6917" width="9" style="7"/>
    <col min="6918" max="6918" width="3.7265625" style="7" customWidth="1"/>
    <col min="6919" max="6919" width="13.26953125" style="7" customWidth="1"/>
    <col min="6920" max="6920" width="45.1796875" style="7" customWidth="1"/>
    <col min="6921" max="6921" width="3.81640625" style="7" customWidth="1"/>
    <col min="6922" max="6922" width="7.1796875" style="7" customWidth="1"/>
    <col min="6923" max="6923" width="9.26953125" style="7" customWidth="1"/>
    <col min="6924" max="6924" width="10.54296875" style="7" customWidth="1"/>
    <col min="6925" max="6925" width="15.453125" style="7" customWidth="1"/>
    <col min="6926" max="6926" width="15.54296875" style="7" customWidth="1"/>
    <col min="6927" max="6927" width="14.54296875" style="7" customWidth="1"/>
    <col min="6928" max="6929" width="14" style="7" customWidth="1"/>
    <col min="6930" max="6930" width="14.54296875" style="7" customWidth="1"/>
    <col min="6931" max="6931" width="14.26953125" style="7" customWidth="1"/>
    <col min="6932" max="6932" width="16" style="7" customWidth="1"/>
    <col min="6933" max="7173" width="9" style="7"/>
    <col min="7174" max="7174" width="3.7265625" style="7" customWidth="1"/>
    <col min="7175" max="7175" width="13.26953125" style="7" customWidth="1"/>
    <col min="7176" max="7176" width="45.1796875" style="7" customWidth="1"/>
    <col min="7177" max="7177" width="3.81640625" style="7" customWidth="1"/>
    <col min="7178" max="7178" width="7.1796875" style="7" customWidth="1"/>
    <col min="7179" max="7179" width="9.26953125" style="7" customWidth="1"/>
    <col min="7180" max="7180" width="10.54296875" style="7" customWidth="1"/>
    <col min="7181" max="7181" width="15.453125" style="7" customWidth="1"/>
    <col min="7182" max="7182" width="15.54296875" style="7" customWidth="1"/>
    <col min="7183" max="7183" width="14.54296875" style="7" customWidth="1"/>
    <col min="7184" max="7185" width="14" style="7" customWidth="1"/>
    <col min="7186" max="7186" width="14.54296875" style="7" customWidth="1"/>
    <col min="7187" max="7187" width="14.26953125" style="7" customWidth="1"/>
    <col min="7188" max="7188" width="16" style="7" customWidth="1"/>
    <col min="7189" max="7429" width="9" style="7"/>
    <col min="7430" max="7430" width="3.7265625" style="7" customWidth="1"/>
    <col min="7431" max="7431" width="13.26953125" style="7" customWidth="1"/>
    <col min="7432" max="7432" width="45.1796875" style="7" customWidth="1"/>
    <col min="7433" max="7433" width="3.81640625" style="7" customWidth="1"/>
    <col min="7434" max="7434" width="7.1796875" style="7" customWidth="1"/>
    <col min="7435" max="7435" width="9.26953125" style="7" customWidth="1"/>
    <col min="7436" max="7436" width="10.54296875" style="7" customWidth="1"/>
    <col min="7437" max="7437" width="15.453125" style="7" customWidth="1"/>
    <col min="7438" max="7438" width="15.54296875" style="7" customWidth="1"/>
    <col min="7439" max="7439" width="14.54296875" style="7" customWidth="1"/>
    <col min="7440" max="7441" width="14" style="7" customWidth="1"/>
    <col min="7442" max="7442" width="14.54296875" style="7" customWidth="1"/>
    <col min="7443" max="7443" width="14.26953125" style="7" customWidth="1"/>
    <col min="7444" max="7444" width="16" style="7" customWidth="1"/>
    <col min="7445" max="7685" width="9" style="7"/>
    <col min="7686" max="7686" width="3.7265625" style="7" customWidth="1"/>
    <col min="7687" max="7687" width="13.26953125" style="7" customWidth="1"/>
    <col min="7688" max="7688" width="45.1796875" style="7" customWidth="1"/>
    <col min="7689" max="7689" width="3.81640625" style="7" customWidth="1"/>
    <col min="7690" max="7690" width="7.1796875" style="7" customWidth="1"/>
    <col min="7691" max="7691" width="9.26953125" style="7" customWidth="1"/>
    <col min="7692" max="7692" width="10.54296875" style="7" customWidth="1"/>
    <col min="7693" max="7693" width="15.453125" style="7" customWidth="1"/>
    <col min="7694" max="7694" width="15.54296875" style="7" customWidth="1"/>
    <col min="7695" max="7695" width="14.54296875" style="7" customWidth="1"/>
    <col min="7696" max="7697" width="14" style="7" customWidth="1"/>
    <col min="7698" max="7698" width="14.54296875" style="7" customWidth="1"/>
    <col min="7699" max="7699" width="14.26953125" style="7" customWidth="1"/>
    <col min="7700" max="7700" width="16" style="7" customWidth="1"/>
    <col min="7701" max="7941" width="9" style="7"/>
    <col min="7942" max="7942" width="3.7265625" style="7" customWidth="1"/>
    <col min="7943" max="7943" width="13.26953125" style="7" customWidth="1"/>
    <col min="7944" max="7944" width="45.1796875" style="7" customWidth="1"/>
    <col min="7945" max="7945" width="3.81640625" style="7" customWidth="1"/>
    <col min="7946" max="7946" width="7.1796875" style="7" customWidth="1"/>
    <col min="7947" max="7947" width="9.26953125" style="7" customWidth="1"/>
    <col min="7948" max="7948" width="10.54296875" style="7" customWidth="1"/>
    <col min="7949" max="7949" width="15.453125" style="7" customWidth="1"/>
    <col min="7950" max="7950" width="15.54296875" style="7" customWidth="1"/>
    <col min="7951" max="7951" width="14.54296875" style="7" customWidth="1"/>
    <col min="7952" max="7953" width="14" style="7" customWidth="1"/>
    <col min="7954" max="7954" width="14.54296875" style="7" customWidth="1"/>
    <col min="7955" max="7955" width="14.26953125" style="7" customWidth="1"/>
    <col min="7956" max="7956" width="16" style="7" customWidth="1"/>
    <col min="7957" max="8197" width="9" style="7"/>
    <col min="8198" max="8198" width="3.7265625" style="7" customWidth="1"/>
    <col min="8199" max="8199" width="13.26953125" style="7" customWidth="1"/>
    <col min="8200" max="8200" width="45.1796875" style="7" customWidth="1"/>
    <col min="8201" max="8201" width="3.81640625" style="7" customWidth="1"/>
    <col min="8202" max="8202" width="7.1796875" style="7" customWidth="1"/>
    <col min="8203" max="8203" width="9.26953125" style="7" customWidth="1"/>
    <col min="8204" max="8204" width="10.54296875" style="7" customWidth="1"/>
    <col min="8205" max="8205" width="15.453125" style="7" customWidth="1"/>
    <col min="8206" max="8206" width="15.54296875" style="7" customWidth="1"/>
    <col min="8207" max="8207" width="14.54296875" style="7" customWidth="1"/>
    <col min="8208" max="8209" width="14" style="7" customWidth="1"/>
    <col min="8210" max="8210" width="14.54296875" style="7" customWidth="1"/>
    <col min="8211" max="8211" width="14.26953125" style="7" customWidth="1"/>
    <col min="8212" max="8212" width="16" style="7" customWidth="1"/>
    <col min="8213" max="8453" width="9" style="7"/>
    <col min="8454" max="8454" width="3.7265625" style="7" customWidth="1"/>
    <col min="8455" max="8455" width="13.26953125" style="7" customWidth="1"/>
    <col min="8456" max="8456" width="45.1796875" style="7" customWidth="1"/>
    <col min="8457" max="8457" width="3.81640625" style="7" customWidth="1"/>
    <col min="8458" max="8458" width="7.1796875" style="7" customWidth="1"/>
    <col min="8459" max="8459" width="9.26953125" style="7" customWidth="1"/>
    <col min="8460" max="8460" width="10.54296875" style="7" customWidth="1"/>
    <col min="8461" max="8461" width="15.453125" style="7" customWidth="1"/>
    <col min="8462" max="8462" width="15.54296875" style="7" customWidth="1"/>
    <col min="8463" max="8463" width="14.54296875" style="7" customWidth="1"/>
    <col min="8464" max="8465" width="14" style="7" customWidth="1"/>
    <col min="8466" max="8466" width="14.54296875" style="7" customWidth="1"/>
    <col min="8467" max="8467" width="14.26953125" style="7" customWidth="1"/>
    <col min="8468" max="8468" width="16" style="7" customWidth="1"/>
    <col min="8469" max="8709" width="9" style="7"/>
    <col min="8710" max="8710" width="3.7265625" style="7" customWidth="1"/>
    <col min="8711" max="8711" width="13.26953125" style="7" customWidth="1"/>
    <col min="8712" max="8712" width="45.1796875" style="7" customWidth="1"/>
    <col min="8713" max="8713" width="3.81640625" style="7" customWidth="1"/>
    <col min="8714" max="8714" width="7.1796875" style="7" customWidth="1"/>
    <col min="8715" max="8715" width="9.26953125" style="7" customWidth="1"/>
    <col min="8716" max="8716" width="10.54296875" style="7" customWidth="1"/>
    <col min="8717" max="8717" width="15.453125" style="7" customWidth="1"/>
    <col min="8718" max="8718" width="15.54296875" style="7" customWidth="1"/>
    <col min="8719" max="8719" width="14.54296875" style="7" customWidth="1"/>
    <col min="8720" max="8721" width="14" style="7" customWidth="1"/>
    <col min="8722" max="8722" width="14.54296875" style="7" customWidth="1"/>
    <col min="8723" max="8723" width="14.26953125" style="7" customWidth="1"/>
    <col min="8724" max="8724" width="16" style="7" customWidth="1"/>
    <col min="8725" max="8965" width="9" style="7"/>
    <col min="8966" max="8966" width="3.7265625" style="7" customWidth="1"/>
    <col min="8967" max="8967" width="13.26953125" style="7" customWidth="1"/>
    <col min="8968" max="8968" width="45.1796875" style="7" customWidth="1"/>
    <col min="8969" max="8969" width="3.81640625" style="7" customWidth="1"/>
    <col min="8970" max="8970" width="7.1796875" style="7" customWidth="1"/>
    <col min="8971" max="8971" width="9.26953125" style="7" customWidth="1"/>
    <col min="8972" max="8972" width="10.54296875" style="7" customWidth="1"/>
    <col min="8973" max="8973" width="15.453125" style="7" customWidth="1"/>
    <col min="8974" max="8974" width="15.54296875" style="7" customWidth="1"/>
    <col min="8975" max="8975" width="14.54296875" style="7" customWidth="1"/>
    <col min="8976" max="8977" width="14" style="7" customWidth="1"/>
    <col min="8978" max="8978" width="14.54296875" style="7" customWidth="1"/>
    <col min="8979" max="8979" width="14.26953125" style="7" customWidth="1"/>
    <col min="8980" max="8980" width="16" style="7" customWidth="1"/>
    <col min="8981" max="9221" width="9" style="7"/>
    <col min="9222" max="9222" width="3.7265625" style="7" customWidth="1"/>
    <col min="9223" max="9223" width="13.26953125" style="7" customWidth="1"/>
    <col min="9224" max="9224" width="45.1796875" style="7" customWidth="1"/>
    <col min="9225" max="9225" width="3.81640625" style="7" customWidth="1"/>
    <col min="9226" max="9226" width="7.1796875" style="7" customWidth="1"/>
    <col min="9227" max="9227" width="9.26953125" style="7" customWidth="1"/>
    <col min="9228" max="9228" width="10.54296875" style="7" customWidth="1"/>
    <col min="9229" max="9229" width="15.453125" style="7" customWidth="1"/>
    <col min="9230" max="9230" width="15.54296875" style="7" customWidth="1"/>
    <col min="9231" max="9231" width="14.54296875" style="7" customWidth="1"/>
    <col min="9232" max="9233" width="14" style="7" customWidth="1"/>
    <col min="9234" max="9234" width="14.54296875" style="7" customWidth="1"/>
    <col min="9235" max="9235" width="14.26953125" style="7" customWidth="1"/>
    <col min="9236" max="9236" width="16" style="7" customWidth="1"/>
    <col min="9237" max="9477" width="9" style="7"/>
    <col min="9478" max="9478" width="3.7265625" style="7" customWidth="1"/>
    <col min="9479" max="9479" width="13.26953125" style="7" customWidth="1"/>
    <col min="9480" max="9480" width="45.1796875" style="7" customWidth="1"/>
    <col min="9481" max="9481" width="3.81640625" style="7" customWidth="1"/>
    <col min="9482" max="9482" width="7.1796875" style="7" customWidth="1"/>
    <col min="9483" max="9483" width="9.26953125" style="7" customWidth="1"/>
    <col min="9484" max="9484" width="10.54296875" style="7" customWidth="1"/>
    <col min="9485" max="9485" width="15.453125" style="7" customWidth="1"/>
    <col min="9486" max="9486" width="15.54296875" style="7" customWidth="1"/>
    <col min="9487" max="9487" width="14.54296875" style="7" customWidth="1"/>
    <col min="9488" max="9489" width="14" style="7" customWidth="1"/>
    <col min="9490" max="9490" width="14.54296875" style="7" customWidth="1"/>
    <col min="9491" max="9491" width="14.26953125" style="7" customWidth="1"/>
    <col min="9492" max="9492" width="16" style="7" customWidth="1"/>
    <col min="9493" max="9733" width="9" style="7"/>
    <col min="9734" max="9734" width="3.7265625" style="7" customWidth="1"/>
    <col min="9735" max="9735" width="13.26953125" style="7" customWidth="1"/>
    <col min="9736" max="9736" width="45.1796875" style="7" customWidth="1"/>
    <col min="9737" max="9737" width="3.81640625" style="7" customWidth="1"/>
    <col min="9738" max="9738" width="7.1796875" style="7" customWidth="1"/>
    <col min="9739" max="9739" width="9.26953125" style="7" customWidth="1"/>
    <col min="9740" max="9740" width="10.54296875" style="7" customWidth="1"/>
    <col min="9741" max="9741" width="15.453125" style="7" customWidth="1"/>
    <col min="9742" max="9742" width="15.54296875" style="7" customWidth="1"/>
    <col min="9743" max="9743" width="14.54296875" style="7" customWidth="1"/>
    <col min="9744" max="9745" width="14" style="7" customWidth="1"/>
    <col min="9746" max="9746" width="14.54296875" style="7" customWidth="1"/>
    <col min="9747" max="9747" width="14.26953125" style="7" customWidth="1"/>
    <col min="9748" max="9748" width="16" style="7" customWidth="1"/>
    <col min="9749" max="9989" width="9" style="7"/>
    <col min="9990" max="9990" width="3.7265625" style="7" customWidth="1"/>
    <col min="9991" max="9991" width="13.26953125" style="7" customWidth="1"/>
    <col min="9992" max="9992" width="45.1796875" style="7" customWidth="1"/>
    <col min="9993" max="9993" width="3.81640625" style="7" customWidth="1"/>
    <col min="9994" max="9994" width="7.1796875" style="7" customWidth="1"/>
    <col min="9995" max="9995" width="9.26953125" style="7" customWidth="1"/>
    <col min="9996" max="9996" width="10.54296875" style="7" customWidth="1"/>
    <col min="9997" max="9997" width="15.453125" style="7" customWidth="1"/>
    <col min="9998" max="9998" width="15.54296875" style="7" customWidth="1"/>
    <col min="9999" max="9999" width="14.54296875" style="7" customWidth="1"/>
    <col min="10000" max="10001" width="14" style="7" customWidth="1"/>
    <col min="10002" max="10002" width="14.54296875" style="7" customWidth="1"/>
    <col min="10003" max="10003" width="14.26953125" style="7" customWidth="1"/>
    <col min="10004" max="10004" width="16" style="7" customWidth="1"/>
    <col min="10005" max="10245" width="9" style="7"/>
    <col min="10246" max="10246" width="3.7265625" style="7" customWidth="1"/>
    <col min="10247" max="10247" width="13.26953125" style="7" customWidth="1"/>
    <col min="10248" max="10248" width="45.1796875" style="7" customWidth="1"/>
    <col min="10249" max="10249" width="3.81640625" style="7" customWidth="1"/>
    <col min="10250" max="10250" width="7.1796875" style="7" customWidth="1"/>
    <col min="10251" max="10251" width="9.26953125" style="7" customWidth="1"/>
    <col min="10252" max="10252" width="10.54296875" style="7" customWidth="1"/>
    <col min="10253" max="10253" width="15.453125" style="7" customWidth="1"/>
    <col min="10254" max="10254" width="15.54296875" style="7" customWidth="1"/>
    <col min="10255" max="10255" width="14.54296875" style="7" customWidth="1"/>
    <col min="10256" max="10257" width="14" style="7" customWidth="1"/>
    <col min="10258" max="10258" width="14.54296875" style="7" customWidth="1"/>
    <col min="10259" max="10259" width="14.26953125" style="7" customWidth="1"/>
    <col min="10260" max="10260" width="16" style="7" customWidth="1"/>
    <col min="10261" max="10501" width="9" style="7"/>
    <col min="10502" max="10502" width="3.7265625" style="7" customWidth="1"/>
    <col min="10503" max="10503" width="13.26953125" style="7" customWidth="1"/>
    <col min="10504" max="10504" width="45.1796875" style="7" customWidth="1"/>
    <col min="10505" max="10505" width="3.81640625" style="7" customWidth="1"/>
    <col min="10506" max="10506" width="7.1796875" style="7" customWidth="1"/>
    <col min="10507" max="10507" width="9.26953125" style="7" customWidth="1"/>
    <col min="10508" max="10508" width="10.54296875" style="7" customWidth="1"/>
    <col min="10509" max="10509" width="15.453125" style="7" customWidth="1"/>
    <col min="10510" max="10510" width="15.54296875" style="7" customWidth="1"/>
    <col min="10511" max="10511" width="14.54296875" style="7" customWidth="1"/>
    <col min="10512" max="10513" width="14" style="7" customWidth="1"/>
    <col min="10514" max="10514" width="14.54296875" style="7" customWidth="1"/>
    <col min="10515" max="10515" width="14.26953125" style="7" customWidth="1"/>
    <col min="10516" max="10516" width="16" style="7" customWidth="1"/>
    <col min="10517" max="10757" width="9" style="7"/>
    <col min="10758" max="10758" width="3.7265625" style="7" customWidth="1"/>
    <col min="10759" max="10759" width="13.26953125" style="7" customWidth="1"/>
    <col min="10760" max="10760" width="45.1796875" style="7" customWidth="1"/>
    <col min="10761" max="10761" width="3.81640625" style="7" customWidth="1"/>
    <col min="10762" max="10762" width="7.1796875" style="7" customWidth="1"/>
    <col min="10763" max="10763" width="9.26953125" style="7" customWidth="1"/>
    <col min="10764" max="10764" width="10.54296875" style="7" customWidth="1"/>
    <col min="10765" max="10765" width="15.453125" style="7" customWidth="1"/>
    <col min="10766" max="10766" width="15.54296875" style="7" customWidth="1"/>
    <col min="10767" max="10767" width="14.54296875" style="7" customWidth="1"/>
    <col min="10768" max="10769" width="14" style="7" customWidth="1"/>
    <col min="10770" max="10770" width="14.54296875" style="7" customWidth="1"/>
    <col min="10771" max="10771" width="14.26953125" style="7" customWidth="1"/>
    <col min="10772" max="10772" width="16" style="7" customWidth="1"/>
    <col min="10773" max="11013" width="9" style="7"/>
    <col min="11014" max="11014" width="3.7265625" style="7" customWidth="1"/>
    <col min="11015" max="11015" width="13.26953125" style="7" customWidth="1"/>
    <col min="11016" max="11016" width="45.1796875" style="7" customWidth="1"/>
    <col min="11017" max="11017" width="3.81640625" style="7" customWidth="1"/>
    <col min="11018" max="11018" width="7.1796875" style="7" customWidth="1"/>
    <col min="11019" max="11019" width="9.26953125" style="7" customWidth="1"/>
    <col min="11020" max="11020" width="10.54296875" style="7" customWidth="1"/>
    <col min="11021" max="11021" width="15.453125" style="7" customWidth="1"/>
    <col min="11022" max="11022" width="15.54296875" style="7" customWidth="1"/>
    <col min="11023" max="11023" width="14.54296875" style="7" customWidth="1"/>
    <col min="11024" max="11025" width="14" style="7" customWidth="1"/>
    <col min="11026" max="11026" width="14.54296875" style="7" customWidth="1"/>
    <col min="11027" max="11027" width="14.26953125" style="7" customWidth="1"/>
    <col min="11028" max="11028" width="16" style="7" customWidth="1"/>
    <col min="11029" max="11269" width="9" style="7"/>
    <col min="11270" max="11270" width="3.7265625" style="7" customWidth="1"/>
    <col min="11271" max="11271" width="13.26953125" style="7" customWidth="1"/>
    <col min="11272" max="11272" width="45.1796875" style="7" customWidth="1"/>
    <col min="11273" max="11273" width="3.81640625" style="7" customWidth="1"/>
    <col min="11274" max="11274" width="7.1796875" style="7" customWidth="1"/>
    <col min="11275" max="11275" width="9.26953125" style="7" customWidth="1"/>
    <col min="11276" max="11276" width="10.54296875" style="7" customWidth="1"/>
    <col min="11277" max="11277" width="15.453125" style="7" customWidth="1"/>
    <col min="11278" max="11278" width="15.54296875" style="7" customWidth="1"/>
    <col min="11279" max="11279" width="14.54296875" style="7" customWidth="1"/>
    <col min="11280" max="11281" width="14" style="7" customWidth="1"/>
    <col min="11282" max="11282" width="14.54296875" style="7" customWidth="1"/>
    <col min="11283" max="11283" width="14.26953125" style="7" customWidth="1"/>
    <col min="11284" max="11284" width="16" style="7" customWidth="1"/>
    <col min="11285" max="11525" width="9" style="7"/>
    <col min="11526" max="11526" width="3.7265625" style="7" customWidth="1"/>
    <col min="11527" max="11527" width="13.26953125" style="7" customWidth="1"/>
    <col min="11528" max="11528" width="45.1796875" style="7" customWidth="1"/>
    <col min="11529" max="11529" width="3.81640625" style="7" customWidth="1"/>
    <col min="11530" max="11530" width="7.1796875" style="7" customWidth="1"/>
    <col min="11531" max="11531" width="9.26953125" style="7" customWidth="1"/>
    <col min="11532" max="11532" width="10.54296875" style="7" customWidth="1"/>
    <col min="11533" max="11533" width="15.453125" style="7" customWidth="1"/>
    <col min="11534" max="11534" width="15.54296875" style="7" customWidth="1"/>
    <col min="11535" max="11535" width="14.54296875" style="7" customWidth="1"/>
    <col min="11536" max="11537" width="14" style="7" customWidth="1"/>
    <col min="11538" max="11538" width="14.54296875" style="7" customWidth="1"/>
    <col min="11539" max="11539" width="14.26953125" style="7" customWidth="1"/>
    <col min="11540" max="11540" width="16" style="7" customWidth="1"/>
    <col min="11541" max="11781" width="9" style="7"/>
    <col min="11782" max="11782" width="3.7265625" style="7" customWidth="1"/>
    <col min="11783" max="11783" width="13.26953125" style="7" customWidth="1"/>
    <col min="11784" max="11784" width="45.1796875" style="7" customWidth="1"/>
    <col min="11785" max="11785" width="3.81640625" style="7" customWidth="1"/>
    <col min="11786" max="11786" width="7.1796875" style="7" customWidth="1"/>
    <col min="11787" max="11787" width="9.26953125" style="7" customWidth="1"/>
    <col min="11788" max="11788" width="10.54296875" style="7" customWidth="1"/>
    <col min="11789" max="11789" width="15.453125" style="7" customWidth="1"/>
    <col min="11790" max="11790" width="15.54296875" style="7" customWidth="1"/>
    <col min="11791" max="11791" width="14.54296875" style="7" customWidth="1"/>
    <col min="11792" max="11793" width="14" style="7" customWidth="1"/>
    <col min="11794" max="11794" width="14.54296875" style="7" customWidth="1"/>
    <col min="11795" max="11795" width="14.26953125" style="7" customWidth="1"/>
    <col min="11796" max="11796" width="16" style="7" customWidth="1"/>
    <col min="11797" max="12037" width="9" style="7"/>
    <col min="12038" max="12038" width="3.7265625" style="7" customWidth="1"/>
    <col min="12039" max="12039" width="13.26953125" style="7" customWidth="1"/>
    <col min="12040" max="12040" width="45.1796875" style="7" customWidth="1"/>
    <col min="12041" max="12041" width="3.81640625" style="7" customWidth="1"/>
    <col min="12042" max="12042" width="7.1796875" style="7" customWidth="1"/>
    <col min="12043" max="12043" width="9.26953125" style="7" customWidth="1"/>
    <col min="12044" max="12044" width="10.54296875" style="7" customWidth="1"/>
    <col min="12045" max="12045" width="15.453125" style="7" customWidth="1"/>
    <col min="12046" max="12046" width="15.54296875" style="7" customWidth="1"/>
    <col min="12047" max="12047" width="14.54296875" style="7" customWidth="1"/>
    <col min="12048" max="12049" width="14" style="7" customWidth="1"/>
    <col min="12050" max="12050" width="14.54296875" style="7" customWidth="1"/>
    <col min="12051" max="12051" width="14.26953125" style="7" customWidth="1"/>
    <col min="12052" max="12052" width="16" style="7" customWidth="1"/>
    <col min="12053" max="12293" width="9" style="7"/>
    <col min="12294" max="12294" width="3.7265625" style="7" customWidth="1"/>
    <col min="12295" max="12295" width="13.26953125" style="7" customWidth="1"/>
    <col min="12296" max="12296" width="45.1796875" style="7" customWidth="1"/>
    <col min="12297" max="12297" width="3.81640625" style="7" customWidth="1"/>
    <col min="12298" max="12298" width="7.1796875" style="7" customWidth="1"/>
    <col min="12299" max="12299" width="9.26953125" style="7" customWidth="1"/>
    <col min="12300" max="12300" width="10.54296875" style="7" customWidth="1"/>
    <col min="12301" max="12301" width="15.453125" style="7" customWidth="1"/>
    <col min="12302" max="12302" width="15.54296875" style="7" customWidth="1"/>
    <col min="12303" max="12303" width="14.54296875" style="7" customWidth="1"/>
    <col min="12304" max="12305" width="14" style="7" customWidth="1"/>
    <col min="12306" max="12306" width="14.54296875" style="7" customWidth="1"/>
    <col min="12307" max="12307" width="14.26953125" style="7" customWidth="1"/>
    <col min="12308" max="12308" width="16" style="7" customWidth="1"/>
    <col min="12309" max="12549" width="9" style="7"/>
    <col min="12550" max="12550" width="3.7265625" style="7" customWidth="1"/>
    <col min="12551" max="12551" width="13.26953125" style="7" customWidth="1"/>
    <col min="12552" max="12552" width="45.1796875" style="7" customWidth="1"/>
    <col min="12553" max="12553" width="3.81640625" style="7" customWidth="1"/>
    <col min="12554" max="12554" width="7.1796875" style="7" customWidth="1"/>
    <col min="12555" max="12555" width="9.26953125" style="7" customWidth="1"/>
    <col min="12556" max="12556" width="10.54296875" style="7" customWidth="1"/>
    <col min="12557" max="12557" width="15.453125" style="7" customWidth="1"/>
    <col min="12558" max="12558" width="15.54296875" style="7" customWidth="1"/>
    <col min="12559" max="12559" width="14.54296875" style="7" customWidth="1"/>
    <col min="12560" max="12561" width="14" style="7" customWidth="1"/>
    <col min="12562" max="12562" width="14.54296875" style="7" customWidth="1"/>
    <col min="12563" max="12563" width="14.26953125" style="7" customWidth="1"/>
    <col min="12564" max="12564" width="16" style="7" customWidth="1"/>
    <col min="12565" max="12805" width="9" style="7"/>
    <col min="12806" max="12806" width="3.7265625" style="7" customWidth="1"/>
    <col min="12807" max="12807" width="13.26953125" style="7" customWidth="1"/>
    <col min="12808" max="12808" width="45.1796875" style="7" customWidth="1"/>
    <col min="12809" max="12809" width="3.81640625" style="7" customWidth="1"/>
    <col min="12810" max="12810" width="7.1796875" style="7" customWidth="1"/>
    <col min="12811" max="12811" width="9.26953125" style="7" customWidth="1"/>
    <col min="12812" max="12812" width="10.54296875" style="7" customWidth="1"/>
    <col min="12813" max="12813" width="15.453125" style="7" customWidth="1"/>
    <col min="12814" max="12814" width="15.54296875" style="7" customWidth="1"/>
    <col min="12815" max="12815" width="14.54296875" style="7" customWidth="1"/>
    <col min="12816" max="12817" width="14" style="7" customWidth="1"/>
    <col min="12818" max="12818" width="14.54296875" style="7" customWidth="1"/>
    <col min="12819" max="12819" width="14.26953125" style="7" customWidth="1"/>
    <col min="12820" max="12820" width="16" style="7" customWidth="1"/>
    <col min="12821" max="13061" width="9" style="7"/>
    <col min="13062" max="13062" width="3.7265625" style="7" customWidth="1"/>
    <col min="13063" max="13063" width="13.26953125" style="7" customWidth="1"/>
    <col min="13064" max="13064" width="45.1796875" style="7" customWidth="1"/>
    <col min="13065" max="13065" width="3.81640625" style="7" customWidth="1"/>
    <col min="13066" max="13066" width="7.1796875" style="7" customWidth="1"/>
    <col min="13067" max="13067" width="9.26953125" style="7" customWidth="1"/>
    <col min="13068" max="13068" width="10.54296875" style="7" customWidth="1"/>
    <col min="13069" max="13069" width="15.453125" style="7" customWidth="1"/>
    <col min="13070" max="13070" width="15.54296875" style="7" customWidth="1"/>
    <col min="13071" max="13071" width="14.54296875" style="7" customWidth="1"/>
    <col min="13072" max="13073" width="14" style="7" customWidth="1"/>
    <col min="13074" max="13074" width="14.54296875" style="7" customWidth="1"/>
    <col min="13075" max="13075" width="14.26953125" style="7" customWidth="1"/>
    <col min="13076" max="13076" width="16" style="7" customWidth="1"/>
    <col min="13077" max="13317" width="9" style="7"/>
    <col min="13318" max="13318" width="3.7265625" style="7" customWidth="1"/>
    <col min="13319" max="13319" width="13.26953125" style="7" customWidth="1"/>
    <col min="13320" max="13320" width="45.1796875" style="7" customWidth="1"/>
    <col min="13321" max="13321" width="3.81640625" style="7" customWidth="1"/>
    <col min="13322" max="13322" width="7.1796875" style="7" customWidth="1"/>
    <col min="13323" max="13323" width="9.26953125" style="7" customWidth="1"/>
    <col min="13324" max="13324" width="10.54296875" style="7" customWidth="1"/>
    <col min="13325" max="13325" width="15.453125" style="7" customWidth="1"/>
    <col min="13326" max="13326" width="15.54296875" style="7" customWidth="1"/>
    <col min="13327" max="13327" width="14.54296875" style="7" customWidth="1"/>
    <col min="13328" max="13329" width="14" style="7" customWidth="1"/>
    <col min="13330" max="13330" width="14.54296875" style="7" customWidth="1"/>
    <col min="13331" max="13331" width="14.26953125" style="7" customWidth="1"/>
    <col min="13332" max="13332" width="16" style="7" customWidth="1"/>
    <col min="13333" max="13573" width="9" style="7"/>
    <col min="13574" max="13574" width="3.7265625" style="7" customWidth="1"/>
    <col min="13575" max="13575" width="13.26953125" style="7" customWidth="1"/>
    <col min="13576" max="13576" width="45.1796875" style="7" customWidth="1"/>
    <col min="13577" max="13577" width="3.81640625" style="7" customWidth="1"/>
    <col min="13578" max="13578" width="7.1796875" style="7" customWidth="1"/>
    <col min="13579" max="13579" width="9.26953125" style="7" customWidth="1"/>
    <col min="13580" max="13580" width="10.54296875" style="7" customWidth="1"/>
    <col min="13581" max="13581" width="15.453125" style="7" customWidth="1"/>
    <col min="13582" max="13582" width="15.54296875" style="7" customWidth="1"/>
    <col min="13583" max="13583" width="14.54296875" style="7" customWidth="1"/>
    <col min="13584" max="13585" width="14" style="7" customWidth="1"/>
    <col min="13586" max="13586" width="14.54296875" style="7" customWidth="1"/>
    <col min="13587" max="13587" width="14.26953125" style="7" customWidth="1"/>
    <col min="13588" max="13588" width="16" style="7" customWidth="1"/>
    <col min="13589" max="13829" width="9" style="7"/>
    <col min="13830" max="13830" width="3.7265625" style="7" customWidth="1"/>
    <col min="13831" max="13831" width="13.26953125" style="7" customWidth="1"/>
    <col min="13832" max="13832" width="45.1796875" style="7" customWidth="1"/>
    <col min="13833" max="13833" width="3.81640625" style="7" customWidth="1"/>
    <col min="13834" max="13834" width="7.1796875" style="7" customWidth="1"/>
    <col min="13835" max="13835" width="9.26953125" style="7" customWidth="1"/>
    <col min="13836" max="13836" width="10.54296875" style="7" customWidth="1"/>
    <col min="13837" max="13837" width="15.453125" style="7" customWidth="1"/>
    <col min="13838" max="13838" width="15.54296875" style="7" customWidth="1"/>
    <col min="13839" max="13839" width="14.54296875" style="7" customWidth="1"/>
    <col min="13840" max="13841" width="14" style="7" customWidth="1"/>
    <col min="13842" max="13842" width="14.54296875" style="7" customWidth="1"/>
    <col min="13843" max="13843" width="14.26953125" style="7" customWidth="1"/>
    <col min="13844" max="13844" width="16" style="7" customWidth="1"/>
    <col min="13845" max="14085" width="9" style="7"/>
    <col min="14086" max="14086" width="3.7265625" style="7" customWidth="1"/>
    <col min="14087" max="14087" width="13.26953125" style="7" customWidth="1"/>
    <col min="14088" max="14088" width="45.1796875" style="7" customWidth="1"/>
    <col min="14089" max="14089" width="3.81640625" style="7" customWidth="1"/>
    <col min="14090" max="14090" width="7.1796875" style="7" customWidth="1"/>
    <col min="14091" max="14091" width="9.26953125" style="7" customWidth="1"/>
    <col min="14092" max="14092" width="10.54296875" style="7" customWidth="1"/>
    <col min="14093" max="14093" width="15.453125" style="7" customWidth="1"/>
    <col min="14094" max="14094" width="15.54296875" style="7" customWidth="1"/>
    <col min="14095" max="14095" width="14.54296875" style="7" customWidth="1"/>
    <col min="14096" max="14097" width="14" style="7" customWidth="1"/>
    <col min="14098" max="14098" width="14.54296875" style="7" customWidth="1"/>
    <col min="14099" max="14099" width="14.26953125" style="7" customWidth="1"/>
    <col min="14100" max="14100" width="16" style="7" customWidth="1"/>
    <col min="14101" max="14341" width="9" style="7"/>
    <col min="14342" max="14342" width="3.7265625" style="7" customWidth="1"/>
    <col min="14343" max="14343" width="13.26953125" style="7" customWidth="1"/>
    <col min="14344" max="14344" width="45.1796875" style="7" customWidth="1"/>
    <col min="14345" max="14345" width="3.81640625" style="7" customWidth="1"/>
    <col min="14346" max="14346" width="7.1796875" style="7" customWidth="1"/>
    <col min="14347" max="14347" width="9.26953125" style="7" customWidth="1"/>
    <col min="14348" max="14348" width="10.54296875" style="7" customWidth="1"/>
    <col min="14349" max="14349" width="15.453125" style="7" customWidth="1"/>
    <col min="14350" max="14350" width="15.54296875" style="7" customWidth="1"/>
    <col min="14351" max="14351" width="14.54296875" style="7" customWidth="1"/>
    <col min="14352" max="14353" width="14" style="7" customWidth="1"/>
    <col min="14354" max="14354" width="14.54296875" style="7" customWidth="1"/>
    <col min="14355" max="14355" width="14.26953125" style="7" customWidth="1"/>
    <col min="14356" max="14356" width="16" style="7" customWidth="1"/>
    <col min="14357" max="14597" width="9" style="7"/>
    <col min="14598" max="14598" width="3.7265625" style="7" customWidth="1"/>
    <col min="14599" max="14599" width="13.26953125" style="7" customWidth="1"/>
    <col min="14600" max="14600" width="45.1796875" style="7" customWidth="1"/>
    <col min="14601" max="14601" width="3.81640625" style="7" customWidth="1"/>
    <col min="14602" max="14602" width="7.1796875" style="7" customWidth="1"/>
    <col min="14603" max="14603" width="9.26953125" style="7" customWidth="1"/>
    <col min="14604" max="14604" width="10.54296875" style="7" customWidth="1"/>
    <col min="14605" max="14605" width="15.453125" style="7" customWidth="1"/>
    <col min="14606" max="14606" width="15.54296875" style="7" customWidth="1"/>
    <col min="14607" max="14607" width="14.54296875" style="7" customWidth="1"/>
    <col min="14608" max="14609" width="14" style="7" customWidth="1"/>
    <col min="14610" max="14610" width="14.54296875" style="7" customWidth="1"/>
    <col min="14611" max="14611" width="14.26953125" style="7" customWidth="1"/>
    <col min="14612" max="14612" width="16" style="7" customWidth="1"/>
    <col min="14613" max="14853" width="9" style="7"/>
    <col min="14854" max="14854" width="3.7265625" style="7" customWidth="1"/>
    <col min="14855" max="14855" width="13.26953125" style="7" customWidth="1"/>
    <col min="14856" max="14856" width="45.1796875" style="7" customWidth="1"/>
    <col min="14857" max="14857" width="3.81640625" style="7" customWidth="1"/>
    <col min="14858" max="14858" width="7.1796875" style="7" customWidth="1"/>
    <col min="14859" max="14859" width="9.26953125" style="7" customWidth="1"/>
    <col min="14860" max="14860" width="10.54296875" style="7" customWidth="1"/>
    <col min="14861" max="14861" width="15.453125" style="7" customWidth="1"/>
    <col min="14862" max="14862" width="15.54296875" style="7" customWidth="1"/>
    <col min="14863" max="14863" width="14.54296875" style="7" customWidth="1"/>
    <col min="14864" max="14865" width="14" style="7" customWidth="1"/>
    <col min="14866" max="14866" width="14.54296875" style="7" customWidth="1"/>
    <col min="14867" max="14867" width="14.26953125" style="7" customWidth="1"/>
    <col min="14868" max="14868" width="16" style="7" customWidth="1"/>
    <col min="14869" max="15109" width="9" style="7"/>
    <col min="15110" max="15110" width="3.7265625" style="7" customWidth="1"/>
    <col min="15111" max="15111" width="13.26953125" style="7" customWidth="1"/>
    <col min="15112" max="15112" width="45.1796875" style="7" customWidth="1"/>
    <col min="15113" max="15113" width="3.81640625" style="7" customWidth="1"/>
    <col min="15114" max="15114" width="7.1796875" style="7" customWidth="1"/>
    <col min="15115" max="15115" width="9.26953125" style="7" customWidth="1"/>
    <col min="15116" max="15116" width="10.54296875" style="7" customWidth="1"/>
    <col min="15117" max="15117" width="15.453125" style="7" customWidth="1"/>
    <col min="15118" max="15118" width="15.54296875" style="7" customWidth="1"/>
    <col min="15119" max="15119" width="14.54296875" style="7" customWidth="1"/>
    <col min="15120" max="15121" width="14" style="7" customWidth="1"/>
    <col min="15122" max="15122" width="14.54296875" style="7" customWidth="1"/>
    <col min="15123" max="15123" width="14.26953125" style="7" customWidth="1"/>
    <col min="15124" max="15124" width="16" style="7" customWidth="1"/>
    <col min="15125" max="15365" width="9" style="7"/>
    <col min="15366" max="15366" width="3.7265625" style="7" customWidth="1"/>
    <col min="15367" max="15367" width="13.26953125" style="7" customWidth="1"/>
    <col min="15368" max="15368" width="45.1796875" style="7" customWidth="1"/>
    <col min="15369" max="15369" width="3.81640625" style="7" customWidth="1"/>
    <col min="15370" max="15370" width="7.1796875" style="7" customWidth="1"/>
    <col min="15371" max="15371" width="9.26953125" style="7" customWidth="1"/>
    <col min="15372" max="15372" width="10.54296875" style="7" customWidth="1"/>
    <col min="15373" max="15373" width="15.453125" style="7" customWidth="1"/>
    <col min="15374" max="15374" width="15.54296875" style="7" customWidth="1"/>
    <col min="15375" max="15375" width="14.54296875" style="7" customWidth="1"/>
    <col min="15376" max="15377" width="14" style="7" customWidth="1"/>
    <col min="15378" max="15378" width="14.54296875" style="7" customWidth="1"/>
    <col min="15379" max="15379" width="14.26953125" style="7" customWidth="1"/>
    <col min="15380" max="15380" width="16" style="7" customWidth="1"/>
    <col min="15381" max="15621" width="9" style="7"/>
    <col min="15622" max="15622" width="3.7265625" style="7" customWidth="1"/>
    <col min="15623" max="15623" width="13.26953125" style="7" customWidth="1"/>
    <col min="15624" max="15624" width="45.1796875" style="7" customWidth="1"/>
    <col min="15625" max="15625" width="3.81640625" style="7" customWidth="1"/>
    <col min="15626" max="15626" width="7.1796875" style="7" customWidth="1"/>
    <col min="15627" max="15627" width="9.26953125" style="7" customWidth="1"/>
    <col min="15628" max="15628" width="10.54296875" style="7" customWidth="1"/>
    <col min="15629" max="15629" width="15.453125" style="7" customWidth="1"/>
    <col min="15630" max="15630" width="15.54296875" style="7" customWidth="1"/>
    <col min="15631" max="15631" width="14.54296875" style="7" customWidth="1"/>
    <col min="15632" max="15633" width="14" style="7" customWidth="1"/>
    <col min="15634" max="15634" width="14.54296875" style="7" customWidth="1"/>
    <col min="15635" max="15635" width="14.26953125" style="7" customWidth="1"/>
    <col min="15636" max="15636" width="16" style="7" customWidth="1"/>
    <col min="15637" max="15877" width="9" style="7"/>
    <col min="15878" max="15878" width="3.7265625" style="7" customWidth="1"/>
    <col min="15879" max="15879" width="13.26953125" style="7" customWidth="1"/>
    <col min="15880" max="15880" width="45.1796875" style="7" customWidth="1"/>
    <col min="15881" max="15881" width="3.81640625" style="7" customWidth="1"/>
    <col min="15882" max="15882" width="7.1796875" style="7" customWidth="1"/>
    <col min="15883" max="15883" width="9.26953125" style="7" customWidth="1"/>
    <col min="15884" max="15884" width="10.54296875" style="7" customWidth="1"/>
    <col min="15885" max="15885" width="15.453125" style="7" customWidth="1"/>
    <col min="15886" max="15886" width="15.54296875" style="7" customWidth="1"/>
    <col min="15887" max="15887" width="14.54296875" style="7" customWidth="1"/>
    <col min="15888" max="15889" width="14" style="7" customWidth="1"/>
    <col min="15890" max="15890" width="14.54296875" style="7" customWidth="1"/>
    <col min="15891" max="15891" width="14.26953125" style="7" customWidth="1"/>
    <col min="15892" max="15892" width="16" style="7" customWidth="1"/>
    <col min="15893" max="16133" width="9" style="7"/>
    <col min="16134" max="16134" width="3.7265625" style="7" customWidth="1"/>
    <col min="16135" max="16135" width="13.26953125" style="7" customWidth="1"/>
    <col min="16136" max="16136" width="45.1796875" style="7" customWidth="1"/>
    <col min="16137" max="16137" width="3.81640625" style="7" customWidth="1"/>
    <col min="16138" max="16138" width="7.1796875" style="7" customWidth="1"/>
    <col min="16139" max="16139" width="9.26953125" style="7" customWidth="1"/>
    <col min="16140" max="16140" width="10.54296875" style="7" customWidth="1"/>
    <col min="16141" max="16141" width="15.453125" style="7" customWidth="1"/>
    <col min="16142" max="16142" width="15.54296875" style="7" customWidth="1"/>
    <col min="16143" max="16143" width="14.54296875" style="7" customWidth="1"/>
    <col min="16144" max="16145" width="14" style="7" customWidth="1"/>
    <col min="16146" max="16146" width="14.54296875" style="7" customWidth="1"/>
    <col min="16147" max="16147" width="14.26953125" style="7" customWidth="1"/>
    <col min="16148" max="16148" width="16" style="7" customWidth="1"/>
    <col min="16149" max="16384" width="9" style="7"/>
  </cols>
  <sheetData>
    <row r="1" spans="1:33" ht="27.75" customHeight="1" x14ac:dyDescent="0.35">
      <c r="A1" s="199" t="s">
        <v>0</v>
      </c>
      <c r="B1" s="199"/>
      <c r="C1" s="200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V1" s="23"/>
      <c r="W1" s="23"/>
    </row>
    <row r="2" spans="1:33" ht="13.5" customHeight="1" x14ac:dyDescent="0.25">
      <c r="A2" s="24" t="s">
        <v>1</v>
      </c>
      <c r="B2" s="25"/>
      <c r="C2" s="7"/>
      <c r="D2" s="25"/>
      <c r="E2" s="25"/>
      <c r="F2" s="25"/>
      <c r="G2" s="184"/>
      <c r="H2" s="184"/>
      <c r="I2" s="184"/>
      <c r="J2" s="184"/>
      <c r="K2" s="25"/>
      <c r="L2" s="25"/>
      <c r="M2" s="25"/>
      <c r="N2" s="25"/>
      <c r="O2" s="25"/>
      <c r="P2" s="25"/>
      <c r="Q2" s="25"/>
      <c r="R2" s="25"/>
      <c r="S2" s="25"/>
      <c r="T2" s="25"/>
      <c r="V2" s="25"/>
      <c r="W2" s="25"/>
    </row>
    <row r="3" spans="1:33" ht="13.5" customHeight="1" x14ac:dyDescent="0.25">
      <c r="A3" s="24" t="s">
        <v>2</v>
      </c>
      <c r="B3" s="25"/>
      <c r="C3" s="7"/>
      <c r="D3" s="25"/>
      <c r="E3" s="25"/>
      <c r="F3" s="25"/>
      <c r="G3" s="184"/>
      <c r="H3" s="184"/>
      <c r="I3" s="184"/>
      <c r="J3" s="184"/>
      <c r="K3" s="25"/>
      <c r="L3" s="25"/>
      <c r="M3" s="25"/>
      <c r="N3" s="201"/>
      <c r="O3" s="202"/>
      <c r="P3" s="26"/>
      <c r="Q3" s="25"/>
      <c r="R3" s="25"/>
      <c r="S3" s="25"/>
      <c r="T3" s="25"/>
      <c r="V3" s="25"/>
      <c r="W3" s="25"/>
    </row>
    <row r="4" spans="1:33" ht="13.5" customHeight="1" x14ac:dyDescent="0.25">
      <c r="A4" s="24" t="s">
        <v>3</v>
      </c>
      <c r="B4" s="25"/>
      <c r="C4" s="7"/>
      <c r="D4" s="25"/>
      <c r="E4" s="25"/>
      <c r="F4" s="25"/>
      <c r="G4" s="184"/>
      <c r="H4" s="184"/>
      <c r="I4" s="184"/>
      <c r="J4" s="184"/>
      <c r="K4" s="25"/>
      <c r="L4" s="25"/>
      <c r="M4" s="25"/>
      <c r="N4" s="201"/>
      <c r="O4" s="202"/>
      <c r="P4" s="26"/>
      <c r="Q4" s="25"/>
      <c r="R4" s="25"/>
      <c r="S4" s="25"/>
      <c r="T4" s="25"/>
      <c r="V4" s="25"/>
      <c r="W4" s="25"/>
    </row>
    <row r="5" spans="1:33" ht="6.75" customHeight="1" x14ac:dyDescent="0.35">
      <c r="A5" s="27"/>
      <c r="B5" s="28"/>
      <c r="C5" s="7"/>
      <c r="D5" s="29"/>
      <c r="E5" s="30"/>
      <c r="F5" s="30"/>
      <c r="G5" s="30"/>
      <c r="H5" s="30"/>
      <c r="I5" s="30"/>
      <c r="J5" s="30"/>
      <c r="K5" s="31"/>
      <c r="L5" s="31"/>
      <c r="M5" s="31"/>
      <c r="N5" s="203"/>
      <c r="O5" s="204"/>
      <c r="P5" s="31"/>
      <c r="Q5" s="31"/>
      <c r="R5" s="31"/>
      <c r="S5" s="31"/>
      <c r="T5" s="31"/>
      <c r="V5" s="31"/>
      <c r="W5" s="31"/>
    </row>
    <row r="6" spans="1:33" ht="12.75" customHeight="1" x14ac:dyDescent="0.25">
      <c r="A6" s="32" t="s">
        <v>4</v>
      </c>
      <c r="B6" s="25"/>
      <c r="C6" s="7"/>
      <c r="D6" s="33"/>
      <c r="E6" s="34"/>
      <c r="F6" s="34"/>
      <c r="G6" s="34"/>
      <c r="H6" s="34"/>
      <c r="I6" s="34"/>
      <c r="J6" s="34"/>
      <c r="K6" s="35"/>
      <c r="L6" s="35"/>
      <c r="M6" s="35"/>
      <c r="N6" s="197"/>
      <c r="O6" s="198"/>
      <c r="P6" s="35"/>
      <c r="Q6" s="35"/>
      <c r="R6" s="35"/>
      <c r="S6" s="35"/>
      <c r="T6" s="35"/>
      <c r="V6" s="35"/>
      <c r="W6" s="35"/>
    </row>
    <row r="7" spans="1:33" ht="12.75" customHeight="1" x14ac:dyDescent="0.25">
      <c r="A7" s="32" t="s">
        <v>5</v>
      </c>
      <c r="B7" s="25"/>
      <c r="C7" s="7"/>
      <c r="D7" s="33"/>
      <c r="E7" s="34"/>
      <c r="F7" s="34"/>
      <c r="G7" s="34"/>
      <c r="H7" s="34"/>
      <c r="I7" s="34"/>
      <c r="J7" s="34"/>
      <c r="K7" s="35"/>
      <c r="L7" s="35"/>
      <c r="M7" s="35"/>
      <c r="N7" s="197"/>
      <c r="O7" s="198"/>
      <c r="P7" s="35"/>
      <c r="Q7" s="35"/>
      <c r="R7" s="32" t="s">
        <v>6</v>
      </c>
      <c r="S7" s="35"/>
      <c r="T7" s="35"/>
      <c r="V7" s="35"/>
      <c r="W7" s="35"/>
    </row>
    <row r="8" spans="1:33" ht="12.75" customHeight="1" x14ac:dyDescent="0.25">
      <c r="A8" s="32" t="s">
        <v>7</v>
      </c>
      <c r="B8" s="25"/>
      <c r="C8" s="7"/>
      <c r="D8" s="33"/>
      <c r="E8" s="34"/>
      <c r="F8" s="34"/>
      <c r="G8" s="34"/>
      <c r="H8" s="34"/>
      <c r="I8" s="34"/>
      <c r="J8" s="34"/>
      <c r="K8" s="35"/>
      <c r="L8" s="35"/>
      <c r="M8" s="35"/>
      <c r="N8" s="197"/>
      <c r="O8" s="198"/>
      <c r="P8" s="35"/>
      <c r="Q8" s="35"/>
      <c r="R8" s="32"/>
      <c r="S8" s="35"/>
      <c r="T8" s="35"/>
      <c r="V8" s="35"/>
      <c r="W8" s="35"/>
    </row>
    <row r="9" spans="1:33" ht="6" customHeight="1" x14ac:dyDescent="0.35">
      <c r="A9" s="7"/>
      <c r="C9" s="7"/>
      <c r="D9" s="7"/>
      <c r="E9" s="7"/>
      <c r="F9" s="7"/>
      <c r="G9" s="183"/>
      <c r="H9" s="183"/>
      <c r="I9" s="183"/>
      <c r="J9" s="183"/>
      <c r="K9" s="7"/>
      <c r="L9" s="7"/>
      <c r="M9" s="7"/>
      <c r="N9" s="7"/>
      <c r="O9" s="7"/>
      <c r="P9" s="7"/>
      <c r="Q9" s="7"/>
      <c r="R9" s="7"/>
      <c r="S9" s="7"/>
      <c r="T9" s="7"/>
      <c r="V9" s="7"/>
      <c r="W9" s="7"/>
    </row>
    <row r="10" spans="1:33" s="38" customFormat="1" ht="13" x14ac:dyDescent="0.3">
      <c r="A10" s="36"/>
      <c r="B10" s="37"/>
      <c r="D10" s="39"/>
      <c r="E10" s="40"/>
      <c r="F10" s="41"/>
      <c r="G10" s="41"/>
      <c r="H10" s="41"/>
      <c r="I10" s="41"/>
      <c r="J10" s="41"/>
      <c r="K10" s="42"/>
      <c r="L10" s="191" t="s">
        <v>4585</v>
      </c>
      <c r="M10" s="192"/>
      <c r="N10" s="192"/>
      <c r="O10" s="192"/>
      <c r="P10" s="192"/>
      <c r="Q10" s="192"/>
      <c r="R10" s="192"/>
      <c r="S10" s="192"/>
      <c r="T10" s="192"/>
      <c r="U10" s="192"/>
      <c r="V10" s="193"/>
      <c r="W10" s="42"/>
      <c r="X10" s="43"/>
      <c r="Y10" s="43"/>
      <c r="Z10" s="43"/>
      <c r="AA10" s="43"/>
      <c r="AB10" s="43"/>
      <c r="AC10" s="194" t="s">
        <v>4584</v>
      </c>
      <c r="AD10" s="195"/>
      <c r="AE10" s="195"/>
      <c r="AF10" s="196"/>
      <c r="AG10" s="44"/>
    </row>
    <row r="11" spans="1:33" s="38" customFormat="1" ht="13" x14ac:dyDescent="0.3">
      <c r="F11" s="188"/>
      <c r="G11" s="188"/>
      <c r="H11" s="188"/>
      <c r="I11" s="188"/>
      <c r="J11" s="188" t="s">
        <v>4560</v>
      </c>
      <c r="K11" s="45" t="s">
        <v>4561</v>
      </c>
      <c r="L11" s="45" t="s">
        <v>4562</v>
      </c>
      <c r="M11" s="45"/>
      <c r="N11" s="45"/>
      <c r="O11" s="45"/>
      <c r="P11" s="45"/>
      <c r="Q11" s="45"/>
      <c r="R11" s="45"/>
      <c r="S11" s="45"/>
      <c r="T11" s="45"/>
      <c r="U11" s="45"/>
      <c r="V11" s="45" t="s">
        <v>4566</v>
      </c>
      <c r="W11" s="45"/>
      <c r="X11" s="45" t="s">
        <v>4568</v>
      </c>
      <c r="Y11" s="45" t="s">
        <v>4569</v>
      </c>
      <c r="Z11" s="45" t="s">
        <v>4570</v>
      </c>
      <c r="AA11" s="45" t="s">
        <v>4571</v>
      </c>
      <c r="AB11" s="45" t="s">
        <v>4572</v>
      </c>
      <c r="AC11" s="45" t="s">
        <v>4573</v>
      </c>
      <c r="AD11" s="45" t="s">
        <v>4574</v>
      </c>
      <c r="AE11" s="45" t="s">
        <v>4575</v>
      </c>
      <c r="AF11" s="45" t="s">
        <v>95</v>
      </c>
      <c r="AG11" s="45" t="s">
        <v>4576</v>
      </c>
    </row>
    <row r="12" spans="1:33" s="38" customFormat="1" ht="104.5" thickBot="1" x14ac:dyDescent="0.4">
      <c r="A12" s="46" t="s">
        <v>4588</v>
      </c>
      <c r="B12" s="46" t="s">
        <v>4587</v>
      </c>
      <c r="C12" s="46" t="s">
        <v>4586</v>
      </c>
      <c r="D12" s="46" t="s">
        <v>8</v>
      </c>
      <c r="E12" s="46" t="s">
        <v>9</v>
      </c>
      <c r="F12" s="189" t="s">
        <v>5122</v>
      </c>
      <c r="G12" s="189" t="s">
        <v>5123</v>
      </c>
      <c r="H12" s="189" t="s">
        <v>5124</v>
      </c>
      <c r="I12" s="189" t="s">
        <v>5125</v>
      </c>
      <c r="J12" s="189" t="s">
        <v>5126</v>
      </c>
      <c r="K12" s="48" t="s">
        <v>4564</v>
      </c>
      <c r="L12" s="49" t="s">
        <v>4565</v>
      </c>
      <c r="M12" s="46" t="s">
        <v>10</v>
      </c>
      <c r="N12" s="46" t="s">
        <v>11</v>
      </c>
      <c r="O12" s="46" t="s">
        <v>12</v>
      </c>
      <c r="P12" s="46" t="s">
        <v>13</v>
      </c>
      <c r="Q12" s="46" t="s">
        <v>14</v>
      </c>
      <c r="R12" s="46" t="s">
        <v>15</v>
      </c>
      <c r="S12" s="46" t="s">
        <v>16</v>
      </c>
      <c r="T12" s="46" t="s">
        <v>17</v>
      </c>
      <c r="V12" s="50" t="s">
        <v>4567</v>
      </c>
      <c r="W12" s="46" t="s">
        <v>11</v>
      </c>
      <c r="X12" s="49" t="s">
        <v>4577</v>
      </c>
      <c r="Y12" s="49" t="s">
        <v>4578</v>
      </c>
      <c r="Z12" s="49" t="s">
        <v>4579</v>
      </c>
      <c r="AA12" s="49" t="s">
        <v>4580</v>
      </c>
      <c r="AB12" s="49" t="s">
        <v>4581</v>
      </c>
      <c r="AC12" s="49">
        <v>2018</v>
      </c>
      <c r="AD12" s="49">
        <v>2019</v>
      </c>
      <c r="AE12" s="49">
        <v>2020</v>
      </c>
      <c r="AF12" s="49" t="s">
        <v>4582</v>
      </c>
      <c r="AG12" s="51" t="s">
        <v>4583</v>
      </c>
    </row>
    <row r="13" spans="1:33" ht="30.75" customHeight="1" thickBot="1" x14ac:dyDescent="0.35">
      <c r="A13" s="53"/>
      <c r="B13" s="54" t="s">
        <v>33</v>
      </c>
      <c r="C13" s="55" t="s">
        <v>34</v>
      </c>
      <c r="D13" s="55"/>
      <c r="E13" s="56"/>
      <c r="F13" s="56"/>
      <c r="G13" s="56"/>
      <c r="H13" s="56"/>
      <c r="I13" s="56"/>
      <c r="J13" s="56"/>
      <c r="K13" s="57"/>
      <c r="L13" s="57"/>
      <c r="M13" s="57">
        <v>377007.44</v>
      </c>
      <c r="N13" s="57">
        <v>31011.48386</v>
      </c>
      <c r="O13" s="57">
        <v>60258.0578456</v>
      </c>
      <c r="P13" s="57">
        <v>29244.20187755</v>
      </c>
      <c r="Q13" s="57">
        <v>0</v>
      </c>
      <c r="R13" s="57">
        <v>20367.2235518128</v>
      </c>
      <c r="S13" s="57">
        <v>53254.603418340303</v>
      </c>
      <c r="T13" s="57">
        <v>23992.9393314642</v>
      </c>
      <c r="V13" s="57"/>
      <c r="W13" s="57">
        <v>53669.134239999999</v>
      </c>
      <c r="AB13" s="52">
        <f>SUBTOTAL(9,AB14:AB75)</f>
        <v>0</v>
      </c>
    </row>
    <row r="14" spans="1:33" ht="28.5" customHeight="1" thickBot="1" x14ac:dyDescent="0.35">
      <c r="A14" s="58"/>
      <c r="B14" s="59" t="s">
        <v>18</v>
      </c>
      <c r="C14" s="60" t="s">
        <v>35</v>
      </c>
      <c r="D14" s="60"/>
      <c r="E14" s="61"/>
      <c r="F14" s="61"/>
      <c r="G14" s="61"/>
      <c r="H14" s="61"/>
      <c r="I14" s="61"/>
      <c r="J14" s="61"/>
      <c r="K14" s="62"/>
      <c r="L14" s="62"/>
      <c r="M14" s="62">
        <v>331757.55</v>
      </c>
      <c r="N14" s="62">
        <v>24949.753860000001</v>
      </c>
      <c r="O14" s="62">
        <v>48883.979079999997</v>
      </c>
      <c r="P14" s="62">
        <v>28046.49079</v>
      </c>
      <c r="Q14" s="62">
        <v>0</v>
      </c>
      <c r="R14" s="62">
        <v>16522.784929040001</v>
      </c>
      <c r="S14" s="62">
        <v>41574.442107736802</v>
      </c>
      <c r="T14" s="62">
        <v>19180.410718948799</v>
      </c>
      <c r="V14" s="62"/>
      <c r="W14" s="62">
        <v>41349.56424</v>
      </c>
    </row>
    <row r="15" spans="1:33" ht="34.5" customHeight="1" x14ac:dyDescent="0.2">
      <c r="A15" s="67">
        <v>1</v>
      </c>
      <c r="B15" s="68" t="s">
        <v>36</v>
      </c>
      <c r="C15" s="69" t="s">
        <v>37</v>
      </c>
      <c r="D15" s="69" t="s">
        <v>38</v>
      </c>
      <c r="E15" s="70">
        <v>0</v>
      </c>
      <c r="F15" s="70">
        <v>455</v>
      </c>
      <c r="G15" s="70">
        <v>455</v>
      </c>
      <c r="H15" s="70"/>
      <c r="I15" s="70">
        <f t="shared" ref="I15:I69" si="0">H15*0.5</f>
        <v>0</v>
      </c>
      <c r="J15" s="70">
        <f t="shared" ref="J15" si="1">F15-G15-I15</f>
        <v>0</v>
      </c>
      <c r="K15" s="71">
        <v>52.1</v>
      </c>
      <c r="L15" s="71">
        <v>27.57</v>
      </c>
      <c r="M15" s="71">
        <v>12544.35</v>
      </c>
      <c r="N15" s="71">
        <v>0</v>
      </c>
      <c r="O15" s="71">
        <v>5710.5685000000003</v>
      </c>
      <c r="P15" s="71">
        <v>391.755</v>
      </c>
      <c r="Q15" s="71">
        <v>0</v>
      </c>
      <c r="R15" s="71">
        <v>1930.172153</v>
      </c>
      <c r="S15" s="71">
        <v>2972.0233916100001</v>
      </c>
      <c r="T15" s="72">
        <v>1540.6326662454001</v>
      </c>
      <c r="V15" s="71">
        <v>30.36</v>
      </c>
      <c r="W15" s="71">
        <v>0</v>
      </c>
    </row>
    <row r="16" spans="1:33" ht="13.5" customHeight="1" x14ac:dyDescent="0.2">
      <c r="A16" s="87">
        <v>2</v>
      </c>
      <c r="B16" s="88" t="s">
        <v>39</v>
      </c>
      <c r="C16" s="89" t="s">
        <v>40</v>
      </c>
      <c r="D16" s="89" t="s">
        <v>41</v>
      </c>
      <c r="E16" s="90">
        <v>0</v>
      </c>
      <c r="F16" s="90">
        <v>9</v>
      </c>
      <c r="G16" s="90">
        <v>9</v>
      </c>
      <c r="H16" s="90"/>
      <c r="I16" s="90">
        <f t="shared" si="0"/>
        <v>0</v>
      </c>
      <c r="J16" s="90">
        <f t="shared" ref="J16:J69" si="2">F16-G16-I16</f>
        <v>0</v>
      </c>
      <c r="K16" s="91">
        <v>177.11</v>
      </c>
      <c r="L16" s="91">
        <v>164.73</v>
      </c>
      <c r="M16" s="91">
        <v>1482.57</v>
      </c>
      <c r="N16" s="91">
        <v>0</v>
      </c>
      <c r="O16" s="91">
        <v>594.46799999999996</v>
      </c>
      <c r="P16" s="91">
        <v>153.85167000000001</v>
      </c>
      <c r="Q16" s="91">
        <v>0</v>
      </c>
      <c r="R16" s="91">
        <v>200.930184</v>
      </c>
      <c r="S16" s="91">
        <v>351.22244597999997</v>
      </c>
      <c r="T16" s="92">
        <v>182.06612199720001</v>
      </c>
      <c r="V16" s="91">
        <v>184.67</v>
      </c>
      <c r="W16" s="91">
        <v>0</v>
      </c>
    </row>
    <row r="17" spans="1:23" ht="34.5" customHeight="1" x14ac:dyDescent="0.2">
      <c r="A17" s="87">
        <v>3</v>
      </c>
      <c r="B17" s="88" t="s">
        <v>42</v>
      </c>
      <c r="C17" s="89" t="s">
        <v>43</v>
      </c>
      <c r="D17" s="89" t="s">
        <v>44</v>
      </c>
      <c r="E17" s="90">
        <v>0</v>
      </c>
      <c r="F17" s="90">
        <v>2</v>
      </c>
      <c r="G17" s="90">
        <v>2</v>
      </c>
      <c r="H17" s="90"/>
      <c r="I17" s="90">
        <f t="shared" si="0"/>
        <v>0</v>
      </c>
      <c r="J17" s="90">
        <f t="shared" si="2"/>
        <v>0</v>
      </c>
      <c r="K17" s="91">
        <v>318.57</v>
      </c>
      <c r="L17" s="91">
        <v>295.83999999999997</v>
      </c>
      <c r="M17" s="91">
        <v>591.67999999999995</v>
      </c>
      <c r="N17" s="91">
        <v>0</v>
      </c>
      <c r="O17" s="91">
        <v>237.24799999999999</v>
      </c>
      <c r="P17" s="91">
        <v>61.401119999999999</v>
      </c>
      <c r="Q17" s="91">
        <v>0</v>
      </c>
      <c r="R17" s="91">
        <v>80.189824000000002</v>
      </c>
      <c r="S17" s="91">
        <v>140.17040928</v>
      </c>
      <c r="T17" s="92">
        <v>72.661309459199998</v>
      </c>
      <c r="V17" s="91">
        <v>331.65</v>
      </c>
      <c r="W17" s="91">
        <v>0</v>
      </c>
    </row>
    <row r="18" spans="1:23" ht="34.5" customHeight="1" x14ac:dyDescent="0.2">
      <c r="A18" s="87">
        <v>4</v>
      </c>
      <c r="B18" s="88" t="s">
        <v>45</v>
      </c>
      <c r="C18" s="89" t="s">
        <v>46</v>
      </c>
      <c r="D18" s="89" t="s">
        <v>44</v>
      </c>
      <c r="E18" s="90">
        <v>0</v>
      </c>
      <c r="F18" s="90">
        <v>2</v>
      </c>
      <c r="G18" s="90">
        <v>2</v>
      </c>
      <c r="H18" s="90"/>
      <c r="I18" s="90">
        <f t="shared" si="0"/>
        <v>0</v>
      </c>
      <c r="J18" s="90">
        <f t="shared" si="2"/>
        <v>0</v>
      </c>
      <c r="K18" s="91">
        <v>514.09</v>
      </c>
      <c r="L18" s="91">
        <v>477.36</v>
      </c>
      <c r="M18" s="91">
        <v>954.72</v>
      </c>
      <c r="N18" s="91">
        <v>0</v>
      </c>
      <c r="O18" s="91">
        <v>382.83199999999999</v>
      </c>
      <c r="P18" s="91">
        <v>99.071060000000003</v>
      </c>
      <c r="Q18" s="91">
        <v>0</v>
      </c>
      <c r="R18" s="91">
        <v>129.39721599999999</v>
      </c>
      <c r="S18" s="91">
        <v>226.18110211999999</v>
      </c>
      <c r="T18" s="92">
        <v>117.2473929368</v>
      </c>
      <c r="V18" s="91">
        <v>535.16</v>
      </c>
      <c r="W18" s="91">
        <v>0</v>
      </c>
    </row>
    <row r="19" spans="1:23" ht="34.5" customHeight="1" x14ac:dyDescent="0.2">
      <c r="A19" s="87">
        <v>5</v>
      </c>
      <c r="B19" s="88" t="s">
        <v>47</v>
      </c>
      <c r="C19" s="89" t="s">
        <v>48</v>
      </c>
      <c r="D19" s="89" t="s">
        <v>44</v>
      </c>
      <c r="E19" s="90">
        <v>0</v>
      </c>
      <c r="F19" s="90">
        <v>8</v>
      </c>
      <c r="G19" s="90">
        <v>8</v>
      </c>
      <c r="H19" s="90"/>
      <c r="I19" s="90">
        <f t="shared" si="0"/>
        <v>0</v>
      </c>
      <c r="J19" s="90">
        <f t="shared" si="2"/>
        <v>0</v>
      </c>
      <c r="K19" s="91">
        <v>101.44</v>
      </c>
      <c r="L19" s="91">
        <v>94.13</v>
      </c>
      <c r="M19" s="91">
        <v>753.04</v>
      </c>
      <c r="N19" s="91">
        <v>0</v>
      </c>
      <c r="O19" s="91">
        <v>301.952</v>
      </c>
      <c r="P19" s="91">
        <v>78.146879999999996</v>
      </c>
      <c r="Q19" s="91">
        <v>0</v>
      </c>
      <c r="R19" s="91">
        <v>102.059776</v>
      </c>
      <c r="S19" s="91">
        <v>178.39870271999999</v>
      </c>
      <c r="T19" s="92">
        <v>92.478030220799994</v>
      </c>
      <c r="V19" s="91">
        <v>105.53</v>
      </c>
      <c r="W19" s="91">
        <v>0</v>
      </c>
    </row>
    <row r="20" spans="1:23" ht="24" customHeight="1" x14ac:dyDescent="0.2">
      <c r="A20" s="87">
        <v>6</v>
      </c>
      <c r="B20" s="88" t="s">
        <v>49</v>
      </c>
      <c r="C20" s="89" t="s">
        <v>50</v>
      </c>
      <c r="D20" s="89" t="s">
        <v>44</v>
      </c>
      <c r="E20" s="90">
        <v>0</v>
      </c>
      <c r="F20" s="90">
        <v>9</v>
      </c>
      <c r="G20" s="90">
        <v>9</v>
      </c>
      <c r="H20" s="90"/>
      <c r="I20" s="90">
        <f t="shared" si="0"/>
        <v>0</v>
      </c>
      <c r="J20" s="90">
        <f t="shared" si="2"/>
        <v>0</v>
      </c>
      <c r="K20" s="91">
        <v>563.54</v>
      </c>
      <c r="L20" s="91">
        <v>487.25</v>
      </c>
      <c r="M20" s="91">
        <v>4385.25</v>
      </c>
      <c r="N20" s="91">
        <v>0</v>
      </c>
      <c r="O20" s="91">
        <v>1084.8951</v>
      </c>
      <c r="P20" s="91">
        <v>1147.5426600000001</v>
      </c>
      <c r="Q20" s="91">
        <v>0</v>
      </c>
      <c r="R20" s="91">
        <v>366.69454380000002</v>
      </c>
      <c r="S20" s="91">
        <v>1247.583505824</v>
      </c>
      <c r="T20" s="92">
        <v>538.54021334736001</v>
      </c>
      <c r="V20" s="91">
        <v>557.01</v>
      </c>
      <c r="W20" s="91">
        <v>0</v>
      </c>
    </row>
    <row r="21" spans="1:23" ht="24" customHeight="1" x14ac:dyDescent="0.2">
      <c r="A21" s="87">
        <v>7</v>
      </c>
      <c r="B21" s="88" t="s">
        <v>51</v>
      </c>
      <c r="C21" s="89" t="s">
        <v>52</v>
      </c>
      <c r="D21" s="89" t="s">
        <v>44</v>
      </c>
      <c r="E21" s="90">
        <v>0</v>
      </c>
      <c r="F21" s="90">
        <v>9</v>
      </c>
      <c r="G21" s="90">
        <v>9</v>
      </c>
      <c r="H21" s="90"/>
      <c r="I21" s="90">
        <f t="shared" si="0"/>
        <v>0</v>
      </c>
      <c r="J21" s="90">
        <f t="shared" si="2"/>
        <v>0</v>
      </c>
      <c r="K21" s="91">
        <v>1114.43</v>
      </c>
      <c r="L21" s="91">
        <v>979.34</v>
      </c>
      <c r="M21" s="91">
        <v>8814.06</v>
      </c>
      <c r="N21" s="91">
        <v>0</v>
      </c>
      <c r="O21" s="91">
        <v>2757.0482999999999</v>
      </c>
      <c r="P21" s="91">
        <v>1535.1368399999999</v>
      </c>
      <c r="Q21" s="91">
        <v>0</v>
      </c>
      <c r="R21" s="91">
        <v>931.88232540000001</v>
      </c>
      <c r="S21" s="91">
        <v>2507.5523833920001</v>
      </c>
      <c r="T21" s="92">
        <v>1082.42677883088</v>
      </c>
      <c r="V21" s="91">
        <v>1114.8699999999999</v>
      </c>
      <c r="W21" s="91">
        <v>0</v>
      </c>
    </row>
    <row r="22" spans="1:23" ht="24" customHeight="1" x14ac:dyDescent="0.2">
      <c r="A22" s="87">
        <v>8</v>
      </c>
      <c r="B22" s="88" t="s">
        <v>53</v>
      </c>
      <c r="C22" s="89" t="s">
        <v>54</v>
      </c>
      <c r="D22" s="89" t="s">
        <v>44</v>
      </c>
      <c r="E22" s="90">
        <v>0</v>
      </c>
      <c r="F22" s="90">
        <v>3</v>
      </c>
      <c r="G22" s="90">
        <v>3</v>
      </c>
      <c r="H22" s="90"/>
      <c r="I22" s="90">
        <f t="shared" si="0"/>
        <v>0</v>
      </c>
      <c r="J22" s="90">
        <f t="shared" si="2"/>
        <v>0</v>
      </c>
      <c r="K22" s="91">
        <v>2921.21</v>
      </c>
      <c r="L22" s="91">
        <v>2602.13</v>
      </c>
      <c r="M22" s="91">
        <v>7806.39</v>
      </c>
      <c r="N22" s="91">
        <v>0</v>
      </c>
      <c r="O22" s="91">
        <v>2919.2642999999998</v>
      </c>
      <c r="P22" s="91">
        <v>720.84875999999997</v>
      </c>
      <c r="Q22" s="91">
        <v>0</v>
      </c>
      <c r="R22" s="91">
        <v>986.71133339999994</v>
      </c>
      <c r="S22" s="91">
        <v>2220.8757088319999</v>
      </c>
      <c r="T22" s="92">
        <v>958.67801431247995</v>
      </c>
      <c r="V22" s="91">
        <v>2950.62</v>
      </c>
      <c r="W22" s="91">
        <v>0</v>
      </c>
    </row>
    <row r="23" spans="1:23" ht="24" customHeight="1" x14ac:dyDescent="0.2">
      <c r="A23" s="87">
        <v>9</v>
      </c>
      <c r="B23" s="88" t="s">
        <v>55</v>
      </c>
      <c r="C23" s="89" t="s">
        <v>56</v>
      </c>
      <c r="D23" s="89" t="s">
        <v>44</v>
      </c>
      <c r="E23" s="90">
        <v>0</v>
      </c>
      <c r="F23" s="90">
        <v>1</v>
      </c>
      <c r="G23" s="90">
        <v>1</v>
      </c>
      <c r="H23" s="90"/>
      <c r="I23" s="90">
        <f t="shared" si="0"/>
        <v>0</v>
      </c>
      <c r="J23" s="90">
        <f t="shared" si="2"/>
        <v>0</v>
      </c>
      <c r="K23" s="91">
        <v>4347.3100000000004</v>
      </c>
      <c r="L23" s="91">
        <v>3884.87</v>
      </c>
      <c r="M23" s="91">
        <v>3884.87</v>
      </c>
      <c r="N23" s="91">
        <v>0</v>
      </c>
      <c r="O23" s="91">
        <v>1482.2168999999999</v>
      </c>
      <c r="P23" s="91">
        <v>319.35021999999998</v>
      </c>
      <c r="Q23" s="91">
        <v>0</v>
      </c>
      <c r="R23" s="91">
        <v>500.98931219999997</v>
      </c>
      <c r="S23" s="91">
        <v>1105.2270874559999</v>
      </c>
      <c r="T23" s="92">
        <v>477.08969275184</v>
      </c>
      <c r="V23" s="91">
        <v>4403</v>
      </c>
      <c r="W23" s="91">
        <v>0</v>
      </c>
    </row>
    <row r="24" spans="1:23" ht="24" customHeight="1" x14ac:dyDescent="0.2">
      <c r="A24" s="87">
        <v>10</v>
      </c>
      <c r="B24" s="88" t="s">
        <v>57</v>
      </c>
      <c r="C24" s="89" t="s">
        <v>58</v>
      </c>
      <c r="D24" s="89" t="s">
        <v>44</v>
      </c>
      <c r="E24" s="90">
        <v>0</v>
      </c>
      <c r="F24" s="90">
        <v>2</v>
      </c>
      <c r="G24" s="90">
        <v>2</v>
      </c>
      <c r="H24" s="90"/>
      <c r="I24" s="90">
        <f t="shared" si="0"/>
        <v>0</v>
      </c>
      <c r="J24" s="90">
        <f t="shared" si="2"/>
        <v>0</v>
      </c>
      <c r="K24" s="91">
        <v>5198.37</v>
      </c>
      <c r="L24" s="91">
        <v>4640.6000000000004</v>
      </c>
      <c r="M24" s="91">
        <v>9281.2000000000007</v>
      </c>
      <c r="N24" s="91">
        <v>0</v>
      </c>
      <c r="O24" s="91">
        <v>3499.3337999999999</v>
      </c>
      <c r="P24" s="91">
        <v>818.83820000000003</v>
      </c>
      <c r="Q24" s="91">
        <v>0</v>
      </c>
      <c r="R24" s="91">
        <v>1182.7748243999999</v>
      </c>
      <c r="S24" s="91">
        <v>2640.4544757120002</v>
      </c>
      <c r="T24" s="92">
        <v>1139.79618201568</v>
      </c>
      <c r="V24" s="91">
        <v>5261.05</v>
      </c>
      <c r="W24" s="91">
        <v>0</v>
      </c>
    </row>
    <row r="25" spans="1:23" ht="24" customHeight="1" x14ac:dyDescent="0.2">
      <c r="A25" s="87">
        <v>11</v>
      </c>
      <c r="B25" s="88" t="s">
        <v>59</v>
      </c>
      <c r="C25" s="89" t="s">
        <v>60</v>
      </c>
      <c r="D25" s="89" t="s">
        <v>44</v>
      </c>
      <c r="E25" s="90">
        <v>0</v>
      </c>
      <c r="F25" s="90">
        <v>1</v>
      </c>
      <c r="G25" s="90">
        <v>1</v>
      </c>
      <c r="H25" s="90"/>
      <c r="I25" s="90">
        <f t="shared" si="0"/>
        <v>0</v>
      </c>
      <c r="J25" s="90">
        <f t="shared" si="2"/>
        <v>0</v>
      </c>
      <c r="K25" s="91">
        <v>17136.2</v>
      </c>
      <c r="L25" s="91">
        <v>15252.61</v>
      </c>
      <c r="M25" s="91">
        <v>15252.61</v>
      </c>
      <c r="N25" s="91">
        <v>0</v>
      </c>
      <c r="O25" s="91">
        <v>5640.9975000000004</v>
      </c>
      <c r="P25" s="91">
        <v>1492.53442</v>
      </c>
      <c r="Q25" s="91">
        <v>0</v>
      </c>
      <c r="R25" s="91">
        <v>1906.6571550000001</v>
      </c>
      <c r="S25" s="91">
        <v>4339.2907560000003</v>
      </c>
      <c r="T25" s="92">
        <v>1873.12717634</v>
      </c>
      <c r="V25" s="91">
        <v>17299.91</v>
      </c>
      <c r="W25" s="91">
        <v>0</v>
      </c>
    </row>
    <row r="26" spans="1:23" ht="24" customHeight="1" x14ac:dyDescent="0.2">
      <c r="A26" s="87">
        <v>12</v>
      </c>
      <c r="B26" s="88" t="s">
        <v>61</v>
      </c>
      <c r="C26" s="89" t="s">
        <v>62</v>
      </c>
      <c r="D26" s="89" t="s">
        <v>44</v>
      </c>
      <c r="E26" s="90">
        <v>0</v>
      </c>
      <c r="F26" s="90">
        <v>1</v>
      </c>
      <c r="G26" s="90">
        <v>1</v>
      </c>
      <c r="H26" s="90"/>
      <c r="I26" s="90">
        <f t="shared" si="0"/>
        <v>0</v>
      </c>
      <c r="J26" s="90">
        <f t="shared" si="2"/>
        <v>0</v>
      </c>
      <c r="K26" s="91">
        <v>20126.41</v>
      </c>
      <c r="L26" s="91">
        <v>17690.27</v>
      </c>
      <c r="M26" s="91">
        <v>17690.27</v>
      </c>
      <c r="N26" s="91">
        <v>0</v>
      </c>
      <c r="O26" s="91">
        <v>5550.1334999999999</v>
      </c>
      <c r="P26" s="91">
        <v>3058.9064600000002</v>
      </c>
      <c r="Q26" s="91">
        <v>0</v>
      </c>
      <c r="R26" s="91">
        <v>1875.945123</v>
      </c>
      <c r="S26" s="91">
        <v>5032.7928398399999</v>
      </c>
      <c r="T26" s="92">
        <v>2172.4889091976002</v>
      </c>
      <c r="V26" s="91">
        <v>20137.240000000002</v>
      </c>
      <c r="W26" s="91">
        <v>0</v>
      </c>
    </row>
    <row r="27" spans="1:23" ht="13.5" customHeight="1" thickBot="1" x14ac:dyDescent="0.25">
      <c r="A27" s="73">
        <v>13</v>
      </c>
      <c r="B27" s="74" t="s">
        <v>63</v>
      </c>
      <c r="C27" s="75" t="s">
        <v>64</v>
      </c>
      <c r="D27" s="75" t="s">
        <v>38</v>
      </c>
      <c r="E27" s="76">
        <v>0</v>
      </c>
      <c r="F27" s="76">
        <v>335.2</v>
      </c>
      <c r="G27" s="76">
        <v>335.2</v>
      </c>
      <c r="H27" s="76"/>
      <c r="I27" s="76">
        <f t="shared" si="0"/>
        <v>0</v>
      </c>
      <c r="J27" s="76">
        <f t="shared" si="2"/>
        <v>0</v>
      </c>
      <c r="K27" s="77">
        <v>272.57</v>
      </c>
      <c r="L27" s="77">
        <v>12.44</v>
      </c>
      <c r="M27" s="77">
        <v>4169.8900000000003</v>
      </c>
      <c r="N27" s="77">
        <v>0</v>
      </c>
      <c r="O27" s="77">
        <v>701.74120000000005</v>
      </c>
      <c r="P27" s="77">
        <v>0</v>
      </c>
      <c r="Q27" s="77">
        <v>0</v>
      </c>
      <c r="R27" s="77">
        <v>237.18852559999999</v>
      </c>
      <c r="S27" s="77">
        <v>988.11198247200002</v>
      </c>
      <c r="T27" s="78">
        <v>512.21588713007998</v>
      </c>
      <c r="V27" s="77">
        <v>14.07</v>
      </c>
      <c r="W27" s="77">
        <v>0</v>
      </c>
    </row>
    <row r="28" spans="1:23" ht="34.5" customHeight="1" x14ac:dyDescent="0.2">
      <c r="A28" s="67">
        <v>14</v>
      </c>
      <c r="B28" s="68" t="s">
        <v>66</v>
      </c>
      <c r="C28" s="69" t="s">
        <v>67</v>
      </c>
      <c r="D28" s="69" t="s">
        <v>44</v>
      </c>
      <c r="E28" s="70">
        <v>0</v>
      </c>
      <c r="F28" s="70">
        <v>8</v>
      </c>
      <c r="G28" s="70">
        <v>8</v>
      </c>
      <c r="H28" s="70"/>
      <c r="I28" s="70">
        <f t="shared" si="0"/>
        <v>0</v>
      </c>
      <c r="J28" s="70">
        <f t="shared" si="2"/>
        <v>0</v>
      </c>
      <c r="K28" s="71">
        <v>173.66</v>
      </c>
      <c r="L28" s="71">
        <v>34.1</v>
      </c>
      <c r="M28" s="71">
        <v>272.8</v>
      </c>
      <c r="N28" s="71">
        <v>0</v>
      </c>
      <c r="O28" s="71">
        <v>79.475200000000001</v>
      </c>
      <c r="P28" s="71">
        <v>68.345600000000005</v>
      </c>
      <c r="Q28" s="71">
        <v>0</v>
      </c>
      <c r="R28" s="71">
        <v>26.8626176</v>
      </c>
      <c r="S28" s="71">
        <v>64.632864511999998</v>
      </c>
      <c r="T28" s="72">
        <v>33.504279495680002</v>
      </c>
      <c r="V28" s="71">
        <v>37.92</v>
      </c>
      <c r="W28" s="71">
        <v>0</v>
      </c>
    </row>
    <row r="29" spans="1:23" ht="24" customHeight="1" x14ac:dyDescent="0.2">
      <c r="A29" s="87">
        <v>15</v>
      </c>
      <c r="B29" s="88" t="s">
        <v>68</v>
      </c>
      <c r="C29" s="89" t="s">
        <v>69</v>
      </c>
      <c r="D29" s="89" t="s">
        <v>44</v>
      </c>
      <c r="E29" s="90">
        <v>0</v>
      </c>
      <c r="F29" s="90">
        <v>4</v>
      </c>
      <c r="G29" s="90">
        <v>4</v>
      </c>
      <c r="H29" s="90"/>
      <c r="I29" s="90">
        <f t="shared" si="0"/>
        <v>0</v>
      </c>
      <c r="J29" s="90">
        <f t="shared" si="2"/>
        <v>0</v>
      </c>
      <c r="K29" s="91">
        <v>685.45</v>
      </c>
      <c r="L29" s="91">
        <v>322.45</v>
      </c>
      <c r="M29" s="91">
        <v>1289.8</v>
      </c>
      <c r="N29" s="91">
        <v>0</v>
      </c>
      <c r="O29" s="91">
        <v>264.80160000000001</v>
      </c>
      <c r="P29" s="91">
        <v>471.5376</v>
      </c>
      <c r="Q29" s="91">
        <v>0</v>
      </c>
      <c r="R29" s="91">
        <v>89.502940800000005</v>
      </c>
      <c r="S29" s="91">
        <v>305.56159209600003</v>
      </c>
      <c r="T29" s="92">
        <v>158.39652260544</v>
      </c>
      <c r="V29" s="91">
        <v>366.97</v>
      </c>
      <c r="W29" s="91">
        <v>0</v>
      </c>
    </row>
    <row r="30" spans="1:23" ht="24" customHeight="1" x14ac:dyDescent="0.2">
      <c r="A30" s="87">
        <v>16</v>
      </c>
      <c r="B30" s="88" t="s">
        <v>70</v>
      </c>
      <c r="C30" s="89" t="s">
        <v>71</v>
      </c>
      <c r="D30" s="89" t="s">
        <v>44</v>
      </c>
      <c r="E30" s="90">
        <v>0</v>
      </c>
      <c r="F30" s="90">
        <v>2</v>
      </c>
      <c r="G30" s="90">
        <v>2</v>
      </c>
      <c r="H30" s="90"/>
      <c r="I30" s="90">
        <f t="shared" si="0"/>
        <v>0</v>
      </c>
      <c r="J30" s="90">
        <f t="shared" si="2"/>
        <v>0</v>
      </c>
      <c r="K30" s="91">
        <v>851.06</v>
      </c>
      <c r="L30" s="91">
        <v>597.57000000000005</v>
      </c>
      <c r="M30" s="91">
        <v>1195.1400000000001</v>
      </c>
      <c r="N30" s="91">
        <v>0</v>
      </c>
      <c r="O30" s="91">
        <v>234.3852</v>
      </c>
      <c r="P30" s="91">
        <v>451.62880000000001</v>
      </c>
      <c r="Q30" s="91">
        <v>0</v>
      </c>
      <c r="R30" s="91">
        <v>79.222197600000001</v>
      </c>
      <c r="S30" s="91">
        <v>283.13739311199998</v>
      </c>
      <c r="T30" s="92">
        <v>146.77230269968001</v>
      </c>
      <c r="V30" s="91">
        <v>684.74</v>
      </c>
      <c r="W30" s="91">
        <v>0</v>
      </c>
    </row>
    <row r="31" spans="1:23" ht="24" customHeight="1" x14ac:dyDescent="0.2">
      <c r="A31" s="87">
        <v>17</v>
      </c>
      <c r="B31" s="88" t="s">
        <v>72</v>
      </c>
      <c r="C31" s="89" t="s">
        <v>73</v>
      </c>
      <c r="D31" s="89" t="s">
        <v>41</v>
      </c>
      <c r="E31" s="90">
        <v>0</v>
      </c>
      <c r="F31" s="90">
        <v>9</v>
      </c>
      <c r="G31" s="90">
        <v>9</v>
      </c>
      <c r="H31" s="90"/>
      <c r="I31" s="90">
        <f t="shared" si="0"/>
        <v>0</v>
      </c>
      <c r="J31" s="90">
        <f t="shared" si="2"/>
        <v>0</v>
      </c>
      <c r="K31" s="91">
        <v>36.799999999999997</v>
      </c>
      <c r="L31" s="91">
        <v>27.34</v>
      </c>
      <c r="M31" s="91">
        <v>246.06</v>
      </c>
      <c r="N31" s="91">
        <v>0</v>
      </c>
      <c r="O31" s="91">
        <v>70.696799999999996</v>
      </c>
      <c r="P31" s="91">
        <v>62.949599999999997</v>
      </c>
      <c r="Q31" s="91">
        <v>0</v>
      </c>
      <c r="R31" s="91">
        <v>23.8955184</v>
      </c>
      <c r="S31" s="91">
        <v>58.290509808000003</v>
      </c>
      <c r="T31" s="92">
        <v>30.216539949120001</v>
      </c>
      <c r="V31" s="91">
        <v>30.49</v>
      </c>
      <c r="W31" s="91">
        <v>0</v>
      </c>
    </row>
    <row r="32" spans="1:23" ht="24" customHeight="1" x14ac:dyDescent="0.2">
      <c r="A32" s="87">
        <v>18</v>
      </c>
      <c r="B32" s="88" t="s">
        <v>74</v>
      </c>
      <c r="C32" s="89" t="s">
        <v>75</v>
      </c>
      <c r="D32" s="89" t="s">
        <v>41</v>
      </c>
      <c r="E32" s="90">
        <v>0</v>
      </c>
      <c r="F32" s="90">
        <v>2</v>
      </c>
      <c r="G32" s="90">
        <v>2</v>
      </c>
      <c r="H32" s="90"/>
      <c r="I32" s="90">
        <f t="shared" si="0"/>
        <v>0</v>
      </c>
      <c r="J32" s="90">
        <f t="shared" si="2"/>
        <v>0</v>
      </c>
      <c r="K32" s="91">
        <v>190.91</v>
      </c>
      <c r="L32" s="91">
        <v>146.99</v>
      </c>
      <c r="M32" s="91">
        <v>293.98</v>
      </c>
      <c r="N32" s="91">
        <v>0</v>
      </c>
      <c r="O32" s="91">
        <v>86.627799999999993</v>
      </c>
      <c r="P32" s="91">
        <v>72.321399999999997</v>
      </c>
      <c r="Q32" s="91">
        <v>0</v>
      </c>
      <c r="R32" s="91">
        <v>29.280196400000001</v>
      </c>
      <c r="S32" s="91">
        <v>69.644876667999995</v>
      </c>
      <c r="T32" s="92">
        <v>36.102398229519999</v>
      </c>
      <c r="V32" s="91">
        <v>163.19</v>
      </c>
      <c r="W32" s="91">
        <v>0</v>
      </c>
    </row>
    <row r="33" spans="1:32" ht="24" customHeight="1" x14ac:dyDescent="0.2">
      <c r="A33" s="87">
        <v>19</v>
      </c>
      <c r="B33" s="88" t="s">
        <v>76</v>
      </c>
      <c r="C33" s="89" t="s">
        <v>77</v>
      </c>
      <c r="D33" s="89" t="s">
        <v>41</v>
      </c>
      <c r="E33" s="90">
        <v>0</v>
      </c>
      <c r="F33" s="90">
        <v>2</v>
      </c>
      <c r="G33" s="90">
        <v>2</v>
      </c>
      <c r="H33" s="90"/>
      <c r="I33" s="90">
        <f t="shared" si="0"/>
        <v>0</v>
      </c>
      <c r="J33" s="90">
        <f t="shared" si="2"/>
        <v>0</v>
      </c>
      <c r="K33" s="91">
        <v>515.24</v>
      </c>
      <c r="L33" s="91">
        <v>398.58</v>
      </c>
      <c r="M33" s="91">
        <v>797.16</v>
      </c>
      <c r="N33" s="91">
        <v>0</v>
      </c>
      <c r="O33" s="91">
        <v>233.75659999999999</v>
      </c>
      <c r="P33" s="91">
        <v>197.64599999999999</v>
      </c>
      <c r="Q33" s="91">
        <v>0</v>
      </c>
      <c r="R33" s="91">
        <v>79.0097308</v>
      </c>
      <c r="S33" s="91">
        <v>188.852562396</v>
      </c>
      <c r="T33" s="92">
        <v>97.897085047440001</v>
      </c>
      <c r="V33" s="91">
        <v>442.35</v>
      </c>
      <c r="W33" s="91">
        <v>0</v>
      </c>
    </row>
    <row r="34" spans="1:32" ht="13.5" customHeight="1" x14ac:dyDescent="0.2">
      <c r="A34" s="87">
        <v>20</v>
      </c>
      <c r="B34" s="88" t="s">
        <v>78</v>
      </c>
      <c r="C34" s="89" t="s">
        <v>79</v>
      </c>
      <c r="D34" s="89" t="s">
        <v>41</v>
      </c>
      <c r="E34" s="90">
        <v>0</v>
      </c>
      <c r="F34" s="90">
        <v>18</v>
      </c>
      <c r="G34" s="90">
        <v>18</v>
      </c>
      <c r="H34" s="90"/>
      <c r="I34" s="90">
        <f t="shared" si="0"/>
        <v>0</v>
      </c>
      <c r="J34" s="90">
        <f t="shared" si="2"/>
        <v>0</v>
      </c>
      <c r="K34" s="91">
        <v>111.33</v>
      </c>
      <c r="L34" s="91">
        <v>83.7</v>
      </c>
      <c r="M34" s="91">
        <v>1506.6</v>
      </c>
      <c r="N34" s="91">
        <v>0</v>
      </c>
      <c r="O34" s="91">
        <v>268.38</v>
      </c>
      <c r="P34" s="91">
        <v>605.61</v>
      </c>
      <c r="Q34" s="91">
        <v>0</v>
      </c>
      <c r="R34" s="91">
        <v>90.712440000000001</v>
      </c>
      <c r="S34" s="91">
        <v>356.93990280000003</v>
      </c>
      <c r="T34" s="92">
        <v>185.02992799200001</v>
      </c>
      <c r="V34" s="91">
        <v>96.8</v>
      </c>
      <c r="W34" s="91">
        <v>0</v>
      </c>
    </row>
    <row r="35" spans="1:32" ht="13.5" customHeight="1" x14ac:dyDescent="0.2">
      <c r="A35" s="87">
        <v>21</v>
      </c>
      <c r="B35" s="88" t="s">
        <v>80</v>
      </c>
      <c r="C35" s="89" t="s">
        <v>81</v>
      </c>
      <c r="D35" s="89" t="s">
        <v>38</v>
      </c>
      <c r="E35" s="90">
        <v>0</v>
      </c>
      <c r="F35" s="90">
        <v>455</v>
      </c>
      <c r="G35" s="90">
        <v>455</v>
      </c>
      <c r="H35" s="90"/>
      <c r="I35" s="90">
        <f t="shared" si="0"/>
        <v>0</v>
      </c>
      <c r="J35" s="90">
        <f t="shared" si="2"/>
        <v>0</v>
      </c>
      <c r="K35" s="91">
        <v>69.459999999999994</v>
      </c>
      <c r="L35" s="91">
        <v>60.31</v>
      </c>
      <c r="M35" s="91">
        <v>27441.05</v>
      </c>
      <c r="N35" s="91">
        <v>0</v>
      </c>
      <c r="O35" s="91">
        <v>3459.8654999999999</v>
      </c>
      <c r="P35" s="91">
        <v>12940.700500000001</v>
      </c>
      <c r="Q35" s="91">
        <v>0</v>
      </c>
      <c r="R35" s="91">
        <v>1169.4345390000001</v>
      </c>
      <c r="S35" s="91">
        <v>6500.9001994299997</v>
      </c>
      <c r="T35" s="92">
        <v>3369.9261033801999</v>
      </c>
      <c r="V35" s="91">
        <v>67.900000000000006</v>
      </c>
      <c r="W35" s="91">
        <v>0</v>
      </c>
    </row>
    <row r="36" spans="1:32" ht="24" customHeight="1" thickBot="1" x14ac:dyDescent="0.25">
      <c r="A36" s="73">
        <v>43</v>
      </c>
      <c r="B36" s="74" t="s">
        <v>82</v>
      </c>
      <c r="C36" s="75" t="s">
        <v>83</v>
      </c>
      <c r="D36" s="75" t="s">
        <v>41</v>
      </c>
      <c r="E36" s="76">
        <v>0</v>
      </c>
      <c r="F36" s="76">
        <v>36</v>
      </c>
      <c r="G36" s="76">
        <v>36</v>
      </c>
      <c r="H36" s="76"/>
      <c r="I36" s="76">
        <f t="shared" si="0"/>
        <v>0</v>
      </c>
      <c r="J36" s="76">
        <f t="shared" si="2"/>
        <v>0</v>
      </c>
      <c r="K36" s="77">
        <v>92.01</v>
      </c>
      <c r="L36" s="77">
        <v>1.38</v>
      </c>
      <c r="M36" s="77">
        <v>49.68</v>
      </c>
      <c r="N36" s="77">
        <v>0</v>
      </c>
      <c r="O36" s="77">
        <v>5.3676000000000004</v>
      </c>
      <c r="P36" s="77">
        <v>0</v>
      </c>
      <c r="Q36" s="77">
        <v>0</v>
      </c>
      <c r="R36" s="77">
        <v>1.8142488000000001</v>
      </c>
      <c r="S36" s="77">
        <v>11.778820056000001</v>
      </c>
      <c r="T36" s="78">
        <v>6.1058856398400003</v>
      </c>
      <c r="V36" s="77">
        <v>1.61</v>
      </c>
      <c r="W36" s="77">
        <v>0</v>
      </c>
    </row>
    <row r="37" spans="1:32" ht="24" customHeight="1" thickBot="1" x14ac:dyDescent="0.25">
      <c r="A37" s="8">
        <v>44</v>
      </c>
      <c r="B37" s="9" t="s">
        <v>84</v>
      </c>
      <c r="C37" s="10" t="s">
        <v>85</v>
      </c>
      <c r="D37" s="10" t="s">
        <v>41</v>
      </c>
      <c r="E37" s="11">
        <v>0</v>
      </c>
      <c r="F37" s="11">
        <v>8</v>
      </c>
      <c r="G37" s="11">
        <v>8</v>
      </c>
      <c r="H37" s="11"/>
      <c r="I37" s="11">
        <f t="shared" si="0"/>
        <v>0</v>
      </c>
      <c r="J37" s="11">
        <f t="shared" si="2"/>
        <v>0</v>
      </c>
      <c r="K37" s="12">
        <v>92.01</v>
      </c>
      <c r="L37" s="12">
        <v>5.35</v>
      </c>
      <c r="M37" s="12">
        <v>42.8</v>
      </c>
      <c r="N37" s="12">
        <v>0</v>
      </c>
      <c r="O37" s="12">
        <v>3.5783999999999998</v>
      </c>
      <c r="P37" s="12">
        <v>0</v>
      </c>
      <c r="Q37" s="12">
        <v>0</v>
      </c>
      <c r="R37" s="12">
        <v>1.2094992</v>
      </c>
      <c r="S37" s="12">
        <v>10.132930704</v>
      </c>
      <c r="T37" s="13">
        <v>5.25269218656</v>
      </c>
      <c r="V37" s="12">
        <v>6.24</v>
      </c>
      <c r="W37" s="12">
        <v>0</v>
      </c>
    </row>
    <row r="38" spans="1:32" ht="24" customHeight="1" thickBot="1" x14ac:dyDescent="0.25">
      <c r="A38" s="8">
        <v>45</v>
      </c>
      <c r="B38" s="9" t="s">
        <v>86</v>
      </c>
      <c r="C38" s="10" t="s">
        <v>87</v>
      </c>
      <c r="D38" s="10" t="s">
        <v>41</v>
      </c>
      <c r="E38" s="11">
        <v>0</v>
      </c>
      <c r="F38" s="11">
        <v>8</v>
      </c>
      <c r="G38" s="11">
        <v>8</v>
      </c>
      <c r="H38" s="11"/>
      <c r="I38" s="11">
        <f t="shared" si="0"/>
        <v>0</v>
      </c>
      <c r="J38" s="11">
        <f t="shared" si="2"/>
        <v>0</v>
      </c>
      <c r="K38" s="12">
        <v>92.01</v>
      </c>
      <c r="L38" s="12">
        <v>14.57</v>
      </c>
      <c r="M38" s="12">
        <v>116.56</v>
      </c>
      <c r="N38" s="12">
        <v>0</v>
      </c>
      <c r="O38" s="12">
        <v>10.735200000000001</v>
      </c>
      <c r="P38" s="12">
        <v>0</v>
      </c>
      <c r="Q38" s="12">
        <v>0</v>
      </c>
      <c r="R38" s="12">
        <v>3.6284976000000002</v>
      </c>
      <c r="S38" s="12">
        <v>27.611656111999999</v>
      </c>
      <c r="T38" s="13">
        <v>14.313285519680001</v>
      </c>
      <c r="V38" s="12">
        <v>16.989999999999998</v>
      </c>
      <c r="W38" s="12">
        <v>0</v>
      </c>
    </row>
    <row r="39" spans="1:32" ht="13.5" customHeight="1" thickBot="1" x14ac:dyDescent="0.25">
      <c r="A39" s="8">
        <v>46</v>
      </c>
      <c r="B39" s="9" t="s">
        <v>88</v>
      </c>
      <c r="C39" s="10" t="s">
        <v>89</v>
      </c>
      <c r="D39" s="10" t="s">
        <v>41</v>
      </c>
      <c r="E39" s="11">
        <v>0</v>
      </c>
      <c r="F39" s="11">
        <v>72</v>
      </c>
      <c r="G39" s="11">
        <v>72</v>
      </c>
      <c r="H39" s="11"/>
      <c r="I39" s="11">
        <f t="shared" si="0"/>
        <v>0</v>
      </c>
      <c r="J39" s="11">
        <f t="shared" si="2"/>
        <v>0</v>
      </c>
      <c r="K39" s="12">
        <v>115.01</v>
      </c>
      <c r="L39" s="12">
        <v>3.26</v>
      </c>
      <c r="M39" s="12">
        <v>234.72</v>
      </c>
      <c r="N39" s="12">
        <v>0</v>
      </c>
      <c r="O39" s="12">
        <v>10.735200000000001</v>
      </c>
      <c r="P39" s="12">
        <v>0</v>
      </c>
      <c r="Q39" s="12">
        <v>0</v>
      </c>
      <c r="R39" s="12">
        <v>3.6284976000000002</v>
      </c>
      <c r="S39" s="12">
        <v>55.664168111999999</v>
      </c>
      <c r="T39" s="13">
        <v>28.85510119968</v>
      </c>
      <c r="V39" s="12">
        <v>4.08</v>
      </c>
      <c r="W39" s="12">
        <v>0</v>
      </c>
    </row>
    <row r="40" spans="1:32" ht="13.5" customHeight="1" x14ac:dyDescent="0.2">
      <c r="A40" s="67">
        <v>22</v>
      </c>
      <c r="B40" s="68" t="s">
        <v>90</v>
      </c>
      <c r="C40" s="69" t="s">
        <v>91</v>
      </c>
      <c r="D40" s="69" t="s">
        <v>92</v>
      </c>
      <c r="E40" s="70">
        <v>0</v>
      </c>
      <c r="F40" s="70">
        <v>335.2</v>
      </c>
      <c r="G40" s="70">
        <v>335.2</v>
      </c>
      <c r="H40" s="70"/>
      <c r="I40" s="70">
        <f t="shared" si="0"/>
        <v>0</v>
      </c>
      <c r="J40" s="70">
        <f t="shared" si="2"/>
        <v>0</v>
      </c>
      <c r="K40" s="71">
        <v>19.78</v>
      </c>
      <c r="L40" s="71">
        <v>18.170000000000002</v>
      </c>
      <c r="M40" s="71">
        <v>6090.58</v>
      </c>
      <c r="N40" s="71">
        <v>0</v>
      </c>
      <c r="O40" s="71">
        <v>449.80488000000003</v>
      </c>
      <c r="P40" s="71">
        <v>3298.3679999999999</v>
      </c>
      <c r="Q40" s="71">
        <v>0</v>
      </c>
      <c r="R40" s="71">
        <v>152.03404943999999</v>
      </c>
      <c r="S40" s="71">
        <v>1443.0765638928001</v>
      </c>
      <c r="T40" s="72">
        <v>748.059689066592</v>
      </c>
      <c r="V40" s="71">
        <v>19.78</v>
      </c>
      <c r="W40" s="71">
        <v>0</v>
      </c>
    </row>
    <row r="41" spans="1:32" ht="24" customHeight="1" thickBot="1" x14ac:dyDescent="0.25">
      <c r="A41" s="73">
        <v>23</v>
      </c>
      <c r="B41" s="74" t="s">
        <v>93</v>
      </c>
      <c r="C41" s="75" t="s">
        <v>94</v>
      </c>
      <c r="D41" s="75" t="s">
        <v>95</v>
      </c>
      <c r="E41" s="76">
        <v>0</v>
      </c>
      <c r="F41" s="176">
        <v>206</v>
      </c>
      <c r="G41" s="176">
        <v>206</v>
      </c>
      <c r="H41" s="176"/>
      <c r="I41" s="176">
        <f t="shared" si="0"/>
        <v>0</v>
      </c>
      <c r="J41" s="176">
        <f t="shared" si="2"/>
        <v>0</v>
      </c>
      <c r="K41" s="77">
        <v>228.87</v>
      </c>
      <c r="L41" s="77">
        <v>199.47</v>
      </c>
      <c r="M41" s="77">
        <v>41090.82</v>
      </c>
      <c r="N41" s="77">
        <v>24949.753860000001</v>
      </c>
      <c r="O41" s="77">
        <v>7150.4660000000003</v>
      </c>
      <c r="P41" s="77">
        <v>0</v>
      </c>
      <c r="Q41" s="77">
        <v>0</v>
      </c>
      <c r="R41" s="77">
        <v>2416.8575080000001</v>
      </c>
      <c r="S41" s="77">
        <v>4592.3152838400001</v>
      </c>
      <c r="T41" s="78">
        <v>1982.3494308576001</v>
      </c>
      <c r="V41" s="77">
        <v>288.07</v>
      </c>
      <c r="W41" s="77">
        <v>41349.56424</v>
      </c>
    </row>
    <row r="42" spans="1:32" ht="13.5" customHeight="1" x14ac:dyDescent="0.2">
      <c r="A42" s="63"/>
      <c r="B42" s="64" t="s">
        <v>96</v>
      </c>
      <c r="C42" s="65" t="s">
        <v>97</v>
      </c>
      <c r="D42" s="65" t="s">
        <v>98</v>
      </c>
      <c r="E42" s="66">
        <v>4.9000000000000002E-2</v>
      </c>
      <c r="F42" s="175">
        <v>10.093999999999999</v>
      </c>
      <c r="G42" s="175">
        <v>10.093999999999999</v>
      </c>
      <c r="H42" s="175"/>
      <c r="I42" s="175">
        <f t="shared" si="0"/>
        <v>0</v>
      </c>
      <c r="J42" s="175">
        <f t="shared" si="2"/>
        <v>0</v>
      </c>
      <c r="K42" s="1">
        <v>36.5</v>
      </c>
      <c r="L42" s="1">
        <v>36.5</v>
      </c>
      <c r="M42" s="1">
        <v>368.43099999999998</v>
      </c>
      <c r="N42" s="1">
        <v>368.43099999999998</v>
      </c>
      <c r="O42" s="1"/>
      <c r="P42" s="1"/>
      <c r="Q42" s="1"/>
      <c r="R42" s="1"/>
      <c r="S42" s="1"/>
      <c r="T42" s="1"/>
      <c r="V42" s="1">
        <v>57.6</v>
      </c>
      <c r="W42" s="1">
        <v>581.4144</v>
      </c>
      <c r="X42" s="15">
        <f t="shared" ref="X42:X45" si="3">V42/L42</f>
        <v>1.5780821917808219</v>
      </c>
      <c r="Y42" s="15">
        <f t="shared" ref="Y42:Y45" si="4">X42-AF42</f>
        <v>1.5524301802419886</v>
      </c>
      <c r="Z42" s="16">
        <f t="shared" ref="Z42:Z45" si="5">K42*Y42</f>
        <v>56.663701578832587</v>
      </c>
      <c r="AA42" s="16">
        <f t="shared" ref="AA42:AA45" si="6">Z42-K42</f>
        <v>20.163701578832587</v>
      </c>
      <c r="AB42" s="173">
        <f t="shared" ref="AB42:AB45" si="7">J42*AA42</f>
        <v>0</v>
      </c>
      <c r="AC42" s="15">
        <f t="shared" ref="AC42:AC45" si="8">104.584835545197%-100%</f>
        <v>4.5848355451969969E-2</v>
      </c>
      <c r="AD42" s="15">
        <f t="shared" ref="AD42:AD45" si="9">101.199262415129%-100%</f>
        <v>1.1992624151289988E-2</v>
      </c>
      <c r="AE42" s="15">
        <f t="shared" ref="AE42:AE45" si="10">101.911505501324%-100%</f>
        <v>1.9115055013239957E-2</v>
      </c>
      <c r="AF42" s="15">
        <f t="shared" ref="AF42:AF45" si="11">AVERAGE(AC42:AE42)</f>
        <v>2.5652011538833303E-2</v>
      </c>
    </row>
    <row r="43" spans="1:32" ht="13.5" customHeight="1" x14ac:dyDescent="0.2">
      <c r="A43" s="63"/>
      <c r="B43" s="64" t="s">
        <v>99</v>
      </c>
      <c r="C43" s="65" t="s">
        <v>100</v>
      </c>
      <c r="D43" s="65" t="s">
        <v>98</v>
      </c>
      <c r="E43" s="66">
        <v>0.2039</v>
      </c>
      <c r="F43" s="175">
        <v>42.003399999999999</v>
      </c>
      <c r="G43" s="175">
        <v>42.003399999999999</v>
      </c>
      <c r="H43" s="175"/>
      <c r="I43" s="175">
        <f t="shared" si="0"/>
        <v>0</v>
      </c>
      <c r="J43" s="175">
        <f t="shared" si="2"/>
        <v>0</v>
      </c>
      <c r="K43" s="1">
        <v>47.9</v>
      </c>
      <c r="L43" s="1">
        <v>47.9</v>
      </c>
      <c r="M43" s="1">
        <v>2011.9628600000001</v>
      </c>
      <c r="N43" s="1">
        <v>2011.9628600000001</v>
      </c>
      <c r="O43" s="1"/>
      <c r="P43" s="1"/>
      <c r="Q43" s="1"/>
      <c r="R43" s="1"/>
      <c r="S43" s="1"/>
      <c r="T43" s="1"/>
      <c r="V43" s="1">
        <v>67.599999999999994</v>
      </c>
      <c r="W43" s="1">
        <v>2839.4298399999998</v>
      </c>
      <c r="X43" s="15">
        <f t="shared" si="3"/>
        <v>1.4112734864300625</v>
      </c>
      <c r="Y43" s="15">
        <f t="shared" si="4"/>
        <v>1.3856214748912292</v>
      </c>
      <c r="Z43" s="16">
        <f t="shared" si="5"/>
        <v>66.371268647289881</v>
      </c>
      <c r="AA43" s="16">
        <f t="shared" si="6"/>
        <v>18.471268647289882</v>
      </c>
      <c r="AB43" s="173">
        <f t="shared" si="7"/>
        <v>0</v>
      </c>
      <c r="AC43" s="15">
        <f t="shared" si="8"/>
        <v>4.5848355451969969E-2</v>
      </c>
      <c r="AD43" s="15">
        <f t="shared" si="9"/>
        <v>1.1992624151289988E-2</v>
      </c>
      <c r="AE43" s="15">
        <f t="shared" si="10"/>
        <v>1.9115055013239957E-2</v>
      </c>
      <c r="AF43" s="15">
        <f t="shared" si="11"/>
        <v>2.5652011538833303E-2</v>
      </c>
    </row>
    <row r="44" spans="1:32" ht="13.5" customHeight="1" x14ac:dyDescent="0.2">
      <c r="A44" s="63"/>
      <c r="B44" s="64" t="s">
        <v>101</v>
      </c>
      <c r="C44" s="65" t="s">
        <v>102</v>
      </c>
      <c r="D44" s="65" t="s">
        <v>92</v>
      </c>
      <c r="E44" s="66">
        <v>1.0999999999999999E-2</v>
      </c>
      <c r="F44" s="175">
        <v>2.266</v>
      </c>
      <c r="G44" s="175">
        <v>2.266</v>
      </c>
      <c r="H44" s="175"/>
      <c r="I44" s="175">
        <f t="shared" si="0"/>
        <v>0</v>
      </c>
      <c r="J44" s="175">
        <f t="shared" si="2"/>
        <v>0</v>
      </c>
      <c r="K44" s="1">
        <v>4650</v>
      </c>
      <c r="L44" s="1">
        <v>4650</v>
      </c>
      <c r="M44" s="1">
        <v>10536.9</v>
      </c>
      <c r="N44" s="1">
        <v>10536.9</v>
      </c>
      <c r="O44" s="1"/>
      <c r="P44" s="1"/>
      <c r="Q44" s="1"/>
      <c r="R44" s="1"/>
      <c r="S44" s="1"/>
      <c r="T44" s="1"/>
      <c r="V44" s="1">
        <v>7820</v>
      </c>
      <c r="W44" s="1">
        <v>17720.12</v>
      </c>
      <c r="X44" s="15">
        <f t="shared" si="3"/>
        <v>1.6817204301075268</v>
      </c>
      <c r="Y44" s="15">
        <f t="shared" si="4"/>
        <v>1.6560684185686936</v>
      </c>
      <c r="Z44" s="16">
        <f t="shared" si="5"/>
        <v>7700.7181463444249</v>
      </c>
      <c r="AA44" s="16">
        <f t="shared" si="6"/>
        <v>3050.7181463444249</v>
      </c>
      <c r="AB44" s="173">
        <f t="shared" si="7"/>
        <v>0</v>
      </c>
      <c r="AC44" s="15">
        <f t="shared" si="8"/>
        <v>4.5848355451969969E-2</v>
      </c>
      <c r="AD44" s="15">
        <f t="shared" si="9"/>
        <v>1.1992624151289988E-2</v>
      </c>
      <c r="AE44" s="15">
        <f t="shared" si="10"/>
        <v>1.9115055013239957E-2</v>
      </c>
      <c r="AF44" s="15">
        <f t="shared" si="11"/>
        <v>2.5652011538833303E-2</v>
      </c>
    </row>
    <row r="45" spans="1:32" ht="15.75" customHeight="1" thickBot="1" x14ac:dyDescent="0.25">
      <c r="A45" s="63"/>
      <c r="B45" s="64" t="s">
        <v>103</v>
      </c>
      <c r="C45" s="65" t="s">
        <v>104</v>
      </c>
      <c r="D45" s="65" t="s">
        <v>92</v>
      </c>
      <c r="E45" s="66">
        <v>8.9999999999999993E-3</v>
      </c>
      <c r="F45" s="175">
        <v>1.8540000000000001</v>
      </c>
      <c r="G45" s="175">
        <v>1.8540000000000001</v>
      </c>
      <c r="H45" s="175"/>
      <c r="I45" s="175">
        <f t="shared" si="0"/>
        <v>0</v>
      </c>
      <c r="J45" s="175">
        <f t="shared" si="2"/>
        <v>0</v>
      </c>
      <c r="K45" s="1">
        <v>6490</v>
      </c>
      <c r="L45" s="1">
        <v>6490</v>
      </c>
      <c r="M45" s="1">
        <v>12032.46</v>
      </c>
      <c r="N45" s="1">
        <v>12032.46</v>
      </c>
      <c r="O45" s="1"/>
      <c r="P45" s="1"/>
      <c r="Q45" s="1"/>
      <c r="R45" s="1"/>
      <c r="S45" s="1"/>
      <c r="T45" s="1"/>
      <c r="V45" s="1">
        <v>10900</v>
      </c>
      <c r="W45" s="1">
        <v>20208.599999999999</v>
      </c>
      <c r="X45" s="15">
        <f t="shared" si="3"/>
        <v>1.6795069337442219</v>
      </c>
      <c r="Y45" s="15">
        <f t="shared" si="4"/>
        <v>1.6538549222053887</v>
      </c>
      <c r="Z45" s="16">
        <f t="shared" si="5"/>
        <v>10733.518445112972</v>
      </c>
      <c r="AA45" s="16">
        <f t="shared" si="6"/>
        <v>4243.5184451129717</v>
      </c>
      <c r="AB45" s="173">
        <f t="shared" si="7"/>
        <v>0</v>
      </c>
      <c r="AC45" s="15">
        <f t="shared" si="8"/>
        <v>4.5848355451969969E-2</v>
      </c>
      <c r="AD45" s="15">
        <f t="shared" si="9"/>
        <v>1.1992624151289988E-2</v>
      </c>
      <c r="AE45" s="15">
        <f t="shared" si="10"/>
        <v>1.9115055013239957E-2</v>
      </c>
      <c r="AF45" s="15">
        <f t="shared" si="11"/>
        <v>2.5652011538833303E-2</v>
      </c>
    </row>
    <row r="46" spans="1:32" ht="24" customHeight="1" x14ac:dyDescent="0.2">
      <c r="A46" s="67">
        <v>24</v>
      </c>
      <c r="B46" s="68" t="s">
        <v>105</v>
      </c>
      <c r="C46" s="69" t="s">
        <v>106</v>
      </c>
      <c r="D46" s="69" t="s">
        <v>95</v>
      </c>
      <c r="E46" s="70">
        <v>0</v>
      </c>
      <c r="F46" s="70">
        <v>206</v>
      </c>
      <c r="G46" s="70"/>
      <c r="H46" s="70"/>
      <c r="I46" s="70">
        <f t="shared" si="0"/>
        <v>0</v>
      </c>
      <c r="J46" s="70">
        <f t="shared" si="2"/>
        <v>206</v>
      </c>
      <c r="K46" s="71">
        <v>66.930000000000007</v>
      </c>
      <c r="L46" s="71">
        <v>62.38</v>
      </c>
      <c r="M46" s="71">
        <v>12850.28</v>
      </c>
      <c r="N46" s="71">
        <v>0</v>
      </c>
      <c r="O46" s="71">
        <v>5692.6040000000003</v>
      </c>
      <c r="P46" s="71">
        <v>0</v>
      </c>
      <c r="Q46" s="71">
        <v>0</v>
      </c>
      <c r="R46" s="71">
        <v>1924.100152</v>
      </c>
      <c r="S46" s="71">
        <v>3656.0179929599999</v>
      </c>
      <c r="T46" s="72">
        <v>1578.1811002944</v>
      </c>
      <c r="V46" s="71">
        <v>69.540000000000006</v>
      </c>
      <c r="W46" s="71">
        <v>0</v>
      </c>
    </row>
    <row r="47" spans="1:32" ht="24" customHeight="1" x14ac:dyDescent="0.2">
      <c r="A47" s="87">
        <v>25</v>
      </c>
      <c r="B47" s="88" t="s">
        <v>107</v>
      </c>
      <c r="C47" s="89" t="s">
        <v>108</v>
      </c>
      <c r="D47" s="89" t="s">
        <v>44</v>
      </c>
      <c r="E47" s="90">
        <v>0</v>
      </c>
      <c r="F47" s="90">
        <v>2</v>
      </c>
      <c r="G47" s="90">
        <v>2</v>
      </c>
      <c r="H47" s="90"/>
      <c r="I47" s="90">
        <f t="shared" si="0"/>
        <v>0</v>
      </c>
      <c r="J47" s="90">
        <f t="shared" si="2"/>
        <v>0</v>
      </c>
      <c r="K47" s="91">
        <v>1122.48</v>
      </c>
      <c r="L47" s="91">
        <v>1122.48</v>
      </c>
      <c r="M47" s="91">
        <v>2244.96</v>
      </c>
      <c r="N47" s="91">
        <v>0</v>
      </c>
      <c r="O47" s="91">
        <v>0</v>
      </c>
      <c r="P47" s="91">
        <v>0</v>
      </c>
      <c r="Q47" s="91">
        <v>0</v>
      </c>
      <c r="R47" s="91">
        <v>0</v>
      </c>
      <c r="S47" s="91">
        <v>0</v>
      </c>
      <c r="T47" s="92">
        <v>0</v>
      </c>
      <c r="V47" s="91">
        <v>1122.48</v>
      </c>
      <c r="W47" s="91">
        <v>0</v>
      </c>
    </row>
    <row r="48" spans="1:32" ht="55.5" customHeight="1" x14ac:dyDescent="0.2">
      <c r="A48" s="87">
        <v>26</v>
      </c>
      <c r="B48" s="88" t="s">
        <v>109</v>
      </c>
      <c r="C48" s="89" t="s">
        <v>110</v>
      </c>
      <c r="D48" s="89" t="s">
        <v>44</v>
      </c>
      <c r="E48" s="90">
        <v>0</v>
      </c>
      <c r="F48" s="90">
        <v>3</v>
      </c>
      <c r="G48" s="90">
        <v>0.2</v>
      </c>
      <c r="H48" s="90"/>
      <c r="I48" s="90">
        <f t="shared" si="0"/>
        <v>0</v>
      </c>
      <c r="J48" s="90">
        <f t="shared" si="2"/>
        <v>2.8</v>
      </c>
      <c r="K48" s="91">
        <v>1934.44</v>
      </c>
      <c r="L48" s="91">
        <v>1934.44</v>
      </c>
      <c r="M48" s="91">
        <v>5803.32</v>
      </c>
      <c r="N48" s="91">
        <v>0</v>
      </c>
      <c r="O48" s="91">
        <v>0</v>
      </c>
      <c r="P48" s="91">
        <v>0</v>
      </c>
      <c r="Q48" s="91">
        <v>0</v>
      </c>
      <c r="R48" s="91">
        <v>0</v>
      </c>
      <c r="S48" s="91">
        <v>0</v>
      </c>
      <c r="T48" s="92">
        <v>0</v>
      </c>
      <c r="V48" s="91">
        <v>1934.44</v>
      </c>
      <c r="W48" s="91">
        <v>0</v>
      </c>
    </row>
    <row r="49" spans="1:23" ht="34.5" customHeight="1" x14ac:dyDescent="0.2">
      <c r="A49" s="87">
        <v>27</v>
      </c>
      <c r="B49" s="88" t="s">
        <v>111</v>
      </c>
      <c r="C49" s="89" t="s">
        <v>112</v>
      </c>
      <c r="D49" s="89" t="s">
        <v>38</v>
      </c>
      <c r="E49" s="90">
        <v>0</v>
      </c>
      <c r="F49" s="90">
        <v>177</v>
      </c>
      <c r="G49" s="90">
        <v>177</v>
      </c>
      <c r="H49" s="90"/>
      <c r="I49" s="90">
        <f t="shared" si="0"/>
        <v>0</v>
      </c>
      <c r="J49" s="90">
        <f t="shared" si="2"/>
        <v>0</v>
      </c>
      <c r="K49" s="91">
        <v>477.28</v>
      </c>
      <c r="L49" s="91">
        <v>477.28</v>
      </c>
      <c r="M49" s="91">
        <v>84478.56</v>
      </c>
      <c r="N49" s="91">
        <v>0</v>
      </c>
      <c r="O49" s="91">
        <v>0</v>
      </c>
      <c r="P49" s="91">
        <v>0</v>
      </c>
      <c r="Q49" s="91">
        <v>0</v>
      </c>
      <c r="R49" s="91">
        <v>0</v>
      </c>
      <c r="S49" s="91">
        <v>0</v>
      </c>
      <c r="T49" s="92">
        <v>0</v>
      </c>
      <c r="V49" s="91">
        <v>477.28</v>
      </c>
      <c r="W49" s="91">
        <v>0</v>
      </c>
    </row>
    <row r="50" spans="1:23" ht="34.5" customHeight="1" x14ac:dyDescent="0.2">
      <c r="A50" s="87">
        <v>28</v>
      </c>
      <c r="B50" s="88" t="s">
        <v>113</v>
      </c>
      <c r="C50" s="89" t="s">
        <v>114</v>
      </c>
      <c r="D50" s="89" t="s">
        <v>44</v>
      </c>
      <c r="E50" s="90">
        <v>0</v>
      </c>
      <c r="F50" s="90">
        <v>3</v>
      </c>
      <c r="G50" s="90"/>
      <c r="H50" s="90"/>
      <c r="I50" s="90">
        <f t="shared" si="0"/>
        <v>0</v>
      </c>
      <c r="J50" s="90">
        <f t="shared" si="2"/>
        <v>3</v>
      </c>
      <c r="K50" s="91">
        <v>1114.43</v>
      </c>
      <c r="L50" s="91">
        <v>1114.43</v>
      </c>
      <c r="M50" s="91">
        <v>3343.29</v>
      </c>
      <c r="N50" s="91">
        <v>0</v>
      </c>
      <c r="O50" s="91">
        <v>0</v>
      </c>
      <c r="P50" s="91">
        <v>0</v>
      </c>
      <c r="Q50" s="91">
        <v>0</v>
      </c>
      <c r="R50" s="91">
        <v>0</v>
      </c>
      <c r="S50" s="91">
        <v>0</v>
      </c>
      <c r="T50" s="92">
        <v>0</v>
      </c>
      <c r="V50" s="91">
        <v>1114.43</v>
      </c>
      <c r="W50" s="91">
        <v>0</v>
      </c>
    </row>
    <row r="51" spans="1:23" ht="24" customHeight="1" thickBot="1" x14ac:dyDescent="0.25">
      <c r="A51" s="73">
        <v>29</v>
      </c>
      <c r="B51" s="74" t="s">
        <v>115</v>
      </c>
      <c r="C51" s="75" t="s">
        <v>116</v>
      </c>
      <c r="D51" s="75" t="s">
        <v>38</v>
      </c>
      <c r="E51" s="76">
        <v>0</v>
      </c>
      <c r="F51" s="76">
        <v>177</v>
      </c>
      <c r="G51" s="76"/>
      <c r="H51" s="76"/>
      <c r="I51" s="76">
        <f t="shared" si="0"/>
        <v>0</v>
      </c>
      <c r="J51" s="76">
        <f t="shared" si="2"/>
        <v>177</v>
      </c>
      <c r="K51" s="77">
        <v>309.37</v>
      </c>
      <c r="L51" s="77">
        <v>309.37</v>
      </c>
      <c r="M51" s="77">
        <v>54758.49</v>
      </c>
      <c r="N51" s="77">
        <v>0</v>
      </c>
      <c r="O51" s="77">
        <v>0</v>
      </c>
      <c r="P51" s="77">
        <v>0</v>
      </c>
      <c r="Q51" s="77">
        <v>0</v>
      </c>
      <c r="R51" s="77">
        <v>0</v>
      </c>
      <c r="S51" s="77">
        <v>0</v>
      </c>
      <c r="T51" s="78">
        <v>0</v>
      </c>
      <c r="V51" s="77">
        <v>309.37</v>
      </c>
      <c r="W51" s="77">
        <v>0</v>
      </c>
    </row>
    <row r="52" spans="1:23" ht="28.5" customHeight="1" thickBot="1" x14ac:dyDescent="0.35">
      <c r="A52" s="58"/>
      <c r="B52" s="59" t="s">
        <v>26</v>
      </c>
      <c r="C52" s="60" t="s">
        <v>117</v>
      </c>
      <c r="D52" s="60"/>
      <c r="E52" s="61"/>
      <c r="F52" s="61"/>
      <c r="G52" s="61"/>
      <c r="H52" s="61"/>
      <c r="I52" s="61"/>
      <c r="J52" s="61"/>
      <c r="K52" s="62"/>
      <c r="L52" s="62"/>
      <c r="M52" s="62">
        <v>30551.38</v>
      </c>
      <c r="N52" s="62">
        <v>0</v>
      </c>
      <c r="O52" s="62">
        <v>9116.5973267000008</v>
      </c>
      <c r="P52" s="62">
        <v>0</v>
      </c>
      <c r="Q52" s="62">
        <v>0</v>
      </c>
      <c r="R52" s="62">
        <v>3081.4098964246</v>
      </c>
      <c r="S52" s="62">
        <v>8929.6909435406196</v>
      </c>
      <c r="T52" s="62">
        <v>3751.90863588313</v>
      </c>
      <c r="V52" s="62"/>
      <c r="W52" s="62">
        <v>0</v>
      </c>
    </row>
    <row r="53" spans="1:23" ht="13.5" customHeight="1" thickBot="1" x14ac:dyDescent="0.25">
      <c r="A53" s="8">
        <v>30</v>
      </c>
      <c r="B53" s="9" t="s">
        <v>118</v>
      </c>
      <c r="C53" s="10" t="s">
        <v>119</v>
      </c>
      <c r="D53" s="10" t="s">
        <v>92</v>
      </c>
      <c r="E53" s="11">
        <v>0</v>
      </c>
      <c r="F53" s="11">
        <v>0.72</v>
      </c>
      <c r="G53" s="11"/>
      <c r="H53" s="11"/>
      <c r="I53" s="11">
        <f t="shared" si="0"/>
        <v>0</v>
      </c>
      <c r="J53" s="11">
        <f t="shared" si="2"/>
        <v>0.72</v>
      </c>
      <c r="K53" s="12">
        <v>3127.92</v>
      </c>
      <c r="L53" s="12">
        <v>3047.73</v>
      </c>
      <c r="M53" s="12">
        <v>2194.37</v>
      </c>
      <c r="N53" s="12">
        <v>0</v>
      </c>
      <c r="O53" s="12">
        <v>685.098432</v>
      </c>
      <c r="P53" s="12">
        <v>0</v>
      </c>
      <c r="Q53" s="12">
        <v>0</v>
      </c>
      <c r="R53" s="12">
        <v>231.56327001599999</v>
      </c>
      <c r="S53" s="12">
        <v>698.84317734911997</v>
      </c>
      <c r="T53" s="13">
        <v>269.483737511117</v>
      </c>
      <c r="V53" s="12">
        <v>3730.13</v>
      </c>
      <c r="W53" s="12">
        <v>0</v>
      </c>
    </row>
    <row r="54" spans="1:23" ht="24" customHeight="1" thickBot="1" x14ac:dyDescent="0.25">
      <c r="A54" s="8">
        <v>31</v>
      </c>
      <c r="B54" s="9" t="s">
        <v>120</v>
      </c>
      <c r="C54" s="10" t="s">
        <v>121</v>
      </c>
      <c r="D54" s="10" t="s">
        <v>92</v>
      </c>
      <c r="E54" s="11">
        <v>0</v>
      </c>
      <c r="F54" s="11">
        <v>1.2949999999999999</v>
      </c>
      <c r="G54" s="11"/>
      <c r="H54" s="11"/>
      <c r="I54" s="11">
        <f t="shared" si="0"/>
        <v>0</v>
      </c>
      <c r="J54" s="11">
        <f t="shared" si="2"/>
        <v>1.2949999999999999</v>
      </c>
      <c r="K54" s="12">
        <v>719.76</v>
      </c>
      <c r="L54" s="12">
        <v>701.27</v>
      </c>
      <c r="M54" s="12">
        <v>908.14</v>
      </c>
      <c r="N54" s="12">
        <v>0</v>
      </c>
      <c r="O54" s="12">
        <v>288.50009999999997</v>
      </c>
      <c r="P54" s="12">
        <v>0</v>
      </c>
      <c r="Q54" s="12">
        <v>0</v>
      </c>
      <c r="R54" s="12">
        <v>97.513033800000002</v>
      </c>
      <c r="S54" s="12">
        <v>289.21908374100002</v>
      </c>
      <c r="T54" s="13">
        <v>111.52693790574</v>
      </c>
      <c r="V54" s="12">
        <v>858.38</v>
      </c>
      <c r="W54" s="12">
        <v>0</v>
      </c>
    </row>
    <row r="55" spans="1:23" ht="13.5" customHeight="1" thickBot="1" x14ac:dyDescent="0.25">
      <c r="A55" s="8">
        <v>32</v>
      </c>
      <c r="B55" s="9" t="s">
        <v>122</v>
      </c>
      <c r="C55" s="10" t="s">
        <v>123</v>
      </c>
      <c r="D55" s="10" t="s">
        <v>92</v>
      </c>
      <c r="E55" s="11">
        <v>0</v>
      </c>
      <c r="F55" s="11">
        <v>0.86099999999999999</v>
      </c>
      <c r="G55" s="11"/>
      <c r="H55" s="11"/>
      <c r="I55" s="11">
        <f t="shared" si="0"/>
        <v>0</v>
      </c>
      <c r="J55" s="11">
        <f t="shared" si="2"/>
        <v>0.86099999999999999</v>
      </c>
      <c r="K55" s="12">
        <v>4652.01</v>
      </c>
      <c r="L55" s="12">
        <v>4532.7299999999996</v>
      </c>
      <c r="M55" s="12">
        <v>3902.68</v>
      </c>
      <c r="N55" s="12">
        <v>0</v>
      </c>
      <c r="O55" s="12">
        <v>1222.2779247000001</v>
      </c>
      <c r="P55" s="12">
        <v>0</v>
      </c>
      <c r="Q55" s="12">
        <v>0</v>
      </c>
      <c r="R55" s="12">
        <v>413.12993854860002</v>
      </c>
      <c r="S55" s="12">
        <v>1242.8914229017</v>
      </c>
      <c r="T55" s="13">
        <v>479.276376761042</v>
      </c>
      <c r="V55" s="12">
        <v>5547.71</v>
      </c>
      <c r="W55" s="12">
        <v>0</v>
      </c>
    </row>
    <row r="56" spans="1:23" ht="24" customHeight="1" thickBot="1" x14ac:dyDescent="0.25">
      <c r="A56" s="8">
        <v>33</v>
      </c>
      <c r="B56" s="9" t="s">
        <v>124</v>
      </c>
      <c r="C56" s="10" t="s">
        <v>125</v>
      </c>
      <c r="D56" s="10" t="s">
        <v>41</v>
      </c>
      <c r="E56" s="11">
        <v>0</v>
      </c>
      <c r="F56" s="11">
        <v>49</v>
      </c>
      <c r="G56" s="11">
        <v>49</v>
      </c>
      <c r="H56" s="11"/>
      <c r="I56" s="11">
        <f t="shared" si="0"/>
        <v>0</v>
      </c>
      <c r="J56" s="11">
        <f t="shared" si="2"/>
        <v>0</v>
      </c>
      <c r="K56" s="12">
        <v>324.02</v>
      </c>
      <c r="L56" s="12">
        <v>307</v>
      </c>
      <c r="M56" s="12">
        <v>15043</v>
      </c>
      <c r="N56" s="12">
        <v>0</v>
      </c>
      <c r="O56" s="12">
        <v>3211.95</v>
      </c>
      <c r="P56" s="12">
        <v>0</v>
      </c>
      <c r="Q56" s="12">
        <v>0</v>
      </c>
      <c r="R56" s="12">
        <v>1085.6391000000001</v>
      </c>
      <c r="S56" s="12">
        <v>4279.6027679999997</v>
      </c>
      <c r="T56" s="13">
        <v>1847.36186152</v>
      </c>
      <c r="V56" s="12">
        <v>358.17</v>
      </c>
      <c r="W56" s="12">
        <v>0</v>
      </c>
    </row>
    <row r="57" spans="1:23" ht="24" customHeight="1" thickBot="1" x14ac:dyDescent="0.25">
      <c r="A57" s="8">
        <v>34</v>
      </c>
      <c r="B57" s="9" t="s">
        <v>126</v>
      </c>
      <c r="C57" s="10" t="s">
        <v>127</v>
      </c>
      <c r="D57" s="10" t="s">
        <v>95</v>
      </c>
      <c r="E57" s="11">
        <v>0</v>
      </c>
      <c r="F57" s="11">
        <v>113</v>
      </c>
      <c r="G57" s="11">
        <v>113</v>
      </c>
      <c r="H57" s="11"/>
      <c r="I57" s="11">
        <f t="shared" si="0"/>
        <v>0</v>
      </c>
      <c r="J57" s="11">
        <f t="shared" si="2"/>
        <v>0</v>
      </c>
      <c r="K57" s="12">
        <v>63.84</v>
      </c>
      <c r="L57" s="12">
        <v>62.15</v>
      </c>
      <c r="M57" s="12">
        <v>7022.95</v>
      </c>
      <c r="N57" s="12">
        <v>0</v>
      </c>
      <c r="O57" s="12">
        <v>3111.0030000000002</v>
      </c>
      <c r="P57" s="12">
        <v>0</v>
      </c>
      <c r="Q57" s="12">
        <v>0</v>
      </c>
      <c r="R57" s="12">
        <v>1051.519014</v>
      </c>
      <c r="S57" s="12">
        <v>1998.01056672</v>
      </c>
      <c r="T57" s="13">
        <v>862.47456130080002</v>
      </c>
      <c r="V57" s="12">
        <v>70.02</v>
      </c>
      <c r="W57" s="12">
        <v>0</v>
      </c>
    </row>
    <row r="58" spans="1:23" ht="13.5" customHeight="1" thickBot="1" x14ac:dyDescent="0.25">
      <c r="A58" s="8">
        <v>35</v>
      </c>
      <c r="B58" s="9" t="s">
        <v>128</v>
      </c>
      <c r="C58" s="10" t="s">
        <v>129</v>
      </c>
      <c r="D58" s="10" t="s">
        <v>95</v>
      </c>
      <c r="E58" s="11">
        <v>0</v>
      </c>
      <c r="F58" s="11">
        <v>5.0999999999999996</v>
      </c>
      <c r="G58" s="11">
        <v>5.0999999999999996</v>
      </c>
      <c r="H58" s="11"/>
      <c r="I58" s="11">
        <f t="shared" si="0"/>
        <v>0</v>
      </c>
      <c r="J58" s="11">
        <f t="shared" si="2"/>
        <v>0</v>
      </c>
      <c r="K58" s="12">
        <v>87.25</v>
      </c>
      <c r="L58" s="12">
        <v>84.94</v>
      </c>
      <c r="M58" s="12">
        <v>433.19</v>
      </c>
      <c r="N58" s="12">
        <v>0</v>
      </c>
      <c r="O58" s="12">
        <v>191.89107000000001</v>
      </c>
      <c r="P58" s="12">
        <v>0</v>
      </c>
      <c r="Q58" s="12">
        <v>0</v>
      </c>
      <c r="R58" s="12">
        <v>64.859181660000004</v>
      </c>
      <c r="S58" s="12">
        <v>123.2401207968</v>
      </c>
      <c r="T58" s="13">
        <v>53.198652143952003</v>
      </c>
      <c r="V58" s="12">
        <v>95.69</v>
      </c>
      <c r="W58" s="12">
        <v>0</v>
      </c>
    </row>
    <row r="59" spans="1:23" ht="13.5" customHeight="1" thickBot="1" x14ac:dyDescent="0.25">
      <c r="A59" s="8">
        <v>36</v>
      </c>
      <c r="B59" s="9" t="s">
        <v>130</v>
      </c>
      <c r="C59" s="10" t="s">
        <v>131</v>
      </c>
      <c r="D59" s="10" t="s">
        <v>41</v>
      </c>
      <c r="E59" s="11">
        <v>0</v>
      </c>
      <c r="F59" s="11">
        <v>2</v>
      </c>
      <c r="G59" s="11"/>
      <c r="H59" s="11"/>
      <c r="I59" s="11">
        <f t="shared" si="0"/>
        <v>0</v>
      </c>
      <c r="J59" s="11">
        <f t="shared" si="2"/>
        <v>2</v>
      </c>
      <c r="K59" s="12">
        <v>183.01</v>
      </c>
      <c r="L59" s="12">
        <v>178.16</v>
      </c>
      <c r="M59" s="12">
        <v>356.32</v>
      </c>
      <c r="N59" s="12">
        <v>0</v>
      </c>
      <c r="O59" s="12">
        <v>157.84440000000001</v>
      </c>
      <c r="P59" s="12">
        <v>0</v>
      </c>
      <c r="Q59" s="12">
        <v>0</v>
      </c>
      <c r="R59" s="12">
        <v>53.351407199999997</v>
      </c>
      <c r="S59" s="12">
        <v>101.37398745599999</v>
      </c>
      <c r="T59" s="13">
        <v>43.75977125184</v>
      </c>
      <c r="V59" s="12">
        <v>200.72</v>
      </c>
      <c r="W59" s="12">
        <v>0</v>
      </c>
    </row>
    <row r="60" spans="1:23" ht="13.5" customHeight="1" thickBot="1" x14ac:dyDescent="0.25">
      <c r="A60" s="8">
        <v>37</v>
      </c>
      <c r="B60" s="9" t="s">
        <v>132</v>
      </c>
      <c r="C60" s="10" t="s">
        <v>133</v>
      </c>
      <c r="D60" s="10" t="s">
        <v>41</v>
      </c>
      <c r="E60" s="11">
        <v>0</v>
      </c>
      <c r="F60" s="11">
        <v>1</v>
      </c>
      <c r="G60" s="11"/>
      <c r="H60" s="11"/>
      <c r="I60" s="11">
        <f t="shared" si="0"/>
        <v>0</v>
      </c>
      <c r="J60" s="11">
        <f t="shared" si="2"/>
        <v>1</v>
      </c>
      <c r="K60" s="12">
        <v>713.05</v>
      </c>
      <c r="L60" s="12">
        <v>690.73</v>
      </c>
      <c r="M60" s="12">
        <v>690.73</v>
      </c>
      <c r="N60" s="12">
        <v>0</v>
      </c>
      <c r="O60" s="12">
        <v>248.0324</v>
      </c>
      <c r="P60" s="12">
        <v>0</v>
      </c>
      <c r="Q60" s="12">
        <v>0</v>
      </c>
      <c r="R60" s="12">
        <v>83.834951200000006</v>
      </c>
      <c r="S60" s="12">
        <v>196.50981657599999</v>
      </c>
      <c r="T60" s="13">
        <v>84.826737488640006</v>
      </c>
      <c r="V60" s="12">
        <v>771.7</v>
      </c>
      <c r="W60" s="12">
        <v>0</v>
      </c>
    </row>
    <row r="61" spans="1:23" ht="28.5" customHeight="1" thickBot="1" x14ac:dyDescent="0.35">
      <c r="A61" s="58"/>
      <c r="B61" s="59" t="s">
        <v>135</v>
      </c>
      <c r="C61" s="60" t="s">
        <v>136</v>
      </c>
      <c r="D61" s="60"/>
      <c r="E61" s="61"/>
      <c r="F61" s="61"/>
      <c r="G61" s="61"/>
      <c r="H61" s="61"/>
      <c r="I61" s="61"/>
      <c r="J61" s="61"/>
      <c r="K61" s="62"/>
      <c r="L61" s="62"/>
      <c r="M61" s="62">
        <v>14698.51</v>
      </c>
      <c r="N61" s="62">
        <v>6061.73</v>
      </c>
      <c r="O61" s="62">
        <v>2257.4814388999998</v>
      </c>
      <c r="P61" s="62">
        <v>1197.71108755</v>
      </c>
      <c r="Q61" s="62">
        <v>0</v>
      </c>
      <c r="R61" s="62">
        <v>763.02872634820005</v>
      </c>
      <c r="S61" s="62">
        <v>2750.4703670628501</v>
      </c>
      <c r="T61" s="62">
        <v>1060.61997663231</v>
      </c>
      <c r="V61" s="62"/>
      <c r="W61" s="62">
        <v>12319.57</v>
      </c>
    </row>
    <row r="62" spans="1:23" ht="24" customHeight="1" x14ac:dyDescent="0.2">
      <c r="A62" s="67">
        <v>38</v>
      </c>
      <c r="B62" s="68" t="s">
        <v>137</v>
      </c>
      <c r="C62" s="69" t="s">
        <v>138</v>
      </c>
      <c r="D62" s="69" t="s">
        <v>139</v>
      </c>
      <c r="E62" s="70">
        <v>0</v>
      </c>
      <c r="F62" s="70">
        <v>9.8810000000000002</v>
      </c>
      <c r="G62" s="70">
        <v>9.8810000000000002</v>
      </c>
      <c r="H62" s="70"/>
      <c r="I62" s="70">
        <f t="shared" si="0"/>
        <v>0</v>
      </c>
      <c r="J62" s="70">
        <f t="shared" si="2"/>
        <v>0</v>
      </c>
      <c r="K62" s="71">
        <v>506.47</v>
      </c>
      <c r="L62" s="71">
        <v>505.29</v>
      </c>
      <c r="M62" s="71">
        <v>4992.7700000000004</v>
      </c>
      <c r="N62" s="71">
        <v>0</v>
      </c>
      <c r="O62" s="71">
        <v>1949.5707050000001</v>
      </c>
      <c r="P62" s="71">
        <v>181.01992000000001</v>
      </c>
      <c r="Q62" s="71">
        <v>0</v>
      </c>
      <c r="R62" s="71">
        <v>658.95489828999996</v>
      </c>
      <c r="S62" s="71">
        <v>1590.0409482753</v>
      </c>
      <c r="T62" s="72">
        <v>613.14210601914203</v>
      </c>
      <c r="V62" s="71">
        <v>605.09</v>
      </c>
      <c r="W62" s="71">
        <v>0</v>
      </c>
    </row>
    <row r="63" spans="1:23" ht="24" customHeight="1" x14ac:dyDescent="0.2">
      <c r="A63" s="87">
        <v>39</v>
      </c>
      <c r="B63" s="88" t="s">
        <v>140</v>
      </c>
      <c r="C63" s="89" t="s">
        <v>141</v>
      </c>
      <c r="D63" s="89" t="s">
        <v>139</v>
      </c>
      <c r="E63" s="90">
        <v>0</v>
      </c>
      <c r="F63" s="90">
        <v>9.8810000000000002</v>
      </c>
      <c r="G63" s="90">
        <v>9.8810000000000002</v>
      </c>
      <c r="H63" s="90"/>
      <c r="I63" s="90">
        <f t="shared" si="0"/>
        <v>0</v>
      </c>
      <c r="J63" s="90">
        <f t="shared" si="2"/>
        <v>0</v>
      </c>
      <c r="K63" s="91">
        <v>242.6</v>
      </c>
      <c r="L63" s="91">
        <v>228.79</v>
      </c>
      <c r="M63" s="91">
        <v>2260.67</v>
      </c>
      <c r="N63" s="91">
        <v>0</v>
      </c>
      <c r="O63" s="91">
        <v>184.1571375</v>
      </c>
      <c r="P63" s="91">
        <v>1016.69116755</v>
      </c>
      <c r="Q63" s="91">
        <v>0</v>
      </c>
      <c r="R63" s="91">
        <v>62.245112474999999</v>
      </c>
      <c r="S63" s="91">
        <v>719.96324798925002</v>
      </c>
      <c r="T63" s="92">
        <v>277.62793317199498</v>
      </c>
      <c r="V63" s="91">
        <v>286.02</v>
      </c>
      <c r="W63" s="91">
        <v>0</v>
      </c>
    </row>
    <row r="64" spans="1:23" ht="24" customHeight="1" thickBot="1" x14ac:dyDescent="0.25">
      <c r="A64" s="73">
        <v>40</v>
      </c>
      <c r="B64" s="74" t="s">
        <v>142</v>
      </c>
      <c r="C64" s="75" t="s">
        <v>143</v>
      </c>
      <c r="D64" s="75" t="s">
        <v>139</v>
      </c>
      <c r="E64" s="76">
        <v>0</v>
      </c>
      <c r="F64" s="76">
        <v>138.334</v>
      </c>
      <c r="G64" s="76">
        <v>138.334</v>
      </c>
      <c r="H64" s="76"/>
      <c r="I64" s="76">
        <f t="shared" si="0"/>
        <v>0</v>
      </c>
      <c r="J64" s="76">
        <f t="shared" si="2"/>
        <v>0</v>
      </c>
      <c r="K64" s="77">
        <v>10.61</v>
      </c>
      <c r="L64" s="77">
        <v>10</v>
      </c>
      <c r="M64" s="77">
        <v>1383.34</v>
      </c>
      <c r="N64" s="77">
        <v>0</v>
      </c>
      <c r="O64" s="77">
        <v>123.75359640000001</v>
      </c>
      <c r="P64" s="77">
        <v>0</v>
      </c>
      <c r="Q64" s="77">
        <v>0</v>
      </c>
      <c r="R64" s="77">
        <v>41.828715583200001</v>
      </c>
      <c r="S64" s="77">
        <v>440.46617079830401</v>
      </c>
      <c r="T64" s="78">
        <v>169.84993744117099</v>
      </c>
      <c r="V64" s="77">
        <v>12.53</v>
      </c>
      <c r="W64" s="77">
        <v>0</v>
      </c>
    </row>
    <row r="65" spans="1:32" ht="13.5" customHeight="1" thickBot="1" x14ac:dyDescent="0.25">
      <c r="A65" s="102"/>
      <c r="B65" s="103"/>
      <c r="C65" s="104" t="s">
        <v>144</v>
      </c>
      <c r="D65" s="104"/>
      <c r="E65" s="105"/>
      <c r="F65" s="105">
        <v>138.334</v>
      </c>
      <c r="G65" s="105">
        <v>138.334</v>
      </c>
      <c r="H65" s="105"/>
      <c r="I65" s="105">
        <f t="shared" si="0"/>
        <v>0</v>
      </c>
      <c r="J65" s="105">
        <f t="shared" si="2"/>
        <v>0</v>
      </c>
      <c r="K65" s="93"/>
      <c r="L65" s="93"/>
      <c r="M65" s="93"/>
      <c r="N65" s="93"/>
      <c r="O65" s="93"/>
      <c r="P65" s="93"/>
      <c r="Q65" s="93"/>
      <c r="R65" s="93"/>
      <c r="S65" s="93"/>
      <c r="T65" s="93"/>
      <c r="V65" s="93"/>
      <c r="W65" s="93"/>
    </row>
    <row r="66" spans="1:32" ht="24" customHeight="1" thickBot="1" x14ac:dyDescent="0.25">
      <c r="A66" s="8">
        <v>41</v>
      </c>
      <c r="B66" s="9" t="s">
        <v>145</v>
      </c>
      <c r="C66" s="10" t="s">
        <v>146</v>
      </c>
      <c r="D66" s="10" t="s">
        <v>139</v>
      </c>
      <c r="E66" s="11">
        <v>0</v>
      </c>
      <c r="F66" s="177">
        <v>6.5529999999999999</v>
      </c>
      <c r="G66" s="177">
        <v>6.5529999999999999</v>
      </c>
      <c r="H66" s="177"/>
      <c r="I66" s="177">
        <f t="shared" si="0"/>
        <v>0</v>
      </c>
      <c r="J66" s="177">
        <f t="shared" si="2"/>
        <v>0</v>
      </c>
      <c r="K66" s="12">
        <v>218.52</v>
      </c>
      <c r="L66" s="12">
        <v>710</v>
      </c>
      <c r="M66" s="12">
        <v>4652.63</v>
      </c>
      <c r="N66" s="12">
        <v>4652.63</v>
      </c>
      <c r="O66" s="12">
        <v>0</v>
      </c>
      <c r="P66" s="12">
        <v>0</v>
      </c>
      <c r="Q66" s="12">
        <v>0</v>
      </c>
      <c r="R66" s="12">
        <v>0</v>
      </c>
      <c r="S66" s="12">
        <v>0</v>
      </c>
      <c r="T66" s="13">
        <v>0</v>
      </c>
      <c r="V66" s="12">
        <v>1390</v>
      </c>
      <c r="W66" s="12">
        <v>9108.67</v>
      </c>
    </row>
    <row r="67" spans="1:32" ht="19.5" customHeight="1" thickBot="1" x14ac:dyDescent="0.25">
      <c r="A67" s="63"/>
      <c r="B67" s="64" t="s">
        <v>147</v>
      </c>
      <c r="C67" s="65" t="s">
        <v>148</v>
      </c>
      <c r="D67" s="65" t="s">
        <v>139</v>
      </c>
      <c r="E67" s="66">
        <v>1</v>
      </c>
      <c r="F67" s="175">
        <v>6.5529999999999999</v>
      </c>
      <c r="G67" s="175">
        <v>6.5529999999999999</v>
      </c>
      <c r="H67" s="175"/>
      <c r="I67" s="175">
        <f t="shared" si="0"/>
        <v>0</v>
      </c>
      <c r="J67" s="175">
        <f t="shared" si="2"/>
        <v>0</v>
      </c>
      <c r="K67" s="1">
        <f>L67</f>
        <v>710</v>
      </c>
      <c r="L67" s="1">
        <v>710</v>
      </c>
      <c r="M67" s="1">
        <v>4652.63</v>
      </c>
      <c r="N67" s="1">
        <v>4652.63</v>
      </c>
      <c r="O67" s="1"/>
      <c r="P67" s="1"/>
      <c r="Q67" s="1"/>
      <c r="R67" s="1"/>
      <c r="S67" s="1"/>
      <c r="T67" s="1"/>
      <c r="V67" s="1">
        <v>1390</v>
      </c>
      <c r="W67" s="1">
        <v>9108.67</v>
      </c>
      <c r="X67" s="15">
        <f t="shared" ref="X67" si="12">V67/L67</f>
        <v>1.9577464788732395</v>
      </c>
      <c r="Y67" s="15">
        <f t="shared" ref="Y67" si="13">X67-AF67</f>
        <v>1.9320944673344063</v>
      </c>
      <c r="Z67" s="16">
        <f t="shared" ref="Z67" si="14">K67*Y67</f>
        <v>1371.7870718074284</v>
      </c>
      <c r="AA67" s="16">
        <f t="shared" ref="AA67" si="15">Z67-K67</f>
        <v>661.78707180742845</v>
      </c>
      <c r="AB67" s="173">
        <f t="shared" ref="AB67" si="16">J67*AA67</f>
        <v>0</v>
      </c>
      <c r="AC67" s="15">
        <f t="shared" ref="AC67" si="17">104.584835545197%-100%</f>
        <v>4.5848355451969969E-2</v>
      </c>
      <c r="AD67" s="15">
        <f t="shared" ref="AD67" si="18">101.199262415129%-100%</f>
        <v>1.1992624151289988E-2</v>
      </c>
      <c r="AE67" s="15">
        <f t="shared" ref="AE67" si="19">101.911505501324%-100%</f>
        <v>1.9115055013239957E-2</v>
      </c>
      <c r="AF67" s="15">
        <f t="shared" ref="AF67" si="20">AVERAGE(AC67:AE67)</f>
        <v>2.5652011538833303E-2</v>
      </c>
    </row>
    <row r="68" spans="1:32" ht="24" customHeight="1" thickBot="1" x14ac:dyDescent="0.25">
      <c r="A68" s="8">
        <v>42</v>
      </c>
      <c r="B68" s="9" t="s">
        <v>149</v>
      </c>
      <c r="C68" s="10" t="s">
        <v>150</v>
      </c>
      <c r="D68" s="10" t="s">
        <v>139</v>
      </c>
      <c r="E68" s="11">
        <v>0</v>
      </c>
      <c r="F68" s="177">
        <v>2.31</v>
      </c>
      <c r="G68" s="177">
        <v>2.31</v>
      </c>
      <c r="H68" s="177"/>
      <c r="I68" s="177">
        <f t="shared" si="0"/>
        <v>0</v>
      </c>
      <c r="J68" s="177">
        <f t="shared" si="2"/>
        <v>0</v>
      </c>
      <c r="K68" s="12">
        <v>391.03</v>
      </c>
      <c r="L68" s="12">
        <v>610</v>
      </c>
      <c r="M68" s="12">
        <v>1409.1</v>
      </c>
      <c r="N68" s="12">
        <v>1409.1</v>
      </c>
      <c r="O68" s="12">
        <v>0</v>
      </c>
      <c r="P68" s="12">
        <v>0</v>
      </c>
      <c r="Q68" s="12">
        <v>0</v>
      </c>
      <c r="R68" s="12">
        <v>0</v>
      </c>
      <c r="S68" s="12">
        <v>0</v>
      </c>
      <c r="T68" s="13">
        <v>0</v>
      </c>
      <c r="V68" s="12">
        <v>1390</v>
      </c>
      <c r="W68" s="12">
        <v>3210.9</v>
      </c>
    </row>
    <row r="69" spans="1:32" ht="18" customHeight="1" x14ac:dyDescent="0.2">
      <c r="A69" s="63"/>
      <c r="B69" s="64" t="s">
        <v>151</v>
      </c>
      <c r="C69" s="65" t="s">
        <v>152</v>
      </c>
      <c r="D69" s="65" t="s">
        <v>139</v>
      </c>
      <c r="E69" s="66">
        <v>1</v>
      </c>
      <c r="F69" s="175">
        <v>2.31</v>
      </c>
      <c r="G69" s="175">
        <v>2.31</v>
      </c>
      <c r="H69" s="175"/>
      <c r="I69" s="175">
        <f t="shared" si="0"/>
        <v>0</v>
      </c>
      <c r="J69" s="175">
        <f t="shared" si="2"/>
        <v>0</v>
      </c>
      <c r="K69" s="1">
        <f>L69</f>
        <v>610</v>
      </c>
      <c r="L69" s="1">
        <v>610</v>
      </c>
      <c r="M69" s="1">
        <v>1409.1</v>
      </c>
      <c r="N69" s="1">
        <v>1409.1</v>
      </c>
      <c r="O69" s="1"/>
      <c r="P69" s="1"/>
      <c r="Q69" s="1"/>
      <c r="R69" s="1"/>
      <c r="S69" s="1"/>
      <c r="T69" s="1"/>
      <c r="V69" s="1">
        <v>1390</v>
      </c>
      <c r="W69" s="1">
        <v>3210.9</v>
      </c>
      <c r="X69" s="15">
        <f t="shared" ref="X69" si="21">V69/L69</f>
        <v>2.278688524590164</v>
      </c>
      <c r="Y69" s="15">
        <f t="shared" ref="Y69" si="22">X69-AF69</f>
        <v>2.2530365130513306</v>
      </c>
      <c r="Z69" s="16">
        <f t="shared" ref="Z69" si="23">K69*Y69</f>
        <v>1374.3522729613117</v>
      </c>
      <c r="AA69" s="16">
        <f t="shared" ref="AA69" si="24">Z69-K69</f>
        <v>764.35227296131166</v>
      </c>
      <c r="AB69" s="173">
        <f t="shared" ref="AB69" si="25">J69*AA69</f>
        <v>0</v>
      </c>
      <c r="AC69" s="15">
        <f t="shared" ref="AC69" si="26">104.584835545197%-100%</f>
        <v>4.5848355451969969E-2</v>
      </c>
      <c r="AD69" s="15">
        <f t="shared" ref="AD69" si="27">101.199262415129%-100%</f>
        <v>1.1992624151289988E-2</v>
      </c>
      <c r="AE69" s="15">
        <f t="shared" ref="AE69" si="28">101.911505501324%-100%</f>
        <v>1.9115055013239957E-2</v>
      </c>
      <c r="AF69" s="15">
        <f t="shared" ref="AF69" si="29">AVERAGE(AC69:AE69)</f>
        <v>2.5652011538833303E-2</v>
      </c>
    </row>
    <row r="70" spans="1:32" ht="30.75" customHeight="1" x14ac:dyDescent="0.25">
      <c r="A70" s="115"/>
      <c r="B70" s="24"/>
      <c r="C70" s="116"/>
      <c r="D70" s="116"/>
      <c r="E70" s="117"/>
      <c r="F70" s="117"/>
      <c r="G70" s="117"/>
      <c r="H70" s="117"/>
      <c r="I70" s="117"/>
      <c r="J70" s="117"/>
      <c r="L70" s="118"/>
      <c r="M70" s="118">
        <v>377007.44</v>
      </c>
      <c r="N70" s="118">
        <v>31011.48386</v>
      </c>
      <c r="O70" s="118">
        <v>60258.0578456</v>
      </c>
      <c r="P70" s="118">
        <v>29244.20187755</v>
      </c>
      <c r="Q70" s="118">
        <v>0</v>
      </c>
      <c r="R70" s="118">
        <v>20367.2235518128</v>
      </c>
      <c r="S70" s="118">
        <v>53254.603418340303</v>
      </c>
      <c r="T70" s="118">
        <v>23992.9393314642</v>
      </c>
      <c r="V70" s="118"/>
      <c r="W70" s="118">
        <v>53669.134239999999</v>
      </c>
    </row>
  </sheetData>
  <mergeCells count="9">
    <mergeCell ref="L10:V10"/>
    <mergeCell ref="AC10:AF10"/>
    <mergeCell ref="N8:O8"/>
    <mergeCell ref="A1:T1"/>
    <mergeCell ref="N3:O3"/>
    <mergeCell ref="N4:O4"/>
    <mergeCell ref="N5:O5"/>
    <mergeCell ref="N6:O6"/>
    <mergeCell ref="N7:O7"/>
  </mergeCells>
  <conditionalFormatting sqref="AA10:AB10 AA12:AB12">
    <cfRule type="cellIs" dxfId="1811" priority="8" operator="lessThan">
      <formula>0</formula>
    </cfRule>
  </conditionalFormatting>
  <conditionalFormatting sqref="AA42:AA45">
    <cfRule type="cellIs" dxfId="1810" priority="7" operator="lessThan">
      <formula>0</formula>
    </cfRule>
  </conditionalFormatting>
  <conditionalFormatting sqref="AB13">
    <cfRule type="cellIs" dxfId="1809" priority="6" operator="lessThan">
      <formula>0</formula>
    </cfRule>
  </conditionalFormatting>
  <conditionalFormatting sqref="AA67">
    <cfRule type="cellIs" dxfId="1808" priority="5" operator="lessThan">
      <formula>0</formula>
    </cfRule>
  </conditionalFormatting>
  <conditionalFormatting sqref="AA69">
    <cfRule type="cellIs" dxfId="1807" priority="4" operator="lessThan">
      <formula>0</formula>
    </cfRule>
  </conditionalFormatting>
  <conditionalFormatting sqref="AB67">
    <cfRule type="cellIs" dxfId="1806" priority="3" operator="lessThan">
      <formula>0</formula>
    </cfRule>
  </conditionalFormatting>
  <conditionalFormatting sqref="AB69">
    <cfRule type="cellIs" dxfId="1805" priority="2" operator="lessThan">
      <formula>0</formula>
    </cfRule>
  </conditionalFormatting>
  <conditionalFormatting sqref="AB42:AB45">
    <cfRule type="cellIs" dxfId="1804" priority="1" operator="lessThan">
      <formula>0</formula>
    </cfRule>
  </conditionalFormatting>
  <pageMargins left="0.7" right="0.7" top="0.78740157499999996" bottom="0.78740157499999996" header="0.3" footer="0.3"/>
  <pageSetup paperSize="9"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86"/>
  <sheetViews>
    <sheetView workbookViewId="0">
      <selection activeCell="W15" sqref="W15"/>
    </sheetView>
  </sheetViews>
  <sheetFormatPr defaultColWidth="9" defaultRowHeight="14.5" x14ac:dyDescent="0.35"/>
  <cols>
    <col min="1" max="1" width="3.7265625" style="119" customWidth="1"/>
    <col min="2" max="2" width="13.26953125" style="7" customWidth="1"/>
    <col min="3" max="3" width="45.1796875" style="120" customWidth="1"/>
    <col min="4" max="4" width="3.81640625" style="120" customWidth="1"/>
    <col min="5" max="5" width="7.1796875" style="121" hidden="1" customWidth="1"/>
    <col min="6" max="6" width="9.26953125" style="121" customWidth="1"/>
    <col min="7" max="7" width="9.54296875" style="79" customWidth="1"/>
    <col min="8" max="8" width="10.54296875" style="79" customWidth="1"/>
    <col min="9" max="9" width="15.453125" style="79" hidden="1" customWidth="1"/>
    <col min="10" max="10" width="15.54296875" style="79" hidden="1" customWidth="1"/>
    <col min="11" max="11" width="14.54296875" style="79" hidden="1" customWidth="1"/>
    <col min="12" max="13" width="14" style="79" hidden="1" customWidth="1"/>
    <col min="14" max="14" width="14.54296875" style="79" hidden="1" customWidth="1"/>
    <col min="15" max="15" width="14.26953125" style="79" hidden="1" customWidth="1"/>
    <col min="16" max="16" width="16" style="79" hidden="1" customWidth="1"/>
    <col min="17" max="17" width="0" style="7" hidden="1" customWidth="1"/>
    <col min="18" max="18" width="9.54296875" style="79" customWidth="1"/>
    <col min="19" max="19" width="14.1796875" style="79" hidden="1" customWidth="1"/>
    <col min="20" max="23" width="12" style="7" customWidth="1"/>
    <col min="24" max="24" width="15.26953125" style="7" customWidth="1"/>
    <col min="25" max="28" width="12" style="7" customWidth="1"/>
    <col min="29" max="29" width="21.81640625" style="7" customWidth="1"/>
    <col min="30" max="30" width="17" style="7" customWidth="1"/>
    <col min="31" max="257" width="9" style="7"/>
    <col min="258" max="258" width="3.7265625" style="7" customWidth="1"/>
    <col min="259" max="259" width="13.26953125" style="7" customWidth="1"/>
    <col min="260" max="260" width="45.1796875" style="7" customWidth="1"/>
    <col min="261" max="261" width="3.81640625" style="7" customWidth="1"/>
    <col min="262" max="262" width="7.1796875" style="7" customWidth="1"/>
    <col min="263" max="263" width="9.26953125" style="7" customWidth="1"/>
    <col min="264" max="264" width="10.54296875" style="7" customWidth="1"/>
    <col min="265" max="265" width="15.453125" style="7" customWidth="1"/>
    <col min="266" max="266" width="15.54296875" style="7" customWidth="1"/>
    <col min="267" max="267" width="14.54296875" style="7" customWidth="1"/>
    <col min="268" max="269" width="14" style="7" customWidth="1"/>
    <col min="270" max="270" width="14.54296875" style="7" customWidth="1"/>
    <col min="271" max="271" width="14.26953125" style="7" customWidth="1"/>
    <col min="272" max="272" width="16" style="7" customWidth="1"/>
    <col min="273" max="513" width="9" style="7"/>
    <col min="514" max="514" width="3.7265625" style="7" customWidth="1"/>
    <col min="515" max="515" width="13.26953125" style="7" customWidth="1"/>
    <col min="516" max="516" width="45.1796875" style="7" customWidth="1"/>
    <col min="517" max="517" width="3.81640625" style="7" customWidth="1"/>
    <col min="518" max="518" width="7.1796875" style="7" customWidth="1"/>
    <col min="519" max="519" width="9.26953125" style="7" customWidth="1"/>
    <col min="520" max="520" width="10.54296875" style="7" customWidth="1"/>
    <col min="521" max="521" width="15.453125" style="7" customWidth="1"/>
    <col min="522" max="522" width="15.54296875" style="7" customWidth="1"/>
    <col min="523" max="523" width="14.54296875" style="7" customWidth="1"/>
    <col min="524" max="525" width="14" style="7" customWidth="1"/>
    <col min="526" max="526" width="14.54296875" style="7" customWidth="1"/>
    <col min="527" max="527" width="14.26953125" style="7" customWidth="1"/>
    <col min="528" max="528" width="16" style="7" customWidth="1"/>
    <col min="529" max="769" width="9" style="7"/>
    <col min="770" max="770" width="3.7265625" style="7" customWidth="1"/>
    <col min="771" max="771" width="13.26953125" style="7" customWidth="1"/>
    <col min="772" max="772" width="45.1796875" style="7" customWidth="1"/>
    <col min="773" max="773" width="3.81640625" style="7" customWidth="1"/>
    <col min="774" max="774" width="7.1796875" style="7" customWidth="1"/>
    <col min="775" max="775" width="9.26953125" style="7" customWidth="1"/>
    <col min="776" max="776" width="10.54296875" style="7" customWidth="1"/>
    <col min="777" max="777" width="15.453125" style="7" customWidth="1"/>
    <col min="778" max="778" width="15.54296875" style="7" customWidth="1"/>
    <col min="779" max="779" width="14.54296875" style="7" customWidth="1"/>
    <col min="780" max="781" width="14" style="7" customWidth="1"/>
    <col min="782" max="782" width="14.54296875" style="7" customWidth="1"/>
    <col min="783" max="783" width="14.26953125" style="7" customWidth="1"/>
    <col min="784" max="784" width="16" style="7" customWidth="1"/>
    <col min="785" max="1025" width="9" style="7"/>
    <col min="1026" max="1026" width="3.7265625" style="7" customWidth="1"/>
    <col min="1027" max="1027" width="13.26953125" style="7" customWidth="1"/>
    <col min="1028" max="1028" width="45.1796875" style="7" customWidth="1"/>
    <col min="1029" max="1029" width="3.81640625" style="7" customWidth="1"/>
    <col min="1030" max="1030" width="7.1796875" style="7" customWidth="1"/>
    <col min="1031" max="1031" width="9.26953125" style="7" customWidth="1"/>
    <col min="1032" max="1032" width="10.54296875" style="7" customWidth="1"/>
    <col min="1033" max="1033" width="15.453125" style="7" customWidth="1"/>
    <col min="1034" max="1034" width="15.54296875" style="7" customWidth="1"/>
    <col min="1035" max="1035" width="14.54296875" style="7" customWidth="1"/>
    <col min="1036" max="1037" width="14" style="7" customWidth="1"/>
    <col min="1038" max="1038" width="14.54296875" style="7" customWidth="1"/>
    <col min="1039" max="1039" width="14.26953125" style="7" customWidth="1"/>
    <col min="1040" max="1040" width="16" style="7" customWidth="1"/>
    <col min="1041" max="1281" width="9" style="7"/>
    <col min="1282" max="1282" width="3.7265625" style="7" customWidth="1"/>
    <col min="1283" max="1283" width="13.26953125" style="7" customWidth="1"/>
    <col min="1284" max="1284" width="45.1796875" style="7" customWidth="1"/>
    <col min="1285" max="1285" width="3.81640625" style="7" customWidth="1"/>
    <col min="1286" max="1286" width="7.1796875" style="7" customWidth="1"/>
    <col min="1287" max="1287" width="9.26953125" style="7" customWidth="1"/>
    <col min="1288" max="1288" width="10.54296875" style="7" customWidth="1"/>
    <col min="1289" max="1289" width="15.453125" style="7" customWidth="1"/>
    <col min="1290" max="1290" width="15.54296875" style="7" customWidth="1"/>
    <col min="1291" max="1291" width="14.54296875" style="7" customWidth="1"/>
    <col min="1292" max="1293" width="14" style="7" customWidth="1"/>
    <col min="1294" max="1294" width="14.54296875" style="7" customWidth="1"/>
    <col min="1295" max="1295" width="14.26953125" style="7" customWidth="1"/>
    <col min="1296" max="1296" width="16" style="7" customWidth="1"/>
    <col min="1297" max="1537" width="9" style="7"/>
    <col min="1538" max="1538" width="3.7265625" style="7" customWidth="1"/>
    <col min="1539" max="1539" width="13.26953125" style="7" customWidth="1"/>
    <col min="1540" max="1540" width="45.1796875" style="7" customWidth="1"/>
    <col min="1541" max="1541" width="3.81640625" style="7" customWidth="1"/>
    <col min="1542" max="1542" width="7.1796875" style="7" customWidth="1"/>
    <col min="1543" max="1543" width="9.26953125" style="7" customWidth="1"/>
    <col min="1544" max="1544" width="10.54296875" style="7" customWidth="1"/>
    <col min="1545" max="1545" width="15.453125" style="7" customWidth="1"/>
    <col min="1546" max="1546" width="15.54296875" style="7" customWidth="1"/>
    <col min="1547" max="1547" width="14.54296875" style="7" customWidth="1"/>
    <col min="1548" max="1549" width="14" style="7" customWidth="1"/>
    <col min="1550" max="1550" width="14.54296875" style="7" customWidth="1"/>
    <col min="1551" max="1551" width="14.26953125" style="7" customWidth="1"/>
    <col min="1552" max="1552" width="16" style="7" customWidth="1"/>
    <col min="1553" max="1793" width="9" style="7"/>
    <col min="1794" max="1794" width="3.7265625" style="7" customWidth="1"/>
    <col min="1795" max="1795" width="13.26953125" style="7" customWidth="1"/>
    <col min="1796" max="1796" width="45.1796875" style="7" customWidth="1"/>
    <col min="1797" max="1797" width="3.81640625" style="7" customWidth="1"/>
    <col min="1798" max="1798" width="7.1796875" style="7" customWidth="1"/>
    <col min="1799" max="1799" width="9.26953125" style="7" customWidth="1"/>
    <col min="1800" max="1800" width="10.54296875" style="7" customWidth="1"/>
    <col min="1801" max="1801" width="15.453125" style="7" customWidth="1"/>
    <col min="1802" max="1802" width="15.54296875" style="7" customWidth="1"/>
    <col min="1803" max="1803" width="14.54296875" style="7" customWidth="1"/>
    <col min="1804" max="1805" width="14" style="7" customWidth="1"/>
    <col min="1806" max="1806" width="14.54296875" style="7" customWidth="1"/>
    <col min="1807" max="1807" width="14.26953125" style="7" customWidth="1"/>
    <col min="1808" max="1808" width="16" style="7" customWidth="1"/>
    <col min="1809" max="2049" width="9" style="7"/>
    <col min="2050" max="2050" width="3.7265625" style="7" customWidth="1"/>
    <col min="2051" max="2051" width="13.26953125" style="7" customWidth="1"/>
    <col min="2052" max="2052" width="45.1796875" style="7" customWidth="1"/>
    <col min="2053" max="2053" width="3.81640625" style="7" customWidth="1"/>
    <col min="2054" max="2054" width="7.1796875" style="7" customWidth="1"/>
    <col min="2055" max="2055" width="9.26953125" style="7" customWidth="1"/>
    <col min="2056" max="2056" width="10.54296875" style="7" customWidth="1"/>
    <col min="2057" max="2057" width="15.453125" style="7" customWidth="1"/>
    <col min="2058" max="2058" width="15.54296875" style="7" customWidth="1"/>
    <col min="2059" max="2059" width="14.54296875" style="7" customWidth="1"/>
    <col min="2060" max="2061" width="14" style="7" customWidth="1"/>
    <col min="2062" max="2062" width="14.54296875" style="7" customWidth="1"/>
    <col min="2063" max="2063" width="14.26953125" style="7" customWidth="1"/>
    <col min="2064" max="2064" width="16" style="7" customWidth="1"/>
    <col min="2065" max="2305" width="9" style="7"/>
    <col min="2306" max="2306" width="3.7265625" style="7" customWidth="1"/>
    <col min="2307" max="2307" width="13.26953125" style="7" customWidth="1"/>
    <col min="2308" max="2308" width="45.1796875" style="7" customWidth="1"/>
    <col min="2309" max="2309" width="3.81640625" style="7" customWidth="1"/>
    <col min="2310" max="2310" width="7.1796875" style="7" customWidth="1"/>
    <col min="2311" max="2311" width="9.26953125" style="7" customWidth="1"/>
    <col min="2312" max="2312" width="10.54296875" style="7" customWidth="1"/>
    <col min="2313" max="2313" width="15.453125" style="7" customWidth="1"/>
    <col min="2314" max="2314" width="15.54296875" style="7" customWidth="1"/>
    <col min="2315" max="2315" width="14.54296875" style="7" customWidth="1"/>
    <col min="2316" max="2317" width="14" style="7" customWidth="1"/>
    <col min="2318" max="2318" width="14.54296875" style="7" customWidth="1"/>
    <col min="2319" max="2319" width="14.26953125" style="7" customWidth="1"/>
    <col min="2320" max="2320" width="16" style="7" customWidth="1"/>
    <col min="2321" max="2561" width="9" style="7"/>
    <col min="2562" max="2562" width="3.7265625" style="7" customWidth="1"/>
    <col min="2563" max="2563" width="13.26953125" style="7" customWidth="1"/>
    <col min="2564" max="2564" width="45.1796875" style="7" customWidth="1"/>
    <col min="2565" max="2565" width="3.81640625" style="7" customWidth="1"/>
    <col min="2566" max="2566" width="7.1796875" style="7" customWidth="1"/>
    <col min="2567" max="2567" width="9.26953125" style="7" customWidth="1"/>
    <col min="2568" max="2568" width="10.54296875" style="7" customWidth="1"/>
    <col min="2569" max="2569" width="15.453125" style="7" customWidth="1"/>
    <col min="2570" max="2570" width="15.54296875" style="7" customWidth="1"/>
    <col min="2571" max="2571" width="14.54296875" style="7" customWidth="1"/>
    <col min="2572" max="2573" width="14" style="7" customWidth="1"/>
    <col min="2574" max="2574" width="14.54296875" style="7" customWidth="1"/>
    <col min="2575" max="2575" width="14.26953125" style="7" customWidth="1"/>
    <col min="2576" max="2576" width="16" style="7" customWidth="1"/>
    <col min="2577" max="2817" width="9" style="7"/>
    <col min="2818" max="2818" width="3.7265625" style="7" customWidth="1"/>
    <col min="2819" max="2819" width="13.26953125" style="7" customWidth="1"/>
    <col min="2820" max="2820" width="45.1796875" style="7" customWidth="1"/>
    <col min="2821" max="2821" width="3.81640625" style="7" customWidth="1"/>
    <col min="2822" max="2822" width="7.1796875" style="7" customWidth="1"/>
    <col min="2823" max="2823" width="9.26953125" style="7" customWidth="1"/>
    <col min="2824" max="2824" width="10.54296875" style="7" customWidth="1"/>
    <col min="2825" max="2825" width="15.453125" style="7" customWidth="1"/>
    <col min="2826" max="2826" width="15.54296875" style="7" customWidth="1"/>
    <col min="2827" max="2827" width="14.54296875" style="7" customWidth="1"/>
    <col min="2828" max="2829" width="14" style="7" customWidth="1"/>
    <col min="2830" max="2830" width="14.54296875" style="7" customWidth="1"/>
    <col min="2831" max="2831" width="14.26953125" style="7" customWidth="1"/>
    <col min="2832" max="2832" width="16" style="7" customWidth="1"/>
    <col min="2833" max="3073" width="9" style="7"/>
    <col min="3074" max="3074" width="3.7265625" style="7" customWidth="1"/>
    <col min="3075" max="3075" width="13.26953125" style="7" customWidth="1"/>
    <col min="3076" max="3076" width="45.1796875" style="7" customWidth="1"/>
    <col min="3077" max="3077" width="3.81640625" style="7" customWidth="1"/>
    <col min="3078" max="3078" width="7.1796875" style="7" customWidth="1"/>
    <col min="3079" max="3079" width="9.26953125" style="7" customWidth="1"/>
    <col min="3080" max="3080" width="10.54296875" style="7" customWidth="1"/>
    <col min="3081" max="3081" width="15.453125" style="7" customWidth="1"/>
    <col min="3082" max="3082" width="15.54296875" style="7" customWidth="1"/>
    <col min="3083" max="3083" width="14.54296875" style="7" customWidth="1"/>
    <col min="3084" max="3085" width="14" style="7" customWidth="1"/>
    <col min="3086" max="3086" width="14.54296875" style="7" customWidth="1"/>
    <col min="3087" max="3087" width="14.26953125" style="7" customWidth="1"/>
    <col min="3088" max="3088" width="16" style="7" customWidth="1"/>
    <col min="3089" max="3329" width="9" style="7"/>
    <col min="3330" max="3330" width="3.7265625" style="7" customWidth="1"/>
    <col min="3331" max="3331" width="13.26953125" style="7" customWidth="1"/>
    <col min="3332" max="3332" width="45.1796875" style="7" customWidth="1"/>
    <col min="3333" max="3333" width="3.81640625" style="7" customWidth="1"/>
    <col min="3334" max="3334" width="7.1796875" style="7" customWidth="1"/>
    <col min="3335" max="3335" width="9.26953125" style="7" customWidth="1"/>
    <col min="3336" max="3336" width="10.54296875" style="7" customWidth="1"/>
    <col min="3337" max="3337" width="15.453125" style="7" customWidth="1"/>
    <col min="3338" max="3338" width="15.54296875" style="7" customWidth="1"/>
    <col min="3339" max="3339" width="14.54296875" style="7" customWidth="1"/>
    <col min="3340" max="3341" width="14" style="7" customWidth="1"/>
    <col min="3342" max="3342" width="14.54296875" style="7" customWidth="1"/>
    <col min="3343" max="3343" width="14.26953125" style="7" customWidth="1"/>
    <col min="3344" max="3344" width="16" style="7" customWidth="1"/>
    <col min="3345" max="3585" width="9" style="7"/>
    <col min="3586" max="3586" width="3.7265625" style="7" customWidth="1"/>
    <col min="3587" max="3587" width="13.26953125" style="7" customWidth="1"/>
    <col min="3588" max="3588" width="45.1796875" style="7" customWidth="1"/>
    <col min="3589" max="3589" width="3.81640625" style="7" customWidth="1"/>
    <col min="3590" max="3590" width="7.1796875" style="7" customWidth="1"/>
    <col min="3591" max="3591" width="9.26953125" style="7" customWidth="1"/>
    <col min="3592" max="3592" width="10.54296875" style="7" customWidth="1"/>
    <col min="3593" max="3593" width="15.453125" style="7" customWidth="1"/>
    <col min="3594" max="3594" width="15.54296875" style="7" customWidth="1"/>
    <col min="3595" max="3595" width="14.54296875" style="7" customWidth="1"/>
    <col min="3596" max="3597" width="14" style="7" customWidth="1"/>
    <col min="3598" max="3598" width="14.54296875" style="7" customWidth="1"/>
    <col min="3599" max="3599" width="14.26953125" style="7" customWidth="1"/>
    <col min="3600" max="3600" width="16" style="7" customWidth="1"/>
    <col min="3601" max="3841" width="9" style="7"/>
    <col min="3842" max="3842" width="3.7265625" style="7" customWidth="1"/>
    <col min="3843" max="3843" width="13.26953125" style="7" customWidth="1"/>
    <col min="3844" max="3844" width="45.1796875" style="7" customWidth="1"/>
    <col min="3845" max="3845" width="3.81640625" style="7" customWidth="1"/>
    <col min="3846" max="3846" width="7.1796875" style="7" customWidth="1"/>
    <col min="3847" max="3847" width="9.26953125" style="7" customWidth="1"/>
    <col min="3848" max="3848" width="10.54296875" style="7" customWidth="1"/>
    <col min="3849" max="3849" width="15.453125" style="7" customWidth="1"/>
    <col min="3850" max="3850" width="15.54296875" style="7" customWidth="1"/>
    <col min="3851" max="3851" width="14.54296875" style="7" customWidth="1"/>
    <col min="3852" max="3853" width="14" style="7" customWidth="1"/>
    <col min="3854" max="3854" width="14.54296875" style="7" customWidth="1"/>
    <col min="3855" max="3855" width="14.26953125" style="7" customWidth="1"/>
    <col min="3856" max="3856" width="16" style="7" customWidth="1"/>
    <col min="3857" max="4097" width="9" style="7"/>
    <col min="4098" max="4098" width="3.7265625" style="7" customWidth="1"/>
    <col min="4099" max="4099" width="13.26953125" style="7" customWidth="1"/>
    <col min="4100" max="4100" width="45.1796875" style="7" customWidth="1"/>
    <col min="4101" max="4101" width="3.81640625" style="7" customWidth="1"/>
    <col min="4102" max="4102" width="7.1796875" style="7" customWidth="1"/>
    <col min="4103" max="4103" width="9.26953125" style="7" customWidth="1"/>
    <col min="4104" max="4104" width="10.54296875" style="7" customWidth="1"/>
    <col min="4105" max="4105" width="15.453125" style="7" customWidth="1"/>
    <col min="4106" max="4106" width="15.54296875" style="7" customWidth="1"/>
    <col min="4107" max="4107" width="14.54296875" style="7" customWidth="1"/>
    <col min="4108" max="4109" width="14" style="7" customWidth="1"/>
    <col min="4110" max="4110" width="14.54296875" style="7" customWidth="1"/>
    <col min="4111" max="4111" width="14.26953125" style="7" customWidth="1"/>
    <col min="4112" max="4112" width="16" style="7" customWidth="1"/>
    <col min="4113" max="4353" width="9" style="7"/>
    <col min="4354" max="4354" width="3.7265625" style="7" customWidth="1"/>
    <col min="4355" max="4355" width="13.26953125" style="7" customWidth="1"/>
    <col min="4356" max="4356" width="45.1796875" style="7" customWidth="1"/>
    <col min="4357" max="4357" width="3.81640625" style="7" customWidth="1"/>
    <col min="4358" max="4358" width="7.1796875" style="7" customWidth="1"/>
    <col min="4359" max="4359" width="9.26953125" style="7" customWidth="1"/>
    <col min="4360" max="4360" width="10.54296875" style="7" customWidth="1"/>
    <col min="4361" max="4361" width="15.453125" style="7" customWidth="1"/>
    <col min="4362" max="4362" width="15.54296875" style="7" customWidth="1"/>
    <col min="4363" max="4363" width="14.54296875" style="7" customWidth="1"/>
    <col min="4364" max="4365" width="14" style="7" customWidth="1"/>
    <col min="4366" max="4366" width="14.54296875" style="7" customWidth="1"/>
    <col min="4367" max="4367" width="14.26953125" style="7" customWidth="1"/>
    <col min="4368" max="4368" width="16" style="7" customWidth="1"/>
    <col min="4369" max="4609" width="9" style="7"/>
    <col min="4610" max="4610" width="3.7265625" style="7" customWidth="1"/>
    <col min="4611" max="4611" width="13.26953125" style="7" customWidth="1"/>
    <col min="4612" max="4612" width="45.1796875" style="7" customWidth="1"/>
    <col min="4613" max="4613" width="3.81640625" style="7" customWidth="1"/>
    <col min="4614" max="4614" width="7.1796875" style="7" customWidth="1"/>
    <col min="4615" max="4615" width="9.26953125" style="7" customWidth="1"/>
    <col min="4616" max="4616" width="10.54296875" style="7" customWidth="1"/>
    <col min="4617" max="4617" width="15.453125" style="7" customWidth="1"/>
    <col min="4618" max="4618" width="15.54296875" style="7" customWidth="1"/>
    <col min="4619" max="4619" width="14.54296875" style="7" customWidth="1"/>
    <col min="4620" max="4621" width="14" style="7" customWidth="1"/>
    <col min="4622" max="4622" width="14.54296875" style="7" customWidth="1"/>
    <col min="4623" max="4623" width="14.26953125" style="7" customWidth="1"/>
    <col min="4624" max="4624" width="16" style="7" customWidth="1"/>
    <col min="4625" max="4865" width="9" style="7"/>
    <col min="4866" max="4866" width="3.7265625" style="7" customWidth="1"/>
    <col min="4867" max="4867" width="13.26953125" style="7" customWidth="1"/>
    <col min="4868" max="4868" width="45.1796875" style="7" customWidth="1"/>
    <col min="4869" max="4869" width="3.81640625" style="7" customWidth="1"/>
    <col min="4870" max="4870" width="7.1796875" style="7" customWidth="1"/>
    <col min="4871" max="4871" width="9.26953125" style="7" customWidth="1"/>
    <col min="4872" max="4872" width="10.54296875" style="7" customWidth="1"/>
    <col min="4873" max="4873" width="15.453125" style="7" customWidth="1"/>
    <col min="4874" max="4874" width="15.54296875" style="7" customWidth="1"/>
    <col min="4875" max="4875" width="14.54296875" style="7" customWidth="1"/>
    <col min="4876" max="4877" width="14" style="7" customWidth="1"/>
    <col min="4878" max="4878" width="14.54296875" style="7" customWidth="1"/>
    <col min="4879" max="4879" width="14.26953125" style="7" customWidth="1"/>
    <col min="4880" max="4880" width="16" style="7" customWidth="1"/>
    <col min="4881" max="5121" width="9" style="7"/>
    <col min="5122" max="5122" width="3.7265625" style="7" customWidth="1"/>
    <col min="5123" max="5123" width="13.26953125" style="7" customWidth="1"/>
    <col min="5124" max="5124" width="45.1796875" style="7" customWidth="1"/>
    <col min="5125" max="5125" width="3.81640625" style="7" customWidth="1"/>
    <col min="5126" max="5126" width="7.1796875" style="7" customWidth="1"/>
    <col min="5127" max="5127" width="9.26953125" style="7" customWidth="1"/>
    <col min="5128" max="5128" width="10.54296875" style="7" customWidth="1"/>
    <col min="5129" max="5129" width="15.453125" style="7" customWidth="1"/>
    <col min="5130" max="5130" width="15.54296875" style="7" customWidth="1"/>
    <col min="5131" max="5131" width="14.54296875" style="7" customWidth="1"/>
    <col min="5132" max="5133" width="14" style="7" customWidth="1"/>
    <col min="5134" max="5134" width="14.54296875" style="7" customWidth="1"/>
    <col min="5135" max="5135" width="14.26953125" style="7" customWidth="1"/>
    <col min="5136" max="5136" width="16" style="7" customWidth="1"/>
    <col min="5137" max="5377" width="9" style="7"/>
    <col min="5378" max="5378" width="3.7265625" style="7" customWidth="1"/>
    <col min="5379" max="5379" width="13.26953125" style="7" customWidth="1"/>
    <col min="5380" max="5380" width="45.1796875" style="7" customWidth="1"/>
    <col min="5381" max="5381" width="3.81640625" style="7" customWidth="1"/>
    <col min="5382" max="5382" width="7.1796875" style="7" customWidth="1"/>
    <col min="5383" max="5383" width="9.26953125" style="7" customWidth="1"/>
    <col min="5384" max="5384" width="10.54296875" style="7" customWidth="1"/>
    <col min="5385" max="5385" width="15.453125" style="7" customWidth="1"/>
    <col min="5386" max="5386" width="15.54296875" style="7" customWidth="1"/>
    <col min="5387" max="5387" width="14.54296875" style="7" customWidth="1"/>
    <col min="5388" max="5389" width="14" style="7" customWidth="1"/>
    <col min="5390" max="5390" width="14.54296875" style="7" customWidth="1"/>
    <col min="5391" max="5391" width="14.26953125" style="7" customWidth="1"/>
    <col min="5392" max="5392" width="16" style="7" customWidth="1"/>
    <col min="5393" max="5633" width="9" style="7"/>
    <col min="5634" max="5634" width="3.7265625" style="7" customWidth="1"/>
    <col min="5635" max="5635" width="13.26953125" style="7" customWidth="1"/>
    <col min="5636" max="5636" width="45.1796875" style="7" customWidth="1"/>
    <col min="5637" max="5637" width="3.81640625" style="7" customWidth="1"/>
    <col min="5638" max="5638" width="7.1796875" style="7" customWidth="1"/>
    <col min="5639" max="5639" width="9.26953125" style="7" customWidth="1"/>
    <col min="5640" max="5640" width="10.54296875" style="7" customWidth="1"/>
    <col min="5641" max="5641" width="15.453125" style="7" customWidth="1"/>
    <col min="5642" max="5642" width="15.54296875" style="7" customWidth="1"/>
    <col min="5643" max="5643" width="14.54296875" style="7" customWidth="1"/>
    <col min="5644" max="5645" width="14" style="7" customWidth="1"/>
    <col min="5646" max="5646" width="14.54296875" style="7" customWidth="1"/>
    <col min="5647" max="5647" width="14.26953125" style="7" customWidth="1"/>
    <col min="5648" max="5648" width="16" style="7" customWidth="1"/>
    <col min="5649" max="5889" width="9" style="7"/>
    <col min="5890" max="5890" width="3.7265625" style="7" customWidth="1"/>
    <col min="5891" max="5891" width="13.26953125" style="7" customWidth="1"/>
    <col min="5892" max="5892" width="45.1796875" style="7" customWidth="1"/>
    <col min="5893" max="5893" width="3.81640625" style="7" customWidth="1"/>
    <col min="5894" max="5894" width="7.1796875" style="7" customWidth="1"/>
    <col min="5895" max="5895" width="9.26953125" style="7" customWidth="1"/>
    <col min="5896" max="5896" width="10.54296875" style="7" customWidth="1"/>
    <col min="5897" max="5897" width="15.453125" style="7" customWidth="1"/>
    <col min="5898" max="5898" width="15.54296875" style="7" customWidth="1"/>
    <col min="5899" max="5899" width="14.54296875" style="7" customWidth="1"/>
    <col min="5900" max="5901" width="14" style="7" customWidth="1"/>
    <col min="5902" max="5902" width="14.54296875" style="7" customWidth="1"/>
    <col min="5903" max="5903" width="14.26953125" style="7" customWidth="1"/>
    <col min="5904" max="5904" width="16" style="7" customWidth="1"/>
    <col min="5905" max="6145" width="9" style="7"/>
    <col min="6146" max="6146" width="3.7265625" style="7" customWidth="1"/>
    <col min="6147" max="6147" width="13.26953125" style="7" customWidth="1"/>
    <col min="6148" max="6148" width="45.1796875" style="7" customWidth="1"/>
    <col min="6149" max="6149" width="3.81640625" style="7" customWidth="1"/>
    <col min="6150" max="6150" width="7.1796875" style="7" customWidth="1"/>
    <col min="6151" max="6151" width="9.26953125" style="7" customWidth="1"/>
    <col min="6152" max="6152" width="10.54296875" style="7" customWidth="1"/>
    <col min="6153" max="6153" width="15.453125" style="7" customWidth="1"/>
    <col min="6154" max="6154" width="15.54296875" style="7" customWidth="1"/>
    <col min="6155" max="6155" width="14.54296875" style="7" customWidth="1"/>
    <col min="6156" max="6157" width="14" style="7" customWidth="1"/>
    <col min="6158" max="6158" width="14.54296875" style="7" customWidth="1"/>
    <col min="6159" max="6159" width="14.26953125" style="7" customWidth="1"/>
    <col min="6160" max="6160" width="16" style="7" customWidth="1"/>
    <col min="6161" max="6401" width="9" style="7"/>
    <col min="6402" max="6402" width="3.7265625" style="7" customWidth="1"/>
    <col min="6403" max="6403" width="13.26953125" style="7" customWidth="1"/>
    <col min="6404" max="6404" width="45.1796875" style="7" customWidth="1"/>
    <col min="6405" max="6405" width="3.81640625" style="7" customWidth="1"/>
    <col min="6406" max="6406" width="7.1796875" style="7" customWidth="1"/>
    <col min="6407" max="6407" width="9.26953125" style="7" customWidth="1"/>
    <col min="6408" max="6408" width="10.54296875" style="7" customWidth="1"/>
    <col min="6409" max="6409" width="15.453125" style="7" customWidth="1"/>
    <col min="6410" max="6410" width="15.54296875" style="7" customWidth="1"/>
    <col min="6411" max="6411" width="14.54296875" style="7" customWidth="1"/>
    <col min="6412" max="6413" width="14" style="7" customWidth="1"/>
    <col min="6414" max="6414" width="14.54296875" style="7" customWidth="1"/>
    <col min="6415" max="6415" width="14.26953125" style="7" customWidth="1"/>
    <col min="6416" max="6416" width="16" style="7" customWidth="1"/>
    <col min="6417" max="6657" width="9" style="7"/>
    <col min="6658" max="6658" width="3.7265625" style="7" customWidth="1"/>
    <col min="6659" max="6659" width="13.26953125" style="7" customWidth="1"/>
    <col min="6660" max="6660" width="45.1796875" style="7" customWidth="1"/>
    <col min="6661" max="6661" width="3.81640625" style="7" customWidth="1"/>
    <col min="6662" max="6662" width="7.1796875" style="7" customWidth="1"/>
    <col min="6663" max="6663" width="9.26953125" style="7" customWidth="1"/>
    <col min="6664" max="6664" width="10.54296875" style="7" customWidth="1"/>
    <col min="6665" max="6665" width="15.453125" style="7" customWidth="1"/>
    <col min="6666" max="6666" width="15.54296875" style="7" customWidth="1"/>
    <col min="6667" max="6667" width="14.54296875" style="7" customWidth="1"/>
    <col min="6668" max="6669" width="14" style="7" customWidth="1"/>
    <col min="6670" max="6670" width="14.54296875" style="7" customWidth="1"/>
    <col min="6671" max="6671" width="14.26953125" style="7" customWidth="1"/>
    <col min="6672" max="6672" width="16" style="7" customWidth="1"/>
    <col min="6673" max="6913" width="9" style="7"/>
    <col min="6914" max="6914" width="3.7265625" style="7" customWidth="1"/>
    <col min="6915" max="6915" width="13.26953125" style="7" customWidth="1"/>
    <col min="6916" max="6916" width="45.1796875" style="7" customWidth="1"/>
    <col min="6917" max="6917" width="3.81640625" style="7" customWidth="1"/>
    <col min="6918" max="6918" width="7.1796875" style="7" customWidth="1"/>
    <col min="6919" max="6919" width="9.26953125" style="7" customWidth="1"/>
    <col min="6920" max="6920" width="10.54296875" style="7" customWidth="1"/>
    <col min="6921" max="6921" width="15.453125" style="7" customWidth="1"/>
    <col min="6922" max="6922" width="15.54296875" style="7" customWidth="1"/>
    <col min="6923" max="6923" width="14.54296875" style="7" customWidth="1"/>
    <col min="6924" max="6925" width="14" style="7" customWidth="1"/>
    <col min="6926" max="6926" width="14.54296875" style="7" customWidth="1"/>
    <col min="6927" max="6927" width="14.26953125" style="7" customWidth="1"/>
    <col min="6928" max="6928" width="16" style="7" customWidth="1"/>
    <col min="6929" max="7169" width="9" style="7"/>
    <col min="7170" max="7170" width="3.7265625" style="7" customWidth="1"/>
    <col min="7171" max="7171" width="13.26953125" style="7" customWidth="1"/>
    <col min="7172" max="7172" width="45.1796875" style="7" customWidth="1"/>
    <col min="7173" max="7173" width="3.81640625" style="7" customWidth="1"/>
    <col min="7174" max="7174" width="7.1796875" style="7" customWidth="1"/>
    <col min="7175" max="7175" width="9.26953125" style="7" customWidth="1"/>
    <col min="7176" max="7176" width="10.54296875" style="7" customWidth="1"/>
    <col min="7177" max="7177" width="15.453125" style="7" customWidth="1"/>
    <col min="7178" max="7178" width="15.54296875" style="7" customWidth="1"/>
    <col min="7179" max="7179" width="14.54296875" style="7" customWidth="1"/>
    <col min="7180" max="7181" width="14" style="7" customWidth="1"/>
    <col min="7182" max="7182" width="14.54296875" style="7" customWidth="1"/>
    <col min="7183" max="7183" width="14.26953125" style="7" customWidth="1"/>
    <col min="7184" max="7184" width="16" style="7" customWidth="1"/>
    <col min="7185" max="7425" width="9" style="7"/>
    <col min="7426" max="7426" width="3.7265625" style="7" customWidth="1"/>
    <col min="7427" max="7427" width="13.26953125" style="7" customWidth="1"/>
    <col min="7428" max="7428" width="45.1796875" style="7" customWidth="1"/>
    <col min="7429" max="7429" width="3.81640625" style="7" customWidth="1"/>
    <col min="7430" max="7430" width="7.1796875" style="7" customWidth="1"/>
    <col min="7431" max="7431" width="9.26953125" style="7" customWidth="1"/>
    <col min="7432" max="7432" width="10.54296875" style="7" customWidth="1"/>
    <col min="7433" max="7433" width="15.453125" style="7" customWidth="1"/>
    <col min="7434" max="7434" width="15.54296875" style="7" customWidth="1"/>
    <col min="7435" max="7435" width="14.54296875" style="7" customWidth="1"/>
    <col min="7436" max="7437" width="14" style="7" customWidth="1"/>
    <col min="7438" max="7438" width="14.54296875" style="7" customWidth="1"/>
    <col min="7439" max="7439" width="14.26953125" style="7" customWidth="1"/>
    <col min="7440" max="7440" width="16" style="7" customWidth="1"/>
    <col min="7441" max="7681" width="9" style="7"/>
    <col min="7682" max="7682" width="3.7265625" style="7" customWidth="1"/>
    <col min="7683" max="7683" width="13.26953125" style="7" customWidth="1"/>
    <col min="7684" max="7684" width="45.1796875" style="7" customWidth="1"/>
    <col min="7685" max="7685" width="3.81640625" style="7" customWidth="1"/>
    <col min="7686" max="7686" width="7.1796875" style="7" customWidth="1"/>
    <col min="7687" max="7687" width="9.26953125" style="7" customWidth="1"/>
    <col min="7688" max="7688" width="10.54296875" style="7" customWidth="1"/>
    <col min="7689" max="7689" width="15.453125" style="7" customWidth="1"/>
    <col min="7690" max="7690" width="15.54296875" style="7" customWidth="1"/>
    <col min="7691" max="7691" width="14.54296875" style="7" customWidth="1"/>
    <col min="7692" max="7693" width="14" style="7" customWidth="1"/>
    <col min="7694" max="7694" width="14.54296875" style="7" customWidth="1"/>
    <col min="7695" max="7695" width="14.26953125" style="7" customWidth="1"/>
    <col min="7696" max="7696" width="16" style="7" customWidth="1"/>
    <col min="7697" max="7937" width="9" style="7"/>
    <col min="7938" max="7938" width="3.7265625" style="7" customWidth="1"/>
    <col min="7939" max="7939" width="13.26953125" style="7" customWidth="1"/>
    <col min="7940" max="7940" width="45.1796875" style="7" customWidth="1"/>
    <col min="7941" max="7941" width="3.81640625" style="7" customWidth="1"/>
    <col min="7942" max="7942" width="7.1796875" style="7" customWidth="1"/>
    <col min="7943" max="7943" width="9.26953125" style="7" customWidth="1"/>
    <col min="7944" max="7944" width="10.54296875" style="7" customWidth="1"/>
    <col min="7945" max="7945" width="15.453125" style="7" customWidth="1"/>
    <col min="7946" max="7946" width="15.54296875" style="7" customWidth="1"/>
    <col min="7947" max="7947" width="14.54296875" style="7" customWidth="1"/>
    <col min="7948" max="7949" width="14" style="7" customWidth="1"/>
    <col min="7950" max="7950" width="14.54296875" style="7" customWidth="1"/>
    <col min="7951" max="7951" width="14.26953125" style="7" customWidth="1"/>
    <col min="7952" max="7952" width="16" style="7" customWidth="1"/>
    <col min="7953" max="8193" width="9" style="7"/>
    <col min="8194" max="8194" width="3.7265625" style="7" customWidth="1"/>
    <col min="8195" max="8195" width="13.26953125" style="7" customWidth="1"/>
    <col min="8196" max="8196" width="45.1796875" style="7" customWidth="1"/>
    <col min="8197" max="8197" width="3.81640625" style="7" customWidth="1"/>
    <col min="8198" max="8198" width="7.1796875" style="7" customWidth="1"/>
    <col min="8199" max="8199" width="9.26953125" style="7" customWidth="1"/>
    <col min="8200" max="8200" width="10.54296875" style="7" customWidth="1"/>
    <col min="8201" max="8201" width="15.453125" style="7" customWidth="1"/>
    <col min="8202" max="8202" width="15.54296875" style="7" customWidth="1"/>
    <col min="8203" max="8203" width="14.54296875" style="7" customWidth="1"/>
    <col min="8204" max="8205" width="14" style="7" customWidth="1"/>
    <col min="8206" max="8206" width="14.54296875" style="7" customWidth="1"/>
    <col min="8207" max="8207" width="14.26953125" style="7" customWidth="1"/>
    <col min="8208" max="8208" width="16" style="7" customWidth="1"/>
    <col min="8209" max="8449" width="9" style="7"/>
    <col min="8450" max="8450" width="3.7265625" style="7" customWidth="1"/>
    <col min="8451" max="8451" width="13.26953125" style="7" customWidth="1"/>
    <col min="8452" max="8452" width="45.1796875" style="7" customWidth="1"/>
    <col min="8453" max="8453" width="3.81640625" style="7" customWidth="1"/>
    <col min="8454" max="8454" width="7.1796875" style="7" customWidth="1"/>
    <col min="8455" max="8455" width="9.26953125" style="7" customWidth="1"/>
    <col min="8456" max="8456" width="10.54296875" style="7" customWidth="1"/>
    <col min="8457" max="8457" width="15.453125" style="7" customWidth="1"/>
    <col min="8458" max="8458" width="15.54296875" style="7" customWidth="1"/>
    <col min="8459" max="8459" width="14.54296875" style="7" customWidth="1"/>
    <col min="8460" max="8461" width="14" style="7" customWidth="1"/>
    <col min="8462" max="8462" width="14.54296875" style="7" customWidth="1"/>
    <col min="8463" max="8463" width="14.26953125" style="7" customWidth="1"/>
    <col min="8464" max="8464" width="16" style="7" customWidth="1"/>
    <col min="8465" max="8705" width="9" style="7"/>
    <col min="8706" max="8706" width="3.7265625" style="7" customWidth="1"/>
    <col min="8707" max="8707" width="13.26953125" style="7" customWidth="1"/>
    <col min="8708" max="8708" width="45.1796875" style="7" customWidth="1"/>
    <col min="8709" max="8709" width="3.81640625" style="7" customWidth="1"/>
    <col min="8710" max="8710" width="7.1796875" style="7" customWidth="1"/>
    <col min="8711" max="8711" width="9.26953125" style="7" customWidth="1"/>
    <col min="8712" max="8712" width="10.54296875" style="7" customWidth="1"/>
    <col min="8713" max="8713" width="15.453125" style="7" customWidth="1"/>
    <col min="8714" max="8714" width="15.54296875" style="7" customWidth="1"/>
    <col min="8715" max="8715" width="14.54296875" style="7" customWidth="1"/>
    <col min="8716" max="8717" width="14" style="7" customWidth="1"/>
    <col min="8718" max="8718" width="14.54296875" style="7" customWidth="1"/>
    <col min="8719" max="8719" width="14.26953125" style="7" customWidth="1"/>
    <col min="8720" max="8720" width="16" style="7" customWidth="1"/>
    <col min="8721" max="8961" width="9" style="7"/>
    <col min="8962" max="8962" width="3.7265625" style="7" customWidth="1"/>
    <col min="8963" max="8963" width="13.26953125" style="7" customWidth="1"/>
    <col min="8964" max="8964" width="45.1796875" style="7" customWidth="1"/>
    <col min="8965" max="8965" width="3.81640625" style="7" customWidth="1"/>
    <col min="8966" max="8966" width="7.1796875" style="7" customWidth="1"/>
    <col min="8967" max="8967" width="9.26953125" style="7" customWidth="1"/>
    <col min="8968" max="8968" width="10.54296875" style="7" customWidth="1"/>
    <col min="8969" max="8969" width="15.453125" style="7" customWidth="1"/>
    <col min="8970" max="8970" width="15.54296875" style="7" customWidth="1"/>
    <col min="8971" max="8971" width="14.54296875" style="7" customWidth="1"/>
    <col min="8972" max="8973" width="14" style="7" customWidth="1"/>
    <col min="8974" max="8974" width="14.54296875" style="7" customWidth="1"/>
    <col min="8975" max="8975" width="14.26953125" style="7" customWidth="1"/>
    <col min="8976" max="8976" width="16" style="7" customWidth="1"/>
    <col min="8977" max="9217" width="9" style="7"/>
    <col min="9218" max="9218" width="3.7265625" style="7" customWidth="1"/>
    <col min="9219" max="9219" width="13.26953125" style="7" customWidth="1"/>
    <col min="9220" max="9220" width="45.1796875" style="7" customWidth="1"/>
    <col min="9221" max="9221" width="3.81640625" style="7" customWidth="1"/>
    <col min="9222" max="9222" width="7.1796875" style="7" customWidth="1"/>
    <col min="9223" max="9223" width="9.26953125" style="7" customWidth="1"/>
    <col min="9224" max="9224" width="10.54296875" style="7" customWidth="1"/>
    <col min="9225" max="9225" width="15.453125" style="7" customWidth="1"/>
    <col min="9226" max="9226" width="15.54296875" style="7" customWidth="1"/>
    <col min="9227" max="9227" width="14.54296875" style="7" customWidth="1"/>
    <col min="9228" max="9229" width="14" style="7" customWidth="1"/>
    <col min="9230" max="9230" width="14.54296875" style="7" customWidth="1"/>
    <col min="9231" max="9231" width="14.26953125" style="7" customWidth="1"/>
    <col min="9232" max="9232" width="16" style="7" customWidth="1"/>
    <col min="9233" max="9473" width="9" style="7"/>
    <col min="9474" max="9474" width="3.7265625" style="7" customWidth="1"/>
    <col min="9475" max="9475" width="13.26953125" style="7" customWidth="1"/>
    <col min="9476" max="9476" width="45.1796875" style="7" customWidth="1"/>
    <col min="9477" max="9477" width="3.81640625" style="7" customWidth="1"/>
    <col min="9478" max="9478" width="7.1796875" style="7" customWidth="1"/>
    <col min="9479" max="9479" width="9.26953125" style="7" customWidth="1"/>
    <col min="9480" max="9480" width="10.54296875" style="7" customWidth="1"/>
    <col min="9481" max="9481" width="15.453125" style="7" customWidth="1"/>
    <col min="9482" max="9482" width="15.54296875" style="7" customWidth="1"/>
    <col min="9483" max="9483" width="14.54296875" style="7" customWidth="1"/>
    <col min="9484" max="9485" width="14" style="7" customWidth="1"/>
    <col min="9486" max="9486" width="14.54296875" style="7" customWidth="1"/>
    <col min="9487" max="9487" width="14.26953125" style="7" customWidth="1"/>
    <col min="9488" max="9488" width="16" style="7" customWidth="1"/>
    <col min="9489" max="9729" width="9" style="7"/>
    <col min="9730" max="9730" width="3.7265625" style="7" customWidth="1"/>
    <col min="9731" max="9731" width="13.26953125" style="7" customWidth="1"/>
    <col min="9732" max="9732" width="45.1796875" style="7" customWidth="1"/>
    <col min="9733" max="9733" width="3.81640625" style="7" customWidth="1"/>
    <col min="9734" max="9734" width="7.1796875" style="7" customWidth="1"/>
    <col min="9735" max="9735" width="9.26953125" style="7" customWidth="1"/>
    <col min="9736" max="9736" width="10.54296875" style="7" customWidth="1"/>
    <col min="9737" max="9737" width="15.453125" style="7" customWidth="1"/>
    <col min="9738" max="9738" width="15.54296875" style="7" customWidth="1"/>
    <col min="9739" max="9739" width="14.54296875" style="7" customWidth="1"/>
    <col min="9740" max="9741" width="14" style="7" customWidth="1"/>
    <col min="9742" max="9742" width="14.54296875" style="7" customWidth="1"/>
    <col min="9743" max="9743" width="14.26953125" style="7" customWidth="1"/>
    <col min="9744" max="9744" width="16" style="7" customWidth="1"/>
    <col min="9745" max="9985" width="9" style="7"/>
    <col min="9986" max="9986" width="3.7265625" style="7" customWidth="1"/>
    <col min="9987" max="9987" width="13.26953125" style="7" customWidth="1"/>
    <col min="9988" max="9988" width="45.1796875" style="7" customWidth="1"/>
    <col min="9989" max="9989" width="3.81640625" style="7" customWidth="1"/>
    <col min="9990" max="9990" width="7.1796875" style="7" customWidth="1"/>
    <col min="9991" max="9991" width="9.26953125" style="7" customWidth="1"/>
    <col min="9992" max="9992" width="10.54296875" style="7" customWidth="1"/>
    <col min="9993" max="9993" width="15.453125" style="7" customWidth="1"/>
    <col min="9994" max="9994" width="15.54296875" style="7" customWidth="1"/>
    <col min="9995" max="9995" width="14.54296875" style="7" customWidth="1"/>
    <col min="9996" max="9997" width="14" style="7" customWidth="1"/>
    <col min="9998" max="9998" width="14.54296875" style="7" customWidth="1"/>
    <col min="9999" max="9999" width="14.26953125" style="7" customWidth="1"/>
    <col min="10000" max="10000" width="16" style="7" customWidth="1"/>
    <col min="10001" max="10241" width="9" style="7"/>
    <col min="10242" max="10242" width="3.7265625" style="7" customWidth="1"/>
    <col min="10243" max="10243" width="13.26953125" style="7" customWidth="1"/>
    <col min="10244" max="10244" width="45.1796875" style="7" customWidth="1"/>
    <col min="10245" max="10245" width="3.81640625" style="7" customWidth="1"/>
    <col min="10246" max="10246" width="7.1796875" style="7" customWidth="1"/>
    <col min="10247" max="10247" width="9.26953125" style="7" customWidth="1"/>
    <col min="10248" max="10248" width="10.54296875" style="7" customWidth="1"/>
    <col min="10249" max="10249" width="15.453125" style="7" customWidth="1"/>
    <col min="10250" max="10250" width="15.54296875" style="7" customWidth="1"/>
    <col min="10251" max="10251" width="14.54296875" style="7" customWidth="1"/>
    <col min="10252" max="10253" width="14" style="7" customWidth="1"/>
    <col min="10254" max="10254" width="14.54296875" style="7" customWidth="1"/>
    <col min="10255" max="10255" width="14.26953125" style="7" customWidth="1"/>
    <col min="10256" max="10256" width="16" style="7" customWidth="1"/>
    <col min="10257" max="10497" width="9" style="7"/>
    <col min="10498" max="10498" width="3.7265625" style="7" customWidth="1"/>
    <col min="10499" max="10499" width="13.26953125" style="7" customWidth="1"/>
    <col min="10500" max="10500" width="45.1796875" style="7" customWidth="1"/>
    <col min="10501" max="10501" width="3.81640625" style="7" customWidth="1"/>
    <col min="10502" max="10502" width="7.1796875" style="7" customWidth="1"/>
    <col min="10503" max="10503" width="9.26953125" style="7" customWidth="1"/>
    <col min="10504" max="10504" width="10.54296875" style="7" customWidth="1"/>
    <col min="10505" max="10505" width="15.453125" style="7" customWidth="1"/>
    <col min="10506" max="10506" width="15.54296875" style="7" customWidth="1"/>
    <col min="10507" max="10507" width="14.54296875" style="7" customWidth="1"/>
    <col min="10508" max="10509" width="14" style="7" customWidth="1"/>
    <col min="10510" max="10510" width="14.54296875" style="7" customWidth="1"/>
    <col min="10511" max="10511" width="14.26953125" style="7" customWidth="1"/>
    <col min="10512" max="10512" width="16" style="7" customWidth="1"/>
    <col min="10513" max="10753" width="9" style="7"/>
    <col min="10754" max="10754" width="3.7265625" style="7" customWidth="1"/>
    <col min="10755" max="10755" width="13.26953125" style="7" customWidth="1"/>
    <col min="10756" max="10756" width="45.1796875" style="7" customWidth="1"/>
    <col min="10757" max="10757" width="3.81640625" style="7" customWidth="1"/>
    <col min="10758" max="10758" width="7.1796875" style="7" customWidth="1"/>
    <col min="10759" max="10759" width="9.26953125" style="7" customWidth="1"/>
    <col min="10760" max="10760" width="10.54296875" style="7" customWidth="1"/>
    <col min="10761" max="10761" width="15.453125" style="7" customWidth="1"/>
    <col min="10762" max="10762" width="15.54296875" style="7" customWidth="1"/>
    <col min="10763" max="10763" width="14.54296875" style="7" customWidth="1"/>
    <col min="10764" max="10765" width="14" style="7" customWidth="1"/>
    <col min="10766" max="10766" width="14.54296875" style="7" customWidth="1"/>
    <col min="10767" max="10767" width="14.26953125" style="7" customWidth="1"/>
    <col min="10768" max="10768" width="16" style="7" customWidth="1"/>
    <col min="10769" max="11009" width="9" style="7"/>
    <col min="11010" max="11010" width="3.7265625" style="7" customWidth="1"/>
    <col min="11011" max="11011" width="13.26953125" style="7" customWidth="1"/>
    <col min="11012" max="11012" width="45.1796875" style="7" customWidth="1"/>
    <col min="11013" max="11013" width="3.81640625" style="7" customWidth="1"/>
    <col min="11014" max="11014" width="7.1796875" style="7" customWidth="1"/>
    <col min="11015" max="11015" width="9.26953125" style="7" customWidth="1"/>
    <col min="11016" max="11016" width="10.54296875" style="7" customWidth="1"/>
    <col min="11017" max="11017" width="15.453125" style="7" customWidth="1"/>
    <col min="11018" max="11018" width="15.54296875" style="7" customWidth="1"/>
    <col min="11019" max="11019" width="14.54296875" style="7" customWidth="1"/>
    <col min="11020" max="11021" width="14" style="7" customWidth="1"/>
    <col min="11022" max="11022" width="14.54296875" style="7" customWidth="1"/>
    <col min="11023" max="11023" width="14.26953125" style="7" customWidth="1"/>
    <col min="11024" max="11024" width="16" style="7" customWidth="1"/>
    <col min="11025" max="11265" width="9" style="7"/>
    <col min="11266" max="11266" width="3.7265625" style="7" customWidth="1"/>
    <col min="11267" max="11267" width="13.26953125" style="7" customWidth="1"/>
    <col min="11268" max="11268" width="45.1796875" style="7" customWidth="1"/>
    <col min="11269" max="11269" width="3.81640625" style="7" customWidth="1"/>
    <col min="11270" max="11270" width="7.1796875" style="7" customWidth="1"/>
    <col min="11271" max="11271" width="9.26953125" style="7" customWidth="1"/>
    <col min="11272" max="11272" width="10.54296875" style="7" customWidth="1"/>
    <col min="11273" max="11273" width="15.453125" style="7" customWidth="1"/>
    <col min="11274" max="11274" width="15.54296875" style="7" customWidth="1"/>
    <col min="11275" max="11275" width="14.54296875" style="7" customWidth="1"/>
    <col min="11276" max="11277" width="14" style="7" customWidth="1"/>
    <col min="11278" max="11278" width="14.54296875" style="7" customWidth="1"/>
    <col min="11279" max="11279" width="14.26953125" style="7" customWidth="1"/>
    <col min="11280" max="11280" width="16" style="7" customWidth="1"/>
    <col min="11281" max="11521" width="9" style="7"/>
    <col min="11522" max="11522" width="3.7265625" style="7" customWidth="1"/>
    <col min="11523" max="11523" width="13.26953125" style="7" customWidth="1"/>
    <col min="11524" max="11524" width="45.1796875" style="7" customWidth="1"/>
    <col min="11525" max="11525" width="3.81640625" style="7" customWidth="1"/>
    <col min="11526" max="11526" width="7.1796875" style="7" customWidth="1"/>
    <col min="11527" max="11527" width="9.26953125" style="7" customWidth="1"/>
    <col min="11528" max="11528" width="10.54296875" style="7" customWidth="1"/>
    <col min="11529" max="11529" width="15.453125" style="7" customWidth="1"/>
    <col min="11530" max="11530" width="15.54296875" style="7" customWidth="1"/>
    <col min="11531" max="11531" width="14.54296875" style="7" customWidth="1"/>
    <col min="11532" max="11533" width="14" style="7" customWidth="1"/>
    <col min="11534" max="11534" width="14.54296875" style="7" customWidth="1"/>
    <col min="11535" max="11535" width="14.26953125" style="7" customWidth="1"/>
    <col min="11536" max="11536" width="16" style="7" customWidth="1"/>
    <col min="11537" max="11777" width="9" style="7"/>
    <col min="11778" max="11778" width="3.7265625" style="7" customWidth="1"/>
    <col min="11779" max="11779" width="13.26953125" style="7" customWidth="1"/>
    <col min="11780" max="11780" width="45.1796875" style="7" customWidth="1"/>
    <col min="11781" max="11781" width="3.81640625" style="7" customWidth="1"/>
    <col min="11782" max="11782" width="7.1796875" style="7" customWidth="1"/>
    <col min="11783" max="11783" width="9.26953125" style="7" customWidth="1"/>
    <col min="11784" max="11784" width="10.54296875" style="7" customWidth="1"/>
    <col min="11785" max="11785" width="15.453125" style="7" customWidth="1"/>
    <col min="11786" max="11786" width="15.54296875" style="7" customWidth="1"/>
    <col min="11787" max="11787" width="14.54296875" style="7" customWidth="1"/>
    <col min="11788" max="11789" width="14" style="7" customWidth="1"/>
    <col min="11790" max="11790" width="14.54296875" style="7" customWidth="1"/>
    <col min="11791" max="11791" width="14.26953125" style="7" customWidth="1"/>
    <col min="11792" max="11792" width="16" style="7" customWidth="1"/>
    <col min="11793" max="12033" width="9" style="7"/>
    <col min="12034" max="12034" width="3.7265625" style="7" customWidth="1"/>
    <col min="12035" max="12035" width="13.26953125" style="7" customWidth="1"/>
    <col min="12036" max="12036" width="45.1796875" style="7" customWidth="1"/>
    <col min="12037" max="12037" width="3.81640625" style="7" customWidth="1"/>
    <col min="12038" max="12038" width="7.1796875" style="7" customWidth="1"/>
    <col min="12039" max="12039" width="9.26953125" style="7" customWidth="1"/>
    <col min="12040" max="12040" width="10.54296875" style="7" customWidth="1"/>
    <col min="12041" max="12041" width="15.453125" style="7" customWidth="1"/>
    <col min="12042" max="12042" width="15.54296875" style="7" customWidth="1"/>
    <col min="12043" max="12043" width="14.54296875" style="7" customWidth="1"/>
    <col min="12044" max="12045" width="14" style="7" customWidth="1"/>
    <col min="12046" max="12046" width="14.54296875" style="7" customWidth="1"/>
    <col min="12047" max="12047" width="14.26953125" style="7" customWidth="1"/>
    <col min="12048" max="12048" width="16" style="7" customWidth="1"/>
    <col min="12049" max="12289" width="9" style="7"/>
    <col min="12290" max="12290" width="3.7265625" style="7" customWidth="1"/>
    <col min="12291" max="12291" width="13.26953125" style="7" customWidth="1"/>
    <col min="12292" max="12292" width="45.1796875" style="7" customWidth="1"/>
    <col min="12293" max="12293" width="3.81640625" style="7" customWidth="1"/>
    <col min="12294" max="12294" width="7.1796875" style="7" customWidth="1"/>
    <col min="12295" max="12295" width="9.26953125" style="7" customWidth="1"/>
    <col min="12296" max="12296" width="10.54296875" style="7" customWidth="1"/>
    <col min="12297" max="12297" width="15.453125" style="7" customWidth="1"/>
    <col min="12298" max="12298" width="15.54296875" style="7" customWidth="1"/>
    <col min="12299" max="12299" width="14.54296875" style="7" customWidth="1"/>
    <col min="12300" max="12301" width="14" style="7" customWidth="1"/>
    <col min="12302" max="12302" width="14.54296875" style="7" customWidth="1"/>
    <col min="12303" max="12303" width="14.26953125" style="7" customWidth="1"/>
    <col min="12304" max="12304" width="16" style="7" customWidth="1"/>
    <col min="12305" max="12545" width="9" style="7"/>
    <col min="12546" max="12546" width="3.7265625" style="7" customWidth="1"/>
    <col min="12547" max="12547" width="13.26953125" style="7" customWidth="1"/>
    <col min="12548" max="12548" width="45.1796875" style="7" customWidth="1"/>
    <col min="12549" max="12549" width="3.81640625" style="7" customWidth="1"/>
    <col min="12550" max="12550" width="7.1796875" style="7" customWidth="1"/>
    <col min="12551" max="12551" width="9.26953125" style="7" customWidth="1"/>
    <col min="12552" max="12552" width="10.54296875" style="7" customWidth="1"/>
    <col min="12553" max="12553" width="15.453125" style="7" customWidth="1"/>
    <col min="12554" max="12554" width="15.54296875" style="7" customWidth="1"/>
    <col min="12555" max="12555" width="14.54296875" style="7" customWidth="1"/>
    <col min="12556" max="12557" width="14" style="7" customWidth="1"/>
    <col min="12558" max="12558" width="14.54296875" style="7" customWidth="1"/>
    <col min="12559" max="12559" width="14.26953125" style="7" customWidth="1"/>
    <col min="12560" max="12560" width="16" style="7" customWidth="1"/>
    <col min="12561" max="12801" width="9" style="7"/>
    <col min="12802" max="12802" width="3.7265625" style="7" customWidth="1"/>
    <col min="12803" max="12803" width="13.26953125" style="7" customWidth="1"/>
    <col min="12804" max="12804" width="45.1796875" style="7" customWidth="1"/>
    <col min="12805" max="12805" width="3.81640625" style="7" customWidth="1"/>
    <col min="12806" max="12806" width="7.1796875" style="7" customWidth="1"/>
    <col min="12807" max="12807" width="9.26953125" style="7" customWidth="1"/>
    <col min="12808" max="12808" width="10.54296875" style="7" customWidth="1"/>
    <col min="12809" max="12809" width="15.453125" style="7" customWidth="1"/>
    <col min="12810" max="12810" width="15.54296875" style="7" customWidth="1"/>
    <col min="12811" max="12811" width="14.54296875" style="7" customWidth="1"/>
    <col min="12812" max="12813" width="14" style="7" customWidth="1"/>
    <col min="12814" max="12814" width="14.54296875" style="7" customWidth="1"/>
    <col min="12815" max="12815" width="14.26953125" style="7" customWidth="1"/>
    <col min="12816" max="12816" width="16" style="7" customWidth="1"/>
    <col min="12817" max="13057" width="9" style="7"/>
    <col min="13058" max="13058" width="3.7265625" style="7" customWidth="1"/>
    <col min="13059" max="13059" width="13.26953125" style="7" customWidth="1"/>
    <col min="13060" max="13060" width="45.1796875" style="7" customWidth="1"/>
    <col min="13061" max="13061" width="3.81640625" style="7" customWidth="1"/>
    <col min="13062" max="13062" width="7.1796875" style="7" customWidth="1"/>
    <col min="13063" max="13063" width="9.26953125" style="7" customWidth="1"/>
    <col min="13064" max="13064" width="10.54296875" style="7" customWidth="1"/>
    <col min="13065" max="13065" width="15.453125" style="7" customWidth="1"/>
    <col min="13066" max="13066" width="15.54296875" style="7" customWidth="1"/>
    <col min="13067" max="13067" width="14.54296875" style="7" customWidth="1"/>
    <col min="13068" max="13069" width="14" style="7" customWidth="1"/>
    <col min="13070" max="13070" width="14.54296875" style="7" customWidth="1"/>
    <col min="13071" max="13071" width="14.26953125" style="7" customWidth="1"/>
    <col min="13072" max="13072" width="16" style="7" customWidth="1"/>
    <col min="13073" max="13313" width="9" style="7"/>
    <col min="13314" max="13314" width="3.7265625" style="7" customWidth="1"/>
    <col min="13315" max="13315" width="13.26953125" style="7" customWidth="1"/>
    <col min="13316" max="13316" width="45.1796875" style="7" customWidth="1"/>
    <col min="13317" max="13317" width="3.81640625" style="7" customWidth="1"/>
    <col min="13318" max="13318" width="7.1796875" style="7" customWidth="1"/>
    <col min="13319" max="13319" width="9.26953125" style="7" customWidth="1"/>
    <col min="13320" max="13320" width="10.54296875" style="7" customWidth="1"/>
    <col min="13321" max="13321" width="15.453125" style="7" customWidth="1"/>
    <col min="13322" max="13322" width="15.54296875" style="7" customWidth="1"/>
    <col min="13323" max="13323" width="14.54296875" style="7" customWidth="1"/>
    <col min="13324" max="13325" width="14" style="7" customWidth="1"/>
    <col min="13326" max="13326" width="14.54296875" style="7" customWidth="1"/>
    <col min="13327" max="13327" width="14.26953125" style="7" customWidth="1"/>
    <col min="13328" max="13328" width="16" style="7" customWidth="1"/>
    <col min="13329" max="13569" width="9" style="7"/>
    <col min="13570" max="13570" width="3.7265625" style="7" customWidth="1"/>
    <col min="13571" max="13571" width="13.26953125" style="7" customWidth="1"/>
    <col min="13572" max="13572" width="45.1796875" style="7" customWidth="1"/>
    <col min="13573" max="13573" width="3.81640625" style="7" customWidth="1"/>
    <col min="13574" max="13574" width="7.1796875" style="7" customWidth="1"/>
    <col min="13575" max="13575" width="9.26953125" style="7" customWidth="1"/>
    <col min="13576" max="13576" width="10.54296875" style="7" customWidth="1"/>
    <col min="13577" max="13577" width="15.453125" style="7" customWidth="1"/>
    <col min="13578" max="13578" width="15.54296875" style="7" customWidth="1"/>
    <col min="13579" max="13579" width="14.54296875" style="7" customWidth="1"/>
    <col min="13580" max="13581" width="14" style="7" customWidth="1"/>
    <col min="13582" max="13582" width="14.54296875" style="7" customWidth="1"/>
    <col min="13583" max="13583" width="14.26953125" style="7" customWidth="1"/>
    <col min="13584" max="13584" width="16" style="7" customWidth="1"/>
    <col min="13585" max="13825" width="9" style="7"/>
    <col min="13826" max="13826" width="3.7265625" style="7" customWidth="1"/>
    <col min="13827" max="13827" width="13.26953125" style="7" customWidth="1"/>
    <col min="13828" max="13828" width="45.1796875" style="7" customWidth="1"/>
    <col min="13829" max="13829" width="3.81640625" style="7" customWidth="1"/>
    <col min="13830" max="13830" width="7.1796875" style="7" customWidth="1"/>
    <col min="13831" max="13831" width="9.26953125" style="7" customWidth="1"/>
    <col min="13832" max="13832" width="10.54296875" style="7" customWidth="1"/>
    <col min="13833" max="13833" width="15.453125" style="7" customWidth="1"/>
    <col min="13834" max="13834" width="15.54296875" style="7" customWidth="1"/>
    <col min="13835" max="13835" width="14.54296875" style="7" customWidth="1"/>
    <col min="13836" max="13837" width="14" style="7" customWidth="1"/>
    <col min="13838" max="13838" width="14.54296875" style="7" customWidth="1"/>
    <col min="13839" max="13839" width="14.26953125" style="7" customWidth="1"/>
    <col min="13840" max="13840" width="16" style="7" customWidth="1"/>
    <col min="13841" max="14081" width="9" style="7"/>
    <col min="14082" max="14082" width="3.7265625" style="7" customWidth="1"/>
    <col min="14083" max="14083" width="13.26953125" style="7" customWidth="1"/>
    <col min="14084" max="14084" width="45.1796875" style="7" customWidth="1"/>
    <col min="14085" max="14085" width="3.81640625" style="7" customWidth="1"/>
    <col min="14086" max="14086" width="7.1796875" style="7" customWidth="1"/>
    <col min="14087" max="14087" width="9.26953125" style="7" customWidth="1"/>
    <col min="14088" max="14088" width="10.54296875" style="7" customWidth="1"/>
    <col min="14089" max="14089" width="15.453125" style="7" customWidth="1"/>
    <col min="14090" max="14090" width="15.54296875" style="7" customWidth="1"/>
    <col min="14091" max="14091" width="14.54296875" style="7" customWidth="1"/>
    <col min="14092" max="14093" width="14" style="7" customWidth="1"/>
    <col min="14094" max="14094" width="14.54296875" style="7" customWidth="1"/>
    <col min="14095" max="14095" width="14.26953125" style="7" customWidth="1"/>
    <col min="14096" max="14096" width="16" style="7" customWidth="1"/>
    <col min="14097" max="14337" width="9" style="7"/>
    <col min="14338" max="14338" width="3.7265625" style="7" customWidth="1"/>
    <col min="14339" max="14339" width="13.26953125" style="7" customWidth="1"/>
    <col min="14340" max="14340" width="45.1796875" style="7" customWidth="1"/>
    <col min="14341" max="14341" width="3.81640625" style="7" customWidth="1"/>
    <col min="14342" max="14342" width="7.1796875" style="7" customWidth="1"/>
    <col min="14343" max="14343" width="9.26953125" style="7" customWidth="1"/>
    <col min="14344" max="14344" width="10.54296875" style="7" customWidth="1"/>
    <col min="14345" max="14345" width="15.453125" style="7" customWidth="1"/>
    <col min="14346" max="14346" width="15.54296875" style="7" customWidth="1"/>
    <col min="14347" max="14347" width="14.54296875" style="7" customWidth="1"/>
    <col min="14348" max="14349" width="14" style="7" customWidth="1"/>
    <col min="14350" max="14350" width="14.54296875" style="7" customWidth="1"/>
    <col min="14351" max="14351" width="14.26953125" style="7" customWidth="1"/>
    <col min="14352" max="14352" width="16" style="7" customWidth="1"/>
    <col min="14353" max="14593" width="9" style="7"/>
    <col min="14594" max="14594" width="3.7265625" style="7" customWidth="1"/>
    <col min="14595" max="14595" width="13.26953125" style="7" customWidth="1"/>
    <col min="14596" max="14596" width="45.1796875" style="7" customWidth="1"/>
    <col min="14597" max="14597" width="3.81640625" style="7" customWidth="1"/>
    <col min="14598" max="14598" width="7.1796875" style="7" customWidth="1"/>
    <col min="14599" max="14599" width="9.26953125" style="7" customWidth="1"/>
    <col min="14600" max="14600" width="10.54296875" style="7" customWidth="1"/>
    <col min="14601" max="14601" width="15.453125" style="7" customWidth="1"/>
    <col min="14602" max="14602" width="15.54296875" style="7" customWidth="1"/>
    <col min="14603" max="14603" width="14.54296875" style="7" customWidth="1"/>
    <col min="14604" max="14605" width="14" style="7" customWidth="1"/>
    <col min="14606" max="14606" width="14.54296875" style="7" customWidth="1"/>
    <col min="14607" max="14607" width="14.26953125" style="7" customWidth="1"/>
    <col min="14608" max="14608" width="16" style="7" customWidth="1"/>
    <col min="14609" max="14849" width="9" style="7"/>
    <col min="14850" max="14850" width="3.7265625" style="7" customWidth="1"/>
    <col min="14851" max="14851" width="13.26953125" style="7" customWidth="1"/>
    <col min="14852" max="14852" width="45.1796875" style="7" customWidth="1"/>
    <col min="14853" max="14853" width="3.81640625" style="7" customWidth="1"/>
    <col min="14854" max="14854" width="7.1796875" style="7" customWidth="1"/>
    <col min="14855" max="14855" width="9.26953125" style="7" customWidth="1"/>
    <col min="14856" max="14856" width="10.54296875" style="7" customWidth="1"/>
    <col min="14857" max="14857" width="15.453125" style="7" customWidth="1"/>
    <col min="14858" max="14858" width="15.54296875" style="7" customWidth="1"/>
    <col min="14859" max="14859" width="14.54296875" style="7" customWidth="1"/>
    <col min="14860" max="14861" width="14" style="7" customWidth="1"/>
    <col min="14862" max="14862" width="14.54296875" style="7" customWidth="1"/>
    <col min="14863" max="14863" width="14.26953125" style="7" customWidth="1"/>
    <col min="14864" max="14864" width="16" style="7" customWidth="1"/>
    <col min="14865" max="15105" width="9" style="7"/>
    <col min="15106" max="15106" width="3.7265625" style="7" customWidth="1"/>
    <col min="15107" max="15107" width="13.26953125" style="7" customWidth="1"/>
    <col min="15108" max="15108" width="45.1796875" style="7" customWidth="1"/>
    <col min="15109" max="15109" width="3.81640625" style="7" customWidth="1"/>
    <col min="15110" max="15110" width="7.1796875" style="7" customWidth="1"/>
    <col min="15111" max="15111" width="9.26953125" style="7" customWidth="1"/>
    <col min="15112" max="15112" width="10.54296875" style="7" customWidth="1"/>
    <col min="15113" max="15113" width="15.453125" style="7" customWidth="1"/>
    <col min="15114" max="15114" width="15.54296875" style="7" customWidth="1"/>
    <col min="15115" max="15115" width="14.54296875" style="7" customWidth="1"/>
    <col min="15116" max="15117" width="14" style="7" customWidth="1"/>
    <col min="15118" max="15118" width="14.54296875" style="7" customWidth="1"/>
    <col min="15119" max="15119" width="14.26953125" style="7" customWidth="1"/>
    <col min="15120" max="15120" width="16" style="7" customWidth="1"/>
    <col min="15121" max="15361" width="9" style="7"/>
    <col min="15362" max="15362" width="3.7265625" style="7" customWidth="1"/>
    <col min="15363" max="15363" width="13.26953125" style="7" customWidth="1"/>
    <col min="15364" max="15364" width="45.1796875" style="7" customWidth="1"/>
    <col min="15365" max="15365" width="3.81640625" style="7" customWidth="1"/>
    <col min="15366" max="15366" width="7.1796875" style="7" customWidth="1"/>
    <col min="15367" max="15367" width="9.26953125" style="7" customWidth="1"/>
    <col min="15368" max="15368" width="10.54296875" style="7" customWidth="1"/>
    <col min="15369" max="15369" width="15.453125" style="7" customWidth="1"/>
    <col min="15370" max="15370" width="15.54296875" style="7" customWidth="1"/>
    <col min="15371" max="15371" width="14.54296875" style="7" customWidth="1"/>
    <col min="15372" max="15373" width="14" style="7" customWidth="1"/>
    <col min="15374" max="15374" width="14.54296875" style="7" customWidth="1"/>
    <col min="15375" max="15375" width="14.26953125" style="7" customWidth="1"/>
    <col min="15376" max="15376" width="16" style="7" customWidth="1"/>
    <col min="15377" max="15617" width="9" style="7"/>
    <col min="15618" max="15618" width="3.7265625" style="7" customWidth="1"/>
    <col min="15619" max="15619" width="13.26953125" style="7" customWidth="1"/>
    <col min="15620" max="15620" width="45.1796875" style="7" customWidth="1"/>
    <col min="15621" max="15621" width="3.81640625" style="7" customWidth="1"/>
    <col min="15622" max="15622" width="7.1796875" style="7" customWidth="1"/>
    <col min="15623" max="15623" width="9.26953125" style="7" customWidth="1"/>
    <col min="15624" max="15624" width="10.54296875" style="7" customWidth="1"/>
    <col min="15625" max="15625" width="15.453125" style="7" customWidth="1"/>
    <col min="15626" max="15626" width="15.54296875" style="7" customWidth="1"/>
    <col min="15627" max="15627" width="14.54296875" style="7" customWidth="1"/>
    <col min="15628" max="15629" width="14" style="7" customWidth="1"/>
    <col min="15630" max="15630" width="14.54296875" style="7" customWidth="1"/>
    <col min="15631" max="15631" width="14.26953125" style="7" customWidth="1"/>
    <col min="15632" max="15632" width="16" style="7" customWidth="1"/>
    <col min="15633" max="15873" width="9" style="7"/>
    <col min="15874" max="15874" width="3.7265625" style="7" customWidth="1"/>
    <col min="15875" max="15875" width="13.26953125" style="7" customWidth="1"/>
    <col min="15876" max="15876" width="45.1796875" style="7" customWidth="1"/>
    <col min="15877" max="15877" width="3.81640625" style="7" customWidth="1"/>
    <col min="15878" max="15878" width="7.1796875" style="7" customWidth="1"/>
    <col min="15879" max="15879" width="9.26953125" style="7" customWidth="1"/>
    <col min="15880" max="15880" width="10.54296875" style="7" customWidth="1"/>
    <col min="15881" max="15881" width="15.453125" style="7" customWidth="1"/>
    <col min="15882" max="15882" width="15.54296875" style="7" customWidth="1"/>
    <col min="15883" max="15883" width="14.54296875" style="7" customWidth="1"/>
    <col min="15884" max="15885" width="14" style="7" customWidth="1"/>
    <col min="15886" max="15886" width="14.54296875" style="7" customWidth="1"/>
    <col min="15887" max="15887" width="14.26953125" style="7" customWidth="1"/>
    <col min="15888" max="15888" width="16" style="7" customWidth="1"/>
    <col min="15889" max="16129" width="9" style="7"/>
    <col min="16130" max="16130" width="3.7265625" style="7" customWidth="1"/>
    <col min="16131" max="16131" width="13.26953125" style="7" customWidth="1"/>
    <col min="16132" max="16132" width="45.1796875" style="7" customWidth="1"/>
    <col min="16133" max="16133" width="3.81640625" style="7" customWidth="1"/>
    <col min="16134" max="16134" width="7.1796875" style="7" customWidth="1"/>
    <col min="16135" max="16135" width="9.26953125" style="7" customWidth="1"/>
    <col min="16136" max="16136" width="10.54296875" style="7" customWidth="1"/>
    <col min="16137" max="16137" width="15.453125" style="7" customWidth="1"/>
    <col min="16138" max="16138" width="15.54296875" style="7" customWidth="1"/>
    <col min="16139" max="16139" width="14.54296875" style="7" customWidth="1"/>
    <col min="16140" max="16141" width="14" style="7" customWidth="1"/>
    <col min="16142" max="16142" width="14.54296875" style="7" customWidth="1"/>
    <col min="16143" max="16143" width="14.26953125" style="7" customWidth="1"/>
    <col min="16144" max="16144" width="16" style="7" customWidth="1"/>
    <col min="16145" max="16384" width="9" style="7"/>
  </cols>
  <sheetData>
    <row r="1" spans="1:29" ht="18" x14ac:dyDescent="0.35">
      <c r="A1" s="199" t="s">
        <v>0</v>
      </c>
      <c r="B1" s="199"/>
      <c r="C1" s="200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R1" s="23"/>
      <c r="S1" s="23"/>
    </row>
    <row r="2" spans="1:29" x14ac:dyDescent="0.25">
      <c r="A2" s="24" t="s">
        <v>1</v>
      </c>
      <c r="B2" s="25"/>
      <c r="C2" s="7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R2" s="25"/>
      <c r="S2" s="25"/>
    </row>
    <row r="3" spans="1:29" x14ac:dyDescent="0.25">
      <c r="A3" s="24" t="s">
        <v>2621</v>
      </c>
      <c r="B3" s="25"/>
      <c r="C3" s="7"/>
      <c r="D3" s="25"/>
      <c r="E3" s="25"/>
      <c r="F3" s="25"/>
      <c r="G3" s="25"/>
      <c r="H3" s="25"/>
      <c r="I3" s="25"/>
      <c r="J3" s="201"/>
      <c r="K3" s="202"/>
      <c r="L3" s="26"/>
      <c r="M3" s="25"/>
      <c r="N3" s="25"/>
      <c r="O3" s="25"/>
      <c r="P3" s="25"/>
      <c r="R3" s="25"/>
      <c r="S3" s="25"/>
    </row>
    <row r="4" spans="1:29" x14ac:dyDescent="0.25">
      <c r="A4" s="24" t="s">
        <v>2577</v>
      </c>
      <c r="B4" s="25"/>
      <c r="C4" s="7"/>
      <c r="D4" s="25"/>
      <c r="E4" s="25"/>
      <c r="F4" s="25"/>
      <c r="G4" s="25"/>
      <c r="H4" s="25"/>
      <c r="I4" s="25"/>
      <c r="J4" s="201"/>
      <c r="K4" s="202"/>
      <c r="L4" s="26"/>
      <c r="M4" s="25"/>
      <c r="N4" s="25"/>
      <c r="O4" s="25"/>
      <c r="P4" s="25"/>
      <c r="R4" s="25"/>
      <c r="S4" s="25"/>
    </row>
    <row r="5" spans="1:29" x14ac:dyDescent="0.35">
      <c r="A5" s="27"/>
      <c r="B5" s="28"/>
      <c r="C5" s="7"/>
      <c r="D5" s="29"/>
      <c r="E5" s="30"/>
      <c r="F5" s="30"/>
      <c r="G5" s="31"/>
      <c r="H5" s="31"/>
      <c r="I5" s="31"/>
      <c r="J5" s="203"/>
      <c r="K5" s="204"/>
      <c r="L5" s="31"/>
      <c r="M5" s="31"/>
      <c r="N5" s="31"/>
      <c r="O5" s="31"/>
      <c r="P5" s="31"/>
      <c r="R5" s="31"/>
      <c r="S5" s="31"/>
    </row>
    <row r="6" spans="1:29" x14ac:dyDescent="0.25">
      <c r="A6" s="32" t="s">
        <v>4</v>
      </c>
      <c r="B6" s="25"/>
      <c r="C6" s="7"/>
      <c r="D6" s="33"/>
      <c r="E6" s="34"/>
      <c r="F6" s="34"/>
      <c r="G6" s="35"/>
      <c r="H6" s="35"/>
      <c r="I6" s="35"/>
      <c r="J6" s="197"/>
      <c r="K6" s="198"/>
      <c r="L6" s="35"/>
      <c r="M6" s="35"/>
      <c r="N6" s="35"/>
      <c r="O6" s="35"/>
      <c r="P6" s="35"/>
      <c r="R6" s="35"/>
      <c r="S6" s="35"/>
    </row>
    <row r="7" spans="1:29" x14ac:dyDescent="0.25">
      <c r="A7" s="32" t="s">
        <v>5</v>
      </c>
      <c r="B7" s="25"/>
      <c r="C7" s="7"/>
      <c r="D7" s="33"/>
      <c r="E7" s="34"/>
      <c r="F7" s="34"/>
      <c r="G7" s="35"/>
      <c r="H7" s="35"/>
      <c r="I7" s="35"/>
      <c r="J7" s="197"/>
      <c r="K7" s="198"/>
      <c r="L7" s="35"/>
      <c r="M7" s="35"/>
      <c r="N7" s="32"/>
      <c r="O7" s="35"/>
      <c r="P7" s="35"/>
      <c r="R7" s="35"/>
      <c r="S7" s="35"/>
    </row>
    <row r="8" spans="1:29" x14ac:dyDescent="0.25">
      <c r="A8" s="32" t="s">
        <v>7</v>
      </c>
      <c r="B8" s="25"/>
      <c r="C8" s="7"/>
      <c r="D8" s="33"/>
      <c r="E8" s="34"/>
      <c r="F8" s="34"/>
      <c r="G8" s="35"/>
      <c r="H8" s="35"/>
      <c r="I8" s="35"/>
      <c r="J8" s="197"/>
      <c r="K8" s="198"/>
      <c r="L8" s="35"/>
      <c r="M8" s="35"/>
      <c r="N8" s="32"/>
      <c r="O8" s="35"/>
      <c r="P8" s="35"/>
      <c r="R8" s="35"/>
      <c r="S8" s="35"/>
    </row>
    <row r="9" spans="1:29" x14ac:dyDescent="0.35">
      <c r="A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R9" s="7"/>
      <c r="S9" s="7"/>
    </row>
    <row r="10" spans="1:29" s="38" customFormat="1" ht="13" x14ac:dyDescent="0.3">
      <c r="A10" s="36"/>
      <c r="B10" s="37"/>
      <c r="D10" s="39"/>
      <c r="E10" s="40"/>
      <c r="F10" s="41"/>
      <c r="G10" s="42"/>
      <c r="H10" s="191" t="s">
        <v>4585</v>
      </c>
      <c r="I10" s="192"/>
      <c r="J10" s="192"/>
      <c r="K10" s="192"/>
      <c r="L10" s="192"/>
      <c r="M10" s="192"/>
      <c r="N10" s="192"/>
      <c r="O10" s="192"/>
      <c r="P10" s="192"/>
      <c r="Q10" s="192"/>
      <c r="R10" s="193"/>
      <c r="S10" s="42"/>
      <c r="T10" s="43"/>
      <c r="U10" s="43"/>
      <c r="V10" s="43"/>
      <c r="W10" s="43"/>
      <c r="X10" s="43"/>
      <c r="Y10" s="194" t="s">
        <v>4584</v>
      </c>
      <c r="Z10" s="195"/>
      <c r="AA10" s="195"/>
      <c r="AB10" s="196"/>
      <c r="AC10" s="44"/>
    </row>
    <row r="11" spans="1:29" s="38" customFormat="1" ht="13" x14ac:dyDescent="0.3">
      <c r="F11" s="45" t="s">
        <v>4560</v>
      </c>
      <c r="G11" s="45" t="s">
        <v>4561</v>
      </c>
      <c r="H11" s="45" t="s">
        <v>4562</v>
      </c>
      <c r="I11" s="45"/>
      <c r="J11" s="45"/>
      <c r="K11" s="45"/>
      <c r="L11" s="45"/>
      <c r="M11" s="45"/>
      <c r="N11" s="45"/>
      <c r="O11" s="45"/>
      <c r="P11" s="45"/>
      <c r="Q11" s="45"/>
      <c r="R11" s="45" t="s">
        <v>4566</v>
      </c>
      <c r="S11" s="45"/>
      <c r="T11" s="45" t="s">
        <v>4568</v>
      </c>
      <c r="U11" s="45" t="s">
        <v>4569</v>
      </c>
      <c r="V11" s="45" t="s">
        <v>4570</v>
      </c>
      <c r="W11" s="45" t="s">
        <v>4571</v>
      </c>
      <c r="X11" s="45" t="s">
        <v>4572</v>
      </c>
      <c r="Y11" s="45" t="s">
        <v>4573</v>
      </c>
      <c r="Z11" s="45" t="s">
        <v>4574</v>
      </c>
      <c r="AA11" s="45" t="s">
        <v>4575</v>
      </c>
      <c r="AB11" s="45" t="s">
        <v>95</v>
      </c>
      <c r="AC11" s="45" t="s">
        <v>4576</v>
      </c>
    </row>
    <row r="12" spans="1:29" s="38" customFormat="1" ht="104.5" thickBot="1" x14ac:dyDescent="0.4">
      <c r="A12" s="46" t="s">
        <v>4588</v>
      </c>
      <c r="B12" s="46" t="s">
        <v>4587</v>
      </c>
      <c r="C12" s="46" t="s">
        <v>4586</v>
      </c>
      <c r="D12" s="46" t="s">
        <v>8</v>
      </c>
      <c r="E12" s="46" t="s">
        <v>9</v>
      </c>
      <c r="F12" s="47" t="s">
        <v>4563</v>
      </c>
      <c r="G12" s="48" t="s">
        <v>4564</v>
      </c>
      <c r="H12" s="49" t="s">
        <v>4565</v>
      </c>
      <c r="I12" s="46" t="s">
        <v>10</v>
      </c>
      <c r="J12" s="46" t="s">
        <v>11</v>
      </c>
      <c r="K12" s="46" t="s">
        <v>12</v>
      </c>
      <c r="L12" s="46" t="s">
        <v>13</v>
      </c>
      <c r="M12" s="46" t="s">
        <v>14</v>
      </c>
      <c r="N12" s="46" t="s">
        <v>15</v>
      </c>
      <c r="O12" s="46" t="s">
        <v>16</v>
      </c>
      <c r="P12" s="46" t="s">
        <v>17</v>
      </c>
      <c r="R12" s="50" t="s">
        <v>4567</v>
      </c>
      <c r="S12" s="46" t="s">
        <v>11</v>
      </c>
      <c r="T12" s="49" t="s">
        <v>4577</v>
      </c>
      <c r="U12" s="49" t="s">
        <v>4578</v>
      </c>
      <c r="V12" s="49" t="s">
        <v>4579</v>
      </c>
      <c r="W12" s="49" t="s">
        <v>4580</v>
      </c>
      <c r="X12" s="49" t="s">
        <v>4581</v>
      </c>
      <c r="Y12" s="49">
        <v>2018</v>
      </c>
      <c r="Z12" s="49">
        <v>2019</v>
      </c>
      <c r="AA12" s="49">
        <v>2020</v>
      </c>
      <c r="AB12" s="49" t="s">
        <v>4582</v>
      </c>
      <c r="AC12" s="51" t="s">
        <v>4583</v>
      </c>
    </row>
    <row r="13" spans="1:29" ht="15" thickBot="1" x14ac:dyDescent="0.35">
      <c r="A13" s="53"/>
      <c r="B13" s="54" t="s">
        <v>2204</v>
      </c>
      <c r="C13" s="55" t="s">
        <v>3217</v>
      </c>
      <c r="D13" s="55"/>
      <c r="E13" s="56"/>
      <c r="F13" s="56"/>
      <c r="G13" s="57"/>
      <c r="H13" s="57"/>
      <c r="I13" s="57">
        <v>574260.1</v>
      </c>
      <c r="J13" s="57">
        <v>0</v>
      </c>
      <c r="K13" s="57">
        <v>0</v>
      </c>
      <c r="L13" s="57">
        <v>0</v>
      </c>
      <c r="M13" s="57">
        <v>0</v>
      </c>
      <c r="N13" s="57">
        <v>0</v>
      </c>
      <c r="O13" s="57">
        <v>0</v>
      </c>
      <c r="P13" s="57">
        <v>0</v>
      </c>
      <c r="R13" s="57"/>
      <c r="S13" s="57">
        <v>0</v>
      </c>
      <c r="X13" s="52">
        <f>SUBTOTAL(9,X14:X186)</f>
        <v>510480.49595578766</v>
      </c>
    </row>
    <row r="14" spans="1:29" ht="15" thickBot="1" x14ac:dyDescent="0.35">
      <c r="A14" s="58"/>
      <c r="B14" s="59" t="s">
        <v>3218</v>
      </c>
      <c r="C14" s="60" t="s">
        <v>3219</v>
      </c>
      <c r="D14" s="60"/>
      <c r="E14" s="61"/>
      <c r="F14" s="61"/>
      <c r="G14" s="62"/>
      <c r="H14" s="62"/>
      <c r="I14" s="62">
        <v>364678.73</v>
      </c>
      <c r="J14" s="62">
        <v>0</v>
      </c>
      <c r="K14" s="62">
        <v>0</v>
      </c>
      <c r="L14" s="62">
        <v>0</v>
      </c>
      <c r="M14" s="62">
        <v>0</v>
      </c>
      <c r="N14" s="62">
        <v>0</v>
      </c>
      <c r="O14" s="62">
        <v>0</v>
      </c>
      <c r="P14" s="62">
        <v>0</v>
      </c>
      <c r="R14" s="62"/>
      <c r="S14" s="62">
        <v>0</v>
      </c>
    </row>
    <row r="15" spans="1:29" ht="40" x14ac:dyDescent="0.2">
      <c r="A15" s="67"/>
      <c r="B15" s="68" t="s">
        <v>3220</v>
      </c>
      <c r="C15" s="69" t="s">
        <v>3221</v>
      </c>
      <c r="D15" s="69" t="s">
        <v>44</v>
      </c>
      <c r="E15" s="70">
        <v>0</v>
      </c>
      <c r="F15" s="70">
        <v>2</v>
      </c>
      <c r="G15" s="71">
        <v>138092.98000000001</v>
      </c>
      <c r="H15" s="71"/>
      <c r="I15" s="71"/>
      <c r="J15" s="71"/>
      <c r="K15" s="71"/>
      <c r="L15" s="71"/>
      <c r="M15" s="71"/>
      <c r="N15" s="71"/>
      <c r="O15" s="71"/>
      <c r="P15" s="72"/>
      <c r="R15" s="71"/>
      <c r="S15" s="71">
        <v>0</v>
      </c>
    </row>
    <row r="16" spans="1:29" s="85" customFormat="1" ht="36" x14ac:dyDescent="0.35">
      <c r="A16" s="80"/>
      <c r="B16" s="81"/>
      <c r="C16" s="82" t="str">
        <f>C15</f>
        <v xml:space="preserve">Profesionální pračka, kapacina 8 litrů, verze pro samoobslužné prádelny, barevný displej, 26 přednastavených programů, komunika přes USB, Funkce WET Cleaning možnost editovat, kompletní proces ukládán do paměti (teploty výšky hladiny), oplastění "skinplat   </v>
      </c>
      <c r="D16" s="82"/>
      <c r="E16" s="83"/>
      <c r="F16" s="83">
        <v>2</v>
      </c>
      <c r="G16" s="84">
        <v>128500</v>
      </c>
      <c r="H16" s="84">
        <v>128500</v>
      </c>
      <c r="I16" s="84"/>
      <c r="J16" s="84"/>
      <c r="K16" s="84"/>
      <c r="L16" s="84"/>
      <c r="M16" s="84"/>
      <c r="N16" s="84"/>
      <c r="O16" s="84"/>
      <c r="P16" s="84"/>
      <c r="R16" s="84">
        <v>149060</v>
      </c>
      <c r="S16" s="84"/>
      <c r="T16" s="15">
        <f t="shared" ref="T16" si="0">R16/H16</f>
        <v>1.1599999999999999</v>
      </c>
      <c r="U16" s="15">
        <f t="shared" ref="U16" si="1">T16-AB16</f>
        <v>1.1343479884611667</v>
      </c>
      <c r="V16" s="16">
        <f t="shared" ref="V16" si="2">G16*U16</f>
        <v>145763.71651725992</v>
      </c>
      <c r="W16" s="16">
        <f t="shared" ref="W16" si="3">V16-G16</f>
        <v>17263.71651725992</v>
      </c>
      <c r="X16" s="16">
        <f t="shared" ref="X16" si="4">F16*W16</f>
        <v>34527.43303451984</v>
      </c>
      <c r="Y16" s="15">
        <f t="shared" ref="Y16:Y20" si="5">104.584835545197%-100%</f>
        <v>4.5848355451969969E-2</v>
      </c>
      <c r="Z16" s="15">
        <f t="shared" ref="Z16:Z20" si="6">101.199262415129%-100%</f>
        <v>1.1992624151289988E-2</v>
      </c>
      <c r="AA16" s="15">
        <f t="shared" ref="AA16:AA20" si="7">101.911505501324%-100%</f>
        <v>1.9115055013239957E-2</v>
      </c>
      <c r="AB16" s="15">
        <f t="shared" ref="AB16" si="8">AVERAGE(Y16:AA16)</f>
        <v>2.5652011538833303E-2</v>
      </c>
      <c r="AC16" s="17" t="s">
        <v>5108</v>
      </c>
    </row>
    <row r="17" spans="1:29" ht="40" x14ac:dyDescent="0.2">
      <c r="A17" s="87"/>
      <c r="B17" s="88" t="s">
        <v>3222</v>
      </c>
      <c r="C17" s="89" t="s">
        <v>3223</v>
      </c>
      <c r="D17" s="89" t="s">
        <v>44</v>
      </c>
      <c r="E17" s="90">
        <v>0</v>
      </c>
      <c r="F17" s="90">
        <v>1</v>
      </c>
      <c r="G17" s="91">
        <v>79323.850000000006</v>
      </c>
      <c r="H17" s="91"/>
      <c r="I17" s="91"/>
      <c r="J17" s="91"/>
      <c r="K17" s="91"/>
      <c r="L17" s="91"/>
      <c r="M17" s="91"/>
      <c r="N17" s="91"/>
      <c r="O17" s="91"/>
      <c r="P17" s="92"/>
      <c r="R17" s="91"/>
      <c r="S17" s="91">
        <v>0</v>
      </c>
    </row>
    <row r="18" spans="1:29" s="85" customFormat="1" ht="36" x14ac:dyDescent="0.35">
      <c r="A18" s="80"/>
      <c r="B18" s="81"/>
      <c r="C18" s="82" t="str">
        <f>C17</f>
        <v xml:space="preserve">Profesionální sušička, kapacita 10 kg, verze pro samoobslužné prádelny,  Robustní hliníkové dveře s velkým průměrem, siroký filr v bukbu nikoli ve dveřích, objem bubnu 160 l, elektronické ovládání, 680x775x1040 7,2kW/400V   </v>
      </c>
      <c r="D18" s="82"/>
      <c r="E18" s="83"/>
      <c r="F18" s="83">
        <v>1</v>
      </c>
      <c r="G18" s="84">
        <v>69900</v>
      </c>
      <c r="H18" s="84">
        <v>69900</v>
      </c>
      <c r="I18" s="84"/>
      <c r="J18" s="84"/>
      <c r="K18" s="84"/>
      <c r="L18" s="84"/>
      <c r="M18" s="84"/>
      <c r="N18" s="84"/>
      <c r="O18" s="84"/>
      <c r="P18" s="84"/>
      <c r="R18" s="84">
        <v>81084</v>
      </c>
      <c r="S18" s="84"/>
      <c r="T18" s="15">
        <f t="shared" ref="T18" si="9">R18/H18</f>
        <v>1.1599999999999999</v>
      </c>
      <c r="U18" s="15">
        <f t="shared" ref="U18" si="10">T18-AB18</f>
        <v>1.1343479884611667</v>
      </c>
      <c r="V18" s="16">
        <f t="shared" ref="V18" si="11">G18*U18</f>
        <v>79290.924393435547</v>
      </c>
      <c r="W18" s="16">
        <f t="shared" ref="W18" si="12">V18-G18</f>
        <v>9390.9243934355472</v>
      </c>
      <c r="X18" s="16">
        <f t="shared" ref="X18" si="13">F18*W18</f>
        <v>9390.9243934355472</v>
      </c>
      <c r="Y18" s="15">
        <f t="shared" si="5"/>
        <v>4.5848355451969969E-2</v>
      </c>
      <c r="Z18" s="15">
        <f t="shared" si="6"/>
        <v>1.1992624151289988E-2</v>
      </c>
      <c r="AA18" s="15">
        <f t="shared" si="7"/>
        <v>1.9115055013239957E-2</v>
      </c>
      <c r="AB18" s="15">
        <f t="shared" ref="AB18" si="14">AVERAGE(Y18:AA18)</f>
        <v>2.5652011538833303E-2</v>
      </c>
      <c r="AC18" s="17" t="s">
        <v>5108</v>
      </c>
    </row>
    <row r="19" spans="1:29" ht="15" thickBot="1" x14ac:dyDescent="0.25">
      <c r="A19" s="73"/>
      <c r="B19" s="74" t="s">
        <v>3224</v>
      </c>
      <c r="C19" s="75" t="s">
        <v>3225</v>
      </c>
      <c r="D19" s="75" t="s">
        <v>44</v>
      </c>
      <c r="E19" s="76">
        <v>0</v>
      </c>
      <c r="F19" s="76">
        <v>1</v>
      </c>
      <c r="G19" s="77">
        <v>9168.92</v>
      </c>
      <c r="H19" s="77"/>
      <c r="I19" s="77"/>
      <c r="J19" s="77"/>
      <c r="K19" s="77"/>
      <c r="L19" s="77"/>
      <c r="M19" s="77"/>
      <c r="N19" s="77"/>
      <c r="O19" s="77"/>
      <c r="P19" s="78"/>
      <c r="R19" s="77"/>
      <c r="S19" s="77">
        <v>0</v>
      </c>
    </row>
    <row r="20" spans="1:29" s="85" customFormat="1" x14ac:dyDescent="0.35">
      <c r="A20" s="80"/>
      <c r="B20" s="81"/>
      <c r="C20" s="82" t="str">
        <f>C19</f>
        <v xml:space="preserve">Dvoupatrová police, nerezové provedení 1900x350   </v>
      </c>
      <c r="D20" s="82"/>
      <c r="E20" s="83"/>
      <c r="F20" s="83">
        <v>1</v>
      </c>
      <c r="G20" s="84">
        <v>8000</v>
      </c>
      <c r="H20" s="84">
        <v>8000</v>
      </c>
      <c r="I20" s="84"/>
      <c r="J20" s="84"/>
      <c r="K20" s="84"/>
      <c r="L20" s="84"/>
      <c r="M20" s="84"/>
      <c r="N20" s="84"/>
      <c r="O20" s="84"/>
      <c r="P20" s="84"/>
      <c r="R20" s="84">
        <v>11840</v>
      </c>
      <c r="S20" s="84"/>
      <c r="T20" s="15">
        <f t="shared" ref="T20" si="15">R20/H20</f>
        <v>1.48</v>
      </c>
      <c r="U20" s="15">
        <f t="shared" ref="U20" si="16">T20-AB20</f>
        <v>1.4543479884611668</v>
      </c>
      <c r="V20" s="16">
        <f t="shared" ref="V20" si="17">G20*U20</f>
        <v>11634.783907689334</v>
      </c>
      <c r="W20" s="16">
        <f t="shared" ref="W20" si="18">V20-G20</f>
        <v>3634.7839076893342</v>
      </c>
      <c r="X20" s="16">
        <f t="shared" ref="X20" si="19">F20*W20</f>
        <v>3634.7839076893342</v>
      </c>
      <c r="Y20" s="15">
        <f t="shared" si="5"/>
        <v>4.5848355451969969E-2</v>
      </c>
      <c r="Z20" s="15">
        <f t="shared" si="6"/>
        <v>1.1992624151289988E-2</v>
      </c>
      <c r="AA20" s="15">
        <f t="shared" si="7"/>
        <v>1.9115055013239957E-2</v>
      </c>
      <c r="AB20" s="15">
        <f t="shared" ref="AB20" si="20">AVERAGE(Y20:AA20)</f>
        <v>2.5652011538833303E-2</v>
      </c>
      <c r="AC20" s="17" t="s">
        <v>5108</v>
      </c>
    </row>
    <row r="21" spans="1:29" ht="15" thickBot="1" x14ac:dyDescent="0.35">
      <c r="A21" s="58"/>
      <c r="B21" s="59" t="s">
        <v>3226</v>
      </c>
      <c r="C21" s="60" t="s">
        <v>3227</v>
      </c>
      <c r="D21" s="60"/>
      <c r="E21" s="61"/>
      <c r="F21" s="61"/>
      <c r="G21" s="62"/>
      <c r="H21" s="62"/>
      <c r="I21" s="62"/>
      <c r="J21" s="62"/>
      <c r="K21" s="62"/>
      <c r="L21" s="62"/>
      <c r="M21" s="62"/>
      <c r="N21" s="62"/>
      <c r="O21" s="62"/>
      <c r="P21" s="62"/>
      <c r="R21" s="62"/>
      <c r="S21" s="62">
        <v>0</v>
      </c>
    </row>
    <row r="22" spans="1:29" ht="20" x14ac:dyDescent="0.2">
      <c r="A22" s="67"/>
      <c r="B22" s="68" t="s">
        <v>3228</v>
      </c>
      <c r="C22" s="69" t="s">
        <v>3229</v>
      </c>
      <c r="D22" s="69" t="s">
        <v>44</v>
      </c>
      <c r="E22" s="70">
        <v>0</v>
      </c>
      <c r="F22" s="70">
        <v>4</v>
      </c>
      <c r="G22" s="71">
        <v>5028.63</v>
      </c>
      <c r="H22" s="71"/>
      <c r="I22" s="71"/>
      <c r="J22" s="71"/>
      <c r="K22" s="71"/>
      <c r="L22" s="71"/>
      <c r="M22" s="71"/>
      <c r="N22" s="71"/>
      <c r="O22" s="71"/>
      <c r="P22" s="72"/>
      <c r="R22" s="71"/>
      <c r="S22" s="71">
        <v>0</v>
      </c>
    </row>
    <row r="23" spans="1:29" s="85" customFormat="1" ht="18" x14ac:dyDescent="0.35">
      <c r="A23" s="80"/>
      <c r="B23" s="81"/>
      <c r="C23" s="82" t="str">
        <f>C22</f>
        <v xml:space="preserve">Skladový regál, montovaný, 4x plná police, výškově stavitelné police, provedení polic komaxit, provedení stojen komaxit 1350x500x2000   </v>
      </c>
      <c r="D23" s="82"/>
      <c r="E23" s="83"/>
      <c r="F23" s="83">
        <v>4</v>
      </c>
      <c r="G23" s="84">
        <v>3900</v>
      </c>
      <c r="H23" s="84">
        <v>3900</v>
      </c>
      <c r="I23" s="84"/>
      <c r="J23" s="84"/>
      <c r="K23" s="84"/>
      <c r="L23" s="84"/>
      <c r="M23" s="84"/>
      <c r="N23" s="84"/>
      <c r="O23" s="84"/>
      <c r="P23" s="84"/>
      <c r="R23" s="84">
        <v>5772</v>
      </c>
      <c r="S23" s="84"/>
      <c r="T23" s="15">
        <f t="shared" ref="T23" si="21">R23/H23</f>
        <v>1.48</v>
      </c>
      <c r="U23" s="15">
        <f t="shared" ref="U23" si="22">T23-AB23</f>
        <v>1.4543479884611668</v>
      </c>
      <c r="V23" s="16">
        <f t="shared" ref="V23" si="23">G23*U23</f>
        <v>5671.9571549985503</v>
      </c>
      <c r="W23" s="16">
        <f t="shared" ref="W23" si="24">V23-G23</f>
        <v>1771.9571549985503</v>
      </c>
      <c r="X23" s="16">
        <f t="shared" ref="X23" si="25">F23*W23</f>
        <v>7087.8286199942013</v>
      </c>
      <c r="Y23" s="15">
        <f t="shared" ref="Y23:Y25" si="26">104.584835545197%-100%</f>
        <v>4.5848355451969969E-2</v>
      </c>
      <c r="Z23" s="15">
        <f t="shared" ref="Z23:Z25" si="27">101.199262415129%-100%</f>
        <v>1.1992624151289988E-2</v>
      </c>
      <c r="AA23" s="15">
        <f t="shared" ref="AA23:AA25" si="28">101.911505501324%-100%</f>
        <v>1.9115055013239957E-2</v>
      </c>
      <c r="AB23" s="15">
        <f t="shared" ref="AB23" si="29">AVERAGE(Y23:AA23)</f>
        <v>2.5652011538833303E-2</v>
      </c>
      <c r="AC23" s="17" t="s">
        <v>5108</v>
      </c>
    </row>
    <row r="24" spans="1:29" ht="40.5" thickBot="1" x14ac:dyDescent="0.25">
      <c r="A24" s="73"/>
      <c r="B24" s="74" t="s">
        <v>3230</v>
      </c>
      <c r="C24" s="75" t="s">
        <v>3231</v>
      </c>
      <c r="D24" s="75" t="s">
        <v>44</v>
      </c>
      <c r="E24" s="76">
        <v>0</v>
      </c>
      <c r="F24" s="76">
        <v>1</v>
      </c>
      <c r="G24" s="77">
        <v>9743.9599999999991</v>
      </c>
      <c r="H24" s="77"/>
      <c r="I24" s="77"/>
      <c r="J24" s="77"/>
      <c r="K24" s="77"/>
      <c r="L24" s="77"/>
      <c r="M24" s="77"/>
      <c r="N24" s="77"/>
      <c r="O24" s="77"/>
      <c r="P24" s="78"/>
      <c r="R24" s="77"/>
      <c r="S24" s="77">
        <v>0</v>
      </c>
    </row>
    <row r="25" spans="1:29" s="85" customFormat="1" ht="36" x14ac:dyDescent="0.35">
      <c r="A25" s="80"/>
      <c r="B25" s="81"/>
      <c r="C25" s="82" t="str">
        <f>C24</f>
        <v xml:space="preserve">Váha můstková s LCD displejem, váživost: 30/60 (dílek 10/20),  rozměr vážní plochy: 360 x 460 mm, provedení: vážní plocha – nerez, konstrukce – ocel, krytí proti vodě a prachu: IP-54, certifikace: pro obchodní vážení - ES ověření, displej: LCD, napájení:   </v>
      </c>
      <c r="D25" s="82"/>
      <c r="E25" s="83"/>
      <c r="F25" s="83">
        <v>1</v>
      </c>
      <c r="G25" s="84">
        <v>7900</v>
      </c>
      <c r="H25" s="84">
        <v>7900</v>
      </c>
      <c r="I25" s="84"/>
      <c r="J25" s="84"/>
      <c r="K25" s="84"/>
      <c r="L25" s="84"/>
      <c r="M25" s="84"/>
      <c r="N25" s="84"/>
      <c r="O25" s="84"/>
      <c r="P25" s="84"/>
      <c r="R25" s="84">
        <v>9164</v>
      </c>
      <c r="S25" s="84"/>
      <c r="T25" s="15">
        <f t="shared" ref="T25" si="30">R25/H25</f>
        <v>1.1599999999999999</v>
      </c>
      <c r="U25" s="15">
        <f t="shared" ref="U25" si="31">T25-AB25</f>
        <v>1.1343479884611667</v>
      </c>
      <c r="V25" s="16">
        <f t="shared" ref="V25" si="32">G25*U25</f>
        <v>8961.3491088432165</v>
      </c>
      <c r="W25" s="16">
        <f t="shared" ref="W25" si="33">V25-G25</f>
        <v>1061.3491088432165</v>
      </c>
      <c r="X25" s="16">
        <f t="shared" ref="X25" si="34">F25*W25</f>
        <v>1061.3491088432165</v>
      </c>
      <c r="Y25" s="15">
        <f t="shared" si="26"/>
        <v>4.5848355451969969E-2</v>
      </c>
      <c r="Z25" s="15">
        <f t="shared" si="27"/>
        <v>1.1992624151289988E-2</v>
      </c>
      <c r="AA25" s="15">
        <f t="shared" si="28"/>
        <v>1.9115055013239957E-2</v>
      </c>
      <c r="AB25" s="15">
        <f t="shared" ref="AB25" si="35">AVERAGE(Y25:AA25)</f>
        <v>2.5652011538833303E-2</v>
      </c>
      <c r="AC25" s="17" t="s">
        <v>5108</v>
      </c>
    </row>
    <row r="26" spans="1:29" ht="15" thickBot="1" x14ac:dyDescent="0.35">
      <c r="A26" s="58"/>
      <c r="B26" s="59" t="s">
        <v>3232</v>
      </c>
      <c r="C26" s="60" t="s">
        <v>3233</v>
      </c>
      <c r="D26" s="60"/>
      <c r="E26" s="61"/>
      <c r="F26" s="61"/>
      <c r="G26" s="62"/>
      <c r="H26" s="62"/>
      <c r="I26" s="62"/>
      <c r="J26" s="62"/>
      <c r="K26" s="62"/>
      <c r="L26" s="62"/>
      <c r="M26" s="62"/>
      <c r="N26" s="62"/>
      <c r="O26" s="62"/>
      <c r="P26" s="62"/>
      <c r="R26" s="62"/>
      <c r="S26" s="62">
        <v>0</v>
      </c>
    </row>
    <row r="27" spans="1:29" ht="40" x14ac:dyDescent="0.2">
      <c r="A27" s="67"/>
      <c r="B27" s="68" t="s">
        <v>3234</v>
      </c>
      <c r="C27" s="69" t="s">
        <v>3235</v>
      </c>
      <c r="D27" s="69" t="s">
        <v>44</v>
      </c>
      <c r="E27" s="70">
        <v>0</v>
      </c>
      <c r="F27" s="70">
        <v>1</v>
      </c>
      <c r="G27" s="71">
        <v>12734.17</v>
      </c>
      <c r="H27" s="71"/>
      <c r="I27" s="71"/>
      <c r="J27" s="71"/>
      <c r="K27" s="71"/>
      <c r="L27" s="71"/>
      <c r="M27" s="71"/>
      <c r="N27" s="71"/>
      <c r="O27" s="71"/>
      <c r="P27" s="72"/>
      <c r="R27" s="71"/>
      <c r="S27" s="71">
        <v>0</v>
      </c>
    </row>
    <row r="28" spans="1:29" s="85" customFormat="1" ht="36" x14ac:dyDescent="0.35">
      <c r="A28" s="80"/>
      <c r="B28" s="81"/>
      <c r="C28" s="82" t="str">
        <f>C27</f>
        <v xml:space="preserve">Profesionální chladnička, čistý objem 130 lt, bílá, 1x plné dveře, ventilované cirkulační chlazení, digitální termostat, automatické odtávání, integrovaný zámek dveří, teplotní rozsah     -2°C až +8°C, chladnička určena k uskladnění odpadků 600x600x845 0,   </v>
      </c>
      <c r="D28" s="82"/>
      <c r="E28" s="83"/>
      <c r="F28" s="83">
        <v>1</v>
      </c>
      <c r="G28" s="84">
        <v>10500</v>
      </c>
      <c r="H28" s="84">
        <v>10500</v>
      </c>
      <c r="I28" s="84"/>
      <c r="J28" s="84"/>
      <c r="K28" s="84"/>
      <c r="L28" s="84"/>
      <c r="M28" s="84"/>
      <c r="N28" s="84"/>
      <c r="O28" s="84"/>
      <c r="P28" s="84"/>
      <c r="R28" s="84">
        <v>12180</v>
      </c>
      <c r="S28" s="84"/>
      <c r="T28" s="15">
        <f t="shared" ref="T28" si="36">R28/H28</f>
        <v>1.1599999999999999</v>
      </c>
      <c r="U28" s="15">
        <f t="shared" ref="U28" si="37">T28-AB28</f>
        <v>1.1343479884611667</v>
      </c>
      <c r="V28" s="16">
        <f t="shared" ref="V28" si="38">G28*U28</f>
        <v>11910.653878842249</v>
      </c>
      <c r="W28" s="16">
        <f t="shared" ref="W28" si="39">V28-G28</f>
        <v>1410.6538788422495</v>
      </c>
      <c r="X28" s="16">
        <f t="shared" ref="X28" si="40">F28*W28</f>
        <v>1410.6538788422495</v>
      </c>
      <c r="Y28" s="15">
        <f t="shared" ref="Y28:Y30" si="41">104.584835545197%-100%</f>
        <v>4.5848355451969969E-2</v>
      </c>
      <c r="Z28" s="15">
        <f t="shared" ref="Z28:Z30" si="42">101.199262415129%-100%</f>
        <v>1.1992624151289988E-2</v>
      </c>
      <c r="AA28" s="15">
        <f t="shared" ref="AA28:AA30" si="43">101.911505501324%-100%</f>
        <v>1.9115055013239957E-2</v>
      </c>
      <c r="AB28" s="15">
        <f t="shared" ref="AB28" si="44">AVERAGE(Y28:AA28)</f>
        <v>2.5652011538833303E-2</v>
      </c>
      <c r="AC28" s="17" t="s">
        <v>5108</v>
      </c>
    </row>
    <row r="29" spans="1:29" ht="30" x14ac:dyDescent="0.2">
      <c r="A29" s="87"/>
      <c r="B29" s="88" t="s">
        <v>3236</v>
      </c>
      <c r="C29" s="89" t="s">
        <v>3237</v>
      </c>
      <c r="D29" s="89" t="s">
        <v>44</v>
      </c>
      <c r="E29" s="90">
        <v>0</v>
      </c>
      <c r="F29" s="90">
        <v>1</v>
      </c>
      <c r="G29" s="91">
        <v>9398.94</v>
      </c>
      <c r="H29" s="91"/>
      <c r="I29" s="91"/>
      <c r="J29" s="91"/>
      <c r="K29" s="91"/>
      <c r="L29" s="91"/>
      <c r="M29" s="91"/>
      <c r="N29" s="91"/>
      <c r="O29" s="91"/>
      <c r="P29" s="92"/>
      <c r="R29" s="91"/>
      <c r="S29" s="91">
        <v>0</v>
      </c>
    </row>
    <row r="30" spans="1:29" s="85" customFormat="1" ht="27" x14ac:dyDescent="0.35">
      <c r="A30" s="80"/>
      <c r="B30" s="81"/>
      <c r="C30" s="82" t="str">
        <f>C29</f>
        <v xml:space="preserve">Podlahová vpusť, s protizápachovou uzávěrou k zalití do podlahy, vč. pochůzného podlahového vyjímatelného roštu, vývod pro připojení do kanalizace 500x500   </v>
      </c>
      <c r="D30" s="82"/>
      <c r="E30" s="83"/>
      <c r="F30" s="83">
        <v>1</v>
      </c>
      <c r="G30" s="84">
        <v>6900</v>
      </c>
      <c r="H30" s="84">
        <v>6900</v>
      </c>
      <c r="I30" s="84"/>
      <c r="J30" s="84"/>
      <c r="K30" s="84"/>
      <c r="L30" s="84"/>
      <c r="M30" s="84"/>
      <c r="N30" s="84"/>
      <c r="O30" s="84"/>
      <c r="P30" s="84"/>
      <c r="R30" s="84">
        <v>8003.9999999999991</v>
      </c>
      <c r="S30" s="84"/>
      <c r="T30" s="15">
        <f t="shared" ref="T30" si="45">R30/H30</f>
        <v>1.1599999999999999</v>
      </c>
      <c r="U30" s="15">
        <f t="shared" ref="U30" si="46">T30-AB30</f>
        <v>1.1343479884611667</v>
      </c>
      <c r="V30" s="16">
        <f t="shared" ref="V30" si="47">G30*U30</f>
        <v>7827.0011203820504</v>
      </c>
      <c r="W30" s="16">
        <f t="shared" ref="W30" si="48">V30-G30</f>
        <v>927.00112038205043</v>
      </c>
      <c r="X30" s="16">
        <f t="shared" ref="X30" si="49">F30*W30</f>
        <v>927.00112038205043</v>
      </c>
      <c r="Y30" s="15">
        <f t="shared" si="41"/>
        <v>4.5848355451969969E-2</v>
      </c>
      <c r="Z30" s="15">
        <f t="shared" si="42"/>
        <v>1.1992624151289988E-2</v>
      </c>
      <c r="AA30" s="15">
        <f t="shared" si="43"/>
        <v>1.9115055013239957E-2</v>
      </c>
      <c r="AB30" s="15">
        <f t="shared" ref="AB30" si="50">AVERAGE(Y30:AA30)</f>
        <v>2.5652011538833303E-2</v>
      </c>
      <c r="AC30" s="17" t="s">
        <v>5108</v>
      </c>
    </row>
    <row r="31" spans="1:29" ht="15" thickBot="1" x14ac:dyDescent="0.25">
      <c r="A31" s="73"/>
      <c r="B31" s="74" t="s">
        <v>3238</v>
      </c>
      <c r="C31" s="75" t="s">
        <v>3239</v>
      </c>
      <c r="D31" s="75" t="s">
        <v>44</v>
      </c>
      <c r="E31" s="76">
        <v>0</v>
      </c>
      <c r="F31" s="76">
        <v>1</v>
      </c>
      <c r="G31" s="77">
        <v>2875.2</v>
      </c>
      <c r="H31" s="77"/>
      <c r="I31" s="77"/>
      <c r="J31" s="77"/>
      <c r="K31" s="77"/>
      <c r="L31" s="77"/>
      <c r="M31" s="77"/>
      <c r="N31" s="77"/>
      <c r="O31" s="77"/>
      <c r="P31" s="78"/>
      <c r="R31" s="77"/>
      <c r="S31" s="77">
        <v>0</v>
      </c>
    </row>
    <row r="32" spans="1:29" ht="15" thickBot="1" x14ac:dyDescent="0.35">
      <c r="A32" s="58"/>
      <c r="B32" s="59" t="s">
        <v>3240</v>
      </c>
      <c r="C32" s="60" t="s">
        <v>3241</v>
      </c>
      <c r="D32" s="60"/>
      <c r="E32" s="61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R32" s="62"/>
      <c r="S32" s="62">
        <v>0</v>
      </c>
    </row>
    <row r="33" spans="1:29" ht="20" x14ac:dyDescent="0.2">
      <c r="A33" s="67"/>
      <c r="B33" s="68" t="s">
        <v>2204</v>
      </c>
      <c r="C33" s="69" t="s">
        <v>3242</v>
      </c>
      <c r="D33" s="69" t="s">
        <v>44</v>
      </c>
      <c r="E33" s="70">
        <v>0</v>
      </c>
      <c r="F33" s="70">
        <v>1</v>
      </c>
      <c r="G33" s="71">
        <v>5258.65</v>
      </c>
      <c r="H33" s="71"/>
      <c r="I33" s="71"/>
      <c r="J33" s="71"/>
      <c r="K33" s="71"/>
      <c r="L33" s="71"/>
      <c r="M33" s="71"/>
      <c r="N33" s="71"/>
      <c r="O33" s="71"/>
      <c r="P33" s="72"/>
      <c r="R33" s="71"/>
      <c r="S33" s="71">
        <v>0</v>
      </c>
    </row>
    <row r="34" spans="1:29" s="85" customFormat="1" ht="18" x14ac:dyDescent="0.35">
      <c r="A34" s="80"/>
      <c r="B34" s="81"/>
      <c r="C34" s="82" t="str">
        <f>C33</f>
        <v xml:space="preserve">Skladový regál, montovaný, 4x plná police, výškově stavitelné police, provedení polic komaxit, provedení stojen komaxit 1500x500x2000   </v>
      </c>
      <c r="D34" s="82"/>
      <c r="E34" s="83"/>
      <c r="F34" s="83">
        <v>1</v>
      </c>
      <c r="G34" s="84">
        <v>5000</v>
      </c>
      <c r="H34" s="84">
        <v>5000</v>
      </c>
      <c r="I34" s="84"/>
      <c r="J34" s="84"/>
      <c r="K34" s="84"/>
      <c r="L34" s="84"/>
      <c r="M34" s="84"/>
      <c r="N34" s="84"/>
      <c r="O34" s="84"/>
      <c r="P34" s="84"/>
      <c r="R34" s="84">
        <v>7400</v>
      </c>
      <c r="S34" s="84"/>
      <c r="T34" s="15">
        <f t="shared" ref="T34" si="51">R34/H34</f>
        <v>1.48</v>
      </c>
      <c r="U34" s="15">
        <f t="shared" ref="U34" si="52">T34-AB34</f>
        <v>1.4543479884611668</v>
      </c>
      <c r="V34" s="16">
        <f t="shared" ref="V34" si="53">G34*U34</f>
        <v>7271.7399423058341</v>
      </c>
      <c r="W34" s="16">
        <f t="shared" ref="W34" si="54">V34-G34</f>
        <v>2271.7399423058341</v>
      </c>
      <c r="X34" s="16">
        <f t="shared" ref="X34" si="55">F34*W34</f>
        <v>2271.7399423058341</v>
      </c>
      <c r="Y34" s="15">
        <f t="shared" ref="Y34:Y38" si="56">104.584835545197%-100%</f>
        <v>4.5848355451969969E-2</v>
      </c>
      <c r="Z34" s="15">
        <f t="shared" ref="Z34:Z38" si="57">101.199262415129%-100%</f>
        <v>1.1992624151289988E-2</v>
      </c>
      <c r="AA34" s="15">
        <f t="shared" ref="AA34:AA38" si="58">101.911505501324%-100%</f>
        <v>1.9115055013239957E-2</v>
      </c>
      <c r="AB34" s="15">
        <f t="shared" ref="AB34" si="59">AVERAGE(Y34:AA34)</f>
        <v>2.5652011538833303E-2</v>
      </c>
      <c r="AC34" s="17" t="s">
        <v>5108</v>
      </c>
    </row>
    <row r="35" spans="1:29" ht="20" x14ac:dyDescent="0.2">
      <c r="A35" s="87"/>
      <c r="B35" s="88" t="s">
        <v>2206</v>
      </c>
      <c r="C35" s="89" t="s">
        <v>3243</v>
      </c>
      <c r="D35" s="89" t="s">
        <v>44</v>
      </c>
      <c r="E35" s="90">
        <v>0</v>
      </c>
      <c r="F35" s="90">
        <v>1</v>
      </c>
      <c r="G35" s="91">
        <v>4798.6099999999997</v>
      </c>
      <c r="H35" s="91"/>
      <c r="I35" s="91"/>
      <c r="J35" s="91"/>
      <c r="K35" s="91"/>
      <c r="L35" s="91"/>
      <c r="M35" s="91"/>
      <c r="N35" s="91"/>
      <c r="O35" s="91"/>
      <c r="P35" s="92"/>
      <c r="R35" s="91"/>
      <c r="S35" s="91">
        <v>0</v>
      </c>
    </row>
    <row r="36" spans="1:29" s="85" customFormat="1" ht="18" x14ac:dyDescent="0.35">
      <c r="A36" s="80"/>
      <c r="B36" s="81"/>
      <c r="C36" s="82" t="str">
        <f>C35</f>
        <v xml:space="preserve">Skladový regál, montovaný, 4x plná police, výškově stavitelné police, provedení polic komaxit, provedení stojen komaxit 900x500x2000   </v>
      </c>
      <c r="D36" s="82"/>
      <c r="E36" s="83"/>
      <c r="F36" s="83">
        <v>1</v>
      </c>
      <c r="G36" s="84">
        <v>3900</v>
      </c>
      <c r="H36" s="84">
        <v>3900</v>
      </c>
      <c r="I36" s="84"/>
      <c r="J36" s="84"/>
      <c r="K36" s="84"/>
      <c r="L36" s="84"/>
      <c r="M36" s="84"/>
      <c r="N36" s="84"/>
      <c r="O36" s="84"/>
      <c r="P36" s="84"/>
      <c r="R36" s="84">
        <v>5772</v>
      </c>
      <c r="S36" s="84"/>
      <c r="T36" s="15">
        <f t="shared" ref="T36" si="60">R36/H36</f>
        <v>1.48</v>
      </c>
      <c r="U36" s="15">
        <f t="shared" ref="U36" si="61">T36-AB36</f>
        <v>1.4543479884611668</v>
      </c>
      <c r="V36" s="16">
        <f t="shared" ref="V36" si="62">G36*U36</f>
        <v>5671.9571549985503</v>
      </c>
      <c r="W36" s="16">
        <f t="shared" ref="W36" si="63">V36-G36</f>
        <v>1771.9571549985503</v>
      </c>
      <c r="X36" s="16">
        <f t="shared" ref="X36" si="64">F36*W36</f>
        <v>1771.9571549985503</v>
      </c>
      <c r="Y36" s="15">
        <f t="shared" si="56"/>
        <v>4.5848355451969969E-2</v>
      </c>
      <c r="Z36" s="15">
        <f t="shared" si="57"/>
        <v>1.1992624151289988E-2</v>
      </c>
      <c r="AA36" s="15">
        <f t="shared" si="58"/>
        <v>1.9115055013239957E-2</v>
      </c>
      <c r="AB36" s="15">
        <f t="shared" ref="AB36" si="65">AVERAGE(Y36:AA36)</f>
        <v>2.5652011538833303E-2</v>
      </c>
      <c r="AC36" s="17" t="s">
        <v>5108</v>
      </c>
    </row>
    <row r="37" spans="1:29" ht="20.5" thickBot="1" x14ac:dyDescent="0.25">
      <c r="A37" s="73"/>
      <c r="B37" s="74" t="s">
        <v>2244</v>
      </c>
      <c r="C37" s="75" t="s">
        <v>3244</v>
      </c>
      <c r="D37" s="75" t="s">
        <v>44</v>
      </c>
      <c r="E37" s="76">
        <v>0</v>
      </c>
      <c r="F37" s="76">
        <v>2</v>
      </c>
      <c r="G37" s="77">
        <v>4913.62</v>
      </c>
      <c r="H37" s="77"/>
      <c r="I37" s="77"/>
      <c r="J37" s="77"/>
      <c r="K37" s="77"/>
      <c r="L37" s="77"/>
      <c r="M37" s="77"/>
      <c r="N37" s="77"/>
      <c r="O37" s="77"/>
      <c r="P37" s="78"/>
      <c r="R37" s="77"/>
      <c r="S37" s="77">
        <v>0</v>
      </c>
    </row>
    <row r="38" spans="1:29" s="85" customFormat="1" ht="18" x14ac:dyDescent="0.35">
      <c r="A38" s="80"/>
      <c r="B38" s="81"/>
      <c r="C38" s="82" t="str">
        <f>C37</f>
        <v xml:space="preserve">Skladový regál, montovaný, 4x plná police, výškově stavitelné police, provedení polic komaxit, provedení stojen komaxit 1000x500x2000   </v>
      </c>
      <c r="D38" s="82"/>
      <c r="E38" s="83"/>
      <c r="F38" s="83">
        <v>2</v>
      </c>
      <c r="G38" s="84">
        <v>3900</v>
      </c>
      <c r="H38" s="84">
        <v>3900</v>
      </c>
      <c r="I38" s="84"/>
      <c r="J38" s="84"/>
      <c r="K38" s="84"/>
      <c r="L38" s="84"/>
      <c r="M38" s="84"/>
      <c r="N38" s="84"/>
      <c r="O38" s="84"/>
      <c r="P38" s="84"/>
      <c r="R38" s="84">
        <v>5772</v>
      </c>
      <c r="S38" s="84"/>
      <c r="T38" s="15">
        <f t="shared" ref="T38" si="66">R38/H38</f>
        <v>1.48</v>
      </c>
      <c r="U38" s="15">
        <f t="shared" ref="U38" si="67">T38-AB38</f>
        <v>1.4543479884611668</v>
      </c>
      <c r="V38" s="16">
        <f t="shared" ref="V38" si="68">G38*U38</f>
        <v>5671.9571549985503</v>
      </c>
      <c r="W38" s="16">
        <f t="shared" ref="W38" si="69">V38-G38</f>
        <v>1771.9571549985503</v>
      </c>
      <c r="X38" s="16">
        <f t="shared" ref="X38" si="70">F38*W38</f>
        <v>3543.9143099971006</v>
      </c>
      <c r="Y38" s="15">
        <f t="shared" si="56"/>
        <v>4.5848355451969969E-2</v>
      </c>
      <c r="Z38" s="15">
        <f t="shared" si="57"/>
        <v>1.1992624151289988E-2</v>
      </c>
      <c r="AA38" s="15">
        <f t="shared" si="58"/>
        <v>1.9115055013239957E-2</v>
      </c>
      <c r="AB38" s="15">
        <f t="shared" ref="AB38" si="71">AVERAGE(Y38:AA38)</f>
        <v>2.5652011538833303E-2</v>
      </c>
      <c r="AC38" s="17" t="s">
        <v>5108</v>
      </c>
    </row>
    <row r="39" spans="1:29" ht="15" thickBot="1" x14ac:dyDescent="0.35">
      <c r="A39" s="58"/>
      <c r="B39" s="59" t="s">
        <v>3245</v>
      </c>
      <c r="C39" s="60" t="s">
        <v>3246</v>
      </c>
      <c r="D39" s="60"/>
      <c r="E39" s="61"/>
      <c r="F39" s="61"/>
      <c r="G39" s="62"/>
      <c r="H39" s="62"/>
      <c r="I39" s="62"/>
      <c r="J39" s="62"/>
      <c r="K39" s="62"/>
      <c r="L39" s="62"/>
      <c r="M39" s="62"/>
      <c r="N39" s="62"/>
      <c r="O39" s="62"/>
      <c r="P39" s="62"/>
      <c r="R39" s="62"/>
      <c r="S39" s="62">
        <v>0</v>
      </c>
    </row>
    <row r="40" spans="1:29" ht="40" x14ac:dyDescent="0.2">
      <c r="A40" s="67"/>
      <c r="B40" s="68" t="s">
        <v>3247</v>
      </c>
      <c r="C40" s="69" t="s">
        <v>3248</v>
      </c>
      <c r="D40" s="69" t="s">
        <v>44</v>
      </c>
      <c r="E40" s="70">
        <v>0</v>
      </c>
      <c r="F40" s="70">
        <v>1</v>
      </c>
      <c r="G40" s="71">
        <v>23084.9</v>
      </c>
      <c r="H40" s="71"/>
      <c r="I40" s="71"/>
      <c r="J40" s="71"/>
      <c r="K40" s="71"/>
      <c r="L40" s="71"/>
      <c r="M40" s="71"/>
      <c r="N40" s="71"/>
      <c r="O40" s="71"/>
      <c r="P40" s="72"/>
      <c r="R40" s="71"/>
      <c r="S40" s="71">
        <v>0</v>
      </c>
    </row>
    <row r="41" spans="1:29" s="85" customFormat="1" ht="36" x14ac:dyDescent="0.35">
      <c r="A41" s="80"/>
      <c r="B41" s="81"/>
      <c r="C41" s="82" t="str">
        <f>C40</f>
        <v xml:space="preserve">Profesionální chladnička, čistý objem 570 lt, celonerezové provedení - vně i uvnitř, vnitřní prostor vhodný pro gastronádoby GN 2/1 nebo přepravky 600x400mm, 1x plné dveře, ventilované cirkulační chlazení, digitální termostat, automatické odtávání, 4x výš   </v>
      </c>
      <c r="D41" s="82"/>
      <c r="E41" s="83"/>
      <c r="F41" s="83">
        <v>1</v>
      </c>
      <c r="G41" s="84">
        <v>21500</v>
      </c>
      <c r="H41" s="84">
        <v>21500</v>
      </c>
      <c r="I41" s="84"/>
      <c r="J41" s="84"/>
      <c r="K41" s="84"/>
      <c r="L41" s="84"/>
      <c r="M41" s="84"/>
      <c r="N41" s="84"/>
      <c r="O41" s="84"/>
      <c r="P41" s="84"/>
      <c r="R41" s="84">
        <v>24940</v>
      </c>
      <c r="S41" s="84"/>
      <c r="T41" s="15">
        <f t="shared" ref="T41" si="72">R41/H41</f>
        <v>1.1599999999999999</v>
      </c>
      <c r="U41" s="15">
        <f t="shared" ref="U41" si="73">T41-AB41</f>
        <v>1.1343479884611667</v>
      </c>
      <c r="V41" s="16">
        <f t="shared" ref="V41" si="74">G41*U41</f>
        <v>24388.481751915086</v>
      </c>
      <c r="W41" s="16">
        <f t="shared" ref="W41" si="75">V41-G41</f>
        <v>2888.4817519150856</v>
      </c>
      <c r="X41" s="16">
        <f t="shared" ref="X41" si="76">F41*W41</f>
        <v>2888.4817519150856</v>
      </c>
      <c r="Y41" s="15">
        <f t="shared" ref="Y41:Y43" si="77">104.584835545197%-100%</f>
        <v>4.5848355451969969E-2</v>
      </c>
      <c r="Z41" s="15">
        <f t="shared" ref="Z41:Z43" si="78">101.199262415129%-100%</f>
        <v>1.1992624151289988E-2</v>
      </c>
      <c r="AA41" s="15">
        <f t="shared" ref="AA41:AA43" si="79">101.911505501324%-100%</f>
        <v>1.9115055013239957E-2</v>
      </c>
      <c r="AB41" s="15">
        <f t="shared" ref="AB41" si="80">AVERAGE(Y41:AA41)</f>
        <v>2.5652011538833303E-2</v>
      </c>
      <c r="AC41" s="17" t="s">
        <v>5108</v>
      </c>
    </row>
    <row r="42" spans="1:29" ht="20" x14ac:dyDescent="0.2">
      <c r="A42" s="87"/>
      <c r="B42" s="88" t="s">
        <v>3249</v>
      </c>
      <c r="C42" s="89" t="s">
        <v>3250</v>
      </c>
      <c r="D42" s="89" t="s">
        <v>44</v>
      </c>
      <c r="E42" s="90">
        <v>0</v>
      </c>
      <c r="F42" s="90">
        <v>1</v>
      </c>
      <c r="G42" s="91">
        <v>10779.03</v>
      </c>
      <c r="H42" s="91"/>
      <c r="I42" s="91"/>
      <c r="J42" s="91"/>
      <c r="K42" s="91"/>
      <c r="L42" s="91"/>
      <c r="M42" s="91"/>
      <c r="N42" s="91"/>
      <c r="O42" s="91"/>
      <c r="P42" s="92"/>
      <c r="R42" s="91"/>
      <c r="S42" s="91">
        <v>0</v>
      </c>
    </row>
    <row r="43" spans="1:29" s="85" customFormat="1" ht="18" x14ac:dyDescent="0.35">
      <c r="A43" s="80"/>
      <c r="B43" s="81"/>
      <c r="C43" s="82" t="str">
        <f>C42</f>
        <v xml:space="preserve">Pracovní stůl, 1x plná police, zadní lem, výškově nastavitelné nožíčky, nerezové provedení 1350x700x850   </v>
      </c>
      <c r="D43" s="82"/>
      <c r="E43" s="83"/>
      <c r="F43" s="83">
        <v>1</v>
      </c>
      <c r="G43" s="84">
        <v>9500</v>
      </c>
      <c r="H43" s="84">
        <v>9500</v>
      </c>
      <c r="I43" s="84"/>
      <c r="J43" s="84"/>
      <c r="K43" s="84"/>
      <c r="L43" s="84"/>
      <c r="M43" s="84"/>
      <c r="N43" s="84"/>
      <c r="O43" s="84"/>
      <c r="P43" s="84"/>
      <c r="R43" s="84">
        <v>11020</v>
      </c>
      <c r="S43" s="84"/>
      <c r="T43" s="15">
        <f t="shared" ref="T43" si="81">R43/H43</f>
        <v>1.1599999999999999</v>
      </c>
      <c r="U43" s="15">
        <f t="shared" ref="U43" si="82">T43-AB43</f>
        <v>1.1343479884611667</v>
      </c>
      <c r="V43" s="16">
        <f t="shared" ref="V43" si="83">G43*U43</f>
        <v>10776.305890381083</v>
      </c>
      <c r="W43" s="16">
        <f t="shared" ref="W43" si="84">V43-G43</f>
        <v>1276.3058903810834</v>
      </c>
      <c r="X43" s="16">
        <f t="shared" ref="X43" si="85">F43*W43</f>
        <v>1276.3058903810834</v>
      </c>
      <c r="Y43" s="15">
        <f t="shared" si="77"/>
        <v>4.5848355451969969E-2</v>
      </c>
      <c r="Z43" s="15">
        <f t="shared" si="78"/>
        <v>1.1992624151289988E-2</v>
      </c>
      <c r="AA43" s="15">
        <f t="shared" si="79"/>
        <v>1.9115055013239957E-2</v>
      </c>
      <c r="AB43" s="15">
        <f t="shared" ref="AB43" si="86">AVERAGE(Y43:AA43)</f>
        <v>2.5652011538833303E-2</v>
      </c>
      <c r="AC43" s="17" t="s">
        <v>5108</v>
      </c>
    </row>
    <row r="44" spans="1:29" ht="30" x14ac:dyDescent="0.2">
      <c r="A44" s="87"/>
      <c r="B44" s="88" t="s">
        <v>3251</v>
      </c>
      <c r="C44" s="89" t="s">
        <v>3252</v>
      </c>
      <c r="D44" s="89" t="s">
        <v>44</v>
      </c>
      <c r="E44" s="90">
        <v>0</v>
      </c>
      <c r="F44" s="90">
        <v>1</v>
      </c>
      <c r="G44" s="91">
        <v>15011.33</v>
      </c>
      <c r="H44" s="91"/>
      <c r="I44" s="91"/>
      <c r="J44" s="91"/>
      <c r="K44" s="91"/>
      <c r="L44" s="91"/>
      <c r="M44" s="91"/>
      <c r="N44" s="91"/>
      <c r="O44" s="91"/>
      <c r="P44" s="92"/>
      <c r="R44" s="91"/>
      <c r="S44" s="91">
        <v>0</v>
      </c>
    </row>
    <row r="45" spans="1:29" s="85" customFormat="1" ht="27" x14ac:dyDescent="0.35">
      <c r="A45" s="80"/>
      <c r="B45" s="81"/>
      <c r="C45" s="82" t="str">
        <f>C44</f>
        <v xml:space="preserve">Mycí stůl, 1x vevařený lisovaný dřez o rozměru 600x500x300mm, 1x otvor pro stojánkou tlakovou sprchu, kapotáž dřezu z čela a obou boků, zadní, levý lem, výškově nastavitelné nožičky 800x700x850   </v>
      </c>
      <c r="D45" s="82"/>
      <c r="E45" s="83"/>
      <c r="F45" s="83">
        <v>1</v>
      </c>
      <c r="G45" s="84">
        <v>13900</v>
      </c>
      <c r="H45" s="84">
        <v>13900</v>
      </c>
      <c r="I45" s="84"/>
      <c r="J45" s="84"/>
      <c r="K45" s="84"/>
      <c r="L45" s="84"/>
      <c r="M45" s="84"/>
      <c r="N45" s="84"/>
      <c r="O45" s="84"/>
      <c r="P45" s="84"/>
      <c r="R45" s="84">
        <v>20572</v>
      </c>
      <c r="S45" s="84"/>
      <c r="T45" s="15">
        <f t="shared" ref="T45" si="87">R45/H45</f>
        <v>1.48</v>
      </c>
      <c r="U45" s="15">
        <f t="shared" ref="U45" si="88">T45-AB45</f>
        <v>1.4543479884611668</v>
      </c>
      <c r="V45" s="16">
        <f t="shared" ref="V45" si="89">G45*U45</f>
        <v>20215.437039610217</v>
      </c>
      <c r="W45" s="16">
        <f t="shared" ref="W45" si="90">V45-G45</f>
        <v>6315.4370396102167</v>
      </c>
      <c r="X45" s="16">
        <f t="shared" ref="X45" si="91">F45*W45</f>
        <v>6315.4370396102167</v>
      </c>
      <c r="Y45" s="15">
        <f t="shared" ref="Y45" si="92">104.584835545197%-100%</f>
        <v>4.5848355451969969E-2</v>
      </c>
      <c r="Z45" s="15">
        <f t="shared" ref="Z45" si="93">101.199262415129%-100%</f>
        <v>1.1992624151289988E-2</v>
      </c>
      <c r="AA45" s="15">
        <f t="shared" ref="AA45" si="94">101.911505501324%-100%</f>
        <v>1.9115055013239957E-2</v>
      </c>
      <c r="AB45" s="15">
        <f t="shared" ref="AB45" si="95">AVERAGE(Y45:AA45)</f>
        <v>2.5652011538833303E-2</v>
      </c>
      <c r="AC45" s="17" t="s">
        <v>5108</v>
      </c>
    </row>
    <row r="46" spans="1:29" x14ac:dyDescent="0.2">
      <c r="A46" s="87"/>
      <c r="B46" s="88" t="s">
        <v>3253</v>
      </c>
      <c r="C46" s="89" t="s">
        <v>3254</v>
      </c>
      <c r="D46" s="89" t="s">
        <v>44</v>
      </c>
      <c r="E46" s="90">
        <v>0</v>
      </c>
      <c r="F46" s="90">
        <v>1</v>
      </c>
      <c r="G46" s="91">
        <v>2875.2</v>
      </c>
      <c r="H46" s="91"/>
      <c r="I46" s="91"/>
      <c r="J46" s="91"/>
      <c r="K46" s="91"/>
      <c r="L46" s="91"/>
      <c r="M46" s="91"/>
      <c r="N46" s="91"/>
      <c r="O46" s="91"/>
      <c r="P46" s="92"/>
      <c r="R46" s="91"/>
      <c r="S46" s="91">
        <v>0</v>
      </c>
    </row>
    <row r="47" spans="1:29" ht="30" x14ac:dyDescent="0.2">
      <c r="A47" s="87"/>
      <c r="B47" s="88" t="s">
        <v>3255</v>
      </c>
      <c r="C47" s="89" t="s">
        <v>3256</v>
      </c>
      <c r="D47" s="89" t="s">
        <v>44</v>
      </c>
      <c r="E47" s="90">
        <v>0</v>
      </c>
      <c r="F47" s="90">
        <v>1</v>
      </c>
      <c r="G47" s="91">
        <v>44131.38</v>
      </c>
      <c r="H47" s="91"/>
      <c r="I47" s="91"/>
      <c r="J47" s="91"/>
      <c r="K47" s="91"/>
      <c r="L47" s="91"/>
      <c r="M47" s="91"/>
      <c r="N47" s="91"/>
      <c r="O47" s="91"/>
      <c r="P47" s="92"/>
      <c r="R47" s="91"/>
      <c r="S47" s="91">
        <v>0</v>
      </c>
    </row>
    <row r="48" spans="1:29" s="85" customFormat="1" ht="27" x14ac:dyDescent="0.35">
      <c r="A48" s="80"/>
      <c r="B48" s="81"/>
      <c r="C48" s="82" t="str">
        <f>C47</f>
        <v xml:space="preserve">Škrabka brambor a kořenové zeleniny, nerezové opláštění, objem jedné náplně 12kg brambor, teoretická kapacita cca 200kg brambor / 1 hod. 700x850x700 0,55kW/400V   </v>
      </c>
      <c r="D48" s="82"/>
      <c r="E48" s="83"/>
      <c r="F48" s="83">
        <v>1</v>
      </c>
      <c r="G48" s="84">
        <v>39900</v>
      </c>
      <c r="H48" s="84">
        <v>39900</v>
      </c>
      <c r="I48" s="84"/>
      <c r="J48" s="84"/>
      <c r="K48" s="84"/>
      <c r="L48" s="84"/>
      <c r="M48" s="84"/>
      <c r="N48" s="84"/>
      <c r="O48" s="84"/>
      <c r="P48" s="84"/>
      <c r="R48" s="84">
        <v>46284</v>
      </c>
      <c r="S48" s="84"/>
      <c r="T48" s="15">
        <f t="shared" ref="T48" si="96">R48/H48</f>
        <v>1.1599999999999999</v>
      </c>
      <c r="U48" s="15">
        <f t="shared" ref="U48" si="97">T48-AB48</f>
        <v>1.1343479884611667</v>
      </c>
      <c r="V48" s="16">
        <f t="shared" ref="V48" si="98">G48*U48</f>
        <v>45260.48473960055</v>
      </c>
      <c r="W48" s="16">
        <f t="shared" ref="W48" si="99">V48-G48</f>
        <v>5360.4847396005498</v>
      </c>
      <c r="X48" s="16">
        <f t="shared" ref="X48" si="100">F48*W48</f>
        <v>5360.4847396005498</v>
      </c>
      <c r="Y48" s="15">
        <f t="shared" ref="Y48:Y52" si="101">104.584835545197%-100%</f>
        <v>4.5848355451969969E-2</v>
      </c>
      <c r="Z48" s="15">
        <f t="shared" ref="Z48:Z52" si="102">101.199262415129%-100%</f>
        <v>1.1992624151289988E-2</v>
      </c>
      <c r="AA48" s="15">
        <f t="shared" ref="AA48:AA52" si="103">101.911505501324%-100%</f>
        <v>1.9115055013239957E-2</v>
      </c>
      <c r="AB48" s="15">
        <f t="shared" ref="AB48" si="104">AVERAGE(Y48:AA48)</f>
        <v>2.5652011538833303E-2</v>
      </c>
      <c r="AC48" s="17" t="s">
        <v>5108</v>
      </c>
    </row>
    <row r="49" spans="1:29" ht="20" x14ac:dyDescent="0.2">
      <c r="A49" s="87"/>
      <c r="B49" s="88" t="s">
        <v>3257</v>
      </c>
      <c r="C49" s="89" t="s">
        <v>3258</v>
      </c>
      <c r="D49" s="89" t="s">
        <v>44</v>
      </c>
      <c r="E49" s="90">
        <v>0</v>
      </c>
      <c r="F49" s="90">
        <v>1</v>
      </c>
      <c r="G49" s="91">
        <v>6523.73</v>
      </c>
      <c r="H49" s="91"/>
      <c r="I49" s="91"/>
      <c r="J49" s="91"/>
      <c r="K49" s="91"/>
      <c r="L49" s="91"/>
      <c r="M49" s="91"/>
      <c r="N49" s="91"/>
      <c r="O49" s="91"/>
      <c r="P49" s="92"/>
      <c r="R49" s="91"/>
      <c r="S49" s="91">
        <v>0</v>
      </c>
    </row>
    <row r="50" spans="1:29" s="85" customFormat="1" ht="18" x14ac:dyDescent="0.35">
      <c r="A50" s="80"/>
      <c r="B50" s="81"/>
      <c r="C50" s="82" t="str">
        <f>C49</f>
        <v xml:space="preserve">Lapač škrobu a slupek, ke škrabce, celonerezové provedení, plně kompatibilní se škrabkou brambor 320x320x320   </v>
      </c>
      <c r="D50" s="82"/>
      <c r="E50" s="83"/>
      <c r="F50" s="83">
        <v>1</v>
      </c>
      <c r="G50" s="84">
        <v>4200</v>
      </c>
      <c r="H50" s="84">
        <v>4200</v>
      </c>
      <c r="I50" s="84"/>
      <c r="J50" s="84"/>
      <c r="K50" s="84"/>
      <c r="L50" s="84"/>
      <c r="M50" s="84"/>
      <c r="N50" s="84"/>
      <c r="O50" s="84"/>
      <c r="P50" s="84"/>
      <c r="R50" s="84">
        <v>4872</v>
      </c>
      <c r="S50" s="84"/>
      <c r="T50" s="15">
        <f t="shared" ref="T50" si="105">R50/H50</f>
        <v>1.1599999999999999</v>
      </c>
      <c r="U50" s="15">
        <f t="shared" ref="U50" si="106">T50-AB50</f>
        <v>1.1343479884611667</v>
      </c>
      <c r="V50" s="16">
        <f t="shared" ref="V50" si="107">G50*U50</f>
        <v>4764.2615515368998</v>
      </c>
      <c r="W50" s="16">
        <f t="shared" ref="W50" si="108">V50-G50</f>
        <v>564.26155153689979</v>
      </c>
      <c r="X50" s="16">
        <f t="shared" ref="X50" si="109">F50*W50</f>
        <v>564.26155153689979</v>
      </c>
      <c r="Y50" s="15">
        <f t="shared" si="101"/>
        <v>4.5848355451969969E-2</v>
      </c>
      <c r="Z50" s="15">
        <f t="shared" si="102"/>
        <v>1.1992624151289988E-2</v>
      </c>
      <c r="AA50" s="15">
        <f t="shared" si="103"/>
        <v>1.9115055013239957E-2</v>
      </c>
      <c r="AB50" s="15">
        <f t="shared" ref="AB50" si="110">AVERAGE(Y50:AA50)</f>
        <v>2.5652011538833303E-2</v>
      </c>
      <c r="AC50" s="17" t="s">
        <v>5108</v>
      </c>
    </row>
    <row r="51" spans="1:29" ht="30" x14ac:dyDescent="0.2">
      <c r="A51" s="87"/>
      <c r="B51" s="88" t="s">
        <v>3259</v>
      </c>
      <c r="C51" s="89" t="s">
        <v>3260</v>
      </c>
      <c r="D51" s="89" t="s">
        <v>44</v>
      </c>
      <c r="E51" s="90">
        <v>0</v>
      </c>
      <c r="F51" s="90">
        <v>2</v>
      </c>
      <c r="G51" s="91">
        <v>7098.77</v>
      </c>
      <c r="H51" s="91"/>
      <c r="I51" s="91"/>
      <c r="J51" s="91"/>
      <c r="K51" s="91"/>
      <c r="L51" s="91"/>
      <c r="M51" s="91"/>
      <c r="N51" s="91"/>
      <c r="O51" s="91"/>
      <c r="P51" s="92"/>
      <c r="R51" s="91"/>
      <c r="S51" s="91">
        <v>0</v>
      </c>
    </row>
    <row r="52" spans="1:29" s="85" customFormat="1" ht="27" x14ac:dyDescent="0.35">
      <c r="A52" s="80"/>
      <c r="B52" s="81"/>
      <c r="C52" s="82" t="str">
        <f>C51</f>
        <v xml:space="preserve">Podlahová vpusť, s protizápachovou uzávěrou k zalití do podlahy, vč. pochůzného podlahového vyjímatelného roštu, vývod pro připojení do kanalizace 350x350   </v>
      </c>
      <c r="D52" s="82"/>
      <c r="E52" s="83"/>
      <c r="F52" s="83">
        <v>2</v>
      </c>
      <c r="G52" s="84">
        <v>6000</v>
      </c>
      <c r="H52" s="84">
        <v>6000</v>
      </c>
      <c r="I52" s="84"/>
      <c r="J52" s="84"/>
      <c r="K52" s="84"/>
      <c r="L52" s="84"/>
      <c r="M52" s="84"/>
      <c r="N52" s="84"/>
      <c r="O52" s="84"/>
      <c r="P52" s="84"/>
      <c r="R52" s="84">
        <v>6959.9999999999991</v>
      </c>
      <c r="S52" s="84"/>
      <c r="T52" s="15">
        <f t="shared" ref="T52" si="111">R52/H52</f>
        <v>1.1599999999999999</v>
      </c>
      <c r="U52" s="15">
        <f t="shared" ref="U52" si="112">T52-AB52</f>
        <v>1.1343479884611667</v>
      </c>
      <c r="V52" s="16">
        <f t="shared" ref="V52" si="113">G52*U52</f>
        <v>6806.0879307670002</v>
      </c>
      <c r="W52" s="16">
        <f t="shared" ref="W52" si="114">V52-G52</f>
        <v>806.08793076700022</v>
      </c>
      <c r="X52" s="16">
        <f t="shared" ref="X52" si="115">F52*W52</f>
        <v>1612.1758615340004</v>
      </c>
      <c r="Y52" s="15">
        <f t="shared" si="101"/>
        <v>4.5848355451969969E-2</v>
      </c>
      <c r="Z52" s="15">
        <f t="shared" si="102"/>
        <v>1.1992624151289988E-2</v>
      </c>
      <c r="AA52" s="15">
        <f t="shared" si="103"/>
        <v>1.9115055013239957E-2</v>
      </c>
      <c r="AB52" s="15">
        <f t="shared" ref="AB52" si="116">AVERAGE(Y52:AA52)</f>
        <v>2.5652011538833303E-2</v>
      </c>
      <c r="AC52" s="17" t="s">
        <v>5108</v>
      </c>
    </row>
    <row r="53" spans="1:29" ht="30" x14ac:dyDescent="0.2">
      <c r="A53" s="87"/>
      <c r="B53" s="88" t="s">
        <v>3261</v>
      </c>
      <c r="C53" s="89" t="s">
        <v>3262</v>
      </c>
      <c r="D53" s="89" t="s">
        <v>44</v>
      </c>
      <c r="E53" s="90">
        <v>0</v>
      </c>
      <c r="F53" s="90">
        <v>1</v>
      </c>
      <c r="G53" s="91">
        <v>8938.9</v>
      </c>
      <c r="H53" s="91"/>
      <c r="I53" s="91"/>
      <c r="J53" s="91"/>
      <c r="K53" s="91"/>
      <c r="L53" s="91"/>
      <c r="M53" s="91"/>
      <c r="N53" s="91"/>
      <c r="O53" s="91"/>
      <c r="P53" s="92"/>
      <c r="R53" s="91"/>
      <c r="S53" s="91">
        <v>0</v>
      </c>
    </row>
    <row r="54" spans="1:29" s="85" customFormat="1" ht="18" x14ac:dyDescent="0.35">
      <c r="A54" s="80"/>
      <c r="B54" s="81"/>
      <c r="C54" s="82" t="str">
        <f>C53</f>
        <v xml:space="preserve">Plošinový vozík, 4x kolečko, každé kolečko o průměru 100mm (2x opatřeno brzdou), madlo na kratší straně, nerezové provedení 800x600x850   </v>
      </c>
      <c r="D54" s="82"/>
      <c r="E54" s="83"/>
      <c r="F54" s="83">
        <v>1</v>
      </c>
      <c r="G54" s="84">
        <v>6500</v>
      </c>
      <c r="H54" s="84">
        <v>6500</v>
      </c>
      <c r="I54" s="84"/>
      <c r="J54" s="84"/>
      <c r="K54" s="84"/>
      <c r="L54" s="84"/>
      <c r="M54" s="84"/>
      <c r="N54" s="84"/>
      <c r="O54" s="84"/>
      <c r="P54" s="84"/>
      <c r="R54" s="84">
        <v>9620</v>
      </c>
      <c r="S54" s="84"/>
      <c r="T54" s="15">
        <f t="shared" ref="T54" si="117">R54/H54</f>
        <v>1.48</v>
      </c>
      <c r="U54" s="15">
        <f t="shared" ref="U54" si="118">T54-AB54</f>
        <v>1.4543479884611668</v>
      </c>
      <c r="V54" s="16">
        <f t="shared" ref="V54" si="119">G54*U54</f>
        <v>9453.2619249975833</v>
      </c>
      <c r="W54" s="16">
        <f t="shared" ref="W54" si="120">V54-G54</f>
        <v>2953.2619249975833</v>
      </c>
      <c r="X54" s="16">
        <f t="shared" ref="X54" si="121">F54*W54</f>
        <v>2953.2619249975833</v>
      </c>
      <c r="Y54" s="15">
        <f t="shared" ref="Y54:Y56" si="122">104.584835545197%-100%</f>
        <v>4.5848355451969969E-2</v>
      </c>
      <c r="Z54" s="15">
        <f t="shared" ref="Z54:Z56" si="123">101.199262415129%-100%</f>
        <v>1.1992624151289988E-2</v>
      </c>
      <c r="AA54" s="15">
        <f t="shared" ref="AA54:AA56" si="124">101.911505501324%-100%</f>
        <v>1.9115055013239957E-2</v>
      </c>
      <c r="AB54" s="15">
        <f t="shared" ref="AB54" si="125">AVERAGE(Y54:AA54)</f>
        <v>2.5652011538833303E-2</v>
      </c>
      <c r="AC54" s="17" t="s">
        <v>5108</v>
      </c>
    </row>
    <row r="55" spans="1:29" ht="20" x14ac:dyDescent="0.2">
      <c r="A55" s="87"/>
      <c r="B55" s="88" t="s">
        <v>3263</v>
      </c>
      <c r="C55" s="89" t="s">
        <v>3264</v>
      </c>
      <c r="D55" s="89" t="s">
        <v>44</v>
      </c>
      <c r="E55" s="90">
        <v>0</v>
      </c>
      <c r="F55" s="90">
        <v>1</v>
      </c>
      <c r="G55" s="91">
        <v>3648.53</v>
      </c>
      <c r="H55" s="91"/>
      <c r="I55" s="91"/>
      <c r="J55" s="91"/>
      <c r="K55" s="91"/>
      <c r="L55" s="91"/>
      <c r="M55" s="91"/>
      <c r="N55" s="91"/>
      <c r="O55" s="91"/>
      <c r="P55" s="92"/>
      <c r="R55" s="91"/>
      <c r="S55" s="91">
        <v>0</v>
      </c>
    </row>
    <row r="56" spans="1:29" s="85" customFormat="1" ht="18" x14ac:dyDescent="0.35">
      <c r="A56" s="80"/>
      <c r="B56" s="81"/>
      <c r="C56" s="82" t="str">
        <f>C55</f>
        <v xml:space="preserve">Dřevěný rošt na uskladnění brambor, vč. dřevěného obložení stěn 1800x1000x70   </v>
      </c>
      <c r="D56" s="82"/>
      <c r="E56" s="83"/>
      <c r="F56" s="83">
        <v>1</v>
      </c>
      <c r="G56" s="84">
        <v>3000</v>
      </c>
      <c r="H56" s="84">
        <v>3000</v>
      </c>
      <c r="I56" s="84"/>
      <c r="J56" s="84"/>
      <c r="K56" s="84"/>
      <c r="L56" s="84"/>
      <c r="M56" s="84"/>
      <c r="N56" s="84"/>
      <c r="O56" s="84"/>
      <c r="P56" s="84"/>
      <c r="R56" s="84">
        <v>4440</v>
      </c>
      <c r="S56" s="84"/>
      <c r="T56" s="15">
        <f t="shared" ref="T56" si="126">R56/H56</f>
        <v>1.48</v>
      </c>
      <c r="U56" s="15">
        <f t="shared" ref="U56" si="127">T56-AB56</f>
        <v>1.4543479884611668</v>
      </c>
      <c r="V56" s="16">
        <f t="shared" ref="V56" si="128">G56*U56</f>
        <v>4363.0439653835001</v>
      </c>
      <c r="W56" s="16">
        <f t="shared" ref="W56" si="129">V56-G56</f>
        <v>1363.0439653835001</v>
      </c>
      <c r="X56" s="16">
        <f t="shared" ref="X56" si="130">F56*W56</f>
        <v>1363.0439653835001</v>
      </c>
      <c r="Y56" s="15">
        <f t="shared" si="122"/>
        <v>4.5848355451969969E-2</v>
      </c>
      <c r="Z56" s="15">
        <f t="shared" si="123"/>
        <v>1.1992624151289988E-2</v>
      </c>
      <c r="AA56" s="15">
        <f t="shared" si="124"/>
        <v>1.9115055013239957E-2</v>
      </c>
      <c r="AB56" s="15">
        <f t="shared" ref="AB56" si="131">AVERAGE(Y56:AA56)</f>
        <v>2.5652011538833303E-2</v>
      </c>
      <c r="AC56" s="17" t="s">
        <v>5108</v>
      </c>
    </row>
    <row r="57" spans="1:29" ht="15" thickBot="1" x14ac:dyDescent="0.25">
      <c r="A57" s="73"/>
      <c r="B57" s="74" t="s">
        <v>3265</v>
      </c>
      <c r="C57" s="75" t="s">
        <v>2597</v>
      </c>
      <c r="D57" s="75" t="s">
        <v>44</v>
      </c>
      <c r="E57" s="76">
        <v>0</v>
      </c>
      <c r="F57" s="76">
        <v>1</v>
      </c>
      <c r="G57" s="77">
        <v>5639.54</v>
      </c>
      <c r="H57" s="77"/>
      <c r="I57" s="77"/>
      <c r="J57" s="77"/>
      <c r="K57" s="77"/>
      <c r="L57" s="77"/>
      <c r="M57" s="77"/>
      <c r="N57" s="77"/>
      <c r="O57" s="77"/>
      <c r="P57" s="78"/>
      <c r="R57" s="77"/>
      <c r="S57" s="77">
        <v>0</v>
      </c>
    </row>
    <row r="58" spans="1:29" x14ac:dyDescent="0.3">
      <c r="A58" s="53"/>
      <c r="B58" s="54" t="s">
        <v>2206</v>
      </c>
      <c r="C58" s="55" t="s">
        <v>3266</v>
      </c>
      <c r="D58" s="55"/>
      <c r="E58" s="56"/>
      <c r="F58" s="56"/>
      <c r="G58" s="57"/>
      <c r="H58" s="57"/>
      <c r="I58" s="57"/>
      <c r="J58" s="57"/>
      <c r="K58" s="57"/>
      <c r="L58" s="57"/>
      <c r="M58" s="57"/>
      <c r="N58" s="57"/>
      <c r="O58" s="57"/>
      <c r="P58" s="57"/>
      <c r="R58" s="57"/>
      <c r="S58" s="57">
        <v>0</v>
      </c>
    </row>
    <row r="59" spans="1:29" ht="15" thickBot="1" x14ac:dyDescent="0.35">
      <c r="A59" s="58"/>
      <c r="B59" s="59" t="s">
        <v>3267</v>
      </c>
      <c r="C59" s="60" t="s">
        <v>3268</v>
      </c>
      <c r="D59" s="60"/>
      <c r="E59" s="61"/>
      <c r="F59" s="61"/>
      <c r="G59" s="62"/>
      <c r="H59" s="62"/>
      <c r="I59" s="62"/>
      <c r="J59" s="62"/>
      <c r="K59" s="62"/>
      <c r="L59" s="62"/>
      <c r="M59" s="62"/>
      <c r="N59" s="62"/>
      <c r="O59" s="62"/>
      <c r="P59" s="62"/>
      <c r="R59" s="62"/>
      <c r="S59" s="62">
        <v>0</v>
      </c>
    </row>
    <row r="60" spans="1:29" ht="20" x14ac:dyDescent="0.2">
      <c r="A60" s="67"/>
      <c r="B60" s="68" t="s">
        <v>3269</v>
      </c>
      <c r="C60" s="69" t="s">
        <v>3270</v>
      </c>
      <c r="D60" s="69"/>
      <c r="E60" s="70">
        <v>0</v>
      </c>
      <c r="F60" s="70">
        <v>1</v>
      </c>
      <c r="G60" s="71">
        <v>4683.6099999999997</v>
      </c>
      <c r="H60" s="71"/>
      <c r="I60" s="71"/>
      <c r="J60" s="71"/>
      <c r="K60" s="71"/>
      <c r="L60" s="71"/>
      <c r="M60" s="71"/>
      <c r="N60" s="71"/>
      <c r="O60" s="71"/>
      <c r="P60" s="72"/>
      <c r="R60" s="71"/>
      <c r="S60" s="71">
        <v>0</v>
      </c>
    </row>
    <row r="61" spans="1:29" s="85" customFormat="1" ht="18" x14ac:dyDescent="0.35">
      <c r="A61" s="80"/>
      <c r="B61" s="81"/>
      <c r="C61" s="82" t="str">
        <f>C60</f>
        <v xml:space="preserve">Skladový regál, montovaný, 4x plná police, výškově stavitelné police, provedení polic komaxit, provedení stojen komaxit 600x500x2000   </v>
      </c>
      <c r="D61" s="82"/>
      <c r="E61" s="83"/>
      <c r="F61" s="83">
        <v>1</v>
      </c>
      <c r="G61" s="84">
        <v>3000</v>
      </c>
      <c r="H61" s="84">
        <v>3000</v>
      </c>
      <c r="I61" s="84"/>
      <c r="J61" s="84"/>
      <c r="K61" s="84"/>
      <c r="L61" s="84"/>
      <c r="M61" s="84"/>
      <c r="N61" s="84"/>
      <c r="O61" s="84"/>
      <c r="P61" s="84"/>
      <c r="R61" s="84">
        <v>4440</v>
      </c>
      <c r="S61" s="84"/>
      <c r="T61" s="15">
        <f t="shared" ref="T61" si="132">R61/H61</f>
        <v>1.48</v>
      </c>
      <c r="U61" s="15">
        <f t="shared" ref="U61" si="133">T61-AB61</f>
        <v>1.4543479884611668</v>
      </c>
      <c r="V61" s="16">
        <f t="shared" ref="V61" si="134">G61*U61</f>
        <v>4363.0439653835001</v>
      </c>
      <c r="W61" s="16">
        <f t="shared" ref="W61" si="135">V61-G61</f>
        <v>1363.0439653835001</v>
      </c>
      <c r="X61" s="16">
        <f t="shared" ref="X61" si="136">F61*W61</f>
        <v>1363.0439653835001</v>
      </c>
      <c r="Y61" s="15">
        <f t="shared" ref="Y61" si="137">104.584835545197%-100%</f>
        <v>4.5848355451969969E-2</v>
      </c>
      <c r="Z61" s="15">
        <f t="shared" ref="Z61" si="138">101.199262415129%-100%</f>
        <v>1.1992624151289988E-2</v>
      </c>
      <c r="AA61" s="15">
        <f t="shared" ref="AA61" si="139">101.911505501324%-100%</f>
        <v>1.9115055013239957E-2</v>
      </c>
      <c r="AB61" s="15">
        <f t="shared" ref="AB61" si="140">AVERAGE(Y61:AA61)</f>
        <v>2.5652011538833303E-2</v>
      </c>
      <c r="AC61" s="17" t="s">
        <v>5108</v>
      </c>
    </row>
    <row r="62" spans="1:29" ht="15" thickBot="1" x14ac:dyDescent="0.25">
      <c r="A62" s="73"/>
      <c r="B62" s="74" t="s">
        <v>3271</v>
      </c>
      <c r="C62" s="75" t="s">
        <v>3272</v>
      </c>
      <c r="D62" s="75"/>
      <c r="E62" s="76">
        <v>0</v>
      </c>
      <c r="F62" s="76">
        <v>1</v>
      </c>
      <c r="G62" s="77">
        <v>7475.53</v>
      </c>
      <c r="H62" s="77"/>
      <c r="I62" s="77"/>
      <c r="J62" s="77"/>
      <c r="K62" s="77"/>
      <c r="L62" s="77"/>
      <c r="M62" s="77"/>
      <c r="N62" s="77"/>
      <c r="O62" s="77"/>
      <c r="P62" s="78"/>
      <c r="R62" s="77"/>
      <c r="S62" s="77">
        <v>0</v>
      </c>
    </row>
    <row r="63" spans="1:29" ht="15" thickBot="1" x14ac:dyDescent="0.35">
      <c r="A63" s="58"/>
      <c r="B63" s="59" t="s">
        <v>3273</v>
      </c>
      <c r="C63" s="60" t="s">
        <v>3274</v>
      </c>
      <c r="D63" s="60"/>
      <c r="E63" s="61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R63" s="62"/>
      <c r="S63" s="62">
        <v>0</v>
      </c>
    </row>
    <row r="64" spans="1:29" ht="40" x14ac:dyDescent="0.2">
      <c r="A64" s="67"/>
      <c r="B64" s="68" t="s">
        <v>3275</v>
      </c>
      <c r="C64" s="69" t="s">
        <v>3276</v>
      </c>
      <c r="D64" s="69"/>
      <c r="E64" s="70">
        <v>0</v>
      </c>
      <c r="F64" s="70">
        <v>1</v>
      </c>
      <c r="G64" s="71">
        <v>24234.98</v>
      </c>
      <c r="H64" s="71"/>
      <c r="I64" s="71"/>
      <c r="J64" s="71"/>
      <c r="K64" s="71"/>
      <c r="L64" s="71"/>
      <c r="M64" s="71"/>
      <c r="N64" s="71"/>
      <c r="O64" s="71"/>
      <c r="P64" s="72"/>
      <c r="R64" s="71"/>
      <c r="S64" s="71">
        <v>0</v>
      </c>
    </row>
    <row r="65" spans="1:29" s="85" customFormat="1" ht="36" x14ac:dyDescent="0.35">
      <c r="A65" s="80"/>
      <c r="B65" s="81"/>
      <c r="C65" s="82" t="str">
        <f>C64</f>
        <v xml:space="preserve">Profesionální mraznička, objem 570 lt, celonerezové provedení - vně i uvnitř,  1x plné dveře, ventilované chlazení, 4x nastavitelné roštové police, digitální termostat, integrovaný zámek dveří, teplotní rozsah -10°C až -25°C, mraznička určena k uskladnění   </v>
      </c>
      <c r="D65" s="82"/>
      <c r="E65" s="83"/>
      <c r="F65" s="83">
        <v>1</v>
      </c>
      <c r="G65" s="84">
        <v>22500</v>
      </c>
      <c r="H65" s="84">
        <v>22500</v>
      </c>
      <c r="I65" s="84"/>
      <c r="J65" s="84"/>
      <c r="K65" s="84"/>
      <c r="L65" s="84"/>
      <c r="M65" s="84"/>
      <c r="N65" s="84"/>
      <c r="O65" s="84"/>
      <c r="P65" s="84"/>
      <c r="R65" s="84">
        <v>26100</v>
      </c>
      <c r="S65" s="84"/>
      <c r="T65" s="15">
        <f t="shared" ref="T65" si="141">R65/H65</f>
        <v>1.1599999999999999</v>
      </c>
      <c r="U65" s="15">
        <f t="shared" ref="U65" si="142">T65-AB65</f>
        <v>1.1343479884611667</v>
      </c>
      <c r="V65" s="16">
        <f t="shared" ref="V65" si="143">G65*U65</f>
        <v>25522.829740376252</v>
      </c>
      <c r="W65" s="16">
        <f t="shared" ref="W65" si="144">V65-G65</f>
        <v>3022.8297403762517</v>
      </c>
      <c r="X65" s="16">
        <f t="shared" ref="X65" si="145">F65*W65</f>
        <v>3022.8297403762517</v>
      </c>
      <c r="Y65" s="15">
        <f t="shared" ref="Y65:Y71" si="146">104.584835545197%-100%</f>
        <v>4.5848355451969969E-2</v>
      </c>
      <c r="Z65" s="15">
        <f t="shared" ref="Z65:Z71" si="147">101.199262415129%-100%</f>
        <v>1.1992624151289988E-2</v>
      </c>
      <c r="AA65" s="15">
        <f t="shared" ref="AA65:AA71" si="148">101.911505501324%-100%</f>
        <v>1.9115055013239957E-2</v>
      </c>
      <c r="AB65" s="15">
        <f t="shared" ref="AB65" si="149">AVERAGE(Y65:AA65)</f>
        <v>2.5652011538833303E-2</v>
      </c>
      <c r="AC65" s="17" t="s">
        <v>5108</v>
      </c>
    </row>
    <row r="66" spans="1:29" ht="40" x14ac:dyDescent="0.2">
      <c r="A66" s="87"/>
      <c r="B66" s="88" t="s">
        <v>3277</v>
      </c>
      <c r="C66" s="89" t="s">
        <v>3276</v>
      </c>
      <c r="D66" s="89"/>
      <c r="E66" s="90">
        <v>0</v>
      </c>
      <c r="F66" s="90">
        <v>1</v>
      </c>
      <c r="G66" s="91">
        <v>24234.98</v>
      </c>
      <c r="H66" s="91"/>
      <c r="I66" s="91"/>
      <c r="J66" s="91"/>
      <c r="K66" s="91"/>
      <c r="L66" s="91"/>
      <c r="M66" s="91"/>
      <c r="N66" s="91"/>
      <c r="O66" s="91"/>
      <c r="P66" s="92"/>
      <c r="R66" s="91"/>
      <c r="S66" s="91">
        <v>0</v>
      </c>
    </row>
    <row r="67" spans="1:29" s="85" customFormat="1" ht="36" x14ac:dyDescent="0.35">
      <c r="A67" s="80"/>
      <c r="B67" s="81"/>
      <c r="C67" s="82" t="str">
        <f>C66</f>
        <v xml:space="preserve">Profesionální mraznička, objem 570 lt, celonerezové provedení - vně i uvnitř,  1x plné dveře, ventilované chlazení, 4x nastavitelné roštové police, digitální termostat, integrovaný zámek dveří, teplotní rozsah -10°C až -25°C, mraznička určena k uskladnění   </v>
      </c>
      <c r="D67" s="82"/>
      <c r="E67" s="83"/>
      <c r="F67" s="83">
        <v>1</v>
      </c>
      <c r="G67" s="84">
        <v>22500</v>
      </c>
      <c r="H67" s="84">
        <v>22500</v>
      </c>
      <c r="I67" s="84"/>
      <c r="J67" s="84"/>
      <c r="K67" s="84"/>
      <c r="L67" s="84"/>
      <c r="M67" s="84"/>
      <c r="N67" s="84"/>
      <c r="O67" s="84"/>
      <c r="P67" s="84"/>
      <c r="R67" s="84">
        <v>26100</v>
      </c>
      <c r="S67" s="84"/>
      <c r="T67" s="15">
        <f t="shared" ref="T67" si="150">R67/H67</f>
        <v>1.1599999999999999</v>
      </c>
      <c r="U67" s="15">
        <f t="shared" ref="U67" si="151">T67-AB67</f>
        <v>1.1343479884611667</v>
      </c>
      <c r="V67" s="16">
        <f t="shared" ref="V67" si="152">G67*U67</f>
        <v>25522.829740376252</v>
      </c>
      <c r="W67" s="16">
        <f t="shared" ref="W67" si="153">V67-G67</f>
        <v>3022.8297403762517</v>
      </c>
      <c r="X67" s="16">
        <f t="shared" ref="X67" si="154">F67*W67</f>
        <v>3022.8297403762517</v>
      </c>
      <c r="Y67" s="15">
        <f t="shared" si="146"/>
        <v>4.5848355451969969E-2</v>
      </c>
      <c r="Z67" s="15">
        <f t="shared" si="147"/>
        <v>1.1992624151289988E-2</v>
      </c>
      <c r="AA67" s="15">
        <f t="shared" si="148"/>
        <v>1.9115055013239957E-2</v>
      </c>
      <c r="AB67" s="15">
        <f t="shared" ref="AB67" si="155">AVERAGE(Y67:AA67)</f>
        <v>2.5652011538833303E-2</v>
      </c>
      <c r="AC67" s="17" t="s">
        <v>5108</v>
      </c>
    </row>
    <row r="68" spans="1:29" ht="40" x14ac:dyDescent="0.2">
      <c r="A68" s="87"/>
      <c r="B68" s="88" t="s">
        <v>3278</v>
      </c>
      <c r="C68" s="89" t="s">
        <v>3279</v>
      </c>
      <c r="D68" s="89"/>
      <c r="E68" s="90">
        <v>0</v>
      </c>
      <c r="F68" s="90">
        <v>1</v>
      </c>
      <c r="G68" s="91">
        <v>23084.9</v>
      </c>
      <c r="H68" s="91"/>
      <c r="I68" s="91"/>
      <c r="J68" s="91"/>
      <c r="K68" s="91"/>
      <c r="L68" s="91"/>
      <c r="M68" s="91"/>
      <c r="N68" s="91"/>
      <c r="O68" s="91"/>
      <c r="P68" s="92"/>
      <c r="R68" s="91"/>
      <c r="S68" s="91">
        <v>0</v>
      </c>
    </row>
    <row r="69" spans="1:29" s="85" customFormat="1" ht="36" x14ac:dyDescent="0.35">
      <c r="A69" s="80"/>
      <c r="B69" s="81"/>
      <c r="C69" s="82" t="str">
        <f>C68</f>
        <v xml:space="preserve">Profesionální chladnička, objem 570 lt, celonerezové provedení - vně i uvnitř, vnitřní prostor vhodný pro gastronádoby GN 2/1 nebo přepravky 600x400mm, 1x plné dveře, ventilované cirkulační chlazení, digitální termostat, automatické odtávání, 4x výškově n   </v>
      </c>
      <c r="D69" s="82"/>
      <c r="E69" s="83"/>
      <c r="F69" s="83">
        <v>1</v>
      </c>
      <c r="G69" s="84">
        <v>22500</v>
      </c>
      <c r="H69" s="84">
        <v>22500</v>
      </c>
      <c r="I69" s="84"/>
      <c r="J69" s="84"/>
      <c r="K69" s="84"/>
      <c r="L69" s="84"/>
      <c r="M69" s="84"/>
      <c r="N69" s="84"/>
      <c r="O69" s="84"/>
      <c r="P69" s="84"/>
      <c r="R69" s="84">
        <v>26100</v>
      </c>
      <c r="S69" s="84"/>
      <c r="T69" s="15">
        <f t="shared" ref="T69" si="156">R69/H69</f>
        <v>1.1599999999999999</v>
      </c>
      <c r="U69" s="15">
        <f t="shared" ref="U69" si="157">T69-AB69</f>
        <v>1.1343479884611667</v>
      </c>
      <c r="V69" s="16">
        <f t="shared" ref="V69" si="158">G69*U69</f>
        <v>25522.829740376252</v>
      </c>
      <c r="W69" s="16">
        <f t="shared" ref="W69" si="159">V69-G69</f>
        <v>3022.8297403762517</v>
      </c>
      <c r="X69" s="16">
        <f t="shared" ref="X69" si="160">F69*W69</f>
        <v>3022.8297403762517</v>
      </c>
      <c r="Y69" s="15">
        <f t="shared" si="146"/>
        <v>4.5848355451969969E-2</v>
      </c>
      <c r="Z69" s="15">
        <f t="shared" si="147"/>
        <v>1.1992624151289988E-2</v>
      </c>
      <c r="AA69" s="15">
        <f t="shared" si="148"/>
        <v>1.9115055013239957E-2</v>
      </c>
      <c r="AB69" s="15">
        <f t="shared" ref="AB69" si="161">AVERAGE(Y69:AA69)</f>
        <v>2.5652011538833303E-2</v>
      </c>
      <c r="AC69" s="17" t="s">
        <v>5108</v>
      </c>
    </row>
    <row r="70" spans="1:29" ht="40" x14ac:dyDescent="0.2">
      <c r="A70" s="87"/>
      <c r="B70" s="88" t="s">
        <v>3280</v>
      </c>
      <c r="C70" s="89" t="s">
        <v>3281</v>
      </c>
      <c r="D70" s="89"/>
      <c r="E70" s="90">
        <v>0</v>
      </c>
      <c r="F70" s="90">
        <v>1</v>
      </c>
      <c r="G70" s="91">
        <v>21129.759999999998</v>
      </c>
      <c r="H70" s="91"/>
      <c r="I70" s="91"/>
      <c r="J70" s="91"/>
      <c r="K70" s="91"/>
      <c r="L70" s="91"/>
      <c r="M70" s="91"/>
      <c r="N70" s="91"/>
      <c r="O70" s="91"/>
      <c r="P70" s="92"/>
      <c r="R70" s="91"/>
      <c r="S70" s="91">
        <v>0</v>
      </c>
    </row>
    <row r="71" spans="1:29" s="85" customFormat="1" ht="36" x14ac:dyDescent="0.35">
      <c r="A71" s="80"/>
      <c r="B71" s="81"/>
      <c r="C71" s="82" t="str">
        <f>C70</f>
        <v xml:space="preserve">Profesionální chladnička, objem 340 lt, nerezové opláštění, 1x plné dveře, ventilované cirkulační chlazení, digitální termostat, automatické odtávání, integrovaný zámek dveří, teplotní rozsah -2°C až +8°C, chladnička určena k uskladnění vajec 600x600x1850   </v>
      </c>
      <c r="D71" s="82"/>
      <c r="E71" s="83"/>
      <c r="F71" s="83">
        <v>1</v>
      </c>
      <c r="G71" s="84">
        <v>19500</v>
      </c>
      <c r="H71" s="84">
        <v>19500</v>
      </c>
      <c r="I71" s="84"/>
      <c r="J71" s="84"/>
      <c r="K71" s="84"/>
      <c r="L71" s="84"/>
      <c r="M71" s="84"/>
      <c r="N71" s="84"/>
      <c r="O71" s="84"/>
      <c r="P71" s="84"/>
      <c r="R71" s="84">
        <v>22620</v>
      </c>
      <c r="S71" s="84"/>
      <c r="T71" s="15">
        <f t="shared" ref="T71" si="162">R71/H71</f>
        <v>1.1599999999999999</v>
      </c>
      <c r="U71" s="15">
        <f t="shared" ref="U71" si="163">T71-AB71</f>
        <v>1.1343479884611667</v>
      </c>
      <c r="V71" s="16">
        <f t="shared" ref="V71" si="164">G71*U71</f>
        <v>22119.78577499275</v>
      </c>
      <c r="W71" s="16">
        <f t="shared" ref="W71" si="165">V71-G71</f>
        <v>2619.7857749927498</v>
      </c>
      <c r="X71" s="16">
        <f t="shared" ref="X71" si="166">F71*W71</f>
        <v>2619.7857749927498</v>
      </c>
      <c r="Y71" s="15">
        <f t="shared" si="146"/>
        <v>4.5848355451969969E-2</v>
      </c>
      <c r="Z71" s="15">
        <f t="shared" si="147"/>
        <v>1.1992624151289988E-2</v>
      </c>
      <c r="AA71" s="15">
        <f t="shared" si="148"/>
        <v>1.9115055013239957E-2</v>
      </c>
      <c r="AB71" s="15">
        <f t="shared" ref="AB71" si="167">AVERAGE(Y71:AA71)</f>
        <v>2.5652011538833303E-2</v>
      </c>
      <c r="AC71" s="17" t="s">
        <v>5108</v>
      </c>
    </row>
    <row r="72" spans="1:29" ht="30" x14ac:dyDescent="0.2">
      <c r="A72" s="87"/>
      <c r="B72" s="88" t="s">
        <v>3282</v>
      </c>
      <c r="C72" s="89" t="s">
        <v>3283</v>
      </c>
      <c r="D72" s="89"/>
      <c r="E72" s="90">
        <v>0</v>
      </c>
      <c r="F72" s="90">
        <v>1</v>
      </c>
      <c r="G72" s="91">
        <v>8018.84</v>
      </c>
      <c r="H72" s="91"/>
      <c r="I72" s="91"/>
      <c r="J72" s="91"/>
      <c r="K72" s="91"/>
      <c r="L72" s="91"/>
      <c r="M72" s="91"/>
      <c r="N72" s="91"/>
      <c r="O72" s="91"/>
      <c r="P72" s="92"/>
      <c r="R72" s="91"/>
      <c r="S72" s="91">
        <v>0</v>
      </c>
    </row>
    <row r="73" spans="1:29" s="85" customFormat="1" ht="27" x14ac:dyDescent="0.35">
      <c r="A73" s="80"/>
      <c r="B73" s="81"/>
      <c r="C73" s="82" t="str">
        <f>C72</f>
        <v xml:space="preserve">Servírovací dvoupatrový vozík, 4x kolečko, každé kolečko o průměru 100mm (2x opatřeno brzdou), madlo na kratší straně, nerezové provedení 700x400x850   </v>
      </c>
      <c r="D73" s="82"/>
      <c r="E73" s="83"/>
      <c r="F73" s="83">
        <v>1</v>
      </c>
      <c r="G73" s="84">
        <v>6500</v>
      </c>
      <c r="H73" s="84">
        <v>6500</v>
      </c>
      <c r="I73" s="84"/>
      <c r="J73" s="84"/>
      <c r="K73" s="84"/>
      <c r="L73" s="84"/>
      <c r="M73" s="84"/>
      <c r="N73" s="84"/>
      <c r="O73" s="84"/>
      <c r="P73" s="84"/>
      <c r="R73" s="84">
        <v>9620</v>
      </c>
      <c r="S73" s="84"/>
      <c r="T73" s="15">
        <f t="shared" ref="T73" si="168">R73/H73</f>
        <v>1.48</v>
      </c>
      <c r="U73" s="15">
        <f t="shared" ref="U73" si="169">T73-AB73</f>
        <v>1.4543479884611668</v>
      </c>
      <c r="V73" s="16">
        <f t="shared" ref="V73" si="170">G73*U73</f>
        <v>9453.2619249975833</v>
      </c>
      <c r="W73" s="16">
        <f t="shared" ref="W73" si="171">V73-G73</f>
        <v>2953.2619249975833</v>
      </c>
      <c r="X73" s="16">
        <f t="shared" ref="X73" si="172">F73*W73</f>
        <v>2953.2619249975833</v>
      </c>
      <c r="Y73" s="15">
        <f t="shared" ref="Y73" si="173">104.584835545197%-100%</f>
        <v>4.5848355451969969E-2</v>
      </c>
      <c r="Z73" s="15">
        <f t="shared" ref="Z73" si="174">101.199262415129%-100%</f>
        <v>1.1992624151289988E-2</v>
      </c>
      <c r="AA73" s="15">
        <f t="shared" ref="AA73" si="175">101.911505501324%-100%</f>
        <v>1.9115055013239957E-2</v>
      </c>
      <c r="AB73" s="15">
        <f t="shared" ref="AB73" si="176">AVERAGE(Y73:AA73)</f>
        <v>2.5652011538833303E-2</v>
      </c>
      <c r="AC73" s="17" t="s">
        <v>5108</v>
      </c>
    </row>
    <row r="74" spans="1:29" ht="40" x14ac:dyDescent="0.2">
      <c r="A74" s="87"/>
      <c r="B74" s="88" t="s">
        <v>3284</v>
      </c>
      <c r="C74" s="89" t="s">
        <v>3285</v>
      </c>
      <c r="D74" s="89"/>
      <c r="E74" s="90">
        <v>0</v>
      </c>
      <c r="F74" s="90">
        <v>1</v>
      </c>
      <c r="G74" s="91">
        <v>103360.54</v>
      </c>
      <c r="H74" s="91"/>
      <c r="I74" s="91"/>
      <c r="J74" s="91"/>
      <c r="K74" s="91"/>
      <c r="L74" s="91"/>
      <c r="M74" s="91"/>
      <c r="N74" s="91"/>
      <c r="O74" s="91"/>
      <c r="P74" s="92"/>
      <c r="R74" s="91"/>
      <c r="S74" s="91">
        <v>0</v>
      </c>
    </row>
    <row r="75" spans="1:29" s="85" customFormat="1" ht="36" x14ac:dyDescent="0.35">
      <c r="A75" s="80"/>
      <c r="B75" s="81"/>
      <c r="C75" s="82" t="str">
        <f>C74</f>
        <v xml:space="preserve">Chlazený stavebnicový box, systém spojování zámkový - pero / drážka, účinná polyuretanová izolace zaručující nízkou spotřebu el. energie, šíře izolace min. 75mm, vč. nerezové podlahy, 1x křídlové dveře , rozměr dveří 800x1800mm, 1960x1960x2200   </v>
      </c>
      <c r="D75" s="82"/>
      <c r="E75" s="83"/>
      <c r="F75" s="83">
        <v>1</v>
      </c>
      <c r="G75" s="84">
        <v>95500</v>
      </c>
      <c r="H75" s="84">
        <v>95500</v>
      </c>
      <c r="I75" s="84"/>
      <c r="J75" s="84"/>
      <c r="K75" s="84"/>
      <c r="L75" s="84"/>
      <c r="M75" s="84"/>
      <c r="N75" s="84"/>
      <c r="O75" s="84"/>
      <c r="P75" s="84"/>
      <c r="R75" s="84">
        <v>110779.99999999999</v>
      </c>
      <c r="S75" s="84"/>
      <c r="T75" s="15">
        <f t="shared" ref="T75" si="177">R75/H75</f>
        <v>1.1599999999999999</v>
      </c>
      <c r="U75" s="15">
        <f t="shared" ref="U75" si="178">T75-AB75</f>
        <v>1.1343479884611667</v>
      </c>
      <c r="V75" s="16">
        <f t="shared" ref="V75" si="179">G75*U75</f>
        <v>108330.23289804142</v>
      </c>
      <c r="W75" s="16">
        <f t="shared" ref="W75" si="180">V75-G75</f>
        <v>12830.232898041417</v>
      </c>
      <c r="X75" s="16">
        <f t="shared" ref="X75" si="181">F75*W75</f>
        <v>12830.232898041417</v>
      </c>
      <c r="Y75" s="15">
        <f t="shared" ref="Y75:Y77" si="182">104.584835545197%-100%</f>
        <v>4.5848355451969969E-2</v>
      </c>
      <c r="Z75" s="15">
        <f t="shared" ref="Z75:Z77" si="183">101.199262415129%-100%</f>
        <v>1.1992624151289988E-2</v>
      </c>
      <c r="AA75" s="15">
        <f t="shared" ref="AA75:AA77" si="184">101.911505501324%-100%</f>
        <v>1.9115055013239957E-2</v>
      </c>
      <c r="AB75" s="15">
        <f t="shared" ref="AB75" si="185">AVERAGE(Y75:AA75)</f>
        <v>2.5652011538833303E-2</v>
      </c>
      <c r="AC75" s="17" t="s">
        <v>5108</v>
      </c>
    </row>
    <row r="76" spans="1:29" ht="30" x14ac:dyDescent="0.2">
      <c r="A76" s="87"/>
      <c r="B76" s="88" t="s">
        <v>3286</v>
      </c>
      <c r="C76" s="89" t="s">
        <v>3287</v>
      </c>
      <c r="D76" s="89"/>
      <c r="E76" s="90">
        <v>0</v>
      </c>
      <c r="F76" s="90">
        <v>1</v>
      </c>
      <c r="G76" s="91">
        <v>63567.74</v>
      </c>
      <c r="H76" s="91"/>
      <c r="I76" s="91"/>
      <c r="J76" s="91"/>
      <c r="K76" s="91"/>
      <c r="L76" s="91"/>
      <c r="M76" s="91"/>
      <c r="N76" s="91"/>
      <c r="O76" s="91"/>
      <c r="P76" s="92"/>
      <c r="R76" s="91"/>
      <c r="S76" s="91">
        <v>0</v>
      </c>
    </row>
    <row r="77" spans="1:29" s="85" customFormat="1" ht="27" x14ac:dyDescent="0.35">
      <c r="A77" s="80"/>
      <c r="B77" s="81"/>
      <c r="C77" s="82" t="str">
        <f>C76</f>
        <v xml:space="preserve">Chladící jednotka splitová, oddělená řídící jednotka, nutnost připojení na odpad, ovládání osvětlení na řídící jednotce, rozsah teplot +5°C až -5°C 960x490x470 1,09kW/230V   </v>
      </c>
      <c r="D77" s="82"/>
      <c r="E77" s="83"/>
      <c r="F77" s="83">
        <v>1</v>
      </c>
      <c r="G77" s="84">
        <v>50000</v>
      </c>
      <c r="H77" s="84">
        <v>50000</v>
      </c>
      <c r="I77" s="84"/>
      <c r="J77" s="84"/>
      <c r="K77" s="84"/>
      <c r="L77" s="84"/>
      <c r="M77" s="84"/>
      <c r="N77" s="84"/>
      <c r="O77" s="84"/>
      <c r="P77" s="84"/>
      <c r="R77" s="84">
        <v>57999.999999999993</v>
      </c>
      <c r="S77" s="84"/>
      <c r="T77" s="15">
        <f t="shared" ref="T77" si="186">R77/H77</f>
        <v>1.1599999999999999</v>
      </c>
      <c r="U77" s="15">
        <f t="shared" ref="U77" si="187">T77-AB77</f>
        <v>1.1343479884611667</v>
      </c>
      <c r="V77" s="16">
        <f t="shared" ref="V77" si="188">G77*U77</f>
        <v>56717.399423058334</v>
      </c>
      <c r="W77" s="16">
        <f t="shared" ref="W77" si="189">V77-G77</f>
        <v>6717.3994230583339</v>
      </c>
      <c r="X77" s="16">
        <f t="shared" ref="X77" si="190">F77*W77</f>
        <v>6717.3994230583339</v>
      </c>
      <c r="Y77" s="15">
        <f t="shared" si="182"/>
        <v>4.5848355451969969E-2</v>
      </c>
      <c r="Z77" s="15">
        <f t="shared" si="183"/>
        <v>1.1992624151289988E-2</v>
      </c>
      <c r="AA77" s="15">
        <f t="shared" si="184"/>
        <v>1.9115055013239957E-2</v>
      </c>
      <c r="AB77" s="15">
        <f t="shared" ref="AB77" si="191">AVERAGE(Y77:AA77)</f>
        <v>2.5652011538833303E-2</v>
      </c>
      <c r="AC77" s="17" t="s">
        <v>5108</v>
      </c>
    </row>
    <row r="78" spans="1:29" ht="30" x14ac:dyDescent="0.2">
      <c r="A78" s="87"/>
      <c r="B78" s="88" t="s">
        <v>3288</v>
      </c>
      <c r="C78" s="89" t="s">
        <v>3289</v>
      </c>
      <c r="D78" s="89"/>
      <c r="E78" s="90">
        <v>0</v>
      </c>
      <c r="F78" s="90">
        <v>1</v>
      </c>
      <c r="G78" s="91">
        <v>12734.17</v>
      </c>
      <c r="H78" s="91"/>
      <c r="I78" s="91"/>
      <c r="J78" s="91"/>
      <c r="K78" s="91"/>
      <c r="L78" s="91"/>
      <c r="M78" s="91"/>
      <c r="N78" s="91"/>
      <c r="O78" s="91"/>
      <c r="P78" s="92"/>
      <c r="R78" s="91"/>
      <c r="S78" s="91">
        <v>0</v>
      </c>
    </row>
    <row r="79" spans="1:29" s="85" customFormat="1" ht="27" x14ac:dyDescent="0.35">
      <c r="A79" s="80"/>
      <c r="B79" s="81"/>
      <c r="C79" s="82" t="str">
        <f>C78</f>
        <v xml:space="preserve">Skladový regál, 4x plná police, tuhá, pevná, svařovaná konstrukce, nostnost jedné police min. 50 kg, celonerezové provedení, výškově stavitelné nožičky 1750x500x1800   </v>
      </c>
      <c r="D79" s="82"/>
      <c r="E79" s="83"/>
      <c r="F79" s="83">
        <v>1</v>
      </c>
      <c r="G79" s="84">
        <v>10900</v>
      </c>
      <c r="H79" s="84">
        <v>10900</v>
      </c>
      <c r="I79" s="84"/>
      <c r="J79" s="84"/>
      <c r="K79" s="84"/>
      <c r="L79" s="84"/>
      <c r="M79" s="84"/>
      <c r="N79" s="84"/>
      <c r="O79" s="84"/>
      <c r="P79" s="84"/>
      <c r="R79" s="84">
        <v>16132</v>
      </c>
      <c r="S79" s="84"/>
      <c r="T79" s="15">
        <f t="shared" ref="T79" si="192">R79/H79</f>
        <v>1.48</v>
      </c>
      <c r="U79" s="15">
        <f t="shared" ref="U79" si="193">T79-AB79</f>
        <v>1.4543479884611668</v>
      </c>
      <c r="V79" s="16">
        <f t="shared" ref="V79" si="194">G79*U79</f>
        <v>15852.393074226718</v>
      </c>
      <c r="W79" s="16">
        <f t="shared" ref="W79" si="195">V79-G79</f>
        <v>4952.3930742267185</v>
      </c>
      <c r="X79" s="16">
        <f t="shared" ref="X79" si="196">F79*W79</f>
        <v>4952.3930742267185</v>
      </c>
      <c r="Y79" s="15">
        <f t="shared" ref="Y79:Y81" si="197">104.584835545197%-100%</f>
        <v>4.5848355451969969E-2</v>
      </c>
      <c r="Z79" s="15">
        <f t="shared" ref="Z79:Z81" si="198">101.199262415129%-100%</f>
        <v>1.1992624151289988E-2</v>
      </c>
      <c r="AA79" s="15">
        <f t="shared" ref="AA79:AA81" si="199">101.911505501324%-100%</f>
        <v>1.9115055013239957E-2</v>
      </c>
      <c r="AB79" s="15">
        <f t="shared" ref="AB79" si="200">AVERAGE(Y79:AA79)</f>
        <v>2.5652011538833303E-2</v>
      </c>
      <c r="AC79" s="17" t="s">
        <v>5108</v>
      </c>
    </row>
    <row r="80" spans="1:29" ht="30.5" thickBot="1" x14ac:dyDescent="0.25">
      <c r="A80" s="73"/>
      <c r="B80" s="74" t="s">
        <v>3290</v>
      </c>
      <c r="C80" s="75" t="s">
        <v>3291</v>
      </c>
      <c r="D80" s="75"/>
      <c r="E80" s="76">
        <v>0</v>
      </c>
      <c r="F80" s="76">
        <v>1</v>
      </c>
      <c r="G80" s="77">
        <v>12734.17</v>
      </c>
      <c r="H80" s="77"/>
      <c r="I80" s="77"/>
      <c r="J80" s="77"/>
      <c r="K80" s="77"/>
      <c r="L80" s="77"/>
      <c r="M80" s="77"/>
      <c r="N80" s="77"/>
      <c r="O80" s="77"/>
      <c r="P80" s="78"/>
      <c r="R80" s="77"/>
      <c r="S80" s="77">
        <v>0</v>
      </c>
    </row>
    <row r="81" spans="1:29" s="85" customFormat="1" ht="27" x14ac:dyDescent="0.35">
      <c r="A81" s="80"/>
      <c r="B81" s="81"/>
      <c r="C81" s="82" t="str">
        <f>C80</f>
        <v xml:space="preserve">Skladový regál, 4x plná police, tuhá, pevná, svařovaná konstrukce, nostnost jedné police min. 50 kg, celonerezové provedení, výškově stavitelné nožičky 1750x450x1800   </v>
      </c>
      <c r="D81" s="82"/>
      <c r="E81" s="83"/>
      <c r="F81" s="83">
        <v>1</v>
      </c>
      <c r="G81" s="84">
        <v>10900</v>
      </c>
      <c r="H81" s="84">
        <v>10900</v>
      </c>
      <c r="I81" s="84"/>
      <c r="J81" s="84"/>
      <c r="K81" s="84"/>
      <c r="L81" s="84"/>
      <c r="M81" s="84"/>
      <c r="N81" s="84"/>
      <c r="O81" s="84"/>
      <c r="P81" s="84"/>
      <c r="R81" s="84">
        <v>16132</v>
      </c>
      <c r="S81" s="84"/>
      <c r="T81" s="15">
        <f t="shared" ref="T81" si="201">R81/H81</f>
        <v>1.48</v>
      </c>
      <c r="U81" s="15">
        <f t="shared" ref="U81" si="202">T81-AB81</f>
        <v>1.4543479884611668</v>
      </c>
      <c r="V81" s="16">
        <f t="shared" ref="V81" si="203">G81*U81</f>
        <v>15852.393074226718</v>
      </c>
      <c r="W81" s="16">
        <f t="shared" ref="W81" si="204">V81-G81</f>
        <v>4952.3930742267185</v>
      </c>
      <c r="X81" s="16">
        <f t="shared" ref="X81" si="205">F81*W81</f>
        <v>4952.3930742267185</v>
      </c>
      <c r="Y81" s="15">
        <f t="shared" si="197"/>
        <v>4.5848355451969969E-2</v>
      </c>
      <c r="Z81" s="15">
        <f t="shared" si="198"/>
        <v>1.1992624151289988E-2</v>
      </c>
      <c r="AA81" s="15">
        <f t="shared" si="199"/>
        <v>1.9115055013239957E-2</v>
      </c>
      <c r="AB81" s="15">
        <f t="shared" ref="AB81" si="206">AVERAGE(Y81:AA81)</f>
        <v>2.5652011538833303E-2</v>
      </c>
      <c r="AC81" s="17" t="s">
        <v>5108</v>
      </c>
    </row>
    <row r="82" spans="1:29" ht="15" thickBot="1" x14ac:dyDescent="0.35">
      <c r="A82" s="58"/>
      <c r="B82" s="59" t="s">
        <v>3292</v>
      </c>
      <c r="C82" s="60" t="s">
        <v>3293</v>
      </c>
      <c r="D82" s="60"/>
      <c r="E82" s="61"/>
      <c r="F82" s="61"/>
      <c r="G82" s="62"/>
      <c r="H82" s="62"/>
      <c r="I82" s="62"/>
      <c r="J82" s="62"/>
      <c r="K82" s="62"/>
      <c r="L82" s="62"/>
      <c r="M82" s="62"/>
      <c r="N82" s="62"/>
      <c r="O82" s="62"/>
      <c r="P82" s="62"/>
      <c r="R82" s="62"/>
      <c r="S82" s="62">
        <v>0</v>
      </c>
    </row>
    <row r="83" spans="1:29" ht="30" x14ac:dyDescent="0.2">
      <c r="A83" s="67"/>
      <c r="B83" s="68" t="s">
        <v>3294</v>
      </c>
      <c r="C83" s="69" t="s">
        <v>3295</v>
      </c>
      <c r="D83" s="69"/>
      <c r="E83" s="70">
        <v>0</v>
      </c>
      <c r="F83" s="70">
        <v>1</v>
      </c>
      <c r="G83" s="71">
        <v>11584.09</v>
      </c>
      <c r="H83" s="71"/>
      <c r="I83" s="71"/>
      <c r="J83" s="71"/>
      <c r="K83" s="71"/>
      <c r="L83" s="71"/>
      <c r="M83" s="71"/>
      <c r="N83" s="71"/>
      <c r="O83" s="71"/>
      <c r="P83" s="72"/>
      <c r="R83" s="71"/>
      <c r="S83" s="71">
        <v>0</v>
      </c>
    </row>
    <row r="84" spans="1:29" s="85" customFormat="1" ht="27" x14ac:dyDescent="0.35">
      <c r="A84" s="80"/>
      <c r="B84" s="81"/>
      <c r="C84" s="82" t="str">
        <f>C83</f>
        <v xml:space="preserve">Mycí stůl, 1x vevařený lisovaný dřez o rozměru 500x500x250mm, 1x otvor pro stojánkovou vodovodní baterii, kapotáž dřezu z čela a obou boků, zadní a levý lem, výškově nastavitelné nožičky 800x700x850   </v>
      </c>
      <c r="D84" s="82"/>
      <c r="E84" s="83"/>
      <c r="F84" s="83">
        <v>1</v>
      </c>
      <c r="G84" s="84">
        <v>10500</v>
      </c>
      <c r="H84" s="84">
        <v>10500</v>
      </c>
      <c r="I84" s="84"/>
      <c r="J84" s="84"/>
      <c r="K84" s="84"/>
      <c r="L84" s="84"/>
      <c r="M84" s="84"/>
      <c r="N84" s="84"/>
      <c r="O84" s="84"/>
      <c r="P84" s="84"/>
      <c r="R84" s="84">
        <v>15540</v>
      </c>
      <c r="S84" s="84"/>
      <c r="T84" s="15">
        <f t="shared" ref="T84" si="207">R84/H84</f>
        <v>1.48</v>
      </c>
      <c r="U84" s="15">
        <f t="shared" ref="U84" si="208">T84-AB84</f>
        <v>1.4543479884611668</v>
      </c>
      <c r="V84" s="16">
        <f t="shared" ref="V84" si="209">G84*U84</f>
        <v>15270.653878842251</v>
      </c>
      <c r="W84" s="16">
        <f t="shared" ref="W84" si="210">V84-G84</f>
        <v>4770.6538788422513</v>
      </c>
      <c r="X84" s="16">
        <f t="shared" ref="X84" si="211">F84*W84</f>
        <v>4770.6538788422513</v>
      </c>
      <c r="Y84" s="15">
        <f t="shared" ref="Y84" si="212">104.584835545197%-100%</f>
        <v>4.5848355451969969E-2</v>
      </c>
      <c r="Z84" s="15">
        <f t="shared" ref="Z84" si="213">101.199262415129%-100%</f>
        <v>1.1992624151289988E-2</v>
      </c>
      <c r="AA84" s="15">
        <f t="shared" ref="AA84" si="214">101.911505501324%-100%</f>
        <v>1.9115055013239957E-2</v>
      </c>
      <c r="AB84" s="15">
        <f t="shared" ref="AB84" si="215">AVERAGE(Y84:AA84)</f>
        <v>2.5652011538833303E-2</v>
      </c>
      <c r="AC84" s="17" t="s">
        <v>5108</v>
      </c>
    </row>
    <row r="85" spans="1:29" x14ac:dyDescent="0.2">
      <c r="A85" s="87"/>
      <c r="B85" s="88" t="s">
        <v>3296</v>
      </c>
      <c r="C85" s="89" t="s">
        <v>3239</v>
      </c>
      <c r="D85" s="89"/>
      <c r="E85" s="90">
        <v>0</v>
      </c>
      <c r="F85" s="90">
        <v>1</v>
      </c>
      <c r="G85" s="91">
        <v>2875.2</v>
      </c>
      <c r="H85" s="91"/>
      <c r="I85" s="91"/>
      <c r="J85" s="91"/>
      <c r="K85" s="91"/>
      <c r="L85" s="91"/>
      <c r="M85" s="91"/>
      <c r="N85" s="91"/>
      <c r="O85" s="91"/>
      <c r="P85" s="92"/>
      <c r="R85" s="91"/>
      <c r="S85" s="91">
        <v>0</v>
      </c>
    </row>
    <row r="86" spans="1:29" ht="40" x14ac:dyDescent="0.2">
      <c r="A86" s="87"/>
      <c r="B86" s="88" t="s">
        <v>3297</v>
      </c>
      <c r="C86" s="89" t="s">
        <v>3298</v>
      </c>
      <c r="D86" s="89"/>
      <c r="E86" s="90">
        <v>0</v>
      </c>
      <c r="F86" s="90">
        <v>1</v>
      </c>
      <c r="G86" s="91">
        <v>32860.589999999997</v>
      </c>
      <c r="H86" s="91"/>
      <c r="I86" s="91"/>
      <c r="J86" s="91"/>
      <c r="K86" s="91"/>
      <c r="L86" s="91"/>
      <c r="M86" s="91"/>
      <c r="N86" s="91"/>
      <c r="O86" s="91"/>
      <c r="P86" s="92"/>
      <c r="R86" s="91"/>
      <c r="S86" s="91">
        <v>0</v>
      </c>
    </row>
    <row r="87" spans="1:29" s="85" customFormat="1" ht="36" x14ac:dyDescent="0.35">
      <c r="A87" s="80"/>
      <c r="B87" s="81"/>
      <c r="C87" s="82" t="str">
        <f>C86</f>
        <v xml:space="preserve">Pracovní stůl, skřínový - opláštěné oba boky + oláštěná záda, z čela stůl přístupný formou posuvných dveří, vpravo ve spodním prostoru umístěn zásuvkový blok obsahující 3ks výsuvných zásuvek, vlevo v uzavřeném prostoru 2x plná police, zadní lem, nerezové   </v>
      </c>
      <c r="D87" s="82"/>
      <c r="E87" s="83"/>
      <c r="F87" s="83">
        <v>1</v>
      </c>
      <c r="G87" s="84">
        <v>29500</v>
      </c>
      <c r="H87" s="84">
        <v>29500</v>
      </c>
      <c r="I87" s="84"/>
      <c r="J87" s="84"/>
      <c r="K87" s="84"/>
      <c r="L87" s="84"/>
      <c r="M87" s="84"/>
      <c r="N87" s="84"/>
      <c r="O87" s="84"/>
      <c r="P87" s="84"/>
      <c r="R87" s="84">
        <v>43660</v>
      </c>
      <c r="S87" s="84"/>
      <c r="T87" s="15">
        <f t="shared" ref="T87" si="216">R87/H87</f>
        <v>1.48</v>
      </c>
      <c r="U87" s="15">
        <f t="shared" ref="U87" si="217">T87-AB87</f>
        <v>1.4543479884611668</v>
      </c>
      <c r="V87" s="16">
        <f t="shared" ref="V87" si="218">G87*U87</f>
        <v>42903.265659604418</v>
      </c>
      <c r="W87" s="16">
        <f t="shared" ref="W87" si="219">V87-G87</f>
        <v>13403.265659604418</v>
      </c>
      <c r="X87" s="16">
        <f t="shared" ref="X87" si="220">F87*W87</f>
        <v>13403.265659604418</v>
      </c>
      <c r="Y87" s="15">
        <f t="shared" ref="Y87" si="221">104.584835545197%-100%</f>
        <v>4.5848355451969969E-2</v>
      </c>
      <c r="Z87" s="15">
        <f t="shared" ref="Z87" si="222">101.199262415129%-100%</f>
        <v>1.1992624151289988E-2</v>
      </c>
      <c r="AA87" s="15">
        <f t="shared" ref="AA87" si="223">101.911505501324%-100%</f>
        <v>1.9115055013239957E-2</v>
      </c>
      <c r="AB87" s="15">
        <f t="shared" ref="AB87" si="224">AVERAGE(Y87:AA87)</f>
        <v>2.5652011538833303E-2</v>
      </c>
      <c r="AC87" s="17" t="s">
        <v>5108</v>
      </c>
    </row>
    <row r="88" spans="1:29" x14ac:dyDescent="0.2">
      <c r="A88" s="87"/>
      <c r="B88" s="88" t="s">
        <v>3299</v>
      </c>
      <c r="C88" s="89" t="s">
        <v>3300</v>
      </c>
      <c r="D88" s="89"/>
      <c r="E88" s="90">
        <v>0</v>
      </c>
      <c r="F88" s="90">
        <v>1</v>
      </c>
      <c r="G88" s="91">
        <v>3993.56</v>
      </c>
      <c r="H88" s="91"/>
      <c r="I88" s="91"/>
      <c r="J88" s="91"/>
      <c r="K88" s="91"/>
      <c r="L88" s="91"/>
      <c r="M88" s="91"/>
      <c r="N88" s="91"/>
      <c r="O88" s="91"/>
      <c r="P88" s="92"/>
      <c r="R88" s="91"/>
      <c r="S88" s="91">
        <v>0</v>
      </c>
    </row>
    <row r="89" spans="1:29" s="85" customFormat="1" x14ac:dyDescent="0.35">
      <c r="A89" s="80"/>
      <c r="B89" s="81"/>
      <c r="C89" s="82" t="str">
        <f>C88</f>
        <v xml:space="preserve">Dřevěná masodeska, stolní 600x400x100   </v>
      </c>
      <c r="D89" s="82"/>
      <c r="E89" s="83"/>
      <c r="F89" s="83">
        <v>1</v>
      </c>
      <c r="G89" s="84">
        <v>3500</v>
      </c>
      <c r="H89" s="84">
        <v>3500</v>
      </c>
      <c r="I89" s="84"/>
      <c r="J89" s="84"/>
      <c r="K89" s="84"/>
      <c r="L89" s="84"/>
      <c r="M89" s="84"/>
      <c r="N89" s="84"/>
      <c r="O89" s="84"/>
      <c r="P89" s="84"/>
      <c r="R89" s="84">
        <v>4059.9999999999995</v>
      </c>
      <c r="S89" s="84"/>
      <c r="T89" s="15">
        <f t="shared" ref="T89" si="225">R89/H89</f>
        <v>1.1599999999999999</v>
      </c>
      <c r="U89" s="15">
        <f t="shared" ref="U89" si="226">T89-AB89</f>
        <v>1.1343479884611667</v>
      </c>
      <c r="V89" s="16">
        <f t="shared" ref="V89" si="227">G89*U89</f>
        <v>3970.2179596140836</v>
      </c>
      <c r="W89" s="16">
        <f t="shared" ref="W89" si="228">V89-G89</f>
        <v>470.21795961408361</v>
      </c>
      <c r="X89" s="16">
        <f t="shared" ref="X89" si="229">F89*W89</f>
        <v>470.21795961408361</v>
      </c>
      <c r="Y89" s="15">
        <f t="shared" ref="Y89" si="230">104.584835545197%-100%</f>
        <v>4.5848355451969969E-2</v>
      </c>
      <c r="Z89" s="15">
        <f t="shared" ref="Z89" si="231">101.199262415129%-100%</f>
        <v>1.1992624151289988E-2</v>
      </c>
      <c r="AA89" s="15">
        <f t="shared" ref="AA89" si="232">101.911505501324%-100%</f>
        <v>1.9115055013239957E-2</v>
      </c>
      <c r="AB89" s="15">
        <f t="shared" ref="AB89" si="233">AVERAGE(Y89:AA89)</f>
        <v>2.5652011538833303E-2</v>
      </c>
      <c r="AC89" s="17" t="s">
        <v>5108</v>
      </c>
    </row>
    <row r="90" spans="1:29" ht="30" x14ac:dyDescent="0.2">
      <c r="A90" s="87"/>
      <c r="B90" s="88" t="s">
        <v>3301</v>
      </c>
      <c r="C90" s="89" t="s">
        <v>3302</v>
      </c>
      <c r="D90" s="89"/>
      <c r="E90" s="90">
        <v>0</v>
      </c>
      <c r="F90" s="90">
        <v>1</v>
      </c>
      <c r="G90" s="91">
        <v>14804.32</v>
      </c>
      <c r="H90" s="91"/>
      <c r="I90" s="91"/>
      <c r="J90" s="91"/>
      <c r="K90" s="91"/>
      <c r="L90" s="91"/>
      <c r="M90" s="91"/>
      <c r="N90" s="91"/>
      <c r="O90" s="91"/>
      <c r="P90" s="92"/>
      <c r="R90" s="91"/>
      <c r="S90" s="91">
        <v>0</v>
      </c>
    </row>
    <row r="91" spans="1:29" s="85" customFormat="1" ht="27" x14ac:dyDescent="0.35">
      <c r="A91" s="80"/>
      <c r="B91" s="81"/>
      <c r="C91" s="82" t="str">
        <f>C90</f>
        <v xml:space="preserve">Nástěnná skříňka, uzavřená, 1x plná police, opláštěné oba boky, opláštěná záda, z čela skříňka přístupná formou posuvných dveří, nerezové provedení 1650x350x600   </v>
      </c>
      <c r="D91" s="82"/>
      <c r="E91" s="83"/>
      <c r="F91" s="83">
        <v>1</v>
      </c>
      <c r="G91" s="84">
        <v>13500</v>
      </c>
      <c r="H91" s="84">
        <v>13500</v>
      </c>
      <c r="I91" s="84"/>
      <c r="J91" s="84"/>
      <c r="K91" s="84"/>
      <c r="L91" s="84"/>
      <c r="M91" s="84"/>
      <c r="N91" s="84"/>
      <c r="O91" s="84"/>
      <c r="P91" s="84"/>
      <c r="R91" s="84">
        <v>19980</v>
      </c>
      <c r="S91" s="84"/>
      <c r="T91" s="15">
        <f t="shared" ref="T91" si="234">R91/H91</f>
        <v>1.48</v>
      </c>
      <c r="U91" s="15">
        <f t="shared" ref="U91" si="235">T91-AB91</f>
        <v>1.4543479884611668</v>
      </c>
      <c r="V91" s="16">
        <f t="shared" ref="V91" si="236">G91*U91</f>
        <v>19633.69784422575</v>
      </c>
      <c r="W91" s="16">
        <f t="shared" ref="W91" si="237">V91-G91</f>
        <v>6133.6978442257496</v>
      </c>
      <c r="X91" s="16">
        <f t="shared" ref="X91" si="238">F91*W91</f>
        <v>6133.6978442257496</v>
      </c>
      <c r="Y91" s="15">
        <f t="shared" ref="Y91" si="239">104.584835545197%-100%</f>
        <v>4.5848355451969969E-2</v>
      </c>
      <c r="Z91" s="15">
        <f t="shared" ref="Z91" si="240">101.199262415129%-100%</f>
        <v>1.1992624151289988E-2</v>
      </c>
      <c r="AA91" s="15">
        <f t="shared" ref="AA91" si="241">101.911505501324%-100%</f>
        <v>1.9115055013239957E-2</v>
      </c>
      <c r="AB91" s="15">
        <f t="shared" ref="AB91" si="242">AVERAGE(Y91:AA91)</f>
        <v>2.5652011538833303E-2</v>
      </c>
      <c r="AC91" s="17" t="s">
        <v>5108</v>
      </c>
    </row>
    <row r="92" spans="1:29" ht="20" x14ac:dyDescent="0.2">
      <c r="A92" s="87"/>
      <c r="B92" s="88" t="s">
        <v>3303</v>
      </c>
      <c r="C92" s="89" t="s">
        <v>2599</v>
      </c>
      <c r="D92" s="89"/>
      <c r="E92" s="90">
        <v>0</v>
      </c>
      <c r="F92" s="90">
        <v>1</v>
      </c>
      <c r="G92" s="91">
        <v>4913.62</v>
      </c>
      <c r="H92" s="91"/>
      <c r="I92" s="91"/>
      <c r="J92" s="91"/>
      <c r="K92" s="91"/>
      <c r="L92" s="91"/>
      <c r="M92" s="91"/>
      <c r="N92" s="91"/>
      <c r="O92" s="91"/>
      <c r="P92" s="92"/>
      <c r="R92" s="91"/>
      <c r="S92" s="91">
        <v>0</v>
      </c>
    </row>
    <row r="93" spans="1:29" s="85" customFormat="1" ht="18" x14ac:dyDescent="0.35">
      <c r="A93" s="80"/>
      <c r="B93" s="81"/>
      <c r="C93" s="82" t="str">
        <f>C92</f>
        <v xml:space="preserve">Odpadkový koš 50l, celonerezové provedení, pojízdné provedení - 4x kolečko, vč. víka 435x610   </v>
      </c>
      <c r="D93" s="82"/>
      <c r="E93" s="83"/>
      <c r="F93" s="83">
        <v>1</v>
      </c>
      <c r="G93" s="84">
        <v>3500</v>
      </c>
      <c r="H93" s="84">
        <v>3500</v>
      </c>
      <c r="I93" s="84"/>
      <c r="J93" s="84"/>
      <c r="K93" s="84"/>
      <c r="L93" s="84"/>
      <c r="M93" s="84"/>
      <c r="N93" s="84"/>
      <c r="O93" s="84"/>
      <c r="P93" s="84"/>
      <c r="R93" s="84">
        <v>4059.9999999999995</v>
      </c>
      <c r="S93" s="84"/>
      <c r="T93" s="15">
        <f t="shared" ref="T93" si="243">R93/H93</f>
        <v>1.1599999999999999</v>
      </c>
      <c r="U93" s="15">
        <f t="shared" ref="U93" si="244">T93-AB93</f>
        <v>1.1343479884611667</v>
      </c>
      <c r="V93" s="16">
        <f t="shared" ref="V93" si="245">G93*U93</f>
        <v>3970.2179596140836</v>
      </c>
      <c r="W93" s="16">
        <f t="shared" ref="W93" si="246">V93-G93</f>
        <v>470.21795961408361</v>
      </c>
      <c r="X93" s="16">
        <f t="shared" ref="X93" si="247">F93*W93</f>
        <v>470.21795961408361</v>
      </c>
      <c r="Y93" s="15">
        <f t="shared" ref="Y93:Y97" si="248">104.584835545197%-100%</f>
        <v>4.5848355451969969E-2</v>
      </c>
      <c r="Z93" s="15">
        <f t="shared" ref="Z93:Z97" si="249">101.199262415129%-100%</f>
        <v>1.1992624151289988E-2</v>
      </c>
      <c r="AA93" s="15">
        <f t="shared" ref="AA93:AA97" si="250">101.911505501324%-100%</f>
        <v>1.9115055013239957E-2</v>
      </c>
      <c r="AB93" s="15">
        <f t="shared" ref="AB93" si="251">AVERAGE(Y93:AA93)</f>
        <v>2.5652011538833303E-2</v>
      </c>
      <c r="AC93" s="17" t="s">
        <v>5108</v>
      </c>
    </row>
    <row r="94" spans="1:29" ht="20" x14ac:dyDescent="0.2">
      <c r="A94" s="87"/>
      <c r="B94" s="88" t="s">
        <v>3304</v>
      </c>
      <c r="C94" s="89" t="s">
        <v>3305</v>
      </c>
      <c r="D94" s="89"/>
      <c r="E94" s="90">
        <v>0</v>
      </c>
      <c r="F94" s="90">
        <v>1</v>
      </c>
      <c r="G94" s="91">
        <v>18944.61</v>
      </c>
      <c r="H94" s="91"/>
      <c r="I94" s="91"/>
      <c r="J94" s="91"/>
      <c r="K94" s="91"/>
      <c r="L94" s="91"/>
      <c r="M94" s="91"/>
      <c r="N94" s="91"/>
      <c r="O94" s="91"/>
      <c r="P94" s="92"/>
      <c r="R94" s="91"/>
      <c r="S94" s="91">
        <v>0</v>
      </c>
    </row>
    <row r="95" spans="1:29" s="85" customFormat="1" ht="18" x14ac:dyDescent="0.35">
      <c r="A95" s="80"/>
      <c r="B95" s="81"/>
      <c r="C95" s="82" t="str">
        <f>C94</f>
        <v xml:space="preserve">Základní příslušenství k robotu na pozici H6 - sada obsahuje: 1x šlehací metlu, 1x míchač, 1x hnětací hák, 1x kotlík o objemu 24 litrů   </v>
      </c>
      <c r="D95" s="82"/>
      <c r="E95" s="83"/>
      <c r="F95" s="83">
        <v>1</v>
      </c>
      <c r="G95" s="84">
        <v>16500</v>
      </c>
      <c r="H95" s="84">
        <v>16500</v>
      </c>
      <c r="I95" s="84"/>
      <c r="J95" s="84"/>
      <c r="K95" s="84"/>
      <c r="L95" s="84"/>
      <c r="M95" s="84"/>
      <c r="N95" s="84"/>
      <c r="O95" s="84"/>
      <c r="P95" s="84"/>
      <c r="R95" s="84">
        <v>19140</v>
      </c>
      <c r="S95" s="84"/>
      <c r="T95" s="15">
        <f t="shared" ref="T95" si="252">R95/H95</f>
        <v>1.1599999999999999</v>
      </c>
      <c r="U95" s="15">
        <f t="shared" ref="U95" si="253">T95-AB95</f>
        <v>1.1343479884611667</v>
      </c>
      <c r="V95" s="16">
        <f t="shared" ref="V95" si="254">G95*U95</f>
        <v>18716.741809609252</v>
      </c>
      <c r="W95" s="16">
        <f t="shared" ref="W95" si="255">V95-G95</f>
        <v>2216.7418096092515</v>
      </c>
      <c r="X95" s="16">
        <f t="shared" ref="X95" si="256">F95*W95</f>
        <v>2216.7418096092515</v>
      </c>
      <c r="Y95" s="15">
        <f t="shared" si="248"/>
        <v>4.5848355451969969E-2</v>
      </c>
      <c r="Z95" s="15">
        <f t="shared" si="249"/>
        <v>1.1992624151289988E-2</v>
      </c>
      <c r="AA95" s="15">
        <f t="shared" si="250"/>
        <v>1.9115055013239957E-2</v>
      </c>
      <c r="AB95" s="15">
        <f t="shared" ref="AB95" si="257">AVERAGE(Y95:AA95)</f>
        <v>2.5652011538833303E-2</v>
      </c>
      <c r="AC95" s="17" t="s">
        <v>5108</v>
      </c>
    </row>
    <row r="96" spans="1:29" ht="15" thickBot="1" x14ac:dyDescent="0.25">
      <c r="A96" s="73"/>
      <c r="B96" s="74" t="s">
        <v>3306</v>
      </c>
      <c r="C96" s="75" t="s">
        <v>3307</v>
      </c>
      <c r="D96" s="75"/>
      <c r="E96" s="76">
        <v>0</v>
      </c>
      <c r="F96" s="76">
        <v>1</v>
      </c>
      <c r="G96" s="77">
        <v>12504.15</v>
      </c>
      <c r="H96" s="77"/>
      <c r="I96" s="77"/>
      <c r="J96" s="77"/>
      <c r="K96" s="77"/>
      <c r="L96" s="77"/>
      <c r="M96" s="77"/>
      <c r="N96" s="77"/>
      <c r="O96" s="77"/>
      <c r="P96" s="78"/>
      <c r="R96" s="77"/>
      <c r="S96" s="77">
        <v>0</v>
      </c>
    </row>
    <row r="97" spans="1:29" s="85" customFormat="1" x14ac:dyDescent="0.35">
      <c r="A97" s="80"/>
      <c r="B97" s="81"/>
      <c r="C97" s="82" t="str">
        <f>C96</f>
        <v xml:space="preserve">Mlýnek na maso, případný, kompatibilní s robotem na pozic H6   </v>
      </c>
      <c r="D97" s="82"/>
      <c r="E97" s="83"/>
      <c r="F97" s="83">
        <v>1</v>
      </c>
      <c r="G97" s="84">
        <v>10500</v>
      </c>
      <c r="H97" s="84">
        <v>10500</v>
      </c>
      <c r="I97" s="84"/>
      <c r="J97" s="84"/>
      <c r="K97" s="84"/>
      <c r="L97" s="84"/>
      <c r="M97" s="84"/>
      <c r="N97" s="84"/>
      <c r="O97" s="84"/>
      <c r="P97" s="84"/>
      <c r="R97" s="84">
        <v>12180</v>
      </c>
      <c r="S97" s="84"/>
      <c r="T97" s="15">
        <f t="shared" ref="T97" si="258">R97/H97</f>
        <v>1.1599999999999999</v>
      </c>
      <c r="U97" s="15">
        <f t="shared" ref="U97" si="259">T97-AB97</f>
        <v>1.1343479884611667</v>
      </c>
      <c r="V97" s="16">
        <f t="shared" ref="V97" si="260">G97*U97</f>
        <v>11910.653878842249</v>
      </c>
      <c r="W97" s="16">
        <f t="shared" ref="W97" si="261">V97-G97</f>
        <v>1410.6538788422495</v>
      </c>
      <c r="X97" s="16">
        <f t="shared" ref="X97" si="262">F97*W97</f>
        <v>1410.6538788422495</v>
      </c>
      <c r="Y97" s="15">
        <f t="shared" si="248"/>
        <v>4.5848355451969969E-2</v>
      </c>
      <c r="Z97" s="15">
        <f t="shared" si="249"/>
        <v>1.1992624151289988E-2</v>
      </c>
      <c r="AA97" s="15">
        <f t="shared" si="250"/>
        <v>1.9115055013239957E-2</v>
      </c>
      <c r="AB97" s="15">
        <f t="shared" ref="AB97" si="263">AVERAGE(Y97:AA97)</f>
        <v>2.5652011538833303E-2</v>
      </c>
      <c r="AC97" s="17" t="s">
        <v>5108</v>
      </c>
    </row>
    <row r="98" spans="1:29" ht="15" thickBot="1" x14ac:dyDescent="0.35">
      <c r="A98" s="58"/>
      <c r="B98" s="59" t="s">
        <v>3308</v>
      </c>
      <c r="C98" s="60" t="s">
        <v>3309</v>
      </c>
      <c r="D98" s="60"/>
      <c r="E98" s="61"/>
      <c r="F98" s="61"/>
      <c r="G98" s="62"/>
      <c r="H98" s="62"/>
      <c r="I98" s="62"/>
      <c r="J98" s="62"/>
      <c r="K98" s="62"/>
      <c r="L98" s="62"/>
      <c r="M98" s="62"/>
      <c r="N98" s="62"/>
      <c r="O98" s="62"/>
      <c r="P98" s="62"/>
      <c r="R98" s="62"/>
      <c r="S98" s="62">
        <v>0</v>
      </c>
    </row>
    <row r="99" spans="1:29" ht="20" x14ac:dyDescent="0.2">
      <c r="A99" s="67"/>
      <c r="B99" s="68" t="s">
        <v>3310</v>
      </c>
      <c r="C99" s="69" t="s">
        <v>3311</v>
      </c>
      <c r="D99" s="69"/>
      <c r="E99" s="70">
        <v>0</v>
      </c>
      <c r="F99" s="70">
        <v>1</v>
      </c>
      <c r="G99" s="71">
        <v>15839.39</v>
      </c>
      <c r="H99" s="71"/>
      <c r="I99" s="71"/>
      <c r="J99" s="71"/>
      <c r="K99" s="71"/>
      <c r="L99" s="71"/>
      <c r="M99" s="71"/>
      <c r="N99" s="71"/>
      <c r="O99" s="71"/>
      <c r="P99" s="72"/>
      <c r="R99" s="71"/>
      <c r="S99" s="71">
        <v>0</v>
      </c>
    </row>
    <row r="100" spans="1:29" s="85" customFormat="1" ht="18" x14ac:dyDescent="0.35">
      <c r="A100" s="80"/>
      <c r="B100" s="81"/>
      <c r="C100" s="82" t="str">
        <f>C99</f>
        <v xml:space="preserve">Nerezová kombinovaná výlevka, rozměr výlevky 400x400x200, rozměr umyvadla 440x280x140 500x700x850   </v>
      </c>
      <c r="D100" s="82"/>
      <c r="E100" s="83"/>
      <c r="F100" s="83">
        <v>1</v>
      </c>
      <c r="G100" s="84">
        <v>12500</v>
      </c>
      <c r="H100" s="84">
        <v>12500</v>
      </c>
      <c r="I100" s="84"/>
      <c r="J100" s="84"/>
      <c r="K100" s="84"/>
      <c r="L100" s="84"/>
      <c r="M100" s="84"/>
      <c r="N100" s="84"/>
      <c r="O100" s="84"/>
      <c r="P100" s="84"/>
      <c r="R100" s="84">
        <v>18500</v>
      </c>
      <c r="S100" s="84"/>
      <c r="T100" s="15">
        <f t="shared" ref="T100" si="264">R100/H100</f>
        <v>1.48</v>
      </c>
      <c r="U100" s="15">
        <f t="shared" ref="U100" si="265">T100-AB100</f>
        <v>1.4543479884611668</v>
      </c>
      <c r="V100" s="16">
        <f t="shared" ref="V100" si="266">G100*U100</f>
        <v>18179.349855764583</v>
      </c>
      <c r="W100" s="16">
        <f t="shared" ref="W100" si="267">V100-G100</f>
        <v>5679.3498557645835</v>
      </c>
      <c r="X100" s="16">
        <f t="shared" ref="X100" si="268">F100*W100</f>
        <v>5679.3498557645835</v>
      </c>
      <c r="Y100" s="15">
        <f t="shared" ref="Y100" si="269">104.584835545197%-100%</f>
        <v>4.5848355451969969E-2</v>
      </c>
      <c r="Z100" s="15">
        <f t="shared" ref="Z100" si="270">101.199262415129%-100%</f>
        <v>1.1992624151289988E-2</v>
      </c>
      <c r="AA100" s="15">
        <f t="shared" ref="AA100" si="271">101.911505501324%-100%</f>
        <v>1.9115055013239957E-2</v>
      </c>
      <c r="AB100" s="15">
        <f t="shared" ref="AB100" si="272">AVERAGE(Y100:AA100)</f>
        <v>2.5652011538833303E-2</v>
      </c>
      <c r="AC100" s="17" t="s">
        <v>5108</v>
      </c>
    </row>
    <row r="101" spans="1:29" ht="20" x14ac:dyDescent="0.2">
      <c r="A101" s="87"/>
      <c r="B101" s="88" t="s">
        <v>3312</v>
      </c>
      <c r="C101" s="89" t="s">
        <v>3313</v>
      </c>
      <c r="D101" s="89"/>
      <c r="E101" s="90">
        <v>0</v>
      </c>
      <c r="F101" s="90">
        <v>1</v>
      </c>
      <c r="G101" s="91">
        <v>6868.76</v>
      </c>
      <c r="H101" s="91"/>
      <c r="I101" s="91"/>
      <c r="J101" s="91"/>
      <c r="K101" s="91"/>
      <c r="L101" s="91"/>
      <c r="M101" s="91"/>
      <c r="N101" s="91"/>
      <c r="O101" s="91"/>
      <c r="P101" s="92"/>
      <c r="R101" s="91"/>
      <c r="S101" s="91">
        <v>0</v>
      </c>
    </row>
    <row r="102" spans="1:29" s="85" customFormat="1" x14ac:dyDescent="0.35">
      <c r="A102" s="80"/>
      <c r="B102" s="81"/>
      <c r="C102" s="82" t="str">
        <f>C101</f>
        <v xml:space="preserve">Stojánková vodovodní baterie, hygienické pákové loketní ovládání "CLINIC"   </v>
      </c>
      <c r="D102" s="82"/>
      <c r="E102" s="83"/>
      <c r="F102" s="83">
        <v>1</v>
      </c>
      <c r="G102" s="84">
        <v>4500</v>
      </c>
      <c r="H102" s="84">
        <v>4500</v>
      </c>
      <c r="I102" s="84"/>
      <c r="J102" s="84"/>
      <c r="K102" s="84"/>
      <c r="L102" s="84"/>
      <c r="M102" s="84"/>
      <c r="N102" s="84"/>
      <c r="O102" s="84"/>
      <c r="P102" s="84"/>
      <c r="R102" s="84">
        <v>5220</v>
      </c>
      <c r="S102" s="84"/>
      <c r="T102" s="15">
        <f t="shared" ref="T102" si="273">R102/H102</f>
        <v>1.1599999999999999</v>
      </c>
      <c r="U102" s="15">
        <f t="shared" ref="U102" si="274">T102-AB102</f>
        <v>1.1343479884611667</v>
      </c>
      <c r="V102" s="16">
        <f t="shared" ref="V102" si="275">G102*U102</f>
        <v>5104.5659480752502</v>
      </c>
      <c r="W102" s="16">
        <f t="shared" ref="W102" si="276">V102-G102</f>
        <v>604.56594807525016</v>
      </c>
      <c r="X102" s="16">
        <f t="shared" ref="X102" si="277">F102*W102</f>
        <v>604.56594807525016</v>
      </c>
      <c r="Y102" s="15">
        <f t="shared" ref="Y102" si="278">104.584835545197%-100%</f>
        <v>4.5848355451969969E-2</v>
      </c>
      <c r="Z102" s="15">
        <f t="shared" ref="Z102" si="279">101.199262415129%-100%</f>
        <v>1.1992624151289988E-2</v>
      </c>
      <c r="AA102" s="15">
        <f t="shared" ref="AA102" si="280">101.911505501324%-100%</f>
        <v>1.9115055013239957E-2</v>
      </c>
      <c r="AB102" s="15">
        <f t="shared" ref="AB102" si="281">AVERAGE(Y102:AA102)</f>
        <v>2.5652011538833303E-2</v>
      </c>
      <c r="AC102" s="17" t="s">
        <v>5108</v>
      </c>
    </row>
    <row r="103" spans="1:29" ht="30" x14ac:dyDescent="0.2">
      <c r="A103" s="87"/>
      <c r="B103" s="88" t="s">
        <v>3314</v>
      </c>
      <c r="C103" s="89" t="s">
        <v>3315</v>
      </c>
      <c r="D103" s="89"/>
      <c r="E103" s="90">
        <v>0</v>
      </c>
      <c r="F103" s="90">
        <v>1</v>
      </c>
      <c r="G103" s="91">
        <v>15034.33</v>
      </c>
      <c r="H103" s="91"/>
      <c r="I103" s="91"/>
      <c r="J103" s="91"/>
      <c r="K103" s="91"/>
      <c r="L103" s="91"/>
      <c r="M103" s="91"/>
      <c r="N103" s="91"/>
      <c r="O103" s="91"/>
      <c r="P103" s="92"/>
      <c r="R103" s="91"/>
      <c r="S103" s="91">
        <v>0</v>
      </c>
    </row>
    <row r="104" spans="1:29" s="85" customFormat="1" ht="27" x14ac:dyDescent="0.35">
      <c r="A104" s="80"/>
      <c r="B104" s="81"/>
      <c r="C104" s="82" t="str">
        <f>C103</f>
        <v xml:space="preserve">Pracovní stůl, dřevená (buková) pracovní deska, 1x plná police, pod pracovní deskou umístěna 2x výsuvná zásuvka, výškově nastavitelné nožičky, zadní lem 1400x700x850   </v>
      </c>
      <c r="D104" s="82"/>
      <c r="E104" s="83"/>
      <c r="F104" s="83">
        <v>1</v>
      </c>
      <c r="G104" s="84">
        <v>12500</v>
      </c>
      <c r="H104" s="84">
        <v>12500</v>
      </c>
      <c r="I104" s="84"/>
      <c r="J104" s="84"/>
      <c r="K104" s="84"/>
      <c r="L104" s="84"/>
      <c r="M104" s="84"/>
      <c r="N104" s="84"/>
      <c r="O104" s="84"/>
      <c r="P104" s="84"/>
      <c r="R104" s="84">
        <v>18500</v>
      </c>
      <c r="S104" s="84"/>
      <c r="T104" s="15">
        <f t="shared" ref="T104" si="282">R104/H104</f>
        <v>1.48</v>
      </c>
      <c r="U104" s="15">
        <f t="shared" ref="U104" si="283">T104-AB104</f>
        <v>1.4543479884611668</v>
      </c>
      <c r="V104" s="16">
        <f t="shared" ref="V104" si="284">G104*U104</f>
        <v>18179.349855764583</v>
      </c>
      <c r="W104" s="16">
        <f t="shared" ref="W104" si="285">V104-G104</f>
        <v>5679.3498557645835</v>
      </c>
      <c r="X104" s="16">
        <f t="shared" ref="X104" si="286">F104*W104</f>
        <v>5679.3498557645835</v>
      </c>
      <c r="Y104" s="15">
        <f t="shared" ref="Y104:Y108" si="287">104.584835545197%-100%</f>
        <v>4.5848355451969969E-2</v>
      </c>
      <c r="Z104" s="15">
        <f t="shared" ref="Z104:Z108" si="288">101.199262415129%-100%</f>
        <v>1.1992624151289988E-2</v>
      </c>
      <c r="AA104" s="15">
        <f t="shared" ref="AA104:AA108" si="289">101.911505501324%-100%</f>
        <v>1.9115055013239957E-2</v>
      </c>
      <c r="AB104" s="15">
        <f t="shared" ref="AB104" si="290">AVERAGE(Y104:AA104)</f>
        <v>2.5652011538833303E-2</v>
      </c>
      <c r="AC104" s="17" t="s">
        <v>5108</v>
      </c>
    </row>
    <row r="105" spans="1:29" ht="30" x14ac:dyDescent="0.2">
      <c r="A105" s="87"/>
      <c r="B105" s="88" t="s">
        <v>3316</v>
      </c>
      <c r="C105" s="89" t="s">
        <v>3317</v>
      </c>
      <c r="D105" s="89"/>
      <c r="E105" s="90">
        <v>0</v>
      </c>
      <c r="F105" s="90">
        <v>1</v>
      </c>
      <c r="G105" s="91">
        <v>12159.13</v>
      </c>
      <c r="H105" s="91"/>
      <c r="I105" s="91"/>
      <c r="J105" s="91"/>
      <c r="K105" s="91"/>
      <c r="L105" s="91"/>
      <c r="M105" s="91"/>
      <c r="N105" s="91"/>
      <c r="O105" s="91"/>
      <c r="P105" s="92"/>
      <c r="R105" s="91"/>
      <c r="S105" s="91">
        <v>0</v>
      </c>
    </row>
    <row r="106" spans="1:29" s="85" customFormat="1" ht="27" x14ac:dyDescent="0.35">
      <c r="A106" s="80"/>
      <c r="B106" s="81"/>
      <c r="C106" s="82" t="str">
        <f>C105</f>
        <v xml:space="preserve">Nástěnná skříňka, uzavřená, 1x plná police, opláštěné oba boky, opláštěná záda, z čela skříňka přístupná formou posuvných dveří, nerezové provedení 800x350x600   </v>
      </c>
      <c r="D106" s="82"/>
      <c r="E106" s="83"/>
      <c r="F106" s="83">
        <v>1</v>
      </c>
      <c r="G106" s="84">
        <v>9500</v>
      </c>
      <c r="H106" s="84">
        <v>9500</v>
      </c>
      <c r="I106" s="84"/>
      <c r="J106" s="84"/>
      <c r="K106" s="84"/>
      <c r="L106" s="84"/>
      <c r="M106" s="84"/>
      <c r="N106" s="84"/>
      <c r="O106" s="84"/>
      <c r="P106" s="84"/>
      <c r="R106" s="84">
        <v>14060</v>
      </c>
      <c r="S106" s="84"/>
      <c r="T106" s="15">
        <f t="shared" ref="T106" si="291">R106/H106</f>
        <v>1.48</v>
      </c>
      <c r="U106" s="15">
        <f t="shared" ref="U106" si="292">T106-AB106</f>
        <v>1.4543479884611668</v>
      </c>
      <c r="V106" s="16">
        <f t="shared" ref="V106" si="293">G106*U106</f>
        <v>13816.305890381083</v>
      </c>
      <c r="W106" s="16">
        <f t="shared" ref="W106" si="294">V106-G106</f>
        <v>4316.3058903810834</v>
      </c>
      <c r="X106" s="16">
        <f t="shared" ref="X106" si="295">F106*W106</f>
        <v>4316.3058903810834</v>
      </c>
      <c r="Y106" s="15">
        <f t="shared" si="287"/>
        <v>4.5848355451969969E-2</v>
      </c>
      <c r="Z106" s="15">
        <f t="shared" si="288"/>
        <v>1.1992624151289988E-2</v>
      </c>
      <c r="AA106" s="15">
        <f t="shared" si="289"/>
        <v>1.9115055013239957E-2</v>
      </c>
      <c r="AB106" s="15">
        <f t="shared" ref="AB106" si="296">AVERAGE(Y106:AA106)</f>
        <v>2.5652011538833303E-2</v>
      </c>
      <c r="AC106" s="17" t="s">
        <v>5108</v>
      </c>
    </row>
    <row r="107" spans="1:29" ht="30" x14ac:dyDescent="0.2">
      <c r="A107" s="87"/>
      <c r="B107" s="88" t="s">
        <v>3318</v>
      </c>
      <c r="C107" s="89" t="s">
        <v>3319</v>
      </c>
      <c r="D107" s="89"/>
      <c r="E107" s="90">
        <v>0</v>
      </c>
      <c r="F107" s="90">
        <v>1</v>
      </c>
      <c r="G107" s="91">
        <v>11814.11</v>
      </c>
      <c r="H107" s="91"/>
      <c r="I107" s="91"/>
      <c r="J107" s="91"/>
      <c r="K107" s="91"/>
      <c r="L107" s="91"/>
      <c r="M107" s="91"/>
      <c r="N107" s="91"/>
      <c r="O107" s="91"/>
      <c r="P107" s="92"/>
      <c r="R107" s="91"/>
      <c r="S107" s="91">
        <v>0</v>
      </c>
    </row>
    <row r="108" spans="1:29" s="85" customFormat="1" ht="18" x14ac:dyDescent="0.35">
      <c r="A108" s="80"/>
      <c r="B108" s="81"/>
      <c r="C108" s="82" t="str">
        <f>C107</f>
        <v xml:space="preserve">Pracovní stůl, 2x plná police, dřevená (buková) pracovní deska, výškově nastavitelné nožičky, zadní lem - DOMĚREK 1500x700x850 DOĚMREK   </v>
      </c>
      <c r="D108" s="82"/>
      <c r="E108" s="83"/>
      <c r="F108" s="83">
        <v>1</v>
      </c>
      <c r="G108" s="84">
        <v>9500</v>
      </c>
      <c r="H108" s="84">
        <v>9500</v>
      </c>
      <c r="I108" s="84"/>
      <c r="J108" s="84"/>
      <c r="K108" s="84"/>
      <c r="L108" s="84"/>
      <c r="M108" s="84"/>
      <c r="N108" s="84"/>
      <c r="O108" s="84"/>
      <c r="P108" s="84"/>
      <c r="R108" s="84">
        <v>14060</v>
      </c>
      <c r="S108" s="84"/>
      <c r="T108" s="15">
        <f t="shared" ref="T108" si="297">R108/H108</f>
        <v>1.48</v>
      </c>
      <c r="U108" s="15">
        <f t="shared" ref="U108" si="298">T108-AB108</f>
        <v>1.4543479884611668</v>
      </c>
      <c r="V108" s="16">
        <f t="shared" ref="V108" si="299">G108*U108</f>
        <v>13816.305890381083</v>
      </c>
      <c r="W108" s="16">
        <f t="shared" ref="W108" si="300">V108-G108</f>
        <v>4316.3058903810834</v>
      </c>
      <c r="X108" s="16">
        <f t="shared" ref="X108" si="301">F108*W108</f>
        <v>4316.3058903810834</v>
      </c>
      <c r="Y108" s="15">
        <f t="shared" si="287"/>
        <v>4.5848355451969969E-2</v>
      </c>
      <c r="Z108" s="15">
        <f t="shared" si="288"/>
        <v>1.1992624151289988E-2</v>
      </c>
      <c r="AA108" s="15">
        <f t="shared" si="289"/>
        <v>1.9115055013239957E-2</v>
      </c>
      <c r="AB108" s="15">
        <f t="shared" ref="AB108" si="302">AVERAGE(Y108:AA108)</f>
        <v>2.5652011538833303E-2</v>
      </c>
      <c r="AC108" s="17" t="s">
        <v>5108</v>
      </c>
    </row>
    <row r="109" spans="1:29" ht="40" x14ac:dyDescent="0.2">
      <c r="A109" s="87"/>
      <c r="B109" s="88" t="s">
        <v>3320</v>
      </c>
      <c r="C109" s="89" t="s">
        <v>3321</v>
      </c>
      <c r="D109" s="89"/>
      <c r="E109" s="90">
        <v>0</v>
      </c>
      <c r="F109" s="90">
        <v>1</v>
      </c>
      <c r="G109" s="91">
        <v>58737.4</v>
      </c>
      <c r="H109" s="91"/>
      <c r="I109" s="91"/>
      <c r="J109" s="91"/>
      <c r="K109" s="91"/>
      <c r="L109" s="91"/>
      <c r="M109" s="91"/>
      <c r="N109" s="91"/>
      <c r="O109" s="91"/>
      <c r="P109" s="92"/>
      <c r="R109" s="91"/>
      <c r="S109" s="91">
        <v>0</v>
      </c>
    </row>
    <row r="110" spans="1:29" s="85" customFormat="1" ht="36" x14ac:dyDescent="0.35">
      <c r="A110" s="80"/>
      <c r="B110" s="81"/>
      <c r="C110" s="82" t="str">
        <f>C109</f>
        <v xml:space="preserve">Univerzální kuchyňský robot, objem nádoby 24 lt, 3x volitelné rychlosti otáček - 108 / 183 / 352 otáček / min., možnost přípojných strojků, total stop tlačítko, součástí robota odnímatelná nerezová nádoba o objemu 24 lt, vč. nástavce na míchání, hnětání a   </v>
      </c>
      <c r="D110" s="82"/>
      <c r="E110" s="83"/>
      <c r="F110" s="83">
        <v>1</v>
      </c>
      <c r="G110" s="84">
        <v>52500</v>
      </c>
      <c r="H110" s="84">
        <v>52500</v>
      </c>
      <c r="I110" s="84"/>
      <c r="J110" s="84"/>
      <c r="K110" s="84"/>
      <c r="L110" s="84"/>
      <c r="M110" s="84"/>
      <c r="N110" s="84"/>
      <c r="O110" s="84"/>
      <c r="P110" s="84"/>
      <c r="R110" s="84">
        <v>60899.999999999993</v>
      </c>
      <c r="S110" s="84"/>
      <c r="T110" s="15">
        <f t="shared" ref="T110" si="303">R110/H110</f>
        <v>1.1599999999999999</v>
      </c>
      <c r="U110" s="15">
        <f t="shared" ref="U110" si="304">T110-AB110</f>
        <v>1.1343479884611667</v>
      </c>
      <c r="V110" s="16">
        <f t="shared" ref="V110" si="305">G110*U110</f>
        <v>59553.269394211253</v>
      </c>
      <c r="W110" s="16">
        <f t="shared" ref="W110" si="306">V110-G110</f>
        <v>7053.2693942112528</v>
      </c>
      <c r="X110" s="16">
        <f t="shared" ref="X110" si="307">F110*W110</f>
        <v>7053.2693942112528</v>
      </c>
      <c r="Y110" s="15">
        <f t="shared" ref="Y110" si="308">104.584835545197%-100%</f>
        <v>4.5848355451969969E-2</v>
      </c>
      <c r="Z110" s="15">
        <f t="shared" ref="Z110" si="309">101.199262415129%-100%</f>
        <v>1.1992624151289988E-2</v>
      </c>
      <c r="AA110" s="15">
        <f t="shared" ref="AA110" si="310">101.911505501324%-100%</f>
        <v>1.9115055013239957E-2</v>
      </c>
      <c r="AB110" s="15">
        <f t="shared" ref="AB110" si="311">AVERAGE(Y110:AA110)</f>
        <v>2.5652011538833303E-2</v>
      </c>
      <c r="AC110" s="17" t="s">
        <v>5108</v>
      </c>
    </row>
    <row r="111" spans="1:29" ht="20.5" thickBot="1" x14ac:dyDescent="0.25">
      <c r="A111" s="73"/>
      <c r="B111" s="74" t="s">
        <v>3322</v>
      </c>
      <c r="C111" s="75" t="s">
        <v>3323</v>
      </c>
      <c r="D111" s="75"/>
      <c r="E111" s="76">
        <v>0</v>
      </c>
      <c r="F111" s="76">
        <v>1</v>
      </c>
      <c r="G111" s="77">
        <v>11814.11</v>
      </c>
      <c r="H111" s="77"/>
      <c r="I111" s="77"/>
      <c r="J111" s="77"/>
      <c r="K111" s="77"/>
      <c r="L111" s="77"/>
      <c r="M111" s="77"/>
      <c r="N111" s="77"/>
      <c r="O111" s="77"/>
      <c r="P111" s="78"/>
      <c r="R111" s="77"/>
      <c r="S111" s="77">
        <v>0</v>
      </c>
    </row>
    <row r="112" spans="1:29" s="85" customFormat="1" ht="18" x14ac:dyDescent="0.35">
      <c r="A112" s="80"/>
      <c r="B112" s="81"/>
      <c r="C112" s="82" t="str">
        <f>C111</f>
        <v xml:space="preserve">Nástěnná skříňka, otevřená, 1x plná police, opláštěné oba boky, opláštěná záda, nerezové provedení 800x350x600   </v>
      </c>
      <c r="D112" s="82"/>
      <c r="E112" s="83"/>
      <c r="F112" s="83">
        <v>1</v>
      </c>
      <c r="G112" s="84">
        <v>9500</v>
      </c>
      <c r="H112" s="84">
        <v>9500</v>
      </c>
      <c r="I112" s="84"/>
      <c r="J112" s="84"/>
      <c r="K112" s="84"/>
      <c r="L112" s="84"/>
      <c r="M112" s="84"/>
      <c r="N112" s="84"/>
      <c r="O112" s="84"/>
      <c r="P112" s="84"/>
      <c r="R112" s="84">
        <v>14060</v>
      </c>
      <c r="S112" s="84"/>
      <c r="T112" s="15">
        <f t="shared" ref="T112" si="312">R112/H112</f>
        <v>1.48</v>
      </c>
      <c r="U112" s="15">
        <f t="shared" ref="U112" si="313">T112-AB112</f>
        <v>1.4543479884611668</v>
      </c>
      <c r="V112" s="16">
        <f t="shared" ref="V112" si="314">G112*U112</f>
        <v>13816.305890381083</v>
      </c>
      <c r="W112" s="16">
        <f t="shared" ref="W112" si="315">V112-G112</f>
        <v>4316.3058903810834</v>
      </c>
      <c r="X112" s="16">
        <f t="shared" ref="X112" si="316">F112*W112</f>
        <v>4316.3058903810834</v>
      </c>
      <c r="Y112" s="15">
        <f t="shared" ref="Y112" si="317">104.584835545197%-100%</f>
        <v>4.5848355451969969E-2</v>
      </c>
      <c r="Z112" s="15">
        <f t="shared" ref="Z112" si="318">101.199262415129%-100%</f>
        <v>1.1992624151289988E-2</v>
      </c>
      <c r="AA112" s="15">
        <f t="shared" ref="AA112" si="319">101.911505501324%-100%</f>
        <v>1.9115055013239957E-2</v>
      </c>
      <c r="AB112" s="15">
        <f t="shared" ref="AB112" si="320">AVERAGE(Y112:AA112)</f>
        <v>2.5652011538833303E-2</v>
      </c>
      <c r="AC112" s="17" t="s">
        <v>5108</v>
      </c>
    </row>
    <row r="113" spans="1:29" ht="15" thickBot="1" x14ac:dyDescent="0.35">
      <c r="A113" s="58"/>
      <c r="B113" s="59" t="s">
        <v>3324</v>
      </c>
      <c r="C113" s="60" t="s">
        <v>3325</v>
      </c>
      <c r="D113" s="60"/>
      <c r="E113" s="61"/>
      <c r="F113" s="61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R113" s="62"/>
      <c r="S113" s="62">
        <v>0</v>
      </c>
    </row>
    <row r="114" spans="1:29" ht="30" x14ac:dyDescent="0.2">
      <c r="A114" s="67"/>
      <c r="B114" s="68" t="s">
        <v>3326</v>
      </c>
      <c r="C114" s="69" t="s">
        <v>3327</v>
      </c>
      <c r="D114" s="69"/>
      <c r="E114" s="70">
        <v>0</v>
      </c>
      <c r="F114" s="70">
        <v>1</v>
      </c>
      <c r="G114" s="71">
        <v>11584.09</v>
      </c>
      <c r="H114" s="71"/>
      <c r="I114" s="71"/>
      <c r="J114" s="71"/>
      <c r="K114" s="71"/>
      <c r="L114" s="71"/>
      <c r="M114" s="71"/>
      <c r="N114" s="71"/>
      <c r="O114" s="71"/>
      <c r="P114" s="72"/>
      <c r="R114" s="71"/>
      <c r="S114" s="71">
        <v>0</v>
      </c>
    </row>
    <row r="115" spans="1:29" s="85" customFormat="1" ht="27" x14ac:dyDescent="0.35">
      <c r="A115" s="80"/>
      <c r="B115" s="81"/>
      <c r="C115" s="82" t="str">
        <f>C114</f>
        <v xml:space="preserve">Mycí stůl,1x vevařený lisovaný dřez o rozměru 500x500x250mm, 1x otvor pro stojánkovou vodovodní baterii, zadní lem, výškově nastavitelné nožičky 800x700x850   </v>
      </c>
      <c r="D115" s="82"/>
      <c r="E115" s="83"/>
      <c r="F115" s="83">
        <v>1</v>
      </c>
      <c r="G115" s="84">
        <v>10500</v>
      </c>
      <c r="H115" s="84">
        <v>10500</v>
      </c>
      <c r="I115" s="84"/>
      <c r="J115" s="84"/>
      <c r="K115" s="84"/>
      <c r="L115" s="84"/>
      <c r="M115" s="84"/>
      <c r="N115" s="84"/>
      <c r="O115" s="84"/>
      <c r="P115" s="84"/>
      <c r="R115" s="84">
        <v>15540</v>
      </c>
      <c r="S115" s="84"/>
      <c r="T115" s="15">
        <f t="shared" ref="T115" si="321">R115/H115</f>
        <v>1.48</v>
      </c>
      <c r="U115" s="15">
        <f t="shared" ref="U115" si="322">T115-AB115</f>
        <v>1.4543479884611668</v>
      </c>
      <c r="V115" s="16">
        <f t="shared" ref="V115" si="323">G115*U115</f>
        <v>15270.653878842251</v>
      </c>
      <c r="W115" s="16">
        <f t="shared" ref="W115" si="324">V115-G115</f>
        <v>4770.6538788422513</v>
      </c>
      <c r="X115" s="16">
        <f t="shared" ref="X115" si="325">F115*W115</f>
        <v>4770.6538788422513</v>
      </c>
      <c r="Y115" s="15">
        <f t="shared" ref="Y115" si="326">104.584835545197%-100%</f>
        <v>4.5848355451969969E-2</v>
      </c>
      <c r="Z115" s="15">
        <f t="shared" ref="Z115" si="327">101.199262415129%-100%</f>
        <v>1.1992624151289988E-2</v>
      </c>
      <c r="AA115" s="15">
        <f t="shared" ref="AA115" si="328">101.911505501324%-100%</f>
        <v>1.9115055013239957E-2</v>
      </c>
      <c r="AB115" s="15">
        <f t="shared" ref="AB115" si="329">AVERAGE(Y115:AA115)</f>
        <v>2.5652011538833303E-2</v>
      </c>
      <c r="AC115" s="17" t="s">
        <v>5108</v>
      </c>
    </row>
    <row r="116" spans="1:29" x14ac:dyDescent="0.2">
      <c r="A116" s="87"/>
      <c r="B116" s="88" t="s">
        <v>3328</v>
      </c>
      <c r="C116" s="89" t="s">
        <v>3329</v>
      </c>
      <c r="D116" s="89"/>
      <c r="E116" s="90">
        <v>0</v>
      </c>
      <c r="F116" s="90">
        <v>1</v>
      </c>
      <c r="G116" s="91">
        <v>3533.52</v>
      </c>
      <c r="H116" s="91"/>
      <c r="I116" s="91"/>
      <c r="J116" s="91"/>
      <c r="K116" s="91"/>
      <c r="L116" s="91"/>
      <c r="M116" s="91"/>
      <c r="N116" s="91"/>
      <c r="O116" s="91"/>
      <c r="P116" s="92"/>
      <c r="R116" s="91"/>
      <c r="S116" s="91">
        <v>0</v>
      </c>
    </row>
    <row r="117" spans="1:29" ht="30" x14ac:dyDescent="0.2">
      <c r="A117" s="87"/>
      <c r="B117" s="88" t="s">
        <v>3330</v>
      </c>
      <c r="C117" s="89" t="s">
        <v>3331</v>
      </c>
      <c r="D117" s="89"/>
      <c r="E117" s="90">
        <v>0</v>
      </c>
      <c r="F117" s="90">
        <v>1</v>
      </c>
      <c r="G117" s="91">
        <v>21934.82</v>
      </c>
      <c r="H117" s="91"/>
      <c r="I117" s="91"/>
      <c r="J117" s="91"/>
      <c r="K117" s="91"/>
      <c r="L117" s="91"/>
      <c r="M117" s="91"/>
      <c r="N117" s="91"/>
      <c r="O117" s="91"/>
      <c r="P117" s="92"/>
      <c r="R117" s="91"/>
      <c r="S117" s="91">
        <v>0</v>
      </c>
    </row>
    <row r="118" spans="1:29" s="85" customFormat="1" ht="27" x14ac:dyDescent="0.35">
      <c r="A118" s="80"/>
      <c r="B118" s="81"/>
      <c r="C118" s="82" t="str">
        <f>C117</f>
        <v xml:space="preserve">Pracovní stůl, skřínový - opláštěné oba boky + oláštěná záda, z čela stůl přístupný formou posuvných dveří, 2x plná police, zadní lem, nerezové provedení 1750x700x850   </v>
      </c>
      <c r="D118" s="82"/>
      <c r="E118" s="83"/>
      <c r="F118" s="83">
        <v>1</v>
      </c>
      <c r="G118" s="84">
        <v>18500</v>
      </c>
      <c r="H118" s="84">
        <v>18500</v>
      </c>
      <c r="I118" s="84"/>
      <c r="J118" s="84"/>
      <c r="K118" s="84"/>
      <c r="L118" s="84"/>
      <c r="M118" s="84"/>
      <c r="N118" s="84"/>
      <c r="O118" s="84"/>
      <c r="P118" s="84"/>
      <c r="R118" s="84">
        <v>27380</v>
      </c>
      <c r="S118" s="84"/>
      <c r="T118" s="15">
        <f t="shared" ref="T118" si="330">R118/H118</f>
        <v>1.48</v>
      </c>
      <c r="U118" s="15">
        <f t="shared" ref="U118" si="331">T118-AB118</f>
        <v>1.4543479884611668</v>
      </c>
      <c r="V118" s="16">
        <f t="shared" ref="V118" si="332">G118*U118</f>
        <v>26905.437786531584</v>
      </c>
      <c r="W118" s="16">
        <f t="shared" ref="W118" si="333">V118-G118</f>
        <v>8405.4377865315837</v>
      </c>
      <c r="X118" s="16">
        <f t="shared" ref="X118" si="334">F118*W118</f>
        <v>8405.4377865315837</v>
      </c>
      <c r="Y118" s="15">
        <f t="shared" ref="Y118" si="335">104.584835545197%-100%</f>
        <v>4.5848355451969969E-2</v>
      </c>
      <c r="Z118" s="15">
        <f t="shared" ref="Z118" si="336">101.199262415129%-100%</f>
        <v>1.1992624151289988E-2</v>
      </c>
      <c r="AA118" s="15">
        <f t="shared" ref="AA118" si="337">101.911505501324%-100%</f>
        <v>1.9115055013239957E-2</v>
      </c>
      <c r="AB118" s="15">
        <f t="shared" ref="AB118" si="338">AVERAGE(Y118:AA118)</f>
        <v>2.5652011538833303E-2</v>
      </c>
      <c r="AC118" s="17" t="s">
        <v>5108</v>
      </c>
    </row>
    <row r="119" spans="1:29" ht="40" x14ac:dyDescent="0.2">
      <c r="A119" s="87"/>
      <c r="B119" s="88" t="s">
        <v>3332</v>
      </c>
      <c r="C119" s="89" t="s">
        <v>3333</v>
      </c>
      <c r="D119" s="89"/>
      <c r="E119" s="90">
        <v>0</v>
      </c>
      <c r="F119" s="90">
        <v>1</v>
      </c>
      <c r="G119" s="91">
        <v>38495.980000000003</v>
      </c>
      <c r="H119" s="91"/>
      <c r="I119" s="91"/>
      <c r="J119" s="91"/>
      <c r="K119" s="91"/>
      <c r="L119" s="91"/>
      <c r="M119" s="91"/>
      <c r="N119" s="91"/>
      <c r="O119" s="91"/>
      <c r="P119" s="92"/>
      <c r="R119" s="91"/>
      <c r="S119" s="91">
        <v>0</v>
      </c>
    </row>
    <row r="120" spans="1:29" s="85" customFormat="1" ht="36" x14ac:dyDescent="0.35">
      <c r="A120" s="80"/>
      <c r="B120" s="81"/>
      <c r="C120" s="82" t="str">
        <f>C119</f>
        <v xml:space="preserve">Krouhač zeleniny, teoretický výkon cca 200 kg / 1 hod., kapacita 20 - 300 porcí, indukční motor, asynchronní motor, nerezová hřídel, magnetický bezpečnostní systém, kdy brzda motoru zastaví zařízení při otevření víka nebo při zvednutí přítlačné páky, auto   </v>
      </c>
      <c r="D120" s="82"/>
      <c r="E120" s="83"/>
      <c r="F120" s="83">
        <v>1</v>
      </c>
      <c r="G120" s="84">
        <v>34500</v>
      </c>
      <c r="H120" s="84">
        <v>34500</v>
      </c>
      <c r="I120" s="84"/>
      <c r="J120" s="84"/>
      <c r="K120" s="84"/>
      <c r="L120" s="84"/>
      <c r="M120" s="84"/>
      <c r="N120" s="84"/>
      <c r="O120" s="84"/>
      <c r="P120" s="84"/>
      <c r="R120" s="84">
        <v>40020</v>
      </c>
      <c r="S120" s="84"/>
      <c r="T120" s="15">
        <f t="shared" ref="T120" si="339">R120/H120</f>
        <v>1.1599999999999999</v>
      </c>
      <c r="U120" s="15">
        <f t="shared" ref="U120" si="340">T120-AB120</f>
        <v>1.1343479884611667</v>
      </c>
      <c r="V120" s="16">
        <f t="shared" ref="V120" si="341">G120*U120</f>
        <v>39135.005601910249</v>
      </c>
      <c r="W120" s="16">
        <f t="shared" ref="W120" si="342">V120-G120</f>
        <v>4635.0056019102485</v>
      </c>
      <c r="X120" s="16">
        <f t="shared" ref="X120" si="343">F120*W120</f>
        <v>4635.0056019102485</v>
      </c>
      <c r="Y120" s="15">
        <f t="shared" ref="Y120:Y124" si="344">104.584835545197%-100%</f>
        <v>4.5848355451969969E-2</v>
      </c>
      <c r="Z120" s="15">
        <f t="shared" ref="Z120:Z124" si="345">101.199262415129%-100%</f>
        <v>1.1992624151289988E-2</v>
      </c>
      <c r="AA120" s="15">
        <f t="shared" ref="AA120:AA124" si="346">101.911505501324%-100%</f>
        <v>1.9115055013239957E-2</v>
      </c>
      <c r="AB120" s="15">
        <f t="shared" ref="AB120" si="347">AVERAGE(Y120:AA120)</f>
        <v>2.5652011538833303E-2</v>
      </c>
      <c r="AC120" s="17" t="s">
        <v>5108</v>
      </c>
    </row>
    <row r="121" spans="1:29" ht="30" x14ac:dyDescent="0.2">
      <c r="A121" s="87"/>
      <c r="B121" s="88" t="s">
        <v>3334</v>
      </c>
      <c r="C121" s="89" t="s">
        <v>3335</v>
      </c>
      <c r="D121" s="89"/>
      <c r="E121" s="90">
        <v>0</v>
      </c>
      <c r="F121" s="90">
        <v>1</v>
      </c>
      <c r="G121" s="91">
        <v>18484.57</v>
      </c>
      <c r="H121" s="91"/>
      <c r="I121" s="91"/>
      <c r="J121" s="91"/>
      <c r="K121" s="91"/>
      <c r="L121" s="91"/>
      <c r="M121" s="91"/>
      <c r="N121" s="91"/>
      <c r="O121" s="91"/>
      <c r="P121" s="92"/>
      <c r="R121" s="91"/>
      <c r="S121" s="91">
        <v>0</v>
      </c>
    </row>
    <row r="122" spans="1:29" s="85" customFormat="1" ht="27" x14ac:dyDescent="0.35">
      <c r="A122" s="80"/>
      <c r="B122" s="81"/>
      <c r="C122" s="82" t="str">
        <f>C121</f>
        <v xml:space="preserve">Sada 6 disků ke krouhači zeleniny - sada obsahuje : 1x plátkovač 2mm, 1x plátkovač 4mm, 1x strouhač 1,5mm, 1x nudlčikovač 4x4mm, 1x kostičkovač 14x14x14mm   </v>
      </c>
      <c r="D122" s="82"/>
      <c r="E122" s="83"/>
      <c r="F122" s="83">
        <v>1</v>
      </c>
      <c r="G122" s="84">
        <v>16000</v>
      </c>
      <c r="H122" s="84">
        <v>16000</v>
      </c>
      <c r="I122" s="84"/>
      <c r="J122" s="84"/>
      <c r="K122" s="84"/>
      <c r="L122" s="84"/>
      <c r="M122" s="84"/>
      <c r="N122" s="84"/>
      <c r="O122" s="84"/>
      <c r="P122" s="84"/>
      <c r="R122" s="84">
        <v>18560</v>
      </c>
      <c r="S122" s="84"/>
      <c r="T122" s="15">
        <f t="shared" ref="T122" si="348">R122/H122</f>
        <v>1.1599999999999999</v>
      </c>
      <c r="U122" s="15">
        <f t="shared" ref="U122" si="349">T122-AB122</f>
        <v>1.1343479884611667</v>
      </c>
      <c r="V122" s="16">
        <f t="shared" ref="V122" si="350">G122*U122</f>
        <v>18149.567815378668</v>
      </c>
      <c r="W122" s="16">
        <f t="shared" ref="W122" si="351">V122-G122</f>
        <v>2149.5678153786685</v>
      </c>
      <c r="X122" s="16">
        <f t="shared" ref="X122" si="352">F122*W122</f>
        <v>2149.5678153786685</v>
      </c>
      <c r="Y122" s="15">
        <f t="shared" si="344"/>
        <v>4.5848355451969969E-2</v>
      </c>
      <c r="Z122" s="15">
        <f t="shared" si="345"/>
        <v>1.1992624151289988E-2</v>
      </c>
      <c r="AA122" s="15">
        <f t="shared" si="346"/>
        <v>1.9115055013239957E-2</v>
      </c>
      <c r="AB122" s="15">
        <f t="shared" ref="AB122" si="353">AVERAGE(Y122:AA122)</f>
        <v>2.5652011538833303E-2</v>
      </c>
      <c r="AC122" s="17" t="s">
        <v>5108</v>
      </c>
    </row>
    <row r="123" spans="1:29" ht="40" x14ac:dyDescent="0.2">
      <c r="A123" s="87"/>
      <c r="B123" s="88" t="s">
        <v>3336</v>
      </c>
      <c r="C123" s="89" t="s">
        <v>3337</v>
      </c>
      <c r="D123" s="89"/>
      <c r="E123" s="90">
        <v>0</v>
      </c>
      <c r="F123" s="90">
        <v>1</v>
      </c>
      <c r="G123" s="91">
        <v>55057.15</v>
      </c>
      <c r="H123" s="91"/>
      <c r="I123" s="91"/>
      <c r="J123" s="91"/>
      <c r="K123" s="91"/>
      <c r="L123" s="91"/>
      <c r="M123" s="91"/>
      <c r="N123" s="91"/>
      <c r="O123" s="91"/>
      <c r="P123" s="92"/>
      <c r="R123" s="91"/>
      <c r="S123" s="91">
        <v>0</v>
      </c>
    </row>
    <row r="124" spans="1:29" s="85" customFormat="1" ht="36" x14ac:dyDescent="0.35">
      <c r="A124" s="80"/>
      <c r="B124" s="81"/>
      <c r="C124" s="82" t="str">
        <f>C123</f>
        <v xml:space="preserve">Chlazený stůl dvousekcový, první sekce vybavena dvěma výsuvnými zásuvkami, druhá sekce vybavena dvěma výsuvnými zásuvkami, celkem tak 4x výsuvná zásuvka, objem 290 litrů, nerezové provedení, perforované koše zásuvek z nerezové oceli pro velikost GN 1/1, c   </v>
      </c>
      <c r="D124" s="82"/>
      <c r="E124" s="83"/>
      <c r="F124" s="83">
        <v>1</v>
      </c>
      <c r="G124" s="84">
        <v>52900</v>
      </c>
      <c r="H124" s="84">
        <v>52900</v>
      </c>
      <c r="I124" s="84"/>
      <c r="J124" s="84"/>
      <c r="K124" s="84"/>
      <c r="L124" s="84"/>
      <c r="M124" s="84"/>
      <c r="N124" s="84"/>
      <c r="O124" s="84"/>
      <c r="P124" s="84"/>
      <c r="R124" s="84">
        <v>61363.999999999993</v>
      </c>
      <c r="S124" s="84"/>
      <c r="T124" s="15">
        <f t="shared" ref="T124" si="354">R124/H124</f>
        <v>1.1599999999999999</v>
      </c>
      <c r="U124" s="15">
        <f t="shared" ref="U124" si="355">T124-AB124</f>
        <v>1.1343479884611667</v>
      </c>
      <c r="V124" s="16">
        <f t="shared" ref="V124" si="356">G124*U124</f>
        <v>60007.008589595716</v>
      </c>
      <c r="W124" s="16">
        <f t="shared" ref="W124" si="357">V124-G124</f>
        <v>7107.0085895957163</v>
      </c>
      <c r="X124" s="16">
        <f t="shared" ref="X124" si="358">F124*W124</f>
        <v>7107.0085895957163</v>
      </c>
      <c r="Y124" s="15">
        <f t="shared" si="344"/>
        <v>4.5848355451969969E-2</v>
      </c>
      <c r="Z124" s="15">
        <f t="shared" si="345"/>
        <v>1.1992624151289988E-2</v>
      </c>
      <c r="AA124" s="15">
        <f t="shared" si="346"/>
        <v>1.9115055013239957E-2</v>
      </c>
      <c r="AB124" s="15">
        <f t="shared" ref="AB124" si="359">AVERAGE(Y124:AA124)</f>
        <v>2.5652011538833303E-2</v>
      </c>
      <c r="AC124" s="17" t="s">
        <v>5108</v>
      </c>
    </row>
    <row r="125" spans="1:29" ht="40" x14ac:dyDescent="0.2">
      <c r="A125" s="87"/>
      <c r="B125" s="88" t="s">
        <v>3338</v>
      </c>
      <c r="C125" s="89" t="s">
        <v>3339</v>
      </c>
      <c r="D125" s="89"/>
      <c r="E125" s="90">
        <v>0</v>
      </c>
      <c r="F125" s="90">
        <v>1</v>
      </c>
      <c r="G125" s="91">
        <v>20347.71</v>
      </c>
      <c r="H125" s="91"/>
      <c r="I125" s="91"/>
      <c r="J125" s="91"/>
      <c r="K125" s="91"/>
      <c r="L125" s="91"/>
      <c r="M125" s="91"/>
      <c r="N125" s="91"/>
      <c r="O125" s="91"/>
      <c r="P125" s="92"/>
      <c r="R125" s="91"/>
      <c r="S125" s="91">
        <v>0</v>
      </c>
    </row>
    <row r="126" spans="1:29" s="85" customFormat="1" ht="36" x14ac:dyDescent="0.35">
      <c r="A126" s="80"/>
      <c r="B126" s="81"/>
      <c r="C126" s="82" t="str">
        <f>C125</f>
        <v xml:space="preserve">Pracovní stůl, pod pracovní deskou umístěna 2x výsuvná zásuvka, spodní prostor uzavřený - opláštěné oba boky + opláštěná záda, zepředu stůl přístupný formou posuvných dvířek, 1x spodní police - dno, zadní lem, výškově nastavitelné nožičky, přesah pracovní   </v>
      </c>
      <c r="D126" s="82"/>
      <c r="E126" s="83"/>
      <c r="F126" s="83">
        <v>1</v>
      </c>
      <c r="G126" s="84">
        <v>18000</v>
      </c>
      <c r="H126" s="84">
        <v>18000</v>
      </c>
      <c r="I126" s="84"/>
      <c r="J126" s="84"/>
      <c r="K126" s="84"/>
      <c r="L126" s="84"/>
      <c r="M126" s="84"/>
      <c r="N126" s="84"/>
      <c r="O126" s="84"/>
      <c r="P126" s="84"/>
      <c r="R126" s="84">
        <v>26640</v>
      </c>
      <c r="S126" s="84"/>
      <c r="T126" s="15">
        <f t="shared" ref="T126" si="360">R126/H126</f>
        <v>1.48</v>
      </c>
      <c r="U126" s="15">
        <f t="shared" ref="U126" si="361">T126-AB126</f>
        <v>1.4543479884611668</v>
      </c>
      <c r="V126" s="16">
        <f t="shared" ref="V126" si="362">G126*U126</f>
        <v>26178.263792301001</v>
      </c>
      <c r="W126" s="16">
        <f t="shared" ref="W126" si="363">V126-G126</f>
        <v>8178.2637923010006</v>
      </c>
      <c r="X126" s="16">
        <f t="shared" ref="X126" si="364">F126*W126</f>
        <v>8178.2637923010006</v>
      </c>
      <c r="Y126" s="15">
        <f t="shared" ref="Y126:Y128" si="365">104.584835545197%-100%</f>
        <v>4.5848355451969969E-2</v>
      </c>
      <c r="Z126" s="15">
        <f t="shared" ref="Z126:Z128" si="366">101.199262415129%-100%</f>
        <v>1.1992624151289988E-2</v>
      </c>
      <c r="AA126" s="15">
        <f t="shared" ref="AA126:AA128" si="367">101.911505501324%-100%</f>
        <v>1.9115055013239957E-2</v>
      </c>
      <c r="AB126" s="15">
        <f t="shared" ref="AB126" si="368">AVERAGE(Y126:AA126)</f>
        <v>2.5652011538833303E-2</v>
      </c>
      <c r="AC126" s="17" t="s">
        <v>5108</v>
      </c>
    </row>
    <row r="127" spans="1:29" ht="30" x14ac:dyDescent="0.2">
      <c r="A127" s="87"/>
      <c r="B127" s="88" t="s">
        <v>3340</v>
      </c>
      <c r="C127" s="89" t="s">
        <v>3341</v>
      </c>
      <c r="D127" s="89"/>
      <c r="E127" s="90">
        <v>0</v>
      </c>
      <c r="F127" s="90">
        <v>1</v>
      </c>
      <c r="G127" s="91">
        <v>13079.2</v>
      </c>
      <c r="H127" s="91"/>
      <c r="I127" s="91"/>
      <c r="J127" s="91"/>
      <c r="K127" s="91"/>
      <c r="L127" s="91"/>
      <c r="M127" s="91"/>
      <c r="N127" s="91"/>
      <c r="O127" s="91"/>
      <c r="P127" s="92"/>
      <c r="R127" s="91"/>
      <c r="S127" s="91">
        <v>0</v>
      </c>
    </row>
    <row r="128" spans="1:29" s="85" customFormat="1" ht="27" x14ac:dyDescent="0.35">
      <c r="A128" s="80"/>
      <c r="B128" s="81"/>
      <c r="C128" s="82" t="str">
        <f>C127</f>
        <v xml:space="preserve">Nástěnná skříňka, uzavřená, 1x plná police, opláštěné oba boky, opláštěná záda, z čela skříňka přístupná formou posuvných dveří, nerezové provedení 1200x350x600   </v>
      </c>
      <c r="D128" s="82"/>
      <c r="E128" s="83"/>
      <c r="F128" s="83">
        <v>1</v>
      </c>
      <c r="G128" s="84">
        <v>11500</v>
      </c>
      <c r="H128" s="84">
        <v>11500</v>
      </c>
      <c r="I128" s="84"/>
      <c r="J128" s="84"/>
      <c r="K128" s="84"/>
      <c r="L128" s="84"/>
      <c r="M128" s="84"/>
      <c r="N128" s="84"/>
      <c r="O128" s="84"/>
      <c r="P128" s="84"/>
      <c r="R128" s="84">
        <v>17020</v>
      </c>
      <c r="S128" s="84"/>
      <c r="T128" s="15">
        <f t="shared" ref="T128" si="369">R128/H128</f>
        <v>1.48</v>
      </c>
      <c r="U128" s="15">
        <f t="shared" ref="U128" si="370">T128-AB128</f>
        <v>1.4543479884611668</v>
      </c>
      <c r="V128" s="16">
        <f t="shared" ref="V128" si="371">G128*U128</f>
        <v>16725.001867303417</v>
      </c>
      <c r="W128" s="16">
        <f t="shared" ref="W128" si="372">V128-G128</f>
        <v>5225.0018673034174</v>
      </c>
      <c r="X128" s="16">
        <f t="shared" ref="X128" si="373">F128*W128</f>
        <v>5225.0018673034174</v>
      </c>
      <c r="Y128" s="15">
        <f t="shared" si="365"/>
        <v>4.5848355451969969E-2</v>
      </c>
      <c r="Z128" s="15">
        <f t="shared" si="366"/>
        <v>1.1992624151289988E-2</v>
      </c>
      <c r="AA128" s="15">
        <f t="shared" si="367"/>
        <v>1.9115055013239957E-2</v>
      </c>
      <c r="AB128" s="15">
        <f t="shared" ref="AB128" si="374">AVERAGE(Y128:AA128)</f>
        <v>2.5652011538833303E-2</v>
      </c>
      <c r="AC128" s="17" t="s">
        <v>5108</v>
      </c>
    </row>
    <row r="129" spans="1:29" ht="40" x14ac:dyDescent="0.2">
      <c r="A129" s="87"/>
      <c r="B129" s="88" t="s">
        <v>3342</v>
      </c>
      <c r="C129" s="89" t="s">
        <v>3343</v>
      </c>
      <c r="D129" s="89"/>
      <c r="E129" s="90">
        <v>0</v>
      </c>
      <c r="F129" s="90">
        <v>1</v>
      </c>
      <c r="G129" s="91">
        <v>21129.759999999998</v>
      </c>
      <c r="H129" s="91"/>
      <c r="I129" s="91"/>
      <c r="J129" s="91"/>
      <c r="K129" s="91"/>
      <c r="L129" s="91"/>
      <c r="M129" s="91"/>
      <c r="N129" s="91"/>
      <c r="O129" s="91"/>
      <c r="P129" s="92"/>
      <c r="R129" s="91"/>
      <c r="S129" s="91">
        <v>0</v>
      </c>
    </row>
    <row r="130" spans="1:29" s="85" customFormat="1" ht="36" x14ac:dyDescent="0.35">
      <c r="A130" s="80"/>
      <c r="B130" s="81"/>
      <c r="C130" s="82" t="str">
        <f>C129</f>
        <v xml:space="preserve">Profesionální chladnička, objem 340 lt, nerezové opláštění, 1x plné dveře, ventilované cirkulační chlazení, digitální termostat, automatické odtávání, integrovaný zámek dveří, teplotní rozsah -2°C až +8°C, chladnička určena k uskladnění tuků a mléčných vý   </v>
      </c>
      <c r="D130" s="82"/>
      <c r="E130" s="83"/>
      <c r="F130" s="83">
        <v>1</v>
      </c>
      <c r="G130" s="84">
        <v>19500</v>
      </c>
      <c r="H130" s="84">
        <v>19500</v>
      </c>
      <c r="I130" s="84"/>
      <c r="J130" s="84"/>
      <c r="K130" s="84"/>
      <c r="L130" s="84"/>
      <c r="M130" s="84"/>
      <c r="N130" s="84"/>
      <c r="O130" s="84"/>
      <c r="P130" s="84"/>
      <c r="R130" s="84">
        <v>22620</v>
      </c>
      <c r="S130" s="84"/>
      <c r="T130" s="15">
        <f t="shared" ref="T130" si="375">R130/H130</f>
        <v>1.1599999999999999</v>
      </c>
      <c r="U130" s="15">
        <f t="shared" ref="U130" si="376">T130-AB130</f>
        <v>1.1343479884611667</v>
      </c>
      <c r="V130" s="16">
        <f t="shared" ref="V130" si="377">G130*U130</f>
        <v>22119.78577499275</v>
      </c>
      <c r="W130" s="16">
        <f t="shared" ref="W130" si="378">V130-G130</f>
        <v>2619.7857749927498</v>
      </c>
      <c r="X130" s="16">
        <f t="shared" ref="X130" si="379">F130*W130</f>
        <v>2619.7857749927498</v>
      </c>
      <c r="Y130" s="15">
        <f t="shared" ref="Y130" si="380">104.584835545197%-100%</f>
        <v>4.5848355451969969E-2</v>
      </c>
      <c r="Z130" s="15">
        <f t="shared" ref="Z130" si="381">101.199262415129%-100%</f>
        <v>1.1992624151289988E-2</v>
      </c>
      <c r="AA130" s="15">
        <f t="shared" ref="AA130" si="382">101.911505501324%-100%</f>
        <v>1.9115055013239957E-2</v>
      </c>
      <c r="AB130" s="15">
        <f t="shared" ref="AB130" si="383">AVERAGE(Y130:AA130)</f>
        <v>2.5652011538833303E-2</v>
      </c>
      <c r="AC130" s="17" t="s">
        <v>5108</v>
      </c>
    </row>
    <row r="131" spans="1:29" ht="20" x14ac:dyDescent="0.2">
      <c r="A131" s="87"/>
      <c r="B131" s="88" t="s">
        <v>3344</v>
      </c>
      <c r="C131" s="89" t="s">
        <v>2599</v>
      </c>
      <c r="D131" s="89"/>
      <c r="E131" s="90">
        <v>0</v>
      </c>
      <c r="F131" s="90">
        <v>1</v>
      </c>
      <c r="G131" s="91">
        <v>4913.62</v>
      </c>
      <c r="H131" s="91"/>
      <c r="I131" s="91"/>
      <c r="J131" s="91"/>
      <c r="K131" s="91"/>
      <c r="L131" s="91"/>
      <c r="M131" s="91"/>
      <c r="N131" s="91"/>
      <c r="O131" s="91"/>
      <c r="P131" s="92"/>
      <c r="R131" s="91"/>
      <c r="S131" s="91">
        <v>0</v>
      </c>
    </row>
    <row r="132" spans="1:29" s="85" customFormat="1" ht="18" x14ac:dyDescent="0.35">
      <c r="A132" s="80"/>
      <c r="B132" s="81"/>
      <c r="C132" s="82" t="str">
        <f>C131</f>
        <v xml:space="preserve">Odpadkový koš 50l, celonerezové provedení, pojízdné provedení - 4x kolečko, vč. víka 435x610   </v>
      </c>
      <c r="D132" s="82"/>
      <c r="E132" s="83"/>
      <c r="F132" s="83">
        <v>1</v>
      </c>
      <c r="G132" s="84">
        <v>3500</v>
      </c>
      <c r="H132" s="84">
        <v>3500</v>
      </c>
      <c r="I132" s="84"/>
      <c r="J132" s="84"/>
      <c r="K132" s="84"/>
      <c r="L132" s="84"/>
      <c r="M132" s="84"/>
      <c r="N132" s="84"/>
      <c r="O132" s="84"/>
      <c r="P132" s="84"/>
      <c r="R132" s="84">
        <v>4059.9999999999995</v>
      </c>
      <c r="S132" s="84"/>
      <c r="T132" s="15">
        <f t="shared" ref="T132" si="384">R132/H132</f>
        <v>1.1599999999999999</v>
      </c>
      <c r="U132" s="15">
        <f t="shared" ref="U132" si="385">T132-AB132</f>
        <v>1.1343479884611667</v>
      </c>
      <c r="V132" s="16">
        <f t="shared" ref="V132" si="386">G132*U132</f>
        <v>3970.2179596140836</v>
      </c>
      <c r="W132" s="16">
        <f t="shared" ref="W132" si="387">V132-G132</f>
        <v>470.21795961408361</v>
      </c>
      <c r="X132" s="16">
        <f t="shared" ref="X132" si="388">F132*W132</f>
        <v>470.21795961408361</v>
      </c>
      <c r="Y132" s="15">
        <f t="shared" ref="Y132:Y134" si="389">104.584835545197%-100%</f>
        <v>4.5848355451969969E-2</v>
      </c>
      <c r="Z132" s="15">
        <f t="shared" ref="Z132:Z134" si="390">101.199262415129%-100%</f>
        <v>1.1992624151289988E-2</v>
      </c>
      <c r="AA132" s="15">
        <f t="shared" ref="AA132:AA134" si="391">101.911505501324%-100%</f>
        <v>1.9115055013239957E-2</v>
      </c>
      <c r="AB132" s="15">
        <f t="shared" ref="AB132" si="392">AVERAGE(Y132:AA132)</f>
        <v>2.5652011538833303E-2</v>
      </c>
      <c r="AC132" s="17" t="s">
        <v>5108</v>
      </c>
    </row>
    <row r="133" spans="1:29" ht="30.5" thickBot="1" x14ac:dyDescent="0.25">
      <c r="A133" s="73"/>
      <c r="B133" s="74" t="s">
        <v>3345</v>
      </c>
      <c r="C133" s="75" t="s">
        <v>3346</v>
      </c>
      <c r="D133" s="75"/>
      <c r="E133" s="76">
        <v>0</v>
      </c>
      <c r="F133" s="76">
        <v>1</v>
      </c>
      <c r="G133" s="77">
        <v>19289.63</v>
      </c>
      <c r="H133" s="77"/>
      <c r="I133" s="77"/>
      <c r="J133" s="77"/>
      <c r="K133" s="77"/>
      <c r="L133" s="77"/>
      <c r="M133" s="77"/>
      <c r="N133" s="77"/>
      <c r="O133" s="77"/>
      <c r="P133" s="78"/>
      <c r="R133" s="77"/>
      <c r="S133" s="77">
        <v>0</v>
      </c>
    </row>
    <row r="134" spans="1:29" s="85" customFormat="1" ht="27" x14ac:dyDescent="0.35">
      <c r="A134" s="80"/>
      <c r="B134" s="81"/>
      <c r="C134" s="82" t="str">
        <f>C133</f>
        <v xml:space="preserve">Nářezový stroj, průměr nože 250mm, tlakový odlitek z hliníkové slitiny, šnekový převod, specální antiadhésní úprava nože, řezný stůl uložen šikmo 425x525x380 0,2kW/230V   </v>
      </c>
      <c r="D134" s="82"/>
      <c r="E134" s="83"/>
      <c r="F134" s="83">
        <v>1</v>
      </c>
      <c r="G134" s="84">
        <v>17500</v>
      </c>
      <c r="H134" s="84">
        <v>17500</v>
      </c>
      <c r="I134" s="84"/>
      <c r="J134" s="84"/>
      <c r="K134" s="84"/>
      <c r="L134" s="84"/>
      <c r="M134" s="84"/>
      <c r="N134" s="84"/>
      <c r="O134" s="84"/>
      <c r="P134" s="84"/>
      <c r="R134" s="84">
        <v>20300</v>
      </c>
      <c r="S134" s="84"/>
      <c r="T134" s="15">
        <f t="shared" ref="T134" si="393">R134/H134</f>
        <v>1.1599999999999999</v>
      </c>
      <c r="U134" s="15">
        <f t="shared" ref="U134" si="394">T134-AB134</f>
        <v>1.1343479884611667</v>
      </c>
      <c r="V134" s="16">
        <f t="shared" ref="V134" si="395">G134*U134</f>
        <v>19851.089798070418</v>
      </c>
      <c r="W134" s="16">
        <f t="shared" ref="W134" si="396">V134-G134</f>
        <v>2351.0897980704176</v>
      </c>
      <c r="X134" s="16">
        <f t="shared" ref="X134" si="397">F134*W134</f>
        <v>2351.0897980704176</v>
      </c>
      <c r="Y134" s="15">
        <f t="shared" si="389"/>
        <v>4.5848355451969969E-2</v>
      </c>
      <c r="Z134" s="15">
        <f t="shared" si="390"/>
        <v>1.1992624151289988E-2</v>
      </c>
      <c r="AA134" s="15">
        <f t="shared" si="391"/>
        <v>1.9115055013239957E-2</v>
      </c>
      <c r="AB134" s="15">
        <f t="shared" ref="AB134" si="398">AVERAGE(Y134:AA134)</f>
        <v>2.5652011538833303E-2</v>
      </c>
      <c r="AC134" s="17" t="s">
        <v>5108</v>
      </c>
    </row>
    <row r="135" spans="1:29" ht="15" thickBot="1" x14ac:dyDescent="0.35">
      <c r="A135" s="58"/>
      <c r="B135" s="59" t="s">
        <v>3347</v>
      </c>
      <c r="C135" s="60" t="s">
        <v>3348</v>
      </c>
      <c r="D135" s="60"/>
      <c r="E135" s="61"/>
      <c r="F135" s="61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R135" s="62"/>
      <c r="S135" s="62">
        <v>0</v>
      </c>
    </row>
    <row r="136" spans="1:29" ht="40" x14ac:dyDescent="0.2">
      <c r="A136" s="67"/>
      <c r="B136" s="68" t="s">
        <v>3349</v>
      </c>
      <c r="C136" s="69" t="s">
        <v>3350</v>
      </c>
      <c r="D136" s="69"/>
      <c r="E136" s="70">
        <v>0</v>
      </c>
      <c r="F136" s="70">
        <v>1</v>
      </c>
      <c r="G136" s="71">
        <v>264946.90000000002</v>
      </c>
      <c r="H136" s="71"/>
      <c r="I136" s="71"/>
      <c r="J136" s="71"/>
      <c r="K136" s="71"/>
      <c r="L136" s="71"/>
      <c r="M136" s="71"/>
      <c r="N136" s="71"/>
      <c r="O136" s="71"/>
      <c r="P136" s="72"/>
      <c r="R136" s="71"/>
      <c r="S136" s="71">
        <v>0</v>
      </c>
    </row>
    <row r="137" spans="1:29" s="85" customFormat="1" ht="36" x14ac:dyDescent="0.35">
      <c r="A137" s="80"/>
      <c r="B137" s="81"/>
      <c r="C137" s="82" t="str">
        <f>C136</f>
        <v xml:space="preserve">Konvektomat elektrický, bojlerový generátor páry - bojlerový způsob vývinu páry (!!!), kapacita min. 11x GN 1/1, volba z režimů : horký vzduch 30 až 300°C, pára 30 až 130°C, příčné zásuvy - délka zásuvu max. 350mm!!!,  regenerace pokrmů, nízkoteplotní vař   </v>
      </c>
      <c r="D137" s="82"/>
      <c r="E137" s="83"/>
      <c r="F137" s="83">
        <v>1</v>
      </c>
      <c r="G137" s="84">
        <v>249900</v>
      </c>
      <c r="H137" s="84">
        <v>249900</v>
      </c>
      <c r="I137" s="84"/>
      <c r="J137" s="84"/>
      <c r="K137" s="84"/>
      <c r="L137" s="84"/>
      <c r="M137" s="84"/>
      <c r="N137" s="84"/>
      <c r="O137" s="84"/>
      <c r="P137" s="84"/>
      <c r="R137" s="84">
        <v>289884</v>
      </c>
      <c r="S137" s="84"/>
      <c r="T137" s="15">
        <f t="shared" ref="T137" si="399">R137/H137</f>
        <v>1.1599999999999999</v>
      </c>
      <c r="U137" s="15">
        <f t="shared" ref="U137" si="400">T137-AB137</f>
        <v>1.1343479884611667</v>
      </c>
      <c r="V137" s="16">
        <f t="shared" ref="V137" si="401">G137*U137</f>
        <v>283473.56231644558</v>
      </c>
      <c r="W137" s="16">
        <f t="shared" ref="W137" si="402">V137-G137</f>
        <v>33573.562316445576</v>
      </c>
      <c r="X137" s="16">
        <f t="shared" ref="X137" si="403">F137*W137</f>
        <v>33573.562316445576</v>
      </c>
      <c r="Y137" s="15">
        <f t="shared" ref="Y137:Y155" si="404">104.584835545197%-100%</f>
        <v>4.5848355451969969E-2</v>
      </c>
      <c r="Z137" s="15">
        <f t="shared" ref="Z137:Z155" si="405">101.199262415129%-100%</f>
        <v>1.1992624151289988E-2</v>
      </c>
      <c r="AA137" s="15">
        <f t="shared" ref="AA137:AA155" si="406">101.911505501324%-100%</f>
        <v>1.9115055013239957E-2</v>
      </c>
      <c r="AB137" s="15">
        <f t="shared" ref="AB137" si="407">AVERAGE(Y137:AA137)</f>
        <v>2.5652011538833303E-2</v>
      </c>
      <c r="AC137" s="17" t="s">
        <v>5108</v>
      </c>
    </row>
    <row r="138" spans="1:29" ht="30" x14ac:dyDescent="0.2">
      <c r="A138" s="87"/>
      <c r="B138" s="88" t="s">
        <v>3351</v>
      </c>
      <c r="C138" s="89" t="s">
        <v>3352</v>
      </c>
      <c r="D138" s="89"/>
      <c r="E138" s="90">
        <v>0</v>
      </c>
      <c r="F138" s="90">
        <v>1</v>
      </c>
      <c r="G138" s="91">
        <v>10664.03</v>
      </c>
      <c r="H138" s="91"/>
      <c r="I138" s="91"/>
      <c r="J138" s="91"/>
      <c r="K138" s="91"/>
      <c r="L138" s="91"/>
      <c r="M138" s="91"/>
      <c r="N138" s="91"/>
      <c r="O138" s="91"/>
      <c r="P138" s="92"/>
      <c r="R138" s="91"/>
      <c r="S138" s="91">
        <v>0</v>
      </c>
    </row>
    <row r="139" spans="1:29" s="85" customFormat="1" ht="18" x14ac:dyDescent="0.35">
      <c r="A139" s="80"/>
      <c r="B139" s="81"/>
      <c r="C139" s="82" t="str">
        <f>C138</f>
        <v xml:space="preserve">Podstavec pod konvektomat, celonerezové provedení, 2x sloupec zásuvů pro GN 1/1, plné kompatibilní s konvektomatem na poz. J1 dle konvektomatu   </v>
      </c>
      <c r="D139" s="82"/>
      <c r="E139" s="83"/>
      <c r="F139" s="83">
        <v>1</v>
      </c>
      <c r="G139" s="84">
        <v>10500</v>
      </c>
      <c r="H139" s="84">
        <v>10500</v>
      </c>
      <c r="I139" s="84"/>
      <c r="J139" s="84"/>
      <c r="K139" s="84"/>
      <c r="L139" s="84"/>
      <c r="M139" s="84"/>
      <c r="N139" s="84"/>
      <c r="O139" s="84"/>
      <c r="P139" s="84"/>
      <c r="R139" s="84">
        <v>12180</v>
      </c>
      <c r="S139" s="84"/>
      <c r="T139" s="15">
        <f t="shared" ref="T139" si="408">R139/H139</f>
        <v>1.1599999999999999</v>
      </c>
      <c r="U139" s="15">
        <f t="shared" ref="U139" si="409">T139-AB139</f>
        <v>1.1343479884611667</v>
      </c>
      <c r="V139" s="16">
        <f t="shared" ref="V139" si="410">G139*U139</f>
        <v>11910.653878842249</v>
      </c>
      <c r="W139" s="16">
        <f t="shared" ref="W139" si="411">V139-G139</f>
        <v>1410.6538788422495</v>
      </c>
      <c r="X139" s="16">
        <f t="shared" ref="X139" si="412">F139*W139</f>
        <v>1410.6538788422495</v>
      </c>
      <c r="Y139" s="15">
        <f t="shared" si="404"/>
        <v>4.5848355451969969E-2</v>
      </c>
      <c r="Z139" s="15">
        <f t="shared" si="405"/>
        <v>1.1992624151289988E-2</v>
      </c>
      <c r="AA139" s="15">
        <f t="shared" si="406"/>
        <v>1.9115055013239957E-2</v>
      </c>
      <c r="AB139" s="15">
        <f t="shared" ref="AB139" si="413">AVERAGE(Y139:AA139)</f>
        <v>2.5652011538833303E-2</v>
      </c>
      <c r="AC139" s="17" t="s">
        <v>5108</v>
      </c>
    </row>
    <row r="140" spans="1:29" ht="40" x14ac:dyDescent="0.2">
      <c r="A140" s="87"/>
      <c r="B140" s="88" t="s">
        <v>3353</v>
      </c>
      <c r="C140" s="89" t="s">
        <v>3354</v>
      </c>
      <c r="D140" s="89"/>
      <c r="E140" s="90">
        <v>0</v>
      </c>
      <c r="F140" s="90">
        <v>1</v>
      </c>
      <c r="G140" s="91">
        <v>562587.81000000006</v>
      </c>
      <c r="H140" s="91"/>
      <c r="I140" s="91"/>
      <c r="J140" s="91"/>
      <c r="K140" s="91"/>
      <c r="L140" s="91"/>
      <c r="M140" s="91"/>
      <c r="N140" s="91"/>
      <c r="O140" s="91"/>
      <c r="P140" s="92"/>
      <c r="R140" s="91"/>
      <c r="S140" s="91">
        <v>0</v>
      </c>
    </row>
    <row r="141" spans="1:29" s="85" customFormat="1" ht="36" x14ac:dyDescent="0.35">
      <c r="A141" s="80"/>
      <c r="B141" s="81"/>
      <c r="C141" s="82" t="str">
        <f>C140</f>
        <v xml:space="preserve">Elektrická multifunkční pánev, objem pánve 2x40 lt, kapacita vany 2x GN 1/1, rozměr dna 2x 375x580 mm, hloubka vany 220mm, užitná plocha 2x 22 dm2, pánev umožňuje vaření, intenzívní a šetrné, smažení, fritování, dušení, nízkoteplotní úpravy, grilování, re   </v>
      </c>
      <c r="D141" s="82"/>
      <c r="E141" s="83"/>
      <c r="F141" s="83">
        <v>1</v>
      </c>
      <c r="G141" s="84">
        <v>549000</v>
      </c>
      <c r="H141" s="84">
        <v>549000</v>
      </c>
      <c r="I141" s="84"/>
      <c r="J141" s="84"/>
      <c r="K141" s="84"/>
      <c r="L141" s="84"/>
      <c r="M141" s="84"/>
      <c r="N141" s="84"/>
      <c r="O141" s="84"/>
      <c r="P141" s="84"/>
      <c r="R141" s="84">
        <v>636840</v>
      </c>
      <c r="S141" s="84"/>
      <c r="T141" s="15">
        <f t="shared" ref="T141" si="414">R141/H141</f>
        <v>1.1599999999999999</v>
      </c>
      <c r="U141" s="15">
        <f t="shared" ref="U141" si="415">T141-AB141</f>
        <v>1.1343479884611667</v>
      </c>
      <c r="V141" s="16">
        <f t="shared" ref="V141" si="416">G141*U141</f>
        <v>622757.04566518054</v>
      </c>
      <c r="W141" s="16">
        <f t="shared" ref="W141" si="417">V141-G141</f>
        <v>73757.045665180543</v>
      </c>
      <c r="X141" s="16">
        <f t="shared" ref="X141" si="418">F141*W141</f>
        <v>73757.045665180543</v>
      </c>
      <c r="Y141" s="15">
        <f t="shared" si="404"/>
        <v>4.5848355451969969E-2</v>
      </c>
      <c r="Z141" s="15">
        <f t="shared" si="405"/>
        <v>1.1992624151289988E-2</v>
      </c>
      <c r="AA141" s="15">
        <f t="shared" si="406"/>
        <v>1.9115055013239957E-2</v>
      </c>
      <c r="AB141" s="15">
        <f t="shared" ref="AB141" si="419">AVERAGE(Y141:AA141)</f>
        <v>2.5652011538833303E-2</v>
      </c>
      <c r="AC141" s="17" t="s">
        <v>5108</v>
      </c>
    </row>
    <row r="142" spans="1:29" ht="20" x14ac:dyDescent="0.2">
      <c r="A142" s="87"/>
      <c r="B142" s="88" t="s">
        <v>3355</v>
      </c>
      <c r="C142" s="89" t="s">
        <v>3356</v>
      </c>
      <c r="D142" s="89"/>
      <c r="E142" s="90">
        <v>0</v>
      </c>
      <c r="F142" s="90">
        <v>1</v>
      </c>
      <c r="G142" s="91">
        <v>8823.9</v>
      </c>
      <c r="H142" s="91"/>
      <c r="I142" s="91"/>
      <c r="J142" s="91"/>
      <c r="K142" s="91"/>
      <c r="L142" s="91"/>
      <c r="M142" s="91"/>
      <c r="N142" s="91"/>
      <c r="O142" s="91"/>
      <c r="P142" s="92"/>
      <c r="R142" s="91"/>
      <c r="S142" s="91">
        <v>0</v>
      </c>
    </row>
    <row r="143" spans="1:29" s="85" customFormat="1" x14ac:dyDescent="0.35">
      <c r="A143" s="80"/>
      <c r="B143" s="81"/>
      <c r="C143" s="82" t="str">
        <f>C142</f>
        <v xml:space="preserve">Příslušenství k multifunkční pánvi - rameno pro zvedání a spouštění košů   </v>
      </c>
      <c r="D143" s="82"/>
      <c r="E143" s="83"/>
      <c r="F143" s="83">
        <v>1</v>
      </c>
      <c r="G143" s="84">
        <v>549000</v>
      </c>
      <c r="H143" s="84">
        <v>549000</v>
      </c>
      <c r="I143" s="84"/>
      <c r="J143" s="84"/>
      <c r="K143" s="84"/>
      <c r="L143" s="84"/>
      <c r="M143" s="84"/>
      <c r="N143" s="84"/>
      <c r="O143" s="84"/>
      <c r="P143" s="84"/>
      <c r="R143" s="84">
        <v>636840</v>
      </c>
      <c r="S143" s="84"/>
      <c r="T143" s="15">
        <f t="shared" ref="T143" si="420">R143/H143</f>
        <v>1.1599999999999999</v>
      </c>
      <c r="U143" s="15">
        <f t="shared" ref="U143" si="421">T143-AB143</f>
        <v>1.1343479884611667</v>
      </c>
      <c r="V143" s="16">
        <f t="shared" ref="V143" si="422">G143*U143</f>
        <v>622757.04566518054</v>
      </c>
      <c r="W143" s="16">
        <f t="shared" ref="W143" si="423">V143-G143</f>
        <v>73757.045665180543</v>
      </c>
      <c r="X143" s="16">
        <f t="shared" ref="X143" si="424">F143*W143</f>
        <v>73757.045665180543</v>
      </c>
      <c r="Y143" s="15">
        <f t="shared" si="404"/>
        <v>4.5848355451969969E-2</v>
      </c>
      <c r="Z143" s="15">
        <f t="shared" si="405"/>
        <v>1.1992624151289988E-2</v>
      </c>
      <c r="AA143" s="15">
        <f t="shared" si="406"/>
        <v>1.9115055013239957E-2</v>
      </c>
      <c r="AB143" s="15">
        <f t="shared" ref="AB143" si="425">AVERAGE(Y143:AA143)</f>
        <v>2.5652011538833303E-2</v>
      </c>
      <c r="AC143" s="17" t="s">
        <v>5108</v>
      </c>
    </row>
    <row r="144" spans="1:29" x14ac:dyDescent="0.2">
      <c r="A144" s="87"/>
      <c r="B144" s="88" t="s">
        <v>3357</v>
      </c>
      <c r="C144" s="89" t="s">
        <v>3358</v>
      </c>
      <c r="D144" s="89"/>
      <c r="E144" s="90">
        <v>0</v>
      </c>
      <c r="F144" s="90">
        <v>1</v>
      </c>
      <c r="G144" s="91">
        <v>8823.9</v>
      </c>
      <c r="H144" s="91"/>
      <c r="I144" s="91"/>
      <c r="J144" s="91"/>
      <c r="K144" s="91"/>
      <c r="L144" s="91"/>
      <c r="M144" s="91"/>
      <c r="N144" s="91"/>
      <c r="O144" s="91"/>
      <c r="P144" s="92"/>
      <c r="R144" s="91"/>
      <c r="S144" s="91">
        <v>0</v>
      </c>
    </row>
    <row r="145" spans="1:29" s="85" customFormat="1" x14ac:dyDescent="0.35">
      <c r="A145" s="80"/>
      <c r="B145" s="81"/>
      <c r="C145" s="82" t="str">
        <f>C144</f>
        <v xml:space="preserve">Příslušenství k multifunkční pánvi - varný koš   </v>
      </c>
      <c r="D145" s="82"/>
      <c r="E145" s="83"/>
      <c r="F145" s="83">
        <v>1</v>
      </c>
      <c r="G145" s="84">
        <v>6900</v>
      </c>
      <c r="H145" s="84">
        <v>6900</v>
      </c>
      <c r="I145" s="84"/>
      <c r="J145" s="84"/>
      <c r="K145" s="84"/>
      <c r="L145" s="84"/>
      <c r="M145" s="84"/>
      <c r="N145" s="84"/>
      <c r="O145" s="84"/>
      <c r="P145" s="84"/>
      <c r="R145" s="84">
        <v>8003.9999999999991</v>
      </c>
      <c r="S145" s="84"/>
      <c r="T145" s="15">
        <f t="shared" ref="T145" si="426">R145/H145</f>
        <v>1.1599999999999999</v>
      </c>
      <c r="U145" s="15">
        <f t="shared" ref="U145" si="427">T145-AB145</f>
        <v>1.1343479884611667</v>
      </c>
      <c r="V145" s="16">
        <f t="shared" ref="V145" si="428">G145*U145</f>
        <v>7827.0011203820504</v>
      </c>
      <c r="W145" s="16">
        <f t="shared" ref="W145" si="429">V145-G145</f>
        <v>927.00112038205043</v>
      </c>
      <c r="X145" s="16">
        <f t="shared" ref="X145" si="430">F145*W145</f>
        <v>927.00112038205043</v>
      </c>
      <c r="Y145" s="15">
        <f t="shared" si="404"/>
        <v>4.5848355451969969E-2</v>
      </c>
      <c r="Z145" s="15">
        <f t="shared" si="405"/>
        <v>1.1992624151289988E-2</v>
      </c>
      <c r="AA145" s="15">
        <f t="shared" si="406"/>
        <v>1.9115055013239957E-2</v>
      </c>
      <c r="AB145" s="15">
        <f t="shared" ref="AB145" si="431">AVERAGE(Y145:AA145)</f>
        <v>2.5652011538833303E-2</v>
      </c>
      <c r="AC145" s="17" t="s">
        <v>5108</v>
      </c>
    </row>
    <row r="146" spans="1:29" x14ac:dyDescent="0.2">
      <c r="A146" s="87"/>
      <c r="B146" s="88" t="s">
        <v>3359</v>
      </c>
      <c r="C146" s="89" t="s">
        <v>3360</v>
      </c>
      <c r="D146" s="89"/>
      <c r="E146" s="90">
        <v>0</v>
      </c>
      <c r="F146" s="90">
        <v>1</v>
      </c>
      <c r="G146" s="91">
        <v>8823.9</v>
      </c>
      <c r="H146" s="91"/>
      <c r="I146" s="91"/>
      <c r="J146" s="91"/>
      <c r="K146" s="91"/>
      <c r="L146" s="91"/>
      <c r="M146" s="91"/>
      <c r="N146" s="91"/>
      <c r="O146" s="91"/>
      <c r="P146" s="92"/>
      <c r="R146" s="91"/>
      <c r="S146" s="91">
        <v>0</v>
      </c>
    </row>
    <row r="147" spans="1:29" s="85" customFormat="1" x14ac:dyDescent="0.35">
      <c r="A147" s="80"/>
      <c r="B147" s="81"/>
      <c r="C147" s="82" t="str">
        <f>C146</f>
        <v xml:space="preserve">Příslušenství k multifunkční pánvi - fritovací koš   </v>
      </c>
      <c r="D147" s="82"/>
      <c r="E147" s="83"/>
      <c r="F147" s="83">
        <v>1</v>
      </c>
      <c r="G147" s="84">
        <v>6900</v>
      </c>
      <c r="H147" s="84">
        <v>6900</v>
      </c>
      <c r="I147" s="84"/>
      <c r="J147" s="84"/>
      <c r="K147" s="84"/>
      <c r="L147" s="84"/>
      <c r="M147" s="84"/>
      <c r="N147" s="84"/>
      <c r="O147" s="84"/>
      <c r="P147" s="84"/>
      <c r="R147" s="84">
        <v>8003.9999999999991</v>
      </c>
      <c r="S147" s="84"/>
      <c r="T147" s="15">
        <f t="shared" ref="T147" si="432">R147/H147</f>
        <v>1.1599999999999999</v>
      </c>
      <c r="U147" s="15">
        <f t="shared" ref="U147" si="433">T147-AB147</f>
        <v>1.1343479884611667</v>
      </c>
      <c r="V147" s="16">
        <f t="shared" ref="V147" si="434">G147*U147</f>
        <v>7827.0011203820504</v>
      </c>
      <c r="W147" s="16">
        <f t="shared" ref="W147" si="435">V147-G147</f>
        <v>927.00112038205043</v>
      </c>
      <c r="X147" s="16">
        <f t="shared" ref="X147" si="436">F147*W147</f>
        <v>927.00112038205043</v>
      </c>
      <c r="Y147" s="15">
        <f t="shared" si="404"/>
        <v>4.5848355451969969E-2</v>
      </c>
      <c r="Z147" s="15">
        <f t="shared" si="405"/>
        <v>1.1992624151289988E-2</v>
      </c>
      <c r="AA147" s="15">
        <f t="shared" si="406"/>
        <v>1.9115055013239957E-2</v>
      </c>
      <c r="AB147" s="15">
        <f t="shared" ref="AB147" si="437">AVERAGE(Y147:AA147)</f>
        <v>2.5652011538833303E-2</v>
      </c>
      <c r="AC147" s="17" t="s">
        <v>5108</v>
      </c>
    </row>
    <row r="148" spans="1:29" x14ac:dyDescent="0.2">
      <c r="A148" s="87"/>
      <c r="B148" s="88" t="s">
        <v>3361</v>
      </c>
      <c r="C148" s="89" t="s">
        <v>3362</v>
      </c>
      <c r="D148" s="89"/>
      <c r="E148" s="90">
        <v>0</v>
      </c>
      <c r="F148" s="90">
        <v>1</v>
      </c>
      <c r="G148" s="91">
        <v>4223.57</v>
      </c>
      <c r="H148" s="91"/>
      <c r="I148" s="91"/>
      <c r="J148" s="91"/>
      <c r="K148" s="91"/>
      <c r="L148" s="91"/>
      <c r="M148" s="91"/>
      <c r="N148" s="91"/>
      <c r="O148" s="91"/>
      <c r="P148" s="92"/>
      <c r="R148" s="91"/>
      <c r="S148" s="91">
        <v>0</v>
      </c>
    </row>
    <row r="149" spans="1:29" s="85" customFormat="1" x14ac:dyDescent="0.35">
      <c r="A149" s="80"/>
      <c r="B149" s="81"/>
      <c r="C149" s="82" t="str">
        <f>C148</f>
        <v xml:space="preserve">Příslušenství k multifunkční pánvi - špachtle   </v>
      </c>
      <c r="D149" s="82"/>
      <c r="E149" s="83"/>
      <c r="F149" s="83">
        <v>1</v>
      </c>
      <c r="G149" s="84">
        <v>4500</v>
      </c>
      <c r="H149" s="84">
        <v>4500</v>
      </c>
      <c r="I149" s="84"/>
      <c r="J149" s="84"/>
      <c r="K149" s="84"/>
      <c r="L149" s="84"/>
      <c r="M149" s="84"/>
      <c r="N149" s="84"/>
      <c r="O149" s="84"/>
      <c r="P149" s="84"/>
      <c r="R149" s="84">
        <v>5220</v>
      </c>
      <c r="S149" s="84"/>
      <c r="T149" s="15">
        <f t="shared" ref="T149" si="438">R149/H149</f>
        <v>1.1599999999999999</v>
      </c>
      <c r="U149" s="15">
        <f t="shared" ref="U149" si="439">T149-AB149</f>
        <v>1.1343479884611667</v>
      </c>
      <c r="V149" s="16">
        <f t="shared" ref="V149" si="440">G149*U149</f>
        <v>5104.5659480752502</v>
      </c>
      <c r="W149" s="16">
        <f t="shared" ref="W149" si="441">V149-G149</f>
        <v>604.56594807525016</v>
      </c>
      <c r="X149" s="16">
        <f t="shared" ref="X149" si="442">F149*W149</f>
        <v>604.56594807525016</v>
      </c>
      <c r="Y149" s="15">
        <f t="shared" si="404"/>
        <v>4.5848355451969969E-2</v>
      </c>
      <c r="Z149" s="15">
        <f t="shared" si="405"/>
        <v>1.1992624151289988E-2</v>
      </c>
      <c r="AA149" s="15">
        <f t="shared" si="406"/>
        <v>1.9115055013239957E-2</v>
      </c>
      <c r="AB149" s="15">
        <f t="shared" ref="AB149" si="443">AVERAGE(Y149:AA149)</f>
        <v>2.5652011538833303E-2</v>
      </c>
      <c r="AC149" s="17" t="s">
        <v>5108</v>
      </c>
    </row>
    <row r="150" spans="1:29" x14ac:dyDescent="0.2">
      <c r="A150" s="87"/>
      <c r="B150" s="88" t="s">
        <v>3363</v>
      </c>
      <c r="C150" s="89" t="s">
        <v>3364</v>
      </c>
      <c r="D150" s="89"/>
      <c r="E150" s="90">
        <v>0</v>
      </c>
      <c r="F150" s="90">
        <v>2</v>
      </c>
      <c r="G150" s="91">
        <v>3303.51</v>
      </c>
      <c r="H150" s="91"/>
      <c r="I150" s="91"/>
      <c r="J150" s="91"/>
      <c r="K150" s="91"/>
      <c r="L150" s="91"/>
      <c r="M150" s="91"/>
      <c r="N150" s="91"/>
      <c r="O150" s="91"/>
      <c r="P150" s="92"/>
      <c r="R150" s="91"/>
      <c r="S150" s="91">
        <v>0</v>
      </c>
    </row>
    <row r="151" spans="1:29" s="85" customFormat="1" x14ac:dyDescent="0.35">
      <c r="A151" s="80"/>
      <c r="B151" s="81"/>
      <c r="C151" s="82" t="str">
        <f>C150</f>
        <v xml:space="preserve">Příslušenství k multifunkční pánvi - rošt na dno pánve   </v>
      </c>
      <c r="D151" s="82"/>
      <c r="E151" s="83"/>
      <c r="F151" s="83">
        <v>2</v>
      </c>
      <c r="G151" s="84">
        <v>2900</v>
      </c>
      <c r="H151" s="84">
        <v>2900</v>
      </c>
      <c r="I151" s="84"/>
      <c r="J151" s="84"/>
      <c r="K151" s="84"/>
      <c r="L151" s="84"/>
      <c r="M151" s="84"/>
      <c r="N151" s="84"/>
      <c r="O151" s="84"/>
      <c r="P151" s="84"/>
      <c r="R151" s="84">
        <v>3363.9999999999995</v>
      </c>
      <c r="S151" s="84"/>
      <c r="T151" s="15">
        <f t="shared" ref="T151" si="444">R151/H151</f>
        <v>1.1599999999999999</v>
      </c>
      <c r="U151" s="15">
        <f t="shared" ref="U151" si="445">T151-AB151</f>
        <v>1.1343479884611667</v>
      </c>
      <c r="V151" s="16">
        <f t="shared" ref="V151" si="446">G151*U151</f>
        <v>3289.6091665373833</v>
      </c>
      <c r="W151" s="16">
        <f t="shared" ref="W151" si="447">V151-G151</f>
        <v>389.60916653738332</v>
      </c>
      <c r="X151" s="16">
        <f t="shared" ref="X151" si="448">F151*W151</f>
        <v>779.21833307476663</v>
      </c>
      <c r="Y151" s="15">
        <f t="shared" si="404"/>
        <v>4.5848355451969969E-2</v>
      </c>
      <c r="Z151" s="15">
        <f t="shared" si="405"/>
        <v>1.1992624151289988E-2</v>
      </c>
      <c r="AA151" s="15">
        <f t="shared" si="406"/>
        <v>1.9115055013239957E-2</v>
      </c>
      <c r="AB151" s="15">
        <f t="shared" ref="AB151" si="449">AVERAGE(Y151:AA151)</f>
        <v>2.5652011538833303E-2</v>
      </c>
      <c r="AC151" s="17" t="s">
        <v>5108</v>
      </c>
    </row>
    <row r="152" spans="1:29" x14ac:dyDescent="0.2">
      <c r="A152" s="87"/>
      <c r="B152" s="88" t="s">
        <v>3365</v>
      </c>
      <c r="C152" s="89" t="s">
        <v>3366</v>
      </c>
      <c r="D152" s="89"/>
      <c r="E152" s="90">
        <v>0</v>
      </c>
      <c r="F152" s="90">
        <v>1</v>
      </c>
      <c r="G152" s="91">
        <v>4223.57</v>
      </c>
      <c r="H152" s="91"/>
      <c r="I152" s="91"/>
      <c r="J152" s="91"/>
      <c r="K152" s="91"/>
      <c r="L152" s="91"/>
      <c r="M152" s="91"/>
      <c r="N152" s="91"/>
      <c r="O152" s="91"/>
      <c r="P152" s="92"/>
      <c r="R152" s="91"/>
      <c r="S152" s="91">
        <v>0</v>
      </c>
    </row>
    <row r="153" spans="1:29" s="85" customFormat="1" x14ac:dyDescent="0.35">
      <c r="A153" s="80"/>
      <c r="B153" s="81"/>
      <c r="C153" s="82" t="str">
        <f>C152</f>
        <v xml:space="preserve">Příslušenství k multifunkční pánvi - síto   </v>
      </c>
      <c r="D153" s="82"/>
      <c r="E153" s="83"/>
      <c r="F153" s="83">
        <v>1</v>
      </c>
      <c r="G153" s="84">
        <v>3900</v>
      </c>
      <c r="H153" s="84">
        <v>3900</v>
      </c>
      <c r="I153" s="84"/>
      <c r="J153" s="84"/>
      <c r="K153" s="84"/>
      <c r="L153" s="84"/>
      <c r="M153" s="84"/>
      <c r="N153" s="84"/>
      <c r="O153" s="84"/>
      <c r="P153" s="84"/>
      <c r="R153" s="84">
        <v>4524</v>
      </c>
      <c r="S153" s="84"/>
      <c r="T153" s="15">
        <f t="shared" ref="T153" si="450">R153/H153</f>
        <v>1.1599999999999999</v>
      </c>
      <c r="U153" s="15">
        <f t="shared" ref="U153" si="451">T153-AB153</f>
        <v>1.1343479884611667</v>
      </c>
      <c r="V153" s="16">
        <f t="shared" ref="V153" si="452">G153*U153</f>
        <v>4423.9571549985503</v>
      </c>
      <c r="W153" s="16">
        <f t="shared" ref="W153" si="453">V153-G153</f>
        <v>523.95715499855032</v>
      </c>
      <c r="X153" s="16">
        <f t="shared" ref="X153" si="454">F153*W153</f>
        <v>523.95715499855032</v>
      </c>
      <c r="Y153" s="15">
        <f t="shared" si="404"/>
        <v>4.5848355451969969E-2</v>
      </c>
      <c r="Z153" s="15">
        <f t="shared" si="405"/>
        <v>1.1992624151289988E-2</v>
      </c>
      <c r="AA153" s="15">
        <f t="shared" si="406"/>
        <v>1.9115055013239957E-2</v>
      </c>
      <c r="AB153" s="15">
        <f t="shared" ref="AB153" si="455">AVERAGE(Y153:AA153)</f>
        <v>2.5652011538833303E-2</v>
      </c>
      <c r="AC153" s="17" t="s">
        <v>5108</v>
      </c>
    </row>
    <row r="154" spans="1:29" ht="20" x14ac:dyDescent="0.2">
      <c r="A154" s="87"/>
      <c r="B154" s="88" t="s">
        <v>3367</v>
      </c>
      <c r="C154" s="89" t="s">
        <v>3368</v>
      </c>
      <c r="D154" s="89"/>
      <c r="E154" s="90">
        <v>0</v>
      </c>
      <c r="F154" s="90">
        <v>1</v>
      </c>
      <c r="G154" s="91">
        <v>2383.44</v>
      </c>
      <c r="H154" s="91"/>
      <c r="I154" s="91"/>
      <c r="J154" s="91"/>
      <c r="K154" s="91"/>
      <c r="L154" s="91"/>
      <c r="M154" s="91"/>
      <c r="N154" s="91"/>
      <c r="O154" s="91"/>
      <c r="P154" s="92"/>
      <c r="R154" s="91"/>
      <c r="S154" s="91">
        <v>0</v>
      </c>
    </row>
    <row r="155" spans="1:29" s="85" customFormat="1" x14ac:dyDescent="0.35">
      <c r="A155" s="80"/>
      <c r="B155" s="81"/>
      <c r="C155" s="82" t="str">
        <f>C154</f>
        <v xml:space="preserve">Příslušenství k multifunkční pánvi - čistící houba SCOTCHBRICK na pánve   </v>
      </c>
      <c r="D155" s="82"/>
      <c r="E155" s="83"/>
      <c r="F155" s="83">
        <v>1</v>
      </c>
      <c r="G155" s="84">
        <v>2000</v>
      </c>
      <c r="H155" s="84">
        <v>2000</v>
      </c>
      <c r="I155" s="84"/>
      <c r="J155" s="84"/>
      <c r="K155" s="84"/>
      <c r="L155" s="84"/>
      <c r="M155" s="84"/>
      <c r="N155" s="84"/>
      <c r="O155" s="84"/>
      <c r="P155" s="84"/>
      <c r="R155" s="84">
        <v>2320</v>
      </c>
      <c r="S155" s="84"/>
      <c r="T155" s="15">
        <f t="shared" ref="T155" si="456">R155/H155</f>
        <v>1.1599999999999999</v>
      </c>
      <c r="U155" s="15">
        <f t="shared" ref="U155" si="457">T155-AB155</f>
        <v>1.1343479884611667</v>
      </c>
      <c r="V155" s="16">
        <f t="shared" ref="V155" si="458">G155*U155</f>
        <v>2268.6959769223336</v>
      </c>
      <c r="W155" s="16">
        <f t="shared" ref="W155" si="459">V155-G155</f>
        <v>268.69597692233356</v>
      </c>
      <c r="X155" s="16">
        <f t="shared" ref="X155" si="460">F155*W155</f>
        <v>268.69597692233356</v>
      </c>
      <c r="Y155" s="15">
        <f t="shared" si="404"/>
        <v>4.5848355451969969E-2</v>
      </c>
      <c r="Z155" s="15">
        <f t="shared" si="405"/>
        <v>1.1992624151289988E-2</v>
      </c>
      <c r="AA155" s="15">
        <f t="shared" si="406"/>
        <v>1.9115055013239957E-2</v>
      </c>
      <c r="AB155" s="15">
        <f t="shared" ref="AB155" si="461">AVERAGE(Y155:AA155)</f>
        <v>2.5652011538833303E-2</v>
      </c>
      <c r="AC155" s="17" t="s">
        <v>5108</v>
      </c>
    </row>
    <row r="156" spans="1:29" ht="20" x14ac:dyDescent="0.2">
      <c r="A156" s="87"/>
      <c r="B156" s="88" t="s">
        <v>3369</v>
      </c>
      <c r="C156" s="89" t="s">
        <v>3370</v>
      </c>
      <c r="D156" s="89"/>
      <c r="E156" s="90">
        <v>0</v>
      </c>
      <c r="F156" s="90">
        <v>1</v>
      </c>
      <c r="G156" s="91">
        <v>8938.9</v>
      </c>
      <c r="H156" s="91"/>
      <c r="I156" s="91"/>
      <c r="J156" s="91"/>
      <c r="K156" s="91"/>
      <c r="L156" s="91"/>
      <c r="M156" s="91"/>
      <c r="N156" s="91"/>
      <c r="O156" s="91"/>
      <c r="P156" s="92"/>
      <c r="R156" s="91"/>
      <c r="S156" s="91">
        <v>0</v>
      </c>
    </row>
    <row r="157" spans="1:29" s="85" customFormat="1" ht="18" x14ac:dyDescent="0.35">
      <c r="A157" s="80"/>
      <c r="B157" s="81"/>
      <c r="C157" s="82" t="str">
        <f>C156</f>
        <v xml:space="preserve">Pracovní stůl s policí, 1x plná police, nerezové provedení, zadní lem 800x850x900   </v>
      </c>
      <c r="D157" s="82"/>
      <c r="E157" s="83"/>
      <c r="F157" s="83">
        <v>1</v>
      </c>
      <c r="G157" s="84">
        <v>7500</v>
      </c>
      <c r="H157" s="84">
        <v>7500</v>
      </c>
      <c r="I157" s="84"/>
      <c r="J157" s="84"/>
      <c r="K157" s="84"/>
      <c r="L157" s="84"/>
      <c r="M157" s="84"/>
      <c r="N157" s="84"/>
      <c r="O157" s="84"/>
      <c r="P157" s="84"/>
      <c r="R157" s="84">
        <v>11100</v>
      </c>
      <c r="S157" s="84"/>
      <c r="T157" s="15">
        <f t="shared" ref="T157" si="462">R157/H157</f>
        <v>1.48</v>
      </c>
      <c r="U157" s="15">
        <f t="shared" ref="U157" si="463">T157-AB157</f>
        <v>1.4543479884611668</v>
      </c>
      <c r="V157" s="16">
        <f t="shared" ref="V157" si="464">G157*U157</f>
        <v>10907.609913458751</v>
      </c>
      <c r="W157" s="16">
        <f t="shared" ref="W157" si="465">V157-G157</f>
        <v>3407.6099134587512</v>
      </c>
      <c r="X157" s="16">
        <f t="shared" ref="X157" si="466">F157*W157</f>
        <v>3407.6099134587512</v>
      </c>
      <c r="Y157" s="15">
        <f t="shared" ref="Y157" si="467">104.584835545197%-100%</f>
        <v>4.5848355451969969E-2</v>
      </c>
      <c r="Z157" s="15">
        <f t="shared" ref="Z157" si="468">101.199262415129%-100%</f>
        <v>1.1992624151289988E-2</v>
      </c>
      <c r="AA157" s="15">
        <f t="shared" ref="AA157" si="469">101.911505501324%-100%</f>
        <v>1.9115055013239957E-2</v>
      </c>
      <c r="AB157" s="15">
        <f t="shared" ref="AB157" si="470">AVERAGE(Y157:AA157)</f>
        <v>2.5652011538833303E-2</v>
      </c>
      <c r="AC157" s="17" t="s">
        <v>5108</v>
      </c>
    </row>
    <row r="158" spans="1:29" ht="40" x14ac:dyDescent="0.2">
      <c r="A158" s="87"/>
      <c r="B158" s="88" t="s">
        <v>3371</v>
      </c>
      <c r="C158" s="89" t="s">
        <v>3372</v>
      </c>
      <c r="D158" s="89"/>
      <c r="E158" s="90">
        <v>0</v>
      </c>
      <c r="F158" s="90">
        <v>1</v>
      </c>
      <c r="G158" s="91">
        <v>269317.2</v>
      </c>
      <c r="H158" s="91"/>
      <c r="I158" s="91"/>
      <c r="J158" s="91"/>
      <c r="K158" s="91"/>
      <c r="L158" s="91"/>
      <c r="M158" s="91"/>
      <c r="N158" s="91"/>
      <c r="O158" s="91"/>
      <c r="P158" s="92"/>
      <c r="R158" s="91"/>
      <c r="S158" s="91">
        <v>0</v>
      </c>
    </row>
    <row r="159" spans="1:29" s="85" customFormat="1" ht="36" x14ac:dyDescent="0.35">
      <c r="A159" s="80"/>
      <c r="B159" s="81"/>
      <c r="C159" s="82" t="str">
        <f>C158</f>
        <v xml:space="preserve">Profesionální indukční sporák, provedení sporáku 4 plotýnkové, 4x črvercová zóna, každá zóna  o výkonu 3,5kW, každá zóna o velikosti 230x230mm, vč. celonerezového podstavce - opláštěné oba boky podstavce a záda, 1x plná police, stejný vzhled jako ostatní   </v>
      </c>
      <c r="D159" s="82"/>
      <c r="E159" s="83"/>
      <c r="F159" s="83">
        <v>1</v>
      </c>
      <c r="G159" s="84">
        <v>255000</v>
      </c>
      <c r="H159" s="84">
        <v>255000</v>
      </c>
      <c r="I159" s="84"/>
      <c r="J159" s="84"/>
      <c r="K159" s="84"/>
      <c r="L159" s="84"/>
      <c r="M159" s="84"/>
      <c r="N159" s="84"/>
      <c r="O159" s="84"/>
      <c r="P159" s="84"/>
      <c r="R159" s="84">
        <v>295800</v>
      </c>
      <c r="S159" s="84"/>
      <c r="T159" s="15">
        <f t="shared" ref="T159" si="471">R159/H159</f>
        <v>1.1599999999999999</v>
      </c>
      <c r="U159" s="15">
        <f t="shared" ref="U159" si="472">T159-AB159</f>
        <v>1.1343479884611667</v>
      </c>
      <c r="V159" s="16">
        <f t="shared" ref="V159" si="473">G159*U159</f>
        <v>289258.73705759749</v>
      </c>
      <c r="W159" s="16">
        <f t="shared" ref="W159" si="474">V159-G159</f>
        <v>34258.737057597493</v>
      </c>
      <c r="X159" s="16">
        <f t="shared" ref="X159" si="475">F159*W159</f>
        <v>34258.737057597493</v>
      </c>
      <c r="Y159" s="15">
        <f t="shared" ref="Y159:Y165" si="476">104.584835545197%-100%</f>
        <v>4.5848355451969969E-2</v>
      </c>
      <c r="Z159" s="15">
        <f t="shared" ref="Z159:Z165" si="477">101.199262415129%-100%</f>
        <v>1.1992624151289988E-2</v>
      </c>
      <c r="AA159" s="15">
        <f t="shared" ref="AA159:AA165" si="478">101.911505501324%-100%</f>
        <v>1.9115055013239957E-2</v>
      </c>
      <c r="AB159" s="15">
        <f t="shared" ref="AB159" si="479">AVERAGE(Y159:AA159)</f>
        <v>2.5652011538833303E-2</v>
      </c>
      <c r="AC159" s="17" t="s">
        <v>5108</v>
      </c>
    </row>
    <row r="160" spans="1:29" ht="30" x14ac:dyDescent="0.2">
      <c r="A160" s="87"/>
      <c r="B160" s="88" t="s">
        <v>3373</v>
      </c>
      <c r="C160" s="89" t="s">
        <v>3374</v>
      </c>
      <c r="D160" s="89"/>
      <c r="E160" s="90">
        <v>0</v>
      </c>
      <c r="F160" s="90">
        <v>1</v>
      </c>
      <c r="G160" s="91">
        <v>22854.880000000001</v>
      </c>
      <c r="H160" s="91"/>
      <c r="I160" s="91"/>
      <c r="J160" s="91"/>
      <c r="K160" s="91"/>
      <c r="L160" s="91"/>
      <c r="M160" s="91"/>
      <c r="N160" s="91"/>
      <c r="O160" s="91"/>
      <c r="P160" s="92"/>
      <c r="R160" s="91"/>
      <c r="S160" s="91">
        <v>0</v>
      </c>
    </row>
    <row r="161" spans="1:29" s="85" customFormat="1" ht="18" x14ac:dyDescent="0.35">
      <c r="A161" s="80"/>
      <c r="B161" s="81"/>
      <c r="C161" s="82" t="str">
        <f>C160</f>
        <v xml:space="preserve">Neutrální pracovní plocha, nerezové provedení, vč. nerezového podstavce, stejný vzhled jako ostatní modulové prvky na poz. J12 a J14 800x700x900   </v>
      </c>
      <c r="D161" s="82"/>
      <c r="E161" s="83"/>
      <c r="F161" s="83">
        <v>1</v>
      </c>
      <c r="G161" s="84">
        <v>15000</v>
      </c>
      <c r="H161" s="84">
        <v>15000</v>
      </c>
      <c r="I161" s="84"/>
      <c r="J161" s="84"/>
      <c r="K161" s="84"/>
      <c r="L161" s="84"/>
      <c r="M161" s="84"/>
      <c r="N161" s="84"/>
      <c r="O161" s="84"/>
      <c r="P161" s="84"/>
      <c r="R161" s="84">
        <v>17400</v>
      </c>
      <c r="S161" s="84"/>
      <c r="T161" s="15">
        <f t="shared" ref="T161" si="480">R161/H161</f>
        <v>1.1599999999999999</v>
      </c>
      <c r="U161" s="15">
        <f t="shared" ref="U161" si="481">T161-AB161</f>
        <v>1.1343479884611667</v>
      </c>
      <c r="V161" s="16">
        <f t="shared" ref="V161" si="482">G161*U161</f>
        <v>17015.219826917499</v>
      </c>
      <c r="W161" s="16">
        <f t="shared" ref="W161" si="483">V161-G161</f>
        <v>2015.2198269174987</v>
      </c>
      <c r="X161" s="16">
        <f t="shared" ref="X161" si="484">F161*W161</f>
        <v>2015.2198269174987</v>
      </c>
      <c r="Y161" s="15">
        <f t="shared" si="476"/>
        <v>4.5848355451969969E-2</v>
      </c>
      <c r="Z161" s="15">
        <f t="shared" si="477"/>
        <v>1.1992624151289988E-2</v>
      </c>
      <c r="AA161" s="15">
        <f t="shared" si="478"/>
        <v>1.9115055013239957E-2</v>
      </c>
      <c r="AB161" s="15">
        <f t="shared" ref="AB161" si="485">AVERAGE(Y161:AA161)</f>
        <v>2.5652011538833303E-2</v>
      </c>
      <c r="AC161" s="17" t="s">
        <v>5108</v>
      </c>
    </row>
    <row r="162" spans="1:29" ht="40" x14ac:dyDescent="0.2">
      <c r="A162" s="87"/>
      <c r="B162" s="88" t="s">
        <v>3375</v>
      </c>
      <c r="C162" s="89" t="s">
        <v>3376</v>
      </c>
      <c r="D162" s="89"/>
      <c r="E162" s="90">
        <v>0</v>
      </c>
      <c r="F162" s="90">
        <v>1</v>
      </c>
      <c r="G162" s="91">
        <v>134527.73000000001</v>
      </c>
      <c r="H162" s="91"/>
      <c r="I162" s="91"/>
      <c r="J162" s="91"/>
      <c r="K162" s="91"/>
      <c r="L162" s="91"/>
      <c r="M162" s="91"/>
      <c r="N162" s="91"/>
      <c r="O162" s="91"/>
      <c r="P162" s="92"/>
      <c r="R162" s="91"/>
      <c r="S162" s="91">
        <v>0</v>
      </c>
    </row>
    <row r="163" spans="1:29" s="85" customFormat="1" ht="36" x14ac:dyDescent="0.35">
      <c r="A163" s="80"/>
      <c r="B163" s="81"/>
      <c r="C163" s="82" t="str">
        <f>C162</f>
        <v xml:space="preserve">Elektrický dvouplášťový kotel, nepřímý ohřev, objem 55 litrů, ovládání výkomu pomocí termostatu, nerezové provedení, nádoba kotle vyrobena z nerezo oceli AISI 316 se zesíleným dnem 20/10, stejný vzhled jako ostatní modulové prvky na poz. J12 a J13 800x700   </v>
      </c>
      <c r="D163" s="82"/>
      <c r="E163" s="83"/>
      <c r="F163" s="83">
        <v>1</v>
      </c>
      <c r="G163" s="84">
        <v>129000</v>
      </c>
      <c r="H163" s="84">
        <v>129000</v>
      </c>
      <c r="I163" s="84"/>
      <c r="J163" s="84"/>
      <c r="K163" s="84"/>
      <c r="L163" s="84"/>
      <c r="M163" s="84"/>
      <c r="N163" s="84"/>
      <c r="O163" s="84"/>
      <c r="P163" s="84"/>
      <c r="R163" s="84">
        <v>149640</v>
      </c>
      <c r="S163" s="84"/>
      <c r="T163" s="15">
        <f t="shared" ref="T163" si="486">R163/H163</f>
        <v>1.1599999999999999</v>
      </c>
      <c r="U163" s="15">
        <f t="shared" ref="U163" si="487">T163-AB163</f>
        <v>1.1343479884611667</v>
      </c>
      <c r="V163" s="16">
        <f t="shared" ref="V163" si="488">G163*U163</f>
        <v>146330.89051149049</v>
      </c>
      <c r="W163" s="16">
        <f t="shared" ref="W163" si="489">V163-G163</f>
        <v>17330.890511490492</v>
      </c>
      <c r="X163" s="16">
        <f t="shared" ref="X163" si="490">F163*W163</f>
        <v>17330.890511490492</v>
      </c>
      <c r="Y163" s="15">
        <f t="shared" si="476"/>
        <v>4.5848355451969969E-2</v>
      </c>
      <c r="Z163" s="15">
        <f t="shared" si="477"/>
        <v>1.1992624151289988E-2</v>
      </c>
      <c r="AA163" s="15">
        <f t="shared" si="478"/>
        <v>1.9115055013239957E-2</v>
      </c>
      <c r="AB163" s="15">
        <f t="shared" ref="AB163" si="491">AVERAGE(Y163:AA163)</f>
        <v>2.5652011538833303E-2</v>
      </c>
      <c r="AC163" s="17" t="s">
        <v>5108</v>
      </c>
    </row>
    <row r="164" spans="1:29" ht="30.5" thickBot="1" x14ac:dyDescent="0.25">
      <c r="A164" s="73"/>
      <c r="B164" s="74" t="s">
        <v>3377</v>
      </c>
      <c r="C164" s="75" t="s">
        <v>3378</v>
      </c>
      <c r="D164" s="75"/>
      <c r="E164" s="76">
        <v>0</v>
      </c>
      <c r="F164" s="76">
        <v>1</v>
      </c>
      <c r="G164" s="77">
        <v>9973.98</v>
      </c>
      <c r="H164" s="77"/>
      <c r="I164" s="77"/>
      <c r="J164" s="77"/>
      <c r="K164" s="77"/>
      <c r="L164" s="77"/>
      <c r="M164" s="77"/>
      <c r="N164" s="77"/>
      <c r="O164" s="77"/>
      <c r="P164" s="78"/>
      <c r="R164" s="77"/>
      <c r="S164" s="77">
        <v>0</v>
      </c>
    </row>
    <row r="165" spans="1:29" s="85" customFormat="1" ht="27" x14ac:dyDescent="0.35">
      <c r="A165" s="80"/>
      <c r="B165" s="81"/>
      <c r="C165" s="82" t="str">
        <f>C164</f>
        <v xml:space="preserve">Podlahová vpusť, s protizápachovou uzávěrou k zalití do podlahy, vč. pochůzného podlahového vyjímatelného roštu, vývod pro připojení do kanalizace 800x400   </v>
      </c>
      <c r="D165" s="82"/>
      <c r="E165" s="83"/>
      <c r="F165" s="83">
        <v>1</v>
      </c>
      <c r="G165" s="84">
        <v>7500</v>
      </c>
      <c r="H165" s="84">
        <v>7500</v>
      </c>
      <c r="I165" s="84"/>
      <c r="J165" s="84"/>
      <c r="K165" s="84"/>
      <c r="L165" s="84"/>
      <c r="M165" s="84"/>
      <c r="N165" s="84"/>
      <c r="O165" s="84"/>
      <c r="P165" s="84"/>
      <c r="R165" s="84">
        <v>8700</v>
      </c>
      <c r="S165" s="84"/>
      <c r="T165" s="15">
        <f t="shared" ref="T165" si="492">R165/H165</f>
        <v>1.1599999999999999</v>
      </c>
      <c r="U165" s="15">
        <f t="shared" ref="U165" si="493">T165-AB165</f>
        <v>1.1343479884611667</v>
      </c>
      <c r="V165" s="16">
        <f t="shared" ref="V165" si="494">G165*U165</f>
        <v>8507.6099134587494</v>
      </c>
      <c r="W165" s="16">
        <f t="shared" ref="W165" si="495">V165-G165</f>
        <v>1007.6099134587494</v>
      </c>
      <c r="X165" s="16">
        <f t="shared" ref="X165" si="496">F165*W165</f>
        <v>1007.6099134587494</v>
      </c>
      <c r="Y165" s="15">
        <f t="shared" si="476"/>
        <v>4.5848355451969969E-2</v>
      </c>
      <c r="Z165" s="15">
        <f t="shared" si="477"/>
        <v>1.1992624151289988E-2</v>
      </c>
      <c r="AA165" s="15">
        <f t="shared" si="478"/>
        <v>1.9115055013239957E-2</v>
      </c>
      <c r="AB165" s="15">
        <f t="shared" ref="AB165" si="497">AVERAGE(Y165:AA165)</f>
        <v>2.5652011538833303E-2</v>
      </c>
      <c r="AC165" s="17" t="s">
        <v>5108</v>
      </c>
    </row>
    <row r="166" spans="1:29" ht="15" thickBot="1" x14ac:dyDescent="0.35">
      <c r="A166" s="58"/>
      <c r="B166" s="59" t="s">
        <v>3379</v>
      </c>
      <c r="C166" s="60" t="s">
        <v>3380</v>
      </c>
      <c r="D166" s="60"/>
      <c r="E166" s="61"/>
      <c r="F166" s="61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R166" s="62"/>
      <c r="S166" s="62">
        <v>0</v>
      </c>
    </row>
    <row r="167" spans="1:29" ht="20" x14ac:dyDescent="0.2">
      <c r="A167" s="67"/>
      <c r="B167" s="68" t="s">
        <v>3381</v>
      </c>
      <c r="C167" s="69" t="s">
        <v>3382</v>
      </c>
      <c r="D167" s="69"/>
      <c r="E167" s="70">
        <v>0</v>
      </c>
      <c r="F167" s="70">
        <v>2</v>
      </c>
      <c r="G167" s="71">
        <v>8708.89</v>
      </c>
      <c r="H167" s="71"/>
      <c r="I167" s="71"/>
      <c r="J167" s="71"/>
      <c r="K167" s="71"/>
      <c r="L167" s="71"/>
      <c r="M167" s="71"/>
      <c r="N167" s="71"/>
      <c r="O167" s="71"/>
      <c r="P167" s="72"/>
      <c r="R167" s="71"/>
      <c r="S167" s="71">
        <v>0</v>
      </c>
    </row>
    <row r="168" spans="1:29" s="85" customFormat="1" ht="18" x14ac:dyDescent="0.35">
      <c r="A168" s="80"/>
      <c r="B168" s="81"/>
      <c r="C168" s="82" t="str">
        <f>C167</f>
        <v xml:space="preserve">Pracovní stůl s policí, 1x plná police, nerezové provedení, zadní lem 1050x500x850   </v>
      </c>
      <c r="D168" s="82"/>
      <c r="E168" s="83"/>
      <c r="F168" s="83">
        <v>2</v>
      </c>
      <c r="G168" s="84">
        <v>7500</v>
      </c>
      <c r="H168" s="84">
        <v>7500</v>
      </c>
      <c r="I168" s="84"/>
      <c r="J168" s="84"/>
      <c r="K168" s="84"/>
      <c r="L168" s="84"/>
      <c r="M168" s="84"/>
      <c r="N168" s="84"/>
      <c r="O168" s="84"/>
      <c r="P168" s="84"/>
      <c r="R168" s="84">
        <v>11100</v>
      </c>
      <c r="S168" s="84"/>
      <c r="T168" s="15">
        <f t="shared" ref="T168" si="498">R168/H168</f>
        <v>1.48</v>
      </c>
      <c r="U168" s="15">
        <f t="shared" ref="U168" si="499">T168-AB168</f>
        <v>1.4543479884611668</v>
      </c>
      <c r="V168" s="16">
        <f t="shared" ref="V168" si="500">G168*U168</f>
        <v>10907.609913458751</v>
      </c>
      <c r="W168" s="16">
        <f t="shared" ref="W168" si="501">V168-G168</f>
        <v>3407.6099134587512</v>
      </c>
      <c r="X168" s="16">
        <f t="shared" ref="X168" si="502">F168*W168</f>
        <v>6815.2198269175024</v>
      </c>
      <c r="Y168" s="15">
        <f t="shared" ref="Y168:Y172" si="503">104.584835545197%-100%</f>
        <v>4.5848355451969969E-2</v>
      </c>
      <c r="Z168" s="15">
        <f t="shared" ref="Z168:Z172" si="504">101.199262415129%-100%</f>
        <v>1.1992624151289988E-2</v>
      </c>
      <c r="AA168" s="15">
        <f t="shared" ref="AA168:AA172" si="505">101.911505501324%-100%</f>
        <v>1.9115055013239957E-2</v>
      </c>
      <c r="AB168" s="15">
        <f t="shared" ref="AB168" si="506">AVERAGE(Y168:AA168)</f>
        <v>2.5652011538833303E-2</v>
      </c>
      <c r="AC168" s="17" t="s">
        <v>5108</v>
      </c>
    </row>
    <row r="169" spans="1:29" ht="20" x14ac:dyDescent="0.2">
      <c r="A169" s="87"/>
      <c r="B169" s="88" t="s">
        <v>3383</v>
      </c>
      <c r="C169" s="89" t="s">
        <v>3384</v>
      </c>
      <c r="D169" s="89"/>
      <c r="E169" s="90">
        <v>0</v>
      </c>
      <c r="F169" s="90">
        <v>1</v>
      </c>
      <c r="G169" s="91">
        <v>12504.15</v>
      </c>
      <c r="H169" s="91"/>
      <c r="I169" s="91"/>
      <c r="J169" s="91"/>
      <c r="K169" s="91"/>
      <c r="L169" s="91"/>
      <c r="M169" s="91"/>
      <c r="N169" s="91"/>
      <c r="O169" s="91"/>
      <c r="P169" s="92"/>
      <c r="R169" s="91"/>
      <c r="S169" s="91">
        <v>0</v>
      </c>
    </row>
    <row r="170" spans="1:29" s="85" customFormat="1" ht="18" x14ac:dyDescent="0.35">
      <c r="A170" s="80"/>
      <c r="B170" s="81"/>
      <c r="C170" s="82" t="str">
        <f>C169</f>
        <v xml:space="preserve">Nástěnná police jednopatrová, celonerezové provedení, vč. konzol pro zavěšení police na zeď 1050x350   </v>
      </c>
      <c r="D170" s="82"/>
      <c r="E170" s="83"/>
      <c r="F170" s="83">
        <v>1</v>
      </c>
      <c r="G170" s="84">
        <v>5000</v>
      </c>
      <c r="H170" s="84">
        <v>5000</v>
      </c>
      <c r="I170" s="84"/>
      <c r="J170" s="84"/>
      <c r="K170" s="84"/>
      <c r="L170" s="84"/>
      <c r="M170" s="84"/>
      <c r="N170" s="84"/>
      <c r="O170" s="84"/>
      <c r="P170" s="84"/>
      <c r="R170" s="84">
        <v>7400</v>
      </c>
      <c r="S170" s="84"/>
      <c r="T170" s="15">
        <f t="shared" ref="T170" si="507">R170/H170</f>
        <v>1.48</v>
      </c>
      <c r="U170" s="15">
        <f t="shared" ref="U170" si="508">T170-AB170</f>
        <v>1.4543479884611668</v>
      </c>
      <c r="V170" s="16">
        <f t="shared" ref="V170" si="509">G170*U170</f>
        <v>7271.7399423058341</v>
      </c>
      <c r="W170" s="16">
        <f t="shared" ref="W170" si="510">V170-G170</f>
        <v>2271.7399423058341</v>
      </c>
      <c r="X170" s="16">
        <f t="shared" ref="X170" si="511">F170*W170</f>
        <v>2271.7399423058341</v>
      </c>
      <c r="Y170" s="15">
        <f t="shared" si="503"/>
        <v>4.5848355451969969E-2</v>
      </c>
      <c r="Z170" s="15">
        <f t="shared" si="504"/>
        <v>1.1992624151289988E-2</v>
      </c>
      <c r="AA170" s="15">
        <f t="shared" si="505"/>
        <v>1.9115055013239957E-2</v>
      </c>
      <c r="AB170" s="15">
        <f t="shared" ref="AB170" si="512">AVERAGE(Y170:AA170)</f>
        <v>2.5652011538833303E-2</v>
      </c>
      <c r="AC170" s="17" t="s">
        <v>5108</v>
      </c>
    </row>
    <row r="171" spans="1:29" ht="30.5" thickBot="1" x14ac:dyDescent="0.25">
      <c r="A171" s="73"/>
      <c r="B171" s="74" t="s">
        <v>3385</v>
      </c>
      <c r="C171" s="75" t="s">
        <v>3386</v>
      </c>
      <c r="D171" s="75"/>
      <c r="E171" s="76">
        <v>0</v>
      </c>
      <c r="F171" s="76">
        <v>1</v>
      </c>
      <c r="G171" s="77">
        <v>6178.71</v>
      </c>
      <c r="H171" s="77"/>
      <c r="I171" s="77"/>
      <c r="J171" s="77"/>
      <c r="K171" s="77"/>
      <c r="L171" s="77"/>
      <c r="M171" s="77"/>
      <c r="N171" s="77"/>
      <c r="O171" s="77"/>
      <c r="P171" s="78"/>
      <c r="R171" s="77"/>
      <c r="S171" s="77">
        <v>0</v>
      </c>
    </row>
    <row r="172" spans="1:29" s="85" customFormat="1" ht="27" x14ac:dyDescent="0.35">
      <c r="A172" s="80"/>
      <c r="B172" s="81"/>
      <c r="C172" s="82" t="str">
        <f>C171</f>
        <v xml:space="preserve">Nástěnné nerezové umyvadlo s kolením ovládáním, nastavení teploty pomocí směšovacího ventilu, včetně zpětných klapek pod umyvadlem 400x400x230   </v>
      </c>
      <c r="D172" s="82"/>
      <c r="E172" s="83"/>
      <c r="F172" s="83">
        <v>1</v>
      </c>
      <c r="G172" s="84">
        <v>5900</v>
      </c>
      <c r="H172" s="84">
        <v>5900</v>
      </c>
      <c r="I172" s="84"/>
      <c r="J172" s="84"/>
      <c r="K172" s="84"/>
      <c r="L172" s="84"/>
      <c r="M172" s="84"/>
      <c r="N172" s="84"/>
      <c r="O172" s="84"/>
      <c r="P172" s="84"/>
      <c r="R172" s="84">
        <v>8732</v>
      </c>
      <c r="S172" s="84"/>
      <c r="T172" s="15">
        <f t="shared" ref="T172" si="513">R172/H172</f>
        <v>1.48</v>
      </c>
      <c r="U172" s="15">
        <f t="shared" ref="U172" si="514">T172-AB172</f>
        <v>1.4543479884611668</v>
      </c>
      <c r="V172" s="16">
        <f t="shared" ref="V172" si="515">G172*U172</f>
        <v>8580.6531319208843</v>
      </c>
      <c r="W172" s="16">
        <f t="shared" ref="W172" si="516">V172-G172</f>
        <v>2680.6531319208843</v>
      </c>
      <c r="X172" s="16">
        <f t="shared" ref="X172" si="517">F172*W172</f>
        <v>2680.6531319208843</v>
      </c>
      <c r="Y172" s="15">
        <f t="shared" si="503"/>
        <v>4.5848355451969969E-2</v>
      </c>
      <c r="Z172" s="15">
        <f t="shared" si="504"/>
        <v>1.1992624151289988E-2</v>
      </c>
      <c r="AA172" s="15">
        <f t="shared" si="505"/>
        <v>1.9115055013239957E-2</v>
      </c>
      <c r="AB172" s="15">
        <f t="shared" ref="AB172" si="518">AVERAGE(Y172:AA172)</f>
        <v>2.5652011538833303E-2</v>
      </c>
      <c r="AC172" s="17" t="s">
        <v>5108</v>
      </c>
    </row>
    <row r="173" spans="1:29" ht="15" thickBot="1" x14ac:dyDescent="0.35">
      <c r="A173" s="58"/>
      <c r="B173" s="59" t="s">
        <v>3387</v>
      </c>
      <c r="C173" s="60" t="s">
        <v>3388</v>
      </c>
      <c r="D173" s="60"/>
      <c r="E173" s="61"/>
      <c r="F173" s="61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R173" s="62"/>
      <c r="S173" s="62">
        <v>0</v>
      </c>
    </row>
    <row r="174" spans="1:29" ht="30" x14ac:dyDescent="0.2">
      <c r="A174" s="67"/>
      <c r="B174" s="68" t="s">
        <v>3389</v>
      </c>
      <c r="C174" s="69" t="s">
        <v>3390</v>
      </c>
      <c r="D174" s="69"/>
      <c r="E174" s="70">
        <v>0</v>
      </c>
      <c r="F174" s="70">
        <v>1</v>
      </c>
      <c r="G174" s="71">
        <v>22509.86</v>
      </c>
      <c r="H174" s="71"/>
      <c r="I174" s="71"/>
      <c r="J174" s="71"/>
      <c r="K174" s="71"/>
      <c r="L174" s="71"/>
      <c r="M174" s="71"/>
      <c r="N174" s="71"/>
      <c r="O174" s="71"/>
      <c r="P174" s="72"/>
      <c r="R174" s="71"/>
      <c r="S174" s="71">
        <v>0</v>
      </c>
    </row>
    <row r="175" spans="1:29" s="85" customFormat="1" ht="27" x14ac:dyDescent="0.35">
      <c r="A175" s="80"/>
      <c r="B175" s="81"/>
      <c r="C175" s="82" t="str">
        <f>C174</f>
        <v xml:space="preserve">Mycí stůl s lisovaným dřezem, 1x vevařený lisovaný dřez o rozměru 800x500x375 mm, 1x otvor pro tlakovou sprchu, prolamovaná deska, zadní a levý lem, nerezové provedení 2000x700x850   </v>
      </c>
      <c r="D175" s="82"/>
      <c r="E175" s="83"/>
      <c r="F175" s="83">
        <v>1</v>
      </c>
      <c r="G175" s="84">
        <v>19000</v>
      </c>
      <c r="H175" s="84">
        <v>19000</v>
      </c>
      <c r="I175" s="84"/>
      <c r="J175" s="84"/>
      <c r="K175" s="84"/>
      <c r="L175" s="84"/>
      <c r="M175" s="84"/>
      <c r="N175" s="84"/>
      <c r="O175" s="84"/>
      <c r="P175" s="84"/>
      <c r="R175" s="84">
        <v>28120</v>
      </c>
      <c r="S175" s="84"/>
      <c r="T175" s="15">
        <f t="shared" ref="T175" si="519">R175/H175</f>
        <v>1.48</v>
      </c>
      <c r="U175" s="15">
        <f t="shared" ref="U175" si="520">T175-AB175</f>
        <v>1.4543479884611668</v>
      </c>
      <c r="V175" s="16">
        <f t="shared" ref="V175" si="521">G175*U175</f>
        <v>27632.611780762167</v>
      </c>
      <c r="W175" s="16">
        <f t="shared" ref="W175" si="522">V175-G175</f>
        <v>8632.6117807621667</v>
      </c>
      <c r="X175" s="16">
        <f t="shared" ref="X175" si="523">F175*W175</f>
        <v>8632.6117807621667</v>
      </c>
      <c r="Y175" s="15">
        <f t="shared" ref="Y175:Y185" si="524">104.584835545197%-100%</f>
        <v>4.5848355451969969E-2</v>
      </c>
      <c r="Z175" s="15">
        <f t="shared" ref="Z175:Z185" si="525">101.199262415129%-100%</f>
        <v>1.1992624151289988E-2</v>
      </c>
      <c r="AA175" s="15">
        <f t="shared" ref="AA175:AA185" si="526">101.911505501324%-100%</f>
        <v>1.9115055013239957E-2</v>
      </c>
      <c r="AB175" s="15">
        <f t="shared" ref="AB175" si="527">AVERAGE(Y175:AA175)</f>
        <v>2.5652011538833303E-2</v>
      </c>
      <c r="AC175" s="17" t="s">
        <v>5108</v>
      </c>
    </row>
    <row r="176" spans="1:29" ht="30" x14ac:dyDescent="0.2">
      <c r="A176" s="87"/>
      <c r="B176" s="88" t="s">
        <v>3391</v>
      </c>
      <c r="C176" s="89" t="s">
        <v>3392</v>
      </c>
      <c r="D176" s="89"/>
      <c r="E176" s="90">
        <v>0</v>
      </c>
      <c r="F176" s="90">
        <v>1</v>
      </c>
      <c r="G176" s="91">
        <v>6178.71</v>
      </c>
      <c r="H176" s="91"/>
      <c r="I176" s="91"/>
      <c r="J176" s="91"/>
      <c r="K176" s="91"/>
      <c r="L176" s="91"/>
      <c r="M176" s="91"/>
      <c r="N176" s="91"/>
      <c r="O176" s="91"/>
      <c r="P176" s="92"/>
      <c r="R176" s="91"/>
      <c r="S176" s="91">
        <v>0</v>
      </c>
    </row>
    <row r="177" spans="1:29" s="85" customFormat="1" ht="27" x14ac:dyDescent="0.35">
      <c r="A177" s="80"/>
      <c r="B177" s="81"/>
      <c r="C177" s="82" t="str">
        <f>C176</f>
        <v xml:space="preserve">Sprcha s baterií ze stolu a s napouštěcím ramínkem, nerezová tlaková hadice, vyrovnávací pružina, tlaková sprcha s pákovým ovladačem 150x200x1100   </v>
      </c>
      <c r="D177" s="82"/>
      <c r="E177" s="83"/>
      <c r="F177" s="83">
        <v>1</v>
      </c>
      <c r="G177" s="84">
        <v>4800</v>
      </c>
      <c r="H177" s="84">
        <v>4800</v>
      </c>
      <c r="I177" s="84"/>
      <c r="J177" s="84"/>
      <c r="K177" s="84"/>
      <c r="L177" s="84"/>
      <c r="M177" s="84"/>
      <c r="N177" s="84"/>
      <c r="O177" s="84"/>
      <c r="P177" s="84"/>
      <c r="R177" s="84">
        <v>5568</v>
      </c>
      <c r="S177" s="84"/>
      <c r="T177" s="15">
        <f t="shared" ref="T177" si="528">R177/H177</f>
        <v>1.1599999999999999</v>
      </c>
      <c r="U177" s="15">
        <f t="shared" ref="U177" si="529">T177-AB177</f>
        <v>1.1343479884611667</v>
      </c>
      <c r="V177" s="16">
        <f t="shared" ref="V177" si="530">G177*U177</f>
        <v>5444.8703446136005</v>
      </c>
      <c r="W177" s="16">
        <f t="shared" ref="W177" si="531">V177-G177</f>
        <v>644.87034461360054</v>
      </c>
      <c r="X177" s="16">
        <f t="shared" ref="X177" si="532">F177*W177</f>
        <v>644.87034461360054</v>
      </c>
      <c r="Y177" s="15">
        <f t="shared" si="524"/>
        <v>4.5848355451969969E-2</v>
      </c>
      <c r="Z177" s="15">
        <f t="shared" si="525"/>
        <v>1.1992624151289988E-2</v>
      </c>
      <c r="AA177" s="15">
        <f t="shared" si="526"/>
        <v>1.9115055013239957E-2</v>
      </c>
      <c r="AB177" s="15">
        <f t="shared" ref="AB177" si="533">AVERAGE(Y177:AA177)</f>
        <v>2.5652011538833303E-2</v>
      </c>
      <c r="AC177" s="17" t="s">
        <v>5108</v>
      </c>
    </row>
    <row r="178" spans="1:29" ht="20" x14ac:dyDescent="0.2">
      <c r="A178" s="87"/>
      <c r="B178" s="88" t="s">
        <v>3393</v>
      </c>
      <c r="C178" s="89" t="s">
        <v>2599</v>
      </c>
      <c r="D178" s="89"/>
      <c r="E178" s="90">
        <v>0</v>
      </c>
      <c r="F178" s="90">
        <v>1</v>
      </c>
      <c r="G178" s="91">
        <v>4913.62</v>
      </c>
      <c r="H178" s="91"/>
      <c r="I178" s="91"/>
      <c r="J178" s="91"/>
      <c r="K178" s="91"/>
      <c r="L178" s="91"/>
      <c r="M178" s="91"/>
      <c r="N178" s="91"/>
      <c r="O178" s="91"/>
      <c r="P178" s="92"/>
      <c r="R178" s="91"/>
      <c r="S178" s="91">
        <v>0</v>
      </c>
    </row>
    <row r="179" spans="1:29" s="85" customFormat="1" ht="18" x14ac:dyDescent="0.35">
      <c r="A179" s="80"/>
      <c r="B179" s="81"/>
      <c r="C179" s="82" t="str">
        <f>C178</f>
        <v xml:space="preserve">Odpadkový koš 50l, celonerezové provedení, pojízdné provedení - 4x kolečko, vč. víka 435x610   </v>
      </c>
      <c r="D179" s="82"/>
      <c r="E179" s="83"/>
      <c r="F179" s="83">
        <v>1</v>
      </c>
      <c r="G179" s="84">
        <v>3500</v>
      </c>
      <c r="H179" s="84">
        <v>3500</v>
      </c>
      <c r="I179" s="84"/>
      <c r="J179" s="84"/>
      <c r="K179" s="84"/>
      <c r="L179" s="84"/>
      <c r="M179" s="84"/>
      <c r="N179" s="84"/>
      <c r="O179" s="84"/>
      <c r="P179" s="84"/>
      <c r="R179" s="84">
        <v>4059.9999999999995</v>
      </c>
      <c r="S179" s="84"/>
      <c r="T179" s="15">
        <f t="shared" ref="T179" si="534">R179/H179</f>
        <v>1.1599999999999999</v>
      </c>
      <c r="U179" s="15">
        <f t="shared" ref="U179" si="535">T179-AB179</f>
        <v>1.1343479884611667</v>
      </c>
      <c r="V179" s="16">
        <f t="shared" ref="V179" si="536">G179*U179</f>
        <v>3970.2179596140836</v>
      </c>
      <c r="W179" s="16">
        <f t="shared" ref="W179" si="537">V179-G179</f>
        <v>470.21795961408361</v>
      </c>
      <c r="X179" s="16">
        <f t="shared" ref="X179" si="538">F179*W179</f>
        <v>470.21795961408361</v>
      </c>
      <c r="Y179" s="15">
        <f t="shared" ref="Y179" si="539">104.584835545197%-100%</f>
        <v>4.5848355451969969E-2</v>
      </c>
      <c r="Z179" s="15">
        <f t="shared" ref="Z179" si="540">101.199262415129%-100%</f>
        <v>1.1992624151289988E-2</v>
      </c>
      <c r="AA179" s="15">
        <f t="shared" ref="AA179" si="541">101.911505501324%-100%</f>
        <v>1.9115055013239957E-2</v>
      </c>
      <c r="AB179" s="15">
        <f t="shared" ref="AB179" si="542">AVERAGE(Y179:AA179)</f>
        <v>2.5652011538833303E-2</v>
      </c>
      <c r="AC179" s="17" t="s">
        <v>5108</v>
      </c>
    </row>
    <row r="180" spans="1:29" ht="30" x14ac:dyDescent="0.2">
      <c r="A180" s="87"/>
      <c r="B180" s="88" t="s">
        <v>3394</v>
      </c>
      <c r="C180" s="89" t="s">
        <v>3395</v>
      </c>
      <c r="D180" s="89"/>
      <c r="E180" s="90">
        <v>0</v>
      </c>
      <c r="F180" s="90">
        <v>1</v>
      </c>
      <c r="G180" s="91">
        <v>6523.73</v>
      </c>
      <c r="H180" s="91"/>
      <c r="I180" s="91"/>
      <c r="J180" s="91"/>
      <c r="K180" s="91"/>
      <c r="L180" s="91"/>
      <c r="M180" s="91"/>
      <c r="N180" s="91"/>
      <c r="O180" s="91"/>
      <c r="P180" s="92"/>
      <c r="R180" s="91"/>
      <c r="S180" s="91">
        <v>0</v>
      </c>
    </row>
    <row r="181" spans="1:29" s="85" customFormat="1" ht="27" x14ac:dyDescent="0.35">
      <c r="A181" s="80"/>
      <c r="B181" s="81"/>
      <c r="C181" s="82" t="str">
        <f>C180</f>
        <v xml:space="preserve">Podlahová vpusť, s protizápachovou uzávěrou k zalití do podlahy, vč. pochůzného podlahového vyjímatelného roštu, vývod pro připojení do kanalizace 300x300   </v>
      </c>
      <c r="D181" s="82"/>
      <c r="E181" s="83"/>
      <c r="F181" s="83">
        <v>1</v>
      </c>
      <c r="G181" s="84">
        <v>3800</v>
      </c>
      <c r="H181" s="84">
        <v>3800</v>
      </c>
      <c r="I181" s="84"/>
      <c r="J181" s="84"/>
      <c r="K181" s="84"/>
      <c r="L181" s="84"/>
      <c r="M181" s="84"/>
      <c r="N181" s="84"/>
      <c r="O181" s="84"/>
      <c r="P181" s="84"/>
      <c r="R181" s="84">
        <v>4408</v>
      </c>
      <c r="S181" s="84"/>
      <c r="T181" s="15">
        <f t="shared" ref="T181" si="543">R181/H181</f>
        <v>1.1599999999999999</v>
      </c>
      <c r="U181" s="15">
        <f t="shared" ref="U181" si="544">T181-AB181</f>
        <v>1.1343479884611667</v>
      </c>
      <c r="V181" s="16">
        <f t="shared" ref="V181" si="545">G181*U181</f>
        <v>4310.5223561524335</v>
      </c>
      <c r="W181" s="16">
        <f t="shared" ref="W181" si="546">V181-G181</f>
        <v>510.52235615243353</v>
      </c>
      <c r="X181" s="16">
        <f t="shared" ref="X181" si="547">F181*W181</f>
        <v>510.52235615243353</v>
      </c>
      <c r="Y181" s="15">
        <f t="shared" si="524"/>
        <v>4.5848355451969969E-2</v>
      </c>
      <c r="Z181" s="15">
        <f t="shared" si="525"/>
        <v>1.1992624151289988E-2</v>
      </c>
      <c r="AA181" s="15">
        <f t="shared" si="526"/>
        <v>1.9115055013239957E-2</v>
      </c>
      <c r="AB181" s="15">
        <f t="shared" ref="AB181" si="548">AVERAGE(Y181:AA181)</f>
        <v>2.5652011538833303E-2</v>
      </c>
      <c r="AC181" s="17" t="s">
        <v>5108</v>
      </c>
    </row>
    <row r="182" spans="1:29" ht="30" x14ac:dyDescent="0.2">
      <c r="A182" s="87"/>
      <c r="B182" s="88" t="s">
        <v>3396</v>
      </c>
      <c r="C182" s="89" t="s">
        <v>3397</v>
      </c>
      <c r="D182" s="89"/>
      <c r="E182" s="90">
        <v>0</v>
      </c>
      <c r="F182" s="90">
        <v>1</v>
      </c>
      <c r="G182" s="91">
        <v>15609.37</v>
      </c>
      <c r="H182" s="91"/>
      <c r="I182" s="91"/>
      <c r="J182" s="91"/>
      <c r="K182" s="91"/>
      <c r="L182" s="91"/>
      <c r="M182" s="91"/>
      <c r="N182" s="91"/>
      <c r="O182" s="91"/>
      <c r="P182" s="92"/>
      <c r="R182" s="91"/>
      <c r="S182" s="91">
        <v>0</v>
      </c>
    </row>
    <row r="183" spans="1:29" s="85" customFormat="1" ht="27" x14ac:dyDescent="0.35">
      <c r="A183" s="80"/>
      <c r="B183" s="81"/>
      <c r="C183" s="82" t="str">
        <f>C182</f>
        <v xml:space="preserve">Skladový regál, 4x plná police, tuhá, pevná, svařovaná konstrukce, nostnost jedné police min. 50 kg, celonerezové provedení, výškově stavitelné nožičky, DOMĚREK 2000x600x1800 DOMĚREK   </v>
      </c>
      <c r="D183" s="82"/>
      <c r="E183" s="83"/>
      <c r="F183" s="83">
        <v>1</v>
      </c>
      <c r="G183" s="84">
        <v>13900</v>
      </c>
      <c r="H183" s="84">
        <v>13900</v>
      </c>
      <c r="I183" s="84"/>
      <c r="J183" s="84"/>
      <c r="K183" s="84"/>
      <c r="L183" s="84"/>
      <c r="M183" s="84"/>
      <c r="N183" s="84"/>
      <c r="O183" s="84"/>
      <c r="P183" s="84"/>
      <c r="R183" s="84">
        <v>16123.999999999998</v>
      </c>
      <c r="S183" s="84"/>
      <c r="T183" s="15">
        <f t="shared" ref="T183" si="549">R183/H183</f>
        <v>1.1599999999999999</v>
      </c>
      <c r="U183" s="15">
        <f t="shared" ref="U183" si="550">T183-AB183</f>
        <v>1.1343479884611667</v>
      </c>
      <c r="V183" s="16">
        <f t="shared" ref="V183" si="551">G183*U183</f>
        <v>15767.437039610217</v>
      </c>
      <c r="W183" s="16">
        <f t="shared" ref="W183" si="552">V183-G183</f>
        <v>1867.4370396102167</v>
      </c>
      <c r="X183" s="16">
        <f t="shared" ref="X183" si="553">F183*W183</f>
        <v>1867.4370396102167</v>
      </c>
      <c r="Y183" s="15">
        <f t="shared" si="524"/>
        <v>4.5848355451969969E-2</v>
      </c>
      <c r="Z183" s="15">
        <f t="shared" si="525"/>
        <v>1.1992624151289988E-2</v>
      </c>
      <c r="AA183" s="15">
        <f t="shared" si="526"/>
        <v>1.9115055013239957E-2</v>
      </c>
      <c r="AB183" s="15">
        <f t="shared" ref="AB183" si="554">AVERAGE(Y183:AA183)</f>
        <v>2.5652011538833303E-2</v>
      </c>
      <c r="AC183" s="17" t="s">
        <v>5108</v>
      </c>
    </row>
    <row r="184" spans="1:29" ht="40.5" thickBot="1" x14ac:dyDescent="0.25">
      <c r="A184" s="73"/>
      <c r="B184" s="74" t="s">
        <v>3398</v>
      </c>
      <c r="C184" s="75" t="s">
        <v>2605</v>
      </c>
      <c r="D184" s="75"/>
      <c r="E184" s="76">
        <v>0</v>
      </c>
      <c r="F184" s="76">
        <v>1</v>
      </c>
      <c r="G184" s="77">
        <v>16184.41</v>
      </c>
      <c r="H184" s="77"/>
      <c r="I184" s="77"/>
      <c r="J184" s="77"/>
      <c r="K184" s="77"/>
      <c r="L184" s="77"/>
      <c r="M184" s="77"/>
      <c r="N184" s="77"/>
      <c r="O184" s="77"/>
      <c r="P184" s="78"/>
      <c r="R184" s="77"/>
      <c r="S184" s="77">
        <v>0</v>
      </c>
    </row>
    <row r="185" spans="1:29" s="85" customFormat="1" ht="27" x14ac:dyDescent="0.35">
      <c r="A185" s="80"/>
      <c r="B185" s="81"/>
      <c r="C185" s="82" t="str">
        <f>C184</f>
        <v xml:space="preserve">Změkčovač vody pro myčku nádobí, konvektomat, provedení automatické s objemovým řízením - ne časovým !!!, teplota vody max. 43°C, objem pryskyřice 10 lt, nastavení regenerace v rozsahu 0 až 99 m3  230V   </v>
      </c>
      <c r="D185" s="82"/>
      <c r="E185" s="83"/>
      <c r="F185" s="83">
        <v>1</v>
      </c>
      <c r="G185" s="84">
        <v>13900</v>
      </c>
      <c r="H185" s="84">
        <v>13900</v>
      </c>
      <c r="I185" s="84"/>
      <c r="J185" s="84"/>
      <c r="K185" s="84"/>
      <c r="L185" s="84"/>
      <c r="M185" s="84"/>
      <c r="N185" s="84"/>
      <c r="O185" s="84"/>
      <c r="P185" s="84"/>
      <c r="R185" s="84">
        <v>16123.999999999998</v>
      </c>
      <c r="S185" s="84"/>
      <c r="T185" s="15">
        <f t="shared" ref="T185" si="555">R185/H185</f>
        <v>1.1599999999999999</v>
      </c>
      <c r="U185" s="15">
        <f t="shared" ref="U185" si="556">T185-AB185</f>
        <v>1.1343479884611667</v>
      </c>
      <c r="V185" s="16">
        <f t="shared" ref="V185" si="557">G185*U185</f>
        <v>15767.437039610217</v>
      </c>
      <c r="W185" s="16">
        <f t="shared" ref="W185" si="558">V185-G185</f>
        <v>1867.4370396102167</v>
      </c>
      <c r="X185" s="16">
        <f t="shared" ref="X185" si="559">F185*W185</f>
        <v>1867.4370396102167</v>
      </c>
      <c r="Y185" s="15">
        <f t="shared" si="524"/>
        <v>4.5848355451969969E-2</v>
      </c>
      <c r="Z185" s="15">
        <f t="shared" si="525"/>
        <v>1.1992624151289988E-2</v>
      </c>
      <c r="AA185" s="15">
        <f t="shared" si="526"/>
        <v>1.9115055013239957E-2</v>
      </c>
      <c r="AB185" s="15">
        <f t="shared" ref="AB185" si="560">AVERAGE(Y185:AA185)</f>
        <v>2.5652011538833303E-2</v>
      </c>
      <c r="AC185" s="17" t="s">
        <v>5108</v>
      </c>
    </row>
    <row r="186" spans="1:29" x14ac:dyDescent="0.25">
      <c r="A186" s="115"/>
      <c r="B186" s="24"/>
      <c r="C186" s="116"/>
      <c r="D186" s="116"/>
      <c r="E186" s="117"/>
      <c r="F186" s="117"/>
      <c r="G186" s="118"/>
      <c r="H186" s="118"/>
      <c r="I186" s="118"/>
      <c r="J186" s="118"/>
      <c r="K186" s="118"/>
      <c r="L186" s="118"/>
      <c r="M186" s="118"/>
      <c r="N186" s="118"/>
      <c r="O186" s="118"/>
      <c r="P186" s="118"/>
      <c r="R186" s="118"/>
      <c r="S186" s="118">
        <v>0</v>
      </c>
    </row>
  </sheetData>
  <mergeCells count="9">
    <mergeCell ref="H10:R10"/>
    <mergeCell ref="Y10:AB10"/>
    <mergeCell ref="J8:K8"/>
    <mergeCell ref="A1:P1"/>
    <mergeCell ref="J3:K3"/>
    <mergeCell ref="J4:K4"/>
    <mergeCell ref="J5:K5"/>
    <mergeCell ref="J6:K6"/>
    <mergeCell ref="J7:K7"/>
  </mergeCells>
  <conditionalFormatting sqref="W10:X10 W12:X12">
    <cfRule type="cellIs" dxfId="307" priority="81" operator="lessThan">
      <formula>0</formula>
    </cfRule>
  </conditionalFormatting>
  <conditionalFormatting sqref="X13">
    <cfRule type="cellIs" dxfId="306" priority="80" operator="lessThan">
      <formula>0</formula>
    </cfRule>
  </conditionalFormatting>
  <conditionalFormatting sqref="W16:X16">
    <cfRule type="cellIs" dxfId="305" priority="79" operator="lessThan">
      <formula>0</formula>
    </cfRule>
  </conditionalFormatting>
  <conditionalFormatting sqref="W18:X18">
    <cfRule type="cellIs" dxfId="304" priority="78" operator="lessThan">
      <formula>0</formula>
    </cfRule>
  </conditionalFormatting>
  <conditionalFormatting sqref="W23:X23">
    <cfRule type="cellIs" dxfId="303" priority="77" operator="lessThan">
      <formula>0</formula>
    </cfRule>
  </conditionalFormatting>
  <conditionalFormatting sqref="W25:X25">
    <cfRule type="cellIs" dxfId="302" priority="76" operator="lessThan">
      <formula>0</formula>
    </cfRule>
  </conditionalFormatting>
  <conditionalFormatting sqref="W28:X28">
    <cfRule type="cellIs" dxfId="301" priority="75" operator="lessThan">
      <formula>0</formula>
    </cfRule>
  </conditionalFormatting>
  <conditionalFormatting sqref="W30:X30">
    <cfRule type="cellIs" dxfId="300" priority="74" operator="lessThan">
      <formula>0</formula>
    </cfRule>
  </conditionalFormatting>
  <conditionalFormatting sqref="W34:X34">
    <cfRule type="cellIs" dxfId="299" priority="73" operator="lessThan">
      <formula>0</formula>
    </cfRule>
  </conditionalFormatting>
  <conditionalFormatting sqref="W36:X36">
    <cfRule type="cellIs" dxfId="298" priority="72" operator="lessThan">
      <formula>0</formula>
    </cfRule>
  </conditionalFormatting>
  <conditionalFormatting sqref="W38:X38">
    <cfRule type="cellIs" dxfId="297" priority="71" operator="lessThan">
      <formula>0</formula>
    </cfRule>
  </conditionalFormatting>
  <conditionalFormatting sqref="W41:X41">
    <cfRule type="cellIs" dxfId="296" priority="70" operator="lessThan">
      <formula>0</formula>
    </cfRule>
  </conditionalFormatting>
  <conditionalFormatting sqref="W177:X177">
    <cfRule type="cellIs" dxfId="295" priority="69" operator="lessThan">
      <formula>0</formula>
    </cfRule>
  </conditionalFormatting>
  <conditionalFormatting sqref="W181:X181">
    <cfRule type="cellIs" dxfId="294" priority="67" operator="lessThan">
      <formula>0</formula>
    </cfRule>
  </conditionalFormatting>
  <conditionalFormatting sqref="W183:X183">
    <cfRule type="cellIs" dxfId="293" priority="66" operator="lessThan">
      <formula>0</formula>
    </cfRule>
  </conditionalFormatting>
  <conditionalFormatting sqref="W185:X185">
    <cfRule type="cellIs" dxfId="292" priority="65" operator="lessThan">
      <formula>0</formula>
    </cfRule>
  </conditionalFormatting>
  <conditionalFormatting sqref="W179:X179">
    <cfRule type="cellIs" dxfId="291" priority="64" operator="lessThan">
      <formula>0</formula>
    </cfRule>
  </conditionalFormatting>
  <conditionalFormatting sqref="W132:X132">
    <cfRule type="cellIs" dxfId="290" priority="63" operator="lessThan">
      <formula>0</formula>
    </cfRule>
  </conditionalFormatting>
  <conditionalFormatting sqref="W93:X93">
    <cfRule type="cellIs" dxfId="289" priority="62" operator="lessThan">
      <formula>0</formula>
    </cfRule>
  </conditionalFormatting>
  <conditionalFormatting sqref="W175:X175">
    <cfRule type="cellIs" dxfId="288" priority="61" operator="lessThan">
      <formula>0</formula>
    </cfRule>
  </conditionalFormatting>
  <conditionalFormatting sqref="W45:X45">
    <cfRule type="cellIs" dxfId="287" priority="60" operator="lessThan">
      <formula>0</formula>
    </cfRule>
  </conditionalFormatting>
  <conditionalFormatting sqref="W20:X20">
    <cfRule type="cellIs" dxfId="286" priority="59" operator="lessThan">
      <formula>0</formula>
    </cfRule>
  </conditionalFormatting>
  <conditionalFormatting sqref="W65:X65">
    <cfRule type="cellIs" dxfId="285" priority="58" operator="lessThan">
      <formula>0</formula>
    </cfRule>
  </conditionalFormatting>
  <conditionalFormatting sqref="W67:X67">
    <cfRule type="cellIs" dxfId="284" priority="57" operator="lessThan">
      <formula>0</formula>
    </cfRule>
  </conditionalFormatting>
  <conditionalFormatting sqref="W69:X69">
    <cfRule type="cellIs" dxfId="283" priority="56" operator="lessThan">
      <formula>0</formula>
    </cfRule>
  </conditionalFormatting>
  <conditionalFormatting sqref="W71:X71">
    <cfRule type="cellIs" dxfId="282" priority="55" operator="lessThan">
      <formula>0</formula>
    </cfRule>
  </conditionalFormatting>
  <conditionalFormatting sqref="W75:X75">
    <cfRule type="cellIs" dxfId="281" priority="54" operator="lessThan">
      <formula>0</formula>
    </cfRule>
  </conditionalFormatting>
  <conditionalFormatting sqref="W77:X77">
    <cfRule type="cellIs" dxfId="280" priority="53" operator="lessThan">
      <formula>0</formula>
    </cfRule>
  </conditionalFormatting>
  <conditionalFormatting sqref="W84:X84">
    <cfRule type="cellIs" dxfId="279" priority="52" operator="lessThan">
      <formula>0</formula>
    </cfRule>
  </conditionalFormatting>
  <conditionalFormatting sqref="W87:X87">
    <cfRule type="cellIs" dxfId="278" priority="51" operator="lessThan">
      <formula>0</formula>
    </cfRule>
  </conditionalFormatting>
  <conditionalFormatting sqref="W89:X89">
    <cfRule type="cellIs" dxfId="277" priority="50" operator="lessThan">
      <formula>0</formula>
    </cfRule>
  </conditionalFormatting>
  <conditionalFormatting sqref="W91:X91">
    <cfRule type="cellIs" dxfId="276" priority="49" operator="lessThan">
      <formula>0</formula>
    </cfRule>
  </conditionalFormatting>
  <conditionalFormatting sqref="W95:X95">
    <cfRule type="cellIs" dxfId="275" priority="48" operator="lessThan">
      <formula>0</formula>
    </cfRule>
  </conditionalFormatting>
  <conditionalFormatting sqref="W97:X97">
    <cfRule type="cellIs" dxfId="274" priority="47" operator="lessThan">
      <formula>0</formula>
    </cfRule>
  </conditionalFormatting>
  <conditionalFormatting sqref="W79:X79">
    <cfRule type="cellIs" dxfId="273" priority="46" operator="lessThan">
      <formula>0</formula>
    </cfRule>
  </conditionalFormatting>
  <conditionalFormatting sqref="W81:X81">
    <cfRule type="cellIs" dxfId="272" priority="45" operator="lessThan">
      <formula>0</formula>
    </cfRule>
  </conditionalFormatting>
  <conditionalFormatting sqref="W43:X43">
    <cfRule type="cellIs" dxfId="271" priority="44" operator="lessThan">
      <formula>0</formula>
    </cfRule>
  </conditionalFormatting>
  <conditionalFormatting sqref="W48:X48">
    <cfRule type="cellIs" dxfId="270" priority="43" operator="lessThan">
      <formula>0</formula>
    </cfRule>
  </conditionalFormatting>
  <conditionalFormatting sqref="W50:X50">
    <cfRule type="cellIs" dxfId="269" priority="42" operator="lessThan">
      <formula>0</formula>
    </cfRule>
  </conditionalFormatting>
  <conditionalFormatting sqref="W52:X52">
    <cfRule type="cellIs" dxfId="268" priority="41" operator="lessThan">
      <formula>0</formula>
    </cfRule>
  </conditionalFormatting>
  <conditionalFormatting sqref="W54:X54">
    <cfRule type="cellIs" dxfId="267" priority="40" operator="lessThan">
      <formula>0</formula>
    </cfRule>
  </conditionalFormatting>
  <conditionalFormatting sqref="W56:X56">
    <cfRule type="cellIs" dxfId="266" priority="39" operator="lessThan">
      <formula>0</formula>
    </cfRule>
  </conditionalFormatting>
  <conditionalFormatting sqref="W61:X61">
    <cfRule type="cellIs" dxfId="265" priority="38" operator="lessThan">
      <formula>0</formula>
    </cfRule>
  </conditionalFormatting>
  <conditionalFormatting sqref="W73:X73">
    <cfRule type="cellIs" dxfId="264" priority="37" operator="lessThan">
      <formula>0</formula>
    </cfRule>
  </conditionalFormatting>
  <conditionalFormatting sqref="W100:X100">
    <cfRule type="cellIs" dxfId="263" priority="36" operator="lessThan">
      <formula>0</formula>
    </cfRule>
  </conditionalFormatting>
  <conditionalFormatting sqref="W104:X104">
    <cfRule type="cellIs" dxfId="262" priority="35" operator="lessThan">
      <formula>0</formula>
    </cfRule>
  </conditionalFormatting>
  <conditionalFormatting sqref="W106:X106">
    <cfRule type="cellIs" dxfId="261" priority="34" operator="lessThan">
      <formula>0</formula>
    </cfRule>
  </conditionalFormatting>
  <conditionalFormatting sqref="W108:X108">
    <cfRule type="cellIs" dxfId="260" priority="33" operator="lessThan">
      <formula>0</formula>
    </cfRule>
  </conditionalFormatting>
  <conditionalFormatting sqref="W110:X110">
    <cfRule type="cellIs" dxfId="259" priority="32" operator="lessThan">
      <formula>0</formula>
    </cfRule>
  </conditionalFormatting>
  <conditionalFormatting sqref="W102:X102">
    <cfRule type="cellIs" dxfId="258" priority="31" operator="lessThan">
      <formula>0</formula>
    </cfRule>
  </conditionalFormatting>
  <conditionalFormatting sqref="W112:X112">
    <cfRule type="cellIs" dxfId="257" priority="30" operator="lessThan">
      <formula>0</formula>
    </cfRule>
  </conditionalFormatting>
  <conditionalFormatting sqref="W115:X115">
    <cfRule type="cellIs" dxfId="256" priority="29" operator="lessThan">
      <formula>0</formula>
    </cfRule>
  </conditionalFormatting>
  <conditionalFormatting sqref="W118:X118">
    <cfRule type="cellIs" dxfId="255" priority="28" operator="lessThan">
      <formula>0</formula>
    </cfRule>
  </conditionalFormatting>
  <conditionalFormatting sqref="W120:X120">
    <cfRule type="cellIs" dxfId="254" priority="27" operator="lessThan">
      <formula>0</formula>
    </cfRule>
  </conditionalFormatting>
  <conditionalFormatting sqref="W122:X122">
    <cfRule type="cellIs" dxfId="253" priority="26" operator="lessThan">
      <formula>0</formula>
    </cfRule>
  </conditionalFormatting>
  <conditionalFormatting sqref="W124:X124">
    <cfRule type="cellIs" dxfId="252" priority="25" operator="lessThan">
      <formula>0</formula>
    </cfRule>
  </conditionalFormatting>
  <conditionalFormatting sqref="W126:X126">
    <cfRule type="cellIs" dxfId="251" priority="24" operator="lessThan">
      <formula>0</formula>
    </cfRule>
  </conditionalFormatting>
  <conditionalFormatting sqref="W128:X128">
    <cfRule type="cellIs" dxfId="250" priority="23" operator="lessThan">
      <formula>0</formula>
    </cfRule>
  </conditionalFormatting>
  <conditionalFormatting sqref="W130:X130">
    <cfRule type="cellIs" dxfId="249" priority="22" operator="lessThan">
      <formula>0</formula>
    </cfRule>
  </conditionalFormatting>
  <conditionalFormatting sqref="W134:X134">
    <cfRule type="cellIs" dxfId="248" priority="21" operator="lessThan">
      <formula>0</formula>
    </cfRule>
  </conditionalFormatting>
  <conditionalFormatting sqref="W137:X137">
    <cfRule type="cellIs" dxfId="247" priority="20" operator="lessThan">
      <formula>0</formula>
    </cfRule>
  </conditionalFormatting>
  <conditionalFormatting sqref="W139:X139">
    <cfRule type="cellIs" dxfId="246" priority="19" operator="lessThan">
      <formula>0</formula>
    </cfRule>
  </conditionalFormatting>
  <conditionalFormatting sqref="W141:X141">
    <cfRule type="cellIs" dxfId="245" priority="18" operator="lessThan">
      <formula>0</formula>
    </cfRule>
  </conditionalFormatting>
  <conditionalFormatting sqref="W143:X143">
    <cfRule type="cellIs" dxfId="244" priority="17" operator="lessThan">
      <formula>0</formula>
    </cfRule>
  </conditionalFormatting>
  <conditionalFormatting sqref="W145:X145">
    <cfRule type="cellIs" dxfId="243" priority="16" operator="lessThan">
      <formula>0</formula>
    </cfRule>
  </conditionalFormatting>
  <conditionalFormatting sqref="W147:X147">
    <cfRule type="cellIs" dxfId="242" priority="15" operator="lessThan">
      <formula>0</formula>
    </cfRule>
  </conditionalFormatting>
  <conditionalFormatting sqref="W149:X149">
    <cfRule type="cellIs" dxfId="241" priority="14" operator="lessThan">
      <formula>0</formula>
    </cfRule>
  </conditionalFormatting>
  <conditionalFormatting sqref="W151:X151">
    <cfRule type="cellIs" dxfId="240" priority="13" operator="lessThan">
      <formula>0</formula>
    </cfRule>
  </conditionalFormatting>
  <conditionalFormatting sqref="W153:X153">
    <cfRule type="cellIs" dxfId="239" priority="12" operator="lessThan">
      <formula>0</formula>
    </cfRule>
  </conditionalFormatting>
  <conditionalFormatting sqref="W155:X155">
    <cfRule type="cellIs" dxfId="238" priority="11" operator="lessThan">
      <formula>0</formula>
    </cfRule>
  </conditionalFormatting>
  <conditionalFormatting sqref="W157:X157">
    <cfRule type="cellIs" dxfId="237" priority="10" operator="lessThan">
      <formula>0</formula>
    </cfRule>
  </conditionalFormatting>
  <conditionalFormatting sqref="W159:X159">
    <cfRule type="cellIs" dxfId="236" priority="9" operator="lessThan">
      <formula>0</formula>
    </cfRule>
  </conditionalFormatting>
  <conditionalFormatting sqref="W161:X161">
    <cfRule type="cellIs" dxfId="235" priority="8" operator="lessThan">
      <formula>0</formula>
    </cfRule>
  </conditionalFormatting>
  <conditionalFormatting sqref="W163:X163">
    <cfRule type="cellIs" dxfId="234" priority="7" operator="lessThan">
      <formula>0</formula>
    </cfRule>
  </conditionalFormatting>
  <conditionalFormatting sqref="W165:X165">
    <cfRule type="cellIs" dxfId="233" priority="6" operator="lessThan">
      <formula>0</formula>
    </cfRule>
  </conditionalFormatting>
  <conditionalFormatting sqref="W168:X168">
    <cfRule type="cellIs" dxfId="232" priority="5" operator="lessThan">
      <formula>0</formula>
    </cfRule>
  </conditionalFormatting>
  <conditionalFormatting sqref="W170:X170">
    <cfRule type="cellIs" dxfId="231" priority="4" operator="lessThan">
      <formula>0</formula>
    </cfRule>
  </conditionalFormatting>
  <conditionalFormatting sqref="W172:X172">
    <cfRule type="cellIs" dxfId="230" priority="3" operator="lessThan">
      <formula>0</formula>
    </cfRule>
  </conditionalFormatting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9"/>
  <sheetViews>
    <sheetView topLeftCell="A8" workbookViewId="0">
      <selection activeCell="T15" sqref="T15"/>
    </sheetView>
  </sheetViews>
  <sheetFormatPr defaultColWidth="9" defaultRowHeight="14.5" x14ac:dyDescent="0.35"/>
  <cols>
    <col min="1" max="1" width="3.7265625" style="119" customWidth="1"/>
    <col min="2" max="2" width="13.26953125" style="7" customWidth="1"/>
    <col min="3" max="3" width="45.1796875" style="120" customWidth="1"/>
    <col min="4" max="4" width="3.81640625" style="120" customWidth="1"/>
    <col min="5" max="5" width="7.1796875" style="121" hidden="1" customWidth="1"/>
    <col min="6" max="6" width="9.26953125" style="121" customWidth="1"/>
    <col min="7" max="7" width="9.54296875" style="79" customWidth="1"/>
    <col min="8" max="8" width="10.54296875" style="79" customWidth="1"/>
    <col min="9" max="9" width="15.453125" style="79" hidden="1" customWidth="1"/>
    <col min="10" max="10" width="15.54296875" style="79" hidden="1" customWidth="1"/>
    <col min="11" max="11" width="14.54296875" style="79" hidden="1" customWidth="1"/>
    <col min="12" max="13" width="14" style="79" hidden="1" customWidth="1"/>
    <col min="14" max="14" width="14.54296875" style="79" hidden="1" customWidth="1"/>
    <col min="15" max="15" width="14.26953125" style="79" hidden="1" customWidth="1"/>
    <col min="16" max="16" width="16" style="79" hidden="1" customWidth="1"/>
    <col min="17" max="17" width="0" style="7" hidden="1" customWidth="1"/>
    <col min="18" max="18" width="9.54296875" style="79" customWidth="1"/>
    <col min="19" max="19" width="14.1796875" style="79" hidden="1" customWidth="1"/>
    <col min="20" max="23" width="12.7265625" style="7" customWidth="1"/>
    <col min="24" max="24" width="16.54296875" style="7" customWidth="1"/>
    <col min="25" max="25" width="9" style="7" customWidth="1"/>
    <col min="26" max="28" width="9" style="7"/>
    <col min="29" max="29" width="29.54296875" style="7" customWidth="1"/>
    <col min="30" max="257" width="9" style="7"/>
    <col min="258" max="258" width="3.7265625" style="7" customWidth="1"/>
    <col min="259" max="259" width="13.26953125" style="7" customWidth="1"/>
    <col min="260" max="260" width="45.1796875" style="7" customWidth="1"/>
    <col min="261" max="261" width="3.81640625" style="7" customWidth="1"/>
    <col min="262" max="262" width="7.1796875" style="7" customWidth="1"/>
    <col min="263" max="263" width="9.26953125" style="7" customWidth="1"/>
    <col min="264" max="264" width="10.54296875" style="7" customWidth="1"/>
    <col min="265" max="265" width="15.453125" style="7" customWidth="1"/>
    <col min="266" max="266" width="15.54296875" style="7" customWidth="1"/>
    <col min="267" max="267" width="14.54296875" style="7" customWidth="1"/>
    <col min="268" max="269" width="14" style="7" customWidth="1"/>
    <col min="270" max="270" width="14.54296875" style="7" customWidth="1"/>
    <col min="271" max="271" width="14.26953125" style="7" customWidth="1"/>
    <col min="272" max="272" width="16" style="7" customWidth="1"/>
    <col min="273" max="513" width="9" style="7"/>
    <col min="514" max="514" width="3.7265625" style="7" customWidth="1"/>
    <col min="515" max="515" width="13.26953125" style="7" customWidth="1"/>
    <col min="516" max="516" width="45.1796875" style="7" customWidth="1"/>
    <col min="517" max="517" width="3.81640625" style="7" customWidth="1"/>
    <col min="518" max="518" width="7.1796875" style="7" customWidth="1"/>
    <col min="519" max="519" width="9.26953125" style="7" customWidth="1"/>
    <col min="520" max="520" width="10.54296875" style="7" customWidth="1"/>
    <col min="521" max="521" width="15.453125" style="7" customWidth="1"/>
    <col min="522" max="522" width="15.54296875" style="7" customWidth="1"/>
    <col min="523" max="523" width="14.54296875" style="7" customWidth="1"/>
    <col min="524" max="525" width="14" style="7" customWidth="1"/>
    <col min="526" max="526" width="14.54296875" style="7" customWidth="1"/>
    <col min="527" max="527" width="14.26953125" style="7" customWidth="1"/>
    <col min="528" max="528" width="16" style="7" customWidth="1"/>
    <col min="529" max="769" width="9" style="7"/>
    <col min="770" max="770" width="3.7265625" style="7" customWidth="1"/>
    <col min="771" max="771" width="13.26953125" style="7" customWidth="1"/>
    <col min="772" max="772" width="45.1796875" style="7" customWidth="1"/>
    <col min="773" max="773" width="3.81640625" style="7" customWidth="1"/>
    <col min="774" max="774" width="7.1796875" style="7" customWidth="1"/>
    <col min="775" max="775" width="9.26953125" style="7" customWidth="1"/>
    <col min="776" max="776" width="10.54296875" style="7" customWidth="1"/>
    <col min="777" max="777" width="15.453125" style="7" customWidth="1"/>
    <col min="778" max="778" width="15.54296875" style="7" customWidth="1"/>
    <col min="779" max="779" width="14.54296875" style="7" customWidth="1"/>
    <col min="780" max="781" width="14" style="7" customWidth="1"/>
    <col min="782" max="782" width="14.54296875" style="7" customWidth="1"/>
    <col min="783" max="783" width="14.26953125" style="7" customWidth="1"/>
    <col min="784" max="784" width="16" style="7" customWidth="1"/>
    <col min="785" max="1025" width="9" style="7"/>
    <col min="1026" max="1026" width="3.7265625" style="7" customWidth="1"/>
    <col min="1027" max="1027" width="13.26953125" style="7" customWidth="1"/>
    <col min="1028" max="1028" width="45.1796875" style="7" customWidth="1"/>
    <col min="1029" max="1029" width="3.81640625" style="7" customWidth="1"/>
    <col min="1030" max="1030" width="7.1796875" style="7" customWidth="1"/>
    <col min="1031" max="1031" width="9.26953125" style="7" customWidth="1"/>
    <col min="1032" max="1032" width="10.54296875" style="7" customWidth="1"/>
    <col min="1033" max="1033" width="15.453125" style="7" customWidth="1"/>
    <col min="1034" max="1034" width="15.54296875" style="7" customWidth="1"/>
    <col min="1035" max="1035" width="14.54296875" style="7" customWidth="1"/>
    <col min="1036" max="1037" width="14" style="7" customWidth="1"/>
    <col min="1038" max="1038" width="14.54296875" style="7" customWidth="1"/>
    <col min="1039" max="1039" width="14.26953125" style="7" customWidth="1"/>
    <col min="1040" max="1040" width="16" style="7" customWidth="1"/>
    <col min="1041" max="1281" width="9" style="7"/>
    <col min="1282" max="1282" width="3.7265625" style="7" customWidth="1"/>
    <col min="1283" max="1283" width="13.26953125" style="7" customWidth="1"/>
    <col min="1284" max="1284" width="45.1796875" style="7" customWidth="1"/>
    <col min="1285" max="1285" width="3.81640625" style="7" customWidth="1"/>
    <col min="1286" max="1286" width="7.1796875" style="7" customWidth="1"/>
    <col min="1287" max="1287" width="9.26953125" style="7" customWidth="1"/>
    <col min="1288" max="1288" width="10.54296875" style="7" customWidth="1"/>
    <col min="1289" max="1289" width="15.453125" style="7" customWidth="1"/>
    <col min="1290" max="1290" width="15.54296875" style="7" customWidth="1"/>
    <col min="1291" max="1291" width="14.54296875" style="7" customWidth="1"/>
    <col min="1292" max="1293" width="14" style="7" customWidth="1"/>
    <col min="1294" max="1294" width="14.54296875" style="7" customWidth="1"/>
    <col min="1295" max="1295" width="14.26953125" style="7" customWidth="1"/>
    <col min="1296" max="1296" width="16" style="7" customWidth="1"/>
    <col min="1297" max="1537" width="9" style="7"/>
    <col min="1538" max="1538" width="3.7265625" style="7" customWidth="1"/>
    <col min="1539" max="1539" width="13.26953125" style="7" customWidth="1"/>
    <col min="1540" max="1540" width="45.1796875" style="7" customWidth="1"/>
    <col min="1541" max="1541" width="3.81640625" style="7" customWidth="1"/>
    <col min="1542" max="1542" width="7.1796875" style="7" customWidth="1"/>
    <col min="1543" max="1543" width="9.26953125" style="7" customWidth="1"/>
    <col min="1544" max="1544" width="10.54296875" style="7" customWidth="1"/>
    <col min="1545" max="1545" width="15.453125" style="7" customWidth="1"/>
    <col min="1546" max="1546" width="15.54296875" style="7" customWidth="1"/>
    <col min="1547" max="1547" width="14.54296875" style="7" customWidth="1"/>
    <col min="1548" max="1549" width="14" style="7" customWidth="1"/>
    <col min="1550" max="1550" width="14.54296875" style="7" customWidth="1"/>
    <col min="1551" max="1551" width="14.26953125" style="7" customWidth="1"/>
    <col min="1552" max="1552" width="16" style="7" customWidth="1"/>
    <col min="1553" max="1793" width="9" style="7"/>
    <col min="1794" max="1794" width="3.7265625" style="7" customWidth="1"/>
    <col min="1795" max="1795" width="13.26953125" style="7" customWidth="1"/>
    <col min="1796" max="1796" width="45.1796875" style="7" customWidth="1"/>
    <col min="1797" max="1797" width="3.81640625" style="7" customWidth="1"/>
    <col min="1798" max="1798" width="7.1796875" style="7" customWidth="1"/>
    <col min="1799" max="1799" width="9.26953125" style="7" customWidth="1"/>
    <col min="1800" max="1800" width="10.54296875" style="7" customWidth="1"/>
    <col min="1801" max="1801" width="15.453125" style="7" customWidth="1"/>
    <col min="1802" max="1802" width="15.54296875" style="7" customWidth="1"/>
    <col min="1803" max="1803" width="14.54296875" style="7" customWidth="1"/>
    <col min="1804" max="1805" width="14" style="7" customWidth="1"/>
    <col min="1806" max="1806" width="14.54296875" style="7" customWidth="1"/>
    <col min="1807" max="1807" width="14.26953125" style="7" customWidth="1"/>
    <col min="1808" max="1808" width="16" style="7" customWidth="1"/>
    <col min="1809" max="2049" width="9" style="7"/>
    <col min="2050" max="2050" width="3.7265625" style="7" customWidth="1"/>
    <col min="2051" max="2051" width="13.26953125" style="7" customWidth="1"/>
    <col min="2052" max="2052" width="45.1796875" style="7" customWidth="1"/>
    <col min="2053" max="2053" width="3.81640625" style="7" customWidth="1"/>
    <col min="2054" max="2054" width="7.1796875" style="7" customWidth="1"/>
    <col min="2055" max="2055" width="9.26953125" style="7" customWidth="1"/>
    <col min="2056" max="2056" width="10.54296875" style="7" customWidth="1"/>
    <col min="2057" max="2057" width="15.453125" style="7" customWidth="1"/>
    <col min="2058" max="2058" width="15.54296875" style="7" customWidth="1"/>
    <col min="2059" max="2059" width="14.54296875" style="7" customWidth="1"/>
    <col min="2060" max="2061" width="14" style="7" customWidth="1"/>
    <col min="2062" max="2062" width="14.54296875" style="7" customWidth="1"/>
    <col min="2063" max="2063" width="14.26953125" style="7" customWidth="1"/>
    <col min="2064" max="2064" width="16" style="7" customWidth="1"/>
    <col min="2065" max="2305" width="9" style="7"/>
    <col min="2306" max="2306" width="3.7265625" style="7" customWidth="1"/>
    <col min="2307" max="2307" width="13.26953125" style="7" customWidth="1"/>
    <col min="2308" max="2308" width="45.1796875" style="7" customWidth="1"/>
    <col min="2309" max="2309" width="3.81640625" style="7" customWidth="1"/>
    <col min="2310" max="2310" width="7.1796875" style="7" customWidth="1"/>
    <col min="2311" max="2311" width="9.26953125" style="7" customWidth="1"/>
    <col min="2312" max="2312" width="10.54296875" style="7" customWidth="1"/>
    <col min="2313" max="2313" width="15.453125" style="7" customWidth="1"/>
    <col min="2314" max="2314" width="15.54296875" style="7" customWidth="1"/>
    <col min="2315" max="2315" width="14.54296875" style="7" customWidth="1"/>
    <col min="2316" max="2317" width="14" style="7" customWidth="1"/>
    <col min="2318" max="2318" width="14.54296875" style="7" customWidth="1"/>
    <col min="2319" max="2319" width="14.26953125" style="7" customWidth="1"/>
    <col min="2320" max="2320" width="16" style="7" customWidth="1"/>
    <col min="2321" max="2561" width="9" style="7"/>
    <col min="2562" max="2562" width="3.7265625" style="7" customWidth="1"/>
    <col min="2563" max="2563" width="13.26953125" style="7" customWidth="1"/>
    <col min="2564" max="2564" width="45.1796875" style="7" customWidth="1"/>
    <col min="2565" max="2565" width="3.81640625" style="7" customWidth="1"/>
    <col min="2566" max="2566" width="7.1796875" style="7" customWidth="1"/>
    <col min="2567" max="2567" width="9.26953125" style="7" customWidth="1"/>
    <col min="2568" max="2568" width="10.54296875" style="7" customWidth="1"/>
    <col min="2569" max="2569" width="15.453125" style="7" customWidth="1"/>
    <col min="2570" max="2570" width="15.54296875" style="7" customWidth="1"/>
    <col min="2571" max="2571" width="14.54296875" style="7" customWidth="1"/>
    <col min="2572" max="2573" width="14" style="7" customWidth="1"/>
    <col min="2574" max="2574" width="14.54296875" style="7" customWidth="1"/>
    <col min="2575" max="2575" width="14.26953125" style="7" customWidth="1"/>
    <col min="2576" max="2576" width="16" style="7" customWidth="1"/>
    <col min="2577" max="2817" width="9" style="7"/>
    <col min="2818" max="2818" width="3.7265625" style="7" customWidth="1"/>
    <col min="2819" max="2819" width="13.26953125" style="7" customWidth="1"/>
    <col min="2820" max="2820" width="45.1796875" style="7" customWidth="1"/>
    <col min="2821" max="2821" width="3.81640625" style="7" customWidth="1"/>
    <col min="2822" max="2822" width="7.1796875" style="7" customWidth="1"/>
    <col min="2823" max="2823" width="9.26953125" style="7" customWidth="1"/>
    <col min="2824" max="2824" width="10.54296875" style="7" customWidth="1"/>
    <col min="2825" max="2825" width="15.453125" style="7" customWidth="1"/>
    <col min="2826" max="2826" width="15.54296875" style="7" customWidth="1"/>
    <col min="2827" max="2827" width="14.54296875" style="7" customWidth="1"/>
    <col min="2828" max="2829" width="14" style="7" customWidth="1"/>
    <col min="2830" max="2830" width="14.54296875" style="7" customWidth="1"/>
    <col min="2831" max="2831" width="14.26953125" style="7" customWidth="1"/>
    <col min="2832" max="2832" width="16" style="7" customWidth="1"/>
    <col min="2833" max="3073" width="9" style="7"/>
    <col min="3074" max="3074" width="3.7265625" style="7" customWidth="1"/>
    <col min="3075" max="3075" width="13.26953125" style="7" customWidth="1"/>
    <col min="3076" max="3076" width="45.1796875" style="7" customWidth="1"/>
    <col min="3077" max="3077" width="3.81640625" style="7" customWidth="1"/>
    <col min="3078" max="3078" width="7.1796875" style="7" customWidth="1"/>
    <col min="3079" max="3079" width="9.26953125" style="7" customWidth="1"/>
    <col min="3080" max="3080" width="10.54296875" style="7" customWidth="1"/>
    <col min="3081" max="3081" width="15.453125" style="7" customWidth="1"/>
    <col min="3082" max="3082" width="15.54296875" style="7" customWidth="1"/>
    <col min="3083" max="3083" width="14.54296875" style="7" customWidth="1"/>
    <col min="3084" max="3085" width="14" style="7" customWidth="1"/>
    <col min="3086" max="3086" width="14.54296875" style="7" customWidth="1"/>
    <col min="3087" max="3087" width="14.26953125" style="7" customWidth="1"/>
    <col min="3088" max="3088" width="16" style="7" customWidth="1"/>
    <col min="3089" max="3329" width="9" style="7"/>
    <col min="3330" max="3330" width="3.7265625" style="7" customWidth="1"/>
    <col min="3331" max="3331" width="13.26953125" style="7" customWidth="1"/>
    <col min="3332" max="3332" width="45.1796875" style="7" customWidth="1"/>
    <col min="3333" max="3333" width="3.81640625" style="7" customWidth="1"/>
    <col min="3334" max="3334" width="7.1796875" style="7" customWidth="1"/>
    <col min="3335" max="3335" width="9.26953125" style="7" customWidth="1"/>
    <col min="3336" max="3336" width="10.54296875" style="7" customWidth="1"/>
    <col min="3337" max="3337" width="15.453125" style="7" customWidth="1"/>
    <col min="3338" max="3338" width="15.54296875" style="7" customWidth="1"/>
    <col min="3339" max="3339" width="14.54296875" style="7" customWidth="1"/>
    <col min="3340" max="3341" width="14" style="7" customWidth="1"/>
    <col min="3342" max="3342" width="14.54296875" style="7" customWidth="1"/>
    <col min="3343" max="3343" width="14.26953125" style="7" customWidth="1"/>
    <col min="3344" max="3344" width="16" style="7" customWidth="1"/>
    <col min="3345" max="3585" width="9" style="7"/>
    <col min="3586" max="3586" width="3.7265625" style="7" customWidth="1"/>
    <col min="3587" max="3587" width="13.26953125" style="7" customWidth="1"/>
    <col min="3588" max="3588" width="45.1796875" style="7" customWidth="1"/>
    <col min="3589" max="3589" width="3.81640625" style="7" customWidth="1"/>
    <col min="3590" max="3590" width="7.1796875" style="7" customWidth="1"/>
    <col min="3591" max="3591" width="9.26953125" style="7" customWidth="1"/>
    <col min="3592" max="3592" width="10.54296875" style="7" customWidth="1"/>
    <col min="3593" max="3593" width="15.453125" style="7" customWidth="1"/>
    <col min="3594" max="3594" width="15.54296875" style="7" customWidth="1"/>
    <col min="3595" max="3595" width="14.54296875" style="7" customWidth="1"/>
    <col min="3596" max="3597" width="14" style="7" customWidth="1"/>
    <col min="3598" max="3598" width="14.54296875" style="7" customWidth="1"/>
    <col min="3599" max="3599" width="14.26953125" style="7" customWidth="1"/>
    <col min="3600" max="3600" width="16" style="7" customWidth="1"/>
    <col min="3601" max="3841" width="9" style="7"/>
    <col min="3842" max="3842" width="3.7265625" style="7" customWidth="1"/>
    <col min="3843" max="3843" width="13.26953125" style="7" customWidth="1"/>
    <col min="3844" max="3844" width="45.1796875" style="7" customWidth="1"/>
    <col min="3845" max="3845" width="3.81640625" style="7" customWidth="1"/>
    <col min="3846" max="3846" width="7.1796875" style="7" customWidth="1"/>
    <col min="3847" max="3847" width="9.26953125" style="7" customWidth="1"/>
    <col min="3848" max="3848" width="10.54296875" style="7" customWidth="1"/>
    <col min="3849" max="3849" width="15.453125" style="7" customWidth="1"/>
    <col min="3850" max="3850" width="15.54296875" style="7" customWidth="1"/>
    <col min="3851" max="3851" width="14.54296875" style="7" customWidth="1"/>
    <col min="3852" max="3853" width="14" style="7" customWidth="1"/>
    <col min="3854" max="3854" width="14.54296875" style="7" customWidth="1"/>
    <col min="3855" max="3855" width="14.26953125" style="7" customWidth="1"/>
    <col min="3856" max="3856" width="16" style="7" customWidth="1"/>
    <col min="3857" max="4097" width="9" style="7"/>
    <col min="4098" max="4098" width="3.7265625" style="7" customWidth="1"/>
    <col min="4099" max="4099" width="13.26953125" style="7" customWidth="1"/>
    <col min="4100" max="4100" width="45.1796875" style="7" customWidth="1"/>
    <col min="4101" max="4101" width="3.81640625" style="7" customWidth="1"/>
    <col min="4102" max="4102" width="7.1796875" style="7" customWidth="1"/>
    <col min="4103" max="4103" width="9.26953125" style="7" customWidth="1"/>
    <col min="4104" max="4104" width="10.54296875" style="7" customWidth="1"/>
    <col min="4105" max="4105" width="15.453125" style="7" customWidth="1"/>
    <col min="4106" max="4106" width="15.54296875" style="7" customWidth="1"/>
    <col min="4107" max="4107" width="14.54296875" style="7" customWidth="1"/>
    <col min="4108" max="4109" width="14" style="7" customWidth="1"/>
    <col min="4110" max="4110" width="14.54296875" style="7" customWidth="1"/>
    <col min="4111" max="4111" width="14.26953125" style="7" customWidth="1"/>
    <col min="4112" max="4112" width="16" style="7" customWidth="1"/>
    <col min="4113" max="4353" width="9" style="7"/>
    <col min="4354" max="4354" width="3.7265625" style="7" customWidth="1"/>
    <col min="4355" max="4355" width="13.26953125" style="7" customWidth="1"/>
    <col min="4356" max="4356" width="45.1796875" style="7" customWidth="1"/>
    <col min="4357" max="4357" width="3.81640625" style="7" customWidth="1"/>
    <col min="4358" max="4358" width="7.1796875" style="7" customWidth="1"/>
    <col min="4359" max="4359" width="9.26953125" style="7" customWidth="1"/>
    <col min="4360" max="4360" width="10.54296875" style="7" customWidth="1"/>
    <col min="4361" max="4361" width="15.453125" style="7" customWidth="1"/>
    <col min="4362" max="4362" width="15.54296875" style="7" customWidth="1"/>
    <col min="4363" max="4363" width="14.54296875" style="7" customWidth="1"/>
    <col min="4364" max="4365" width="14" style="7" customWidth="1"/>
    <col min="4366" max="4366" width="14.54296875" style="7" customWidth="1"/>
    <col min="4367" max="4367" width="14.26953125" style="7" customWidth="1"/>
    <col min="4368" max="4368" width="16" style="7" customWidth="1"/>
    <col min="4369" max="4609" width="9" style="7"/>
    <col min="4610" max="4610" width="3.7265625" style="7" customWidth="1"/>
    <col min="4611" max="4611" width="13.26953125" style="7" customWidth="1"/>
    <col min="4612" max="4612" width="45.1796875" style="7" customWidth="1"/>
    <col min="4613" max="4613" width="3.81640625" style="7" customWidth="1"/>
    <col min="4614" max="4614" width="7.1796875" style="7" customWidth="1"/>
    <col min="4615" max="4615" width="9.26953125" style="7" customWidth="1"/>
    <col min="4616" max="4616" width="10.54296875" style="7" customWidth="1"/>
    <col min="4617" max="4617" width="15.453125" style="7" customWidth="1"/>
    <col min="4618" max="4618" width="15.54296875" style="7" customWidth="1"/>
    <col min="4619" max="4619" width="14.54296875" style="7" customWidth="1"/>
    <col min="4620" max="4621" width="14" style="7" customWidth="1"/>
    <col min="4622" max="4622" width="14.54296875" style="7" customWidth="1"/>
    <col min="4623" max="4623" width="14.26953125" style="7" customWidth="1"/>
    <col min="4624" max="4624" width="16" style="7" customWidth="1"/>
    <col min="4625" max="4865" width="9" style="7"/>
    <col min="4866" max="4866" width="3.7265625" style="7" customWidth="1"/>
    <col min="4867" max="4867" width="13.26953125" style="7" customWidth="1"/>
    <col min="4868" max="4868" width="45.1796875" style="7" customWidth="1"/>
    <col min="4869" max="4869" width="3.81640625" style="7" customWidth="1"/>
    <col min="4870" max="4870" width="7.1796875" style="7" customWidth="1"/>
    <col min="4871" max="4871" width="9.26953125" style="7" customWidth="1"/>
    <col min="4872" max="4872" width="10.54296875" style="7" customWidth="1"/>
    <col min="4873" max="4873" width="15.453125" style="7" customWidth="1"/>
    <col min="4874" max="4874" width="15.54296875" style="7" customWidth="1"/>
    <col min="4875" max="4875" width="14.54296875" style="7" customWidth="1"/>
    <col min="4876" max="4877" width="14" style="7" customWidth="1"/>
    <col min="4878" max="4878" width="14.54296875" style="7" customWidth="1"/>
    <col min="4879" max="4879" width="14.26953125" style="7" customWidth="1"/>
    <col min="4880" max="4880" width="16" style="7" customWidth="1"/>
    <col min="4881" max="5121" width="9" style="7"/>
    <col min="5122" max="5122" width="3.7265625" style="7" customWidth="1"/>
    <col min="5123" max="5123" width="13.26953125" style="7" customWidth="1"/>
    <col min="5124" max="5124" width="45.1796875" style="7" customWidth="1"/>
    <col min="5125" max="5125" width="3.81640625" style="7" customWidth="1"/>
    <col min="5126" max="5126" width="7.1796875" style="7" customWidth="1"/>
    <col min="5127" max="5127" width="9.26953125" style="7" customWidth="1"/>
    <col min="5128" max="5128" width="10.54296875" style="7" customWidth="1"/>
    <col min="5129" max="5129" width="15.453125" style="7" customWidth="1"/>
    <col min="5130" max="5130" width="15.54296875" style="7" customWidth="1"/>
    <col min="5131" max="5131" width="14.54296875" style="7" customWidth="1"/>
    <col min="5132" max="5133" width="14" style="7" customWidth="1"/>
    <col min="5134" max="5134" width="14.54296875" style="7" customWidth="1"/>
    <col min="5135" max="5135" width="14.26953125" style="7" customWidth="1"/>
    <col min="5136" max="5136" width="16" style="7" customWidth="1"/>
    <col min="5137" max="5377" width="9" style="7"/>
    <col min="5378" max="5378" width="3.7265625" style="7" customWidth="1"/>
    <col min="5379" max="5379" width="13.26953125" style="7" customWidth="1"/>
    <col min="5380" max="5380" width="45.1796875" style="7" customWidth="1"/>
    <col min="5381" max="5381" width="3.81640625" style="7" customWidth="1"/>
    <col min="5382" max="5382" width="7.1796875" style="7" customWidth="1"/>
    <col min="5383" max="5383" width="9.26953125" style="7" customWidth="1"/>
    <col min="5384" max="5384" width="10.54296875" style="7" customWidth="1"/>
    <col min="5385" max="5385" width="15.453125" style="7" customWidth="1"/>
    <col min="5386" max="5386" width="15.54296875" style="7" customWidth="1"/>
    <col min="5387" max="5387" width="14.54296875" style="7" customWidth="1"/>
    <col min="5388" max="5389" width="14" style="7" customWidth="1"/>
    <col min="5390" max="5390" width="14.54296875" style="7" customWidth="1"/>
    <col min="5391" max="5391" width="14.26953125" style="7" customWidth="1"/>
    <col min="5392" max="5392" width="16" style="7" customWidth="1"/>
    <col min="5393" max="5633" width="9" style="7"/>
    <col min="5634" max="5634" width="3.7265625" style="7" customWidth="1"/>
    <col min="5635" max="5635" width="13.26953125" style="7" customWidth="1"/>
    <col min="5636" max="5636" width="45.1796875" style="7" customWidth="1"/>
    <col min="5637" max="5637" width="3.81640625" style="7" customWidth="1"/>
    <col min="5638" max="5638" width="7.1796875" style="7" customWidth="1"/>
    <col min="5639" max="5639" width="9.26953125" style="7" customWidth="1"/>
    <col min="5640" max="5640" width="10.54296875" style="7" customWidth="1"/>
    <col min="5641" max="5641" width="15.453125" style="7" customWidth="1"/>
    <col min="5642" max="5642" width="15.54296875" style="7" customWidth="1"/>
    <col min="5643" max="5643" width="14.54296875" style="7" customWidth="1"/>
    <col min="5644" max="5645" width="14" style="7" customWidth="1"/>
    <col min="5646" max="5646" width="14.54296875" style="7" customWidth="1"/>
    <col min="5647" max="5647" width="14.26953125" style="7" customWidth="1"/>
    <col min="5648" max="5648" width="16" style="7" customWidth="1"/>
    <col min="5649" max="5889" width="9" style="7"/>
    <col min="5890" max="5890" width="3.7265625" style="7" customWidth="1"/>
    <col min="5891" max="5891" width="13.26953125" style="7" customWidth="1"/>
    <col min="5892" max="5892" width="45.1796875" style="7" customWidth="1"/>
    <col min="5893" max="5893" width="3.81640625" style="7" customWidth="1"/>
    <col min="5894" max="5894" width="7.1796875" style="7" customWidth="1"/>
    <col min="5895" max="5895" width="9.26953125" style="7" customWidth="1"/>
    <col min="5896" max="5896" width="10.54296875" style="7" customWidth="1"/>
    <col min="5897" max="5897" width="15.453125" style="7" customWidth="1"/>
    <col min="5898" max="5898" width="15.54296875" style="7" customWidth="1"/>
    <col min="5899" max="5899" width="14.54296875" style="7" customWidth="1"/>
    <col min="5900" max="5901" width="14" style="7" customWidth="1"/>
    <col min="5902" max="5902" width="14.54296875" style="7" customWidth="1"/>
    <col min="5903" max="5903" width="14.26953125" style="7" customWidth="1"/>
    <col min="5904" max="5904" width="16" style="7" customWidth="1"/>
    <col min="5905" max="6145" width="9" style="7"/>
    <col min="6146" max="6146" width="3.7265625" style="7" customWidth="1"/>
    <col min="6147" max="6147" width="13.26953125" style="7" customWidth="1"/>
    <col min="6148" max="6148" width="45.1796875" style="7" customWidth="1"/>
    <col min="6149" max="6149" width="3.81640625" style="7" customWidth="1"/>
    <col min="6150" max="6150" width="7.1796875" style="7" customWidth="1"/>
    <col min="6151" max="6151" width="9.26953125" style="7" customWidth="1"/>
    <col min="6152" max="6152" width="10.54296875" style="7" customWidth="1"/>
    <col min="6153" max="6153" width="15.453125" style="7" customWidth="1"/>
    <col min="6154" max="6154" width="15.54296875" style="7" customWidth="1"/>
    <col min="6155" max="6155" width="14.54296875" style="7" customWidth="1"/>
    <col min="6156" max="6157" width="14" style="7" customWidth="1"/>
    <col min="6158" max="6158" width="14.54296875" style="7" customWidth="1"/>
    <col min="6159" max="6159" width="14.26953125" style="7" customWidth="1"/>
    <col min="6160" max="6160" width="16" style="7" customWidth="1"/>
    <col min="6161" max="6401" width="9" style="7"/>
    <col min="6402" max="6402" width="3.7265625" style="7" customWidth="1"/>
    <col min="6403" max="6403" width="13.26953125" style="7" customWidth="1"/>
    <col min="6404" max="6404" width="45.1796875" style="7" customWidth="1"/>
    <col min="6405" max="6405" width="3.81640625" style="7" customWidth="1"/>
    <col min="6406" max="6406" width="7.1796875" style="7" customWidth="1"/>
    <col min="6407" max="6407" width="9.26953125" style="7" customWidth="1"/>
    <col min="6408" max="6408" width="10.54296875" style="7" customWidth="1"/>
    <col min="6409" max="6409" width="15.453125" style="7" customWidth="1"/>
    <col min="6410" max="6410" width="15.54296875" style="7" customWidth="1"/>
    <col min="6411" max="6411" width="14.54296875" style="7" customWidth="1"/>
    <col min="6412" max="6413" width="14" style="7" customWidth="1"/>
    <col min="6414" max="6414" width="14.54296875" style="7" customWidth="1"/>
    <col min="6415" max="6415" width="14.26953125" style="7" customWidth="1"/>
    <col min="6416" max="6416" width="16" style="7" customWidth="1"/>
    <col min="6417" max="6657" width="9" style="7"/>
    <col min="6658" max="6658" width="3.7265625" style="7" customWidth="1"/>
    <col min="6659" max="6659" width="13.26953125" style="7" customWidth="1"/>
    <col min="6660" max="6660" width="45.1796875" style="7" customWidth="1"/>
    <col min="6661" max="6661" width="3.81640625" style="7" customWidth="1"/>
    <col min="6662" max="6662" width="7.1796875" style="7" customWidth="1"/>
    <col min="6663" max="6663" width="9.26953125" style="7" customWidth="1"/>
    <col min="6664" max="6664" width="10.54296875" style="7" customWidth="1"/>
    <col min="6665" max="6665" width="15.453125" style="7" customWidth="1"/>
    <col min="6666" max="6666" width="15.54296875" style="7" customWidth="1"/>
    <col min="6667" max="6667" width="14.54296875" style="7" customWidth="1"/>
    <col min="6668" max="6669" width="14" style="7" customWidth="1"/>
    <col min="6670" max="6670" width="14.54296875" style="7" customWidth="1"/>
    <col min="6671" max="6671" width="14.26953125" style="7" customWidth="1"/>
    <col min="6672" max="6672" width="16" style="7" customWidth="1"/>
    <col min="6673" max="6913" width="9" style="7"/>
    <col min="6914" max="6914" width="3.7265625" style="7" customWidth="1"/>
    <col min="6915" max="6915" width="13.26953125" style="7" customWidth="1"/>
    <col min="6916" max="6916" width="45.1796875" style="7" customWidth="1"/>
    <col min="6917" max="6917" width="3.81640625" style="7" customWidth="1"/>
    <col min="6918" max="6918" width="7.1796875" style="7" customWidth="1"/>
    <col min="6919" max="6919" width="9.26953125" style="7" customWidth="1"/>
    <col min="6920" max="6920" width="10.54296875" style="7" customWidth="1"/>
    <col min="6921" max="6921" width="15.453125" style="7" customWidth="1"/>
    <col min="6922" max="6922" width="15.54296875" style="7" customWidth="1"/>
    <col min="6923" max="6923" width="14.54296875" style="7" customWidth="1"/>
    <col min="6924" max="6925" width="14" style="7" customWidth="1"/>
    <col min="6926" max="6926" width="14.54296875" style="7" customWidth="1"/>
    <col min="6927" max="6927" width="14.26953125" style="7" customWidth="1"/>
    <col min="6928" max="6928" width="16" style="7" customWidth="1"/>
    <col min="6929" max="7169" width="9" style="7"/>
    <col min="7170" max="7170" width="3.7265625" style="7" customWidth="1"/>
    <col min="7171" max="7171" width="13.26953125" style="7" customWidth="1"/>
    <col min="7172" max="7172" width="45.1796875" style="7" customWidth="1"/>
    <col min="7173" max="7173" width="3.81640625" style="7" customWidth="1"/>
    <col min="7174" max="7174" width="7.1796875" style="7" customWidth="1"/>
    <col min="7175" max="7175" width="9.26953125" style="7" customWidth="1"/>
    <col min="7176" max="7176" width="10.54296875" style="7" customWidth="1"/>
    <col min="7177" max="7177" width="15.453125" style="7" customWidth="1"/>
    <col min="7178" max="7178" width="15.54296875" style="7" customWidth="1"/>
    <col min="7179" max="7179" width="14.54296875" style="7" customWidth="1"/>
    <col min="7180" max="7181" width="14" style="7" customWidth="1"/>
    <col min="7182" max="7182" width="14.54296875" style="7" customWidth="1"/>
    <col min="7183" max="7183" width="14.26953125" style="7" customWidth="1"/>
    <col min="7184" max="7184" width="16" style="7" customWidth="1"/>
    <col min="7185" max="7425" width="9" style="7"/>
    <col min="7426" max="7426" width="3.7265625" style="7" customWidth="1"/>
    <col min="7427" max="7427" width="13.26953125" style="7" customWidth="1"/>
    <col min="7428" max="7428" width="45.1796875" style="7" customWidth="1"/>
    <col min="7429" max="7429" width="3.81640625" style="7" customWidth="1"/>
    <col min="7430" max="7430" width="7.1796875" style="7" customWidth="1"/>
    <col min="7431" max="7431" width="9.26953125" style="7" customWidth="1"/>
    <col min="7432" max="7432" width="10.54296875" style="7" customWidth="1"/>
    <col min="7433" max="7433" width="15.453125" style="7" customWidth="1"/>
    <col min="7434" max="7434" width="15.54296875" style="7" customWidth="1"/>
    <col min="7435" max="7435" width="14.54296875" style="7" customWidth="1"/>
    <col min="7436" max="7437" width="14" style="7" customWidth="1"/>
    <col min="7438" max="7438" width="14.54296875" style="7" customWidth="1"/>
    <col min="7439" max="7439" width="14.26953125" style="7" customWidth="1"/>
    <col min="7440" max="7440" width="16" style="7" customWidth="1"/>
    <col min="7441" max="7681" width="9" style="7"/>
    <col min="7682" max="7682" width="3.7265625" style="7" customWidth="1"/>
    <col min="7683" max="7683" width="13.26953125" style="7" customWidth="1"/>
    <col min="7684" max="7684" width="45.1796875" style="7" customWidth="1"/>
    <col min="7685" max="7685" width="3.81640625" style="7" customWidth="1"/>
    <col min="7686" max="7686" width="7.1796875" style="7" customWidth="1"/>
    <col min="7687" max="7687" width="9.26953125" style="7" customWidth="1"/>
    <col min="7688" max="7688" width="10.54296875" style="7" customWidth="1"/>
    <col min="7689" max="7689" width="15.453125" style="7" customWidth="1"/>
    <col min="7690" max="7690" width="15.54296875" style="7" customWidth="1"/>
    <col min="7691" max="7691" width="14.54296875" style="7" customWidth="1"/>
    <col min="7692" max="7693" width="14" style="7" customWidth="1"/>
    <col min="7694" max="7694" width="14.54296875" style="7" customWidth="1"/>
    <col min="7695" max="7695" width="14.26953125" style="7" customWidth="1"/>
    <col min="7696" max="7696" width="16" style="7" customWidth="1"/>
    <col min="7697" max="7937" width="9" style="7"/>
    <col min="7938" max="7938" width="3.7265625" style="7" customWidth="1"/>
    <col min="7939" max="7939" width="13.26953125" style="7" customWidth="1"/>
    <col min="7940" max="7940" width="45.1796875" style="7" customWidth="1"/>
    <col min="7941" max="7941" width="3.81640625" style="7" customWidth="1"/>
    <col min="7942" max="7942" width="7.1796875" style="7" customWidth="1"/>
    <col min="7943" max="7943" width="9.26953125" style="7" customWidth="1"/>
    <col min="7944" max="7944" width="10.54296875" style="7" customWidth="1"/>
    <col min="7945" max="7945" width="15.453125" style="7" customWidth="1"/>
    <col min="7946" max="7946" width="15.54296875" style="7" customWidth="1"/>
    <col min="7947" max="7947" width="14.54296875" style="7" customWidth="1"/>
    <col min="7948" max="7949" width="14" style="7" customWidth="1"/>
    <col min="7950" max="7950" width="14.54296875" style="7" customWidth="1"/>
    <col min="7951" max="7951" width="14.26953125" style="7" customWidth="1"/>
    <col min="7952" max="7952" width="16" style="7" customWidth="1"/>
    <col min="7953" max="8193" width="9" style="7"/>
    <col min="8194" max="8194" width="3.7265625" style="7" customWidth="1"/>
    <col min="8195" max="8195" width="13.26953125" style="7" customWidth="1"/>
    <col min="8196" max="8196" width="45.1796875" style="7" customWidth="1"/>
    <col min="8197" max="8197" width="3.81640625" style="7" customWidth="1"/>
    <col min="8198" max="8198" width="7.1796875" style="7" customWidth="1"/>
    <col min="8199" max="8199" width="9.26953125" style="7" customWidth="1"/>
    <col min="8200" max="8200" width="10.54296875" style="7" customWidth="1"/>
    <col min="8201" max="8201" width="15.453125" style="7" customWidth="1"/>
    <col min="8202" max="8202" width="15.54296875" style="7" customWidth="1"/>
    <col min="8203" max="8203" width="14.54296875" style="7" customWidth="1"/>
    <col min="8204" max="8205" width="14" style="7" customWidth="1"/>
    <col min="8206" max="8206" width="14.54296875" style="7" customWidth="1"/>
    <col min="8207" max="8207" width="14.26953125" style="7" customWidth="1"/>
    <col min="8208" max="8208" width="16" style="7" customWidth="1"/>
    <col min="8209" max="8449" width="9" style="7"/>
    <col min="8450" max="8450" width="3.7265625" style="7" customWidth="1"/>
    <col min="8451" max="8451" width="13.26953125" style="7" customWidth="1"/>
    <col min="8452" max="8452" width="45.1796875" style="7" customWidth="1"/>
    <col min="8453" max="8453" width="3.81640625" style="7" customWidth="1"/>
    <col min="8454" max="8454" width="7.1796875" style="7" customWidth="1"/>
    <col min="8455" max="8455" width="9.26953125" style="7" customWidth="1"/>
    <col min="8456" max="8456" width="10.54296875" style="7" customWidth="1"/>
    <col min="8457" max="8457" width="15.453125" style="7" customWidth="1"/>
    <col min="8458" max="8458" width="15.54296875" style="7" customWidth="1"/>
    <col min="8459" max="8459" width="14.54296875" style="7" customWidth="1"/>
    <col min="8460" max="8461" width="14" style="7" customWidth="1"/>
    <col min="8462" max="8462" width="14.54296875" style="7" customWidth="1"/>
    <col min="8463" max="8463" width="14.26953125" style="7" customWidth="1"/>
    <col min="8464" max="8464" width="16" style="7" customWidth="1"/>
    <col min="8465" max="8705" width="9" style="7"/>
    <col min="8706" max="8706" width="3.7265625" style="7" customWidth="1"/>
    <col min="8707" max="8707" width="13.26953125" style="7" customWidth="1"/>
    <col min="8708" max="8708" width="45.1796875" style="7" customWidth="1"/>
    <col min="8709" max="8709" width="3.81640625" style="7" customWidth="1"/>
    <col min="8710" max="8710" width="7.1796875" style="7" customWidth="1"/>
    <col min="8711" max="8711" width="9.26953125" style="7" customWidth="1"/>
    <col min="8712" max="8712" width="10.54296875" style="7" customWidth="1"/>
    <col min="8713" max="8713" width="15.453125" style="7" customWidth="1"/>
    <col min="8714" max="8714" width="15.54296875" style="7" customWidth="1"/>
    <col min="8715" max="8715" width="14.54296875" style="7" customWidth="1"/>
    <col min="8716" max="8717" width="14" style="7" customWidth="1"/>
    <col min="8718" max="8718" width="14.54296875" style="7" customWidth="1"/>
    <col min="8719" max="8719" width="14.26953125" style="7" customWidth="1"/>
    <col min="8720" max="8720" width="16" style="7" customWidth="1"/>
    <col min="8721" max="8961" width="9" style="7"/>
    <col min="8962" max="8962" width="3.7265625" style="7" customWidth="1"/>
    <col min="8963" max="8963" width="13.26953125" style="7" customWidth="1"/>
    <col min="8964" max="8964" width="45.1796875" style="7" customWidth="1"/>
    <col min="8965" max="8965" width="3.81640625" style="7" customWidth="1"/>
    <col min="8966" max="8966" width="7.1796875" style="7" customWidth="1"/>
    <col min="8967" max="8967" width="9.26953125" style="7" customWidth="1"/>
    <col min="8968" max="8968" width="10.54296875" style="7" customWidth="1"/>
    <col min="8969" max="8969" width="15.453125" style="7" customWidth="1"/>
    <col min="8970" max="8970" width="15.54296875" style="7" customWidth="1"/>
    <col min="8971" max="8971" width="14.54296875" style="7" customWidth="1"/>
    <col min="8972" max="8973" width="14" style="7" customWidth="1"/>
    <col min="8974" max="8974" width="14.54296875" style="7" customWidth="1"/>
    <col min="8975" max="8975" width="14.26953125" style="7" customWidth="1"/>
    <col min="8976" max="8976" width="16" style="7" customWidth="1"/>
    <col min="8977" max="9217" width="9" style="7"/>
    <col min="9218" max="9218" width="3.7265625" style="7" customWidth="1"/>
    <col min="9219" max="9219" width="13.26953125" style="7" customWidth="1"/>
    <col min="9220" max="9220" width="45.1796875" style="7" customWidth="1"/>
    <col min="9221" max="9221" width="3.81640625" style="7" customWidth="1"/>
    <col min="9222" max="9222" width="7.1796875" style="7" customWidth="1"/>
    <col min="9223" max="9223" width="9.26953125" style="7" customWidth="1"/>
    <col min="9224" max="9224" width="10.54296875" style="7" customWidth="1"/>
    <col min="9225" max="9225" width="15.453125" style="7" customWidth="1"/>
    <col min="9226" max="9226" width="15.54296875" style="7" customWidth="1"/>
    <col min="9227" max="9227" width="14.54296875" style="7" customWidth="1"/>
    <col min="9228" max="9229" width="14" style="7" customWidth="1"/>
    <col min="9230" max="9230" width="14.54296875" style="7" customWidth="1"/>
    <col min="9231" max="9231" width="14.26953125" style="7" customWidth="1"/>
    <col min="9232" max="9232" width="16" style="7" customWidth="1"/>
    <col min="9233" max="9473" width="9" style="7"/>
    <col min="9474" max="9474" width="3.7265625" style="7" customWidth="1"/>
    <col min="9475" max="9475" width="13.26953125" style="7" customWidth="1"/>
    <col min="9476" max="9476" width="45.1796875" style="7" customWidth="1"/>
    <col min="9477" max="9477" width="3.81640625" style="7" customWidth="1"/>
    <col min="9478" max="9478" width="7.1796875" style="7" customWidth="1"/>
    <col min="9479" max="9479" width="9.26953125" style="7" customWidth="1"/>
    <col min="9480" max="9480" width="10.54296875" style="7" customWidth="1"/>
    <col min="9481" max="9481" width="15.453125" style="7" customWidth="1"/>
    <col min="9482" max="9482" width="15.54296875" style="7" customWidth="1"/>
    <col min="9483" max="9483" width="14.54296875" style="7" customWidth="1"/>
    <col min="9484" max="9485" width="14" style="7" customWidth="1"/>
    <col min="9486" max="9486" width="14.54296875" style="7" customWidth="1"/>
    <col min="9487" max="9487" width="14.26953125" style="7" customWidth="1"/>
    <col min="9488" max="9488" width="16" style="7" customWidth="1"/>
    <col min="9489" max="9729" width="9" style="7"/>
    <col min="9730" max="9730" width="3.7265625" style="7" customWidth="1"/>
    <col min="9731" max="9731" width="13.26953125" style="7" customWidth="1"/>
    <col min="9732" max="9732" width="45.1796875" style="7" customWidth="1"/>
    <col min="9733" max="9733" width="3.81640625" style="7" customWidth="1"/>
    <col min="9734" max="9734" width="7.1796875" style="7" customWidth="1"/>
    <col min="9735" max="9735" width="9.26953125" style="7" customWidth="1"/>
    <col min="9736" max="9736" width="10.54296875" style="7" customWidth="1"/>
    <col min="9737" max="9737" width="15.453125" style="7" customWidth="1"/>
    <col min="9738" max="9738" width="15.54296875" style="7" customWidth="1"/>
    <col min="9739" max="9739" width="14.54296875" style="7" customWidth="1"/>
    <col min="9740" max="9741" width="14" style="7" customWidth="1"/>
    <col min="9742" max="9742" width="14.54296875" style="7" customWidth="1"/>
    <col min="9743" max="9743" width="14.26953125" style="7" customWidth="1"/>
    <col min="9744" max="9744" width="16" style="7" customWidth="1"/>
    <col min="9745" max="9985" width="9" style="7"/>
    <col min="9986" max="9986" width="3.7265625" style="7" customWidth="1"/>
    <col min="9987" max="9987" width="13.26953125" style="7" customWidth="1"/>
    <col min="9988" max="9988" width="45.1796875" style="7" customWidth="1"/>
    <col min="9989" max="9989" width="3.81640625" style="7" customWidth="1"/>
    <col min="9990" max="9990" width="7.1796875" style="7" customWidth="1"/>
    <col min="9991" max="9991" width="9.26953125" style="7" customWidth="1"/>
    <col min="9992" max="9992" width="10.54296875" style="7" customWidth="1"/>
    <col min="9993" max="9993" width="15.453125" style="7" customWidth="1"/>
    <col min="9994" max="9994" width="15.54296875" style="7" customWidth="1"/>
    <col min="9995" max="9995" width="14.54296875" style="7" customWidth="1"/>
    <col min="9996" max="9997" width="14" style="7" customWidth="1"/>
    <col min="9998" max="9998" width="14.54296875" style="7" customWidth="1"/>
    <col min="9999" max="9999" width="14.26953125" style="7" customWidth="1"/>
    <col min="10000" max="10000" width="16" style="7" customWidth="1"/>
    <col min="10001" max="10241" width="9" style="7"/>
    <col min="10242" max="10242" width="3.7265625" style="7" customWidth="1"/>
    <col min="10243" max="10243" width="13.26953125" style="7" customWidth="1"/>
    <col min="10244" max="10244" width="45.1796875" style="7" customWidth="1"/>
    <col min="10245" max="10245" width="3.81640625" style="7" customWidth="1"/>
    <col min="10246" max="10246" width="7.1796875" style="7" customWidth="1"/>
    <col min="10247" max="10247" width="9.26953125" style="7" customWidth="1"/>
    <col min="10248" max="10248" width="10.54296875" style="7" customWidth="1"/>
    <col min="10249" max="10249" width="15.453125" style="7" customWidth="1"/>
    <col min="10250" max="10250" width="15.54296875" style="7" customWidth="1"/>
    <col min="10251" max="10251" width="14.54296875" style="7" customWidth="1"/>
    <col min="10252" max="10253" width="14" style="7" customWidth="1"/>
    <col min="10254" max="10254" width="14.54296875" style="7" customWidth="1"/>
    <col min="10255" max="10255" width="14.26953125" style="7" customWidth="1"/>
    <col min="10256" max="10256" width="16" style="7" customWidth="1"/>
    <col min="10257" max="10497" width="9" style="7"/>
    <col min="10498" max="10498" width="3.7265625" style="7" customWidth="1"/>
    <col min="10499" max="10499" width="13.26953125" style="7" customWidth="1"/>
    <col min="10500" max="10500" width="45.1796875" style="7" customWidth="1"/>
    <col min="10501" max="10501" width="3.81640625" style="7" customWidth="1"/>
    <col min="10502" max="10502" width="7.1796875" style="7" customWidth="1"/>
    <col min="10503" max="10503" width="9.26953125" style="7" customWidth="1"/>
    <col min="10504" max="10504" width="10.54296875" style="7" customWidth="1"/>
    <col min="10505" max="10505" width="15.453125" style="7" customWidth="1"/>
    <col min="10506" max="10506" width="15.54296875" style="7" customWidth="1"/>
    <col min="10507" max="10507" width="14.54296875" style="7" customWidth="1"/>
    <col min="10508" max="10509" width="14" style="7" customWidth="1"/>
    <col min="10510" max="10510" width="14.54296875" style="7" customWidth="1"/>
    <col min="10511" max="10511" width="14.26953125" style="7" customWidth="1"/>
    <col min="10512" max="10512" width="16" style="7" customWidth="1"/>
    <col min="10513" max="10753" width="9" style="7"/>
    <col min="10754" max="10754" width="3.7265625" style="7" customWidth="1"/>
    <col min="10755" max="10755" width="13.26953125" style="7" customWidth="1"/>
    <col min="10756" max="10756" width="45.1796875" style="7" customWidth="1"/>
    <col min="10757" max="10757" width="3.81640625" style="7" customWidth="1"/>
    <col min="10758" max="10758" width="7.1796875" style="7" customWidth="1"/>
    <col min="10759" max="10759" width="9.26953125" style="7" customWidth="1"/>
    <col min="10760" max="10760" width="10.54296875" style="7" customWidth="1"/>
    <col min="10761" max="10761" width="15.453125" style="7" customWidth="1"/>
    <col min="10762" max="10762" width="15.54296875" style="7" customWidth="1"/>
    <col min="10763" max="10763" width="14.54296875" style="7" customWidth="1"/>
    <col min="10764" max="10765" width="14" style="7" customWidth="1"/>
    <col min="10766" max="10766" width="14.54296875" style="7" customWidth="1"/>
    <col min="10767" max="10767" width="14.26953125" style="7" customWidth="1"/>
    <col min="10768" max="10768" width="16" style="7" customWidth="1"/>
    <col min="10769" max="11009" width="9" style="7"/>
    <col min="11010" max="11010" width="3.7265625" style="7" customWidth="1"/>
    <col min="11011" max="11011" width="13.26953125" style="7" customWidth="1"/>
    <col min="11012" max="11012" width="45.1796875" style="7" customWidth="1"/>
    <col min="11013" max="11013" width="3.81640625" style="7" customWidth="1"/>
    <col min="11014" max="11014" width="7.1796875" style="7" customWidth="1"/>
    <col min="11015" max="11015" width="9.26953125" style="7" customWidth="1"/>
    <col min="11016" max="11016" width="10.54296875" style="7" customWidth="1"/>
    <col min="11017" max="11017" width="15.453125" style="7" customWidth="1"/>
    <col min="11018" max="11018" width="15.54296875" style="7" customWidth="1"/>
    <col min="11019" max="11019" width="14.54296875" style="7" customWidth="1"/>
    <col min="11020" max="11021" width="14" style="7" customWidth="1"/>
    <col min="11022" max="11022" width="14.54296875" style="7" customWidth="1"/>
    <col min="11023" max="11023" width="14.26953125" style="7" customWidth="1"/>
    <col min="11024" max="11024" width="16" style="7" customWidth="1"/>
    <col min="11025" max="11265" width="9" style="7"/>
    <col min="11266" max="11266" width="3.7265625" style="7" customWidth="1"/>
    <col min="11267" max="11267" width="13.26953125" style="7" customWidth="1"/>
    <col min="11268" max="11268" width="45.1796875" style="7" customWidth="1"/>
    <col min="11269" max="11269" width="3.81640625" style="7" customWidth="1"/>
    <col min="11270" max="11270" width="7.1796875" style="7" customWidth="1"/>
    <col min="11271" max="11271" width="9.26953125" style="7" customWidth="1"/>
    <col min="11272" max="11272" width="10.54296875" style="7" customWidth="1"/>
    <col min="11273" max="11273" width="15.453125" style="7" customWidth="1"/>
    <col min="11274" max="11274" width="15.54296875" style="7" customWidth="1"/>
    <col min="11275" max="11275" width="14.54296875" style="7" customWidth="1"/>
    <col min="11276" max="11277" width="14" style="7" customWidth="1"/>
    <col min="11278" max="11278" width="14.54296875" style="7" customWidth="1"/>
    <col min="11279" max="11279" width="14.26953125" style="7" customWidth="1"/>
    <col min="11280" max="11280" width="16" style="7" customWidth="1"/>
    <col min="11281" max="11521" width="9" style="7"/>
    <col min="11522" max="11522" width="3.7265625" style="7" customWidth="1"/>
    <col min="11523" max="11523" width="13.26953125" style="7" customWidth="1"/>
    <col min="11524" max="11524" width="45.1796875" style="7" customWidth="1"/>
    <col min="11525" max="11525" width="3.81640625" style="7" customWidth="1"/>
    <col min="11526" max="11526" width="7.1796875" style="7" customWidth="1"/>
    <col min="11527" max="11527" width="9.26953125" style="7" customWidth="1"/>
    <col min="11528" max="11528" width="10.54296875" style="7" customWidth="1"/>
    <col min="11529" max="11529" width="15.453125" style="7" customWidth="1"/>
    <col min="11530" max="11530" width="15.54296875" style="7" customWidth="1"/>
    <col min="11531" max="11531" width="14.54296875" style="7" customWidth="1"/>
    <col min="11532" max="11533" width="14" style="7" customWidth="1"/>
    <col min="11534" max="11534" width="14.54296875" style="7" customWidth="1"/>
    <col min="11535" max="11535" width="14.26953125" style="7" customWidth="1"/>
    <col min="11536" max="11536" width="16" style="7" customWidth="1"/>
    <col min="11537" max="11777" width="9" style="7"/>
    <col min="11778" max="11778" width="3.7265625" style="7" customWidth="1"/>
    <col min="11779" max="11779" width="13.26953125" style="7" customWidth="1"/>
    <col min="11780" max="11780" width="45.1796875" style="7" customWidth="1"/>
    <col min="11781" max="11781" width="3.81640625" style="7" customWidth="1"/>
    <col min="11782" max="11782" width="7.1796875" style="7" customWidth="1"/>
    <col min="11783" max="11783" width="9.26953125" style="7" customWidth="1"/>
    <col min="11784" max="11784" width="10.54296875" style="7" customWidth="1"/>
    <col min="11785" max="11785" width="15.453125" style="7" customWidth="1"/>
    <col min="11786" max="11786" width="15.54296875" style="7" customWidth="1"/>
    <col min="11787" max="11787" width="14.54296875" style="7" customWidth="1"/>
    <col min="11788" max="11789" width="14" style="7" customWidth="1"/>
    <col min="11790" max="11790" width="14.54296875" style="7" customWidth="1"/>
    <col min="11791" max="11791" width="14.26953125" style="7" customWidth="1"/>
    <col min="11792" max="11792" width="16" style="7" customWidth="1"/>
    <col min="11793" max="12033" width="9" style="7"/>
    <col min="12034" max="12034" width="3.7265625" style="7" customWidth="1"/>
    <col min="12035" max="12035" width="13.26953125" style="7" customWidth="1"/>
    <col min="12036" max="12036" width="45.1796875" style="7" customWidth="1"/>
    <col min="12037" max="12037" width="3.81640625" style="7" customWidth="1"/>
    <col min="12038" max="12038" width="7.1796875" style="7" customWidth="1"/>
    <col min="12039" max="12039" width="9.26953125" style="7" customWidth="1"/>
    <col min="12040" max="12040" width="10.54296875" style="7" customWidth="1"/>
    <col min="12041" max="12041" width="15.453125" style="7" customWidth="1"/>
    <col min="12042" max="12042" width="15.54296875" style="7" customWidth="1"/>
    <col min="12043" max="12043" width="14.54296875" style="7" customWidth="1"/>
    <col min="12044" max="12045" width="14" style="7" customWidth="1"/>
    <col min="12046" max="12046" width="14.54296875" style="7" customWidth="1"/>
    <col min="12047" max="12047" width="14.26953125" style="7" customWidth="1"/>
    <col min="12048" max="12048" width="16" style="7" customWidth="1"/>
    <col min="12049" max="12289" width="9" style="7"/>
    <col min="12290" max="12290" width="3.7265625" style="7" customWidth="1"/>
    <col min="12291" max="12291" width="13.26953125" style="7" customWidth="1"/>
    <col min="12292" max="12292" width="45.1796875" style="7" customWidth="1"/>
    <col min="12293" max="12293" width="3.81640625" style="7" customWidth="1"/>
    <col min="12294" max="12294" width="7.1796875" style="7" customWidth="1"/>
    <col min="12295" max="12295" width="9.26953125" style="7" customWidth="1"/>
    <col min="12296" max="12296" width="10.54296875" style="7" customWidth="1"/>
    <col min="12297" max="12297" width="15.453125" style="7" customWidth="1"/>
    <col min="12298" max="12298" width="15.54296875" style="7" customWidth="1"/>
    <col min="12299" max="12299" width="14.54296875" style="7" customWidth="1"/>
    <col min="12300" max="12301" width="14" style="7" customWidth="1"/>
    <col min="12302" max="12302" width="14.54296875" style="7" customWidth="1"/>
    <col min="12303" max="12303" width="14.26953125" style="7" customWidth="1"/>
    <col min="12304" max="12304" width="16" style="7" customWidth="1"/>
    <col min="12305" max="12545" width="9" style="7"/>
    <col min="12546" max="12546" width="3.7265625" style="7" customWidth="1"/>
    <col min="12547" max="12547" width="13.26953125" style="7" customWidth="1"/>
    <col min="12548" max="12548" width="45.1796875" style="7" customWidth="1"/>
    <col min="12549" max="12549" width="3.81640625" style="7" customWidth="1"/>
    <col min="12550" max="12550" width="7.1796875" style="7" customWidth="1"/>
    <col min="12551" max="12551" width="9.26953125" style="7" customWidth="1"/>
    <col min="12552" max="12552" width="10.54296875" style="7" customWidth="1"/>
    <col min="12553" max="12553" width="15.453125" style="7" customWidth="1"/>
    <col min="12554" max="12554" width="15.54296875" style="7" customWidth="1"/>
    <col min="12555" max="12555" width="14.54296875" style="7" customWidth="1"/>
    <col min="12556" max="12557" width="14" style="7" customWidth="1"/>
    <col min="12558" max="12558" width="14.54296875" style="7" customWidth="1"/>
    <col min="12559" max="12559" width="14.26953125" style="7" customWidth="1"/>
    <col min="12560" max="12560" width="16" style="7" customWidth="1"/>
    <col min="12561" max="12801" width="9" style="7"/>
    <col min="12802" max="12802" width="3.7265625" style="7" customWidth="1"/>
    <col min="12803" max="12803" width="13.26953125" style="7" customWidth="1"/>
    <col min="12804" max="12804" width="45.1796875" style="7" customWidth="1"/>
    <col min="12805" max="12805" width="3.81640625" style="7" customWidth="1"/>
    <col min="12806" max="12806" width="7.1796875" style="7" customWidth="1"/>
    <col min="12807" max="12807" width="9.26953125" style="7" customWidth="1"/>
    <col min="12808" max="12808" width="10.54296875" style="7" customWidth="1"/>
    <col min="12809" max="12809" width="15.453125" style="7" customWidth="1"/>
    <col min="12810" max="12810" width="15.54296875" style="7" customWidth="1"/>
    <col min="12811" max="12811" width="14.54296875" style="7" customWidth="1"/>
    <col min="12812" max="12813" width="14" style="7" customWidth="1"/>
    <col min="12814" max="12814" width="14.54296875" style="7" customWidth="1"/>
    <col min="12815" max="12815" width="14.26953125" style="7" customWidth="1"/>
    <col min="12816" max="12816" width="16" style="7" customWidth="1"/>
    <col min="12817" max="13057" width="9" style="7"/>
    <col min="13058" max="13058" width="3.7265625" style="7" customWidth="1"/>
    <col min="13059" max="13059" width="13.26953125" style="7" customWidth="1"/>
    <col min="13060" max="13060" width="45.1796875" style="7" customWidth="1"/>
    <col min="13061" max="13061" width="3.81640625" style="7" customWidth="1"/>
    <col min="13062" max="13062" width="7.1796875" style="7" customWidth="1"/>
    <col min="13063" max="13063" width="9.26953125" style="7" customWidth="1"/>
    <col min="13064" max="13064" width="10.54296875" style="7" customWidth="1"/>
    <col min="13065" max="13065" width="15.453125" style="7" customWidth="1"/>
    <col min="13066" max="13066" width="15.54296875" style="7" customWidth="1"/>
    <col min="13067" max="13067" width="14.54296875" style="7" customWidth="1"/>
    <col min="13068" max="13069" width="14" style="7" customWidth="1"/>
    <col min="13070" max="13070" width="14.54296875" style="7" customWidth="1"/>
    <col min="13071" max="13071" width="14.26953125" style="7" customWidth="1"/>
    <col min="13072" max="13072" width="16" style="7" customWidth="1"/>
    <col min="13073" max="13313" width="9" style="7"/>
    <col min="13314" max="13314" width="3.7265625" style="7" customWidth="1"/>
    <col min="13315" max="13315" width="13.26953125" style="7" customWidth="1"/>
    <col min="13316" max="13316" width="45.1796875" style="7" customWidth="1"/>
    <col min="13317" max="13317" width="3.81640625" style="7" customWidth="1"/>
    <col min="13318" max="13318" width="7.1796875" style="7" customWidth="1"/>
    <col min="13319" max="13319" width="9.26953125" style="7" customWidth="1"/>
    <col min="13320" max="13320" width="10.54296875" style="7" customWidth="1"/>
    <col min="13321" max="13321" width="15.453125" style="7" customWidth="1"/>
    <col min="13322" max="13322" width="15.54296875" style="7" customWidth="1"/>
    <col min="13323" max="13323" width="14.54296875" style="7" customWidth="1"/>
    <col min="13324" max="13325" width="14" style="7" customWidth="1"/>
    <col min="13326" max="13326" width="14.54296875" style="7" customWidth="1"/>
    <col min="13327" max="13327" width="14.26953125" style="7" customWidth="1"/>
    <col min="13328" max="13328" width="16" style="7" customWidth="1"/>
    <col min="13329" max="13569" width="9" style="7"/>
    <col min="13570" max="13570" width="3.7265625" style="7" customWidth="1"/>
    <col min="13571" max="13571" width="13.26953125" style="7" customWidth="1"/>
    <col min="13572" max="13572" width="45.1796875" style="7" customWidth="1"/>
    <col min="13573" max="13573" width="3.81640625" style="7" customWidth="1"/>
    <col min="13574" max="13574" width="7.1796875" style="7" customWidth="1"/>
    <col min="13575" max="13575" width="9.26953125" style="7" customWidth="1"/>
    <col min="13576" max="13576" width="10.54296875" style="7" customWidth="1"/>
    <col min="13577" max="13577" width="15.453125" style="7" customWidth="1"/>
    <col min="13578" max="13578" width="15.54296875" style="7" customWidth="1"/>
    <col min="13579" max="13579" width="14.54296875" style="7" customWidth="1"/>
    <col min="13580" max="13581" width="14" style="7" customWidth="1"/>
    <col min="13582" max="13582" width="14.54296875" style="7" customWidth="1"/>
    <col min="13583" max="13583" width="14.26953125" style="7" customWidth="1"/>
    <col min="13584" max="13584" width="16" style="7" customWidth="1"/>
    <col min="13585" max="13825" width="9" style="7"/>
    <col min="13826" max="13826" width="3.7265625" style="7" customWidth="1"/>
    <col min="13827" max="13827" width="13.26953125" style="7" customWidth="1"/>
    <col min="13828" max="13828" width="45.1796875" style="7" customWidth="1"/>
    <col min="13829" max="13829" width="3.81640625" style="7" customWidth="1"/>
    <col min="13830" max="13830" width="7.1796875" style="7" customWidth="1"/>
    <col min="13831" max="13831" width="9.26953125" style="7" customWidth="1"/>
    <col min="13832" max="13832" width="10.54296875" style="7" customWidth="1"/>
    <col min="13833" max="13833" width="15.453125" style="7" customWidth="1"/>
    <col min="13834" max="13834" width="15.54296875" style="7" customWidth="1"/>
    <col min="13835" max="13835" width="14.54296875" style="7" customWidth="1"/>
    <col min="13836" max="13837" width="14" style="7" customWidth="1"/>
    <col min="13838" max="13838" width="14.54296875" style="7" customWidth="1"/>
    <col min="13839" max="13839" width="14.26953125" style="7" customWidth="1"/>
    <col min="13840" max="13840" width="16" style="7" customWidth="1"/>
    <col min="13841" max="14081" width="9" style="7"/>
    <col min="14082" max="14082" width="3.7265625" style="7" customWidth="1"/>
    <col min="14083" max="14083" width="13.26953125" style="7" customWidth="1"/>
    <col min="14084" max="14084" width="45.1796875" style="7" customWidth="1"/>
    <col min="14085" max="14085" width="3.81640625" style="7" customWidth="1"/>
    <col min="14086" max="14086" width="7.1796875" style="7" customWidth="1"/>
    <col min="14087" max="14087" width="9.26953125" style="7" customWidth="1"/>
    <col min="14088" max="14088" width="10.54296875" style="7" customWidth="1"/>
    <col min="14089" max="14089" width="15.453125" style="7" customWidth="1"/>
    <col min="14090" max="14090" width="15.54296875" style="7" customWidth="1"/>
    <col min="14091" max="14091" width="14.54296875" style="7" customWidth="1"/>
    <col min="14092" max="14093" width="14" style="7" customWidth="1"/>
    <col min="14094" max="14094" width="14.54296875" style="7" customWidth="1"/>
    <col min="14095" max="14095" width="14.26953125" style="7" customWidth="1"/>
    <col min="14096" max="14096" width="16" style="7" customWidth="1"/>
    <col min="14097" max="14337" width="9" style="7"/>
    <col min="14338" max="14338" width="3.7265625" style="7" customWidth="1"/>
    <col min="14339" max="14339" width="13.26953125" style="7" customWidth="1"/>
    <col min="14340" max="14340" width="45.1796875" style="7" customWidth="1"/>
    <col min="14341" max="14341" width="3.81640625" style="7" customWidth="1"/>
    <col min="14342" max="14342" width="7.1796875" style="7" customWidth="1"/>
    <col min="14343" max="14343" width="9.26953125" style="7" customWidth="1"/>
    <col min="14344" max="14344" width="10.54296875" style="7" customWidth="1"/>
    <col min="14345" max="14345" width="15.453125" style="7" customWidth="1"/>
    <col min="14346" max="14346" width="15.54296875" style="7" customWidth="1"/>
    <col min="14347" max="14347" width="14.54296875" style="7" customWidth="1"/>
    <col min="14348" max="14349" width="14" style="7" customWidth="1"/>
    <col min="14350" max="14350" width="14.54296875" style="7" customWidth="1"/>
    <col min="14351" max="14351" width="14.26953125" style="7" customWidth="1"/>
    <col min="14352" max="14352" width="16" style="7" customWidth="1"/>
    <col min="14353" max="14593" width="9" style="7"/>
    <col min="14594" max="14594" width="3.7265625" style="7" customWidth="1"/>
    <col min="14595" max="14595" width="13.26953125" style="7" customWidth="1"/>
    <col min="14596" max="14596" width="45.1796875" style="7" customWidth="1"/>
    <col min="14597" max="14597" width="3.81640625" style="7" customWidth="1"/>
    <col min="14598" max="14598" width="7.1796875" style="7" customWidth="1"/>
    <col min="14599" max="14599" width="9.26953125" style="7" customWidth="1"/>
    <col min="14600" max="14600" width="10.54296875" style="7" customWidth="1"/>
    <col min="14601" max="14601" width="15.453125" style="7" customWidth="1"/>
    <col min="14602" max="14602" width="15.54296875" style="7" customWidth="1"/>
    <col min="14603" max="14603" width="14.54296875" style="7" customWidth="1"/>
    <col min="14604" max="14605" width="14" style="7" customWidth="1"/>
    <col min="14606" max="14606" width="14.54296875" style="7" customWidth="1"/>
    <col min="14607" max="14607" width="14.26953125" style="7" customWidth="1"/>
    <col min="14608" max="14608" width="16" style="7" customWidth="1"/>
    <col min="14609" max="14849" width="9" style="7"/>
    <col min="14850" max="14850" width="3.7265625" style="7" customWidth="1"/>
    <col min="14851" max="14851" width="13.26953125" style="7" customWidth="1"/>
    <col min="14852" max="14852" width="45.1796875" style="7" customWidth="1"/>
    <col min="14853" max="14853" width="3.81640625" style="7" customWidth="1"/>
    <col min="14854" max="14854" width="7.1796875" style="7" customWidth="1"/>
    <col min="14855" max="14855" width="9.26953125" style="7" customWidth="1"/>
    <col min="14856" max="14856" width="10.54296875" style="7" customWidth="1"/>
    <col min="14857" max="14857" width="15.453125" style="7" customWidth="1"/>
    <col min="14858" max="14858" width="15.54296875" style="7" customWidth="1"/>
    <col min="14859" max="14859" width="14.54296875" style="7" customWidth="1"/>
    <col min="14860" max="14861" width="14" style="7" customWidth="1"/>
    <col min="14862" max="14862" width="14.54296875" style="7" customWidth="1"/>
    <col min="14863" max="14863" width="14.26953125" style="7" customWidth="1"/>
    <col min="14864" max="14864" width="16" style="7" customWidth="1"/>
    <col min="14865" max="15105" width="9" style="7"/>
    <col min="15106" max="15106" width="3.7265625" style="7" customWidth="1"/>
    <col min="15107" max="15107" width="13.26953125" style="7" customWidth="1"/>
    <col min="15108" max="15108" width="45.1796875" style="7" customWidth="1"/>
    <col min="15109" max="15109" width="3.81640625" style="7" customWidth="1"/>
    <col min="15110" max="15110" width="7.1796875" style="7" customWidth="1"/>
    <col min="15111" max="15111" width="9.26953125" style="7" customWidth="1"/>
    <col min="15112" max="15112" width="10.54296875" style="7" customWidth="1"/>
    <col min="15113" max="15113" width="15.453125" style="7" customWidth="1"/>
    <col min="15114" max="15114" width="15.54296875" style="7" customWidth="1"/>
    <col min="15115" max="15115" width="14.54296875" style="7" customWidth="1"/>
    <col min="15116" max="15117" width="14" style="7" customWidth="1"/>
    <col min="15118" max="15118" width="14.54296875" style="7" customWidth="1"/>
    <col min="15119" max="15119" width="14.26953125" style="7" customWidth="1"/>
    <col min="15120" max="15120" width="16" style="7" customWidth="1"/>
    <col min="15121" max="15361" width="9" style="7"/>
    <col min="15362" max="15362" width="3.7265625" style="7" customWidth="1"/>
    <col min="15363" max="15363" width="13.26953125" style="7" customWidth="1"/>
    <col min="15364" max="15364" width="45.1796875" style="7" customWidth="1"/>
    <col min="15365" max="15365" width="3.81640625" style="7" customWidth="1"/>
    <col min="15366" max="15366" width="7.1796875" style="7" customWidth="1"/>
    <col min="15367" max="15367" width="9.26953125" style="7" customWidth="1"/>
    <col min="15368" max="15368" width="10.54296875" style="7" customWidth="1"/>
    <col min="15369" max="15369" width="15.453125" style="7" customWidth="1"/>
    <col min="15370" max="15370" width="15.54296875" style="7" customWidth="1"/>
    <col min="15371" max="15371" width="14.54296875" style="7" customWidth="1"/>
    <col min="15372" max="15373" width="14" style="7" customWidth="1"/>
    <col min="15374" max="15374" width="14.54296875" style="7" customWidth="1"/>
    <col min="15375" max="15375" width="14.26953125" style="7" customWidth="1"/>
    <col min="15376" max="15376" width="16" style="7" customWidth="1"/>
    <col min="15377" max="15617" width="9" style="7"/>
    <col min="15618" max="15618" width="3.7265625" style="7" customWidth="1"/>
    <col min="15619" max="15619" width="13.26953125" style="7" customWidth="1"/>
    <col min="15620" max="15620" width="45.1796875" style="7" customWidth="1"/>
    <col min="15621" max="15621" width="3.81640625" style="7" customWidth="1"/>
    <col min="15622" max="15622" width="7.1796875" style="7" customWidth="1"/>
    <col min="15623" max="15623" width="9.26953125" style="7" customWidth="1"/>
    <col min="15624" max="15624" width="10.54296875" style="7" customWidth="1"/>
    <col min="15625" max="15625" width="15.453125" style="7" customWidth="1"/>
    <col min="15626" max="15626" width="15.54296875" style="7" customWidth="1"/>
    <col min="15627" max="15627" width="14.54296875" style="7" customWidth="1"/>
    <col min="15628" max="15629" width="14" style="7" customWidth="1"/>
    <col min="15630" max="15630" width="14.54296875" style="7" customWidth="1"/>
    <col min="15631" max="15631" width="14.26953125" style="7" customWidth="1"/>
    <col min="15632" max="15632" width="16" style="7" customWidth="1"/>
    <col min="15633" max="15873" width="9" style="7"/>
    <col min="15874" max="15874" width="3.7265625" style="7" customWidth="1"/>
    <col min="15875" max="15875" width="13.26953125" style="7" customWidth="1"/>
    <col min="15876" max="15876" width="45.1796875" style="7" customWidth="1"/>
    <col min="15877" max="15877" width="3.81640625" style="7" customWidth="1"/>
    <col min="15878" max="15878" width="7.1796875" style="7" customWidth="1"/>
    <col min="15879" max="15879" width="9.26953125" style="7" customWidth="1"/>
    <col min="15880" max="15880" width="10.54296875" style="7" customWidth="1"/>
    <col min="15881" max="15881" width="15.453125" style="7" customWidth="1"/>
    <col min="15882" max="15882" width="15.54296875" style="7" customWidth="1"/>
    <col min="15883" max="15883" width="14.54296875" style="7" customWidth="1"/>
    <col min="15884" max="15885" width="14" style="7" customWidth="1"/>
    <col min="15886" max="15886" width="14.54296875" style="7" customWidth="1"/>
    <col min="15887" max="15887" width="14.26953125" style="7" customWidth="1"/>
    <col min="15888" max="15888" width="16" style="7" customWidth="1"/>
    <col min="15889" max="16129" width="9" style="7"/>
    <col min="16130" max="16130" width="3.7265625" style="7" customWidth="1"/>
    <col min="16131" max="16131" width="13.26953125" style="7" customWidth="1"/>
    <col min="16132" max="16132" width="45.1796875" style="7" customWidth="1"/>
    <col min="16133" max="16133" width="3.81640625" style="7" customWidth="1"/>
    <col min="16134" max="16134" width="7.1796875" style="7" customWidth="1"/>
    <col min="16135" max="16135" width="9.26953125" style="7" customWidth="1"/>
    <col min="16136" max="16136" width="10.54296875" style="7" customWidth="1"/>
    <col min="16137" max="16137" width="15.453125" style="7" customWidth="1"/>
    <col min="16138" max="16138" width="15.54296875" style="7" customWidth="1"/>
    <col min="16139" max="16139" width="14.54296875" style="7" customWidth="1"/>
    <col min="16140" max="16141" width="14" style="7" customWidth="1"/>
    <col min="16142" max="16142" width="14.54296875" style="7" customWidth="1"/>
    <col min="16143" max="16143" width="14.26953125" style="7" customWidth="1"/>
    <col min="16144" max="16144" width="16" style="7" customWidth="1"/>
    <col min="16145" max="16384" width="9" style="7"/>
  </cols>
  <sheetData>
    <row r="1" spans="1:30" ht="18" x14ac:dyDescent="0.35">
      <c r="A1" s="199" t="s">
        <v>0</v>
      </c>
      <c r="B1" s="199"/>
      <c r="C1" s="200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R1" s="23"/>
      <c r="S1" s="23"/>
    </row>
    <row r="2" spans="1:30" x14ac:dyDescent="0.25">
      <c r="A2" s="24" t="s">
        <v>1</v>
      </c>
      <c r="B2" s="25"/>
      <c r="C2" s="7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R2" s="25"/>
      <c r="S2" s="25"/>
    </row>
    <row r="3" spans="1:30" x14ac:dyDescent="0.25">
      <c r="A3" s="24" t="s">
        <v>3399</v>
      </c>
      <c r="B3" s="25"/>
      <c r="C3" s="7"/>
      <c r="D3" s="25"/>
      <c r="E3" s="25"/>
      <c r="F3" s="25"/>
      <c r="G3" s="25"/>
      <c r="H3" s="25"/>
      <c r="I3" s="25"/>
      <c r="J3" s="201"/>
      <c r="K3" s="202"/>
      <c r="L3" s="26"/>
      <c r="M3" s="25"/>
      <c r="N3" s="25"/>
      <c r="O3" s="25"/>
      <c r="P3" s="25"/>
      <c r="R3" s="25"/>
      <c r="S3" s="25"/>
    </row>
    <row r="4" spans="1:30" x14ac:dyDescent="0.25">
      <c r="A4" s="24" t="s">
        <v>3</v>
      </c>
      <c r="B4" s="25"/>
      <c r="C4" s="7"/>
      <c r="D4" s="25"/>
      <c r="E4" s="25"/>
      <c r="F4" s="25"/>
      <c r="G4" s="25"/>
      <c r="H4" s="25"/>
      <c r="I4" s="25"/>
      <c r="J4" s="201"/>
      <c r="K4" s="202"/>
      <c r="L4" s="26"/>
      <c r="M4" s="25"/>
      <c r="N4" s="25"/>
      <c r="O4" s="25"/>
      <c r="P4" s="25"/>
      <c r="R4" s="25"/>
      <c r="S4" s="25"/>
    </row>
    <row r="5" spans="1:30" x14ac:dyDescent="0.35">
      <c r="A5" s="27"/>
      <c r="B5" s="28"/>
      <c r="C5" s="7"/>
      <c r="D5" s="29"/>
      <c r="E5" s="30"/>
      <c r="F5" s="30"/>
      <c r="G5" s="31"/>
      <c r="H5" s="31"/>
      <c r="I5" s="31"/>
      <c r="J5" s="203"/>
      <c r="K5" s="204"/>
      <c r="L5" s="31"/>
      <c r="M5" s="31"/>
      <c r="N5" s="31"/>
      <c r="O5" s="31"/>
      <c r="P5" s="31"/>
      <c r="R5" s="31"/>
      <c r="S5" s="31"/>
    </row>
    <row r="6" spans="1:30" x14ac:dyDescent="0.25">
      <c r="A6" s="32" t="s">
        <v>4</v>
      </c>
      <c r="B6" s="25"/>
      <c r="C6" s="7"/>
      <c r="D6" s="33"/>
      <c r="E6" s="34"/>
      <c r="F6" s="34"/>
      <c r="G6" s="35"/>
      <c r="H6" s="35"/>
      <c r="I6" s="35"/>
      <c r="J6" s="197"/>
      <c r="K6" s="198"/>
      <c r="L6" s="35"/>
      <c r="M6" s="35"/>
      <c r="N6" s="35"/>
      <c r="O6" s="35"/>
      <c r="P6" s="35"/>
      <c r="R6" s="35"/>
      <c r="S6" s="35"/>
    </row>
    <row r="7" spans="1:30" x14ac:dyDescent="0.25">
      <c r="A7" s="32" t="s">
        <v>5</v>
      </c>
      <c r="B7" s="25"/>
      <c r="C7" s="7"/>
      <c r="D7" s="33"/>
      <c r="E7" s="34"/>
      <c r="F7" s="34"/>
      <c r="G7" s="35"/>
      <c r="H7" s="35"/>
      <c r="I7" s="35"/>
      <c r="J7" s="197"/>
      <c r="K7" s="198"/>
      <c r="L7" s="35"/>
      <c r="M7" s="35"/>
      <c r="N7" s="32" t="s">
        <v>6</v>
      </c>
      <c r="O7" s="35"/>
      <c r="P7" s="35"/>
      <c r="R7" s="35"/>
      <c r="S7" s="35"/>
    </row>
    <row r="8" spans="1:30" s="38" customFormat="1" ht="13" x14ac:dyDescent="0.3">
      <c r="A8" s="36" t="s">
        <v>7</v>
      </c>
      <c r="B8" s="37"/>
      <c r="D8" s="39"/>
      <c r="E8" s="40"/>
      <c r="F8" s="41"/>
      <c r="G8" s="42"/>
      <c r="H8" s="191" t="s">
        <v>4585</v>
      </c>
      <c r="I8" s="192"/>
      <c r="J8" s="192"/>
      <c r="K8" s="192"/>
      <c r="L8" s="192"/>
      <c r="M8" s="192"/>
      <c r="N8" s="192"/>
      <c r="O8" s="192"/>
      <c r="P8" s="192"/>
      <c r="Q8" s="192"/>
      <c r="R8" s="193"/>
      <c r="S8" s="42"/>
      <c r="T8" s="43"/>
      <c r="U8" s="43"/>
      <c r="V8" s="43"/>
      <c r="W8" s="43"/>
      <c r="X8" s="43"/>
      <c r="Y8" s="194" t="s">
        <v>4584</v>
      </c>
      <c r="Z8" s="195"/>
      <c r="AA8" s="195"/>
      <c r="AB8" s="196"/>
      <c r="AC8" s="44"/>
    </row>
    <row r="9" spans="1:30" s="38" customFormat="1" ht="13" x14ac:dyDescent="0.3">
      <c r="F9" s="45" t="s">
        <v>4560</v>
      </c>
      <c r="G9" s="45" t="s">
        <v>4561</v>
      </c>
      <c r="H9" s="45" t="s">
        <v>4562</v>
      </c>
      <c r="I9" s="45"/>
      <c r="J9" s="45"/>
      <c r="K9" s="45"/>
      <c r="L9" s="45"/>
      <c r="M9" s="45"/>
      <c r="N9" s="45"/>
      <c r="O9" s="45"/>
      <c r="P9" s="45"/>
      <c r="Q9" s="45"/>
      <c r="R9" s="45" t="s">
        <v>4566</v>
      </c>
      <c r="S9" s="45"/>
      <c r="T9" s="45" t="s">
        <v>4568</v>
      </c>
      <c r="U9" s="45" t="s">
        <v>4569</v>
      </c>
      <c r="V9" s="45" t="s">
        <v>4570</v>
      </c>
      <c r="W9" s="45" t="s">
        <v>4571</v>
      </c>
      <c r="X9" s="45" t="s">
        <v>4572</v>
      </c>
      <c r="Y9" s="45" t="s">
        <v>4573</v>
      </c>
      <c r="Z9" s="45" t="s">
        <v>4574</v>
      </c>
      <c r="AA9" s="45" t="s">
        <v>4575</v>
      </c>
      <c r="AB9" s="45" t="s">
        <v>95</v>
      </c>
      <c r="AC9" s="45" t="s">
        <v>4576</v>
      </c>
    </row>
    <row r="10" spans="1:30" s="38" customFormat="1" ht="91.5" thickBot="1" x14ac:dyDescent="0.4">
      <c r="A10" s="46" t="s">
        <v>4588</v>
      </c>
      <c r="B10" s="46" t="s">
        <v>4587</v>
      </c>
      <c r="C10" s="46" t="s">
        <v>4586</v>
      </c>
      <c r="D10" s="46" t="s">
        <v>8</v>
      </c>
      <c r="E10" s="46" t="s">
        <v>9</v>
      </c>
      <c r="F10" s="47" t="s">
        <v>4563</v>
      </c>
      <c r="G10" s="48" t="s">
        <v>4564</v>
      </c>
      <c r="H10" s="49" t="s">
        <v>4565</v>
      </c>
      <c r="I10" s="46" t="s">
        <v>10</v>
      </c>
      <c r="J10" s="46" t="s">
        <v>11</v>
      </c>
      <c r="K10" s="46" t="s">
        <v>12</v>
      </c>
      <c r="L10" s="46" t="s">
        <v>13</v>
      </c>
      <c r="M10" s="46" t="s">
        <v>14</v>
      </c>
      <c r="N10" s="46" t="s">
        <v>15</v>
      </c>
      <c r="O10" s="46" t="s">
        <v>16</v>
      </c>
      <c r="P10" s="46" t="s">
        <v>17</v>
      </c>
      <c r="R10" s="50" t="s">
        <v>4567</v>
      </c>
      <c r="S10" s="46" t="s">
        <v>11</v>
      </c>
      <c r="T10" s="49" t="s">
        <v>4577</v>
      </c>
      <c r="U10" s="49" t="s">
        <v>4578</v>
      </c>
      <c r="V10" s="49" t="s">
        <v>4579</v>
      </c>
      <c r="W10" s="49" t="s">
        <v>4580</v>
      </c>
      <c r="X10" s="49" t="s">
        <v>4581</v>
      </c>
      <c r="Y10" s="49">
        <v>2018</v>
      </c>
      <c r="Z10" s="49">
        <v>2019</v>
      </c>
      <c r="AA10" s="49">
        <v>2020</v>
      </c>
      <c r="AB10" s="49" t="s">
        <v>4582</v>
      </c>
      <c r="AC10" s="51" t="s">
        <v>4583</v>
      </c>
    </row>
    <row r="11" spans="1:30" ht="15" thickBot="1" x14ac:dyDescent="0.4">
      <c r="A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R11" s="7"/>
      <c r="S11" s="7"/>
    </row>
    <row r="12" spans="1:30" ht="15" thickBot="1" x14ac:dyDescent="0.35">
      <c r="A12" s="53"/>
      <c r="B12" s="54" t="s">
        <v>33</v>
      </c>
      <c r="C12" s="55" t="s">
        <v>34</v>
      </c>
      <c r="D12" s="55"/>
      <c r="E12" s="56"/>
      <c r="F12" s="56"/>
      <c r="G12" s="57"/>
      <c r="H12" s="57"/>
      <c r="I12" s="57">
        <v>2454286.13</v>
      </c>
      <c r="J12" s="57">
        <v>1587247.676032</v>
      </c>
      <c r="K12" s="57">
        <v>167728.829027</v>
      </c>
      <c r="L12" s="57">
        <v>51714.051227399999</v>
      </c>
      <c r="M12" s="57">
        <v>0</v>
      </c>
      <c r="N12" s="57">
        <v>56692.344211126001</v>
      </c>
      <c r="O12" s="57">
        <v>212939.22639423501</v>
      </c>
      <c r="P12" s="57">
        <v>94519.163079286605</v>
      </c>
      <c r="R12" s="57"/>
      <c r="S12" s="57">
        <v>2366310.625188</v>
      </c>
      <c r="X12" s="52">
        <f>SUBTOTAL(9,X13:X1057)</f>
        <v>790797.61754229805</v>
      </c>
    </row>
    <row r="13" spans="1:30" ht="15" thickBot="1" x14ac:dyDescent="0.35">
      <c r="A13" s="58"/>
      <c r="B13" s="59" t="s">
        <v>18</v>
      </c>
      <c r="C13" s="60" t="s">
        <v>35</v>
      </c>
      <c r="D13" s="60"/>
      <c r="E13" s="61"/>
      <c r="F13" s="61"/>
      <c r="G13" s="62"/>
      <c r="H13" s="62"/>
      <c r="I13" s="62">
        <v>554933.15</v>
      </c>
      <c r="J13" s="62">
        <v>271027.65679199999</v>
      </c>
      <c r="K13" s="62">
        <v>39387.95334</v>
      </c>
      <c r="L13" s="62">
        <v>10236.971600000001</v>
      </c>
      <c r="M13" s="62">
        <v>0</v>
      </c>
      <c r="N13" s="62">
        <v>13313.128228920001</v>
      </c>
      <c r="O13" s="62">
        <v>74745.650655704405</v>
      </c>
      <c r="P13" s="62">
        <v>34865.602885487402</v>
      </c>
      <c r="R13" s="62"/>
      <c r="S13" s="62">
        <v>551716.11532800004</v>
      </c>
    </row>
    <row r="14" spans="1:30" ht="20" x14ac:dyDescent="0.2">
      <c r="A14" s="67">
        <v>1</v>
      </c>
      <c r="B14" s="68" t="s">
        <v>3400</v>
      </c>
      <c r="C14" s="69" t="s">
        <v>3401</v>
      </c>
      <c r="D14" s="69" t="s">
        <v>38</v>
      </c>
      <c r="E14" s="70">
        <v>0</v>
      </c>
      <c r="F14" s="70">
        <v>30</v>
      </c>
      <c r="G14" s="71">
        <v>57.5</v>
      </c>
      <c r="H14" s="71">
        <v>21.18</v>
      </c>
      <c r="I14" s="71">
        <v>635.4</v>
      </c>
      <c r="J14" s="71">
        <v>0</v>
      </c>
      <c r="K14" s="71">
        <v>98.171999999999997</v>
      </c>
      <c r="L14" s="71">
        <v>245.22</v>
      </c>
      <c r="M14" s="71">
        <v>0</v>
      </c>
      <c r="N14" s="71">
        <v>33.182136</v>
      </c>
      <c r="O14" s="71">
        <v>180.75558527999999</v>
      </c>
      <c r="P14" s="72">
        <v>78.0261609792</v>
      </c>
      <c r="R14" s="71">
        <v>23.39</v>
      </c>
      <c r="S14" s="71">
        <v>0</v>
      </c>
      <c r="T14" s="15"/>
      <c r="U14" s="15"/>
      <c r="V14" s="16"/>
      <c r="W14" s="16"/>
      <c r="X14" s="16"/>
      <c r="Y14" s="15"/>
      <c r="Z14" s="15"/>
      <c r="AA14" s="15"/>
      <c r="AB14" s="15"/>
      <c r="AD14" s="21"/>
    </row>
    <row r="15" spans="1:30" ht="20.5" thickBot="1" x14ac:dyDescent="0.25">
      <c r="A15" s="73">
        <v>2</v>
      </c>
      <c r="B15" s="74" t="s">
        <v>3402</v>
      </c>
      <c r="C15" s="75" t="s">
        <v>3403</v>
      </c>
      <c r="D15" s="75" t="s">
        <v>38</v>
      </c>
      <c r="E15" s="76">
        <v>0</v>
      </c>
      <c r="F15" s="76">
        <v>170</v>
      </c>
      <c r="G15" s="77">
        <v>103.51</v>
      </c>
      <c r="H15" s="77">
        <v>98.33</v>
      </c>
      <c r="I15" s="77">
        <v>16716.099999999999</v>
      </c>
      <c r="J15" s="77">
        <v>0</v>
      </c>
      <c r="K15" s="77">
        <v>4508.1790000000001</v>
      </c>
      <c r="L15" s="77">
        <v>0</v>
      </c>
      <c r="M15" s="77">
        <v>0</v>
      </c>
      <c r="N15" s="77">
        <v>1523.764502</v>
      </c>
      <c r="O15" s="77">
        <v>4755.5436009599998</v>
      </c>
      <c r="P15" s="78">
        <v>2052.8096544144</v>
      </c>
      <c r="R15" s="77">
        <v>112.8</v>
      </c>
      <c r="S15" s="77">
        <v>0</v>
      </c>
      <c r="T15" s="15"/>
      <c r="U15" s="15"/>
      <c r="V15" s="16"/>
      <c r="W15" s="16"/>
      <c r="X15" s="16"/>
      <c r="Y15" s="15"/>
      <c r="Z15" s="15"/>
      <c r="AA15" s="15"/>
      <c r="AB15" s="15"/>
      <c r="AD15" s="21"/>
    </row>
    <row r="16" spans="1:30" ht="20" x14ac:dyDescent="0.2">
      <c r="A16" s="67">
        <v>3</v>
      </c>
      <c r="B16" s="68" t="s">
        <v>3404</v>
      </c>
      <c r="C16" s="69" t="s">
        <v>3405</v>
      </c>
      <c r="D16" s="69" t="s">
        <v>38</v>
      </c>
      <c r="E16" s="70">
        <v>0</v>
      </c>
      <c r="F16" s="70">
        <v>170</v>
      </c>
      <c r="G16" s="71">
        <v>143.76</v>
      </c>
      <c r="H16" s="71">
        <v>56.92</v>
      </c>
      <c r="I16" s="71">
        <v>9676.4</v>
      </c>
      <c r="J16" s="71">
        <v>0</v>
      </c>
      <c r="K16" s="71">
        <v>2429.13</v>
      </c>
      <c r="L16" s="71">
        <v>2485.0430000000001</v>
      </c>
      <c r="M16" s="71">
        <v>0</v>
      </c>
      <c r="N16" s="71">
        <v>821.04593999999997</v>
      </c>
      <c r="O16" s="71">
        <v>2752.9050911999998</v>
      </c>
      <c r="P16" s="72">
        <v>1188.337364368</v>
      </c>
      <c r="R16" s="71">
        <v>65.33</v>
      </c>
      <c r="S16" s="71">
        <v>0</v>
      </c>
      <c r="T16" s="15"/>
      <c r="U16" s="15"/>
      <c r="V16" s="16"/>
      <c r="W16" s="16"/>
      <c r="X16" s="16"/>
      <c r="Y16" s="15"/>
      <c r="Z16" s="15"/>
      <c r="AA16" s="15"/>
      <c r="AB16" s="15"/>
      <c r="AD16" s="21"/>
    </row>
    <row r="17" spans="1:30" ht="20.5" thickBot="1" x14ac:dyDescent="0.25">
      <c r="A17" s="73">
        <v>4</v>
      </c>
      <c r="B17" s="74" t="s">
        <v>3406</v>
      </c>
      <c r="C17" s="75" t="s">
        <v>3407</v>
      </c>
      <c r="D17" s="75" t="s">
        <v>38</v>
      </c>
      <c r="E17" s="76">
        <v>0</v>
      </c>
      <c r="F17" s="76">
        <v>462</v>
      </c>
      <c r="G17" s="77">
        <v>51.75</v>
      </c>
      <c r="H17" s="77">
        <v>34.89</v>
      </c>
      <c r="I17" s="77">
        <v>16119.18</v>
      </c>
      <c r="J17" s="77">
        <v>0</v>
      </c>
      <c r="K17" s="77">
        <v>4464.3522000000003</v>
      </c>
      <c r="L17" s="77">
        <v>0</v>
      </c>
      <c r="M17" s="77">
        <v>0</v>
      </c>
      <c r="N17" s="77">
        <v>1508.9510436</v>
      </c>
      <c r="O17" s="77">
        <v>4585.6925009280003</v>
      </c>
      <c r="P17" s="78">
        <v>1979.4905962339201</v>
      </c>
      <c r="R17" s="77">
        <v>40.020000000000003</v>
      </c>
      <c r="S17" s="77">
        <v>0</v>
      </c>
      <c r="T17" s="15"/>
      <c r="U17" s="15"/>
      <c r="V17" s="16"/>
      <c r="W17" s="16"/>
      <c r="X17" s="16"/>
      <c r="Y17" s="15"/>
      <c r="Z17" s="15"/>
      <c r="AA17" s="15"/>
      <c r="AB17" s="15"/>
      <c r="AD17" s="21"/>
    </row>
    <row r="18" spans="1:30" x14ac:dyDescent="0.2">
      <c r="A18" s="67">
        <v>5</v>
      </c>
      <c r="B18" s="68" t="s">
        <v>3408</v>
      </c>
      <c r="C18" s="69" t="s">
        <v>3409</v>
      </c>
      <c r="D18" s="69" t="s">
        <v>38</v>
      </c>
      <c r="E18" s="70">
        <v>0</v>
      </c>
      <c r="F18" s="70">
        <v>462</v>
      </c>
      <c r="G18" s="71">
        <v>97.76</v>
      </c>
      <c r="H18" s="71">
        <v>40.93</v>
      </c>
      <c r="I18" s="71">
        <v>18909.66</v>
      </c>
      <c r="J18" s="71">
        <v>0</v>
      </c>
      <c r="K18" s="71">
        <v>4767.1931999999997</v>
      </c>
      <c r="L18" s="71">
        <v>4828.5006000000003</v>
      </c>
      <c r="M18" s="71">
        <v>0</v>
      </c>
      <c r="N18" s="71">
        <v>1611.3113016</v>
      </c>
      <c r="O18" s="71">
        <v>5379.3624487679999</v>
      </c>
      <c r="P18" s="72">
        <v>2322.0914570515201</v>
      </c>
      <c r="R18" s="71">
        <v>46.97</v>
      </c>
      <c r="S18" s="71">
        <v>0</v>
      </c>
      <c r="T18" s="15"/>
      <c r="U18" s="15"/>
      <c r="V18" s="16"/>
      <c r="W18" s="16"/>
      <c r="X18" s="16"/>
      <c r="Y18" s="15"/>
      <c r="Z18" s="15"/>
      <c r="AA18" s="15"/>
      <c r="AB18" s="15"/>
      <c r="AD18" s="21"/>
    </row>
    <row r="19" spans="1:30" ht="20.5" thickBot="1" x14ac:dyDescent="0.25">
      <c r="A19" s="73">
        <v>6</v>
      </c>
      <c r="B19" s="74" t="s">
        <v>3410</v>
      </c>
      <c r="C19" s="75" t="s">
        <v>3411</v>
      </c>
      <c r="D19" s="75" t="s">
        <v>38</v>
      </c>
      <c r="E19" s="76">
        <v>0</v>
      </c>
      <c r="F19" s="76">
        <v>462</v>
      </c>
      <c r="G19" s="77">
        <v>57.5</v>
      </c>
      <c r="H19" s="77">
        <v>130.53</v>
      </c>
      <c r="I19" s="77">
        <v>60304.86</v>
      </c>
      <c r="J19" s="77">
        <v>2343.8604420000001</v>
      </c>
      <c r="K19" s="77">
        <v>4695.3984</v>
      </c>
      <c r="L19" s="77">
        <v>0</v>
      </c>
      <c r="M19" s="77">
        <v>0</v>
      </c>
      <c r="N19" s="77">
        <v>1587.0446592000001</v>
      </c>
      <c r="O19" s="77">
        <v>16489.710268416002</v>
      </c>
      <c r="P19" s="78">
        <v>7118.0582658662397</v>
      </c>
      <c r="R19" s="77">
        <v>146.54</v>
      </c>
      <c r="S19" s="77">
        <v>2846.8181279999999</v>
      </c>
      <c r="T19" s="15"/>
      <c r="U19" s="15"/>
      <c r="V19" s="16"/>
      <c r="W19" s="16"/>
      <c r="X19" s="16"/>
      <c r="Y19" s="15"/>
      <c r="Z19" s="15"/>
      <c r="AA19" s="15"/>
      <c r="AB19" s="15"/>
      <c r="AD19" s="21"/>
    </row>
    <row r="20" spans="1:30" x14ac:dyDescent="0.2">
      <c r="A20" s="63"/>
      <c r="B20" s="64" t="s">
        <v>187</v>
      </c>
      <c r="C20" s="65" t="s">
        <v>188</v>
      </c>
      <c r="D20" s="65" t="s">
        <v>92</v>
      </c>
      <c r="E20" s="66">
        <v>4.2300000000000003E-3</v>
      </c>
      <c r="F20" s="66">
        <v>1.9542600000000001</v>
      </c>
      <c r="G20" s="1">
        <v>45.7</v>
      </c>
      <c r="H20" s="1">
        <v>45.7</v>
      </c>
      <c r="I20" s="1">
        <v>89.309681999999995</v>
      </c>
      <c r="J20" s="1">
        <v>89.309681999999995</v>
      </c>
      <c r="K20" s="1"/>
      <c r="L20" s="1"/>
      <c r="M20" s="1"/>
      <c r="N20" s="1"/>
      <c r="O20" s="1"/>
      <c r="P20" s="1"/>
      <c r="R20" s="1">
        <v>52.8</v>
      </c>
      <c r="S20" s="1">
        <v>103.184928</v>
      </c>
      <c r="T20" s="15">
        <f t="shared" ref="T20:T80" si="0">R20/H20</f>
        <v>1.1553610503282274</v>
      </c>
      <c r="U20" s="15">
        <f t="shared" ref="U20:U80" si="1">T20-AB20</f>
        <v>1.1297090387893942</v>
      </c>
      <c r="V20" s="16">
        <f t="shared" ref="V20:V81" si="2">G20*U20</f>
        <v>51.627703072675317</v>
      </c>
      <c r="W20" s="16">
        <f t="shared" ref="W20:W81" si="3">V20-G20</f>
        <v>5.9277030726753139</v>
      </c>
      <c r="X20" s="16">
        <f t="shared" ref="X20:X81" si="4">F20*W20</f>
        <v>11.584273006806459</v>
      </c>
      <c r="Y20" s="15">
        <f t="shared" ref="Y20:Y30" si="5">104.584835545197%-100%</f>
        <v>4.5848355451969969E-2</v>
      </c>
      <c r="Z20" s="15">
        <f t="shared" ref="Z20:Z30" si="6">101.199262415129%-100%</f>
        <v>1.1992624151289988E-2</v>
      </c>
      <c r="AA20" s="15">
        <f t="shared" ref="AA20:AA30" si="7">101.911505501324%-100%</f>
        <v>1.9115055013239957E-2</v>
      </c>
      <c r="AB20" s="15">
        <f t="shared" ref="AB20:AB30" si="8">AVERAGE(Y20:AA20)</f>
        <v>2.5652011538833303E-2</v>
      </c>
      <c r="AD20" s="21"/>
    </row>
    <row r="21" spans="1:30" ht="15" thickBot="1" x14ac:dyDescent="0.25">
      <c r="A21" s="63"/>
      <c r="B21" s="64" t="s">
        <v>3412</v>
      </c>
      <c r="C21" s="65" t="s">
        <v>3413</v>
      </c>
      <c r="D21" s="65" t="s">
        <v>98</v>
      </c>
      <c r="E21" s="66">
        <v>2.5819999999999999E-2</v>
      </c>
      <c r="F21" s="66">
        <v>11.928839999999999</v>
      </c>
      <c r="G21" s="1">
        <v>189</v>
      </c>
      <c r="H21" s="1">
        <v>189</v>
      </c>
      <c r="I21" s="1">
        <v>2254.5507600000001</v>
      </c>
      <c r="J21" s="1">
        <v>2254.5507600000001</v>
      </c>
      <c r="K21" s="1"/>
      <c r="L21" s="1"/>
      <c r="M21" s="1"/>
      <c r="N21" s="1"/>
      <c r="O21" s="1"/>
      <c r="P21" s="1"/>
      <c r="R21" s="1">
        <v>230</v>
      </c>
      <c r="S21" s="1">
        <v>2743.6332000000002</v>
      </c>
      <c r="T21" s="15">
        <f t="shared" si="0"/>
        <v>1.216931216931217</v>
      </c>
      <c r="U21" s="15">
        <f t="shared" si="1"/>
        <v>1.1912792053923837</v>
      </c>
      <c r="V21" s="16">
        <f t="shared" si="2"/>
        <v>225.15176981916053</v>
      </c>
      <c r="W21" s="16">
        <f t="shared" si="3"/>
        <v>36.151769819160535</v>
      </c>
      <c r="X21" s="16">
        <f t="shared" si="4"/>
        <v>431.24867788959494</v>
      </c>
      <c r="Y21" s="15">
        <f t="shared" si="5"/>
        <v>4.5848355451969969E-2</v>
      </c>
      <c r="Z21" s="15">
        <f t="shared" si="6"/>
        <v>1.1992624151289988E-2</v>
      </c>
      <c r="AA21" s="15">
        <f t="shared" si="7"/>
        <v>1.9115055013239957E-2</v>
      </c>
      <c r="AB21" s="15">
        <f t="shared" si="8"/>
        <v>2.5652011538833303E-2</v>
      </c>
      <c r="AD21" s="21"/>
    </row>
    <row r="22" spans="1:30" ht="20.5" thickBot="1" x14ac:dyDescent="0.25">
      <c r="A22" s="8">
        <v>7</v>
      </c>
      <c r="B22" s="9" t="s">
        <v>3414</v>
      </c>
      <c r="C22" s="10" t="s">
        <v>3415</v>
      </c>
      <c r="D22" s="10" t="s">
        <v>38</v>
      </c>
      <c r="E22" s="11">
        <v>0</v>
      </c>
      <c r="F22" s="11">
        <v>170</v>
      </c>
      <c r="G22" s="12">
        <v>115.01</v>
      </c>
      <c r="H22" s="12">
        <v>142.38999999999999</v>
      </c>
      <c r="I22" s="12">
        <v>24206.3</v>
      </c>
      <c r="J22" s="12">
        <v>1081.39635</v>
      </c>
      <c r="K22" s="12">
        <v>1889.72</v>
      </c>
      <c r="L22" s="12">
        <v>0</v>
      </c>
      <c r="M22" s="12">
        <v>0</v>
      </c>
      <c r="N22" s="12">
        <v>638.72536000000002</v>
      </c>
      <c r="O22" s="12">
        <v>6578.9353727999996</v>
      </c>
      <c r="P22" s="13">
        <v>2839.9071025919998</v>
      </c>
      <c r="R22" s="12">
        <v>159.93</v>
      </c>
      <c r="S22" s="12">
        <v>1313.6171999999999</v>
      </c>
      <c r="T22" s="15"/>
      <c r="U22" s="15"/>
      <c r="V22" s="16"/>
      <c r="W22" s="16"/>
      <c r="X22" s="16"/>
      <c r="Y22" s="15"/>
      <c r="Z22" s="15"/>
      <c r="AA22" s="15"/>
      <c r="AB22" s="15"/>
      <c r="AD22" s="21"/>
    </row>
    <row r="23" spans="1:30" x14ac:dyDescent="0.2">
      <c r="A23" s="63"/>
      <c r="B23" s="64" t="s">
        <v>187</v>
      </c>
      <c r="C23" s="65" t="s">
        <v>188</v>
      </c>
      <c r="D23" s="65" t="s">
        <v>92</v>
      </c>
      <c r="E23" s="66">
        <v>4.9500000000000004E-3</v>
      </c>
      <c r="F23" s="66">
        <v>0.84150000000000003</v>
      </c>
      <c r="G23" s="1">
        <v>45.7</v>
      </c>
      <c r="H23" s="1">
        <v>45.7</v>
      </c>
      <c r="I23" s="1">
        <v>38.45655</v>
      </c>
      <c r="J23" s="1">
        <v>38.45655</v>
      </c>
      <c r="K23" s="1"/>
      <c r="L23" s="1"/>
      <c r="M23" s="1"/>
      <c r="N23" s="1"/>
      <c r="O23" s="1"/>
      <c r="P23" s="1"/>
      <c r="R23" s="1">
        <v>52.8</v>
      </c>
      <c r="S23" s="1">
        <v>44.431199999999997</v>
      </c>
      <c r="T23" s="15">
        <f t="shared" si="0"/>
        <v>1.1553610503282274</v>
      </c>
      <c r="U23" s="15">
        <f t="shared" si="1"/>
        <v>1.1297090387893942</v>
      </c>
      <c r="V23" s="16">
        <f t="shared" si="2"/>
        <v>51.627703072675317</v>
      </c>
      <c r="W23" s="16">
        <f t="shared" si="3"/>
        <v>5.9277030726753139</v>
      </c>
      <c r="X23" s="16">
        <f t="shared" si="4"/>
        <v>4.9881621356562764</v>
      </c>
      <c r="Y23" s="15">
        <f t="shared" si="5"/>
        <v>4.5848355451969969E-2</v>
      </c>
      <c r="Z23" s="15">
        <f t="shared" si="6"/>
        <v>1.1992624151289988E-2</v>
      </c>
      <c r="AA23" s="15">
        <f t="shared" si="7"/>
        <v>1.9115055013239957E-2</v>
      </c>
      <c r="AB23" s="15">
        <f t="shared" si="8"/>
        <v>2.5652011538833303E-2</v>
      </c>
      <c r="AD23" s="21"/>
    </row>
    <row r="24" spans="1:30" ht="15" thickBot="1" x14ac:dyDescent="0.25">
      <c r="A24" s="63"/>
      <c r="B24" s="64" t="s">
        <v>3412</v>
      </c>
      <c r="C24" s="65" t="s">
        <v>3413</v>
      </c>
      <c r="D24" s="65" t="s">
        <v>98</v>
      </c>
      <c r="E24" s="66">
        <v>3.2460000000000003E-2</v>
      </c>
      <c r="F24" s="66">
        <v>5.5182000000000002</v>
      </c>
      <c r="G24" s="1">
        <v>189</v>
      </c>
      <c r="H24" s="1">
        <v>189</v>
      </c>
      <c r="I24" s="1">
        <v>1042.9398000000001</v>
      </c>
      <c r="J24" s="1">
        <v>1042.9398000000001</v>
      </c>
      <c r="K24" s="1"/>
      <c r="L24" s="1"/>
      <c r="M24" s="1"/>
      <c r="N24" s="1"/>
      <c r="O24" s="1"/>
      <c r="P24" s="1"/>
      <c r="R24" s="1">
        <v>230</v>
      </c>
      <c r="S24" s="1">
        <v>1269.1859999999999</v>
      </c>
      <c r="T24" s="15">
        <f t="shared" si="0"/>
        <v>1.216931216931217</v>
      </c>
      <c r="U24" s="15">
        <f t="shared" si="1"/>
        <v>1.1912792053923837</v>
      </c>
      <c r="V24" s="16">
        <f t="shared" si="2"/>
        <v>225.15176981916053</v>
      </c>
      <c r="W24" s="16">
        <f t="shared" si="3"/>
        <v>36.151769819160535</v>
      </c>
      <c r="X24" s="16">
        <f t="shared" si="4"/>
        <v>199.49269621609167</v>
      </c>
      <c r="Y24" s="15">
        <f t="shared" si="5"/>
        <v>4.5848355451969969E-2</v>
      </c>
      <c r="Z24" s="15">
        <f t="shared" si="6"/>
        <v>1.1992624151289988E-2</v>
      </c>
      <c r="AA24" s="15">
        <f t="shared" si="7"/>
        <v>1.9115055013239957E-2</v>
      </c>
      <c r="AB24" s="15">
        <f t="shared" si="8"/>
        <v>2.5652011538833303E-2</v>
      </c>
      <c r="AD24" s="21"/>
    </row>
    <row r="25" spans="1:30" x14ac:dyDescent="0.2">
      <c r="A25" s="67">
        <v>8</v>
      </c>
      <c r="B25" s="68" t="s">
        <v>3416</v>
      </c>
      <c r="C25" s="69" t="s">
        <v>3417</v>
      </c>
      <c r="D25" s="69" t="s">
        <v>95</v>
      </c>
      <c r="E25" s="70">
        <v>0</v>
      </c>
      <c r="F25" s="70">
        <v>120</v>
      </c>
      <c r="G25" s="71">
        <v>138.01</v>
      </c>
      <c r="H25" s="71">
        <v>118.16</v>
      </c>
      <c r="I25" s="71">
        <v>14179.2</v>
      </c>
      <c r="J25" s="71">
        <v>0</v>
      </c>
      <c r="K25" s="71">
        <v>4279.1040000000003</v>
      </c>
      <c r="L25" s="71">
        <v>2678.2080000000001</v>
      </c>
      <c r="M25" s="71">
        <v>0</v>
      </c>
      <c r="N25" s="71">
        <v>1446.3371520000001</v>
      </c>
      <c r="O25" s="71">
        <v>4033.7515929599999</v>
      </c>
      <c r="P25" s="72">
        <v>1741.2361042944001</v>
      </c>
      <c r="R25" s="71">
        <v>136.03</v>
      </c>
      <c r="S25" s="71">
        <v>0</v>
      </c>
      <c r="T25" s="15"/>
      <c r="U25" s="15"/>
      <c r="V25" s="16"/>
      <c r="W25" s="16"/>
      <c r="X25" s="16"/>
      <c r="Y25" s="15"/>
      <c r="Z25" s="15"/>
      <c r="AA25" s="15"/>
      <c r="AB25" s="15"/>
      <c r="AD25" s="21"/>
    </row>
    <row r="26" spans="1:30" ht="20.5" thickBot="1" x14ac:dyDescent="0.25">
      <c r="A26" s="73">
        <v>9</v>
      </c>
      <c r="B26" s="74" t="s">
        <v>3418</v>
      </c>
      <c r="C26" s="75" t="s">
        <v>3419</v>
      </c>
      <c r="D26" s="75" t="s">
        <v>92</v>
      </c>
      <c r="E26" s="76">
        <v>0</v>
      </c>
      <c r="F26" s="76">
        <v>257.31</v>
      </c>
      <c r="G26" s="77">
        <v>163.89</v>
      </c>
      <c r="H26" s="77">
        <v>129.65</v>
      </c>
      <c r="I26" s="77">
        <v>33360.239999999998</v>
      </c>
      <c r="J26" s="77">
        <v>0</v>
      </c>
      <c r="K26" s="77">
        <v>7614.5490989999998</v>
      </c>
      <c r="L26" s="77">
        <v>0</v>
      </c>
      <c r="M26" s="77">
        <v>0</v>
      </c>
      <c r="N26" s="77">
        <v>2573.7175954620002</v>
      </c>
      <c r="O26" s="77">
        <v>7903.3515462509404</v>
      </c>
      <c r="P26" s="78">
        <v>4096.9265582998096</v>
      </c>
      <c r="R26" s="77">
        <v>144.78</v>
      </c>
      <c r="S26" s="77">
        <v>0</v>
      </c>
      <c r="T26" s="15"/>
      <c r="U26" s="15"/>
      <c r="V26" s="16"/>
      <c r="W26" s="16"/>
      <c r="X26" s="16"/>
      <c r="Y26" s="15"/>
      <c r="Z26" s="15"/>
      <c r="AA26" s="15"/>
      <c r="AB26" s="15"/>
      <c r="AD26" s="21"/>
    </row>
    <row r="27" spans="1:30" ht="20.5" thickBot="1" x14ac:dyDescent="0.25">
      <c r="A27" s="8">
        <v>11</v>
      </c>
      <c r="B27" s="9" t="s">
        <v>158</v>
      </c>
      <c r="C27" s="10" t="s">
        <v>159</v>
      </c>
      <c r="D27" s="10" t="s">
        <v>92</v>
      </c>
      <c r="E27" s="11">
        <v>0</v>
      </c>
      <c r="F27" s="11">
        <v>257.31</v>
      </c>
      <c r="G27" s="12">
        <v>299.02</v>
      </c>
      <c r="H27" s="12">
        <v>249.58</v>
      </c>
      <c r="I27" s="12">
        <v>64219.43</v>
      </c>
      <c r="J27" s="12">
        <v>0</v>
      </c>
      <c r="K27" s="12">
        <v>3337.7481269999998</v>
      </c>
      <c r="L27" s="12">
        <v>0</v>
      </c>
      <c r="M27" s="12">
        <v>0</v>
      </c>
      <c r="N27" s="12">
        <v>1128.158866926</v>
      </c>
      <c r="O27" s="12">
        <v>15213.9714067726</v>
      </c>
      <c r="P27" s="13">
        <v>7886.5938265378099</v>
      </c>
      <c r="R27" s="12">
        <v>297.85000000000002</v>
      </c>
      <c r="S27" s="12">
        <v>0</v>
      </c>
      <c r="T27" s="15"/>
      <c r="U27" s="15"/>
      <c r="V27" s="16"/>
      <c r="W27" s="16"/>
      <c r="X27" s="16"/>
      <c r="Y27" s="15"/>
      <c r="Z27" s="15"/>
      <c r="AA27" s="15"/>
      <c r="AB27" s="15"/>
      <c r="AD27" s="21"/>
    </row>
    <row r="28" spans="1:30" ht="20.5" thickBot="1" x14ac:dyDescent="0.25">
      <c r="A28" s="8">
        <v>12</v>
      </c>
      <c r="B28" s="9" t="s">
        <v>161</v>
      </c>
      <c r="C28" s="10" t="s">
        <v>162</v>
      </c>
      <c r="D28" s="10" t="s">
        <v>92</v>
      </c>
      <c r="E28" s="11">
        <v>0</v>
      </c>
      <c r="F28" s="11">
        <v>1286.55</v>
      </c>
      <c r="G28" s="12">
        <v>13.8</v>
      </c>
      <c r="H28" s="12">
        <v>18.91</v>
      </c>
      <c r="I28" s="12">
        <v>24328.66</v>
      </c>
      <c r="J28" s="12">
        <v>0</v>
      </c>
      <c r="K28" s="12">
        <v>959.12302499999998</v>
      </c>
      <c r="L28" s="12">
        <v>0</v>
      </c>
      <c r="M28" s="12">
        <v>0</v>
      </c>
      <c r="N28" s="12">
        <v>324.18358245000002</v>
      </c>
      <c r="O28" s="12">
        <v>5763.9205532565002</v>
      </c>
      <c r="P28" s="13">
        <v>2987.8917894989099</v>
      </c>
      <c r="R28" s="12">
        <v>23.05</v>
      </c>
      <c r="S28" s="12">
        <v>0</v>
      </c>
      <c r="T28" s="15"/>
      <c r="U28" s="15"/>
      <c r="V28" s="16"/>
      <c r="W28" s="16"/>
      <c r="X28" s="16"/>
      <c r="Y28" s="15"/>
      <c r="Z28" s="15"/>
      <c r="AA28" s="15"/>
      <c r="AB28" s="15"/>
      <c r="AD28" s="21"/>
    </row>
    <row r="29" spans="1:30" ht="20.5" thickBot="1" x14ac:dyDescent="0.25">
      <c r="A29" s="8">
        <v>13</v>
      </c>
      <c r="B29" s="9" t="s">
        <v>163</v>
      </c>
      <c r="C29" s="10" t="s">
        <v>164</v>
      </c>
      <c r="D29" s="10" t="s">
        <v>139</v>
      </c>
      <c r="E29" s="11">
        <v>0</v>
      </c>
      <c r="F29" s="11">
        <v>411.69600000000003</v>
      </c>
      <c r="G29" s="12">
        <v>253.02</v>
      </c>
      <c r="H29" s="12">
        <v>650</v>
      </c>
      <c r="I29" s="12">
        <v>267602.40000000002</v>
      </c>
      <c r="J29" s="12">
        <v>267602.40000000002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3">
        <v>0</v>
      </c>
      <c r="R29" s="12">
        <v>1330</v>
      </c>
      <c r="S29" s="12">
        <v>547555.68000000005</v>
      </c>
      <c r="T29" s="15"/>
      <c r="U29" s="15"/>
      <c r="V29" s="16"/>
      <c r="W29" s="16"/>
      <c r="X29" s="16"/>
      <c r="Y29" s="15"/>
      <c r="Z29" s="15"/>
      <c r="AA29" s="15"/>
      <c r="AB29" s="15"/>
      <c r="AD29" s="21"/>
    </row>
    <row r="30" spans="1:30" ht="18.5" thickBot="1" x14ac:dyDescent="0.25">
      <c r="A30" s="63"/>
      <c r="B30" s="64" t="s">
        <v>165</v>
      </c>
      <c r="C30" s="65" t="s">
        <v>166</v>
      </c>
      <c r="D30" s="65" t="s">
        <v>139</v>
      </c>
      <c r="E30" s="66">
        <v>1</v>
      </c>
      <c r="F30" s="66">
        <v>411.69600000000003</v>
      </c>
      <c r="G30" s="1">
        <v>650</v>
      </c>
      <c r="H30" s="1">
        <v>650</v>
      </c>
      <c r="I30" s="1">
        <v>267602.40000000002</v>
      </c>
      <c r="J30" s="1">
        <v>267602.40000000002</v>
      </c>
      <c r="K30" s="1"/>
      <c r="L30" s="1"/>
      <c r="M30" s="1"/>
      <c r="N30" s="1"/>
      <c r="O30" s="1"/>
      <c r="P30" s="1"/>
      <c r="R30" s="1">
        <v>1330</v>
      </c>
      <c r="S30" s="1">
        <v>547555.68000000005</v>
      </c>
      <c r="T30" s="15">
        <f t="shared" si="0"/>
        <v>2.046153846153846</v>
      </c>
      <c r="U30" s="15">
        <f t="shared" si="1"/>
        <v>2.0205018346150125</v>
      </c>
      <c r="V30" s="16">
        <f t="shared" si="2"/>
        <v>1313.3261924997582</v>
      </c>
      <c r="W30" s="16">
        <f t="shared" si="3"/>
        <v>663.32619249975824</v>
      </c>
      <c r="X30" s="16">
        <f t="shared" si="4"/>
        <v>273088.74014738051</v>
      </c>
      <c r="Y30" s="15">
        <f t="shared" si="5"/>
        <v>4.5848355451969969E-2</v>
      </c>
      <c r="Z30" s="15">
        <f t="shared" si="6"/>
        <v>1.1992624151289988E-2</v>
      </c>
      <c r="AA30" s="15">
        <f t="shared" si="7"/>
        <v>1.9115055013239957E-2</v>
      </c>
      <c r="AB30" s="15">
        <f t="shared" si="8"/>
        <v>2.5652011538833303E-2</v>
      </c>
      <c r="AD30" s="21"/>
    </row>
    <row r="31" spans="1:30" ht="15" thickBot="1" x14ac:dyDescent="0.25">
      <c r="A31" s="8">
        <v>50</v>
      </c>
      <c r="B31" s="9" t="s">
        <v>167</v>
      </c>
      <c r="C31" s="10" t="s">
        <v>168</v>
      </c>
      <c r="D31" s="10" t="s">
        <v>92</v>
      </c>
      <c r="E31" s="11">
        <v>0</v>
      </c>
      <c r="F31" s="11">
        <v>257.31</v>
      </c>
      <c r="G31" s="12">
        <v>22.43</v>
      </c>
      <c r="H31" s="12">
        <v>18.170000000000002</v>
      </c>
      <c r="I31" s="12">
        <v>4675.32</v>
      </c>
      <c r="J31" s="12">
        <v>0</v>
      </c>
      <c r="K31" s="12">
        <v>345.284289</v>
      </c>
      <c r="L31" s="12">
        <v>0</v>
      </c>
      <c r="M31" s="12">
        <v>0</v>
      </c>
      <c r="N31" s="12">
        <v>116.706089682</v>
      </c>
      <c r="O31" s="12">
        <v>1107.75068811234</v>
      </c>
      <c r="P31" s="13">
        <v>574.234005351208</v>
      </c>
      <c r="R31" s="12">
        <v>20.72</v>
      </c>
      <c r="S31" s="12">
        <v>0</v>
      </c>
      <c r="T31" s="15"/>
      <c r="U31" s="15"/>
      <c r="V31" s="16"/>
      <c r="W31" s="16"/>
      <c r="X31" s="16"/>
      <c r="Y31" s="15"/>
      <c r="Z31" s="15"/>
      <c r="AA31" s="15"/>
      <c r="AB31" s="15"/>
      <c r="AD31" s="21"/>
    </row>
    <row r="32" spans="1:30" ht="15" thickBot="1" x14ac:dyDescent="0.35">
      <c r="A32" s="58"/>
      <c r="B32" s="59" t="s">
        <v>22</v>
      </c>
      <c r="C32" s="60" t="s">
        <v>417</v>
      </c>
      <c r="D32" s="60"/>
      <c r="E32" s="61"/>
      <c r="F32" s="61"/>
      <c r="G32" s="62"/>
      <c r="H32" s="62"/>
      <c r="I32" s="62">
        <v>1178575.0900000001</v>
      </c>
      <c r="J32" s="62">
        <v>827902.99124</v>
      </c>
      <c r="K32" s="62">
        <v>86076.728600000002</v>
      </c>
      <c r="L32" s="62">
        <v>0</v>
      </c>
      <c r="M32" s="62">
        <v>0</v>
      </c>
      <c r="N32" s="62">
        <v>29093.934266799999</v>
      </c>
      <c r="O32" s="62">
        <v>72057.714704063997</v>
      </c>
      <c r="P32" s="62">
        <v>31104.913513921001</v>
      </c>
      <c r="R32" s="62"/>
      <c r="S32" s="62">
        <v>886692.77385999996</v>
      </c>
      <c r="T32" s="15"/>
      <c r="U32" s="15"/>
      <c r="V32" s="16"/>
      <c r="W32" s="16"/>
      <c r="X32" s="16"/>
      <c r="Y32" s="15"/>
      <c r="Z32" s="15"/>
      <c r="AA32" s="15"/>
      <c r="AB32" s="15"/>
      <c r="AD32" s="21"/>
    </row>
    <row r="33" spans="1:30" ht="15" thickBot="1" x14ac:dyDescent="0.25">
      <c r="A33" s="8">
        <v>14</v>
      </c>
      <c r="B33" s="9" t="s">
        <v>3420</v>
      </c>
      <c r="C33" s="10" t="s">
        <v>3421</v>
      </c>
      <c r="D33" s="10" t="s">
        <v>38</v>
      </c>
      <c r="E33" s="11">
        <v>0</v>
      </c>
      <c r="F33" s="11">
        <v>462</v>
      </c>
      <c r="G33" s="12">
        <v>141.46</v>
      </c>
      <c r="H33" s="12">
        <v>131.29</v>
      </c>
      <c r="I33" s="12">
        <v>60655.98</v>
      </c>
      <c r="J33" s="12">
        <v>50746.4496</v>
      </c>
      <c r="K33" s="12">
        <v>1597.365</v>
      </c>
      <c r="L33" s="12">
        <v>0</v>
      </c>
      <c r="M33" s="12">
        <v>0</v>
      </c>
      <c r="N33" s="12">
        <v>539.90936999999997</v>
      </c>
      <c r="O33" s="12">
        <v>2819.3535216</v>
      </c>
      <c r="P33" s="13">
        <v>1217.020936824</v>
      </c>
      <c r="R33" s="12">
        <v>144.86000000000001</v>
      </c>
      <c r="S33" s="12">
        <v>55670.630400000002</v>
      </c>
      <c r="T33" s="15"/>
      <c r="U33" s="15"/>
      <c r="V33" s="16"/>
      <c r="W33" s="16"/>
      <c r="X33" s="16"/>
      <c r="Y33" s="15"/>
      <c r="Z33" s="15"/>
      <c r="AA33" s="15"/>
      <c r="AB33" s="15"/>
      <c r="AD33" s="21"/>
    </row>
    <row r="34" spans="1:30" x14ac:dyDescent="0.2">
      <c r="A34" s="63"/>
      <c r="B34" s="64" t="s">
        <v>187</v>
      </c>
      <c r="C34" s="65" t="s">
        <v>188</v>
      </c>
      <c r="D34" s="65" t="s">
        <v>92</v>
      </c>
      <c r="E34" s="66">
        <v>2.4E-2</v>
      </c>
      <c r="F34" s="66">
        <v>11.087999999999999</v>
      </c>
      <c r="G34" s="1">
        <v>45.7</v>
      </c>
      <c r="H34" s="1">
        <v>45.7</v>
      </c>
      <c r="I34" s="1">
        <v>506.72160000000002</v>
      </c>
      <c r="J34" s="1">
        <v>506.72160000000002</v>
      </c>
      <c r="K34" s="1"/>
      <c r="L34" s="1"/>
      <c r="M34" s="1"/>
      <c r="N34" s="1"/>
      <c r="O34" s="1"/>
      <c r="P34" s="1"/>
      <c r="R34" s="1">
        <v>52.8</v>
      </c>
      <c r="S34" s="1">
        <v>585.44640000000004</v>
      </c>
      <c r="T34" s="15">
        <f t="shared" si="0"/>
        <v>1.1553610503282274</v>
      </c>
      <c r="U34" s="15">
        <f t="shared" si="1"/>
        <v>1.1297090387893942</v>
      </c>
      <c r="V34" s="16">
        <f t="shared" si="2"/>
        <v>51.627703072675317</v>
      </c>
      <c r="W34" s="16">
        <f t="shared" si="3"/>
        <v>5.9277030726753139</v>
      </c>
      <c r="X34" s="16">
        <f t="shared" si="4"/>
        <v>65.726371669823877</v>
      </c>
      <c r="Y34" s="15">
        <f t="shared" ref="Y34:Y82" si="9">104.584835545197%-100%</f>
        <v>4.5848355451969969E-2</v>
      </c>
      <c r="Z34" s="15">
        <f t="shared" ref="Z34:Z82" si="10">101.199262415129%-100%</f>
        <v>1.1992624151289988E-2</v>
      </c>
      <c r="AA34" s="15">
        <f t="shared" ref="AA34:AA82" si="11">101.911505501324%-100%</f>
        <v>1.9115055013239957E-2</v>
      </c>
      <c r="AB34" s="15">
        <f t="shared" ref="AB34:AB82" si="12">AVERAGE(Y34:AA34)</f>
        <v>2.5652011538833303E-2</v>
      </c>
      <c r="AD34" s="21"/>
    </row>
    <row r="35" spans="1:30" ht="15" thickBot="1" x14ac:dyDescent="0.25">
      <c r="A35" s="63"/>
      <c r="B35" s="64" t="s">
        <v>420</v>
      </c>
      <c r="C35" s="65" t="s">
        <v>421</v>
      </c>
      <c r="D35" s="65" t="s">
        <v>139</v>
      </c>
      <c r="E35" s="66">
        <v>0.27600000000000002</v>
      </c>
      <c r="F35" s="66">
        <v>127.512</v>
      </c>
      <c r="G35" s="1">
        <v>394</v>
      </c>
      <c r="H35" s="1">
        <v>394</v>
      </c>
      <c r="I35" s="1">
        <v>50239.728000000003</v>
      </c>
      <c r="J35" s="1">
        <v>50239.728000000003</v>
      </c>
      <c r="K35" s="1"/>
      <c r="L35" s="1"/>
      <c r="M35" s="1"/>
      <c r="N35" s="1"/>
      <c r="O35" s="1"/>
      <c r="P35" s="1"/>
      <c r="R35" s="1">
        <v>432</v>
      </c>
      <c r="S35" s="1">
        <v>55085.184000000001</v>
      </c>
      <c r="T35" s="15">
        <f t="shared" si="0"/>
        <v>1.0964467005076142</v>
      </c>
      <c r="U35" s="15">
        <f t="shared" si="1"/>
        <v>1.0707946889687809</v>
      </c>
      <c r="V35" s="16">
        <f t="shared" si="2"/>
        <v>421.89310745369971</v>
      </c>
      <c r="W35" s="16">
        <f t="shared" si="3"/>
        <v>27.893107453699713</v>
      </c>
      <c r="X35" s="16">
        <f t="shared" si="4"/>
        <v>3556.7059176361577</v>
      </c>
      <c r="Y35" s="15">
        <f t="shared" si="9"/>
        <v>4.5848355451969969E-2</v>
      </c>
      <c r="Z35" s="15">
        <f t="shared" si="10"/>
        <v>1.1992624151289988E-2</v>
      </c>
      <c r="AA35" s="15">
        <f t="shared" si="11"/>
        <v>1.9115055013239957E-2</v>
      </c>
      <c r="AB35" s="15">
        <f t="shared" si="12"/>
        <v>2.5652011538833303E-2</v>
      </c>
      <c r="AD35" s="21"/>
    </row>
    <row r="36" spans="1:30" ht="15" thickBot="1" x14ac:dyDescent="0.25">
      <c r="A36" s="8">
        <v>15</v>
      </c>
      <c r="B36" s="9" t="s">
        <v>3422</v>
      </c>
      <c r="C36" s="10" t="s">
        <v>3423</v>
      </c>
      <c r="D36" s="10" t="s">
        <v>38</v>
      </c>
      <c r="E36" s="11">
        <v>0</v>
      </c>
      <c r="F36" s="11">
        <v>1053</v>
      </c>
      <c r="G36" s="12">
        <v>172.51</v>
      </c>
      <c r="H36" s="12">
        <v>160.38</v>
      </c>
      <c r="I36" s="12">
        <v>168880.14</v>
      </c>
      <c r="J36" s="12">
        <v>144577.95300000001</v>
      </c>
      <c r="K36" s="12">
        <v>3778.7957999999999</v>
      </c>
      <c r="L36" s="12">
        <v>0</v>
      </c>
      <c r="M36" s="12">
        <v>0</v>
      </c>
      <c r="N36" s="12">
        <v>1277.2329804000001</v>
      </c>
      <c r="O36" s="12">
        <v>6913.2803425920001</v>
      </c>
      <c r="P36" s="13">
        <v>2984.2326812188799</v>
      </c>
      <c r="R36" s="12">
        <v>176.84</v>
      </c>
      <c r="S36" s="12">
        <v>158607.07199999999</v>
      </c>
      <c r="T36" s="15"/>
      <c r="U36" s="15"/>
      <c r="V36" s="16"/>
      <c r="W36" s="16"/>
      <c r="X36" s="16"/>
      <c r="Y36" s="15"/>
      <c r="Z36" s="15"/>
      <c r="AA36" s="15"/>
      <c r="AB36" s="15"/>
      <c r="AD36" s="21"/>
    </row>
    <row r="37" spans="1:30" x14ac:dyDescent="0.2">
      <c r="A37" s="63"/>
      <c r="B37" s="64" t="s">
        <v>187</v>
      </c>
      <c r="C37" s="65" t="s">
        <v>188</v>
      </c>
      <c r="D37" s="65" t="s">
        <v>92</v>
      </c>
      <c r="E37" s="66">
        <v>0.03</v>
      </c>
      <c r="F37" s="66">
        <v>31.59</v>
      </c>
      <c r="G37" s="1">
        <v>45.7</v>
      </c>
      <c r="H37" s="1">
        <v>45.7</v>
      </c>
      <c r="I37" s="1">
        <v>1443.663</v>
      </c>
      <c r="J37" s="1">
        <v>1443.663</v>
      </c>
      <c r="K37" s="1"/>
      <c r="L37" s="1"/>
      <c r="M37" s="1"/>
      <c r="N37" s="1"/>
      <c r="O37" s="1"/>
      <c r="P37" s="1"/>
      <c r="R37" s="1">
        <v>52.8</v>
      </c>
      <c r="S37" s="1">
        <v>1667.952</v>
      </c>
      <c r="T37" s="15">
        <f t="shared" si="0"/>
        <v>1.1553610503282274</v>
      </c>
      <c r="U37" s="15">
        <f t="shared" si="1"/>
        <v>1.1297090387893942</v>
      </c>
      <c r="V37" s="16">
        <f t="shared" si="2"/>
        <v>51.627703072675317</v>
      </c>
      <c r="W37" s="16">
        <f t="shared" si="3"/>
        <v>5.9277030726753139</v>
      </c>
      <c r="X37" s="16">
        <f t="shared" si="4"/>
        <v>187.25614006581316</v>
      </c>
      <c r="Y37" s="15">
        <f t="shared" si="9"/>
        <v>4.5848355451969969E-2</v>
      </c>
      <c r="Z37" s="15">
        <f t="shared" si="10"/>
        <v>1.1992624151289988E-2</v>
      </c>
      <c r="AA37" s="15">
        <f t="shared" si="11"/>
        <v>1.9115055013239957E-2</v>
      </c>
      <c r="AB37" s="15">
        <f t="shared" si="12"/>
        <v>2.5652011538833303E-2</v>
      </c>
      <c r="AD37" s="21"/>
    </row>
    <row r="38" spans="1:30" ht="15" thickBot="1" x14ac:dyDescent="0.25">
      <c r="A38" s="63"/>
      <c r="B38" s="64" t="s">
        <v>420</v>
      </c>
      <c r="C38" s="65" t="s">
        <v>421</v>
      </c>
      <c r="D38" s="65" t="s">
        <v>139</v>
      </c>
      <c r="E38" s="66">
        <v>0.34499999999999997</v>
      </c>
      <c r="F38" s="66">
        <v>363.28500000000003</v>
      </c>
      <c r="G38" s="1">
        <v>394</v>
      </c>
      <c r="H38" s="1">
        <v>394</v>
      </c>
      <c r="I38" s="1">
        <v>143134.29</v>
      </c>
      <c r="J38" s="1">
        <v>143134.29</v>
      </c>
      <c r="K38" s="1"/>
      <c r="L38" s="1"/>
      <c r="M38" s="1"/>
      <c r="N38" s="1"/>
      <c r="O38" s="1"/>
      <c r="P38" s="1"/>
      <c r="R38" s="1">
        <v>432</v>
      </c>
      <c r="S38" s="1">
        <v>156939.12</v>
      </c>
      <c r="T38" s="15">
        <f t="shared" si="0"/>
        <v>1.0964467005076142</v>
      </c>
      <c r="U38" s="15">
        <f t="shared" si="1"/>
        <v>1.0707946889687809</v>
      </c>
      <c r="V38" s="16">
        <f t="shared" si="2"/>
        <v>421.89310745369971</v>
      </c>
      <c r="W38" s="16">
        <f t="shared" si="3"/>
        <v>27.893107453699713</v>
      </c>
      <c r="X38" s="16">
        <f t="shared" si="4"/>
        <v>10133.147541317301</v>
      </c>
      <c r="Y38" s="15">
        <f t="shared" si="9"/>
        <v>4.5848355451969969E-2</v>
      </c>
      <c r="Z38" s="15">
        <f t="shared" si="10"/>
        <v>1.1992624151289988E-2</v>
      </c>
      <c r="AA38" s="15">
        <f t="shared" si="11"/>
        <v>1.9115055013239957E-2</v>
      </c>
      <c r="AB38" s="15">
        <f t="shared" si="12"/>
        <v>2.5652011538833303E-2</v>
      </c>
      <c r="AD38" s="21"/>
    </row>
    <row r="39" spans="1:30" ht="15" thickBot="1" x14ac:dyDescent="0.25">
      <c r="A39" s="8">
        <v>16</v>
      </c>
      <c r="B39" s="9" t="s">
        <v>3424</v>
      </c>
      <c r="C39" s="10" t="s">
        <v>3425</v>
      </c>
      <c r="D39" s="10" t="s">
        <v>38</v>
      </c>
      <c r="E39" s="11">
        <v>0</v>
      </c>
      <c r="F39" s="11">
        <v>19</v>
      </c>
      <c r="G39" s="12">
        <v>230.02</v>
      </c>
      <c r="H39" s="12">
        <v>209.87</v>
      </c>
      <c r="I39" s="12">
        <v>3987.53</v>
      </c>
      <c r="J39" s="12">
        <v>3478.2919999999999</v>
      </c>
      <c r="K39" s="12">
        <v>76.340100000000007</v>
      </c>
      <c r="L39" s="12">
        <v>0</v>
      </c>
      <c r="M39" s="12">
        <v>0</v>
      </c>
      <c r="N39" s="12">
        <v>25.802953800000001</v>
      </c>
      <c r="O39" s="12">
        <v>144.84885782399999</v>
      </c>
      <c r="P39" s="13">
        <v>62.526423627360003</v>
      </c>
      <c r="R39" s="12">
        <v>231.26</v>
      </c>
      <c r="S39" s="12">
        <v>3815.808</v>
      </c>
      <c r="T39" s="15"/>
      <c r="U39" s="15"/>
      <c r="V39" s="16"/>
      <c r="W39" s="16"/>
      <c r="X39" s="16"/>
      <c r="Y39" s="15"/>
      <c r="Z39" s="15"/>
      <c r="AA39" s="15"/>
      <c r="AB39" s="15"/>
      <c r="AD39" s="21"/>
    </row>
    <row r="40" spans="1:30" x14ac:dyDescent="0.2">
      <c r="A40" s="63"/>
      <c r="B40" s="64" t="s">
        <v>187</v>
      </c>
      <c r="C40" s="65" t="s">
        <v>188</v>
      </c>
      <c r="D40" s="65" t="s">
        <v>92</v>
      </c>
      <c r="E40" s="66">
        <v>0.04</v>
      </c>
      <c r="F40" s="66">
        <v>0.76</v>
      </c>
      <c r="G40" s="1">
        <v>45.7</v>
      </c>
      <c r="H40" s="1">
        <v>45.7</v>
      </c>
      <c r="I40" s="1">
        <v>34.731999999999999</v>
      </c>
      <c r="J40" s="1">
        <v>34.731999999999999</v>
      </c>
      <c r="K40" s="1"/>
      <c r="L40" s="1"/>
      <c r="M40" s="1"/>
      <c r="N40" s="1"/>
      <c r="O40" s="1"/>
      <c r="P40" s="1"/>
      <c r="R40" s="1">
        <v>52.8</v>
      </c>
      <c r="S40" s="1">
        <v>40.128</v>
      </c>
      <c r="T40" s="15">
        <f t="shared" si="0"/>
        <v>1.1553610503282274</v>
      </c>
      <c r="U40" s="15">
        <f t="shared" si="1"/>
        <v>1.1297090387893942</v>
      </c>
      <c r="V40" s="16">
        <f t="shared" si="2"/>
        <v>51.627703072675317</v>
      </c>
      <c r="W40" s="16">
        <f t="shared" si="3"/>
        <v>5.9277030726753139</v>
      </c>
      <c r="X40" s="16">
        <f t="shared" si="4"/>
        <v>4.5050543352332388</v>
      </c>
      <c r="Y40" s="15">
        <f t="shared" si="9"/>
        <v>4.5848355451969969E-2</v>
      </c>
      <c r="Z40" s="15">
        <f t="shared" si="10"/>
        <v>1.1992624151289988E-2</v>
      </c>
      <c r="AA40" s="15">
        <f t="shared" si="11"/>
        <v>1.9115055013239957E-2</v>
      </c>
      <c r="AB40" s="15">
        <f t="shared" si="12"/>
        <v>2.5652011538833303E-2</v>
      </c>
      <c r="AD40" s="21"/>
    </row>
    <row r="41" spans="1:30" ht="15" thickBot="1" x14ac:dyDescent="0.25">
      <c r="A41" s="63"/>
      <c r="B41" s="64" t="s">
        <v>420</v>
      </c>
      <c r="C41" s="65" t="s">
        <v>421</v>
      </c>
      <c r="D41" s="65" t="s">
        <v>139</v>
      </c>
      <c r="E41" s="66">
        <v>0.46</v>
      </c>
      <c r="F41" s="66">
        <v>8.74</v>
      </c>
      <c r="G41" s="1">
        <v>394</v>
      </c>
      <c r="H41" s="1">
        <v>394</v>
      </c>
      <c r="I41" s="1">
        <v>3443.56</v>
      </c>
      <c r="J41" s="1">
        <v>3443.56</v>
      </c>
      <c r="K41" s="1"/>
      <c r="L41" s="1"/>
      <c r="M41" s="1"/>
      <c r="N41" s="1"/>
      <c r="O41" s="1"/>
      <c r="P41" s="1"/>
      <c r="R41" s="1">
        <v>432</v>
      </c>
      <c r="S41" s="1">
        <v>3775.68</v>
      </c>
      <c r="T41" s="15">
        <f t="shared" si="0"/>
        <v>1.0964467005076142</v>
      </c>
      <c r="U41" s="15">
        <f t="shared" si="1"/>
        <v>1.0707946889687809</v>
      </c>
      <c r="V41" s="16">
        <f t="shared" si="2"/>
        <v>421.89310745369971</v>
      </c>
      <c r="W41" s="16">
        <f t="shared" si="3"/>
        <v>27.893107453699713</v>
      </c>
      <c r="X41" s="16">
        <f t="shared" si="4"/>
        <v>243.7857591453355</v>
      </c>
      <c r="Y41" s="15">
        <f t="shared" si="9"/>
        <v>4.5848355451969969E-2</v>
      </c>
      <c r="Z41" s="15">
        <f t="shared" si="10"/>
        <v>1.1992624151289988E-2</v>
      </c>
      <c r="AA41" s="15">
        <f t="shared" si="11"/>
        <v>1.9115055013239957E-2</v>
      </c>
      <c r="AB41" s="15">
        <f t="shared" si="12"/>
        <v>2.5652011538833303E-2</v>
      </c>
      <c r="AD41" s="21"/>
    </row>
    <row r="42" spans="1:30" ht="15" thickBot="1" x14ac:dyDescent="0.25">
      <c r="A42" s="8">
        <v>17</v>
      </c>
      <c r="B42" s="9" t="s">
        <v>3426</v>
      </c>
      <c r="C42" s="10" t="s">
        <v>3427</v>
      </c>
      <c r="D42" s="10" t="s">
        <v>38</v>
      </c>
      <c r="E42" s="11">
        <v>0</v>
      </c>
      <c r="F42" s="11">
        <v>170</v>
      </c>
      <c r="G42" s="12">
        <v>356.53</v>
      </c>
      <c r="H42" s="12"/>
      <c r="I42" s="12">
        <v>60610.1</v>
      </c>
      <c r="J42" s="12">
        <v>0</v>
      </c>
      <c r="K42" s="12">
        <v>0</v>
      </c>
      <c r="L42" s="12">
        <v>0</v>
      </c>
      <c r="M42" s="12">
        <v>0</v>
      </c>
      <c r="N42" s="12">
        <v>0</v>
      </c>
      <c r="O42" s="12">
        <v>0</v>
      </c>
      <c r="P42" s="13">
        <v>0</v>
      </c>
      <c r="R42" s="12"/>
      <c r="S42" s="12">
        <v>0</v>
      </c>
      <c r="T42" s="15"/>
      <c r="U42" s="15"/>
      <c r="V42" s="16"/>
      <c r="W42" s="16"/>
      <c r="X42" s="16"/>
      <c r="Y42" s="15"/>
      <c r="Z42" s="15"/>
      <c r="AA42" s="15"/>
      <c r="AB42" s="15"/>
      <c r="AD42" s="21"/>
    </row>
    <row r="43" spans="1:30" ht="15" thickBot="1" x14ac:dyDescent="0.25">
      <c r="A43" s="8">
        <v>18</v>
      </c>
      <c r="B43" s="9" t="s">
        <v>3428</v>
      </c>
      <c r="C43" s="10" t="s">
        <v>3429</v>
      </c>
      <c r="D43" s="10" t="s">
        <v>38</v>
      </c>
      <c r="E43" s="11">
        <v>0</v>
      </c>
      <c r="F43" s="11">
        <v>19</v>
      </c>
      <c r="G43" s="12">
        <v>143.76</v>
      </c>
      <c r="H43" s="12">
        <v>49.46</v>
      </c>
      <c r="I43" s="12">
        <v>939.74</v>
      </c>
      <c r="J43" s="12">
        <v>617.44299999999998</v>
      </c>
      <c r="K43" s="12">
        <v>54.360900000000001</v>
      </c>
      <c r="L43" s="12">
        <v>0</v>
      </c>
      <c r="M43" s="12">
        <v>0</v>
      </c>
      <c r="N43" s="12">
        <v>18.373984199999999</v>
      </c>
      <c r="O43" s="12">
        <v>91.680184416000003</v>
      </c>
      <c r="P43" s="13">
        <v>39.575279606240002</v>
      </c>
      <c r="R43" s="12">
        <v>47.16</v>
      </c>
      <c r="S43" s="12">
        <v>532.15200000000004</v>
      </c>
      <c r="T43" s="15"/>
      <c r="U43" s="15"/>
      <c r="V43" s="16"/>
      <c r="W43" s="16"/>
      <c r="X43" s="16"/>
      <c r="Y43" s="15"/>
      <c r="Z43" s="15"/>
      <c r="AA43" s="15"/>
      <c r="AB43" s="15"/>
      <c r="AD43" s="21"/>
    </row>
    <row r="44" spans="1:30" x14ac:dyDescent="0.2">
      <c r="A44" s="63"/>
      <c r="B44" s="64" t="s">
        <v>187</v>
      </c>
      <c r="C44" s="65" t="s">
        <v>188</v>
      </c>
      <c r="D44" s="65" t="s">
        <v>92</v>
      </c>
      <c r="E44" s="66">
        <v>0.01</v>
      </c>
      <c r="F44" s="66">
        <v>0.19</v>
      </c>
      <c r="G44" s="1">
        <v>45.7</v>
      </c>
      <c r="H44" s="1">
        <v>45.7</v>
      </c>
      <c r="I44" s="1">
        <v>8.6829999999999998</v>
      </c>
      <c r="J44" s="1">
        <v>8.6829999999999998</v>
      </c>
      <c r="K44" s="1"/>
      <c r="L44" s="1"/>
      <c r="M44" s="1"/>
      <c r="N44" s="1"/>
      <c r="O44" s="1"/>
      <c r="P44" s="1"/>
      <c r="R44" s="1">
        <v>52.8</v>
      </c>
      <c r="S44" s="1">
        <v>10.032</v>
      </c>
      <c r="T44" s="15">
        <f t="shared" si="0"/>
        <v>1.1553610503282274</v>
      </c>
      <c r="U44" s="15">
        <f t="shared" si="1"/>
        <v>1.1297090387893942</v>
      </c>
      <c r="V44" s="16">
        <f t="shared" si="2"/>
        <v>51.627703072675317</v>
      </c>
      <c r="W44" s="16">
        <f t="shared" si="3"/>
        <v>5.9277030726753139</v>
      </c>
      <c r="X44" s="16">
        <f t="shared" si="4"/>
        <v>1.1262635838083097</v>
      </c>
      <c r="Y44" s="15">
        <f t="shared" si="9"/>
        <v>4.5848355451969969E-2</v>
      </c>
      <c r="Z44" s="15">
        <f t="shared" si="10"/>
        <v>1.1992624151289988E-2</v>
      </c>
      <c r="AA44" s="15">
        <f t="shared" si="11"/>
        <v>1.9115055013239957E-2</v>
      </c>
      <c r="AB44" s="15">
        <f t="shared" si="12"/>
        <v>2.5652011538833303E-2</v>
      </c>
      <c r="AD44" s="21"/>
    </row>
    <row r="45" spans="1:30" ht="15" thickBot="1" x14ac:dyDescent="0.25">
      <c r="A45" s="63"/>
      <c r="B45" s="64" t="s">
        <v>3430</v>
      </c>
      <c r="C45" s="65" t="s">
        <v>3431</v>
      </c>
      <c r="D45" s="65" t="s">
        <v>139</v>
      </c>
      <c r="E45" s="66">
        <v>0.12</v>
      </c>
      <c r="F45" s="66">
        <v>2.2799999999999998</v>
      </c>
      <c r="G45" s="1">
        <v>267</v>
      </c>
      <c r="H45" s="1">
        <v>267</v>
      </c>
      <c r="I45" s="1">
        <v>608.76</v>
      </c>
      <c r="J45" s="1">
        <v>608.76</v>
      </c>
      <c r="K45" s="1"/>
      <c r="L45" s="1"/>
      <c r="M45" s="1"/>
      <c r="N45" s="1"/>
      <c r="O45" s="1"/>
      <c r="P45" s="1"/>
      <c r="R45" s="1">
        <v>229</v>
      </c>
      <c r="S45" s="1">
        <v>522.12</v>
      </c>
      <c r="T45" s="15">
        <f t="shared" si="0"/>
        <v>0.85767790262172283</v>
      </c>
      <c r="U45" s="15">
        <f t="shared" si="1"/>
        <v>0.83202589108288949</v>
      </c>
      <c r="V45" s="16">
        <f t="shared" si="2"/>
        <v>222.15091291913149</v>
      </c>
      <c r="W45" s="16">
        <f t="shared" si="3"/>
        <v>-44.849087080868514</v>
      </c>
      <c r="X45" s="16">
        <f t="shared" si="4"/>
        <v>-102.25591854438021</v>
      </c>
      <c r="Y45" s="15">
        <f t="shared" si="9"/>
        <v>4.5848355451969969E-2</v>
      </c>
      <c r="Z45" s="15">
        <f t="shared" si="10"/>
        <v>1.1992624151289988E-2</v>
      </c>
      <c r="AA45" s="15">
        <f t="shared" si="11"/>
        <v>1.9115055013239957E-2</v>
      </c>
      <c r="AB45" s="15">
        <f t="shared" si="12"/>
        <v>2.5652011538833303E-2</v>
      </c>
      <c r="AD45" s="21"/>
    </row>
    <row r="46" spans="1:30" ht="20.5" thickBot="1" x14ac:dyDescent="0.25">
      <c r="A46" s="8">
        <v>19</v>
      </c>
      <c r="B46" s="9" t="s">
        <v>3432</v>
      </c>
      <c r="C46" s="10" t="s">
        <v>3433</v>
      </c>
      <c r="D46" s="10" t="s">
        <v>38</v>
      </c>
      <c r="E46" s="11">
        <v>0</v>
      </c>
      <c r="F46" s="11">
        <v>170</v>
      </c>
      <c r="G46" s="12">
        <v>431.28</v>
      </c>
      <c r="H46" s="12">
        <v>346.72</v>
      </c>
      <c r="I46" s="12">
        <v>58942.400000000001</v>
      </c>
      <c r="J46" s="12">
        <v>53001.273999999998</v>
      </c>
      <c r="K46" s="12">
        <v>1497.972</v>
      </c>
      <c r="L46" s="12">
        <v>0</v>
      </c>
      <c r="M46" s="12">
        <v>0</v>
      </c>
      <c r="N46" s="12">
        <v>506.31453599999998</v>
      </c>
      <c r="O46" s="12">
        <v>1690.22329728</v>
      </c>
      <c r="P46" s="13">
        <v>729.61305665919997</v>
      </c>
      <c r="R46" s="12">
        <v>372.1</v>
      </c>
      <c r="S46" s="12">
        <v>56498.82</v>
      </c>
      <c r="T46" s="15"/>
      <c r="U46" s="15"/>
      <c r="V46" s="16"/>
      <c r="W46" s="16"/>
      <c r="X46" s="16"/>
      <c r="Y46" s="15"/>
      <c r="Z46" s="15"/>
      <c r="AA46" s="15"/>
      <c r="AB46" s="15"/>
      <c r="AD46" s="21"/>
    </row>
    <row r="47" spans="1:30" ht="15" thickBot="1" x14ac:dyDescent="0.25">
      <c r="A47" s="63"/>
      <c r="B47" s="64" t="s">
        <v>3434</v>
      </c>
      <c r="C47" s="65" t="s">
        <v>3435</v>
      </c>
      <c r="D47" s="65" t="s">
        <v>139</v>
      </c>
      <c r="E47" s="66">
        <v>0.15826000000000001</v>
      </c>
      <c r="F47" s="66">
        <v>26.904199999999999</v>
      </c>
      <c r="G47" s="1">
        <v>1970</v>
      </c>
      <c r="H47" s="1">
        <v>1970</v>
      </c>
      <c r="I47" s="1">
        <v>53001.273999999998</v>
      </c>
      <c r="J47" s="1">
        <v>53001.273999999998</v>
      </c>
      <c r="K47" s="1"/>
      <c r="L47" s="1"/>
      <c r="M47" s="1"/>
      <c r="N47" s="1"/>
      <c r="O47" s="1"/>
      <c r="P47" s="1"/>
      <c r="R47" s="1">
        <v>2100</v>
      </c>
      <c r="S47" s="1">
        <v>56498.82</v>
      </c>
      <c r="T47" s="15">
        <f t="shared" si="0"/>
        <v>1.0659898477157361</v>
      </c>
      <c r="U47" s="15">
        <f t="shared" si="1"/>
        <v>1.0403378361769029</v>
      </c>
      <c r="V47" s="16">
        <f t="shared" si="2"/>
        <v>2049.4655372684988</v>
      </c>
      <c r="W47" s="16">
        <f t="shared" si="3"/>
        <v>79.465537268498792</v>
      </c>
      <c r="X47" s="16">
        <f t="shared" si="4"/>
        <v>2137.9567077791453</v>
      </c>
      <c r="Y47" s="15">
        <f t="shared" si="9"/>
        <v>4.5848355451969969E-2</v>
      </c>
      <c r="Z47" s="15">
        <f t="shared" si="10"/>
        <v>1.1992624151289988E-2</v>
      </c>
      <c r="AA47" s="15">
        <f t="shared" si="11"/>
        <v>1.9115055013239957E-2</v>
      </c>
      <c r="AB47" s="15">
        <f t="shared" si="12"/>
        <v>2.5652011538833303E-2</v>
      </c>
      <c r="AD47" s="21"/>
    </row>
    <row r="48" spans="1:30" ht="20.5" thickBot="1" x14ac:dyDescent="0.25">
      <c r="A48" s="8">
        <v>20</v>
      </c>
      <c r="B48" s="9" t="s">
        <v>3436</v>
      </c>
      <c r="C48" s="10" t="s">
        <v>3437</v>
      </c>
      <c r="D48" s="10" t="s">
        <v>38</v>
      </c>
      <c r="E48" s="11">
        <v>0</v>
      </c>
      <c r="F48" s="11">
        <v>462</v>
      </c>
      <c r="G48" s="12">
        <v>561.24</v>
      </c>
      <c r="H48" s="12">
        <v>461.31</v>
      </c>
      <c r="I48" s="12">
        <v>213125.22</v>
      </c>
      <c r="J48" s="12">
        <v>192039.54</v>
      </c>
      <c r="K48" s="12">
        <v>5148.1121999999996</v>
      </c>
      <c r="L48" s="12">
        <v>0</v>
      </c>
      <c r="M48" s="12">
        <v>0</v>
      </c>
      <c r="N48" s="12">
        <v>1740.0619236</v>
      </c>
      <c r="O48" s="12">
        <v>5999.1996113280002</v>
      </c>
      <c r="P48" s="13">
        <v>2589.65449888992</v>
      </c>
      <c r="R48" s="12">
        <v>495.05</v>
      </c>
      <c r="S48" s="12">
        <v>204712.2</v>
      </c>
      <c r="T48" s="15"/>
      <c r="U48" s="15"/>
      <c r="V48" s="16"/>
      <c r="W48" s="16"/>
      <c r="X48" s="16"/>
      <c r="Y48" s="15"/>
      <c r="Z48" s="15"/>
      <c r="AA48" s="15"/>
      <c r="AB48" s="15"/>
      <c r="AD48" s="21"/>
    </row>
    <row r="49" spans="1:30" ht="15" thickBot="1" x14ac:dyDescent="0.25">
      <c r="A49" s="63"/>
      <c r="B49" s="64" t="s">
        <v>3434</v>
      </c>
      <c r="C49" s="65" t="s">
        <v>3435</v>
      </c>
      <c r="D49" s="65" t="s">
        <v>139</v>
      </c>
      <c r="E49" s="66">
        <v>0.21099999999999999</v>
      </c>
      <c r="F49" s="66">
        <v>97.481999999999999</v>
      </c>
      <c r="G49" s="1">
        <v>1970</v>
      </c>
      <c r="H49" s="1">
        <v>1970</v>
      </c>
      <c r="I49" s="1">
        <v>192039.54</v>
      </c>
      <c r="J49" s="1">
        <v>192039.54</v>
      </c>
      <c r="K49" s="1"/>
      <c r="L49" s="1"/>
      <c r="M49" s="1"/>
      <c r="N49" s="1"/>
      <c r="O49" s="1"/>
      <c r="P49" s="1"/>
      <c r="R49" s="1">
        <v>2100</v>
      </c>
      <c r="S49" s="1">
        <v>204712.2</v>
      </c>
      <c r="T49" s="15">
        <f t="shared" si="0"/>
        <v>1.0659898477157361</v>
      </c>
      <c r="U49" s="15">
        <f t="shared" si="1"/>
        <v>1.0403378361769029</v>
      </c>
      <c r="V49" s="16">
        <f t="shared" si="2"/>
        <v>2049.4655372684988</v>
      </c>
      <c r="W49" s="16">
        <f t="shared" si="3"/>
        <v>79.465537268498792</v>
      </c>
      <c r="X49" s="16">
        <f t="shared" si="4"/>
        <v>7746.4595040077993</v>
      </c>
      <c r="Y49" s="15">
        <f t="shared" si="9"/>
        <v>4.5848355451969969E-2</v>
      </c>
      <c r="Z49" s="15">
        <f t="shared" si="10"/>
        <v>1.1992624151289988E-2</v>
      </c>
      <c r="AA49" s="15">
        <f t="shared" si="11"/>
        <v>1.9115055013239957E-2</v>
      </c>
      <c r="AB49" s="15">
        <f t="shared" si="12"/>
        <v>2.5652011538833303E-2</v>
      </c>
      <c r="AD49" s="21"/>
    </row>
    <row r="50" spans="1:30" ht="15" thickBot="1" x14ac:dyDescent="0.25">
      <c r="A50" s="8">
        <v>21</v>
      </c>
      <c r="B50" s="9" t="s">
        <v>3438</v>
      </c>
      <c r="C50" s="10" t="s">
        <v>3439</v>
      </c>
      <c r="D50" s="10" t="s">
        <v>38</v>
      </c>
      <c r="E50" s="11">
        <v>0</v>
      </c>
      <c r="F50" s="11">
        <v>651</v>
      </c>
      <c r="G50" s="12">
        <v>28.75</v>
      </c>
      <c r="H50" s="12">
        <v>17.75</v>
      </c>
      <c r="I50" s="12">
        <v>11555.25</v>
      </c>
      <c r="J50" s="12">
        <v>9699.2489999999998</v>
      </c>
      <c r="K50" s="12">
        <v>381.09539999999998</v>
      </c>
      <c r="L50" s="12">
        <v>0</v>
      </c>
      <c r="M50" s="12">
        <v>0</v>
      </c>
      <c r="N50" s="12">
        <v>128.8102452</v>
      </c>
      <c r="O50" s="12">
        <v>528.36155769599998</v>
      </c>
      <c r="P50" s="13">
        <v>228.07607240543999</v>
      </c>
      <c r="R50" s="12">
        <v>22.16</v>
      </c>
      <c r="S50" s="12">
        <v>12324.732</v>
      </c>
      <c r="T50" s="15"/>
      <c r="U50" s="15"/>
      <c r="V50" s="16"/>
      <c r="W50" s="16"/>
      <c r="X50" s="16"/>
      <c r="Y50" s="15"/>
      <c r="Z50" s="15"/>
      <c r="AA50" s="15"/>
      <c r="AB50" s="15"/>
      <c r="AD50" s="21"/>
    </row>
    <row r="51" spans="1:30" x14ac:dyDescent="0.2">
      <c r="A51" s="63"/>
      <c r="B51" s="64" t="s">
        <v>3440</v>
      </c>
      <c r="C51" s="65" t="s">
        <v>3441</v>
      </c>
      <c r="D51" s="65" t="s">
        <v>139</v>
      </c>
      <c r="E51" s="66">
        <v>1.01E-3</v>
      </c>
      <c r="F51" s="66">
        <v>0.65751000000000004</v>
      </c>
      <c r="G51" s="1">
        <v>12900</v>
      </c>
      <c r="H51" s="1">
        <v>12900</v>
      </c>
      <c r="I51" s="1">
        <v>8481.8790000000008</v>
      </c>
      <c r="J51" s="1">
        <v>8481.8790000000008</v>
      </c>
      <c r="K51" s="1"/>
      <c r="L51" s="1"/>
      <c r="M51" s="1"/>
      <c r="N51" s="1"/>
      <c r="O51" s="1"/>
      <c r="P51" s="1"/>
      <c r="R51" s="1">
        <v>16700</v>
      </c>
      <c r="S51" s="1">
        <v>10980.416999999999</v>
      </c>
      <c r="T51" s="15">
        <f t="shared" si="0"/>
        <v>1.2945736434108528</v>
      </c>
      <c r="U51" s="15">
        <f t="shared" si="1"/>
        <v>1.2689216318720196</v>
      </c>
      <c r="V51" s="16">
        <f t="shared" si="2"/>
        <v>16369.089051149052</v>
      </c>
      <c r="W51" s="16">
        <f t="shared" si="3"/>
        <v>3469.0890511490525</v>
      </c>
      <c r="X51" s="16">
        <f t="shared" si="4"/>
        <v>2280.9607420210136</v>
      </c>
      <c r="Y51" s="15">
        <f t="shared" si="9"/>
        <v>4.5848355451969969E-2</v>
      </c>
      <c r="Z51" s="15">
        <f t="shared" si="10"/>
        <v>1.1992624151289988E-2</v>
      </c>
      <c r="AA51" s="15">
        <f t="shared" si="11"/>
        <v>1.9115055013239957E-2</v>
      </c>
      <c r="AB51" s="15">
        <f t="shared" si="12"/>
        <v>2.5652011538833303E-2</v>
      </c>
      <c r="AD51" s="21"/>
    </row>
    <row r="52" spans="1:30" ht="15" thickBot="1" x14ac:dyDescent="0.25">
      <c r="A52" s="63"/>
      <c r="B52" s="64" t="s">
        <v>3442</v>
      </c>
      <c r="C52" s="65" t="s">
        <v>3443</v>
      </c>
      <c r="D52" s="65" t="s">
        <v>139</v>
      </c>
      <c r="E52" s="66">
        <v>5.0000000000000001E-3</v>
      </c>
      <c r="F52" s="66">
        <v>3.2549999999999999</v>
      </c>
      <c r="G52" s="1">
        <v>374</v>
      </c>
      <c r="H52" s="1">
        <v>374</v>
      </c>
      <c r="I52" s="1">
        <v>1217.3699999999999</v>
      </c>
      <c r="J52" s="1">
        <v>1217.3699999999999</v>
      </c>
      <c r="K52" s="1"/>
      <c r="L52" s="1"/>
      <c r="M52" s="1"/>
      <c r="N52" s="1"/>
      <c r="O52" s="1"/>
      <c r="P52" s="1"/>
      <c r="R52" s="1">
        <v>413</v>
      </c>
      <c r="S52" s="1">
        <v>1344.3150000000001</v>
      </c>
      <c r="T52" s="15">
        <f t="shared" si="0"/>
        <v>1.1042780748663101</v>
      </c>
      <c r="U52" s="15">
        <f t="shared" si="1"/>
        <v>1.0786260633274769</v>
      </c>
      <c r="V52" s="16">
        <f t="shared" si="2"/>
        <v>403.40614768447637</v>
      </c>
      <c r="W52" s="16">
        <f t="shared" si="3"/>
        <v>29.406147684476366</v>
      </c>
      <c r="X52" s="16">
        <f t="shared" si="4"/>
        <v>95.717010712970563</v>
      </c>
      <c r="Y52" s="15">
        <f t="shared" si="9"/>
        <v>4.5848355451969969E-2</v>
      </c>
      <c r="Z52" s="15">
        <f t="shared" si="10"/>
        <v>1.1992624151289988E-2</v>
      </c>
      <c r="AA52" s="15">
        <f t="shared" si="11"/>
        <v>1.9115055013239957E-2</v>
      </c>
      <c r="AB52" s="15">
        <f t="shared" si="12"/>
        <v>2.5652011538833303E-2</v>
      </c>
      <c r="AD52" s="21"/>
    </row>
    <row r="53" spans="1:30" ht="20.5" thickBot="1" x14ac:dyDescent="0.25">
      <c r="A53" s="8">
        <v>22</v>
      </c>
      <c r="B53" s="9" t="s">
        <v>3444</v>
      </c>
      <c r="C53" s="10" t="s">
        <v>3445</v>
      </c>
      <c r="D53" s="10" t="s">
        <v>38</v>
      </c>
      <c r="E53" s="11">
        <v>0</v>
      </c>
      <c r="F53" s="11">
        <v>462</v>
      </c>
      <c r="G53" s="12">
        <v>264.52</v>
      </c>
      <c r="H53" s="12">
        <v>198.88</v>
      </c>
      <c r="I53" s="12">
        <v>91882.559999999998</v>
      </c>
      <c r="J53" s="12">
        <v>76559.868000000002</v>
      </c>
      <c r="K53" s="12">
        <v>4206.8796000000002</v>
      </c>
      <c r="L53" s="12">
        <v>0</v>
      </c>
      <c r="M53" s="12">
        <v>0</v>
      </c>
      <c r="N53" s="12">
        <v>1421.9253048</v>
      </c>
      <c r="O53" s="12">
        <v>4359.1053623039998</v>
      </c>
      <c r="P53" s="13">
        <v>1881.68048139456</v>
      </c>
      <c r="R53" s="12">
        <v>214.29</v>
      </c>
      <c r="S53" s="12">
        <v>81591.971999999994</v>
      </c>
      <c r="T53" s="15"/>
      <c r="U53" s="15"/>
      <c r="V53" s="16"/>
      <c r="W53" s="16"/>
      <c r="X53" s="16"/>
      <c r="Y53" s="15"/>
      <c r="Z53" s="15"/>
      <c r="AA53" s="15"/>
      <c r="AB53" s="15"/>
      <c r="AD53" s="21"/>
    </row>
    <row r="54" spans="1:30" ht="15" thickBot="1" x14ac:dyDescent="0.25">
      <c r="A54" s="63"/>
      <c r="B54" s="64" t="s">
        <v>3446</v>
      </c>
      <c r="C54" s="65" t="s">
        <v>3447</v>
      </c>
      <c r="D54" s="65" t="s">
        <v>139</v>
      </c>
      <c r="E54" s="66">
        <v>7.7799999999999994E-2</v>
      </c>
      <c r="F54" s="66">
        <v>35.943600000000004</v>
      </c>
      <c r="G54" s="1">
        <v>2130</v>
      </c>
      <c r="H54" s="1">
        <v>2130</v>
      </c>
      <c r="I54" s="1">
        <v>76559.868000000002</v>
      </c>
      <c r="J54" s="1">
        <v>76559.868000000002</v>
      </c>
      <c r="K54" s="1"/>
      <c r="L54" s="1"/>
      <c r="M54" s="1"/>
      <c r="N54" s="1"/>
      <c r="O54" s="1"/>
      <c r="P54" s="1"/>
      <c r="R54" s="1">
        <v>2270</v>
      </c>
      <c r="S54" s="1">
        <v>81591.971999999994</v>
      </c>
      <c r="T54" s="15">
        <f t="shared" si="0"/>
        <v>1.0657276995305165</v>
      </c>
      <c r="U54" s="15">
        <f t="shared" si="1"/>
        <v>1.0400756879916833</v>
      </c>
      <c r="V54" s="16">
        <f t="shared" si="2"/>
        <v>2215.3612154222856</v>
      </c>
      <c r="W54" s="16">
        <f t="shared" si="3"/>
        <v>85.361215422285568</v>
      </c>
      <c r="X54" s="16">
        <f t="shared" si="4"/>
        <v>3068.1893826524638</v>
      </c>
      <c r="Y54" s="15">
        <f t="shared" si="9"/>
        <v>4.5848355451969969E-2</v>
      </c>
      <c r="Z54" s="15">
        <f t="shared" si="10"/>
        <v>1.1992624151289988E-2</v>
      </c>
      <c r="AA54" s="15">
        <f t="shared" si="11"/>
        <v>1.9115055013239957E-2</v>
      </c>
      <c r="AB54" s="15">
        <f t="shared" si="12"/>
        <v>2.5652011538833303E-2</v>
      </c>
      <c r="AD54" s="21"/>
    </row>
    <row r="55" spans="1:30" ht="20.5" thickBot="1" x14ac:dyDescent="0.25">
      <c r="A55" s="8">
        <v>23</v>
      </c>
      <c r="B55" s="9" t="s">
        <v>3448</v>
      </c>
      <c r="C55" s="10" t="s">
        <v>3449</v>
      </c>
      <c r="D55" s="10" t="s">
        <v>38</v>
      </c>
      <c r="E55" s="11">
        <v>0</v>
      </c>
      <c r="F55" s="11">
        <v>170</v>
      </c>
      <c r="G55" s="12">
        <v>316.27</v>
      </c>
      <c r="H55" s="12">
        <v>263.48</v>
      </c>
      <c r="I55" s="12">
        <v>44791.6</v>
      </c>
      <c r="J55" s="12">
        <v>38442.338000000003</v>
      </c>
      <c r="K55" s="12">
        <v>1759.0920000000001</v>
      </c>
      <c r="L55" s="12">
        <v>0</v>
      </c>
      <c r="M55" s="12">
        <v>0</v>
      </c>
      <c r="N55" s="12">
        <v>594.57309599999996</v>
      </c>
      <c r="O55" s="12">
        <v>1806.1661260799999</v>
      </c>
      <c r="P55" s="13">
        <v>779.6617110912</v>
      </c>
      <c r="R55" s="12">
        <v>283.08</v>
      </c>
      <c r="S55" s="12">
        <v>40911.112000000001</v>
      </c>
      <c r="T55" s="15"/>
      <c r="U55" s="15"/>
      <c r="V55" s="16"/>
      <c r="W55" s="16"/>
      <c r="X55" s="16"/>
      <c r="Y55" s="15"/>
      <c r="Z55" s="15"/>
      <c r="AA55" s="15"/>
      <c r="AB55" s="15"/>
      <c r="AD55" s="21"/>
    </row>
    <row r="56" spans="1:30" ht="15" thickBot="1" x14ac:dyDescent="0.25">
      <c r="A56" s="63"/>
      <c r="B56" s="64" t="s">
        <v>3450</v>
      </c>
      <c r="C56" s="65" t="s">
        <v>3451</v>
      </c>
      <c r="D56" s="65" t="s">
        <v>139</v>
      </c>
      <c r="E56" s="66">
        <v>0.10373</v>
      </c>
      <c r="F56" s="66">
        <v>17.6341</v>
      </c>
      <c r="G56" s="1">
        <v>2180</v>
      </c>
      <c r="H56" s="1">
        <v>2180</v>
      </c>
      <c r="I56" s="1">
        <v>38442.338000000003</v>
      </c>
      <c r="J56" s="1">
        <v>38442.338000000003</v>
      </c>
      <c r="K56" s="1"/>
      <c r="L56" s="1"/>
      <c r="M56" s="1"/>
      <c r="N56" s="1"/>
      <c r="O56" s="1"/>
      <c r="P56" s="1"/>
      <c r="R56" s="1">
        <v>2320</v>
      </c>
      <c r="S56" s="1">
        <v>40911.112000000001</v>
      </c>
      <c r="T56" s="15">
        <f t="shared" si="0"/>
        <v>1.0642201834862386</v>
      </c>
      <c r="U56" s="15">
        <f t="shared" si="1"/>
        <v>1.0385681719474054</v>
      </c>
      <c r="V56" s="16">
        <f t="shared" si="2"/>
        <v>2264.0786148453435</v>
      </c>
      <c r="W56" s="16">
        <f t="shared" si="3"/>
        <v>84.078614845343509</v>
      </c>
      <c r="X56" s="16">
        <f t="shared" si="4"/>
        <v>1482.6507020442721</v>
      </c>
      <c r="Y56" s="15">
        <f t="shared" si="9"/>
        <v>4.5848355451969969E-2</v>
      </c>
      <c r="Z56" s="15">
        <f t="shared" si="10"/>
        <v>1.1992624151289988E-2</v>
      </c>
      <c r="AA56" s="15">
        <f t="shared" si="11"/>
        <v>1.9115055013239957E-2</v>
      </c>
      <c r="AB56" s="15">
        <f t="shared" si="12"/>
        <v>2.5652011538833303E-2</v>
      </c>
      <c r="AD56" s="21"/>
    </row>
    <row r="57" spans="1:30" ht="20.5" thickBot="1" x14ac:dyDescent="0.25">
      <c r="A57" s="8">
        <v>24</v>
      </c>
      <c r="B57" s="9" t="s">
        <v>3452</v>
      </c>
      <c r="C57" s="10" t="s">
        <v>3453</v>
      </c>
      <c r="D57" s="10" t="s">
        <v>38</v>
      </c>
      <c r="E57" s="11">
        <v>0</v>
      </c>
      <c r="F57" s="11">
        <v>19</v>
      </c>
      <c r="G57" s="12">
        <v>575.04</v>
      </c>
      <c r="H57" s="12">
        <v>323.45999999999998</v>
      </c>
      <c r="I57" s="12">
        <v>6145.74</v>
      </c>
      <c r="J57" s="12">
        <v>5370.5172000000002</v>
      </c>
      <c r="K57" s="12">
        <v>211.77590000000001</v>
      </c>
      <c r="L57" s="12">
        <v>0</v>
      </c>
      <c r="M57" s="12">
        <v>0</v>
      </c>
      <c r="N57" s="12">
        <v>71.580254199999999</v>
      </c>
      <c r="O57" s="12">
        <v>220.55609001600001</v>
      </c>
      <c r="P57" s="13">
        <v>95.206712190239998</v>
      </c>
      <c r="R57" s="12">
        <v>347.18</v>
      </c>
      <c r="S57" s="12">
        <v>5715.4128000000001</v>
      </c>
      <c r="T57" s="15"/>
      <c r="U57" s="15"/>
      <c r="V57" s="16"/>
      <c r="W57" s="16"/>
      <c r="X57" s="16"/>
      <c r="Y57" s="15"/>
      <c r="Z57" s="15"/>
      <c r="AA57" s="15"/>
      <c r="AB57" s="15"/>
      <c r="AD57" s="21"/>
    </row>
    <row r="58" spans="1:30" ht="15" thickBot="1" x14ac:dyDescent="0.25">
      <c r="A58" s="63"/>
      <c r="B58" s="64" t="s">
        <v>3450</v>
      </c>
      <c r="C58" s="65" t="s">
        <v>3451</v>
      </c>
      <c r="D58" s="65" t="s">
        <v>139</v>
      </c>
      <c r="E58" s="66">
        <v>0.12966</v>
      </c>
      <c r="F58" s="66">
        <v>2.4635400000000001</v>
      </c>
      <c r="G58" s="1">
        <v>2180</v>
      </c>
      <c r="H58" s="1">
        <v>2180</v>
      </c>
      <c r="I58" s="1">
        <v>5370.5172000000002</v>
      </c>
      <c r="J58" s="1">
        <v>5370.5172000000002</v>
      </c>
      <c r="K58" s="1"/>
      <c r="L58" s="1"/>
      <c r="M58" s="1"/>
      <c r="N58" s="1"/>
      <c r="O58" s="1"/>
      <c r="P58" s="1"/>
      <c r="R58" s="1">
        <v>2320</v>
      </c>
      <c r="S58" s="1">
        <v>5715.4128000000001</v>
      </c>
      <c r="T58" s="15">
        <f t="shared" si="0"/>
        <v>1.0642201834862386</v>
      </c>
      <c r="U58" s="15">
        <f t="shared" si="1"/>
        <v>1.0385681719474054</v>
      </c>
      <c r="V58" s="16">
        <f t="shared" si="2"/>
        <v>2264.0786148453435</v>
      </c>
      <c r="W58" s="16">
        <f t="shared" si="3"/>
        <v>84.078614845343509</v>
      </c>
      <c r="X58" s="16">
        <f t="shared" si="4"/>
        <v>207.13103081609756</v>
      </c>
      <c r="Y58" s="15">
        <f t="shared" si="9"/>
        <v>4.5848355451969969E-2</v>
      </c>
      <c r="Z58" s="15">
        <f t="shared" si="10"/>
        <v>1.1992624151289988E-2</v>
      </c>
      <c r="AA58" s="15">
        <f t="shared" si="11"/>
        <v>1.9115055013239957E-2</v>
      </c>
      <c r="AB58" s="15">
        <f t="shared" si="12"/>
        <v>2.5652011538833303E-2</v>
      </c>
      <c r="AD58" s="21"/>
    </row>
    <row r="59" spans="1:30" ht="20.5" thickBot="1" x14ac:dyDescent="0.25">
      <c r="A59" s="8">
        <v>25</v>
      </c>
      <c r="B59" s="9" t="s">
        <v>3454</v>
      </c>
      <c r="C59" s="10" t="s">
        <v>3455</v>
      </c>
      <c r="D59" s="10" t="s">
        <v>38</v>
      </c>
      <c r="E59" s="11">
        <v>0</v>
      </c>
      <c r="F59" s="11">
        <v>60</v>
      </c>
      <c r="G59" s="12">
        <v>644.04999999999995</v>
      </c>
      <c r="H59" s="12">
        <v>536.04999999999995</v>
      </c>
      <c r="I59" s="12">
        <v>32163</v>
      </c>
      <c r="J59" s="12">
        <v>4872.2340000000004</v>
      </c>
      <c r="K59" s="12">
        <v>11997.995999999999</v>
      </c>
      <c r="L59" s="12">
        <v>0</v>
      </c>
      <c r="M59" s="12">
        <v>0</v>
      </c>
      <c r="N59" s="12">
        <v>4055.3226479999998</v>
      </c>
      <c r="O59" s="12">
        <v>7764.1116710400001</v>
      </c>
      <c r="P59" s="13">
        <v>3351.5082046655998</v>
      </c>
      <c r="R59" s="12">
        <v>620.65</v>
      </c>
      <c r="S59" s="12">
        <v>7170.558</v>
      </c>
      <c r="T59" s="15"/>
      <c r="U59" s="15"/>
      <c r="V59" s="16"/>
      <c r="W59" s="16"/>
      <c r="X59" s="16"/>
      <c r="Y59" s="15"/>
      <c r="Z59" s="15"/>
      <c r="AA59" s="15"/>
      <c r="AB59" s="15"/>
      <c r="AD59" s="21"/>
    </row>
    <row r="60" spans="1:30" x14ac:dyDescent="0.2">
      <c r="A60" s="63"/>
      <c r="B60" s="64" t="s">
        <v>187</v>
      </c>
      <c r="C60" s="65" t="s">
        <v>188</v>
      </c>
      <c r="D60" s="65" t="s">
        <v>92</v>
      </c>
      <c r="E60" s="66">
        <v>3.0000000000000001E-3</v>
      </c>
      <c r="F60" s="66">
        <v>0.18</v>
      </c>
      <c r="G60" s="1">
        <v>45.7</v>
      </c>
      <c r="H60" s="1">
        <v>45.7</v>
      </c>
      <c r="I60" s="1">
        <v>8.2260000000000009</v>
      </c>
      <c r="J60" s="1">
        <v>8.2260000000000009</v>
      </c>
      <c r="K60" s="1"/>
      <c r="L60" s="1"/>
      <c r="M60" s="1"/>
      <c r="N60" s="1"/>
      <c r="O60" s="1"/>
      <c r="P60" s="1"/>
      <c r="R60" s="1">
        <v>52.8</v>
      </c>
      <c r="S60" s="1">
        <v>9.5039999999999996</v>
      </c>
      <c r="T60" s="15">
        <f t="shared" si="0"/>
        <v>1.1553610503282274</v>
      </c>
      <c r="U60" s="15">
        <f t="shared" si="1"/>
        <v>1.1297090387893942</v>
      </c>
      <c r="V60" s="16">
        <f t="shared" si="2"/>
        <v>51.627703072675317</v>
      </c>
      <c r="W60" s="16">
        <f t="shared" si="3"/>
        <v>5.9277030726753139</v>
      </c>
      <c r="X60" s="16">
        <f t="shared" si="4"/>
        <v>1.0669865530815565</v>
      </c>
      <c r="Y60" s="15">
        <f t="shared" si="9"/>
        <v>4.5848355451969969E-2</v>
      </c>
      <c r="Z60" s="15">
        <f t="shared" si="10"/>
        <v>1.1992624151289988E-2</v>
      </c>
      <c r="AA60" s="15">
        <f t="shared" si="11"/>
        <v>1.9115055013239957E-2</v>
      </c>
      <c r="AB60" s="15">
        <f t="shared" si="12"/>
        <v>2.5652011538833303E-2</v>
      </c>
      <c r="AD60" s="21"/>
    </row>
    <row r="61" spans="1:30" x14ac:dyDescent="0.2">
      <c r="A61" s="63"/>
      <c r="B61" s="64" t="s">
        <v>537</v>
      </c>
      <c r="C61" s="65" t="s">
        <v>538</v>
      </c>
      <c r="D61" s="65" t="s">
        <v>139</v>
      </c>
      <c r="E61" s="66">
        <v>8.3699999999999997E-2</v>
      </c>
      <c r="F61" s="66">
        <v>5.0220000000000002</v>
      </c>
      <c r="G61" s="1">
        <v>364</v>
      </c>
      <c r="H61" s="1">
        <v>364</v>
      </c>
      <c r="I61" s="1">
        <v>1828.008</v>
      </c>
      <c r="J61" s="1">
        <v>1828.008</v>
      </c>
      <c r="K61" s="1"/>
      <c r="L61" s="1"/>
      <c r="M61" s="1"/>
      <c r="N61" s="1"/>
      <c r="O61" s="1"/>
      <c r="P61" s="1"/>
      <c r="R61" s="1">
        <v>457</v>
      </c>
      <c r="S61" s="1">
        <v>2295.0540000000001</v>
      </c>
      <c r="T61" s="15">
        <f t="shared" si="0"/>
        <v>1.2554945054945055</v>
      </c>
      <c r="U61" s="15">
        <f t="shared" si="1"/>
        <v>1.2298424939556722</v>
      </c>
      <c r="V61" s="16">
        <f t="shared" si="2"/>
        <v>447.66266779986472</v>
      </c>
      <c r="W61" s="16">
        <f t="shared" si="3"/>
        <v>83.662667799864721</v>
      </c>
      <c r="X61" s="16">
        <f t="shared" si="4"/>
        <v>420.15391769092065</v>
      </c>
      <c r="Y61" s="15">
        <f t="shared" si="9"/>
        <v>4.5848355451969969E-2</v>
      </c>
      <c r="Z61" s="15">
        <f t="shared" si="10"/>
        <v>1.1992624151289988E-2</v>
      </c>
      <c r="AA61" s="15">
        <f t="shared" si="11"/>
        <v>1.9115055013239957E-2</v>
      </c>
      <c r="AB61" s="15">
        <f t="shared" si="12"/>
        <v>2.5652011538833303E-2</v>
      </c>
      <c r="AD61" s="21"/>
    </row>
    <row r="62" spans="1:30" x14ac:dyDescent="0.2">
      <c r="A62" s="63"/>
      <c r="B62" s="64" t="s">
        <v>3456</v>
      </c>
      <c r="C62" s="65" t="s">
        <v>3457</v>
      </c>
      <c r="D62" s="65" t="s">
        <v>139</v>
      </c>
      <c r="E62" s="66">
        <v>0.1</v>
      </c>
      <c r="F62" s="66">
        <v>6</v>
      </c>
      <c r="G62" s="1">
        <v>506</v>
      </c>
      <c r="H62" s="1">
        <v>506</v>
      </c>
      <c r="I62" s="1">
        <v>3036</v>
      </c>
      <c r="J62" s="1">
        <v>3036</v>
      </c>
      <c r="K62" s="1"/>
      <c r="L62" s="1"/>
      <c r="M62" s="1"/>
      <c r="N62" s="1"/>
      <c r="O62" s="1"/>
      <c r="P62" s="1"/>
      <c r="R62" s="1">
        <v>811</v>
      </c>
      <c r="S62" s="1">
        <v>4866</v>
      </c>
      <c r="T62" s="15">
        <f t="shared" si="0"/>
        <v>1.6027667984189724</v>
      </c>
      <c r="U62" s="15">
        <f t="shared" si="1"/>
        <v>1.5771147868801392</v>
      </c>
      <c r="V62" s="16">
        <f t="shared" si="2"/>
        <v>798.02008216135039</v>
      </c>
      <c r="W62" s="16">
        <f t="shared" si="3"/>
        <v>292.02008216135039</v>
      </c>
      <c r="X62" s="16">
        <f t="shared" si="4"/>
        <v>1752.1204929681023</v>
      </c>
      <c r="Y62" s="15">
        <f t="shared" si="9"/>
        <v>4.5848355451969969E-2</v>
      </c>
      <c r="Z62" s="15">
        <f t="shared" si="10"/>
        <v>1.1992624151289988E-2</v>
      </c>
      <c r="AA62" s="15">
        <f t="shared" si="11"/>
        <v>1.9115055013239957E-2</v>
      </c>
      <c r="AB62" s="15">
        <f t="shared" si="12"/>
        <v>2.5652011538833303E-2</v>
      </c>
      <c r="AD62" s="21"/>
    </row>
    <row r="63" spans="1:30" ht="15" thickBot="1" x14ac:dyDescent="0.25">
      <c r="A63" s="2">
        <v>26</v>
      </c>
      <c r="B63" s="3" t="s">
        <v>3458</v>
      </c>
      <c r="C63" s="4" t="s">
        <v>3459</v>
      </c>
      <c r="D63" s="4" t="s">
        <v>38</v>
      </c>
      <c r="E63" s="5">
        <v>0</v>
      </c>
      <c r="F63" s="5">
        <v>61.2</v>
      </c>
      <c r="G63" s="6">
        <v>603.79</v>
      </c>
      <c r="H63" s="6">
        <v>601</v>
      </c>
      <c r="I63" s="6">
        <v>36781.199999999997</v>
      </c>
      <c r="J63" s="6">
        <v>0</v>
      </c>
      <c r="K63" s="6">
        <v>0</v>
      </c>
      <c r="L63" s="6">
        <v>0</v>
      </c>
      <c r="M63" s="6">
        <v>0</v>
      </c>
      <c r="N63" s="6">
        <v>0</v>
      </c>
      <c r="O63" s="6">
        <v>0</v>
      </c>
      <c r="P63" s="6">
        <v>0</v>
      </c>
      <c r="R63" s="6">
        <v>716</v>
      </c>
      <c r="S63" s="6">
        <v>0</v>
      </c>
      <c r="T63" s="15">
        <f t="shared" si="0"/>
        <v>1.1913477537437605</v>
      </c>
      <c r="U63" s="15">
        <f t="shared" si="1"/>
        <v>1.1656957422049272</v>
      </c>
      <c r="V63" s="16">
        <f t="shared" si="2"/>
        <v>703.83543218591296</v>
      </c>
      <c r="W63" s="16">
        <f t="shared" si="3"/>
        <v>100.045432185913</v>
      </c>
      <c r="X63" s="16">
        <f t="shared" si="4"/>
        <v>6122.7804497778761</v>
      </c>
      <c r="Y63" s="15">
        <f t="shared" si="9"/>
        <v>4.5848355451969969E-2</v>
      </c>
      <c r="Z63" s="15">
        <f t="shared" si="10"/>
        <v>1.1992624151289988E-2</v>
      </c>
      <c r="AA63" s="15">
        <f t="shared" si="11"/>
        <v>1.9115055013239957E-2</v>
      </c>
      <c r="AB63" s="15">
        <f t="shared" si="12"/>
        <v>2.5652011538833303E-2</v>
      </c>
      <c r="AD63" s="21"/>
    </row>
    <row r="64" spans="1:30" ht="20.5" thickBot="1" x14ac:dyDescent="0.25">
      <c r="A64" s="8">
        <v>27</v>
      </c>
      <c r="B64" s="9" t="s">
        <v>3460</v>
      </c>
      <c r="C64" s="10" t="s">
        <v>3461</v>
      </c>
      <c r="D64" s="10" t="s">
        <v>38</v>
      </c>
      <c r="E64" s="11">
        <v>0</v>
      </c>
      <c r="F64" s="11">
        <v>3</v>
      </c>
      <c r="G64" s="12">
        <v>322.02</v>
      </c>
      <c r="H64" s="12">
        <v>333.04</v>
      </c>
      <c r="I64" s="12">
        <v>999.12</v>
      </c>
      <c r="J64" s="12">
        <v>136.30416</v>
      </c>
      <c r="K64" s="12">
        <v>343.27019999999999</v>
      </c>
      <c r="L64" s="12">
        <v>0</v>
      </c>
      <c r="M64" s="12">
        <v>0</v>
      </c>
      <c r="N64" s="12">
        <v>116.0253276</v>
      </c>
      <c r="O64" s="12">
        <v>245.468173248</v>
      </c>
      <c r="P64" s="13">
        <v>105.96042811872</v>
      </c>
      <c r="R64" s="12">
        <v>379.48</v>
      </c>
      <c r="S64" s="12">
        <v>175.82357999999999</v>
      </c>
      <c r="T64" s="15"/>
      <c r="U64" s="15"/>
      <c r="V64" s="16"/>
      <c r="W64" s="16"/>
      <c r="X64" s="16"/>
      <c r="Y64" s="15"/>
      <c r="Z64" s="15"/>
      <c r="AA64" s="15"/>
      <c r="AB64" s="15"/>
      <c r="AD64" s="21"/>
    </row>
    <row r="65" spans="1:30" x14ac:dyDescent="0.2">
      <c r="A65" s="63"/>
      <c r="B65" s="64" t="s">
        <v>3442</v>
      </c>
      <c r="C65" s="65" t="s">
        <v>3443</v>
      </c>
      <c r="D65" s="65" t="s">
        <v>139</v>
      </c>
      <c r="E65" s="66">
        <v>4.2199999999999998E-3</v>
      </c>
      <c r="F65" s="66">
        <v>1.2659999999999999E-2</v>
      </c>
      <c r="G65" s="1">
        <v>374</v>
      </c>
      <c r="H65" s="1">
        <v>374</v>
      </c>
      <c r="I65" s="1">
        <v>4.7348400000000002</v>
      </c>
      <c r="J65" s="1">
        <v>4.7348400000000002</v>
      </c>
      <c r="K65" s="1"/>
      <c r="L65" s="1"/>
      <c r="M65" s="1"/>
      <c r="N65" s="1"/>
      <c r="O65" s="1"/>
      <c r="P65" s="1"/>
      <c r="R65" s="1">
        <v>413</v>
      </c>
      <c r="S65" s="1">
        <v>5.22858</v>
      </c>
      <c r="T65" s="15">
        <f t="shared" si="0"/>
        <v>1.1042780748663101</v>
      </c>
      <c r="U65" s="15">
        <f t="shared" si="1"/>
        <v>1.0786260633274769</v>
      </c>
      <c r="V65" s="16">
        <f t="shared" si="2"/>
        <v>403.40614768447637</v>
      </c>
      <c r="W65" s="16">
        <f t="shared" si="3"/>
        <v>29.406147684476366</v>
      </c>
      <c r="X65" s="16">
        <f t="shared" si="4"/>
        <v>0.3722818296854708</v>
      </c>
      <c r="Y65" s="15">
        <f t="shared" si="9"/>
        <v>4.5848355451969969E-2</v>
      </c>
      <c r="Z65" s="15">
        <f t="shared" si="10"/>
        <v>1.1992624151289988E-2</v>
      </c>
      <c r="AA65" s="15">
        <f t="shared" si="11"/>
        <v>1.9115055013239957E-2</v>
      </c>
      <c r="AB65" s="15">
        <f t="shared" si="12"/>
        <v>2.5652011538833303E-2</v>
      </c>
      <c r="AD65" s="21"/>
    </row>
    <row r="66" spans="1:30" x14ac:dyDescent="0.2">
      <c r="A66" s="63"/>
      <c r="B66" s="64" t="s">
        <v>3462</v>
      </c>
      <c r="C66" s="65" t="s">
        <v>3463</v>
      </c>
      <c r="D66" s="65" t="s">
        <v>139</v>
      </c>
      <c r="E66" s="66">
        <v>8.0030000000000004E-2</v>
      </c>
      <c r="F66" s="66">
        <v>0.24009</v>
      </c>
      <c r="G66" s="1">
        <v>548</v>
      </c>
      <c r="H66" s="1">
        <v>548</v>
      </c>
      <c r="I66" s="1">
        <v>131.56932</v>
      </c>
      <c r="J66" s="1">
        <v>131.56932</v>
      </c>
      <c r="K66" s="1"/>
      <c r="L66" s="1"/>
      <c r="M66" s="1"/>
      <c r="N66" s="1"/>
      <c r="O66" s="1"/>
      <c r="P66" s="1"/>
      <c r="R66" s="1">
        <v>669</v>
      </c>
      <c r="S66" s="1">
        <v>170.595</v>
      </c>
      <c r="T66" s="15">
        <f t="shared" si="0"/>
        <v>1.2208029197080292</v>
      </c>
      <c r="U66" s="15">
        <f t="shared" si="1"/>
        <v>1.195150908169196</v>
      </c>
      <c r="V66" s="16">
        <f t="shared" si="2"/>
        <v>654.94269767671938</v>
      </c>
      <c r="W66" s="16">
        <f t="shared" si="3"/>
        <v>106.94269767671938</v>
      </c>
      <c r="X66" s="16">
        <f t="shared" si="4"/>
        <v>25.675872285203553</v>
      </c>
      <c r="Y66" s="15">
        <f t="shared" si="9"/>
        <v>4.5848355451969969E-2</v>
      </c>
      <c r="Z66" s="15">
        <f t="shared" si="10"/>
        <v>1.1992624151289988E-2</v>
      </c>
      <c r="AA66" s="15">
        <f t="shared" si="11"/>
        <v>1.9115055013239957E-2</v>
      </c>
      <c r="AB66" s="15">
        <f t="shared" si="12"/>
        <v>2.5652011538833303E-2</v>
      </c>
      <c r="AD66" s="21"/>
    </row>
    <row r="67" spans="1:30" ht="15" thickBot="1" x14ac:dyDescent="0.25">
      <c r="A67" s="2">
        <v>28</v>
      </c>
      <c r="B67" s="3" t="s">
        <v>3464</v>
      </c>
      <c r="C67" s="4" t="s">
        <v>3465</v>
      </c>
      <c r="D67" s="4" t="s">
        <v>38</v>
      </c>
      <c r="E67" s="5">
        <v>0</v>
      </c>
      <c r="F67" s="5">
        <v>3</v>
      </c>
      <c r="G67" s="6">
        <v>517.54</v>
      </c>
      <c r="H67" s="6">
        <v>417</v>
      </c>
      <c r="I67" s="6">
        <v>1251</v>
      </c>
      <c r="J67" s="6">
        <v>1251</v>
      </c>
      <c r="K67" s="6">
        <v>0</v>
      </c>
      <c r="L67" s="6">
        <v>0</v>
      </c>
      <c r="M67" s="6">
        <v>0</v>
      </c>
      <c r="N67" s="6">
        <v>0</v>
      </c>
      <c r="O67" s="6">
        <v>0</v>
      </c>
      <c r="P67" s="6">
        <v>0</v>
      </c>
      <c r="R67" s="6">
        <v>566</v>
      </c>
      <c r="S67" s="6">
        <v>1698</v>
      </c>
      <c r="T67" s="15">
        <f t="shared" si="0"/>
        <v>1.3573141486810552</v>
      </c>
      <c r="U67" s="15">
        <f t="shared" si="1"/>
        <v>1.3316621371422219</v>
      </c>
      <c r="V67" s="16">
        <f t="shared" si="2"/>
        <v>689.1884224565855</v>
      </c>
      <c r="W67" s="16">
        <f t="shared" si="3"/>
        <v>171.64842245658554</v>
      </c>
      <c r="X67" s="16">
        <f t="shared" si="4"/>
        <v>514.94526736975661</v>
      </c>
      <c r="Y67" s="15">
        <f t="shared" si="9"/>
        <v>4.5848355451969969E-2</v>
      </c>
      <c r="Z67" s="15">
        <f t="shared" si="10"/>
        <v>1.1992624151289988E-2</v>
      </c>
      <c r="AA67" s="15">
        <f t="shared" si="11"/>
        <v>1.9115055013239957E-2</v>
      </c>
      <c r="AB67" s="15">
        <f t="shared" si="12"/>
        <v>2.5652011538833303E-2</v>
      </c>
      <c r="AD67" s="21"/>
    </row>
    <row r="68" spans="1:30" ht="20.5" thickBot="1" x14ac:dyDescent="0.25">
      <c r="A68" s="8">
        <v>29</v>
      </c>
      <c r="B68" s="9" t="s">
        <v>3466</v>
      </c>
      <c r="C68" s="10" t="s">
        <v>3467</v>
      </c>
      <c r="D68" s="10" t="s">
        <v>38</v>
      </c>
      <c r="E68" s="11">
        <v>0</v>
      </c>
      <c r="F68" s="11">
        <v>226</v>
      </c>
      <c r="G68" s="12">
        <v>293.27</v>
      </c>
      <c r="H68" s="12">
        <v>260.93</v>
      </c>
      <c r="I68" s="12">
        <v>58970.18</v>
      </c>
      <c r="J68" s="12">
        <v>10268.246719999999</v>
      </c>
      <c r="K68" s="12">
        <v>19097.452000000001</v>
      </c>
      <c r="L68" s="12">
        <v>0</v>
      </c>
      <c r="M68" s="12">
        <v>0</v>
      </c>
      <c r="N68" s="12">
        <v>6454.938776</v>
      </c>
      <c r="O68" s="12">
        <v>13855.73557248</v>
      </c>
      <c r="P68" s="13">
        <v>5981.0591887871997</v>
      </c>
      <c r="R68" s="12">
        <v>299.25</v>
      </c>
      <c r="S68" s="12">
        <v>13245.37636</v>
      </c>
      <c r="T68" s="15"/>
      <c r="U68" s="15"/>
      <c r="V68" s="16"/>
      <c r="W68" s="16"/>
      <c r="X68" s="16"/>
      <c r="Y68" s="15"/>
      <c r="Z68" s="15"/>
      <c r="AA68" s="15"/>
      <c r="AB68" s="15"/>
      <c r="AD68" s="21"/>
    </row>
    <row r="69" spans="1:30" x14ac:dyDescent="0.2">
      <c r="A69" s="63"/>
      <c r="B69" s="64" t="s">
        <v>3442</v>
      </c>
      <c r="C69" s="65" t="s">
        <v>3443</v>
      </c>
      <c r="D69" s="65" t="s">
        <v>139</v>
      </c>
      <c r="E69" s="66">
        <v>4.2199999999999998E-3</v>
      </c>
      <c r="F69" s="66">
        <v>0.95372000000000001</v>
      </c>
      <c r="G69" s="1">
        <v>374</v>
      </c>
      <c r="H69" s="1">
        <v>374</v>
      </c>
      <c r="I69" s="1">
        <v>356.69128000000001</v>
      </c>
      <c r="J69" s="1">
        <v>356.69128000000001</v>
      </c>
      <c r="K69" s="1"/>
      <c r="L69" s="1"/>
      <c r="M69" s="1"/>
      <c r="N69" s="1"/>
      <c r="O69" s="1"/>
      <c r="P69" s="1"/>
      <c r="R69" s="1">
        <v>413</v>
      </c>
      <c r="S69" s="1">
        <v>393.88636000000002</v>
      </c>
      <c r="T69" s="15">
        <f t="shared" si="0"/>
        <v>1.1042780748663101</v>
      </c>
      <c r="U69" s="15">
        <f t="shared" si="1"/>
        <v>1.0786260633274769</v>
      </c>
      <c r="V69" s="16">
        <f t="shared" si="2"/>
        <v>403.40614768447637</v>
      </c>
      <c r="W69" s="16">
        <f t="shared" si="3"/>
        <v>29.406147684476366</v>
      </c>
      <c r="X69" s="16">
        <f t="shared" si="4"/>
        <v>28.0452311696388</v>
      </c>
      <c r="Y69" s="15">
        <f t="shared" si="9"/>
        <v>4.5848355451969969E-2</v>
      </c>
      <c r="Z69" s="15">
        <f t="shared" si="10"/>
        <v>1.1992624151289988E-2</v>
      </c>
      <c r="AA69" s="15">
        <f t="shared" si="11"/>
        <v>1.9115055013239957E-2</v>
      </c>
      <c r="AB69" s="15">
        <f t="shared" si="12"/>
        <v>2.5652011538833303E-2</v>
      </c>
      <c r="AD69" s="21"/>
    </row>
    <row r="70" spans="1:30" x14ac:dyDescent="0.2">
      <c r="A70" s="63"/>
      <c r="B70" s="64" t="s">
        <v>3462</v>
      </c>
      <c r="C70" s="65" t="s">
        <v>3463</v>
      </c>
      <c r="D70" s="65" t="s">
        <v>139</v>
      </c>
      <c r="E70" s="66">
        <v>8.0030000000000004E-2</v>
      </c>
      <c r="F70" s="66">
        <v>18.086780000000001</v>
      </c>
      <c r="G70" s="1">
        <v>548</v>
      </c>
      <c r="H70" s="1">
        <v>548</v>
      </c>
      <c r="I70" s="1">
        <v>9911.5554400000001</v>
      </c>
      <c r="J70" s="1">
        <v>9911.5554400000001</v>
      </c>
      <c r="K70" s="1"/>
      <c r="L70" s="1"/>
      <c r="M70" s="1"/>
      <c r="N70" s="1"/>
      <c r="O70" s="1"/>
      <c r="P70" s="1"/>
      <c r="R70" s="1">
        <v>669</v>
      </c>
      <c r="S70" s="1">
        <v>12851.49</v>
      </c>
      <c r="T70" s="15">
        <f t="shared" si="0"/>
        <v>1.2208029197080292</v>
      </c>
      <c r="U70" s="15">
        <f t="shared" si="1"/>
        <v>1.195150908169196</v>
      </c>
      <c r="V70" s="16">
        <f t="shared" si="2"/>
        <v>654.94269767671938</v>
      </c>
      <c r="W70" s="16">
        <f t="shared" si="3"/>
        <v>106.94269767671938</v>
      </c>
      <c r="X70" s="16">
        <f t="shared" si="4"/>
        <v>1934.2490454853346</v>
      </c>
      <c r="Y70" s="15">
        <f t="shared" si="9"/>
        <v>4.5848355451969969E-2</v>
      </c>
      <c r="Z70" s="15">
        <f t="shared" si="10"/>
        <v>1.1992624151289988E-2</v>
      </c>
      <c r="AA70" s="15">
        <f t="shared" si="11"/>
        <v>1.9115055013239957E-2</v>
      </c>
      <c r="AB70" s="15">
        <f t="shared" si="12"/>
        <v>2.5652011538833303E-2</v>
      </c>
      <c r="AD70" s="21"/>
    </row>
    <row r="71" spans="1:30" ht="20" x14ac:dyDescent="0.2">
      <c r="A71" s="2">
        <v>30</v>
      </c>
      <c r="B71" s="3" t="s">
        <v>3468</v>
      </c>
      <c r="C71" s="4" t="s">
        <v>3469</v>
      </c>
      <c r="D71" s="4" t="s">
        <v>38</v>
      </c>
      <c r="E71" s="5">
        <v>0</v>
      </c>
      <c r="F71" s="5">
        <v>226</v>
      </c>
      <c r="G71" s="6">
        <v>322.02</v>
      </c>
      <c r="H71" s="6"/>
      <c r="I71" s="6">
        <v>72776.52</v>
      </c>
      <c r="J71" s="6">
        <v>72776.52</v>
      </c>
      <c r="K71" s="6">
        <v>0</v>
      </c>
      <c r="L71" s="6">
        <v>0</v>
      </c>
      <c r="M71" s="6">
        <v>0</v>
      </c>
      <c r="N71" s="6">
        <v>0</v>
      </c>
      <c r="O71" s="6">
        <v>0</v>
      </c>
      <c r="P71" s="6">
        <v>0</v>
      </c>
      <c r="R71" s="6"/>
      <c r="S71" s="6">
        <v>72776.52</v>
      </c>
      <c r="T71" s="15">
        <v>1.3268482490272373</v>
      </c>
      <c r="U71" s="15">
        <v>1.3011962374884041</v>
      </c>
      <c r="V71" s="16">
        <f t="shared" si="2"/>
        <v>419.01121239601588</v>
      </c>
      <c r="W71" s="16">
        <f t="shared" si="3"/>
        <v>96.991212396015897</v>
      </c>
      <c r="X71" s="16">
        <f t="shared" si="4"/>
        <v>21920.014001499592</v>
      </c>
      <c r="Y71" s="15"/>
      <c r="Z71" s="15"/>
      <c r="AA71" s="15"/>
      <c r="AB71" s="15"/>
      <c r="AC71" s="17" t="s">
        <v>4933</v>
      </c>
      <c r="AD71" s="21"/>
    </row>
    <row r="72" spans="1:30" ht="15" thickBot="1" x14ac:dyDescent="0.25">
      <c r="A72" s="63"/>
      <c r="B72" s="64">
        <v>59245015</v>
      </c>
      <c r="C72" s="65" t="s">
        <v>4655</v>
      </c>
      <c r="D72" s="65" t="s">
        <v>38</v>
      </c>
      <c r="E72" s="66">
        <v>0.21479000000000001</v>
      </c>
      <c r="F72" s="66">
        <v>1</v>
      </c>
      <c r="G72" s="1"/>
      <c r="H72" s="1">
        <v>257</v>
      </c>
      <c r="I72" s="1">
        <v>1044.845955</v>
      </c>
      <c r="J72" s="1">
        <v>1044.845955</v>
      </c>
      <c r="K72" s="1"/>
      <c r="L72" s="1"/>
      <c r="M72" s="1"/>
      <c r="N72" s="1"/>
      <c r="O72" s="1"/>
      <c r="P72" s="1"/>
      <c r="R72" s="1">
        <v>341</v>
      </c>
      <c r="S72" s="1">
        <v>1378.3074300000001</v>
      </c>
      <c r="T72" s="15">
        <f t="shared" ref="T72" si="13">R72/H72</f>
        <v>1.3268482490272373</v>
      </c>
      <c r="U72" s="15">
        <f t="shared" ref="U72" si="14">T72-AB72</f>
        <v>1.3011962374884041</v>
      </c>
      <c r="V72" s="16"/>
      <c r="W72" s="16"/>
      <c r="X72" s="16"/>
      <c r="Y72" s="15">
        <f t="shared" si="9"/>
        <v>4.5848355451969969E-2</v>
      </c>
      <c r="Z72" s="15">
        <f t="shared" si="10"/>
        <v>1.1992624151289988E-2</v>
      </c>
      <c r="AA72" s="15">
        <f t="shared" si="11"/>
        <v>1.9115055013239957E-2</v>
      </c>
      <c r="AB72" s="15">
        <f t="shared" si="12"/>
        <v>2.5652011538833303E-2</v>
      </c>
      <c r="AC72" s="17" t="s">
        <v>4934</v>
      </c>
      <c r="AD72" s="21"/>
    </row>
    <row r="73" spans="1:30" ht="20.5" thickBot="1" x14ac:dyDescent="0.25">
      <c r="A73" s="8">
        <v>31</v>
      </c>
      <c r="B73" s="9" t="s">
        <v>3470</v>
      </c>
      <c r="C73" s="10" t="s">
        <v>3471</v>
      </c>
      <c r="D73" s="10" t="s">
        <v>38</v>
      </c>
      <c r="E73" s="11">
        <v>0</v>
      </c>
      <c r="F73" s="11">
        <v>75</v>
      </c>
      <c r="G73" s="12">
        <v>293.27</v>
      </c>
      <c r="H73" s="12">
        <v>296.93</v>
      </c>
      <c r="I73" s="12">
        <v>22269.75</v>
      </c>
      <c r="J73" s="12">
        <v>4185.4409999999998</v>
      </c>
      <c r="K73" s="12">
        <v>7165.125</v>
      </c>
      <c r="L73" s="12">
        <v>0</v>
      </c>
      <c r="M73" s="12">
        <v>0</v>
      </c>
      <c r="N73" s="12">
        <v>2421.8122499999999</v>
      </c>
      <c r="O73" s="12">
        <v>5144.8618800000004</v>
      </c>
      <c r="P73" s="13">
        <v>2220.8653782000001</v>
      </c>
      <c r="R73" s="12">
        <v>342.54</v>
      </c>
      <c r="S73" s="12">
        <v>5492.6295</v>
      </c>
      <c r="T73" s="15"/>
      <c r="U73" s="15"/>
      <c r="V73" s="16"/>
      <c r="W73" s="16"/>
      <c r="X73" s="16"/>
      <c r="Y73" s="15"/>
      <c r="Z73" s="15"/>
      <c r="AA73" s="15"/>
      <c r="AB73" s="15"/>
      <c r="AD73" s="21"/>
    </row>
    <row r="74" spans="1:30" x14ac:dyDescent="0.2">
      <c r="A74" s="63"/>
      <c r="B74" s="64" t="s">
        <v>3442</v>
      </c>
      <c r="C74" s="65" t="s">
        <v>3443</v>
      </c>
      <c r="D74" s="65" t="s">
        <v>139</v>
      </c>
      <c r="E74" s="66">
        <v>5.62E-3</v>
      </c>
      <c r="F74" s="66">
        <v>0.42149999999999999</v>
      </c>
      <c r="G74" s="1">
        <v>374</v>
      </c>
      <c r="H74" s="1">
        <v>374</v>
      </c>
      <c r="I74" s="1">
        <v>157.64099999999999</v>
      </c>
      <c r="J74" s="1">
        <v>157.64099999999999</v>
      </c>
      <c r="K74" s="1"/>
      <c r="L74" s="1"/>
      <c r="M74" s="1"/>
      <c r="N74" s="1"/>
      <c r="O74" s="1"/>
      <c r="P74" s="1"/>
      <c r="R74" s="1">
        <v>413</v>
      </c>
      <c r="S74" s="1">
        <v>174.0795</v>
      </c>
      <c r="T74" s="15">
        <f t="shared" si="0"/>
        <v>1.1042780748663101</v>
      </c>
      <c r="U74" s="15">
        <f t="shared" si="1"/>
        <v>1.0786260633274769</v>
      </c>
      <c r="V74" s="16">
        <f t="shared" si="2"/>
        <v>403.40614768447637</v>
      </c>
      <c r="W74" s="16">
        <f t="shared" si="3"/>
        <v>29.406147684476366</v>
      </c>
      <c r="X74" s="16">
        <f t="shared" si="4"/>
        <v>12.394691249006788</v>
      </c>
      <c r="Y74" s="15">
        <f t="shared" si="9"/>
        <v>4.5848355451969969E-2</v>
      </c>
      <c r="Z74" s="15">
        <f t="shared" si="10"/>
        <v>1.1992624151289988E-2</v>
      </c>
      <c r="AA74" s="15">
        <f t="shared" si="11"/>
        <v>1.9115055013239957E-2</v>
      </c>
      <c r="AB74" s="15">
        <f t="shared" si="12"/>
        <v>2.5652011538833303E-2</v>
      </c>
      <c r="AD74" s="21"/>
    </row>
    <row r="75" spans="1:30" x14ac:dyDescent="0.2">
      <c r="A75" s="63"/>
      <c r="B75" s="64" t="s">
        <v>3462</v>
      </c>
      <c r="C75" s="65" t="s">
        <v>3463</v>
      </c>
      <c r="D75" s="65" t="s">
        <v>139</v>
      </c>
      <c r="E75" s="66">
        <v>9.8000000000000004E-2</v>
      </c>
      <c r="F75" s="66">
        <v>7.35</v>
      </c>
      <c r="G75" s="1">
        <v>548</v>
      </c>
      <c r="H75" s="1">
        <v>548</v>
      </c>
      <c r="I75" s="1">
        <v>4027.8</v>
      </c>
      <c r="J75" s="1">
        <v>4027.8</v>
      </c>
      <c r="K75" s="1"/>
      <c r="L75" s="1"/>
      <c r="M75" s="1"/>
      <c r="N75" s="1"/>
      <c r="O75" s="1"/>
      <c r="P75" s="1"/>
      <c r="R75" s="1">
        <v>669</v>
      </c>
      <c r="S75" s="1">
        <v>5318.55</v>
      </c>
      <c r="T75" s="15">
        <f t="shared" si="0"/>
        <v>1.2208029197080292</v>
      </c>
      <c r="U75" s="15">
        <f t="shared" si="1"/>
        <v>1.195150908169196</v>
      </c>
      <c r="V75" s="16">
        <f t="shared" si="2"/>
        <v>654.94269767671938</v>
      </c>
      <c r="W75" s="16">
        <f t="shared" si="3"/>
        <v>106.94269767671938</v>
      </c>
      <c r="X75" s="16">
        <f t="shared" si="4"/>
        <v>786.02882792388743</v>
      </c>
      <c r="Y75" s="15">
        <f t="shared" si="9"/>
        <v>4.5848355451969969E-2</v>
      </c>
      <c r="Z75" s="15">
        <f t="shared" si="10"/>
        <v>1.1992624151289988E-2</v>
      </c>
      <c r="AA75" s="15">
        <f t="shared" si="11"/>
        <v>1.9115055013239957E-2</v>
      </c>
      <c r="AB75" s="15">
        <f t="shared" si="12"/>
        <v>2.5652011538833303E-2</v>
      </c>
      <c r="AD75" s="21"/>
    </row>
    <row r="76" spans="1:30" ht="20" x14ac:dyDescent="0.2">
      <c r="A76" s="2">
        <v>32</v>
      </c>
      <c r="B76" s="3" t="s">
        <v>3472</v>
      </c>
      <c r="C76" s="4" t="s">
        <v>3473</v>
      </c>
      <c r="D76" s="4" t="s">
        <v>38</v>
      </c>
      <c r="E76" s="5">
        <v>0</v>
      </c>
      <c r="F76" s="5">
        <v>75</v>
      </c>
      <c r="G76" s="6">
        <v>356.53</v>
      </c>
      <c r="H76" s="6"/>
      <c r="I76" s="6">
        <v>26739.75</v>
      </c>
      <c r="J76" s="6">
        <v>26739.75</v>
      </c>
      <c r="K76" s="6">
        <v>0</v>
      </c>
      <c r="L76" s="6">
        <v>0</v>
      </c>
      <c r="M76" s="6">
        <v>0</v>
      </c>
      <c r="N76" s="6">
        <v>0</v>
      </c>
      <c r="O76" s="6">
        <v>0</v>
      </c>
      <c r="P76" s="6">
        <v>0</v>
      </c>
      <c r="R76" s="6"/>
      <c r="S76" s="6">
        <v>26739.75</v>
      </c>
      <c r="T76" s="15">
        <v>1.1782945736434109</v>
      </c>
      <c r="U76" s="15">
        <v>1.1526425621045777</v>
      </c>
      <c r="V76" s="16">
        <f t="shared" ref="V76" si="15">G76*U76</f>
        <v>410.95165266714508</v>
      </c>
      <c r="W76" s="16">
        <f t="shared" ref="W76" si="16">V76-G76</f>
        <v>54.421652667145111</v>
      </c>
      <c r="X76" s="16">
        <f t="shared" ref="X76" si="17">F76*W76</f>
        <v>4081.6239500358834</v>
      </c>
      <c r="Y76" s="15"/>
      <c r="Z76" s="15"/>
      <c r="AA76" s="15"/>
      <c r="AB76" s="15"/>
      <c r="AC76" s="17" t="s">
        <v>4932</v>
      </c>
      <c r="AD76" s="21"/>
    </row>
    <row r="77" spans="1:30" ht="15" thickBot="1" x14ac:dyDescent="0.25">
      <c r="A77" s="63"/>
      <c r="B77" s="64">
        <v>59245090</v>
      </c>
      <c r="C77" s="65" t="s">
        <v>4656</v>
      </c>
      <c r="D77" s="65" t="s">
        <v>38</v>
      </c>
      <c r="E77" s="66">
        <v>0.21479000000000001</v>
      </c>
      <c r="F77" s="66">
        <v>1</v>
      </c>
      <c r="G77" s="1"/>
      <c r="H77" s="1">
        <v>387</v>
      </c>
      <c r="I77" s="1">
        <v>1044.845955</v>
      </c>
      <c r="J77" s="1">
        <v>1044.845955</v>
      </c>
      <c r="K77" s="1"/>
      <c r="L77" s="1"/>
      <c r="M77" s="1"/>
      <c r="N77" s="1"/>
      <c r="O77" s="1"/>
      <c r="P77" s="1"/>
      <c r="R77" s="1">
        <v>456</v>
      </c>
      <c r="S77" s="1">
        <v>1378.3074300000001</v>
      </c>
      <c r="T77" s="15">
        <f t="shared" ref="T77" si="18">R77/H77</f>
        <v>1.1782945736434109</v>
      </c>
      <c r="U77" s="15">
        <f t="shared" ref="U77" si="19">T77-AB77</f>
        <v>1.1526425621045777</v>
      </c>
      <c r="V77" s="16"/>
      <c r="W77" s="16"/>
      <c r="X77" s="16"/>
      <c r="Y77" s="15">
        <f t="shared" si="9"/>
        <v>4.5848355451969969E-2</v>
      </c>
      <c r="Z77" s="15">
        <f t="shared" si="10"/>
        <v>1.1992624151289988E-2</v>
      </c>
      <c r="AA77" s="15">
        <f t="shared" si="11"/>
        <v>1.9115055013239957E-2</v>
      </c>
      <c r="AB77" s="15">
        <f t="shared" ref="AB77" si="20">AVERAGE(Y77:AA77)</f>
        <v>2.5652011538833303E-2</v>
      </c>
      <c r="AC77" s="17" t="s">
        <v>4931</v>
      </c>
      <c r="AD77" s="21"/>
    </row>
    <row r="78" spans="1:30" ht="20.5" thickBot="1" x14ac:dyDescent="0.25">
      <c r="A78" s="8">
        <v>33</v>
      </c>
      <c r="B78" s="9" t="s">
        <v>3474</v>
      </c>
      <c r="C78" s="10" t="s">
        <v>3475</v>
      </c>
      <c r="D78" s="10" t="s">
        <v>38</v>
      </c>
      <c r="E78" s="11">
        <v>0</v>
      </c>
      <c r="F78" s="11">
        <v>337</v>
      </c>
      <c r="G78" s="12">
        <v>293.27</v>
      </c>
      <c r="H78" s="12">
        <v>269.36</v>
      </c>
      <c r="I78" s="12">
        <v>90774.32</v>
      </c>
      <c r="J78" s="12">
        <v>18806.581559999999</v>
      </c>
      <c r="K78" s="12">
        <v>28761.0965</v>
      </c>
      <c r="L78" s="12">
        <v>0</v>
      </c>
      <c r="M78" s="12">
        <v>0</v>
      </c>
      <c r="N78" s="12">
        <v>9721.2506169999997</v>
      </c>
      <c r="O78" s="12">
        <v>20474.762456159999</v>
      </c>
      <c r="P78" s="13">
        <v>8838.2724602424005</v>
      </c>
      <c r="R78" s="12">
        <v>311.68</v>
      </c>
      <c r="S78" s="12">
        <v>24680.215219999998</v>
      </c>
      <c r="T78" s="15"/>
      <c r="U78" s="15"/>
      <c r="V78" s="16"/>
      <c r="W78" s="16"/>
      <c r="X78" s="16"/>
      <c r="Y78" s="15"/>
      <c r="Z78" s="15"/>
      <c r="AA78" s="15"/>
      <c r="AB78" s="15"/>
      <c r="AD78" s="21"/>
    </row>
    <row r="79" spans="1:30" x14ac:dyDescent="0.2">
      <c r="A79" s="63"/>
      <c r="B79" s="64" t="s">
        <v>3442</v>
      </c>
      <c r="C79" s="65" t="s">
        <v>3443</v>
      </c>
      <c r="D79" s="65" t="s">
        <v>139</v>
      </c>
      <c r="E79" s="66">
        <v>5.62E-3</v>
      </c>
      <c r="F79" s="66">
        <v>1.89394</v>
      </c>
      <c r="G79" s="1">
        <v>374</v>
      </c>
      <c r="H79" s="1">
        <v>374</v>
      </c>
      <c r="I79" s="1">
        <v>708.33356000000003</v>
      </c>
      <c r="J79" s="1">
        <v>708.33356000000003</v>
      </c>
      <c r="K79" s="1"/>
      <c r="L79" s="1"/>
      <c r="M79" s="1"/>
      <c r="N79" s="1"/>
      <c r="O79" s="1"/>
      <c r="P79" s="1"/>
      <c r="R79" s="1">
        <v>413</v>
      </c>
      <c r="S79" s="1">
        <v>782.19722000000002</v>
      </c>
      <c r="T79" s="15">
        <f t="shared" si="0"/>
        <v>1.1042780748663101</v>
      </c>
      <c r="U79" s="15">
        <f t="shared" si="1"/>
        <v>1.0786260633274769</v>
      </c>
      <c r="V79" s="16">
        <f t="shared" si="2"/>
        <v>403.40614768447637</v>
      </c>
      <c r="W79" s="16">
        <f t="shared" si="3"/>
        <v>29.406147684476366</v>
      </c>
      <c r="X79" s="16">
        <f t="shared" si="4"/>
        <v>55.69347934553717</v>
      </c>
      <c r="Y79" s="15">
        <f t="shared" si="9"/>
        <v>4.5848355451969969E-2</v>
      </c>
      <c r="Z79" s="15">
        <f t="shared" si="10"/>
        <v>1.1992624151289988E-2</v>
      </c>
      <c r="AA79" s="15">
        <f t="shared" si="11"/>
        <v>1.9115055013239957E-2</v>
      </c>
      <c r="AB79" s="15">
        <f t="shared" si="12"/>
        <v>2.5652011538833303E-2</v>
      </c>
      <c r="AD79" s="21"/>
    </row>
    <row r="80" spans="1:30" x14ac:dyDescent="0.2">
      <c r="A80" s="63"/>
      <c r="B80" s="64" t="s">
        <v>3462</v>
      </c>
      <c r="C80" s="65" t="s">
        <v>3463</v>
      </c>
      <c r="D80" s="65" t="s">
        <v>139</v>
      </c>
      <c r="E80" s="66">
        <v>9.8000000000000004E-2</v>
      </c>
      <c r="F80" s="66">
        <v>33.026000000000003</v>
      </c>
      <c r="G80" s="1">
        <v>548</v>
      </c>
      <c r="H80" s="1">
        <v>548</v>
      </c>
      <c r="I80" s="1">
        <v>18098.248</v>
      </c>
      <c r="J80" s="1">
        <v>18098.248</v>
      </c>
      <c r="K80" s="1"/>
      <c r="L80" s="1"/>
      <c r="M80" s="1"/>
      <c r="N80" s="1"/>
      <c r="O80" s="1"/>
      <c r="P80" s="1"/>
      <c r="R80" s="1">
        <v>669</v>
      </c>
      <c r="S80" s="1">
        <v>23898.018</v>
      </c>
      <c r="T80" s="15">
        <f t="shared" si="0"/>
        <v>1.2208029197080292</v>
      </c>
      <c r="U80" s="15">
        <f t="shared" si="1"/>
        <v>1.195150908169196</v>
      </c>
      <c r="V80" s="16">
        <f t="shared" si="2"/>
        <v>654.94269767671938</v>
      </c>
      <c r="W80" s="16">
        <f t="shared" si="3"/>
        <v>106.94269767671938</v>
      </c>
      <c r="X80" s="16">
        <f t="shared" si="4"/>
        <v>3531.8895334713343</v>
      </c>
      <c r="Y80" s="15">
        <f t="shared" si="9"/>
        <v>4.5848355451969969E-2</v>
      </c>
      <c r="Z80" s="15">
        <f t="shared" si="10"/>
        <v>1.1992624151289988E-2</v>
      </c>
      <c r="AA80" s="15">
        <f t="shared" si="11"/>
        <v>1.9115055013239957E-2</v>
      </c>
      <c r="AB80" s="15">
        <f t="shared" si="12"/>
        <v>2.5652011538833303E-2</v>
      </c>
      <c r="AD80" s="21"/>
    </row>
    <row r="81" spans="1:30" ht="20" x14ac:dyDescent="0.2">
      <c r="A81" s="2">
        <v>34</v>
      </c>
      <c r="B81" s="3" t="s">
        <v>3476</v>
      </c>
      <c r="C81" s="4" t="s">
        <v>3473</v>
      </c>
      <c r="D81" s="4" t="s">
        <v>38</v>
      </c>
      <c r="E81" s="5">
        <v>0</v>
      </c>
      <c r="F81" s="5">
        <v>337</v>
      </c>
      <c r="G81" s="6">
        <v>339.27</v>
      </c>
      <c r="H81" s="6"/>
      <c r="I81" s="6">
        <v>114333.99</v>
      </c>
      <c r="J81" s="6">
        <v>114333.99</v>
      </c>
      <c r="K81" s="6">
        <v>0</v>
      </c>
      <c r="L81" s="6">
        <v>0</v>
      </c>
      <c r="M81" s="6">
        <v>0</v>
      </c>
      <c r="N81" s="6">
        <v>0</v>
      </c>
      <c r="O81" s="6">
        <v>0</v>
      </c>
      <c r="P81" s="6">
        <v>0</v>
      </c>
      <c r="R81" s="6"/>
      <c r="S81" s="6">
        <v>114333.99</v>
      </c>
      <c r="T81" s="15">
        <v>1.1782945736434109</v>
      </c>
      <c r="U81" s="15">
        <v>1.1526425621045777</v>
      </c>
      <c r="V81" s="16">
        <f t="shared" si="2"/>
        <v>391.05704204522004</v>
      </c>
      <c r="W81" s="16">
        <f t="shared" si="3"/>
        <v>51.787042045220062</v>
      </c>
      <c r="X81" s="16">
        <f t="shared" si="4"/>
        <v>17452.23316923916</v>
      </c>
      <c r="Y81" s="15"/>
      <c r="Z81" s="15"/>
      <c r="AA81" s="15"/>
      <c r="AB81" s="15"/>
      <c r="AC81" s="17" t="s">
        <v>4932</v>
      </c>
      <c r="AD81" s="21"/>
    </row>
    <row r="82" spans="1:30" x14ac:dyDescent="0.2">
      <c r="A82" s="63"/>
      <c r="B82" s="64">
        <v>59245090</v>
      </c>
      <c r="C82" s="65" t="s">
        <v>4656</v>
      </c>
      <c r="D82" s="65" t="s">
        <v>38</v>
      </c>
      <c r="E82" s="66">
        <v>0.21479000000000001</v>
      </c>
      <c r="F82" s="66">
        <v>1</v>
      </c>
      <c r="G82" s="1"/>
      <c r="H82" s="1">
        <v>339</v>
      </c>
      <c r="I82" s="1">
        <v>1044.845955</v>
      </c>
      <c r="J82" s="1">
        <v>1044.845955</v>
      </c>
      <c r="K82" s="1"/>
      <c r="L82" s="1"/>
      <c r="M82" s="1"/>
      <c r="N82" s="1"/>
      <c r="O82" s="1"/>
      <c r="P82" s="1"/>
      <c r="R82" s="1">
        <v>436</v>
      </c>
      <c r="S82" s="1">
        <v>1378.3074300000001</v>
      </c>
      <c r="T82" s="15">
        <f t="shared" ref="T82" si="21">R82/H82</f>
        <v>1.2861356932153392</v>
      </c>
      <c r="U82" s="15">
        <f t="shared" ref="U82" si="22">T82-AB82</f>
        <v>1.2604836816765059</v>
      </c>
      <c r="V82" s="16"/>
      <c r="W82" s="16"/>
      <c r="X82" s="16"/>
      <c r="Y82" s="15">
        <f t="shared" si="9"/>
        <v>4.5848355451969969E-2</v>
      </c>
      <c r="Z82" s="15">
        <f t="shared" si="10"/>
        <v>1.1992624151289988E-2</v>
      </c>
      <c r="AA82" s="15">
        <f t="shared" si="11"/>
        <v>1.9115055013239957E-2</v>
      </c>
      <c r="AB82" s="15">
        <f t="shared" si="12"/>
        <v>2.5652011538833303E-2</v>
      </c>
      <c r="AC82" s="17" t="s">
        <v>4931</v>
      </c>
      <c r="AD82" s="21"/>
    </row>
    <row r="83" spans="1:30" ht="15" thickBot="1" x14ac:dyDescent="0.35">
      <c r="A83" s="58"/>
      <c r="B83" s="59" t="s">
        <v>26</v>
      </c>
      <c r="C83" s="60" t="s">
        <v>117</v>
      </c>
      <c r="D83" s="60"/>
      <c r="E83" s="61"/>
      <c r="F83" s="61"/>
      <c r="G83" s="62"/>
      <c r="H83" s="62"/>
      <c r="I83" s="62">
        <v>143944.87</v>
      </c>
      <c r="J83" s="62">
        <v>113973.648</v>
      </c>
      <c r="K83" s="62">
        <v>13276.4352</v>
      </c>
      <c r="L83" s="62">
        <v>0</v>
      </c>
      <c r="M83" s="62">
        <v>0</v>
      </c>
      <c r="N83" s="62">
        <v>4487.4350975999996</v>
      </c>
      <c r="O83" s="62">
        <v>8526.6577428479995</v>
      </c>
      <c r="P83" s="62">
        <v>3680.6739256627202</v>
      </c>
      <c r="R83" s="62"/>
      <c r="S83" s="62">
        <v>137992.75599999999</v>
      </c>
      <c r="T83" s="15"/>
      <c r="U83" s="15"/>
      <c r="V83" s="16"/>
      <c r="W83" s="16"/>
      <c r="X83" s="16"/>
      <c r="Y83" s="15"/>
      <c r="Z83" s="15"/>
      <c r="AA83" s="15"/>
      <c r="AB83" s="15"/>
      <c r="AD83" s="21"/>
    </row>
    <row r="84" spans="1:30" ht="20.5" thickBot="1" x14ac:dyDescent="0.25">
      <c r="A84" s="8">
        <v>35</v>
      </c>
      <c r="B84" s="9" t="s">
        <v>3477</v>
      </c>
      <c r="C84" s="10" t="s">
        <v>3478</v>
      </c>
      <c r="D84" s="10" t="s">
        <v>95</v>
      </c>
      <c r="E84" s="11">
        <v>0</v>
      </c>
      <c r="F84" s="11">
        <v>155</v>
      </c>
      <c r="G84" s="12">
        <v>391.03</v>
      </c>
      <c r="H84" s="12">
        <v>253.69</v>
      </c>
      <c r="I84" s="12">
        <v>39321.949999999997</v>
      </c>
      <c r="J84" s="12">
        <v>25610.712</v>
      </c>
      <c r="K84" s="12">
        <v>6073.6440000000002</v>
      </c>
      <c r="L84" s="12">
        <v>0</v>
      </c>
      <c r="M84" s="12">
        <v>0</v>
      </c>
      <c r="N84" s="12">
        <v>2052.8916720000002</v>
      </c>
      <c r="O84" s="12">
        <v>3900.73712256</v>
      </c>
      <c r="P84" s="13">
        <v>1683.8181912384</v>
      </c>
      <c r="R84" s="12">
        <v>277.60000000000002</v>
      </c>
      <c r="S84" s="12">
        <v>27895.164000000001</v>
      </c>
      <c r="T84" s="15"/>
      <c r="U84" s="15"/>
      <c r="V84" s="16"/>
      <c r="W84" s="16"/>
      <c r="X84" s="16"/>
      <c r="Y84" s="15"/>
      <c r="Z84" s="15"/>
      <c r="AA84" s="15"/>
      <c r="AB84" s="15"/>
      <c r="AD84" s="21"/>
    </row>
    <row r="85" spans="1:30" x14ac:dyDescent="0.2">
      <c r="A85" s="63"/>
      <c r="B85" s="64" t="s">
        <v>289</v>
      </c>
      <c r="C85" s="65" t="s">
        <v>290</v>
      </c>
      <c r="D85" s="65" t="s">
        <v>92</v>
      </c>
      <c r="E85" s="66">
        <v>2.16E-3</v>
      </c>
      <c r="F85" s="66">
        <v>0.33479999999999999</v>
      </c>
      <c r="G85" s="1">
        <v>2140</v>
      </c>
      <c r="H85" s="1">
        <v>2140</v>
      </c>
      <c r="I85" s="1">
        <v>716.47199999999998</v>
      </c>
      <c r="J85" s="1">
        <v>716.47199999999998</v>
      </c>
      <c r="K85" s="1"/>
      <c r="L85" s="1"/>
      <c r="M85" s="1"/>
      <c r="N85" s="1"/>
      <c r="O85" s="1"/>
      <c r="P85" s="1"/>
      <c r="R85" s="1">
        <v>2430</v>
      </c>
      <c r="S85" s="1">
        <v>813.56399999999996</v>
      </c>
      <c r="T85" s="15">
        <f t="shared" ref="T85:T107" si="23">R85/H85</f>
        <v>1.1355140186915889</v>
      </c>
      <c r="U85" s="15">
        <f t="shared" ref="U85:U107" si="24">T85-AB85</f>
        <v>1.1098620071527556</v>
      </c>
      <c r="V85" s="16">
        <f t="shared" ref="V85:V107" si="25">G85*U85</f>
        <v>2375.1046953068972</v>
      </c>
      <c r="W85" s="16">
        <f t="shared" ref="W85:W107" si="26">V85-G85</f>
        <v>235.10469530689716</v>
      </c>
      <c r="X85" s="16">
        <f t="shared" ref="X85:X107" si="27">F85*W85</f>
        <v>78.713051988749172</v>
      </c>
      <c r="Y85" s="15">
        <f t="shared" ref="Y85:Y95" si="28">104.584835545197%-100%</f>
        <v>4.5848355451969969E-2</v>
      </c>
      <c r="Z85" s="15">
        <f t="shared" ref="Z85:Z95" si="29">101.199262415129%-100%</f>
        <v>1.1992624151289988E-2</v>
      </c>
      <c r="AA85" s="15">
        <f t="shared" ref="AA85:AA95" si="30">101.911505501324%-100%</f>
        <v>1.9115055013239957E-2</v>
      </c>
      <c r="AB85" s="15">
        <f t="shared" ref="AB85:AB95" si="31">AVERAGE(Y85:AA85)</f>
        <v>2.5652011538833303E-2</v>
      </c>
      <c r="AD85" s="21"/>
    </row>
    <row r="86" spans="1:30" x14ac:dyDescent="0.2">
      <c r="A86" s="63"/>
      <c r="B86" s="64" t="s">
        <v>545</v>
      </c>
      <c r="C86" s="65" t="s">
        <v>546</v>
      </c>
      <c r="D86" s="65" t="s">
        <v>92</v>
      </c>
      <c r="E86" s="66">
        <v>6.7199999999999996E-2</v>
      </c>
      <c r="F86" s="66">
        <v>10.416</v>
      </c>
      <c r="G86" s="1">
        <v>2390</v>
      </c>
      <c r="H86" s="1">
        <v>2390</v>
      </c>
      <c r="I86" s="1">
        <v>24894.240000000002</v>
      </c>
      <c r="J86" s="1">
        <v>24894.240000000002</v>
      </c>
      <c r="K86" s="1"/>
      <c r="L86" s="1"/>
      <c r="M86" s="1"/>
      <c r="N86" s="1"/>
      <c r="O86" s="1"/>
      <c r="P86" s="1"/>
      <c r="R86" s="1">
        <v>2600</v>
      </c>
      <c r="S86" s="1">
        <v>27081.599999999999</v>
      </c>
      <c r="T86" s="15">
        <f t="shared" si="23"/>
        <v>1.0878661087866108</v>
      </c>
      <c r="U86" s="15">
        <f t="shared" si="24"/>
        <v>1.0622140972477776</v>
      </c>
      <c r="V86" s="16">
        <f t="shared" si="25"/>
        <v>2538.6916924221887</v>
      </c>
      <c r="W86" s="16">
        <f t="shared" si="26"/>
        <v>148.69169242218868</v>
      </c>
      <c r="X86" s="16">
        <f t="shared" si="27"/>
        <v>1548.7726682695175</v>
      </c>
      <c r="Y86" s="15">
        <f t="shared" si="28"/>
        <v>4.5848355451969969E-2</v>
      </c>
      <c r="Z86" s="15">
        <f t="shared" si="29"/>
        <v>1.1992624151289988E-2</v>
      </c>
      <c r="AA86" s="15">
        <f t="shared" si="30"/>
        <v>1.9115055013239957E-2</v>
      </c>
      <c r="AB86" s="15">
        <f t="shared" si="31"/>
        <v>2.5652011538833303E-2</v>
      </c>
      <c r="AD86" s="21"/>
    </row>
    <row r="87" spans="1:30" ht="15" thickBot="1" x14ac:dyDescent="0.25">
      <c r="A87" s="2">
        <v>36</v>
      </c>
      <c r="B87" s="3" t="s">
        <v>3479</v>
      </c>
      <c r="C87" s="4" t="s">
        <v>3480</v>
      </c>
      <c r="D87" s="4" t="s">
        <v>95</v>
      </c>
      <c r="E87" s="5">
        <v>0</v>
      </c>
      <c r="F87" s="5">
        <v>155</v>
      </c>
      <c r="G87" s="6">
        <v>189.76</v>
      </c>
      <c r="H87" s="6">
        <v>195</v>
      </c>
      <c r="I87" s="6">
        <v>30225</v>
      </c>
      <c r="J87" s="6">
        <v>30225</v>
      </c>
      <c r="K87" s="6">
        <v>0</v>
      </c>
      <c r="L87" s="6">
        <v>0</v>
      </c>
      <c r="M87" s="6">
        <v>0</v>
      </c>
      <c r="N87" s="6">
        <v>0</v>
      </c>
      <c r="O87" s="6">
        <v>0</v>
      </c>
      <c r="P87" s="6">
        <v>0</v>
      </c>
      <c r="R87" s="6">
        <v>293</v>
      </c>
      <c r="S87" s="6">
        <v>45415</v>
      </c>
      <c r="T87" s="15">
        <f t="shared" si="23"/>
        <v>1.5025641025641026</v>
      </c>
      <c r="U87" s="15">
        <f t="shared" si="24"/>
        <v>1.4769120910252693</v>
      </c>
      <c r="V87" s="16">
        <f t="shared" si="25"/>
        <v>280.25883839295511</v>
      </c>
      <c r="W87" s="16">
        <f t="shared" si="26"/>
        <v>90.498838392955122</v>
      </c>
      <c r="X87" s="16">
        <f t="shared" si="27"/>
        <v>14027.319950908044</v>
      </c>
      <c r="Y87" s="15">
        <f t="shared" si="28"/>
        <v>4.5848355451969969E-2</v>
      </c>
      <c r="Z87" s="15">
        <f t="shared" si="29"/>
        <v>1.1992624151289988E-2</v>
      </c>
      <c r="AA87" s="15">
        <f t="shared" si="30"/>
        <v>1.9115055013239957E-2</v>
      </c>
      <c r="AB87" s="15">
        <f t="shared" si="31"/>
        <v>2.5652011538833303E-2</v>
      </c>
      <c r="AD87" s="21"/>
    </row>
    <row r="88" spans="1:30" ht="20.5" thickBot="1" x14ac:dyDescent="0.25">
      <c r="A88" s="8">
        <v>37</v>
      </c>
      <c r="B88" s="9" t="s">
        <v>3481</v>
      </c>
      <c r="C88" s="10" t="s">
        <v>3482</v>
      </c>
      <c r="D88" s="10" t="s">
        <v>95</v>
      </c>
      <c r="E88" s="11">
        <v>0</v>
      </c>
      <c r="F88" s="11">
        <v>88</v>
      </c>
      <c r="G88" s="12">
        <v>350.77</v>
      </c>
      <c r="H88" s="12">
        <v>216.84</v>
      </c>
      <c r="I88" s="12">
        <v>19081.919999999998</v>
      </c>
      <c r="J88" s="12">
        <v>12116.896000000001</v>
      </c>
      <c r="K88" s="12">
        <v>3085.1831999999999</v>
      </c>
      <c r="L88" s="12">
        <v>0</v>
      </c>
      <c r="M88" s="12">
        <v>0</v>
      </c>
      <c r="N88" s="12">
        <v>1042.7919216</v>
      </c>
      <c r="O88" s="12">
        <v>1981.4280583679999</v>
      </c>
      <c r="P88" s="13">
        <v>855.31644519552003</v>
      </c>
      <c r="R88" s="12">
        <v>237.27</v>
      </c>
      <c r="S88" s="12">
        <v>13197.712</v>
      </c>
      <c r="T88" s="15"/>
      <c r="U88" s="15"/>
      <c r="V88" s="16"/>
      <c r="W88" s="16"/>
      <c r="X88" s="16"/>
      <c r="Y88" s="15"/>
      <c r="Z88" s="15"/>
      <c r="AA88" s="15"/>
      <c r="AB88" s="15"/>
      <c r="AD88" s="21"/>
    </row>
    <row r="89" spans="1:30" x14ac:dyDescent="0.2">
      <c r="A89" s="63"/>
      <c r="B89" s="64" t="s">
        <v>289</v>
      </c>
      <c r="C89" s="65" t="s">
        <v>290</v>
      </c>
      <c r="D89" s="65" t="s">
        <v>92</v>
      </c>
      <c r="E89" s="66">
        <v>1.8E-3</v>
      </c>
      <c r="F89" s="66">
        <v>0.15840000000000001</v>
      </c>
      <c r="G89" s="1">
        <v>2140</v>
      </c>
      <c r="H89" s="1">
        <v>2140</v>
      </c>
      <c r="I89" s="1">
        <v>338.976</v>
      </c>
      <c r="J89" s="1">
        <v>338.976</v>
      </c>
      <c r="K89" s="1"/>
      <c r="L89" s="1"/>
      <c r="M89" s="1"/>
      <c r="N89" s="1"/>
      <c r="O89" s="1"/>
      <c r="P89" s="1"/>
      <c r="R89" s="1">
        <v>2430</v>
      </c>
      <c r="S89" s="1">
        <v>384.91199999999998</v>
      </c>
      <c r="T89" s="15">
        <f t="shared" si="23"/>
        <v>1.1355140186915889</v>
      </c>
      <c r="U89" s="15">
        <f t="shared" si="24"/>
        <v>1.1098620071527556</v>
      </c>
      <c r="V89" s="16">
        <f t="shared" si="25"/>
        <v>2375.1046953068972</v>
      </c>
      <c r="W89" s="16">
        <f t="shared" si="26"/>
        <v>235.10469530689716</v>
      </c>
      <c r="X89" s="16">
        <f t="shared" si="27"/>
        <v>37.240583736612514</v>
      </c>
      <c r="Y89" s="15">
        <f t="shared" si="28"/>
        <v>4.5848355451969969E-2</v>
      </c>
      <c r="Z89" s="15">
        <f t="shared" si="29"/>
        <v>1.1992624151289988E-2</v>
      </c>
      <c r="AA89" s="15">
        <f t="shared" si="30"/>
        <v>1.9115055013239957E-2</v>
      </c>
      <c r="AB89" s="15">
        <f t="shared" si="31"/>
        <v>2.5652011538833303E-2</v>
      </c>
      <c r="AD89" s="21"/>
    </row>
    <row r="90" spans="1:30" x14ac:dyDescent="0.2">
      <c r="A90" s="63"/>
      <c r="B90" s="64" t="s">
        <v>545</v>
      </c>
      <c r="C90" s="65" t="s">
        <v>546</v>
      </c>
      <c r="D90" s="65" t="s">
        <v>92</v>
      </c>
      <c r="E90" s="66">
        <v>5.6000000000000001E-2</v>
      </c>
      <c r="F90" s="66">
        <v>4.9279999999999999</v>
      </c>
      <c r="G90" s="1">
        <v>2390</v>
      </c>
      <c r="H90" s="1">
        <v>2390</v>
      </c>
      <c r="I90" s="1">
        <v>11777.92</v>
      </c>
      <c r="J90" s="1">
        <v>11777.92</v>
      </c>
      <c r="K90" s="1"/>
      <c r="L90" s="1"/>
      <c r="M90" s="1"/>
      <c r="N90" s="1"/>
      <c r="O90" s="1"/>
      <c r="P90" s="1"/>
      <c r="R90" s="1">
        <v>2600</v>
      </c>
      <c r="S90" s="1">
        <v>12812.8</v>
      </c>
      <c r="T90" s="15">
        <f t="shared" si="23"/>
        <v>1.0878661087866108</v>
      </c>
      <c r="U90" s="15">
        <f t="shared" si="24"/>
        <v>1.0622140972477776</v>
      </c>
      <c r="V90" s="16">
        <f t="shared" si="25"/>
        <v>2538.6916924221887</v>
      </c>
      <c r="W90" s="16">
        <f t="shared" si="26"/>
        <v>148.69169242218868</v>
      </c>
      <c r="X90" s="16">
        <f t="shared" si="27"/>
        <v>732.75266025654582</v>
      </c>
      <c r="Y90" s="15">
        <f t="shared" si="28"/>
        <v>4.5848355451969969E-2</v>
      </c>
      <c r="Z90" s="15">
        <f t="shared" si="29"/>
        <v>1.1992624151289988E-2</v>
      </c>
      <c r="AA90" s="15">
        <f t="shared" si="30"/>
        <v>1.9115055013239957E-2</v>
      </c>
      <c r="AB90" s="15">
        <f t="shared" si="31"/>
        <v>2.5652011538833303E-2</v>
      </c>
      <c r="AD90" s="21"/>
    </row>
    <row r="91" spans="1:30" ht="15" thickBot="1" x14ac:dyDescent="0.25">
      <c r="A91" s="2">
        <v>38</v>
      </c>
      <c r="B91" s="3" t="s">
        <v>3483</v>
      </c>
      <c r="C91" s="4" t="s">
        <v>3484</v>
      </c>
      <c r="D91" s="4" t="s">
        <v>95</v>
      </c>
      <c r="E91" s="5">
        <v>0</v>
      </c>
      <c r="F91" s="5">
        <v>88</v>
      </c>
      <c r="G91" s="6">
        <v>126.51</v>
      </c>
      <c r="H91" s="6">
        <v>128</v>
      </c>
      <c r="I91" s="6">
        <v>11264</v>
      </c>
      <c r="J91" s="6">
        <v>11264</v>
      </c>
      <c r="K91" s="6">
        <v>0</v>
      </c>
      <c r="L91" s="6">
        <v>0</v>
      </c>
      <c r="M91" s="6">
        <v>0</v>
      </c>
      <c r="N91" s="6">
        <v>0</v>
      </c>
      <c r="O91" s="6">
        <v>0</v>
      </c>
      <c r="P91" s="6">
        <v>0</v>
      </c>
      <c r="R91" s="6">
        <v>146</v>
      </c>
      <c r="S91" s="6">
        <v>12848</v>
      </c>
      <c r="T91" s="15">
        <f t="shared" si="23"/>
        <v>1.140625</v>
      </c>
      <c r="U91" s="15">
        <f t="shared" si="24"/>
        <v>1.1149729884611668</v>
      </c>
      <c r="V91" s="16">
        <f t="shared" si="25"/>
        <v>141.0552327702222</v>
      </c>
      <c r="W91" s="16">
        <f t="shared" si="26"/>
        <v>14.545232770222199</v>
      </c>
      <c r="X91" s="16">
        <f t="shared" si="27"/>
        <v>1279.9804837795537</v>
      </c>
      <c r="Y91" s="15">
        <f t="shared" si="28"/>
        <v>4.5848355451969969E-2</v>
      </c>
      <c r="Z91" s="15">
        <f t="shared" si="29"/>
        <v>1.1992624151289988E-2</v>
      </c>
      <c r="AA91" s="15">
        <f t="shared" si="30"/>
        <v>1.9115055013239957E-2</v>
      </c>
      <c r="AB91" s="15">
        <f t="shared" si="31"/>
        <v>2.5652011538833303E-2</v>
      </c>
      <c r="AD91" s="21"/>
    </row>
    <row r="92" spans="1:30" ht="20.5" thickBot="1" x14ac:dyDescent="0.25">
      <c r="A92" s="8">
        <v>39</v>
      </c>
      <c r="B92" s="9" t="s">
        <v>3485</v>
      </c>
      <c r="C92" s="10" t="s">
        <v>3486</v>
      </c>
      <c r="D92" s="10" t="s">
        <v>95</v>
      </c>
      <c r="E92" s="11">
        <v>0</v>
      </c>
      <c r="F92" s="11">
        <v>120</v>
      </c>
      <c r="G92" s="12">
        <v>442.78</v>
      </c>
      <c r="H92" s="12">
        <v>227.1</v>
      </c>
      <c r="I92" s="12">
        <v>27252</v>
      </c>
      <c r="J92" s="12">
        <v>17957.04</v>
      </c>
      <c r="K92" s="12">
        <v>4117.6080000000002</v>
      </c>
      <c r="L92" s="12">
        <v>0</v>
      </c>
      <c r="M92" s="12">
        <v>0</v>
      </c>
      <c r="N92" s="12">
        <v>1391.7515040000001</v>
      </c>
      <c r="O92" s="12">
        <v>2644.4925619199998</v>
      </c>
      <c r="P92" s="13">
        <v>1141.5392892288</v>
      </c>
      <c r="R92" s="12">
        <v>248.42</v>
      </c>
      <c r="S92" s="12">
        <v>19556.88</v>
      </c>
      <c r="T92" s="15"/>
      <c r="U92" s="15"/>
      <c r="V92" s="16"/>
      <c r="W92" s="16"/>
      <c r="X92" s="16"/>
      <c r="Y92" s="15"/>
      <c r="Z92" s="15"/>
      <c r="AA92" s="15"/>
      <c r="AB92" s="15"/>
      <c r="AD92" s="21"/>
    </row>
    <row r="93" spans="1:30" x14ac:dyDescent="0.2">
      <c r="A93" s="63"/>
      <c r="B93" s="64" t="s">
        <v>289</v>
      </c>
      <c r="C93" s="65" t="s">
        <v>290</v>
      </c>
      <c r="D93" s="65" t="s">
        <v>92</v>
      </c>
      <c r="E93" s="66">
        <v>1.8E-3</v>
      </c>
      <c r="F93" s="66">
        <v>0.216</v>
      </c>
      <c r="G93" s="1">
        <v>2140</v>
      </c>
      <c r="H93" s="1">
        <v>2140</v>
      </c>
      <c r="I93" s="1">
        <v>462.24</v>
      </c>
      <c r="J93" s="1">
        <v>462.24</v>
      </c>
      <c r="K93" s="1"/>
      <c r="L93" s="1"/>
      <c r="M93" s="1"/>
      <c r="N93" s="1"/>
      <c r="O93" s="1"/>
      <c r="P93" s="1"/>
      <c r="R93" s="1">
        <v>2430</v>
      </c>
      <c r="S93" s="1">
        <v>524.88</v>
      </c>
      <c r="T93" s="15">
        <f t="shared" si="23"/>
        <v>1.1355140186915889</v>
      </c>
      <c r="U93" s="15">
        <f t="shared" si="24"/>
        <v>1.1098620071527556</v>
      </c>
      <c r="V93" s="16">
        <f t="shared" si="25"/>
        <v>2375.1046953068972</v>
      </c>
      <c r="W93" s="16">
        <f t="shared" si="26"/>
        <v>235.10469530689716</v>
      </c>
      <c r="X93" s="16">
        <f t="shared" si="27"/>
        <v>50.782614186289784</v>
      </c>
      <c r="Y93" s="15">
        <f t="shared" si="28"/>
        <v>4.5848355451969969E-2</v>
      </c>
      <c r="Z93" s="15">
        <f t="shared" si="29"/>
        <v>1.1992624151289988E-2</v>
      </c>
      <c r="AA93" s="15">
        <f t="shared" si="30"/>
        <v>1.9115055013239957E-2</v>
      </c>
      <c r="AB93" s="15">
        <f t="shared" si="31"/>
        <v>2.5652011538833303E-2</v>
      </c>
      <c r="AD93" s="21"/>
    </row>
    <row r="94" spans="1:30" x14ac:dyDescent="0.2">
      <c r="A94" s="63"/>
      <c r="B94" s="64" t="s">
        <v>545</v>
      </c>
      <c r="C94" s="65" t="s">
        <v>546</v>
      </c>
      <c r="D94" s="65" t="s">
        <v>92</v>
      </c>
      <c r="E94" s="66">
        <v>6.0999999999999999E-2</v>
      </c>
      <c r="F94" s="66">
        <v>7.32</v>
      </c>
      <c r="G94" s="1">
        <v>2390</v>
      </c>
      <c r="H94" s="1">
        <v>2390</v>
      </c>
      <c r="I94" s="1">
        <v>17494.8</v>
      </c>
      <c r="J94" s="1">
        <v>17494.8</v>
      </c>
      <c r="K94" s="1"/>
      <c r="L94" s="1"/>
      <c r="M94" s="1"/>
      <c r="N94" s="1"/>
      <c r="O94" s="1"/>
      <c r="P94" s="1"/>
      <c r="R94" s="1">
        <v>2600</v>
      </c>
      <c r="S94" s="1">
        <v>19032</v>
      </c>
      <c r="T94" s="15">
        <f t="shared" si="23"/>
        <v>1.0878661087866108</v>
      </c>
      <c r="U94" s="15">
        <f t="shared" si="24"/>
        <v>1.0622140972477776</v>
      </c>
      <c r="V94" s="16">
        <f t="shared" si="25"/>
        <v>2538.6916924221887</v>
      </c>
      <c r="W94" s="16">
        <f t="shared" si="26"/>
        <v>148.69169242218868</v>
      </c>
      <c r="X94" s="16">
        <f t="shared" si="27"/>
        <v>1088.4231885304212</v>
      </c>
      <c r="Y94" s="15">
        <f t="shared" si="28"/>
        <v>4.5848355451969969E-2</v>
      </c>
      <c r="Z94" s="15">
        <f t="shared" si="29"/>
        <v>1.1992624151289988E-2</v>
      </c>
      <c r="AA94" s="15">
        <f t="shared" si="30"/>
        <v>1.9115055013239957E-2</v>
      </c>
      <c r="AB94" s="15">
        <f t="shared" si="31"/>
        <v>2.5652011538833303E-2</v>
      </c>
      <c r="AD94" s="21"/>
    </row>
    <row r="95" spans="1:30" x14ac:dyDescent="0.2">
      <c r="A95" s="2">
        <v>40</v>
      </c>
      <c r="B95" s="3" t="s">
        <v>3487</v>
      </c>
      <c r="C95" s="4" t="s">
        <v>3488</v>
      </c>
      <c r="D95" s="4" t="s">
        <v>95</v>
      </c>
      <c r="E95" s="5">
        <v>0</v>
      </c>
      <c r="F95" s="5">
        <v>12</v>
      </c>
      <c r="G95" s="6">
        <v>1897.63</v>
      </c>
      <c r="H95" s="6">
        <v>1400</v>
      </c>
      <c r="I95" s="6">
        <v>16800</v>
      </c>
      <c r="J95" s="6">
        <v>16800</v>
      </c>
      <c r="K95" s="6">
        <v>0</v>
      </c>
      <c r="L95" s="6">
        <v>0</v>
      </c>
      <c r="M95" s="6">
        <v>0</v>
      </c>
      <c r="N95" s="6">
        <v>0</v>
      </c>
      <c r="O95" s="6">
        <v>0</v>
      </c>
      <c r="P95" s="6">
        <v>0</v>
      </c>
      <c r="R95" s="6">
        <v>1590</v>
      </c>
      <c r="S95" s="6">
        <v>19080</v>
      </c>
      <c r="T95" s="15">
        <f t="shared" si="23"/>
        <v>1.1357142857142857</v>
      </c>
      <c r="U95" s="15">
        <f t="shared" si="24"/>
        <v>1.1100622741754524</v>
      </c>
      <c r="V95" s="16">
        <f t="shared" si="25"/>
        <v>2106.487473343564</v>
      </c>
      <c r="W95" s="16">
        <f t="shared" si="26"/>
        <v>208.85747334356392</v>
      </c>
      <c r="X95" s="16">
        <f t="shared" si="27"/>
        <v>2506.2896801227671</v>
      </c>
      <c r="Y95" s="15">
        <f t="shared" si="28"/>
        <v>4.5848355451969969E-2</v>
      </c>
      <c r="Z95" s="15">
        <f t="shared" si="29"/>
        <v>1.1992624151289988E-2</v>
      </c>
      <c r="AA95" s="15">
        <f t="shared" si="30"/>
        <v>1.9115055013239957E-2</v>
      </c>
      <c r="AB95" s="15">
        <f t="shared" si="31"/>
        <v>2.5652011538833303E-2</v>
      </c>
      <c r="AD95" s="21"/>
    </row>
    <row r="96" spans="1:30" ht="15" thickBot="1" x14ac:dyDescent="0.35">
      <c r="A96" s="58"/>
      <c r="B96" s="59" t="s">
        <v>135</v>
      </c>
      <c r="C96" s="60" t="s">
        <v>136</v>
      </c>
      <c r="D96" s="60"/>
      <c r="E96" s="61"/>
      <c r="F96" s="61"/>
      <c r="G96" s="62"/>
      <c r="H96" s="62"/>
      <c r="I96" s="62">
        <v>520135.1</v>
      </c>
      <c r="J96" s="62">
        <v>374343.38</v>
      </c>
      <c r="K96" s="62">
        <v>13378.670371800001</v>
      </c>
      <c r="L96" s="62">
        <v>28756.372725000001</v>
      </c>
      <c r="M96" s="62">
        <v>0</v>
      </c>
      <c r="N96" s="62">
        <v>4521.9905856683999</v>
      </c>
      <c r="O96" s="62">
        <v>41478.513155744797</v>
      </c>
      <c r="P96" s="62">
        <v>17904.8915122299</v>
      </c>
      <c r="R96" s="62"/>
      <c r="S96" s="62">
        <v>789908.98</v>
      </c>
      <c r="T96" s="15"/>
      <c r="U96" s="15"/>
      <c r="V96" s="16"/>
      <c r="W96" s="16"/>
      <c r="X96" s="16"/>
      <c r="Y96" s="15"/>
      <c r="Z96" s="15"/>
      <c r="AA96" s="15"/>
      <c r="AB96" s="15"/>
      <c r="AD96" s="21"/>
    </row>
    <row r="97" spans="1:30" ht="15" thickBot="1" x14ac:dyDescent="0.25">
      <c r="A97" s="8">
        <v>41</v>
      </c>
      <c r="B97" s="9" t="s">
        <v>3489</v>
      </c>
      <c r="C97" s="10" t="s">
        <v>3490</v>
      </c>
      <c r="D97" s="10" t="s">
        <v>139</v>
      </c>
      <c r="E97" s="11">
        <v>0</v>
      </c>
      <c r="F97" s="11">
        <v>424.70400000000001</v>
      </c>
      <c r="G97" s="12">
        <v>92.01</v>
      </c>
      <c r="H97" s="12">
        <v>42.1</v>
      </c>
      <c r="I97" s="12">
        <v>17880.04</v>
      </c>
      <c r="J97" s="12">
        <v>0</v>
      </c>
      <c r="K97" s="12">
        <v>1853.83296</v>
      </c>
      <c r="L97" s="12">
        <v>0</v>
      </c>
      <c r="M97" s="12">
        <v>0</v>
      </c>
      <c r="N97" s="12">
        <v>626.59554047999995</v>
      </c>
      <c r="O97" s="12">
        <v>5086.7382472704003</v>
      </c>
      <c r="P97" s="13">
        <v>2195.7753434050601</v>
      </c>
      <c r="R97" s="12">
        <v>47.39</v>
      </c>
      <c r="S97" s="12">
        <v>0</v>
      </c>
      <c r="T97" s="15"/>
      <c r="U97" s="15"/>
      <c r="V97" s="16"/>
      <c r="W97" s="16"/>
      <c r="X97" s="16"/>
      <c r="Y97" s="15"/>
      <c r="Z97" s="15"/>
      <c r="AA97" s="15"/>
      <c r="AB97" s="15"/>
      <c r="AD97" s="21"/>
    </row>
    <row r="98" spans="1:30" ht="15" thickBot="1" x14ac:dyDescent="0.25">
      <c r="A98" s="8">
        <v>42</v>
      </c>
      <c r="B98" s="9" t="s">
        <v>3491</v>
      </c>
      <c r="C98" s="10" t="s">
        <v>3492</v>
      </c>
      <c r="D98" s="10" t="s">
        <v>139</v>
      </c>
      <c r="E98" s="11">
        <v>0</v>
      </c>
      <c r="F98" s="11">
        <v>5945.8559999999998</v>
      </c>
      <c r="G98" s="12">
        <v>9.1999999999999993</v>
      </c>
      <c r="H98" s="12">
        <v>9.36</v>
      </c>
      <c r="I98" s="12">
        <v>55653.21</v>
      </c>
      <c r="J98" s="12">
        <v>0</v>
      </c>
      <c r="K98" s="12">
        <v>1773.0542591999999</v>
      </c>
      <c r="L98" s="12">
        <v>0</v>
      </c>
      <c r="M98" s="12">
        <v>0</v>
      </c>
      <c r="N98" s="12">
        <v>599.29233960960005</v>
      </c>
      <c r="O98" s="12">
        <v>15834.028388548601</v>
      </c>
      <c r="P98" s="13">
        <v>6835.02225439015</v>
      </c>
      <c r="R98" s="12">
        <v>11.34</v>
      </c>
      <c r="S98" s="12">
        <v>0</v>
      </c>
      <c r="T98" s="15"/>
      <c r="U98" s="15"/>
      <c r="V98" s="16"/>
      <c r="W98" s="16"/>
      <c r="X98" s="16"/>
      <c r="Y98" s="15"/>
      <c r="Z98" s="15"/>
      <c r="AA98" s="15"/>
      <c r="AB98" s="15"/>
      <c r="AD98" s="21"/>
    </row>
    <row r="99" spans="1:30" x14ac:dyDescent="0.2">
      <c r="A99" s="67">
        <v>43</v>
      </c>
      <c r="B99" s="68" t="s">
        <v>3493</v>
      </c>
      <c r="C99" s="69" t="s">
        <v>3494</v>
      </c>
      <c r="D99" s="69" t="s">
        <v>139</v>
      </c>
      <c r="E99" s="70">
        <v>0</v>
      </c>
      <c r="F99" s="70">
        <v>11.25</v>
      </c>
      <c r="G99" s="71">
        <v>172.51</v>
      </c>
      <c r="H99" s="71">
        <v>47.27</v>
      </c>
      <c r="I99" s="71">
        <v>531.79</v>
      </c>
      <c r="J99" s="71">
        <v>0</v>
      </c>
      <c r="K99" s="71">
        <v>52.460999999999999</v>
      </c>
      <c r="L99" s="71">
        <v>244.98112499999999</v>
      </c>
      <c r="M99" s="71">
        <v>0</v>
      </c>
      <c r="N99" s="71">
        <v>17.731818000000001</v>
      </c>
      <c r="O99" s="71">
        <v>151.28349263999999</v>
      </c>
      <c r="P99" s="72">
        <v>65.304040989599997</v>
      </c>
      <c r="R99" s="71">
        <v>53.29</v>
      </c>
      <c r="S99" s="71">
        <v>0</v>
      </c>
      <c r="T99" s="15"/>
      <c r="U99" s="15"/>
      <c r="V99" s="16"/>
      <c r="W99" s="16"/>
      <c r="X99" s="16"/>
      <c r="Y99" s="15"/>
      <c r="Z99" s="15"/>
      <c r="AA99" s="15"/>
      <c r="AB99" s="15"/>
      <c r="AD99" s="21"/>
    </row>
    <row r="100" spans="1:30" ht="15" thickBot="1" x14ac:dyDescent="0.25">
      <c r="A100" s="73">
        <v>44</v>
      </c>
      <c r="B100" s="74" t="s">
        <v>3495</v>
      </c>
      <c r="C100" s="75" t="s">
        <v>3496</v>
      </c>
      <c r="D100" s="75" t="s">
        <v>139</v>
      </c>
      <c r="E100" s="76">
        <v>0</v>
      </c>
      <c r="F100" s="76">
        <v>157.5</v>
      </c>
      <c r="G100" s="77">
        <v>9.1999999999999993</v>
      </c>
      <c r="H100" s="77">
        <v>11.98</v>
      </c>
      <c r="I100" s="77">
        <v>1886.85</v>
      </c>
      <c r="J100" s="77">
        <v>0</v>
      </c>
      <c r="K100" s="77">
        <v>70.449749999999995</v>
      </c>
      <c r="L100" s="77">
        <v>0</v>
      </c>
      <c r="M100" s="77">
        <v>0</v>
      </c>
      <c r="N100" s="77">
        <v>23.812015500000001</v>
      </c>
      <c r="O100" s="77">
        <v>536.94804743999998</v>
      </c>
      <c r="P100" s="78">
        <v>231.7825738116</v>
      </c>
      <c r="R100" s="77">
        <v>14.5</v>
      </c>
      <c r="S100" s="77">
        <v>0</v>
      </c>
      <c r="T100" s="15"/>
      <c r="U100" s="15"/>
      <c r="V100" s="16"/>
      <c r="W100" s="16"/>
      <c r="X100" s="16"/>
      <c r="Y100" s="15"/>
      <c r="Z100" s="15"/>
      <c r="AA100" s="15"/>
      <c r="AB100" s="15"/>
      <c r="AD100" s="21"/>
    </row>
    <row r="101" spans="1:30" x14ac:dyDescent="0.2">
      <c r="A101" s="67">
        <v>45</v>
      </c>
      <c r="B101" s="68" t="s">
        <v>3497</v>
      </c>
      <c r="C101" s="69" t="s">
        <v>3498</v>
      </c>
      <c r="D101" s="69" t="s">
        <v>139</v>
      </c>
      <c r="E101" s="70">
        <v>0</v>
      </c>
      <c r="F101" s="70">
        <v>435.95400000000001</v>
      </c>
      <c r="G101" s="71">
        <v>109.26</v>
      </c>
      <c r="H101" s="71">
        <v>160.19999999999999</v>
      </c>
      <c r="I101" s="71">
        <v>69839.83</v>
      </c>
      <c r="J101" s="71">
        <v>0</v>
      </c>
      <c r="K101" s="71">
        <v>9628.8724026</v>
      </c>
      <c r="L101" s="71">
        <v>28511.391599999999</v>
      </c>
      <c r="M101" s="71">
        <v>0</v>
      </c>
      <c r="N101" s="71">
        <v>3254.5588720788001</v>
      </c>
      <c r="O101" s="71">
        <v>19869.514979845801</v>
      </c>
      <c r="P101" s="72">
        <v>8577.0072996334493</v>
      </c>
      <c r="R101" s="71">
        <v>187.27</v>
      </c>
      <c r="S101" s="71">
        <v>0</v>
      </c>
      <c r="T101" s="15"/>
      <c r="U101" s="15"/>
      <c r="V101" s="16"/>
      <c r="W101" s="16"/>
      <c r="X101" s="16"/>
      <c r="Y101" s="15"/>
      <c r="Z101" s="15"/>
      <c r="AA101" s="15"/>
      <c r="AB101" s="15"/>
      <c r="AD101" s="21"/>
    </row>
    <row r="102" spans="1:30" ht="20.5" thickBot="1" x14ac:dyDescent="0.25">
      <c r="A102" s="73">
        <v>46</v>
      </c>
      <c r="B102" s="74" t="s">
        <v>3499</v>
      </c>
      <c r="C102" s="75" t="s">
        <v>146</v>
      </c>
      <c r="D102" s="75" t="s">
        <v>139</v>
      </c>
      <c r="E102" s="76">
        <v>0</v>
      </c>
      <c r="F102" s="76">
        <v>11.25</v>
      </c>
      <c r="G102" s="77">
        <v>218.52</v>
      </c>
      <c r="H102" s="77">
        <v>710</v>
      </c>
      <c r="I102" s="77">
        <v>7987.5</v>
      </c>
      <c r="J102" s="77">
        <v>7987.5</v>
      </c>
      <c r="K102" s="77">
        <v>0</v>
      </c>
      <c r="L102" s="77">
        <v>0</v>
      </c>
      <c r="M102" s="77">
        <v>0</v>
      </c>
      <c r="N102" s="77">
        <v>0</v>
      </c>
      <c r="O102" s="77">
        <v>0</v>
      </c>
      <c r="P102" s="78">
        <v>0</v>
      </c>
      <c r="R102" s="77">
        <v>1390</v>
      </c>
      <c r="S102" s="77">
        <v>15637.5</v>
      </c>
      <c r="T102" s="15"/>
      <c r="U102" s="15"/>
      <c r="V102" s="16"/>
      <c r="W102" s="16"/>
      <c r="X102" s="16"/>
      <c r="Y102" s="15"/>
      <c r="Z102" s="15"/>
      <c r="AA102" s="15"/>
      <c r="AB102" s="15"/>
      <c r="AD102" s="21"/>
    </row>
    <row r="103" spans="1:30" ht="18.5" thickBot="1" x14ac:dyDescent="0.25">
      <c r="A103" s="63"/>
      <c r="B103" s="64" t="s">
        <v>147</v>
      </c>
      <c r="C103" s="65" t="s">
        <v>148</v>
      </c>
      <c r="D103" s="65" t="s">
        <v>139</v>
      </c>
      <c r="E103" s="66">
        <v>1</v>
      </c>
      <c r="F103" s="66">
        <v>11.25</v>
      </c>
      <c r="G103" s="1">
        <v>710</v>
      </c>
      <c r="H103" s="1">
        <v>710</v>
      </c>
      <c r="I103" s="1">
        <v>7987.5</v>
      </c>
      <c r="J103" s="1">
        <v>7987.5</v>
      </c>
      <c r="K103" s="1"/>
      <c r="L103" s="1"/>
      <c r="M103" s="1"/>
      <c r="N103" s="1"/>
      <c r="O103" s="1"/>
      <c r="P103" s="1"/>
      <c r="R103" s="1">
        <v>1390</v>
      </c>
      <c r="S103" s="1">
        <v>15637.5</v>
      </c>
      <c r="T103" s="15">
        <f t="shared" si="23"/>
        <v>1.9577464788732395</v>
      </c>
      <c r="U103" s="15">
        <f t="shared" si="24"/>
        <v>1.9320944673344063</v>
      </c>
      <c r="V103" s="16">
        <f t="shared" si="25"/>
        <v>1371.7870718074284</v>
      </c>
      <c r="W103" s="16">
        <f t="shared" si="26"/>
        <v>661.78707180742845</v>
      </c>
      <c r="X103" s="16">
        <f t="shared" si="27"/>
        <v>7445.1045578335697</v>
      </c>
      <c r="Y103" s="15">
        <f t="shared" ref="Y103:Y107" si="32">104.584835545197%-100%</f>
        <v>4.5848355451969969E-2</v>
      </c>
      <c r="Z103" s="15">
        <f t="shared" ref="Z103:Z107" si="33">101.199262415129%-100%</f>
        <v>1.1992624151289988E-2</v>
      </c>
      <c r="AA103" s="15">
        <f t="shared" ref="AA103:AA107" si="34">101.911505501324%-100%</f>
        <v>1.9115055013239957E-2</v>
      </c>
      <c r="AB103" s="15">
        <f t="shared" ref="AB103:AB107" si="35">AVERAGE(Y103:AA103)</f>
        <v>2.5652011538833303E-2</v>
      </c>
      <c r="AD103" s="21"/>
    </row>
    <row r="104" spans="1:30" ht="20.5" thickBot="1" x14ac:dyDescent="0.25">
      <c r="A104" s="8">
        <v>47</v>
      </c>
      <c r="B104" s="9" t="s">
        <v>3500</v>
      </c>
      <c r="C104" s="10" t="s">
        <v>3501</v>
      </c>
      <c r="D104" s="10" t="s">
        <v>139</v>
      </c>
      <c r="E104" s="11">
        <v>0</v>
      </c>
      <c r="F104" s="11">
        <v>192.124</v>
      </c>
      <c r="G104" s="12">
        <v>661.3</v>
      </c>
      <c r="H104" s="12">
        <v>1120</v>
      </c>
      <c r="I104" s="12">
        <v>215178.88</v>
      </c>
      <c r="J104" s="12">
        <v>215178.88</v>
      </c>
      <c r="K104" s="12">
        <v>0</v>
      </c>
      <c r="L104" s="12">
        <v>0</v>
      </c>
      <c r="M104" s="12">
        <v>0</v>
      </c>
      <c r="N104" s="12">
        <v>0</v>
      </c>
      <c r="O104" s="12">
        <v>0</v>
      </c>
      <c r="P104" s="13">
        <v>0</v>
      </c>
      <c r="R104" s="12">
        <v>2420</v>
      </c>
      <c r="S104" s="12">
        <v>464940.08</v>
      </c>
      <c r="T104" s="15"/>
      <c r="U104" s="15"/>
      <c r="V104" s="16"/>
      <c r="W104" s="16"/>
      <c r="X104" s="16"/>
      <c r="Y104" s="15"/>
      <c r="Z104" s="15"/>
      <c r="AA104" s="15"/>
      <c r="AB104" s="15"/>
      <c r="AD104" s="21"/>
    </row>
    <row r="105" spans="1:30" ht="18.5" thickBot="1" x14ac:dyDescent="0.25">
      <c r="A105" s="63"/>
      <c r="B105" s="64" t="s">
        <v>3502</v>
      </c>
      <c r="C105" s="65" t="s">
        <v>3503</v>
      </c>
      <c r="D105" s="65" t="s">
        <v>139</v>
      </c>
      <c r="E105" s="66">
        <v>1</v>
      </c>
      <c r="F105" s="66">
        <v>192.124</v>
      </c>
      <c r="G105" s="1">
        <v>1120</v>
      </c>
      <c r="H105" s="1">
        <v>1120</v>
      </c>
      <c r="I105" s="1">
        <v>215178.88</v>
      </c>
      <c r="J105" s="1">
        <v>215178.88</v>
      </c>
      <c r="K105" s="1"/>
      <c r="L105" s="1"/>
      <c r="M105" s="1"/>
      <c r="N105" s="1"/>
      <c r="O105" s="1"/>
      <c r="P105" s="1"/>
      <c r="R105" s="1">
        <v>2420</v>
      </c>
      <c r="S105" s="1">
        <v>464940.08</v>
      </c>
      <c r="T105" s="15">
        <f t="shared" si="23"/>
        <v>2.1607142857142856</v>
      </c>
      <c r="U105" s="15">
        <f t="shared" si="24"/>
        <v>2.1350622741754521</v>
      </c>
      <c r="V105" s="16">
        <f t="shared" si="25"/>
        <v>2391.2697470765065</v>
      </c>
      <c r="W105" s="16">
        <f t="shared" si="26"/>
        <v>1271.2697470765065</v>
      </c>
      <c r="X105" s="16">
        <f t="shared" si="27"/>
        <v>244241.42888732674</v>
      </c>
      <c r="Y105" s="15">
        <f t="shared" si="32"/>
        <v>4.5848355451969969E-2</v>
      </c>
      <c r="Z105" s="15">
        <f t="shared" si="33"/>
        <v>1.1992624151289988E-2</v>
      </c>
      <c r="AA105" s="15">
        <f t="shared" si="34"/>
        <v>1.9115055013239957E-2</v>
      </c>
      <c r="AB105" s="15">
        <f t="shared" si="35"/>
        <v>2.5652011538833303E-2</v>
      </c>
      <c r="AD105" s="21"/>
    </row>
    <row r="106" spans="1:30" ht="20.5" thickBot="1" x14ac:dyDescent="0.25">
      <c r="A106" s="8">
        <v>48</v>
      </c>
      <c r="B106" s="9" t="s">
        <v>3504</v>
      </c>
      <c r="C106" s="10" t="s">
        <v>164</v>
      </c>
      <c r="D106" s="10" t="s">
        <v>139</v>
      </c>
      <c r="E106" s="11">
        <v>0</v>
      </c>
      <c r="F106" s="11">
        <v>232.58</v>
      </c>
      <c r="G106" s="12">
        <v>299.02</v>
      </c>
      <c r="H106" s="12">
        <v>650</v>
      </c>
      <c r="I106" s="12">
        <v>151177</v>
      </c>
      <c r="J106" s="12">
        <v>151177</v>
      </c>
      <c r="K106" s="12">
        <v>0</v>
      </c>
      <c r="L106" s="12">
        <v>0</v>
      </c>
      <c r="M106" s="12">
        <v>0</v>
      </c>
      <c r="N106" s="12">
        <v>0</v>
      </c>
      <c r="O106" s="12">
        <v>0</v>
      </c>
      <c r="P106" s="13">
        <v>0</v>
      </c>
      <c r="R106" s="12">
        <v>1330</v>
      </c>
      <c r="S106" s="12">
        <v>309331.40000000002</v>
      </c>
      <c r="T106" s="15"/>
      <c r="U106" s="15"/>
      <c r="V106" s="16"/>
      <c r="W106" s="16"/>
      <c r="X106" s="16"/>
      <c r="Y106" s="15"/>
      <c r="Z106" s="15"/>
      <c r="AA106" s="15"/>
      <c r="AB106" s="15"/>
      <c r="AD106" s="21"/>
    </row>
    <row r="107" spans="1:30" ht="18" x14ac:dyDescent="0.2">
      <c r="A107" s="63"/>
      <c r="B107" s="64" t="s">
        <v>165</v>
      </c>
      <c r="C107" s="65" t="s">
        <v>166</v>
      </c>
      <c r="D107" s="65" t="s">
        <v>139</v>
      </c>
      <c r="E107" s="66">
        <v>1</v>
      </c>
      <c r="F107" s="66">
        <v>232.58</v>
      </c>
      <c r="G107" s="1">
        <v>650</v>
      </c>
      <c r="H107" s="1">
        <v>650</v>
      </c>
      <c r="I107" s="1">
        <v>151177</v>
      </c>
      <c r="J107" s="1">
        <v>151177</v>
      </c>
      <c r="K107" s="1"/>
      <c r="L107" s="1"/>
      <c r="M107" s="1"/>
      <c r="N107" s="1"/>
      <c r="O107" s="1"/>
      <c r="P107" s="1"/>
      <c r="R107" s="1">
        <v>1330</v>
      </c>
      <c r="S107" s="1">
        <v>309331.40000000002</v>
      </c>
      <c r="T107" s="15">
        <f t="shared" si="23"/>
        <v>2.046153846153846</v>
      </c>
      <c r="U107" s="15">
        <f t="shared" si="24"/>
        <v>2.0205018346150125</v>
      </c>
      <c r="V107" s="16">
        <f t="shared" si="25"/>
        <v>1313.3261924997582</v>
      </c>
      <c r="W107" s="16">
        <f t="shared" si="26"/>
        <v>663.32619249975824</v>
      </c>
      <c r="X107" s="16">
        <f t="shared" si="27"/>
        <v>154276.40585159376</v>
      </c>
      <c r="Y107" s="15">
        <f t="shared" si="32"/>
        <v>4.5848355451969969E-2</v>
      </c>
      <c r="Z107" s="15">
        <f t="shared" si="33"/>
        <v>1.1992624151289988E-2</v>
      </c>
      <c r="AA107" s="15">
        <f t="shared" si="34"/>
        <v>1.9115055013239957E-2</v>
      </c>
      <c r="AB107" s="15">
        <f t="shared" si="35"/>
        <v>2.5652011538833303E-2</v>
      </c>
      <c r="AD107" s="21"/>
    </row>
    <row r="108" spans="1:30" ht="15" thickBot="1" x14ac:dyDescent="0.35">
      <c r="A108" s="58"/>
      <c r="B108" s="59" t="s">
        <v>661</v>
      </c>
      <c r="C108" s="60" t="s">
        <v>662</v>
      </c>
      <c r="D108" s="60"/>
      <c r="E108" s="61"/>
      <c r="F108" s="61"/>
      <c r="G108" s="62"/>
      <c r="H108" s="62"/>
      <c r="I108" s="62">
        <v>56697.919999999998</v>
      </c>
      <c r="J108" s="62">
        <v>0</v>
      </c>
      <c r="K108" s="62">
        <v>15609.041515200001</v>
      </c>
      <c r="L108" s="62">
        <v>12720.706902399999</v>
      </c>
      <c r="M108" s="62">
        <v>0</v>
      </c>
      <c r="N108" s="62">
        <v>5275.8560321375999</v>
      </c>
      <c r="O108" s="62">
        <v>16130.6901358741</v>
      </c>
      <c r="P108" s="62">
        <v>6963.0812419856302</v>
      </c>
      <c r="R108" s="62"/>
      <c r="S108" s="62">
        <v>0</v>
      </c>
      <c r="T108" s="15"/>
      <c r="U108" s="15"/>
      <c r="V108" s="16"/>
      <c r="W108" s="16"/>
      <c r="X108" s="16"/>
      <c r="Y108" s="15"/>
      <c r="Z108" s="15"/>
      <c r="AA108" s="15"/>
      <c r="AB108" s="15"/>
      <c r="AD108" s="21"/>
    </row>
    <row r="109" spans="1:30" ht="15" thickBot="1" x14ac:dyDescent="0.25">
      <c r="A109" s="8">
        <v>49</v>
      </c>
      <c r="B109" s="9" t="s">
        <v>3505</v>
      </c>
      <c r="C109" s="10" t="s">
        <v>3506</v>
      </c>
      <c r="D109" s="10" t="s">
        <v>139</v>
      </c>
      <c r="E109" s="11">
        <v>0</v>
      </c>
      <c r="F109" s="11">
        <v>291.536</v>
      </c>
      <c r="G109" s="12">
        <v>172.51</v>
      </c>
      <c r="H109" s="12">
        <v>194.48</v>
      </c>
      <c r="I109" s="12">
        <v>56697.919999999998</v>
      </c>
      <c r="J109" s="12">
        <v>0</v>
      </c>
      <c r="K109" s="12">
        <v>15609.041515200001</v>
      </c>
      <c r="L109" s="12">
        <v>12720.706902399999</v>
      </c>
      <c r="M109" s="12">
        <v>0</v>
      </c>
      <c r="N109" s="12">
        <v>5275.8560321375999</v>
      </c>
      <c r="O109" s="12">
        <v>16130.6901358741</v>
      </c>
      <c r="P109" s="13">
        <v>6963.0812419856302</v>
      </c>
      <c r="R109" s="12">
        <v>216.17</v>
      </c>
      <c r="S109" s="12">
        <v>0</v>
      </c>
      <c r="T109" s="15"/>
      <c r="U109" s="15"/>
      <c r="V109" s="16"/>
      <c r="W109" s="16"/>
      <c r="X109" s="16"/>
      <c r="Y109" s="15"/>
      <c r="Z109" s="15"/>
      <c r="AA109" s="15"/>
      <c r="AB109" s="15"/>
      <c r="AD109" s="21"/>
    </row>
  </sheetData>
  <mergeCells count="8">
    <mergeCell ref="Y8:AB8"/>
    <mergeCell ref="A1:P1"/>
    <mergeCell ref="J3:K3"/>
    <mergeCell ref="J4:K4"/>
    <mergeCell ref="J5:K5"/>
    <mergeCell ref="J6:K6"/>
    <mergeCell ref="J7:K7"/>
    <mergeCell ref="H8:R8"/>
  </mergeCells>
  <conditionalFormatting sqref="W1:X8 W33:X70 W84:X95 W97:X107 W109:X1048576 W13:X31 W12 W78:X80 W73:X75 W10:X11">
    <cfRule type="cellIs" dxfId="229" priority="13" operator="lessThan">
      <formula>0</formula>
    </cfRule>
  </conditionalFormatting>
  <conditionalFormatting sqref="W32:X32">
    <cfRule type="cellIs" dxfId="228" priority="12" operator="lessThan">
      <formula>0</formula>
    </cfRule>
  </conditionalFormatting>
  <conditionalFormatting sqref="W83:X83">
    <cfRule type="cellIs" dxfId="227" priority="11" operator="lessThan">
      <formula>0</formula>
    </cfRule>
  </conditionalFormatting>
  <conditionalFormatting sqref="W96:X96">
    <cfRule type="cellIs" dxfId="226" priority="10" operator="lessThan">
      <formula>0</formula>
    </cfRule>
  </conditionalFormatting>
  <conditionalFormatting sqref="W108:X108">
    <cfRule type="cellIs" dxfId="225" priority="9" operator="lessThan">
      <formula>0</formula>
    </cfRule>
  </conditionalFormatting>
  <conditionalFormatting sqref="W82:X82">
    <cfRule type="cellIs" dxfId="224" priority="7" operator="lessThan">
      <formula>0</formula>
    </cfRule>
  </conditionalFormatting>
  <conditionalFormatting sqref="W81:X81">
    <cfRule type="cellIs" dxfId="223" priority="6" operator="lessThan">
      <formula>0</formula>
    </cfRule>
  </conditionalFormatting>
  <conditionalFormatting sqref="W77:X77">
    <cfRule type="cellIs" dxfId="222" priority="5" operator="lessThan">
      <formula>0</formula>
    </cfRule>
  </conditionalFormatting>
  <conditionalFormatting sqref="W76:X76">
    <cfRule type="cellIs" dxfId="221" priority="4" operator="lessThan">
      <formula>0</formula>
    </cfRule>
  </conditionalFormatting>
  <conditionalFormatting sqref="W72:X72">
    <cfRule type="cellIs" dxfId="220" priority="3" operator="lessThan">
      <formula>0</formula>
    </cfRule>
  </conditionalFormatting>
  <conditionalFormatting sqref="W71:X71">
    <cfRule type="cellIs" dxfId="219" priority="2" operator="lessThan">
      <formula>0</formula>
    </cfRule>
  </conditionalFormatting>
  <conditionalFormatting sqref="X12">
    <cfRule type="cellIs" dxfId="218" priority="1" operator="lessThan">
      <formula>0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36"/>
  <sheetViews>
    <sheetView topLeftCell="A109" workbookViewId="0">
      <selection activeCell="C58" sqref="C58"/>
    </sheetView>
  </sheetViews>
  <sheetFormatPr defaultColWidth="9" defaultRowHeight="14.5" x14ac:dyDescent="0.35"/>
  <cols>
    <col min="1" max="1" width="3.7265625" style="119" customWidth="1"/>
    <col min="2" max="2" width="13.26953125" style="7" customWidth="1"/>
    <col min="3" max="3" width="45.1796875" style="120" customWidth="1"/>
    <col min="4" max="4" width="3.81640625" style="120" customWidth="1"/>
    <col min="5" max="5" width="7.1796875" style="121" hidden="1" customWidth="1"/>
    <col min="6" max="6" width="9.26953125" style="121" customWidth="1"/>
    <col min="7" max="7" width="9.54296875" style="79" customWidth="1"/>
    <col min="8" max="8" width="10.54296875" style="79" customWidth="1"/>
    <col min="9" max="9" width="15.453125" style="79" hidden="1" customWidth="1"/>
    <col min="10" max="10" width="15.54296875" style="79" hidden="1" customWidth="1"/>
    <col min="11" max="11" width="14.54296875" style="79" hidden="1" customWidth="1"/>
    <col min="12" max="13" width="14" style="79" hidden="1" customWidth="1"/>
    <col min="14" max="14" width="14.54296875" style="79" hidden="1" customWidth="1"/>
    <col min="15" max="15" width="14.26953125" style="79" hidden="1" customWidth="1"/>
    <col min="16" max="16" width="16" style="79" hidden="1" customWidth="1"/>
    <col min="17" max="17" width="0" style="7" hidden="1" customWidth="1"/>
    <col min="18" max="18" width="9.54296875" style="79" customWidth="1"/>
    <col min="19" max="19" width="14.1796875" style="79" hidden="1" customWidth="1"/>
    <col min="20" max="23" width="12.7265625" style="7" customWidth="1"/>
    <col min="24" max="24" width="17.81640625" style="7" customWidth="1"/>
    <col min="25" max="28" width="9" style="7"/>
    <col min="29" max="29" width="18.54296875" style="7" customWidth="1"/>
    <col min="30" max="257" width="9" style="7"/>
    <col min="258" max="258" width="3.7265625" style="7" customWidth="1"/>
    <col min="259" max="259" width="13.26953125" style="7" customWidth="1"/>
    <col min="260" max="260" width="45.1796875" style="7" customWidth="1"/>
    <col min="261" max="261" width="3.81640625" style="7" customWidth="1"/>
    <col min="262" max="262" width="7.1796875" style="7" customWidth="1"/>
    <col min="263" max="263" width="9.26953125" style="7" customWidth="1"/>
    <col min="264" max="264" width="10.54296875" style="7" customWidth="1"/>
    <col min="265" max="265" width="15.453125" style="7" customWidth="1"/>
    <col min="266" max="266" width="15.54296875" style="7" customWidth="1"/>
    <col min="267" max="267" width="14.54296875" style="7" customWidth="1"/>
    <col min="268" max="269" width="14" style="7" customWidth="1"/>
    <col min="270" max="270" width="14.54296875" style="7" customWidth="1"/>
    <col min="271" max="271" width="14.26953125" style="7" customWidth="1"/>
    <col min="272" max="272" width="16" style="7" customWidth="1"/>
    <col min="273" max="513" width="9" style="7"/>
    <col min="514" max="514" width="3.7265625" style="7" customWidth="1"/>
    <col min="515" max="515" width="13.26953125" style="7" customWidth="1"/>
    <col min="516" max="516" width="45.1796875" style="7" customWidth="1"/>
    <col min="517" max="517" width="3.81640625" style="7" customWidth="1"/>
    <col min="518" max="518" width="7.1796875" style="7" customWidth="1"/>
    <col min="519" max="519" width="9.26953125" style="7" customWidth="1"/>
    <col min="520" max="520" width="10.54296875" style="7" customWidth="1"/>
    <col min="521" max="521" width="15.453125" style="7" customWidth="1"/>
    <col min="522" max="522" width="15.54296875" style="7" customWidth="1"/>
    <col min="523" max="523" width="14.54296875" style="7" customWidth="1"/>
    <col min="524" max="525" width="14" style="7" customWidth="1"/>
    <col min="526" max="526" width="14.54296875" style="7" customWidth="1"/>
    <col min="527" max="527" width="14.26953125" style="7" customWidth="1"/>
    <col min="528" max="528" width="16" style="7" customWidth="1"/>
    <col min="529" max="769" width="9" style="7"/>
    <col min="770" max="770" width="3.7265625" style="7" customWidth="1"/>
    <col min="771" max="771" width="13.26953125" style="7" customWidth="1"/>
    <col min="772" max="772" width="45.1796875" style="7" customWidth="1"/>
    <col min="773" max="773" width="3.81640625" style="7" customWidth="1"/>
    <col min="774" max="774" width="7.1796875" style="7" customWidth="1"/>
    <col min="775" max="775" width="9.26953125" style="7" customWidth="1"/>
    <col min="776" max="776" width="10.54296875" style="7" customWidth="1"/>
    <col min="777" max="777" width="15.453125" style="7" customWidth="1"/>
    <col min="778" max="778" width="15.54296875" style="7" customWidth="1"/>
    <col min="779" max="779" width="14.54296875" style="7" customWidth="1"/>
    <col min="780" max="781" width="14" style="7" customWidth="1"/>
    <col min="782" max="782" width="14.54296875" style="7" customWidth="1"/>
    <col min="783" max="783" width="14.26953125" style="7" customWidth="1"/>
    <col min="784" max="784" width="16" style="7" customWidth="1"/>
    <col min="785" max="1025" width="9" style="7"/>
    <col min="1026" max="1026" width="3.7265625" style="7" customWidth="1"/>
    <col min="1027" max="1027" width="13.26953125" style="7" customWidth="1"/>
    <col min="1028" max="1028" width="45.1796875" style="7" customWidth="1"/>
    <col min="1029" max="1029" width="3.81640625" style="7" customWidth="1"/>
    <col min="1030" max="1030" width="7.1796875" style="7" customWidth="1"/>
    <col min="1031" max="1031" width="9.26953125" style="7" customWidth="1"/>
    <col min="1032" max="1032" width="10.54296875" style="7" customWidth="1"/>
    <col min="1033" max="1033" width="15.453125" style="7" customWidth="1"/>
    <col min="1034" max="1034" width="15.54296875" style="7" customWidth="1"/>
    <col min="1035" max="1035" width="14.54296875" style="7" customWidth="1"/>
    <col min="1036" max="1037" width="14" style="7" customWidth="1"/>
    <col min="1038" max="1038" width="14.54296875" style="7" customWidth="1"/>
    <col min="1039" max="1039" width="14.26953125" style="7" customWidth="1"/>
    <col min="1040" max="1040" width="16" style="7" customWidth="1"/>
    <col min="1041" max="1281" width="9" style="7"/>
    <col min="1282" max="1282" width="3.7265625" style="7" customWidth="1"/>
    <col min="1283" max="1283" width="13.26953125" style="7" customWidth="1"/>
    <col min="1284" max="1284" width="45.1796875" style="7" customWidth="1"/>
    <col min="1285" max="1285" width="3.81640625" style="7" customWidth="1"/>
    <col min="1286" max="1286" width="7.1796875" style="7" customWidth="1"/>
    <col min="1287" max="1287" width="9.26953125" style="7" customWidth="1"/>
    <col min="1288" max="1288" width="10.54296875" style="7" customWidth="1"/>
    <col min="1289" max="1289" width="15.453125" style="7" customWidth="1"/>
    <col min="1290" max="1290" width="15.54296875" style="7" customWidth="1"/>
    <col min="1291" max="1291" width="14.54296875" style="7" customWidth="1"/>
    <col min="1292" max="1293" width="14" style="7" customWidth="1"/>
    <col min="1294" max="1294" width="14.54296875" style="7" customWidth="1"/>
    <col min="1295" max="1295" width="14.26953125" style="7" customWidth="1"/>
    <col min="1296" max="1296" width="16" style="7" customWidth="1"/>
    <col min="1297" max="1537" width="9" style="7"/>
    <col min="1538" max="1538" width="3.7265625" style="7" customWidth="1"/>
    <col min="1539" max="1539" width="13.26953125" style="7" customWidth="1"/>
    <col min="1540" max="1540" width="45.1796875" style="7" customWidth="1"/>
    <col min="1541" max="1541" width="3.81640625" style="7" customWidth="1"/>
    <col min="1542" max="1542" width="7.1796875" style="7" customWidth="1"/>
    <col min="1543" max="1543" width="9.26953125" style="7" customWidth="1"/>
    <col min="1544" max="1544" width="10.54296875" style="7" customWidth="1"/>
    <col min="1545" max="1545" width="15.453125" style="7" customWidth="1"/>
    <col min="1546" max="1546" width="15.54296875" style="7" customWidth="1"/>
    <col min="1547" max="1547" width="14.54296875" style="7" customWidth="1"/>
    <col min="1548" max="1549" width="14" style="7" customWidth="1"/>
    <col min="1550" max="1550" width="14.54296875" style="7" customWidth="1"/>
    <col min="1551" max="1551" width="14.26953125" style="7" customWidth="1"/>
    <col min="1552" max="1552" width="16" style="7" customWidth="1"/>
    <col min="1553" max="1793" width="9" style="7"/>
    <col min="1794" max="1794" width="3.7265625" style="7" customWidth="1"/>
    <col min="1795" max="1795" width="13.26953125" style="7" customWidth="1"/>
    <col min="1796" max="1796" width="45.1796875" style="7" customWidth="1"/>
    <col min="1797" max="1797" width="3.81640625" style="7" customWidth="1"/>
    <col min="1798" max="1798" width="7.1796875" style="7" customWidth="1"/>
    <col min="1799" max="1799" width="9.26953125" style="7" customWidth="1"/>
    <col min="1800" max="1800" width="10.54296875" style="7" customWidth="1"/>
    <col min="1801" max="1801" width="15.453125" style="7" customWidth="1"/>
    <col min="1802" max="1802" width="15.54296875" style="7" customWidth="1"/>
    <col min="1803" max="1803" width="14.54296875" style="7" customWidth="1"/>
    <col min="1804" max="1805" width="14" style="7" customWidth="1"/>
    <col min="1806" max="1806" width="14.54296875" style="7" customWidth="1"/>
    <col min="1807" max="1807" width="14.26953125" style="7" customWidth="1"/>
    <col min="1808" max="1808" width="16" style="7" customWidth="1"/>
    <col min="1809" max="2049" width="9" style="7"/>
    <col min="2050" max="2050" width="3.7265625" style="7" customWidth="1"/>
    <col min="2051" max="2051" width="13.26953125" style="7" customWidth="1"/>
    <col min="2052" max="2052" width="45.1796875" style="7" customWidth="1"/>
    <col min="2053" max="2053" width="3.81640625" style="7" customWidth="1"/>
    <col min="2054" max="2054" width="7.1796875" style="7" customWidth="1"/>
    <col min="2055" max="2055" width="9.26953125" style="7" customWidth="1"/>
    <col min="2056" max="2056" width="10.54296875" style="7" customWidth="1"/>
    <col min="2057" max="2057" width="15.453125" style="7" customWidth="1"/>
    <col min="2058" max="2058" width="15.54296875" style="7" customWidth="1"/>
    <col min="2059" max="2059" width="14.54296875" style="7" customWidth="1"/>
    <col min="2060" max="2061" width="14" style="7" customWidth="1"/>
    <col min="2062" max="2062" width="14.54296875" style="7" customWidth="1"/>
    <col min="2063" max="2063" width="14.26953125" style="7" customWidth="1"/>
    <col min="2064" max="2064" width="16" style="7" customWidth="1"/>
    <col min="2065" max="2305" width="9" style="7"/>
    <col min="2306" max="2306" width="3.7265625" style="7" customWidth="1"/>
    <col min="2307" max="2307" width="13.26953125" style="7" customWidth="1"/>
    <col min="2308" max="2308" width="45.1796875" style="7" customWidth="1"/>
    <col min="2309" max="2309" width="3.81640625" style="7" customWidth="1"/>
    <col min="2310" max="2310" width="7.1796875" style="7" customWidth="1"/>
    <col min="2311" max="2311" width="9.26953125" style="7" customWidth="1"/>
    <col min="2312" max="2312" width="10.54296875" style="7" customWidth="1"/>
    <col min="2313" max="2313" width="15.453125" style="7" customWidth="1"/>
    <col min="2314" max="2314" width="15.54296875" style="7" customWidth="1"/>
    <col min="2315" max="2315" width="14.54296875" style="7" customWidth="1"/>
    <col min="2316" max="2317" width="14" style="7" customWidth="1"/>
    <col min="2318" max="2318" width="14.54296875" style="7" customWidth="1"/>
    <col min="2319" max="2319" width="14.26953125" style="7" customWidth="1"/>
    <col min="2320" max="2320" width="16" style="7" customWidth="1"/>
    <col min="2321" max="2561" width="9" style="7"/>
    <col min="2562" max="2562" width="3.7265625" style="7" customWidth="1"/>
    <col min="2563" max="2563" width="13.26953125" style="7" customWidth="1"/>
    <col min="2564" max="2564" width="45.1796875" style="7" customWidth="1"/>
    <col min="2565" max="2565" width="3.81640625" style="7" customWidth="1"/>
    <col min="2566" max="2566" width="7.1796875" style="7" customWidth="1"/>
    <col min="2567" max="2567" width="9.26953125" style="7" customWidth="1"/>
    <col min="2568" max="2568" width="10.54296875" style="7" customWidth="1"/>
    <col min="2569" max="2569" width="15.453125" style="7" customWidth="1"/>
    <col min="2570" max="2570" width="15.54296875" style="7" customWidth="1"/>
    <col min="2571" max="2571" width="14.54296875" style="7" customWidth="1"/>
    <col min="2572" max="2573" width="14" style="7" customWidth="1"/>
    <col min="2574" max="2574" width="14.54296875" style="7" customWidth="1"/>
    <col min="2575" max="2575" width="14.26953125" style="7" customWidth="1"/>
    <col min="2576" max="2576" width="16" style="7" customWidth="1"/>
    <col min="2577" max="2817" width="9" style="7"/>
    <col min="2818" max="2818" width="3.7265625" style="7" customWidth="1"/>
    <col min="2819" max="2819" width="13.26953125" style="7" customWidth="1"/>
    <col min="2820" max="2820" width="45.1796875" style="7" customWidth="1"/>
    <col min="2821" max="2821" width="3.81640625" style="7" customWidth="1"/>
    <col min="2822" max="2822" width="7.1796875" style="7" customWidth="1"/>
    <col min="2823" max="2823" width="9.26953125" style="7" customWidth="1"/>
    <col min="2824" max="2824" width="10.54296875" style="7" customWidth="1"/>
    <col min="2825" max="2825" width="15.453125" style="7" customWidth="1"/>
    <col min="2826" max="2826" width="15.54296875" style="7" customWidth="1"/>
    <col min="2827" max="2827" width="14.54296875" style="7" customWidth="1"/>
    <col min="2828" max="2829" width="14" style="7" customWidth="1"/>
    <col min="2830" max="2830" width="14.54296875" style="7" customWidth="1"/>
    <col min="2831" max="2831" width="14.26953125" style="7" customWidth="1"/>
    <col min="2832" max="2832" width="16" style="7" customWidth="1"/>
    <col min="2833" max="3073" width="9" style="7"/>
    <col min="3074" max="3074" width="3.7265625" style="7" customWidth="1"/>
    <col min="3075" max="3075" width="13.26953125" style="7" customWidth="1"/>
    <col min="3076" max="3076" width="45.1796875" style="7" customWidth="1"/>
    <col min="3077" max="3077" width="3.81640625" style="7" customWidth="1"/>
    <col min="3078" max="3078" width="7.1796875" style="7" customWidth="1"/>
    <col min="3079" max="3079" width="9.26953125" style="7" customWidth="1"/>
    <col min="3080" max="3080" width="10.54296875" style="7" customWidth="1"/>
    <col min="3081" max="3081" width="15.453125" style="7" customWidth="1"/>
    <col min="3082" max="3082" width="15.54296875" style="7" customWidth="1"/>
    <col min="3083" max="3083" width="14.54296875" style="7" customWidth="1"/>
    <col min="3084" max="3085" width="14" style="7" customWidth="1"/>
    <col min="3086" max="3086" width="14.54296875" style="7" customWidth="1"/>
    <col min="3087" max="3087" width="14.26953125" style="7" customWidth="1"/>
    <col min="3088" max="3088" width="16" style="7" customWidth="1"/>
    <col min="3089" max="3329" width="9" style="7"/>
    <col min="3330" max="3330" width="3.7265625" style="7" customWidth="1"/>
    <col min="3331" max="3331" width="13.26953125" style="7" customWidth="1"/>
    <col min="3332" max="3332" width="45.1796875" style="7" customWidth="1"/>
    <col min="3333" max="3333" width="3.81640625" style="7" customWidth="1"/>
    <col min="3334" max="3334" width="7.1796875" style="7" customWidth="1"/>
    <col min="3335" max="3335" width="9.26953125" style="7" customWidth="1"/>
    <col min="3336" max="3336" width="10.54296875" style="7" customWidth="1"/>
    <col min="3337" max="3337" width="15.453125" style="7" customWidth="1"/>
    <col min="3338" max="3338" width="15.54296875" style="7" customWidth="1"/>
    <col min="3339" max="3339" width="14.54296875" style="7" customWidth="1"/>
    <col min="3340" max="3341" width="14" style="7" customWidth="1"/>
    <col min="3342" max="3342" width="14.54296875" style="7" customWidth="1"/>
    <col min="3343" max="3343" width="14.26953125" style="7" customWidth="1"/>
    <col min="3344" max="3344" width="16" style="7" customWidth="1"/>
    <col min="3345" max="3585" width="9" style="7"/>
    <col min="3586" max="3586" width="3.7265625" style="7" customWidth="1"/>
    <col min="3587" max="3587" width="13.26953125" style="7" customWidth="1"/>
    <col min="3588" max="3588" width="45.1796875" style="7" customWidth="1"/>
    <col min="3589" max="3589" width="3.81640625" style="7" customWidth="1"/>
    <col min="3590" max="3590" width="7.1796875" style="7" customWidth="1"/>
    <col min="3591" max="3591" width="9.26953125" style="7" customWidth="1"/>
    <col min="3592" max="3592" width="10.54296875" style="7" customWidth="1"/>
    <col min="3593" max="3593" width="15.453125" style="7" customWidth="1"/>
    <col min="3594" max="3594" width="15.54296875" style="7" customWidth="1"/>
    <col min="3595" max="3595" width="14.54296875" style="7" customWidth="1"/>
    <col min="3596" max="3597" width="14" style="7" customWidth="1"/>
    <col min="3598" max="3598" width="14.54296875" style="7" customWidth="1"/>
    <col min="3599" max="3599" width="14.26953125" style="7" customWidth="1"/>
    <col min="3600" max="3600" width="16" style="7" customWidth="1"/>
    <col min="3601" max="3841" width="9" style="7"/>
    <col min="3842" max="3842" width="3.7265625" style="7" customWidth="1"/>
    <col min="3843" max="3843" width="13.26953125" style="7" customWidth="1"/>
    <col min="3844" max="3844" width="45.1796875" style="7" customWidth="1"/>
    <col min="3845" max="3845" width="3.81640625" style="7" customWidth="1"/>
    <col min="3846" max="3846" width="7.1796875" style="7" customWidth="1"/>
    <col min="3847" max="3847" width="9.26953125" style="7" customWidth="1"/>
    <col min="3848" max="3848" width="10.54296875" style="7" customWidth="1"/>
    <col min="3849" max="3849" width="15.453125" style="7" customWidth="1"/>
    <col min="3850" max="3850" width="15.54296875" style="7" customWidth="1"/>
    <col min="3851" max="3851" width="14.54296875" style="7" customWidth="1"/>
    <col min="3852" max="3853" width="14" style="7" customWidth="1"/>
    <col min="3854" max="3854" width="14.54296875" style="7" customWidth="1"/>
    <col min="3855" max="3855" width="14.26953125" style="7" customWidth="1"/>
    <col min="3856" max="3856" width="16" style="7" customWidth="1"/>
    <col min="3857" max="4097" width="9" style="7"/>
    <col min="4098" max="4098" width="3.7265625" style="7" customWidth="1"/>
    <col min="4099" max="4099" width="13.26953125" style="7" customWidth="1"/>
    <col min="4100" max="4100" width="45.1796875" style="7" customWidth="1"/>
    <col min="4101" max="4101" width="3.81640625" style="7" customWidth="1"/>
    <col min="4102" max="4102" width="7.1796875" style="7" customWidth="1"/>
    <col min="4103" max="4103" width="9.26953125" style="7" customWidth="1"/>
    <col min="4104" max="4104" width="10.54296875" style="7" customWidth="1"/>
    <col min="4105" max="4105" width="15.453125" style="7" customWidth="1"/>
    <col min="4106" max="4106" width="15.54296875" style="7" customWidth="1"/>
    <col min="4107" max="4107" width="14.54296875" style="7" customWidth="1"/>
    <col min="4108" max="4109" width="14" style="7" customWidth="1"/>
    <col min="4110" max="4110" width="14.54296875" style="7" customWidth="1"/>
    <col min="4111" max="4111" width="14.26953125" style="7" customWidth="1"/>
    <col min="4112" max="4112" width="16" style="7" customWidth="1"/>
    <col min="4113" max="4353" width="9" style="7"/>
    <col min="4354" max="4354" width="3.7265625" style="7" customWidth="1"/>
    <col min="4355" max="4355" width="13.26953125" style="7" customWidth="1"/>
    <col min="4356" max="4356" width="45.1796875" style="7" customWidth="1"/>
    <col min="4357" max="4357" width="3.81640625" style="7" customWidth="1"/>
    <col min="4358" max="4358" width="7.1796875" style="7" customWidth="1"/>
    <col min="4359" max="4359" width="9.26953125" style="7" customWidth="1"/>
    <col min="4360" max="4360" width="10.54296875" style="7" customWidth="1"/>
    <col min="4361" max="4361" width="15.453125" style="7" customWidth="1"/>
    <col min="4362" max="4362" width="15.54296875" style="7" customWidth="1"/>
    <col min="4363" max="4363" width="14.54296875" style="7" customWidth="1"/>
    <col min="4364" max="4365" width="14" style="7" customWidth="1"/>
    <col min="4366" max="4366" width="14.54296875" style="7" customWidth="1"/>
    <col min="4367" max="4367" width="14.26953125" style="7" customWidth="1"/>
    <col min="4368" max="4368" width="16" style="7" customWidth="1"/>
    <col min="4369" max="4609" width="9" style="7"/>
    <col min="4610" max="4610" width="3.7265625" style="7" customWidth="1"/>
    <col min="4611" max="4611" width="13.26953125" style="7" customWidth="1"/>
    <col min="4612" max="4612" width="45.1796875" style="7" customWidth="1"/>
    <col min="4613" max="4613" width="3.81640625" style="7" customWidth="1"/>
    <col min="4614" max="4614" width="7.1796875" style="7" customWidth="1"/>
    <col min="4615" max="4615" width="9.26953125" style="7" customWidth="1"/>
    <col min="4616" max="4616" width="10.54296875" style="7" customWidth="1"/>
    <col min="4617" max="4617" width="15.453125" style="7" customWidth="1"/>
    <col min="4618" max="4618" width="15.54296875" style="7" customWidth="1"/>
    <col min="4619" max="4619" width="14.54296875" style="7" customWidth="1"/>
    <col min="4620" max="4621" width="14" style="7" customWidth="1"/>
    <col min="4622" max="4622" width="14.54296875" style="7" customWidth="1"/>
    <col min="4623" max="4623" width="14.26953125" style="7" customWidth="1"/>
    <col min="4624" max="4624" width="16" style="7" customWidth="1"/>
    <col min="4625" max="4865" width="9" style="7"/>
    <col min="4866" max="4866" width="3.7265625" style="7" customWidth="1"/>
    <col min="4867" max="4867" width="13.26953125" style="7" customWidth="1"/>
    <col min="4868" max="4868" width="45.1796875" style="7" customWidth="1"/>
    <col min="4869" max="4869" width="3.81640625" style="7" customWidth="1"/>
    <col min="4870" max="4870" width="7.1796875" style="7" customWidth="1"/>
    <col min="4871" max="4871" width="9.26953125" style="7" customWidth="1"/>
    <col min="4872" max="4872" width="10.54296875" style="7" customWidth="1"/>
    <col min="4873" max="4873" width="15.453125" style="7" customWidth="1"/>
    <col min="4874" max="4874" width="15.54296875" style="7" customWidth="1"/>
    <col min="4875" max="4875" width="14.54296875" style="7" customWidth="1"/>
    <col min="4876" max="4877" width="14" style="7" customWidth="1"/>
    <col min="4878" max="4878" width="14.54296875" style="7" customWidth="1"/>
    <col min="4879" max="4879" width="14.26953125" style="7" customWidth="1"/>
    <col min="4880" max="4880" width="16" style="7" customWidth="1"/>
    <col min="4881" max="5121" width="9" style="7"/>
    <col min="5122" max="5122" width="3.7265625" style="7" customWidth="1"/>
    <col min="5123" max="5123" width="13.26953125" style="7" customWidth="1"/>
    <col min="5124" max="5124" width="45.1796875" style="7" customWidth="1"/>
    <col min="5125" max="5125" width="3.81640625" style="7" customWidth="1"/>
    <col min="5126" max="5126" width="7.1796875" style="7" customWidth="1"/>
    <col min="5127" max="5127" width="9.26953125" style="7" customWidth="1"/>
    <col min="5128" max="5128" width="10.54296875" style="7" customWidth="1"/>
    <col min="5129" max="5129" width="15.453125" style="7" customWidth="1"/>
    <col min="5130" max="5130" width="15.54296875" style="7" customWidth="1"/>
    <col min="5131" max="5131" width="14.54296875" style="7" customWidth="1"/>
    <col min="5132" max="5133" width="14" style="7" customWidth="1"/>
    <col min="5134" max="5134" width="14.54296875" style="7" customWidth="1"/>
    <col min="5135" max="5135" width="14.26953125" style="7" customWidth="1"/>
    <col min="5136" max="5136" width="16" style="7" customWidth="1"/>
    <col min="5137" max="5377" width="9" style="7"/>
    <col min="5378" max="5378" width="3.7265625" style="7" customWidth="1"/>
    <col min="5379" max="5379" width="13.26953125" style="7" customWidth="1"/>
    <col min="5380" max="5380" width="45.1796875" style="7" customWidth="1"/>
    <col min="5381" max="5381" width="3.81640625" style="7" customWidth="1"/>
    <col min="5382" max="5382" width="7.1796875" style="7" customWidth="1"/>
    <col min="5383" max="5383" width="9.26953125" style="7" customWidth="1"/>
    <col min="5384" max="5384" width="10.54296875" style="7" customWidth="1"/>
    <col min="5385" max="5385" width="15.453125" style="7" customWidth="1"/>
    <col min="5386" max="5386" width="15.54296875" style="7" customWidth="1"/>
    <col min="5387" max="5387" width="14.54296875" style="7" customWidth="1"/>
    <col min="5388" max="5389" width="14" style="7" customWidth="1"/>
    <col min="5390" max="5390" width="14.54296875" style="7" customWidth="1"/>
    <col min="5391" max="5391" width="14.26953125" style="7" customWidth="1"/>
    <col min="5392" max="5392" width="16" style="7" customWidth="1"/>
    <col min="5393" max="5633" width="9" style="7"/>
    <col min="5634" max="5634" width="3.7265625" style="7" customWidth="1"/>
    <col min="5635" max="5635" width="13.26953125" style="7" customWidth="1"/>
    <col min="5636" max="5636" width="45.1796875" style="7" customWidth="1"/>
    <col min="5637" max="5637" width="3.81640625" style="7" customWidth="1"/>
    <col min="5638" max="5638" width="7.1796875" style="7" customWidth="1"/>
    <col min="5639" max="5639" width="9.26953125" style="7" customWidth="1"/>
    <col min="5640" max="5640" width="10.54296875" style="7" customWidth="1"/>
    <col min="5641" max="5641" width="15.453125" style="7" customWidth="1"/>
    <col min="5642" max="5642" width="15.54296875" style="7" customWidth="1"/>
    <col min="5643" max="5643" width="14.54296875" style="7" customWidth="1"/>
    <col min="5644" max="5645" width="14" style="7" customWidth="1"/>
    <col min="5646" max="5646" width="14.54296875" style="7" customWidth="1"/>
    <col min="5647" max="5647" width="14.26953125" style="7" customWidth="1"/>
    <col min="5648" max="5648" width="16" style="7" customWidth="1"/>
    <col min="5649" max="5889" width="9" style="7"/>
    <col min="5890" max="5890" width="3.7265625" style="7" customWidth="1"/>
    <col min="5891" max="5891" width="13.26953125" style="7" customWidth="1"/>
    <col min="5892" max="5892" width="45.1796875" style="7" customWidth="1"/>
    <col min="5893" max="5893" width="3.81640625" style="7" customWidth="1"/>
    <col min="5894" max="5894" width="7.1796875" style="7" customWidth="1"/>
    <col min="5895" max="5895" width="9.26953125" style="7" customWidth="1"/>
    <col min="5896" max="5896" width="10.54296875" style="7" customWidth="1"/>
    <col min="5897" max="5897" width="15.453125" style="7" customWidth="1"/>
    <col min="5898" max="5898" width="15.54296875" style="7" customWidth="1"/>
    <col min="5899" max="5899" width="14.54296875" style="7" customWidth="1"/>
    <col min="5900" max="5901" width="14" style="7" customWidth="1"/>
    <col min="5902" max="5902" width="14.54296875" style="7" customWidth="1"/>
    <col min="5903" max="5903" width="14.26953125" style="7" customWidth="1"/>
    <col min="5904" max="5904" width="16" style="7" customWidth="1"/>
    <col min="5905" max="6145" width="9" style="7"/>
    <col min="6146" max="6146" width="3.7265625" style="7" customWidth="1"/>
    <col min="6147" max="6147" width="13.26953125" style="7" customWidth="1"/>
    <col min="6148" max="6148" width="45.1796875" style="7" customWidth="1"/>
    <col min="6149" max="6149" width="3.81640625" style="7" customWidth="1"/>
    <col min="6150" max="6150" width="7.1796875" style="7" customWidth="1"/>
    <col min="6151" max="6151" width="9.26953125" style="7" customWidth="1"/>
    <col min="6152" max="6152" width="10.54296875" style="7" customWidth="1"/>
    <col min="6153" max="6153" width="15.453125" style="7" customWidth="1"/>
    <col min="6154" max="6154" width="15.54296875" style="7" customWidth="1"/>
    <col min="6155" max="6155" width="14.54296875" style="7" customWidth="1"/>
    <col min="6156" max="6157" width="14" style="7" customWidth="1"/>
    <col min="6158" max="6158" width="14.54296875" style="7" customWidth="1"/>
    <col min="6159" max="6159" width="14.26953125" style="7" customWidth="1"/>
    <col min="6160" max="6160" width="16" style="7" customWidth="1"/>
    <col min="6161" max="6401" width="9" style="7"/>
    <col min="6402" max="6402" width="3.7265625" style="7" customWidth="1"/>
    <col min="6403" max="6403" width="13.26953125" style="7" customWidth="1"/>
    <col min="6404" max="6404" width="45.1796875" style="7" customWidth="1"/>
    <col min="6405" max="6405" width="3.81640625" style="7" customWidth="1"/>
    <col min="6406" max="6406" width="7.1796875" style="7" customWidth="1"/>
    <col min="6407" max="6407" width="9.26953125" style="7" customWidth="1"/>
    <col min="6408" max="6408" width="10.54296875" style="7" customWidth="1"/>
    <col min="6409" max="6409" width="15.453125" style="7" customWidth="1"/>
    <col min="6410" max="6410" width="15.54296875" style="7" customWidth="1"/>
    <col min="6411" max="6411" width="14.54296875" style="7" customWidth="1"/>
    <col min="6412" max="6413" width="14" style="7" customWidth="1"/>
    <col min="6414" max="6414" width="14.54296875" style="7" customWidth="1"/>
    <col min="6415" max="6415" width="14.26953125" style="7" customWidth="1"/>
    <col min="6416" max="6416" width="16" style="7" customWidth="1"/>
    <col min="6417" max="6657" width="9" style="7"/>
    <col min="6658" max="6658" width="3.7265625" style="7" customWidth="1"/>
    <col min="6659" max="6659" width="13.26953125" style="7" customWidth="1"/>
    <col min="6660" max="6660" width="45.1796875" style="7" customWidth="1"/>
    <col min="6661" max="6661" width="3.81640625" style="7" customWidth="1"/>
    <col min="6662" max="6662" width="7.1796875" style="7" customWidth="1"/>
    <col min="6663" max="6663" width="9.26953125" style="7" customWidth="1"/>
    <col min="6664" max="6664" width="10.54296875" style="7" customWidth="1"/>
    <col min="6665" max="6665" width="15.453125" style="7" customWidth="1"/>
    <col min="6666" max="6666" width="15.54296875" style="7" customWidth="1"/>
    <col min="6667" max="6667" width="14.54296875" style="7" customWidth="1"/>
    <col min="6668" max="6669" width="14" style="7" customWidth="1"/>
    <col min="6670" max="6670" width="14.54296875" style="7" customWidth="1"/>
    <col min="6671" max="6671" width="14.26953125" style="7" customWidth="1"/>
    <col min="6672" max="6672" width="16" style="7" customWidth="1"/>
    <col min="6673" max="6913" width="9" style="7"/>
    <col min="6914" max="6914" width="3.7265625" style="7" customWidth="1"/>
    <col min="6915" max="6915" width="13.26953125" style="7" customWidth="1"/>
    <col min="6916" max="6916" width="45.1796875" style="7" customWidth="1"/>
    <col min="6917" max="6917" width="3.81640625" style="7" customWidth="1"/>
    <col min="6918" max="6918" width="7.1796875" style="7" customWidth="1"/>
    <col min="6919" max="6919" width="9.26953125" style="7" customWidth="1"/>
    <col min="6920" max="6920" width="10.54296875" style="7" customWidth="1"/>
    <col min="6921" max="6921" width="15.453125" style="7" customWidth="1"/>
    <col min="6922" max="6922" width="15.54296875" style="7" customWidth="1"/>
    <col min="6923" max="6923" width="14.54296875" style="7" customWidth="1"/>
    <col min="6924" max="6925" width="14" style="7" customWidth="1"/>
    <col min="6926" max="6926" width="14.54296875" style="7" customWidth="1"/>
    <col min="6927" max="6927" width="14.26953125" style="7" customWidth="1"/>
    <col min="6928" max="6928" width="16" style="7" customWidth="1"/>
    <col min="6929" max="7169" width="9" style="7"/>
    <col min="7170" max="7170" width="3.7265625" style="7" customWidth="1"/>
    <col min="7171" max="7171" width="13.26953125" style="7" customWidth="1"/>
    <col min="7172" max="7172" width="45.1796875" style="7" customWidth="1"/>
    <col min="7173" max="7173" width="3.81640625" style="7" customWidth="1"/>
    <col min="7174" max="7174" width="7.1796875" style="7" customWidth="1"/>
    <col min="7175" max="7175" width="9.26953125" style="7" customWidth="1"/>
    <col min="7176" max="7176" width="10.54296875" style="7" customWidth="1"/>
    <col min="7177" max="7177" width="15.453125" style="7" customWidth="1"/>
    <col min="7178" max="7178" width="15.54296875" style="7" customWidth="1"/>
    <col min="7179" max="7179" width="14.54296875" style="7" customWidth="1"/>
    <col min="7180" max="7181" width="14" style="7" customWidth="1"/>
    <col min="7182" max="7182" width="14.54296875" style="7" customWidth="1"/>
    <col min="7183" max="7183" width="14.26953125" style="7" customWidth="1"/>
    <col min="7184" max="7184" width="16" style="7" customWidth="1"/>
    <col min="7185" max="7425" width="9" style="7"/>
    <col min="7426" max="7426" width="3.7265625" style="7" customWidth="1"/>
    <col min="7427" max="7427" width="13.26953125" style="7" customWidth="1"/>
    <col min="7428" max="7428" width="45.1796875" style="7" customWidth="1"/>
    <col min="7429" max="7429" width="3.81640625" style="7" customWidth="1"/>
    <col min="7430" max="7430" width="7.1796875" style="7" customWidth="1"/>
    <col min="7431" max="7431" width="9.26953125" style="7" customWidth="1"/>
    <col min="7432" max="7432" width="10.54296875" style="7" customWidth="1"/>
    <col min="7433" max="7433" width="15.453125" style="7" customWidth="1"/>
    <col min="7434" max="7434" width="15.54296875" style="7" customWidth="1"/>
    <col min="7435" max="7435" width="14.54296875" style="7" customWidth="1"/>
    <col min="7436" max="7437" width="14" style="7" customWidth="1"/>
    <col min="7438" max="7438" width="14.54296875" style="7" customWidth="1"/>
    <col min="7439" max="7439" width="14.26953125" style="7" customWidth="1"/>
    <col min="7440" max="7440" width="16" style="7" customWidth="1"/>
    <col min="7441" max="7681" width="9" style="7"/>
    <col min="7682" max="7682" width="3.7265625" style="7" customWidth="1"/>
    <col min="7683" max="7683" width="13.26953125" style="7" customWidth="1"/>
    <col min="7684" max="7684" width="45.1796875" style="7" customWidth="1"/>
    <col min="7685" max="7685" width="3.81640625" style="7" customWidth="1"/>
    <col min="7686" max="7686" width="7.1796875" style="7" customWidth="1"/>
    <col min="7687" max="7687" width="9.26953125" style="7" customWidth="1"/>
    <col min="7688" max="7688" width="10.54296875" style="7" customWidth="1"/>
    <col min="7689" max="7689" width="15.453125" style="7" customWidth="1"/>
    <col min="7690" max="7690" width="15.54296875" style="7" customWidth="1"/>
    <col min="7691" max="7691" width="14.54296875" style="7" customWidth="1"/>
    <col min="7692" max="7693" width="14" style="7" customWidth="1"/>
    <col min="7694" max="7694" width="14.54296875" style="7" customWidth="1"/>
    <col min="7695" max="7695" width="14.26953125" style="7" customWidth="1"/>
    <col min="7696" max="7696" width="16" style="7" customWidth="1"/>
    <col min="7697" max="7937" width="9" style="7"/>
    <col min="7938" max="7938" width="3.7265625" style="7" customWidth="1"/>
    <col min="7939" max="7939" width="13.26953125" style="7" customWidth="1"/>
    <col min="7940" max="7940" width="45.1796875" style="7" customWidth="1"/>
    <col min="7941" max="7941" width="3.81640625" style="7" customWidth="1"/>
    <col min="7942" max="7942" width="7.1796875" style="7" customWidth="1"/>
    <col min="7943" max="7943" width="9.26953125" style="7" customWidth="1"/>
    <col min="7944" max="7944" width="10.54296875" style="7" customWidth="1"/>
    <col min="7945" max="7945" width="15.453125" style="7" customWidth="1"/>
    <col min="7946" max="7946" width="15.54296875" style="7" customWidth="1"/>
    <col min="7947" max="7947" width="14.54296875" style="7" customWidth="1"/>
    <col min="7948" max="7949" width="14" style="7" customWidth="1"/>
    <col min="7950" max="7950" width="14.54296875" style="7" customWidth="1"/>
    <col min="7951" max="7951" width="14.26953125" style="7" customWidth="1"/>
    <col min="7952" max="7952" width="16" style="7" customWidth="1"/>
    <col min="7953" max="8193" width="9" style="7"/>
    <col min="8194" max="8194" width="3.7265625" style="7" customWidth="1"/>
    <col min="8195" max="8195" width="13.26953125" style="7" customWidth="1"/>
    <col min="8196" max="8196" width="45.1796875" style="7" customWidth="1"/>
    <col min="8197" max="8197" width="3.81640625" style="7" customWidth="1"/>
    <col min="8198" max="8198" width="7.1796875" style="7" customWidth="1"/>
    <col min="8199" max="8199" width="9.26953125" style="7" customWidth="1"/>
    <col min="8200" max="8200" width="10.54296875" style="7" customWidth="1"/>
    <col min="8201" max="8201" width="15.453125" style="7" customWidth="1"/>
    <col min="8202" max="8202" width="15.54296875" style="7" customWidth="1"/>
    <col min="8203" max="8203" width="14.54296875" style="7" customWidth="1"/>
    <col min="8204" max="8205" width="14" style="7" customWidth="1"/>
    <col min="8206" max="8206" width="14.54296875" style="7" customWidth="1"/>
    <col min="8207" max="8207" width="14.26953125" style="7" customWidth="1"/>
    <col min="8208" max="8208" width="16" style="7" customWidth="1"/>
    <col min="8209" max="8449" width="9" style="7"/>
    <col min="8450" max="8450" width="3.7265625" style="7" customWidth="1"/>
    <col min="8451" max="8451" width="13.26953125" style="7" customWidth="1"/>
    <col min="8452" max="8452" width="45.1796875" style="7" customWidth="1"/>
    <col min="8453" max="8453" width="3.81640625" style="7" customWidth="1"/>
    <col min="8454" max="8454" width="7.1796875" style="7" customWidth="1"/>
    <col min="8455" max="8455" width="9.26953125" style="7" customWidth="1"/>
    <col min="8456" max="8456" width="10.54296875" style="7" customWidth="1"/>
    <col min="8457" max="8457" width="15.453125" style="7" customWidth="1"/>
    <col min="8458" max="8458" width="15.54296875" style="7" customWidth="1"/>
    <col min="8459" max="8459" width="14.54296875" style="7" customWidth="1"/>
    <col min="8460" max="8461" width="14" style="7" customWidth="1"/>
    <col min="8462" max="8462" width="14.54296875" style="7" customWidth="1"/>
    <col min="8463" max="8463" width="14.26953125" style="7" customWidth="1"/>
    <col min="8464" max="8464" width="16" style="7" customWidth="1"/>
    <col min="8465" max="8705" width="9" style="7"/>
    <col min="8706" max="8706" width="3.7265625" style="7" customWidth="1"/>
    <col min="8707" max="8707" width="13.26953125" style="7" customWidth="1"/>
    <col min="8708" max="8708" width="45.1796875" style="7" customWidth="1"/>
    <col min="8709" max="8709" width="3.81640625" style="7" customWidth="1"/>
    <col min="8710" max="8710" width="7.1796875" style="7" customWidth="1"/>
    <col min="8711" max="8711" width="9.26953125" style="7" customWidth="1"/>
    <col min="8712" max="8712" width="10.54296875" style="7" customWidth="1"/>
    <col min="8713" max="8713" width="15.453125" style="7" customWidth="1"/>
    <col min="8714" max="8714" width="15.54296875" style="7" customWidth="1"/>
    <col min="8715" max="8715" width="14.54296875" style="7" customWidth="1"/>
    <col min="8716" max="8717" width="14" style="7" customWidth="1"/>
    <col min="8718" max="8718" width="14.54296875" style="7" customWidth="1"/>
    <col min="8719" max="8719" width="14.26953125" style="7" customWidth="1"/>
    <col min="8720" max="8720" width="16" style="7" customWidth="1"/>
    <col min="8721" max="8961" width="9" style="7"/>
    <col min="8962" max="8962" width="3.7265625" style="7" customWidth="1"/>
    <col min="8963" max="8963" width="13.26953125" style="7" customWidth="1"/>
    <col min="8964" max="8964" width="45.1796875" style="7" customWidth="1"/>
    <col min="8965" max="8965" width="3.81640625" style="7" customWidth="1"/>
    <col min="8966" max="8966" width="7.1796875" style="7" customWidth="1"/>
    <col min="8967" max="8967" width="9.26953125" style="7" customWidth="1"/>
    <col min="8968" max="8968" width="10.54296875" style="7" customWidth="1"/>
    <col min="8969" max="8969" width="15.453125" style="7" customWidth="1"/>
    <col min="8970" max="8970" width="15.54296875" style="7" customWidth="1"/>
    <col min="8971" max="8971" width="14.54296875" style="7" customWidth="1"/>
    <col min="8972" max="8973" width="14" style="7" customWidth="1"/>
    <col min="8974" max="8974" width="14.54296875" style="7" customWidth="1"/>
    <col min="8975" max="8975" width="14.26953125" style="7" customWidth="1"/>
    <col min="8976" max="8976" width="16" style="7" customWidth="1"/>
    <col min="8977" max="9217" width="9" style="7"/>
    <col min="9218" max="9218" width="3.7265625" style="7" customWidth="1"/>
    <col min="9219" max="9219" width="13.26953125" style="7" customWidth="1"/>
    <col min="9220" max="9220" width="45.1796875" style="7" customWidth="1"/>
    <col min="9221" max="9221" width="3.81640625" style="7" customWidth="1"/>
    <col min="9222" max="9222" width="7.1796875" style="7" customWidth="1"/>
    <col min="9223" max="9223" width="9.26953125" style="7" customWidth="1"/>
    <col min="9224" max="9224" width="10.54296875" style="7" customWidth="1"/>
    <col min="9225" max="9225" width="15.453125" style="7" customWidth="1"/>
    <col min="9226" max="9226" width="15.54296875" style="7" customWidth="1"/>
    <col min="9227" max="9227" width="14.54296875" style="7" customWidth="1"/>
    <col min="9228" max="9229" width="14" style="7" customWidth="1"/>
    <col min="9230" max="9230" width="14.54296875" style="7" customWidth="1"/>
    <col min="9231" max="9231" width="14.26953125" style="7" customWidth="1"/>
    <col min="9232" max="9232" width="16" style="7" customWidth="1"/>
    <col min="9233" max="9473" width="9" style="7"/>
    <col min="9474" max="9474" width="3.7265625" style="7" customWidth="1"/>
    <col min="9475" max="9475" width="13.26953125" style="7" customWidth="1"/>
    <col min="9476" max="9476" width="45.1796875" style="7" customWidth="1"/>
    <col min="9477" max="9477" width="3.81640625" style="7" customWidth="1"/>
    <col min="9478" max="9478" width="7.1796875" style="7" customWidth="1"/>
    <col min="9479" max="9479" width="9.26953125" style="7" customWidth="1"/>
    <col min="9480" max="9480" width="10.54296875" style="7" customWidth="1"/>
    <col min="9481" max="9481" width="15.453125" style="7" customWidth="1"/>
    <col min="9482" max="9482" width="15.54296875" style="7" customWidth="1"/>
    <col min="9483" max="9483" width="14.54296875" style="7" customWidth="1"/>
    <col min="9484" max="9485" width="14" style="7" customWidth="1"/>
    <col min="9486" max="9486" width="14.54296875" style="7" customWidth="1"/>
    <col min="9487" max="9487" width="14.26953125" style="7" customWidth="1"/>
    <col min="9488" max="9488" width="16" style="7" customWidth="1"/>
    <col min="9489" max="9729" width="9" style="7"/>
    <col min="9730" max="9730" width="3.7265625" style="7" customWidth="1"/>
    <col min="9731" max="9731" width="13.26953125" style="7" customWidth="1"/>
    <col min="9732" max="9732" width="45.1796875" style="7" customWidth="1"/>
    <col min="9733" max="9733" width="3.81640625" style="7" customWidth="1"/>
    <col min="9734" max="9734" width="7.1796875" style="7" customWidth="1"/>
    <col min="9735" max="9735" width="9.26953125" style="7" customWidth="1"/>
    <col min="9736" max="9736" width="10.54296875" style="7" customWidth="1"/>
    <col min="9737" max="9737" width="15.453125" style="7" customWidth="1"/>
    <col min="9738" max="9738" width="15.54296875" style="7" customWidth="1"/>
    <col min="9739" max="9739" width="14.54296875" style="7" customWidth="1"/>
    <col min="9740" max="9741" width="14" style="7" customWidth="1"/>
    <col min="9742" max="9742" width="14.54296875" style="7" customWidth="1"/>
    <col min="9743" max="9743" width="14.26953125" style="7" customWidth="1"/>
    <col min="9744" max="9744" width="16" style="7" customWidth="1"/>
    <col min="9745" max="9985" width="9" style="7"/>
    <col min="9986" max="9986" width="3.7265625" style="7" customWidth="1"/>
    <col min="9987" max="9987" width="13.26953125" style="7" customWidth="1"/>
    <col min="9988" max="9988" width="45.1796875" style="7" customWidth="1"/>
    <col min="9989" max="9989" width="3.81640625" style="7" customWidth="1"/>
    <col min="9990" max="9990" width="7.1796875" style="7" customWidth="1"/>
    <col min="9991" max="9991" width="9.26953125" style="7" customWidth="1"/>
    <col min="9992" max="9992" width="10.54296875" style="7" customWidth="1"/>
    <col min="9993" max="9993" width="15.453125" style="7" customWidth="1"/>
    <col min="9994" max="9994" width="15.54296875" style="7" customWidth="1"/>
    <col min="9995" max="9995" width="14.54296875" style="7" customWidth="1"/>
    <col min="9996" max="9997" width="14" style="7" customWidth="1"/>
    <col min="9998" max="9998" width="14.54296875" style="7" customWidth="1"/>
    <col min="9999" max="9999" width="14.26953125" style="7" customWidth="1"/>
    <col min="10000" max="10000" width="16" style="7" customWidth="1"/>
    <col min="10001" max="10241" width="9" style="7"/>
    <col min="10242" max="10242" width="3.7265625" style="7" customWidth="1"/>
    <col min="10243" max="10243" width="13.26953125" style="7" customWidth="1"/>
    <col min="10244" max="10244" width="45.1796875" style="7" customWidth="1"/>
    <col min="10245" max="10245" width="3.81640625" style="7" customWidth="1"/>
    <col min="10246" max="10246" width="7.1796875" style="7" customWidth="1"/>
    <col min="10247" max="10247" width="9.26953125" style="7" customWidth="1"/>
    <col min="10248" max="10248" width="10.54296875" style="7" customWidth="1"/>
    <col min="10249" max="10249" width="15.453125" style="7" customWidth="1"/>
    <col min="10250" max="10250" width="15.54296875" style="7" customWidth="1"/>
    <col min="10251" max="10251" width="14.54296875" style="7" customWidth="1"/>
    <col min="10252" max="10253" width="14" style="7" customWidth="1"/>
    <col min="10254" max="10254" width="14.54296875" style="7" customWidth="1"/>
    <col min="10255" max="10255" width="14.26953125" style="7" customWidth="1"/>
    <col min="10256" max="10256" width="16" style="7" customWidth="1"/>
    <col min="10257" max="10497" width="9" style="7"/>
    <col min="10498" max="10498" width="3.7265625" style="7" customWidth="1"/>
    <col min="10499" max="10499" width="13.26953125" style="7" customWidth="1"/>
    <col min="10500" max="10500" width="45.1796875" style="7" customWidth="1"/>
    <col min="10501" max="10501" width="3.81640625" style="7" customWidth="1"/>
    <col min="10502" max="10502" width="7.1796875" style="7" customWidth="1"/>
    <col min="10503" max="10503" width="9.26953125" style="7" customWidth="1"/>
    <col min="10504" max="10504" width="10.54296875" style="7" customWidth="1"/>
    <col min="10505" max="10505" width="15.453125" style="7" customWidth="1"/>
    <col min="10506" max="10506" width="15.54296875" style="7" customWidth="1"/>
    <col min="10507" max="10507" width="14.54296875" style="7" customWidth="1"/>
    <col min="10508" max="10509" width="14" style="7" customWidth="1"/>
    <col min="10510" max="10510" width="14.54296875" style="7" customWidth="1"/>
    <col min="10511" max="10511" width="14.26953125" style="7" customWidth="1"/>
    <col min="10512" max="10512" width="16" style="7" customWidth="1"/>
    <col min="10513" max="10753" width="9" style="7"/>
    <col min="10754" max="10754" width="3.7265625" style="7" customWidth="1"/>
    <col min="10755" max="10755" width="13.26953125" style="7" customWidth="1"/>
    <col min="10756" max="10756" width="45.1796875" style="7" customWidth="1"/>
    <col min="10757" max="10757" width="3.81640625" style="7" customWidth="1"/>
    <col min="10758" max="10758" width="7.1796875" style="7" customWidth="1"/>
    <col min="10759" max="10759" width="9.26953125" style="7" customWidth="1"/>
    <col min="10760" max="10760" width="10.54296875" style="7" customWidth="1"/>
    <col min="10761" max="10761" width="15.453125" style="7" customWidth="1"/>
    <col min="10762" max="10762" width="15.54296875" style="7" customWidth="1"/>
    <col min="10763" max="10763" width="14.54296875" style="7" customWidth="1"/>
    <col min="10764" max="10765" width="14" style="7" customWidth="1"/>
    <col min="10766" max="10766" width="14.54296875" style="7" customWidth="1"/>
    <col min="10767" max="10767" width="14.26953125" style="7" customWidth="1"/>
    <col min="10768" max="10768" width="16" style="7" customWidth="1"/>
    <col min="10769" max="11009" width="9" style="7"/>
    <col min="11010" max="11010" width="3.7265625" style="7" customWidth="1"/>
    <col min="11011" max="11011" width="13.26953125" style="7" customWidth="1"/>
    <col min="11012" max="11012" width="45.1796875" style="7" customWidth="1"/>
    <col min="11013" max="11013" width="3.81640625" style="7" customWidth="1"/>
    <col min="11014" max="11014" width="7.1796875" style="7" customWidth="1"/>
    <col min="11015" max="11015" width="9.26953125" style="7" customWidth="1"/>
    <col min="11016" max="11016" width="10.54296875" style="7" customWidth="1"/>
    <col min="11017" max="11017" width="15.453125" style="7" customWidth="1"/>
    <col min="11018" max="11018" width="15.54296875" style="7" customWidth="1"/>
    <col min="11019" max="11019" width="14.54296875" style="7" customWidth="1"/>
    <col min="11020" max="11021" width="14" style="7" customWidth="1"/>
    <col min="11022" max="11022" width="14.54296875" style="7" customWidth="1"/>
    <col min="11023" max="11023" width="14.26953125" style="7" customWidth="1"/>
    <col min="11024" max="11024" width="16" style="7" customWidth="1"/>
    <col min="11025" max="11265" width="9" style="7"/>
    <col min="11266" max="11266" width="3.7265625" style="7" customWidth="1"/>
    <col min="11267" max="11267" width="13.26953125" style="7" customWidth="1"/>
    <col min="11268" max="11268" width="45.1796875" style="7" customWidth="1"/>
    <col min="11269" max="11269" width="3.81640625" style="7" customWidth="1"/>
    <col min="11270" max="11270" width="7.1796875" style="7" customWidth="1"/>
    <col min="11271" max="11271" width="9.26953125" style="7" customWidth="1"/>
    <col min="11272" max="11272" width="10.54296875" style="7" customWidth="1"/>
    <col min="11273" max="11273" width="15.453125" style="7" customWidth="1"/>
    <col min="11274" max="11274" width="15.54296875" style="7" customWidth="1"/>
    <col min="11275" max="11275" width="14.54296875" style="7" customWidth="1"/>
    <col min="11276" max="11277" width="14" style="7" customWidth="1"/>
    <col min="11278" max="11278" width="14.54296875" style="7" customWidth="1"/>
    <col min="11279" max="11279" width="14.26953125" style="7" customWidth="1"/>
    <col min="11280" max="11280" width="16" style="7" customWidth="1"/>
    <col min="11281" max="11521" width="9" style="7"/>
    <col min="11522" max="11522" width="3.7265625" style="7" customWidth="1"/>
    <col min="11523" max="11523" width="13.26953125" style="7" customWidth="1"/>
    <col min="11524" max="11524" width="45.1796875" style="7" customWidth="1"/>
    <col min="11525" max="11525" width="3.81640625" style="7" customWidth="1"/>
    <col min="11526" max="11526" width="7.1796875" style="7" customWidth="1"/>
    <col min="11527" max="11527" width="9.26953125" style="7" customWidth="1"/>
    <col min="11528" max="11528" width="10.54296875" style="7" customWidth="1"/>
    <col min="11529" max="11529" width="15.453125" style="7" customWidth="1"/>
    <col min="11530" max="11530" width="15.54296875" style="7" customWidth="1"/>
    <col min="11531" max="11531" width="14.54296875" style="7" customWidth="1"/>
    <col min="11532" max="11533" width="14" style="7" customWidth="1"/>
    <col min="11534" max="11534" width="14.54296875" style="7" customWidth="1"/>
    <col min="11535" max="11535" width="14.26953125" style="7" customWidth="1"/>
    <col min="11536" max="11536" width="16" style="7" customWidth="1"/>
    <col min="11537" max="11777" width="9" style="7"/>
    <col min="11778" max="11778" width="3.7265625" style="7" customWidth="1"/>
    <col min="11779" max="11779" width="13.26953125" style="7" customWidth="1"/>
    <col min="11780" max="11780" width="45.1796875" style="7" customWidth="1"/>
    <col min="11781" max="11781" width="3.81640625" style="7" customWidth="1"/>
    <col min="11782" max="11782" width="7.1796875" style="7" customWidth="1"/>
    <col min="11783" max="11783" width="9.26953125" style="7" customWidth="1"/>
    <col min="11784" max="11784" width="10.54296875" style="7" customWidth="1"/>
    <col min="11785" max="11785" width="15.453125" style="7" customWidth="1"/>
    <col min="11786" max="11786" width="15.54296875" style="7" customWidth="1"/>
    <col min="11787" max="11787" width="14.54296875" style="7" customWidth="1"/>
    <col min="11788" max="11789" width="14" style="7" customWidth="1"/>
    <col min="11790" max="11790" width="14.54296875" style="7" customWidth="1"/>
    <col min="11791" max="11791" width="14.26953125" style="7" customWidth="1"/>
    <col min="11792" max="11792" width="16" style="7" customWidth="1"/>
    <col min="11793" max="12033" width="9" style="7"/>
    <col min="12034" max="12034" width="3.7265625" style="7" customWidth="1"/>
    <col min="12035" max="12035" width="13.26953125" style="7" customWidth="1"/>
    <col min="12036" max="12036" width="45.1796875" style="7" customWidth="1"/>
    <col min="12037" max="12037" width="3.81640625" style="7" customWidth="1"/>
    <col min="12038" max="12038" width="7.1796875" style="7" customWidth="1"/>
    <col min="12039" max="12039" width="9.26953125" style="7" customWidth="1"/>
    <col min="12040" max="12040" width="10.54296875" style="7" customWidth="1"/>
    <col min="12041" max="12041" width="15.453125" style="7" customWidth="1"/>
    <col min="12042" max="12042" width="15.54296875" style="7" customWidth="1"/>
    <col min="12043" max="12043" width="14.54296875" style="7" customWidth="1"/>
    <col min="12044" max="12045" width="14" style="7" customWidth="1"/>
    <col min="12046" max="12046" width="14.54296875" style="7" customWidth="1"/>
    <col min="12047" max="12047" width="14.26953125" style="7" customWidth="1"/>
    <col min="12048" max="12048" width="16" style="7" customWidth="1"/>
    <col min="12049" max="12289" width="9" style="7"/>
    <col min="12290" max="12290" width="3.7265625" style="7" customWidth="1"/>
    <col min="12291" max="12291" width="13.26953125" style="7" customWidth="1"/>
    <col min="12292" max="12292" width="45.1796875" style="7" customWidth="1"/>
    <col min="12293" max="12293" width="3.81640625" style="7" customWidth="1"/>
    <col min="12294" max="12294" width="7.1796875" style="7" customWidth="1"/>
    <col min="12295" max="12295" width="9.26953125" style="7" customWidth="1"/>
    <col min="12296" max="12296" width="10.54296875" style="7" customWidth="1"/>
    <col min="12297" max="12297" width="15.453125" style="7" customWidth="1"/>
    <col min="12298" max="12298" width="15.54296875" style="7" customWidth="1"/>
    <col min="12299" max="12299" width="14.54296875" style="7" customWidth="1"/>
    <col min="12300" max="12301" width="14" style="7" customWidth="1"/>
    <col min="12302" max="12302" width="14.54296875" style="7" customWidth="1"/>
    <col min="12303" max="12303" width="14.26953125" style="7" customWidth="1"/>
    <col min="12304" max="12304" width="16" style="7" customWidth="1"/>
    <col min="12305" max="12545" width="9" style="7"/>
    <col min="12546" max="12546" width="3.7265625" style="7" customWidth="1"/>
    <col min="12547" max="12547" width="13.26953125" style="7" customWidth="1"/>
    <col min="12548" max="12548" width="45.1796875" style="7" customWidth="1"/>
    <col min="12549" max="12549" width="3.81640625" style="7" customWidth="1"/>
    <col min="12550" max="12550" width="7.1796875" style="7" customWidth="1"/>
    <col min="12551" max="12551" width="9.26953125" style="7" customWidth="1"/>
    <col min="12552" max="12552" width="10.54296875" style="7" customWidth="1"/>
    <col min="12553" max="12553" width="15.453125" style="7" customWidth="1"/>
    <col min="12554" max="12554" width="15.54296875" style="7" customWidth="1"/>
    <col min="12555" max="12555" width="14.54296875" style="7" customWidth="1"/>
    <col min="12556" max="12557" width="14" style="7" customWidth="1"/>
    <col min="12558" max="12558" width="14.54296875" style="7" customWidth="1"/>
    <col min="12559" max="12559" width="14.26953125" style="7" customWidth="1"/>
    <col min="12560" max="12560" width="16" style="7" customWidth="1"/>
    <col min="12561" max="12801" width="9" style="7"/>
    <col min="12802" max="12802" width="3.7265625" style="7" customWidth="1"/>
    <col min="12803" max="12803" width="13.26953125" style="7" customWidth="1"/>
    <col min="12804" max="12804" width="45.1796875" style="7" customWidth="1"/>
    <col min="12805" max="12805" width="3.81640625" style="7" customWidth="1"/>
    <col min="12806" max="12806" width="7.1796875" style="7" customWidth="1"/>
    <col min="12807" max="12807" width="9.26953125" style="7" customWidth="1"/>
    <col min="12808" max="12808" width="10.54296875" style="7" customWidth="1"/>
    <col min="12809" max="12809" width="15.453125" style="7" customWidth="1"/>
    <col min="12810" max="12810" width="15.54296875" style="7" customWidth="1"/>
    <col min="12811" max="12811" width="14.54296875" style="7" customWidth="1"/>
    <col min="12812" max="12813" width="14" style="7" customWidth="1"/>
    <col min="12814" max="12814" width="14.54296875" style="7" customWidth="1"/>
    <col min="12815" max="12815" width="14.26953125" style="7" customWidth="1"/>
    <col min="12816" max="12816" width="16" style="7" customWidth="1"/>
    <col min="12817" max="13057" width="9" style="7"/>
    <col min="13058" max="13058" width="3.7265625" style="7" customWidth="1"/>
    <col min="13059" max="13059" width="13.26953125" style="7" customWidth="1"/>
    <col min="13060" max="13060" width="45.1796875" style="7" customWidth="1"/>
    <col min="13061" max="13061" width="3.81640625" style="7" customWidth="1"/>
    <col min="13062" max="13062" width="7.1796875" style="7" customWidth="1"/>
    <col min="13063" max="13063" width="9.26953125" style="7" customWidth="1"/>
    <col min="13064" max="13064" width="10.54296875" style="7" customWidth="1"/>
    <col min="13065" max="13065" width="15.453125" style="7" customWidth="1"/>
    <col min="13066" max="13066" width="15.54296875" style="7" customWidth="1"/>
    <col min="13067" max="13067" width="14.54296875" style="7" customWidth="1"/>
    <col min="13068" max="13069" width="14" style="7" customWidth="1"/>
    <col min="13070" max="13070" width="14.54296875" style="7" customWidth="1"/>
    <col min="13071" max="13071" width="14.26953125" style="7" customWidth="1"/>
    <col min="13072" max="13072" width="16" style="7" customWidth="1"/>
    <col min="13073" max="13313" width="9" style="7"/>
    <col min="13314" max="13314" width="3.7265625" style="7" customWidth="1"/>
    <col min="13315" max="13315" width="13.26953125" style="7" customWidth="1"/>
    <col min="13316" max="13316" width="45.1796875" style="7" customWidth="1"/>
    <col min="13317" max="13317" width="3.81640625" style="7" customWidth="1"/>
    <col min="13318" max="13318" width="7.1796875" style="7" customWidth="1"/>
    <col min="13319" max="13319" width="9.26953125" style="7" customWidth="1"/>
    <col min="13320" max="13320" width="10.54296875" style="7" customWidth="1"/>
    <col min="13321" max="13321" width="15.453125" style="7" customWidth="1"/>
    <col min="13322" max="13322" width="15.54296875" style="7" customWidth="1"/>
    <col min="13323" max="13323" width="14.54296875" style="7" customWidth="1"/>
    <col min="13324" max="13325" width="14" style="7" customWidth="1"/>
    <col min="13326" max="13326" width="14.54296875" style="7" customWidth="1"/>
    <col min="13327" max="13327" width="14.26953125" style="7" customWidth="1"/>
    <col min="13328" max="13328" width="16" style="7" customWidth="1"/>
    <col min="13329" max="13569" width="9" style="7"/>
    <col min="13570" max="13570" width="3.7265625" style="7" customWidth="1"/>
    <col min="13571" max="13571" width="13.26953125" style="7" customWidth="1"/>
    <col min="13572" max="13572" width="45.1796875" style="7" customWidth="1"/>
    <col min="13573" max="13573" width="3.81640625" style="7" customWidth="1"/>
    <col min="13574" max="13574" width="7.1796875" style="7" customWidth="1"/>
    <col min="13575" max="13575" width="9.26953125" style="7" customWidth="1"/>
    <col min="13576" max="13576" width="10.54296875" style="7" customWidth="1"/>
    <col min="13577" max="13577" width="15.453125" style="7" customWidth="1"/>
    <col min="13578" max="13578" width="15.54296875" style="7" customWidth="1"/>
    <col min="13579" max="13579" width="14.54296875" style="7" customWidth="1"/>
    <col min="13580" max="13581" width="14" style="7" customWidth="1"/>
    <col min="13582" max="13582" width="14.54296875" style="7" customWidth="1"/>
    <col min="13583" max="13583" width="14.26953125" style="7" customWidth="1"/>
    <col min="13584" max="13584" width="16" style="7" customWidth="1"/>
    <col min="13585" max="13825" width="9" style="7"/>
    <col min="13826" max="13826" width="3.7265625" style="7" customWidth="1"/>
    <col min="13827" max="13827" width="13.26953125" style="7" customWidth="1"/>
    <col min="13828" max="13828" width="45.1796875" style="7" customWidth="1"/>
    <col min="13829" max="13829" width="3.81640625" style="7" customWidth="1"/>
    <col min="13830" max="13830" width="7.1796875" style="7" customWidth="1"/>
    <col min="13831" max="13831" width="9.26953125" style="7" customWidth="1"/>
    <col min="13832" max="13832" width="10.54296875" style="7" customWidth="1"/>
    <col min="13833" max="13833" width="15.453125" style="7" customWidth="1"/>
    <col min="13834" max="13834" width="15.54296875" style="7" customWidth="1"/>
    <col min="13835" max="13835" width="14.54296875" style="7" customWidth="1"/>
    <col min="13836" max="13837" width="14" style="7" customWidth="1"/>
    <col min="13838" max="13838" width="14.54296875" style="7" customWidth="1"/>
    <col min="13839" max="13839" width="14.26953125" style="7" customWidth="1"/>
    <col min="13840" max="13840" width="16" style="7" customWidth="1"/>
    <col min="13841" max="14081" width="9" style="7"/>
    <col min="14082" max="14082" width="3.7265625" style="7" customWidth="1"/>
    <col min="14083" max="14083" width="13.26953125" style="7" customWidth="1"/>
    <col min="14084" max="14084" width="45.1796875" style="7" customWidth="1"/>
    <col min="14085" max="14085" width="3.81640625" style="7" customWidth="1"/>
    <col min="14086" max="14086" width="7.1796875" style="7" customWidth="1"/>
    <col min="14087" max="14087" width="9.26953125" style="7" customWidth="1"/>
    <col min="14088" max="14088" width="10.54296875" style="7" customWidth="1"/>
    <col min="14089" max="14089" width="15.453125" style="7" customWidth="1"/>
    <col min="14090" max="14090" width="15.54296875" style="7" customWidth="1"/>
    <col min="14091" max="14091" width="14.54296875" style="7" customWidth="1"/>
    <col min="14092" max="14093" width="14" style="7" customWidth="1"/>
    <col min="14094" max="14094" width="14.54296875" style="7" customWidth="1"/>
    <col min="14095" max="14095" width="14.26953125" style="7" customWidth="1"/>
    <col min="14096" max="14096" width="16" style="7" customWidth="1"/>
    <col min="14097" max="14337" width="9" style="7"/>
    <col min="14338" max="14338" width="3.7265625" style="7" customWidth="1"/>
    <col min="14339" max="14339" width="13.26953125" style="7" customWidth="1"/>
    <col min="14340" max="14340" width="45.1796875" style="7" customWidth="1"/>
    <col min="14341" max="14341" width="3.81640625" style="7" customWidth="1"/>
    <col min="14342" max="14342" width="7.1796875" style="7" customWidth="1"/>
    <col min="14343" max="14343" width="9.26953125" style="7" customWidth="1"/>
    <col min="14344" max="14344" width="10.54296875" style="7" customWidth="1"/>
    <col min="14345" max="14345" width="15.453125" style="7" customWidth="1"/>
    <col min="14346" max="14346" width="15.54296875" style="7" customWidth="1"/>
    <col min="14347" max="14347" width="14.54296875" style="7" customWidth="1"/>
    <col min="14348" max="14349" width="14" style="7" customWidth="1"/>
    <col min="14350" max="14350" width="14.54296875" style="7" customWidth="1"/>
    <col min="14351" max="14351" width="14.26953125" style="7" customWidth="1"/>
    <col min="14352" max="14352" width="16" style="7" customWidth="1"/>
    <col min="14353" max="14593" width="9" style="7"/>
    <col min="14594" max="14594" width="3.7265625" style="7" customWidth="1"/>
    <col min="14595" max="14595" width="13.26953125" style="7" customWidth="1"/>
    <col min="14596" max="14596" width="45.1796875" style="7" customWidth="1"/>
    <col min="14597" max="14597" width="3.81640625" style="7" customWidth="1"/>
    <col min="14598" max="14598" width="7.1796875" style="7" customWidth="1"/>
    <col min="14599" max="14599" width="9.26953125" style="7" customWidth="1"/>
    <col min="14600" max="14600" width="10.54296875" style="7" customWidth="1"/>
    <col min="14601" max="14601" width="15.453125" style="7" customWidth="1"/>
    <col min="14602" max="14602" width="15.54296875" style="7" customWidth="1"/>
    <col min="14603" max="14603" width="14.54296875" style="7" customWidth="1"/>
    <col min="14604" max="14605" width="14" style="7" customWidth="1"/>
    <col min="14606" max="14606" width="14.54296875" style="7" customWidth="1"/>
    <col min="14607" max="14607" width="14.26953125" style="7" customWidth="1"/>
    <col min="14608" max="14608" width="16" style="7" customWidth="1"/>
    <col min="14609" max="14849" width="9" style="7"/>
    <col min="14850" max="14850" width="3.7265625" style="7" customWidth="1"/>
    <col min="14851" max="14851" width="13.26953125" style="7" customWidth="1"/>
    <col min="14852" max="14852" width="45.1796875" style="7" customWidth="1"/>
    <col min="14853" max="14853" width="3.81640625" style="7" customWidth="1"/>
    <col min="14854" max="14854" width="7.1796875" style="7" customWidth="1"/>
    <col min="14855" max="14855" width="9.26953125" style="7" customWidth="1"/>
    <col min="14856" max="14856" width="10.54296875" style="7" customWidth="1"/>
    <col min="14857" max="14857" width="15.453125" style="7" customWidth="1"/>
    <col min="14858" max="14858" width="15.54296875" style="7" customWidth="1"/>
    <col min="14859" max="14859" width="14.54296875" style="7" customWidth="1"/>
    <col min="14860" max="14861" width="14" style="7" customWidth="1"/>
    <col min="14862" max="14862" width="14.54296875" style="7" customWidth="1"/>
    <col min="14863" max="14863" width="14.26953125" style="7" customWidth="1"/>
    <col min="14864" max="14864" width="16" style="7" customWidth="1"/>
    <col min="14865" max="15105" width="9" style="7"/>
    <col min="15106" max="15106" width="3.7265625" style="7" customWidth="1"/>
    <col min="15107" max="15107" width="13.26953125" style="7" customWidth="1"/>
    <col min="15108" max="15108" width="45.1796875" style="7" customWidth="1"/>
    <col min="15109" max="15109" width="3.81640625" style="7" customWidth="1"/>
    <col min="15110" max="15110" width="7.1796875" style="7" customWidth="1"/>
    <col min="15111" max="15111" width="9.26953125" style="7" customWidth="1"/>
    <col min="15112" max="15112" width="10.54296875" style="7" customWidth="1"/>
    <col min="15113" max="15113" width="15.453125" style="7" customWidth="1"/>
    <col min="15114" max="15114" width="15.54296875" style="7" customWidth="1"/>
    <col min="15115" max="15115" width="14.54296875" style="7" customWidth="1"/>
    <col min="15116" max="15117" width="14" style="7" customWidth="1"/>
    <col min="15118" max="15118" width="14.54296875" style="7" customWidth="1"/>
    <col min="15119" max="15119" width="14.26953125" style="7" customWidth="1"/>
    <col min="15120" max="15120" width="16" style="7" customWidth="1"/>
    <col min="15121" max="15361" width="9" style="7"/>
    <col min="15362" max="15362" width="3.7265625" style="7" customWidth="1"/>
    <col min="15363" max="15363" width="13.26953125" style="7" customWidth="1"/>
    <col min="15364" max="15364" width="45.1796875" style="7" customWidth="1"/>
    <col min="15365" max="15365" width="3.81640625" style="7" customWidth="1"/>
    <col min="15366" max="15366" width="7.1796875" style="7" customWidth="1"/>
    <col min="15367" max="15367" width="9.26953125" style="7" customWidth="1"/>
    <col min="15368" max="15368" width="10.54296875" style="7" customWidth="1"/>
    <col min="15369" max="15369" width="15.453125" style="7" customWidth="1"/>
    <col min="15370" max="15370" width="15.54296875" style="7" customWidth="1"/>
    <col min="15371" max="15371" width="14.54296875" style="7" customWidth="1"/>
    <col min="15372" max="15373" width="14" style="7" customWidth="1"/>
    <col min="15374" max="15374" width="14.54296875" style="7" customWidth="1"/>
    <col min="15375" max="15375" width="14.26953125" style="7" customWidth="1"/>
    <col min="15376" max="15376" width="16" style="7" customWidth="1"/>
    <col min="15377" max="15617" width="9" style="7"/>
    <col min="15618" max="15618" width="3.7265625" style="7" customWidth="1"/>
    <col min="15619" max="15619" width="13.26953125" style="7" customWidth="1"/>
    <col min="15620" max="15620" width="45.1796875" style="7" customWidth="1"/>
    <col min="15621" max="15621" width="3.81640625" style="7" customWidth="1"/>
    <col min="15622" max="15622" width="7.1796875" style="7" customWidth="1"/>
    <col min="15623" max="15623" width="9.26953125" style="7" customWidth="1"/>
    <col min="15624" max="15624" width="10.54296875" style="7" customWidth="1"/>
    <col min="15625" max="15625" width="15.453125" style="7" customWidth="1"/>
    <col min="15626" max="15626" width="15.54296875" style="7" customWidth="1"/>
    <col min="15627" max="15627" width="14.54296875" style="7" customWidth="1"/>
    <col min="15628" max="15629" width="14" style="7" customWidth="1"/>
    <col min="15630" max="15630" width="14.54296875" style="7" customWidth="1"/>
    <col min="15631" max="15631" width="14.26953125" style="7" customWidth="1"/>
    <col min="15632" max="15632" width="16" style="7" customWidth="1"/>
    <col min="15633" max="15873" width="9" style="7"/>
    <col min="15874" max="15874" width="3.7265625" style="7" customWidth="1"/>
    <col min="15875" max="15875" width="13.26953125" style="7" customWidth="1"/>
    <col min="15876" max="15876" width="45.1796875" style="7" customWidth="1"/>
    <col min="15877" max="15877" width="3.81640625" style="7" customWidth="1"/>
    <col min="15878" max="15878" width="7.1796875" style="7" customWidth="1"/>
    <col min="15879" max="15879" width="9.26953125" style="7" customWidth="1"/>
    <col min="15880" max="15880" width="10.54296875" style="7" customWidth="1"/>
    <col min="15881" max="15881" width="15.453125" style="7" customWidth="1"/>
    <col min="15882" max="15882" width="15.54296875" style="7" customWidth="1"/>
    <col min="15883" max="15883" width="14.54296875" style="7" customWidth="1"/>
    <col min="15884" max="15885" width="14" style="7" customWidth="1"/>
    <col min="15886" max="15886" width="14.54296875" style="7" customWidth="1"/>
    <col min="15887" max="15887" width="14.26953125" style="7" customWidth="1"/>
    <col min="15888" max="15888" width="16" style="7" customWidth="1"/>
    <col min="15889" max="16129" width="9" style="7"/>
    <col min="16130" max="16130" width="3.7265625" style="7" customWidth="1"/>
    <col min="16131" max="16131" width="13.26953125" style="7" customWidth="1"/>
    <col min="16132" max="16132" width="45.1796875" style="7" customWidth="1"/>
    <col min="16133" max="16133" width="3.81640625" style="7" customWidth="1"/>
    <col min="16134" max="16134" width="7.1796875" style="7" customWidth="1"/>
    <col min="16135" max="16135" width="9.26953125" style="7" customWidth="1"/>
    <col min="16136" max="16136" width="10.54296875" style="7" customWidth="1"/>
    <col min="16137" max="16137" width="15.453125" style="7" customWidth="1"/>
    <col min="16138" max="16138" width="15.54296875" style="7" customWidth="1"/>
    <col min="16139" max="16139" width="14.54296875" style="7" customWidth="1"/>
    <col min="16140" max="16141" width="14" style="7" customWidth="1"/>
    <col min="16142" max="16142" width="14.54296875" style="7" customWidth="1"/>
    <col min="16143" max="16143" width="14.26953125" style="7" customWidth="1"/>
    <col min="16144" max="16144" width="16" style="7" customWidth="1"/>
    <col min="16145" max="16384" width="9" style="7"/>
  </cols>
  <sheetData>
    <row r="1" spans="1:30" ht="27.75" customHeight="1" x14ac:dyDescent="0.35">
      <c r="A1" s="199" t="s">
        <v>0</v>
      </c>
      <c r="B1" s="199"/>
      <c r="C1" s="200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R1" s="23"/>
      <c r="S1" s="23"/>
    </row>
    <row r="2" spans="1:30" ht="13.5" customHeight="1" x14ac:dyDescent="0.25">
      <c r="A2" s="24" t="s">
        <v>1</v>
      </c>
      <c r="B2" s="25"/>
      <c r="C2" s="7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R2" s="25"/>
      <c r="S2" s="25"/>
    </row>
    <row r="3" spans="1:30" ht="13.5" customHeight="1" x14ac:dyDescent="0.25">
      <c r="A3" s="24" t="s">
        <v>3507</v>
      </c>
      <c r="B3" s="25"/>
      <c r="C3" s="7"/>
      <c r="D3" s="25"/>
      <c r="E3" s="25"/>
      <c r="F3" s="25"/>
      <c r="G3" s="25"/>
      <c r="H3" s="25"/>
      <c r="I3" s="25"/>
      <c r="J3" s="201"/>
      <c r="K3" s="202"/>
      <c r="L3" s="26"/>
      <c r="M3" s="25"/>
      <c r="N3" s="25"/>
      <c r="O3" s="25"/>
      <c r="P3" s="25"/>
      <c r="R3" s="25"/>
      <c r="S3" s="25"/>
    </row>
    <row r="4" spans="1:30" ht="13.5" customHeight="1" x14ac:dyDescent="0.25">
      <c r="A4" s="24" t="s">
        <v>3</v>
      </c>
      <c r="B4" s="25"/>
      <c r="C4" s="7"/>
      <c r="D4" s="25"/>
      <c r="E4" s="25"/>
      <c r="F4" s="25"/>
      <c r="G4" s="25"/>
      <c r="H4" s="25"/>
      <c r="I4" s="25"/>
      <c r="J4" s="201"/>
      <c r="K4" s="202"/>
      <c r="L4" s="26"/>
      <c r="M4" s="25"/>
      <c r="N4" s="25"/>
      <c r="O4" s="25"/>
      <c r="P4" s="25"/>
      <c r="R4" s="25"/>
      <c r="S4" s="25"/>
    </row>
    <row r="5" spans="1:30" ht="6.75" customHeight="1" x14ac:dyDescent="0.35">
      <c r="A5" s="27"/>
      <c r="B5" s="28"/>
      <c r="C5" s="7"/>
      <c r="D5" s="29"/>
      <c r="E5" s="30"/>
      <c r="F5" s="30"/>
      <c r="G5" s="31"/>
      <c r="H5" s="31"/>
      <c r="I5" s="31"/>
      <c r="J5" s="203"/>
      <c r="K5" s="204"/>
      <c r="L5" s="31"/>
      <c r="M5" s="31"/>
      <c r="N5" s="31"/>
      <c r="O5" s="31"/>
      <c r="P5" s="31"/>
      <c r="R5" s="31"/>
      <c r="S5" s="31"/>
    </row>
    <row r="6" spans="1:30" ht="12.75" customHeight="1" x14ac:dyDescent="0.25">
      <c r="A6" s="32" t="s">
        <v>4</v>
      </c>
      <c r="B6" s="25"/>
      <c r="C6" s="7"/>
      <c r="D6" s="33"/>
      <c r="E6" s="34"/>
      <c r="F6" s="34"/>
      <c r="G6" s="35"/>
      <c r="H6" s="35"/>
      <c r="I6" s="35"/>
      <c r="J6" s="197"/>
      <c r="K6" s="198"/>
      <c r="L6" s="35"/>
      <c r="M6" s="35"/>
      <c r="N6" s="35"/>
      <c r="O6" s="35"/>
      <c r="P6" s="35"/>
      <c r="R6" s="35"/>
      <c r="S6" s="35"/>
    </row>
    <row r="7" spans="1:30" ht="12.75" customHeight="1" x14ac:dyDescent="0.25">
      <c r="A7" s="32" t="s">
        <v>5</v>
      </c>
      <c r="B7" s="25"/>
      <c r="C7" s="7"/>
      <c r="D7" s="33"/>
      <c r="E7" s="34"/>
      <c r="F7" s="34"/>
      <c r="G7" s="35"/>
      <c r="H7" s="35"/>
      <c r="I7" s="35"/>
      <c r="J7" s="197"/>
      <c r="K7" s="198"/>
      <c r="L7" s="35"/>
      <c r="M7" s="35"/>
      <c r="N7" s="32" t="s">
        <v>6</v>
      </c>
      <c r="O7" s="35"/>
      <c r="P7" s="35"/>
      <c r="R7" s="35"/>
      <c r="S7" s="35"/>
    </row>
    <row r="8" spans="1:30" s="38" customFormat="1" ht="12.75" customHeight="1" x14ac:dyDescent="0.3">
      <c r="A8" s="36" t="s">
        <v>7</v>
      </c>
      <c r="B8" s="37"/>
      <c r="D8" s="39"/>
      <c r="E8" s="40"/>
      <c r="F8" s="41"/>
      <c r="G8" s="42"/>
      <c r="H8" s="191" t="s">
        <v>4585</v>
      </c>
      <c r="I8" s="192"/>
      <c r="J8" s="192"/>
      <c r="K8" s="192"/>
      <c r="L8" s="192"/>
      <c r="M8" s="192"/>
      <c r="N8" s="192"/>
      <c r="O8" s="192"/>
      <c r="P8" s="192"/>
      <c r="Q8" s="192"/>
      <c r="R8" s="193"/>
      <c r="S8" s="42"/>
      <c r="T8" s="43"/>
      <c r="U8" s="43"/>
      <c r="V8" s="43"/>
      <c r="W8" s="43"/>
      <c r="X8" s="43"/>
      <c r="Y8" s="194" t="s">
        <v>4584</v>
      </c>
      <c r="Z8" s="195"/>
      <c r="AA8" s="195"/>
      <c r="AB8" s="196"/>
      <c r="AC8" s="44"/>
    </row>
    <row r="9" spans="1:30" s="38" customFormat="1" ht="13" x14ac:dyDescent="0.3">
      <c r="F9" s="45" t="s">
        <v>4560</v>
      </c>
      <c r="G9" s="45" t="s">
        <v>4561</v>
      </c>
      <c r="H9" s="45" t="s">
        <v>4562</v>
      </c>
      <c r="I9" s="45"/>
      <c r="J9" s="45"/>
      <c r="K9" s="45"/>
      <c r="L9" s="45"/>
      <c r="M9" s="45"/>
      <c r="N9" s="45"/>
      <c r="O9" s="45"/>
      <c r="P9" s="45"/>
      <c r="Q9" s="45"/>
      <c r="R9" s="45" t="s">
        <v>4566</v>
      </c>
      <c r="S9" s="45"/>
      <c r="T9" s="45" t="s">
        <v>4568</v>
      </c>
      <c r="U9" s="45" t="s">
        <v>4569</v>
      </c>
      <c r="V9" s="45" t="s">
        <v>4570</v>
      </c>
      <c r="W9" s="45" t="s">
        <v>4571</v>
      </c>
      <c r="X9" s="45" t="s">
        <v>4572</v>
      </c>
      <c r="Y9" s="45" t="s">
        <v>4573</v>
      </c>
      <c r="Z9" s="45" t="s">
        <v>4574</v>
      </c>
      <c r="AA9" s="45" t="s">
        <v>4575</v>
      </c>
      <c r="AB9" s="45" t="s">
        <v>95</v>
      </c>
      <c r="AC9" s="45" t="s">
        <v>4576</v>
      </c>
    </row>
    <row r="10" spans="1:30" s="38" customFormat="1" ht="91.5" thickBot="1" x14ac:dyDescent="0.4">
      <c r="A10" s="46" t="s">
        <v>4588</v>
      </c>
      <c r="B10" s="46" t="s">
        <v>4587</v>
      </c>
      <c r="C10" s="46" t="s">
        <v>4586</v>
      </c>
      <c r="D10" s="46" t="s">
        <v>8</v>
      </c>
      <c r="E10" s="46" t="s">
        <v>9</v>
      </c>
      <c r="F10" s="47" t="s">
        <v>4563</v>
      </c>
      <c r="G10" s="48" t="s">
        <v>4564</v>
      </c>
      <c r="H10" s="49" t="s">
        <v>4565</v>
      </c>
      <c r="I10" s="46" t="s">
        <v>10</v>
      </c>
      <c r="J10" s="46" t="s">
        <v>11</v>
      </c>
      <c r="K10" s="46" t="s">
        <v>12</v>
      </c>
      <c r="L10" s="46" t="s">
        <v>13</v>
      </c>
      <c r="M10" s="46" t="s">
        <v>14</v>
      </c>
      <c r="N10" s="46" t="s">
        <v>15</v>
      </c>
      <c r="O10" s="46" t="s">
        <v>16</v>
      </c>
      <c r="P10" s="46" t="s">
        <v>17</v>
      </c>
      <c r="R10" s="50" t="s">
        <v>4567</v>
      </c>
      <c r="S10" s="46" t="s">
        <v>11</v>
      </c>
      <c r="T10" s="49" t="s">
        <v>4577</v>
      </c>
      <c r="U10" s="49" t="s">
        <v>4578</v>
      </c>
      <c r="V10" s="49" t="s">
        <v>4579</v>
      </c>
      <c r="W10" s="49" t="s">
        <v>4580</v>
      </c>
      <c r="X10" s="49" t="s">
        <v>4581</v>
      </c>
      <c r="Y10" s="49">
        <v>2018</v>
      </c>
      <c r="Z10" s="49">
        <v>2019</v>
      </c>
      <c r="AA10" s="49">
        <v>2020</v>
      </c>
      <c r="AB10" s="49" t="s">
        <v>4582</v>
      </c>
      <c r="AC10" s="51" t="s">
        <v>4583</v>
      </c>
    </row>
    <row r="11" spans="1:30" ht="12.75" hidden="1" customHeight="1" x14ac:dyDescent="0.35">
      <c r="A11" s="136" t="s">
        <v>18</v>
      </c>
      <c r="B11" s="136" t="s">
        <v>19</v>
      </c>
      <c r="C11" s="137" t="s">
        <v>20</v>
      </c>
      <c r="D11" s="136" t="s">
        <v>21</v>
      </c>
      <c r="E11" s="136" t="s">
        <v>22</v>
      </c>
      <c r="F11" s="136" t="s">
        <v>23</v>
      </c>
      <c r="G11" s="136" t="s">
        <v>24</v>
      </c>
      <c r="H11" s="136" t="s">
        <v>24</v>
      </c>
      <c r="I11" s="136" t="s">
        <v>25</v>
      </c>
      <c r="J11" s="136" t="s">
        <v>26</v>
      </c>
      <c r="K11" s="136" t="s">
        <v>27</v>
      </c>
      <c r="L11" s="136" t="s">
        <v>28</v>
      </c>
      <c r="M11" s="136" t="s">
        <v>29</v>
      </c>
      <c r="N11" s="136" t="s">
        <v>30</v>
      </c>
      <c r="O11" s="136" t="s">
        <v>31</v>
      </c>
      <c r="P11" s="136" t="s">
        <v>32</v>
      </c>
      <c r="R11" s="136" t="s">
        <v>24</v>
      </c>
      <c r="S11" s="136" t="s">
        <v>26</v>
      </c>
    </row>
    <row r="12" spans="1:30" ht="6" customHeight="1" thickBot="1" x14ac:dyDescent="0.4">
      <c r="A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R12" s="7"/>
      <c r="S12" s="7"/>
    </row>
    <row r="13" spans="1:30" ht="30.75" customHeight="1" thickBot="1" x14ac:dyDescent="0.35">
      <c r="A13" s="53"/>
      <c r="B13" s="54" t="s">
        <v>33</v>
      </c>
      <c r="C13" s="55" t="s">
        <v>34</v>
      </c>
      <c r="D13" s="55"/>
      <c r="E13" s="56"/>
      <c r="F13" s="56"/>
      <c r="G13" s="57"/>
      <c r="H13" s="57"/>
      <c r="I13" s="57">
        <v>101901.73</v>
      </c>
      <c r="J13" s="57">
        <v>13457.015965000001</v>
      </c>
      <c r="K13" s="57">
        <v>18714.239623000001</v>
      </c>
      <c r="L13" s="57">
        <v>217.88278249999999</v>
      </c>
      <c r="M13" s="57">
        <v>320.66000000000003</v>
      </c>
      <c r="N13" s="57">
        <v>6325.4129925739999</v>
      </c>
      <c r="O13" s="57">
        <v>14337.478705277599</v>
      </c>
      <c r="P13" s="57">
        <v>6120.2551624692196</v>
      </c>
      <c r="R13" s="57"/>
      <c r="S13" s="57">
        <v>17533.175019999999</v>
      </c>
      <c r="X13" s="52">
        <f>SUBTOTAL(9,X14:X1055)</f>
        <v>19053.562054782986</v>
      </c>
    </row>
    <row r="14" spans="1:30" ht="28.5" customHeight="1" thickBot="1" x14ac:dyDescent="0.35">
      <c r="A14" s="58"/>
      <c r="B14" s="59" t="s">
        <v>18</v>
      </c>
      <c r="C14" s="60" t="s">
        <v>35</v>
      </c>
      <c r="D14" s="60"/>
      <c r="E14" s="61"/>
      <c r="F14" s="61"/>
      <c r="G14" s="62"/>
      <c r="H14" s="62"/>
      <c r="I14" s="62">
        <v>11613.03</v>
      </c>
      <c r="J14" s="62">
        <v>1940.87832</v>
      </c>
      <c r="K14" s="62">
        <v>3282.51</v>
      </c>
      <c r="L14" s="62">
        <v>169</v>
      </c>
      <c r="M14" s="62">
        <v>320.66000000000003</v>
      </c>
      <c r="N14" s="62">
        <v>1109.48838</v>
      </c>
      <c r="O14" s="62">
        <v>2291.3428005999999</v>
      </c>
      <c r="P14" s="62">
        <v>1187.7825652839999</v>
      </c>
      <c r="R14" s="62"/>
      <c r="S14" s="62">
        <v>2680.5294399999998</v>
      </c>
    </row>
    <row r="15" spans="1:30" ht="24" customHeight="1" thickBot="1" x14ac:dyDescent="0.25">
      <c r="A15" s="8">
        <v>1</v>
      </c>
      <c r="B15" s="9" t="s">
        <v>2026</v>
      </c>
      <c r="C15" s="10" t="s">
        <v>2027</v>
      </c>
      <c r="D15" s="10" t="s">
        <v>2024</v>
      </c>
      <c r="E15" s="11">
        <v>0</v>
      </c>
      <c r="F15" s="11">
        <v>20</v>
      </c>
      <c r="G15" s="12">
        <v>427.72</v>
      </c>
      <c r="H15" s="12">
        <v>219.62</v>
      </c>
      <c r="I15" s="12">
        <v>4392.3999999999996</v>
      </c>
      <c r="J15" s="12">
        <v>738.10940000000005</v>
      </c>
      <c r="K15" s="12">
        <v>1324.182</v>
      </c>
      <c r="L15" s="12">
        <v>0</v>
      </c>
      <c r="M15" s="12">
        <v>0</v>
      </c>
      <c r="N15" s="12">
        <v>447.57351599999998</v>
      </c>
      <c r="O15" s="12">
        <v>865.70954091999999</v>
      </c>
      <c r="P15" s="13">
        <v>448.76510796880001</v>
      </c>
      <c r="R15" s="12">
        <v>248.6</v>
      </c>
      <c r="S15" s="12">
        <v>821.22424000000001</v>
      </c>
      <c r="T15" s="15"/>
      <c r="U15" s="15"/>
      <c r="V15" s="16"/>
      <c r="W15" s="16"/>
      <c r="X15" s="16"/>
      <c r="Y15" s="15"/>
      <c r="Z15" s="15"/>
      <c r="AA15" s="15"/>
      <c r="AB15" s="15"/>
      <c r="AD15" s="21"/>
    </row>
    <row r="16" spans="1:30" ht="13.5" customHeight="1" thickBot="1" x14ac:dyDescent="0.25">
      <c r="A16" s="63"/>
      <c r="B16" s="64" t="s">
        <v>2028</v>
      </c>
      <c r="C16" s="65" t="s">
        <v>2029</v>
      </c>
      <c r="D16" s="65" t="s">
        <v>95</v>
      </c>
      <c r="E16" s="66">
        <v>0.62026000000000003</v>
      </c>
      <c r="F16" s="66">
        <v>12.405200000000001</v>
      </c>
      <c r="G16" s="1">
        <v>59.5</v>
      </c>
      <c r="H16" s="1">
        <v>59.5</v>
      </c>
      <c r="I16" s="1">
        <v>738.10940000000005</v>
      </c>
      <c r="J16" s="1">
        <v>738.10940000000005</v>
      </c>
      <c r="K16" s="1"/>
      <c r="L16" s="1"/>
      <c r="M16" s="1"/>
      <c r="N16" s="1"/>
      <c r="O16" s="1"/>
      <c r="P16" s="1"/>
      <c r="R16" s="1">
        <v>66.2</v>
      </c>
      <c r="S16" s="1">
        <v>821.22424000000001</v>
      </c>
      <c r="T16" s="15">
        <f t="shared" ref="T16:T79" si="0">R16/H16</f>
        <v>1.1126050420168068</v>
      </c>
      <c r="U16" s="15">
        <f t="shared" ref="U16:U79" si="1">T16-AB16</f>
        <v>1.0869530304779735</v>
      </c>
      <c r="V16" s="16">
        <f t="shared" ref="V16:V79" si="2">G16*U16</f>
        <v>64.673705313439427</v>
      </c>
      <c r="W16" s="16">
        <f t="shared" ref="W16:W79" si="3">V16-G16</f>
        <v>5.1737053134394273</v>
      </c>
      <c r="X16" s="16">
        <f t="shared" ref="X16:X79" si="4">F16*W16</f>
        <v>64.180849154278789</v>
      </c>
      <c r="Y16" s="15">
        <f t="shared" ref="Y16:Y53" si="5">104.584835545197%-100%</f>
        <v>4.5848355451969969E-2</v>
      </c>
      <c r="Z16" s="15">
        <f t="shared" ref="Z16:Z53" si="6">101.199262415129%-100%</f>
        <v>1.1992624151289988E-2</v>
      </c>
      <c r="AA16" s="15">
        <f t="shared" ref="AA16:AA53" si="7">101.911505501324%-100%</f>
        <v>1.9115055013239957E-2</v>
      </c>
      <c r="AB16" s="15">
        <f t="shared" ref="AB16:AB53" si="8">AVERAGE(Y16:AA16)</f>
        <v>2.5652011538833303E-2</v>
      </c>
      <c r="AD16" s="21"/>
    </row>
    <row r="17" spans="1:30" ht="24" customHeight="1" thickBot="1" x14ac:dyDescent="0.25">
      <c r="A17" s="8">
        <v>2</v>
      </c>
      <c r="B17" s="9" t="s">
        <v>3508</v>
      </c>
      <c r="C17" s="10" t="s">
        <v>3509</v>
      </c>
      <c r="D17" s="10" t="s">
        <v>95</v>
      </c>
      <c r="E17" s="11">
        <v>0</v>
      </c>
      <c r="F17" s="11">
        <v>2</v>
      </c>
      <c r="G17" s="12">
        <v>507.65</v>
      </c>
      <c r="H17" s="12">
        <v>284.36</v>
      </c>
      <c r="I17" s="12">
        <v>568.72</v>
      </c>
      <c r="J17" s="12">
        <v>174.6482</v>
      </c>
      <c r="K17" s="12">
        <v>188.58160000000001</v>
      </c>
      <c r="L17" s="12">
        <v>0</v>
      </c>
      <c r="M17" s="12">
        <v>0</v>
      </c>
      <c r="N17" s="12">
        <v>63.740580799999996</v>
      </c>
      <c r="O17" s="12">
        <v>93.359206896000003</v>
      </c>
      <c r="P17" s="13">
        <v>48.395394277439998</v>
      </c>
      <c r="R17" s="12">
        <v>364.09</v>
      </c>
      <c r="S17" s="12">
        <v>292.73399999999998</v>
      </c>
      <c r="T17" s="15"/>
      <c r="U17" s="15"/>
      <c r="V17" s="16"/>
      <c r="W17" s="16"/>
      <c r="X17" s="16"/>
      <c r="Y17" s="15"/>
      <c r="Z17" s="15"/>
      <c r="AA17" s="15"/>
      <c r="AB17" s="15"/>
      <c r="AD17" s="21"/>
    </row>
    <row r="18" spans="1:30" ht="13.5" customHeight="1" x14ac:dyDescent="0.2">
      <c r="A18" s="63"/>
      <c r="B18" s="64" t="s">
        <v>405</v>
      </c>
      <c r="C18" s="65" t="s">
        <v>406</v>
      </c>
      <c r="D18" s="65" t="s">
        <v>92</v>
      </c>
      <c r="E18" s="66">
        <v>1.6999999999999999E-3</v>
      </c>
      <c r="F18" s="66">
        <v>3.3999999999999998E-3</v>
      </c>
      <c r="G18" s="1">
        <v>939</v>
      </c>
      <c r="H18" s="1">
        <v>939</v>
      </c>
      <c r="I18" s="1">
        <v>3.1926000000000001</v>
      </c>
      <c r="J18" s="1">
        <v>3.1926000000000001</v>
      </c>
      <c r="K18" s="1"/>
      <c r="L18" s="1"/>
      <c r="M18" s="1"/>
      <c r="N18" s="1"/>
      <c r="O18" s="1"/>
      <c r="P18" s="1"/>
      <c r="R18" s="1">
        <v>2570</v>
      </c>
      <c r="S18" s="1">
        <v>8.7379999999999995</v>
      </c>
      <c r="T18" s="15">
        <f t="shared" si="0"/>
        <v>2.736954206602769</v>
      </c>
      <c r="U18" s="15">
        <f t="shared" si="1"/>
        <v>2.7113021950639355</v>
      </c>
      <c r="V18" s="16">
        <f t="shared" si="2"/>
        <v>2545.9127611650356</v>
      </c>
      <c r="W18" s="16">
        <f t="shared" si="3"/>
        <v>1606.9127611650356</v>
      </c>
      <c r="X18" s="16">
        <f t="shared" si="4"/>
        <v>5.4635033879611203</v>
      </c>
      <c r="Y18" s="15">
        <f t="shared" si="5"/>
        <v>4.5848355451969969E-2</v>
      </c>
      <c r="Z18" s="15">
        <f t="shared" si="6"/>
        <v>1.1992624151289988E-2</v>
      </c>
      <c r="AA18" s="15">
        <f t="shared" si="7"/>
        <v>1.9115055013239957E-2</v>
      </c>
      <c r="AB18" s="15">
        <f t="shared" si="8"/>
        <v>2.5652011538833303E-2</v>
      </c>
      <c r="AD18" s="21"/>
    </row>
    <row r="19" spans="1:30" ht="13.5" customHeight="1" x14ac:dyDescent="0.2">
      <c r="A19" s="63"/>
      <c r="B19" s="64" t="s">
        <v>3510</v>
      </c>
      <c r="C19" s="65" t="s">
        <v>3511</v>
      </c>
      <c r="D19" s="65" t="s">
        <v>98</v>
      </c>
      <c r="E19" s="66">
        <v>0.45</v>
      </c>
      <c r="F19" s="66">
        <v>0.9</v>
      </c>
      <c r="G19" s="1">
        <v>33.700000000000003</v>
      </c>
      <c r="H19" s="1">
        <v>33.700000000000003</v>
      </c>
      <c r="I19" s="1">
        <v>30.33</v>
      </c>
      <c r="J19" s="1">
        <v>30.33</v>
      </c>
      <c r="K19" s="1"/>
      <c r="L19" s="1"/>
      <c r="M19" s="1"/>
      <c r="N19" s="1"/>
      <c r="O19" s="1"/>
      <c r="P19" s="1"/>
      <c r="R19" s="1">
        <v>54.8</v>
      </c>
      <c r="S19" s="1">
        <v>49.32</v>
      </c>
      <c r="T19" s="15">
        <f t="shared" si="0"/>
        <v>1.6261127596439167</v>
      </c>
      <c r="U19" s="15">
        <f t="shared" si="1"/>
        <v>1.6004607481050834</v>
      </c>
      <c r="V19" s="16">
        <f t="shared" si="2"/>
        <v>53.935527211141313</v>
      </c>
      <c r="W19" s="16">
        <f t="shared" si="3"/>
        <v>20.23552721114131</v>
      </c>
      <c r="X19" s="16">
        <f t="shared" si="4"/>
        <v>18.211974490027181</v>
      </c>
      <c r="Y19" s="15">
        <f t="shared" si="5"/>
        <v>4.5848355451969969E-2</v>
      </c>
      <c r="Z19" s="15">
        <f t="shared" si="6"/>
        <v>1.1992624151289988E-2</v>
      </c>
      <c r="AA19" s="15">
        <f t="shared" si="7"/>
        <v>1.9115055013239957E-2</v>
      </c>
      <c r="AB19" s="15">
        <f t="shared" si="8"/>
        <v>2.5652011538833303E-2</v>
      </c>
      <c r="AD19" s="21"/>
    </row>
    <row r="20" spans="1:30" ht="13.5" customHeight="1" x14ac:dyDescent="0.2">
      <c r="A20" s="63"/>
      <c r="B20" s="64" t="s">
        <v>3512</v>
      </c>
      <c r="C20" s="65" t="s">
        <v>3513</v>
      </c>
      <c r="D20" s="65" t="s">
        <v>98</v>
      </c>
      <c r="E20" s="66">
        <v>6.0000000000000001E-3</v>
      </c>
      <c r="F20" s="66">
        <v>1.2E-2</v>
      </c>
      <c r="G20" s="1">
        <v>44.1</v>
      </c>
      <c r="H20" s="1">
        <v>44.1</v>
      </c>
      <c r="I20" s="1">
        <v>0.5292</v>
      </c>
      <c r="J20" s="1">
        <v>0.5292</v>
      </c>
      <c r="K20" s="1"/>
      <c r="L20" s="1"/>
      <c r="M20" s="1"/>
      <c r="N20" s="1"/>
      <c r="O20" s="1"/>
      <c r="P20" s="1"/>
      <c r="R20" s="1">
        <v>75.900000000000006</v>
      </c>
      <c r="S20" s="1">
        <v>0.91080000000000005</v>
      </c>
      <c r="T20" s="15">
        <f t="shared" si="0"/>
        <v>1.7210884353741498</v>
      </c>
      <c r="U20" s="15">
        <f t="shared" si="1"/>
        <v>1.6954364238353166</v>
      </c>
      <c r="V20" s="16">
        <f t="shared" si="2"/>
        <v>74.768746291137461</v>
      </c>
      <c r="W20" s="16">
        <f t="shared" si="3"/>
        <v>30.66874629113746</v>
      </c>
      <c r="X20" s="16">
        <f t="shared" si="4"/>
        <v>0.3680249554936495</v>
      </c>
      <c r="Y20" s="15">
        <f t="shared" si="5"/>
        <v>4.5848355451969969E-2</v>
      </c>
      <c r="Z20" s="15">
        <f t="shared" si="6"/>
        <v>1.1992624151289988E-2</v>
      </c>
      <c r="AA20" s="15">
        <f t="shared" si="7"/>
        <v>1.9115055013239957E-2</v>
      </c>
      <c r="AB20" s="15">
        <f t="shared" si="8"/>
        <v>2.5652011538833303E-2</v>
      </c>
      <c r="AD20" s="21"/>
    </row>
    <row r="21" spans="1:30" ht="13.5" customHeight="1" x14ac:dyDescent="0.2">
      <c r="A21" s="63"/>
      <c r="B21" s="64" t="s">
        <v>409</v>
      </c>
      <c r="C21" s="65" t="s">
        <v>410</v>
      </c>
      <c r="D21" s="65" t="s">
        <v>41</v>
      </c>
      <c r="E21" s="66">
        <v>6.9000000000000006E-2</v>
      </c>
      <c r="F21" s="66">
        <v>0.13800000000000001</v>
      </c>
      <c r="G21" s="1">
        <v>42.8</v>
      </c>
      <c r="H21" s="1">
        <v>42.8</v>
      </c>
      <c r="I21" s="1">
        <v>5.9063999999999997</v>
      </c>
      <c r="J21" s="1">
        <v>5.9063999999999997</v>
      </c>
      <c r="K21" s="1"/>
      <c r="L21" s="1"/>
      <c r="M21" s="1"/>
      <c r="N21" s="1"/>
      <c r="O21" s="1"/>
      <c r="P21" s="1"/>
      <c r="R21" s="1">
        <v>53.4</v>
      </c>
      <c r="S21" s="1">
        <v>7.3692000000000002</v>
      </c>
      <c r="T21" s="15">
        <f t="shared" si="0"/>
        <v>1.2476635514018692</v>
      </c>
      <c r="U21" s="15">
        <f t="shared" si="1"/>
        <v>1.222011539863036</v>
      </c>
      <c r="V21" s="16">
        <f t="shared" si="2"/>
        <v>52.302093906137941</v>
      </c>
      <c r="W21" s="16">
        <f t="shared" si="3"/>
        <v>9.5020939061379437</v>
      </c>
      <c r="X21" s="16">
        <f t="shared" si="4"/>
        <v>1.3112889590470362</v>
      </c>
      <c r="Y21" s="15">
        <f t="shared" si="5"/>
        <v>4.5848355451969969E-2</v>
      </c>
      <c r="Z21" s="15">
        <f t="shared" si="6"/>
        <v>1.1992624151289988E-2</v>
      </c>
      <c r="AA21" s="15">
        <f t="shared" si="7"/>
        <v>1.9115055013239957E-2</v>
      </c>
      <c r="AB21" s="15">
        <f t="shared" si="8"/>
        <v>2.5652011538833303E-2</v>
      </c>
      <c r="AD21" s="21"/>
    </row>
    <row r="22" spans="1:30" ht="13.5" customHeight="1" x14ac:dyDescent="0.2">
      <c r="A22" s="63"/>
      <c r="B22" s="64" t="s">
        <v>101</v>
      </c>
      <c r="C22" s="65" t="s">
        <v>102</v>
      </c>
      <c r="D22" s="65" t="s">
        <v>92</v>
      </c>
      <c r="E22" s="66">
        <v>8.8999999999999999E-3</v>
      </c>
      <c r="F22" s="66">
        <v>1.78E-2</v>
      </c>
      <c r="G22" s="1">
        <v>4650</v>
      </c>
      <c r="H22" s="1">
        <v>4650</v>
      </c>
      <c r="I22" s="1">
        <v>82.77</v>
      </c>
      <c r="J22" s="1">
        <v>82.77</v>
      </c>
      <c r="K22" s="1"/>
      <c r="L22" s="1"/>
      <c r="M22" s="1"/>
      <c r="N22" s="1"/>
      <c r="O22" s="1"/>
      <c r="P22" s="1"/>
      <c r="R22" s="1">
        <v>7820</v>
      </c>
      <c r="S22" s="1">
        <v>139.196</v>
      </c>
      <c r="T22" s="15">
        <f t="shared" si="0"/>
        <v>1.6817204301075268</v>
      </c>
      <c r="U22" s="15">
        <f t="shared" si="1"/>
        <v>1.6560684185686936</v>
      </c>
      <c r="V22" s="16">
        <f t="shared" si="2"/>
        <v>7700.7181463444249</v>
      </c>
      <c r="W22" s="16">
        <f t="shared" si="3"/>
        <v>3050.7181463444249</v>
      </c>
      <c r="X22" s="16">
        <f t="shared" si="4"/>
        <v>54.30278300493076</v>
      </c>
      <c r="Y22" s="15">
        <f t="shared" si="5"/>
        <v>4.5848355451969969E-2</v>
      </c>
      <c r="Z22" s="15">
        <f t="shared" si="6"/>
        <v>1.1992624151289988E-2</v>
      </c>
      <c r="AA22" s="15">
        <f t="shared" si="7"/>
        <v>1.9115055013239957E-2</v>
      </c>
      <c r="AB22" s="15">
        <f t="shared" si="8"/>
        <v>2.5652011538833303E-2</v>
      </c>
      <c r="AD22" s="21"/>
    </row>
    <row r="23" spans="1:30" ht="13.5" customHeight="1" thickBot="1" x14ac:dyDescent="0.25">
      <c r="A23" s="63"/>
      <c r="B23" s="64" t="s">
        <v>3514</v>
      </c>
      <c r="C23" s="65" t="s">
        <v>3515</v>
      </c>
      <c r="D23" s="65" t="s">
        <v>92</v>
      </c>
      <c r="E23" s="66">
        <v>4.0000000000000001E-3</v>
      </c>
      <c r="F23" s="66">
        <v>8.0000000000000002E-3</v>
      </c>
      <c r="G23" s="1">
        <v>6490</v>
      </c>
      <c r="H23" s="1">
        <v>6490</v>
      </c>
      <c r="I23" s="1">
        <v>51.92</v>
      </c>
      <c r="J23" s="1">
        <v>51.92</v>
      </c>
      <c r="K23" s="1"/>
      <c r="L23" s="1"/>
      <c r="M23" s="1"/>
      <c r="N23" s="1"/>
      <c r="O23" s="1"/>
      <c r="P23" s="1"/>
      <c r="R23" s="1">
        <v>10900</v>
      </c>
      <c r="S23" s="1">
        <v>87.2</v>
      </c>
      <c r="T23" s="15">
        <f t="shared" si="0"/>
        <v>1.6795069337442219</v>
      </c>
      <c r="U23" s="15">
        <f t="shared" si="1"/>
        <v>1.6538549222053887</v>
      </c>
      <c r="V23" s="16">
        <f t="shared" si="2"/>
        <v>10733.518445112972</v>
      </c>
      <c r="W23" s="16">
        <f t="shared" si="3"/>
        <v>4243.5184451129717</v>
      </c>
      <c r="X23" s="16">
        <f t="shared" si="4"/>
        <v>33.948147560903777</v>
      </c>
      <c r="Y23" s="15">
        <f t="shared" si="5"/>
        <v>4.5848355451969969E-2</v>
      </c>
      <c r="Z23" s="15">
        <f t="shared" si="6"/>
        <v>1.1992624151289988E-2</v>
      </c>
      <c r="AA23" s="15">
        <f t="shared" si="7"/>
        <v>1.9115055013239957E-2</v>
      </c>
      <c r="AB23" s="15">
        <f t="shared" si="8"/>
        <v>2.5652011538833303E-2</v>
      </c>
      <c r="AD23" s="21"/>
    </row>
    <row r="24" spans="1:30" ht="13.5" customHeight="1" thickBot="1" x14ac:dyDescent="0.25">
      <c r="A24" s="8">
        <v>3</v>
      </c>
      <c r="B24" s="9" t="s">
        <v>3516</v>
      </c>
      <c r="C24" s="10" t="s">
        <v>3517</v>
      </c>
      <c r="D24" s="10" t="s">
        <v>95</v>
      </c>
      <c r="E24" s="11">
        <v>0</v>
      </c>
      <c r="F24" s="11">
        <v>2</v>
      </c>
      <c r="G24" s="12">
        <v>2211.2600000000002</v>
      </c>
      <c r="H24" s="12">
        <v>241.39</v>
      </c>
      <c r="I24" s="12">
        <v>482.78</v>
      </c>
      <c r="J24" s="12">
        <v>157.43598</v>
      </c>
      <c r="K24" s="12">
        <v>155.69040000000001</v>
      </c>
      <c r="L24" s="12">
        <v>0</v>
      </c>
      <c r="M24" s="12">
        <v>0</v>
      </c>
      <c r="N24" s="12">
        <v>52.623355199999999</v>
      </c>
      <c r="O24" s="12">
        <v>77.076089424000003</v>
      </c>
      <c r="P24" s="13">
        <v>39.954578247359997</v>
      </c>
      <c r="R24" s="12">
        <v>306.41000000000003</v>
      </c>
      <c r="S24" s="12">
        <v>252.87180000000001</v>
      </c>
      <c r="T24" s="15"/>
      <c r="U24" s="15"/>
      <c r="V24" s="16"/>
      <c r="W24" s="16"/>
      <c r="X24" s="16"/>
      <c r="Y24" s="15"/>
      <c r="Z24" s="15"/>
      <c r="AA24" s="15"/>
      <c r="AB24" s="15"/>
      <c r="AD24" s="21"/>
    </row>
    <row r="25" spans="1:30" ht="13.5" customHeight="1" x14ac:dyDescent="0.2">
      <c r="A25" s="63"/>
      <c r="B25" s="64" t="s">
        <v>405</v>
      </c>
      <c r="C25" s="65" t="s">
        <v>406</v>
      </c>
      <c r="D25" s="65" t="s">
        <v>92</v>
      </c>
      <c r="E25" s="66">
        <v>1.1299999999999999E-3</v>
      </c>
      <c r="F25" s="66">
        <v>2.2599999999999999E-3</v>
      </c>
      <c r="G25" s="1">
        <v>939</v>
      </c>
      <c r="H25" s="1">
        <v>939</v>
      </c>
      <c r="I25" s="1">
        <v>2.1221399999999999</v>
      </c>
      <c r="J25" s="1">
        <v>2.1221399999999999</v>
      </c>
      <c r="K25" s="1"/>
      <c r="L25" s="1"/>
      <c r="M25" s="1"/>
      <c r="N25" s="1"/>
      <c r="O25" s="1"/>
      <c r="P25" s="1"/>
      <c r="R25" s="1">
        <v>2570</v>
      </c>
      <c r="S25" s="1">
        <v>5.8082000000000003</v>
      </c>
      <c r="T25" s="15">
        <f t="shared" si="0"/>
        <v>2.736954206602769</v>
      </c>
      <c r="U25" s="15">
        <f t="shared" si="1"/>
        <v>2.7113021950639355</v>
      </c>
      <c r="V25" s="16">
        <f t="shared" si="2"/>
        <v>2545.9127611650356</v>
      </c>
      <c r="W25" s="16">
        <f t="shared" si="3"/>
        <v>1606.9127611650356</v>
      </c>
      <c r="X25" s="16">
        <f t="shared" si="4"/>
        <v>3.6316228402329802</v>
      </c>
      <c r="Y25" s="15">
        <f t="shared" si="5"/>
        <v>4.5848355451969969E-2</v>
      </c>
      <c r="Z25" s="15">
        <f t="shared" si="6"/>
        <v>1.1992624151289988E-2</v>
      </c>
      <c r="AA25" s="15">
        <f t="shared" si="7"/>
        <v>1.9115055013239957E-2</v>
      </c>
      <c r="AB25" s="15">
        <f t="shared" si="8"/>
        <v>2.5652011538833303E-2</v>
      </c>
      <c r="AD25" s="21"/>
    </row>
    <row r="26" spans="1:30" ht="13.5" customHeight="1" x14ac:dyDescent="0.2">
      <c r="A26" s="63"/>
      <c r="B26" s="64" t="s">
        <v>3510</v>
      </c>
      <c r="C26" s="65" t="s">
        <v>3511</v>
      </c>
      <c r="D26" s="65" t="s">
        <v>98</v>
      </c>
      <c r="E26" s="66">
        <v>0.3</v>
      </c>
      <c r="F26" s="66">
        <v>0.6</v>
      </c>
      <c r="G26" s="1">
        <v>33.700000000000003</v>
      </c>
      <c r="H26" s="1">
        <v>33.700000000000003</v>
      </c>
      <c r="I26" s="1">
        <v>20.22</v>
      </c>
      <c r="J26" s="1">
        <v>20.22</v>
      </c>
      <c r="K26" s="1"/>
      <c r="L26" s="1"/>
      <c r="M26" s="1"/>
      <c r="N26" s="1"/>
      <c r="O26" s="1"/>
      <c r="P26" s="1"/>
      <c r="R26" s="1">
        <v>54.8</v>
      </c>
      <c r="S26" s="1">
        <v>32.880000000000003</v>
      </c>
      <c r="T26" s="15">
        <f t="shared" si="0"/>
        <v>1.6261127596439167</v>
      </c>
      <c r="U26" s="15">
        <f t="shared" si="1"/>
        <v>1.6004607481050834</v>
      </c>
      <c r="V26" s="16">
        <f t="shared" si="2"/>
        <v>53.935527211141313</v>
      </c>
      <c r="W26" s="16">
        <f t="shared" si="3"/>
        <v>20.23552721114131</v>
      </c>
      <c r="X26" s="16">
        <f t="shared" si="4"/>
        <v>12.141316326684786</v>
      </c>
      <c r="Y26" s="15">
        <f t="shared" si="5"/>
        <v>4.5848355451969969E-2</v>
      </c>
      <c r="Z26" s="15">
        <f t="shared" si="6"/>
        <v>1.1992624151289988E-2</v>
      </c>
      <c r="AA26" s="15">
        <f t="shared" si="7"/>
        <v>1.9115055013239957E-2</v>
      </c>
      <c r="AB26" s="15">
        <f t="shared" si="8"/>
        <v>2.5652011538833303E-2</v>
      </c>
      <c r="AD26" s="21"/>
    </row>
    <row r="27" spans="1:30" ht="13.5" customHeight="1" x14ac:dyDescent="0.2">
      <c r="A27" s="63"/>
      <c r="B27" s="64" t="s">
        <v>3512</v>
      </c>
      <c r="C27" s="65" t="s">
        <v>3513</v>
      </c>
      <c r="D27" s="65" t="s">
        <v>98</v>
      </c>
      <c r="E27" s="66">
        <v>6.0000000000000001E-3</v>
      </c>
      <c r="F27" s="66">
        <v>1.2E-2</v>
      </c>
      <c r="G27" s="1">
        <v>44.1</v>
      </c>
      <c r="H27" s="1">
        <v>44.1</v>
      </c>
      <c r="I27" s="1">
        <v>0.5292</v>
      </c>
      <c r="J27" s="1">
        <v>0.5292</v>
      </c>
      <c r="K27" s="1"/>
      <c r="L27" s="1"/>
      <c r="M27" s="1"/>
      <c r="N27" s="1"/>
      <c r="O27" s="1"/>
      <c r="P27" s="1"/>
      <c r="R27" s="1">
        <v>75.900000000000006</v>
      </c>
      <c r="S27" s="1">
        <v>0.91080000000000005</v>
      </c>
      <c r="T27" s="15">
        <f t="shared" si="0"/>
        <v>1.7210884353741498</v>
      </c>
      <c r="U27" s="15">
        <f t="shared" si="1"/>
        <v>1.6954364238353166</v>
      </c>
      <c r="V27" s="16">
        <f t="shared" si="2"/>
        <v>74.768746291137461</v>
      </c>
      <c r="W27" s="16">
        <f t="shared" si="3"/>
        <v>30.66874629113746</v>
      </c>
      <c r="X27" s="16">
        <f t="shared" si="4"/>
        <v>0.3680249554936495</v>
      </c>
      <c r="Y27" s="15">
        <f t="shared" si="5"/>
        <v>4.5848355451969969E-2</v>
      </c>
      <c r="Z27" s="15">
        <f t="shared" si="6"/>
        <v>1.1992624151289988E-2</v>
      </c>
      <c r="AA27" s="15">
        <f t="shared" si="7"/>
        <v>1.9115055013239957E-2</v>
      </c>
      <c r="AB27" s="15">
        <f t="shared" si="8"/>
        <v>2.5652011538833303E-2</v>
      </c>
      <c r="AD27" s="21"/>
    </row>
    <row r="28" spans="1:30" ht="13.5" customHeight="1" x14ac:dyDescent="0.2">
      <c r="A28" s="63"/>
      <c r="B28" s="64" t="s">
        <v>409</v>
      </c>
      <c r="C28" s="65" t="s">
        <v>410</v>
      </c>
      <c r="D28" s="65" t="s">
        <v>41</v>
      </c>
      <c r="E28" s="66">
        <v>4.5999999999999999E-2</v>
      </c>
      <c r="F28" s="66">
        <v>9.1999999999999998E-2</v>
      </c>
      <c r="G28" s="1">
        <v>42.8</v>
      </c>
      <c r="H28" s="1">
        <v>42.8</v>
      </c>
      <c r="I28" s="1">
        <v>3.9376000000000002</v>
      </c>
      <c r="J28" s="1">
        <v>3.9376000000000002</v>
      </c>
      <c r="K28" s="1"/>
      <c r="L28" s="1"/>
      <c r="M28" s="1"/>
      <c r="N28" s="1"/>
      <c r="O28" s="1"/>
      <c r="P28" s="1"/>
      <c r="R28" s="1">
        <v>53.4</v>
      </c>
      <c r="S28" s="1">
        <v>4.9127999999999998</v>
      </c>
      <c r="T28" s="15">
        <f t="shared" si="0"/>
        <v>1.2476635514018692</v>
      </c>
      <c r="U28" s="15">
        <f t="shared" si="1"/>
        <v>1.222011539863036</v>
      </c>
      <c r="V28" s="16">
        <f t="shared" si="2"/>
        <v>52.302093906137941</v>
      </c>
      <c r="W28" s="16">
        <f t="shared" si="3"/>
        <v>9.5020939061379437</v>
      </c>
      <c r="X28" s="16">
        <f t="shared" si="4"/>
        <v>0.87419263936469083</v>
      </c>
      <c r="Y28" s="15">
        <f t="shared" si="5"/>
        <v>4.5848355451969969E-2</v>
      </c>
      <c r="Z28" s="15">
        <f t="shared" si="6"/>
        <v>1.1992624151289988E-2</v>
      </c>
      <c r="AA28" s="15">
        <f t="shared" si="7"/>
        <v>1.9115055013239957E-2</v>
      </c>
      <c r="AB28" s="15">
        <f t="shared" si="8"/>
        <v>2.5652011538833303E-2</v>
      </c>
      <c r="AD28" s="21"/>
    </row>
    <row r="29" spans="1:30" ht="13.5" customHeight="1" x14ac:dyDescent="0.2">
      <c r="A29" s="63"/>
      <c r="B29" s="64" t="s">
        <v>172</v>
      </c>
      <c r="C29" s="65" t="s">
        <v>173</v>
      </c>
      <c r="D29" s="65" t="s">
        <v>139</v>
      </c>
      <c r="E29" s="66">
        <v>3.024E-2</v>
      </c>
      <c r="F29" s="66">
        <v>6.0479999999999999E-2</v>
      </c>
      <c r="G29" s="1">
        <v>348</v>
      </c>
      <c r="H29" s="1">
        <v>348</v>
      </c>
      <c r="I29" s="1">
        <v>21.047039999999999</v>
      </c>
      <c r="J29" s="1">
        <v>21.047039999999999</v>
      </c>
      <c r="K29" s="1"/>
      <c r="L29" s="1"/>
      <c r="M29" s="1"/>
      <c r="N29" s="1"/>
      <c r="O29" s="1"/>
      <c r="P29" s="1"/>
      <c r="R29" s="1">
        <v>400</v>
      </c>
      <c r="S29" s="1">
        <v>24.192</v>
      </c>
      <c r="T29" s="15">
        <f t="shared" si="0"/>
        <v>1.1494252873563218</v>
      </c>
      <c r="U29" s="15">
        <f t="shared" si="1"/>
        <v>1.1237732758174885</v>
      </c>
      <c r="V29" s="16">
        <f t="shared" si="2"/>
        <v>391.07309998448602</v>
      </c>
      <c r="W29" s="16">
        <f t="shared" si="3"/>
        <v>43.073099984486021</v>
      </c>
      <c r="X29" s="16">
        <f t="shared" si="4"/>
        <v>2.6050610870617144</v>
      </c>
      <c r="Y29" s="15">
        <f t="shared" si="5"/>
        <v>4.5848355451969969E-2</v>
      </c>
      <c r="Z29" s="15">
        <f t="shared" si="6"/>
        <v>1.1992624151289988E-2</v>
      </c>
      <c r="AA29" s="15">
        <f t="shared" si="7"/>
        <v>1.9115055013239957E-2</v>
      </c>
      <c r="AB29" s="15">
        <f t="shared" si="8"/>
        <v>2.5652011538833303E-2</v>
      </c>
      <c r="AD29" s="21"/>
    </row>
    <row r="30" spans="1:30" ht="13.5" customHeight="1" x14ac:dyDescent="0.2">
      <c r="A30" s="63"/>
      <c r="B30" s="64" t="s">
        <v>101</v>
      </c>
      <c r="C30" s="65" t="s">
        <v>102</v>
      </c>
      <c r="D30" s="65" t="s">
        <v>92</v>
      </c>
      <c r="E30" s="66">
        <v>6.1999999999999998E-3</v>
      </c>
      <c r="F30" s="66">
        <v>1.24E-2</v>
      </c>
      <c r="G30" s="1">
        <v>4650</v>
      </c>
      <c r="H30" s="1">
        <v>4650</v>
      </c>
      <c r="I30" s="1">
        <v>57.66</v>
      </c>
      <c r="J30" s="1">
        <v>57.66</v>
      </c>
      <c r="K30" s="1"/>
      <c r="L30" s="1"/>
      <c r="M30" s="1"/>
      <c r="N30" s="1"/>
      <c r="O30" s="1"/>
      <c r="P30" s="1"/>
      <c r="R30" s="1">
        <v>7820</v>
      </c>
      <c r="S30" s="1">
        <v>96.968000000000004</v>
      </c>
      <c r="T30" s="15">
        <f t="shared" si="0"/>
        <v>1.6817204301075268</v>
      </c>
      <c r="U30" s="15">
        <f t="shared" si="1"/>
        <v>1.6560684185686936</v>
      </c>
      <c r="V30" s="16">
        <f t="shared" si="2"/>
        <v>7700.7181463444249</v>
      </c>
      <c r="W30" s="16">
        <f t="shared" si="3"/>
        <v>3050.7181463444249</v>
      </c>
      <c r="X30" s="16">
        <f t="shared" si="4"/>
        <v>37.828905014670866</v>
      </c>
      <c r="Y30" s="15">
        <f t="shared" si="5"/>
        <v>4.5848355451969969E-2</v>
      </c>
      <c r="Z30" s="15">
        <f t="shared" si="6"/>
        <v>1.1992624151289988E-2</v>
      </c>
      <c r="AA30" s="15">
        <f t="shared" si="7"/>
        <v>1.9115055013239957E-2</v>
      </c>
      <c r="AB30" s="15">
        <f t="shared" si="8"/>
        <v>2.5652011538833303E-2</v>
      </c>
      <c r="AD30" s="21"/>
    </row>
    <row r="31" spans="1:30" ht="13.5" customHeight="1" thickBot="1" x14ac:dyDescent="0.25">
      <c r="A31" s="63"/>
      <c r="B31" s="64" t="s">
        <v>3514</v>
      </c>
      <c r="C31" s="65" t="s">
        <v>3515</v>
      </c>
      <c r="D31" s="65" t="s">
        <v>92</v>
      </c>
      <c r="E31" s="66">
        <v>4.0000000000000001E-3</v>
      </c>
      <c r="F31" s="66">
        <v>8.0000000000000002E-3</v>
      </c>
      <c r="G31" s="1">
        <v>6490</v>
      </c>
      <c r="H31" s="1">
        <v>6490</v>
      </c>
      <c r="I31" s="1">
        <v>51.92</v>
      </c>
      <c r="J31" s="1">
        <v>51.92</v>
      </c>
      <c r="K31" s="1"/>
      <c r="L31" s="1"/>
      <c r="M31" s="1"/>
      <c r="N31" s="1"/>
      <c r="O31" s="1"/>
      <c r="P31" s="1"/>
      <c r="R31" s="1">
        <v>10900</v>
      </c>
      <c r="S31" s="1">
        <v>87.2</v>
      </c>
      <c r="T31" s="15">
        <f t="shared" si="0"/>
        <v>1.6795069337442219</v>
      </c>
      <c r="U31" s="15">
        <f t="shared" si="1"/>
        <v>1.6538549222053887</v>
      </c>
      <c r="V31" s="16">
        <f t="shared" si="2"/>
        <v>10733.518445112972</v>
      </c>
      <c r="W31" s="16">
        <f t="shared" si="3"/>
        <v>4243.5184451129717</v>
      </c>
      <c r="X31" s="16">
        <f t="shared" si="4"/>
        <v>33.948147560903777</v>
      </c>
      <c r="Y31" s="15">
        <f t="shared" si="5"/>
        <v>4.5848355451969969E-2</v>
      </c>
      <c r="Z31" s="15">
        <f t="shared" si="6"/>
        <v>1.1992624151289988E-2</v>
      </c>
      <c r="AA31" s="15">
        <f t="shared" si="7"/>
        <v>1.9115055013239957E-2</v>
      </c>
      <c r="AB31" s="15">
        <f t="shared" si="8"/>
        <v>2.5652011538833303E-2</v>
      </c>
      <c r="AD31" s="21"/>
    </row>
    <row r="32" spans="1:30" ht="24" customHeight="1" thickBot="1" x14ac:dyDescent="0.25">
      <c r="A32" s="8">
        <v>4</v>
      </c>
      <c r="B32" s="9" t="s">
        <v>3518</v>
      </c>
      <c r="C32" s="10" t="s">
        <v>3519</v>
      </c>
      <c r="D32" s="10" t="s">
        <v>95</v>
      </c>
      <c r="E32" s="11">
        <v>0</v>
      </c>
      <c r="F32" s="11">
        <v>6</v>
      </c>
      <c r="G32" s="12">
        <v>2134.1999999999998</v>
      </c>
      <c r="H32" s="12">
        <v>231.81</v>
      </c>
      <c r="I32" s="12">
        <v>1390.86</v>
      </c>
      <c r="J32" s="12">
        <v>472.30793999999997</v>
      </c>
      <c r="K32" s="12">
        <v>439.572</v>
      </c>
      <c r="L32" s="12">
        <v>0</v>
      </c>
      <c r="M32" s="12">
        <v>0</v>
      </c>
      <c r="N32" s="12">
        <v>148.57533599999999</v>
      </c>
      <c r="O32" s="12">
        <v>217.61451432000001</v>
      </c>
      <c r="P32" s="13">
        <v>112.8066590448</v>
      </c>
      <c r="R32" s="12">
        <v>295.88</v>
      </c>
      <c r="S32" s="12">
        <v>758.61540000000002</v>
      </c>
      <c r="T32" s="15"/>
      <c r="U32" s="15"/>
      <c r="V32" s="16"/>
      <c r="W32" s="16"/>
      <c r="X32" s="16"/>
      <c r="Y32" s="15"/>
      <c r="Z32" s="15"/>
      <c r="AA32" s="15"/>
      <c r="AB32" s="15"/>
      <c r="AD32" s="21"/>
    </row>
    <row r="33" spans="1:30" ht="13.5" customHeight="1" x14ac:dyDescent="0.2">
      <c r="A33" s="63"/>
      <c r="B33" s="64" t="s">
        <v>405</v>
      </c>
      <c r="C33" s="65" t="s">
        <v>406</v>
      </c>
      <c r="D33" s="65" t="s">
        <v>92</v>
      </c>
      <c r="E33" s="66">
        <v>1.1299999999999999E-3</v>
      </c>
      <c r="F33" s="66">
        <v>6.7799999999999996E-3</v>
      </c>
      <c r="G33" s="1">
        <v>939</v>
      </c>
      <c r="H33" s="1">
        <v>939</v>
      </c>
      <c r="I33" s="1">
        <v>6.3664199999999997</v>
      </c>
      <c r="J33" s="1">
        <v>6.3664199999999997</v>
      </c>
      <c r="K33" s="1"/>
      <c r="L33" s="1"/>
      <c r="M33" s="1"/>
      <c r="N33" s="1"/>
      <c r="O33" s="1"/>
      <c r="P33" s="1"/>
      <c r="R33" s="1">
        <v>2570</v>
      </c>
      <c r="S33" s="1">
        <v>17.424600000000002</v>
      </c>
      <c r="T33" s="15">
        <f t="shared" si="0"/>
        <v>2.736954206602769</v>
      </c>
      <c r="U33" s="15">
        <f t="shared" si="1"/>
        <v>2.7113021950639355</v>
      </c>
      <c r="V33" s="16">
        <f t="shared" si="2"/>
        <v>2545.9127611650356</v>
      </c>
      <c r="W33" s="16">
        <f t="shared" si="3"/>
        <v>1606.9127611650356</v>
      </c>
      <c r="X33" s="16">
        <f t="shared" si="4"/>
        <v>10.894868520698941</v>
      </c>
      <c r="Y33" s="15">
        <f t="shared" si="5"/>
        <v>4.5848355451969969E-2</v>
      </c>
      <c r="Z33" s="15">
        <f t="shared" si="6"/>
        <v>1.1992624151289988E-2</v>
      </c>
      <c r="AA33" s="15">
        <f t="shared" si="7"/>
        <v>1.9115055013239957E-2</v>
      </c>
      <c r="AB33" s="15">
        <f t="shared" si="8"/>
        <v>2.5652011538833303E-2</v>
      </c>
      <c r="AD33" s="21"/>
    </row>
    <row r="34" spans="1:30" ht="13.5" customHeight="1" x14ac:dyDescent="0.2">
      <c r="A34" s="63"/>
      <c r="B34" s="64" t="s">
        <v>3510</v>
      </c>
      <c r="C34" s="65" t="s">
        <v>3511</v>
      </c>
      <c r="D34" s="65" t="s">
        <v>98</v>
      </c>
      <c r="E34" s="66">
        <v>0.3</v>
      </c>
      <c r="F34" s="66">
        <v>1.8</v>
      </c>
      <c r="G34" s="1">
        <v>33.700000000000003</v>
      </c>
      <c r="H34" s="1">
        <v>33.700000000000003</v>
      </c>
      <c r="I34" s="1">
        <v>60.66</v>
      </c>
      <c r="J34" s="1">
        <v>60.66</v>
      </c>
      <c r="K34" s="1"/>
      <c r="L34" s="1"/>
      <c r="M34" s="1"/>
      <c r="N34" s="1"/>
      <c r="O34" s="1"/>
      <c r="P34" s="1"/>
      <c r="R34" s="1">
        <v>54.8</v>
      </c>
      <c r="S34" s="1">
        <v>98.64</v>
      </c>
      <c r="T34" s="15">
        <f t="shared" si="0"/>
        <v>1.6261127596439167</v>
      </c>
      <c r="U34" s="15">
        <f t="shared" si="1"/>
        <v>1.6004607481050834</v>
      </c>
      <c r="V34" s="16">
        <f t="shared" si="2"/>
        <v>53.935527211141313</v>
      </c>
      <c r="W34" s="16">
        <f t="shared" si="3"/>
        <v>20.23552721114131</v>
      </c>
      <c r="X34" s="16">
        <f t="shared" si="4"/>
        <v>36.423948980054362</v>
      </c>
      <c r="Y34" s="15">
        <f t="shared" si="5"/>
        <v>4.5848355451969969E-2</v>
      </c>
      <c r="Z34" s="15">
        <f t="shared" si="6"/>
        <v>1.1992624151289988E-2</v>
      </c>
      <c r="AA34" s="15">
        <f t="shared" si="7"/>
        <v>1.9115055013239957E-2</v>
      </c>
      <c r="AB34" s="15">
        <f t="shared" si="8"/>
        <v>2.5652011538833303E-2</v>
      </c>
      <c r="AD34" s="21"/>
    </row>
    <row r="35" spans="1:30" ht="13.5" customHeight="1" x14ac:dyDescent="0.2">
      <c r="A35" s="63"/>
      <c r="B35" s="64" t="s">
        <v>3512</v>
      </c>
      <c r="C35" s="65" t="s">
        <v>3513</v>
      </c>
      <c r="D35" s="65" t="s">
        <v>98</v>
      </c>
      <c r="E35" s="66">
        <v>6.0000000000000001E-3</v>
      </c>
      <c r="F35" s="66">
        <v>3.5999999999999997E-2</v>
      </c>
      <c r="G35" s="1">
        <v>44.1</v>
      </c>
      <c r="H35" s="1">
        <v>44.1</v>
      </c>
      <c r="I35" s="1">
        <v>1.5875999999999999</v>
      </c>
      <c r="J35" s="1">
        <v>1.5875999999999999</v>
      </c>
      <c r="K35" s="1"/>
      <c r="L35" s="1"/>
      <c r="M35" s="1"/>
      <c r="N35" s="1"/>
      <c r="O35" s="1"/>
      <c r="P35" s="1"/>
      <c r="R35" s="1">
        <v>75.900000000000006</v>
      </c>
      <c r="S35" s="1">
        <v>2.7324000000000002</v>
      </c>
      <c r="T35" s="15">
        <f t="shared" si="0"/>
        <v>1.7210884353741498</v>
      </c>
      <c r="U35" s="15">
        <f t="shared" si="1"/>
        <v>1.6954364238353166</v>
      </c>
      <c r="V35" s="16">
        <f t="shared" si="2"/>
        <v>74.768746291137461</v>
      </c>
      <c r="W35" s="16">
        <f t="shared" si="3"/>
        <v>30.66874629113746</v>
      </c>
      <c r="X35" s="16">
        <f t="shared" si="4"/>
        <v>1.1040748664809485</v>
      </c>
      <c r="Y35" s="15">
        <f t="shared" si="5"/>
        <v>4.5848355451969969E-2</v>
      </c>
      <c r="Z35" s="15">
        <f t="shared" si="6"/>
        <v>1.1992624151289988E-2</v>
      </c>
      <c r="AA35" s="15">
        <f t="shared" si="7"/>
        <v>1.9115055013239957E-2</v>
      </c>
      <c r="AB35" s="15">
        <f t="shared" si="8"/>
        <v>2.5652011538833303E-2</v>
      </c>
      <c r="AD35" s="21"/>
    </row>
    <row r="36" spans="1:30" ht="13.5" customHeight="1" x14ac:dyDescent="0.2">
      <c r="A36" s="63"/>
      <c r="B36" s="64" t="s">
        <v>409</v>
      </c>
      <c r="C36" s="65" t="s">
        <v>410</v>
      </c>
      <c r="D36" s="65" t="s">
        <v>41</v>
      </c>
      <c r="E36" s="66">
        <v>4.5999999999999999E-2</v>
      </c>
      <c r="F36" s="66">
        <v>0.27600000000000002</v>
      </c>
      <c r="G36" s="1">
        <v>42.8</v>
      </c>
      <c r="H36" s="1">
        <v>42.8</v>
      </c>
      <c r="I36" s="1">
        <v>11.812799999999999</v>
      </c>
      <c r="J36" s="1">
        <v>11.812799999999999</v>
      </c>
      <c r="K36" s="1"/>
      <c r="L36" s="1"/>
      <c r="M36" s="1"/>
      <c r="N36" s="1"/>
      <c r="O36" s="1"/>
      <c r="P36" s="1"/>
      <c r="R36" s="1">
        <v>53.4</v>
      </c>
      <c r="S36" s="1">
        <v>14.7384</v>
      </c>
      <c r="T36" s="15">
        <f t="shared" si="0"/>
        <v>1.2476635514018692</v>
      </c>
      <c r="U36" s="15">
        <f t="shared" si="1"/>
        <v>1.222011539863036</v>
      </c>
      <c r="V36" s="16">
        <f t="shared" si="2"/>
        <v>52.302093906137941</v>
      </c>
      <c r="W36" s="16">
        <f t="shared" si="3"/>
        <v>9.5020939061379437</v>
      </c>
      <c r="X36" s="16">
        <f t="shared" si="4"/>
        <v>2.6225779180940725</v>
      </c>
      <c r="Y36" s="15">
        <f t="shared" si="5"/>
        <v>4.5848355451969969E-2</v>
      </c>
      <c r="Z36" s="15">
        <f t="shared" si="6"/>
        <v>1.1992624151289988E-2</v>
      </c>
      <c r="AA36" s="15">
        <f t="shared" si="7"/>
        <v>1.9115055013239957E-2</v>
      </c>
      <c r="AB36" s="15">
        <f t="shared" si="8"/>
        <v>2.5652011538833303E-2</v>
      </c>
      <c r="AD36" s="21"/>
    </row>
    <row r="37" spans="1:30" ht="13.5" customHeight="1" x14ac:dyDescent="0.2">
      <c r="A37" s="63"/>
      <c r="B37" s="64" t="s">
        <v>172</v>
      </c>
      <c r="C37" s="65" t="s">
        <v>173</v>
      </c>
      <c r="D37" s="65" t="s">
        <v>139</v>
      </c>
      <c r="E37" s="66">
        <v>3.024E-2</v>
      </c>
      <c r="F37" s="66">
        <v>0.18143999999999999</v>
      </c>
      <c r="G37" s="1">
        <v>348</v>
      </c>
      <c r="H37" s="1">
        <v>348</v>
      </c>
      <c r="I37" s="1">
        <v>63.141120000000001</v>
      </c>
      <c r="J37" s="1">
        <v>63.141120000000001</v>
      </c>
      <c r="K37" s="1"/>
      <c r="L37" s="1"/>
      <c r="M37" s="1"/>
      <c r="N37" s="1"/>
      <c r="O37" s="1"/>
      <c r="P37" s="1"/>
      <c r="R37" s="1">
        <v>400</v>
      </c>
      <c r="S37" s="1">
        <v>72.575999999999993</v>
      </c>
      <c r="T37" s="15">
        <f t="shared" si="0"/>
        <v>1.1494252873563218</v>
      </c>
      <c r="U37" s="15">
        <f t="shared" si="1"/>
        <v>1.1237732758174885</v>
      </c>
      <c r="V37" s="16">
        <f t="shared" si="2"/>
        <v>391.07309998448602</v>
      </c>
      <c r="W37" s="16">
        <f t="shared" si="3"/>
        <v>43.073099984486021</v>
      </c>
      <c r="X37" s="16">
        <f t="shared" si="4"/>
        <v>7.8151832611851431</v>
      </c>
      <c r="Y37" s="15">
        <f t="shared" si="5"/>
        <v>4.5848355451969969E-2</v>
      </c>
      <c r="Z37" s="15">
        <f t="shared" si="6"/>
        <v>1.1992624151289988E-2</v>
      </c>
      <c r="AA37" s="15">
        <f t="shared" si="7"/>
        <v>1.9115055013239957E-2</v>
      </c>
      <c r="AB37" s="15">
        <f t="shared" si="8"/>
        <v>2.5652011538833303E-2</v>
      </c>
      <c r="AD37" s="21"/>
    </row>
    <row r="38" spans="1:30" ht="13.5" customHeight="1" x14ac:dyDescent="0.2">
      <c r="A38" s="63"/>
      <c r="B38" s="64" t="s">
        <v>101</v>
      </c>
      <c r="C38" s="65" t="s">
        <v>102</v>
      </c>
      <c r="D38" s="65" t="s">
        <v>92</v>
      </c>
      <c r="E38" s="66">
        <v>6.1999999999999998E-3</v>
      </c>
      <c r="F38" s="66">
        <v>3.7199999999999997E-2</v>
      </c>
      <c r="G38" s="1">
        <v>4650</v>
      </c>
      <c r="H38" s="1">
        <v>4650</v>
      </c>
      <c r="I38" s="1">
        <v>172.98</v>
      </c>
      <c r="J38" s="1">
        <v>172.98</v>
      </c>
      <c r="K38" s="1"/>
      <c r="L38" s="1"/>
      <c r="M38" s="1"/>
      <c r="N38" s="1"/>
      <c r="O38" s="1"/>
      <c r="P38" s="1"/>
      <c r="R38" s="1">
        <v>7820</v>
      </c>
      <c r="S38" s="1">
        <v>290.904</v>
      </c>
      <c r="T38" s="15">
        <f t="shared" si="0"/>
        <v>1.6817204301075268</v>
      </c>
      <c r="U38" s="15">
        <f t="shared" si="1"/>
        <v>1.6560684185686936</v>
      </c>
      <c r="V38" s="16">
        <f t="shared" si="2"/>
        <v>7700.7181463444249</v>
      </c>
      <c r="W38" s="16">
        <f t="shared" si="3"/>
        <v>3050.7181463444249</v>
      </c>
      <c r="X38" s="16">
        <f t="shared" si="4"/>
        <v>113.4867150440126</v>
      </c>
      <c r="Y38" s="15">
        <f t="shared" si="5"/>
        <v>4.5848355451969969E-2</v>
      </c>
      <c r="Z38" s="15">
        <f t="shared" si="6"/>
        <v>1.1992624151289988E-2</v>
      </c>
      <c r="AA38" s="15">
        <f t="shared" si="7"/>
        <v>1.9115055013239957E-2</v>
      </c>
      <c r="AB38" s="15">
        <f t="shared" si="8"/>
        <v>2.5652011538833303E-2</v>
      </c>
      <c r="AD38" s="21"/>
    </row>
    <row r="39" spans="1:30" ht="13.5" customHeight="1" thickBot="1" x14ac:dyDescent="0.25">
      <c r="A39" s="63"/>
      <c r="B39" s="64" t="s">
        <v>3514</v>
      </c>
      <c r="C39" s="65" t="s">
        <v>3515</v>
      </c>
      <c r="D39" s="65" t="s">
        <v>92</v>
      </c>
      <c r="E39" s="66">
        <v>4.0000000000000001E-3</v>
      </c>
      <c r="F39" s="66">
        <v>2.4E-2</v>
      </c>
      <c r="G39" s="1">
        <v>6490</v>
      </c>
      <c r="H39" s="1">
        <v>6490</v>
      </c>
      <c r="I39" s="1">
        <v>155.76</v>
      </c>
      <c r="J39" s="1">
        <v>155.76</v>
      </c>
      <c r="K39" s="1"/>
      <c r="L39" s="1"/>
      <c r="M39" s="1"/>
      <c r="N39" s="1"/>
      <c r="O39" s="1"/>
      <c r="P39" s="1"/>
      <c r="R39" s="1">
        <v>10900</v>
      </c>
      <c r="S39" s="1">
        <v>261.60000000000002</v>
      </c>
      <c r="T39" s="15">
        <f t="shared" si="0"/>
        <v>1.6795069337442219</v>
      </c>
      <c r="U39" s="15">
        <f t="shared" si="1"/>
        <v>1.6538549222053887</v>
      </c>
      <c r="V39" s="16">
        <f t="shared" si="2"/>
        <v>10733.518445112972</v>
      </c>
      <c r="W39" s="16">
        <f t="shared" si="3"/>
        <v>4243.5184451129717</v>
      </c>
      <c r="X39" s="16">
        <f t="shared" si="4"/>
        <v>101.84444268271132</v>
      </c>
      <c r="Y39" s="15">
        <f t="shared" si="5"/>
        <v>4.5848355451969969E-2</v>
      </c>
      <c r="Z39" s="15">
        <f t="shared" si="6"/>
        <v>1.1992624151289988E-2</v>
      </c>
      <c r="AA39" s="15">
        <f t="shared" si="7"/>
        <v>1.9115055013239957E-2</v>
      </c>
      <c r="AB39" s="15">
        <f t="shared" si="8"/>
        <v>2.5652011538833303E-2</v>
      </c>
      <c r="AD39" s="21"/>
    </row>
    <row r="40" spans="1:30" ht="24" customHeight="1" thickBot="1" x14ac:dyDescent="0.25">
      <c r="A40" s="8">
        <v>5</v>
      </c>
      <c r="B40" s="9" t="s">
        <v>3520</v>
      </c>
      <c r="C40" s="10" t="s">
        <v>3521</v>
      </c>
      <c r="D40" s="10" t="s">
        <v>41</v>
      </c>
      <c r="E40" s="11">
        <v>0</v>
      </c>
      <c r="F40" s="11">
        <v>1</v>
      </c>
      <c r="G40" s="12">
        <v>2189.06</v>
      </c>
      <c r="H40" s="12">
        <v>220.2</v>
      </c>
      <c r="I40" s="12">
        <v>220.2</v>
      </c>
      <c r="J40" s="12">
        <v>54.8</v>
      </c>
      <c r="K40" s="12">
        <v>61.253</v>
      </c>
      <c r="L40" s="12">
        <v>0</v>
      </c>
      <c r="M40" s="12">
        <v>0</v>
      </c>
      <c r="N40" s="12">
        <v>20.703513999999998</v>
      </c>
      <c r="O40" s="12">
        <v>39.185410179999998</v>
      </c>
      <c r="P40" s="13">
        <v>20.312869385199999</v>
      </c>
      <c r="R40" s="12">
        <v>244.58</v>
      </c>
      <c r="S40" s="12">
        <v>57.7</v>
      </c>
      <c r="T40" s="15"/>
      <c r="U40" s="15"/>
      <c r="V40" s="16"/>
      <c r="W40" s="16"/>
      <c r="X40" s="16"/>
      <c r="Y40" s="15"/>
      <c r="Z40" s="15"/>
      <c r="AA40" s="15"/>
      <c r="AB40" s="15"/>
      <c r="AD40" s="21"/>
    </row>
    <row r="41" spans="1:30" ht="13.5" customHeight="1" thickBot="1" x14ac:dyDescent="0.25">
      <c r="A41" s="63"/>
      <c r="B41" s="64" t="s">
        <v>3522</v>
      </c>
      <c r="C41" s="65" t="s">
        <v>3523</v>
      </c>
      <c r="D41" s="65" t="s">
        <v>41</v>
      </c>
      <c r="E41" s="66">
        <v>0.01</v>
      </c>
      <c r="F41" s="66">
        <v>0.01</v>
      </c>
      <c r="G41" s="1">
        <v>5480</v>
      </c>
      <c r="H41" s="1">
        <v>5480</v>
      </c>
      <c r="I41" s="1">
        <v>54.8</v>
      </c>
      <c r="J41" s="1">
        <v>54.8</v>
      </c>
      <c r="K41" s="1"/>
      <c r="L41" s="1"/>
      <c r="M41" s="1"/>
      <c r="N41" s="1"/>
      <c r="O41" s="1"/>
      <c r="P41" s="1"/>
      <c r="R41" s="1">
        <v>5770</v>
      </c>
      <c r="S41" s="1">
        <v>57.7</v>
      </c>
      <c r="T41" s="15">
        <f t="shared" si="0"/>
        <v>1.052919708029197</v>
      </c>
      <c r="U41" s="15">
        <f t="shared" si="1"/>
        <v>1.0272676964903638</v>
      </c>
      <c r="V41" s="16">
        <f t="shared" si="2"/>
        <v>5629.4269767671931</v>
      </c>
      <c r="W41" s="16">
        <f t="shared" si="3"/>
        <v>149.42697676719308</v>
      </c>
      <c r="X41" s="16">
        <f t="shared" si="4"/>
        <v>1.4942697676719308</v>
      </c>
      <c r="Y41" s="15">
        <f t="shared" si="5"/>
        <v>4.5848355451969969E-2</v>
      </c>
      <c r="Z41" s="15">
        <f t="shared" si="6"/>
        <v>1.1992624151289988E-2</v>
      </c>
      <c r="AA41" s="15">
        <f t="shared" si="7"/>
        <v>1.9115055013239957E-2</v>
      </c>
      <c r="AB41" s="15">
        <f t="shared" si="8"/>
        <v>2.5652011538833303E-2</v>
      </c>
      <c r="AD41" s="21"/>
    </row>
    <row r="42" spans="1:30" ht="24" customHeight="1" x14ac:dyDescent="0.2">
      <c r="A42" s="67">
        <v>6</v>
      </c>
      <c r="B42" s="68" t="s">
        <v>3524</v>
      </c>
      <c r="C42" s="69" t="s">
        <v>3525</v>
      </c>
      <c r="D42" s="69" t="s">
        <v>41</v>
      </c>
      <c r="E42" s="70">
        <v>0</v>
      </c>
      <c r="F42" s="70">
        <v>1</v>
      </c>
      <c r="G42" s="71">
        <v>566.41</v>
      </c>
      <c r="H42" s="71">
        <v>124.77</v>
      </c>
      <c r="I42" s="71">
        <v>124.77</v>
      </c>
      <c r="J42" s="71">
        <v>0</v>
      </c>
      <c r="K42" s="71">
        <v>41.808999999999997</v>
      </c>
      <c r="L42" s="71">
        <v>0</v>
      </c>
      <c r="M42" s="71">
        <v>23.95</v>
      </c>
      <c r="N42" s="71">
        <v>14.131442</v>
      </c>
      <c r="O42" s="71">
        <v>29.559463539999999</v>
      </c>
      <c r="P42" s="72">
        <v>15.3229867756</v>
      </c>
      <c r="R42" s="71">
        <v>142.13999999999999</v>
      </c>
      <c r="S42" s="71">
        <v>0</v>
      </c>
      <c r="T42" s="15"/>
      <c r="U42" s="15"/>
      <c r="V42" s="16"/>
      <c r="W42" s="16"/>
      <c r="X42" s="16"/>
      <c r="Y42" s="15"/>
      <c r="Z42" s="15"/>
      <c r="AA42" s="15"/>
      <c r="AB42" s="15"/>
      <c r="AD42" s="21"/>
    </row>
    <row r="43" spans="1:30" ht="13.5" customHeight="1" thickBot="1" x14ac:dyDescent="0.25">
      <c r="A43" s="73">
        <v>7</v>
      </c>
      <c r="B43" s="74" t="s">
        <v>3526</v>
      </c>
      <c r="C43" s="75" t="s">
        <v>3527</v>
      </c>
      <c r="D43" s="75" t="s">
        <v>38</v>
      </c>
      <c r="E43" s="76">
        <v>0</v>
      </c>
      <c r="F43" s="76">
        <v>5</v>
      </c>
      <c r="G43" s="77">
        <v>2602.75</v>
      </c>
      <c r="H43" s="77">
        <v>396.71</v>
      </c>
      <c r="I43" s="77">
        <v>1983.55</v>
      </c>
      <c r="J43" s="77">
        <v>81.599999999999994</v>
      </c>
      <c r="K43" s="77">
        <v>419.315</v>
      </c>
      <c r="L43" s="77">
        <v>0</v>
      </c>
      <c r="M43" s="77">
        <v>0</v>
      </c>
      <c r="N43" s="77">
        <v>141.72846999999999</v>
      </c>
      <c r="O43" s="77">
        <v>450.58358390000001</v>
      </c>
      <c r="P43" s="78">
        <v>233.572787546</v>
      </c>
      <c r="R43" s="77">
        <v>468.98</v>
      </c>
      <c r="S43" s="77">
        <v>142.4</v>
      </c>
      <c r="T43" s="15"/>
      <c r="U43" s="15"/>
      <c r="V43" s="16"/>
      <c r="W43" s="16"/>
      <c r="X43" s="16"/>
      <c r="Y43" s="15"/>
      <c r="Z43" s="15"/>
      <c r="AA43" s="15"/>
      <c r="AB43" s="15"/>
      <c r="AD43" s="21"/>
    </row>
    <row r="44" spans="1:30" ht="13.5" customHeight="1" thickBot="1" x14ac:dyDescent="0.25">
      <c r="A44" s="63"/>
      <c r="B44" s="64" t="s">
        <v>3528</v>
      </c>
      <c r="C44" s="65" t="s">
        <v>3529</v>
      </c>
      <c r="D44" s="65" t="s">
        <v>139</v>
      </c>
      <c r="E44" s="66">
        <v>6.4000000000000005E-4</v>
      </c>
      <c r="F44" s="66">
        <v>3.2000000000000002E-3</v>
      </c>
      <c r="G44" s="1">
        <v>25500</v>
      </c>
      <c r="H44" s="1">
        <v>25500</v>
      </c>
      <c r="I44" s="1">
        <v>81.599999999999994</v>
      </c>
      <c r="J44" s="1">
        <v>81.599999999999994</v>
      </c>
      <c r="K44" s="1"/>
      <c r="L44" s="1"/>
      <c r="M44" s="1"/>
      <c r="N44" s="1"/>
      <c r="O44" s="1"/>
      <c r="P44" s="1"/>
      <c r="R44" s="1">
        <v>44500</v>
      </c>
      <c r="S44" s="1">
        <v>142.4</v>
      </c>
      <c r="T44" s="15">
        <f t="shared" si="0"/>
        <v>1.7450980392156863</v>
      </c>
      <c r="U44" s="15">
        <f t="shared" si="1"/>
        <v>1.7194460276768531</v>
      </c>
      <c r="V44" s="16">
        <f t="shared" si="2"/>
        <v>43845.873705759754</v>
      </c>
      <c r="W44" s="16">
        <f t="shared" si="3"/>
        <v>18345.873705759754</v>
      </c>
      <c r="X44" s="16">
        <f t="shared" si="4"/>
        <v>58.706795858431214</v>
      </c>
      <c r="Y44" s="15">
        <f t="shared" si="5"/>
        <v>4.5848355451969969E-2</v>
      </c>
      <c r="Z44" s="15">
        <f t="shared" si="6"/>
        <v>1.1992624151289988E-2</v>
      </c>
      <c r="AA44" s="15">
        <f t="shared" si="7"/>
        <v>1.9115055013239957E-2</v>
      </c>
      <c r="AB44" s="15">
        <f t="shared" si="8"/>
        <v>2.5652011538833303E-2</v>
      </c>
      <c r="AD44" s="21"/>
    </row>
    <row r="45" spans="1:30" ht="13.5" customHeight="1" x14ac:dyDescent="0.2">
      <c r="A45" s="67">
        <v>8</v>
      </c>
      <c r="B45" s="68" t="s">
        <v>3530</v>
      </c>
      <c r="C45" s="69" t="s">
        <v>3531</v>
      </c>
      <c r="D45" s="69" t="s">
        <v>38</v>
      </c>
      <c r="E45" s="70">
        <v>0</v>
      </c>
      <c r="F45" s="70">
        <v>5</v>
      </c>
      <c r="G45" s="71">
        <v>686.37</v>
      </c>
      <c r="H45" s="71">
        <v>189.59</v>
      </c>
      <c r="I45" s="71">
        <v>947.95</v>
      </c>
      <c r="J45" s="71">
        <v>0</v>
      </c>
      <c r="K45" s="71">
        <v>152.24299999999999</v>
      </c>
      <c r="L45" s="71">
        <v>169</v>
      </c>
      <c r="M45" s="71">
        <v>234.25</v>
      </c>
      <c r="N45" s="71">
        <v>51.458134000000001</v>
      </c>
      <c r="O45" s="71">
        <v>224.57191958000001</v>
      </c>
      <c r="P45" s="72">
        <v>116.4132275012</v>
      </c>
      <c r="R45" s="71">
        <v>222.4</v>
      </c>
      <c r="S45" s="71">
        <v>0</v>
      </c>
      <c r="T45" s="15"/>
      <c r="U45" s="15"/>
      <c r="V45" s="16"/>
      <c r="W45" s="16"/>
      <c r="X45" s="16"/>
      <c r="Y45" s="15"/>
      <c r="Z45" s="15"/>
      <c r="AA45" s="15"/>
      <c r="AB45" s="15"/>
      <c r="AD45" s="21"/>
    </row>
    <row r="46" spans="1:30" ht="13.5" customHeight="1" thickBot="1" x14ac:dyDescent="0.25">
      <c r="A46" s="73">
        <v>9</v>
      </c>
      <c r="B46" s="74" t="s">
        <v>2030</v>
      </c>
      <c r="C46" s="75" t="s">
        <v>2031</v>
      </c>
      <c r="D46" s="75" t="s">
        <v>95</v>
      </c>
      <c r="E46" s="76">
        <v>0</v>
      </c>
      <c r="F46" s="76">
        <v>20</v>
      </c>
      <c r="G46" s="77">
        <v>34.619999999999997</v>
      </c>
      <c r="H46" s="77">
        <v>29.86</v>
      </c>
      <c r="I46" s="77">
        <v>597.20000000000005</v>
      </c>
      <c r="J46" s="77">
        <v>146.4</v>
      </c>
      <c r="K46" s="77">
        <v>215.68</v>
      </c>
      <c r="L46" s="77">
        <v>0</v>
      </c>
      <c r="M46" s="77">
        <v>0</v>
      </c>
      <c r="N46" s="77">
        <v>72.899839999999998</v>
      </c>
      <c r="O46" s="77">
        <v>106.7745408</v>
      </c>
      <c r="P46" s="78">
        <v>55.349613312000002</v>
      </c>
      <c r="R46" s="77">
        <v>36.450000000000003</v>
      </c>
      <c r="S46" s="77">
        <v>233.76</v>
      </c>
      <c r="T46" s="15"/>
      <c r="U46" s="15"/>
      <c r="V46" s="16"/>
      <c r="W46" s="16"/>
      <c r="X46" s="16"/>
      <c r="Y46" s="15"/>
      <c r="Z46" s="15"/>
      <c r="AA46" s="15"/>
      <c r="AB46" s="15"/>
      <c r="AD46" s="21"/>
    </row>
    <row r="47" spans="1:30" ht="13.5" customHeight="1" x14ac:dyDescent="0.2">
      <c r="A47" s="63"/>
      <c r="B47" s="64" t="s">
        <v>2032</v>
      </c>
      <c r="C47" s="65" t="s">
        <v>2033</v>
      </c>
      <c r="D47" s="65" t="s">
        <v>92</v>
      </c>
      <c r="E47" s="66">
        <v>1E-3</v>
      </c>
      <c r="F47" s="66">
        <v>0.02</v>
      </c>
      <c r="G47" s="1">
        <v>6300</v>
      </c>
      <c r="H47" s="1">
        <v>6300</v>
      </c>
      <c r="I47" s="1">
        <v>126</v>
      </c>
      <c r="J47" s="1">
        <v>126</v>
      </c>
      <c r="K47" s="1"/>
      <c r="L47" s="1"/>
      <c r="M47" s="1"/>
      <c r="N47" s="1"/>
      <c r="O47" s="1"/>
      <c r="P47" s="1"/>
      <c r="R47" s="1">
        <v>10500</v>
      </c>
      <c r="S47" s="1">
        <v>210</v>
      </c>
      <c r="T47" s="15">
        <f t="shared" si="0"/>
        <v>1.6666666666666667</v>
      </c>
      <c r="U47" s="15">
        <f t="shared" si="1"/>
        <v>1.6410146551278335</v>
      </c>
      <c r="V47" s="16">
        <f t="shared" si="2"/>
        <v>10338.392327305352</v>
      </c>
      <c r="W47" s="16">
        <f t="shared" si="3"/>
        <v>4038.3923273053515</v>
      </c>
      <c r="X47" s="16">
        <f t="shared" si="4"/>
        <v>80.767846546107037</v>
      </c>
      <c r="Y47" s="15">
        <f t="shared" si="5"/>
        <v>4.5848355451969969E-2</v>
      </c>
      <c r="Z47" s="15">
        <f t="shared" si="6"/>
        <v>1.1992624151289988E-2</v>
      </c>
      <c r="AA47" s="15">
        <f t="shared" si="7"/>
        <v>1.9115055013239957E-2</v>
      </c>
      <c r="AB47" s="15">
        <f t="shared" si="8"/>
        <v>2.5652011538833303E-2</v>
      </c>
      <c r="AD47" s="21"/>
    </row>
    <row r="48" spans="1:30" ht="13.5" customHeight="1" thickBot="1" x14ac:dyDescent="0.25">
      <c r="A48" s="63"/>
      <c r="B48" s="64" t="s">
        <v>2034</v>
      </c>
      <c r="C48" s="65" t="s">
        <v>2035</v>
      </c>
      <c r="D48" s="65" t="s">
        <v>95</v>
      </c>
      <c r="E48" s="66">
        <v>1.2</v>
      </c>
      <c r="F48" s="66">
        <v>24</v>
      </c>
      <c r="G48" s="1">
        <v>0.85</v>
      </c>
      <c r="H48" s="1">
        <v>0.85</v>
      </c>
      <c r="I48" s="1">
        <v>20.399999999999999</v>
      </c>
      <c r="J48" s="1">
        <v>20.399999999999999</v>
      </c>
      <c r="K48" s="1"/>
      <c r="L48" s="1"/>
      <c r="M48" s="1"/>
      <c r="N48" s="1"/>
      <c r="O48" s="1"/>
      <c r="P48" s="1"/>
      <c r="R48" s="1">
        <v>0.99</v>
      </c>
      <c r="S48" s="1">
        <v>23.76</v>
      </c>
      <c r="T48" s="15">
        <f t="shared" si="0"/>
        <v>1.1647058823529413</v>
      </c>
      <c r="U48" s="15">
        <f t="shared" si="1"/>
        <v>1.139053870814108</v>
      </c>
      <c r="V48" s="16">
        <f t="shared" si="2"/>
        <v>0.96819579019199176</v>
      </c>
      <c r="W48" s="16">
        <f t="shared" si="3"/>
        <v>0.11819579019199178</v>
      </c>
      <c r="X48" s="16">
        <f t="shared" si="4"/>
        <v>2.8366989646078027</v>
      </c>
      <c r="Y48" s="15">
        <f t="shared" si="5"/>
        <v>4.5848355451969969E-2</v>
      </c>
      <c r="Z48" s="15">
        <f t="shared" si="6"/>
        <v>1.1992624151289988E-2</v>
      </c>
      <c r="AA48" s="15">
        <f t="shared" si="7"/>
        <v>1.9115055013239957E-2</v>
      </c>
      <c r="AB48" s="15">
        <f t="shared" si="8"/>
        <v>2.5652011538833303E-2</v>
      </c>
      <c r="AD48" s="21"/>
    </row>
    <row r="49" spans="1:30" ht="13.5" customHeight="1" x14ac:dyDescent="0.2">
      <c r="A49" s="67">
        <v>10</v>
      </c>
      <c r="B49" s="68" t="s">
        <v>2036</v>
      </c>
      <c r="C49" s="69" t="s">
        <v>2037</v>
      </c>
      <c r="D49" s="69" t="s">
        <v>95</v>
      </c>
      <c r="E49" s="70">
        <v>0</v>
      </c>
      <c r="F49" s="70">
        <v>20</v>
      </c>
      <c r="G49" s="71">
        <v>18.86</v>
      </c>
      <c r="H49" s="71">
        <v>12.68</v>
      </c>
      <c r="I49" s="71">
        <v>253.6</v>
      </c>
      <c r="J49" s="71">
        <v>0</v>
      </c>
      <c r="K49" s="71">
        <v>121.32</v>
      </c>
      <c r="L49" s="71">
        <v>0</v>
      </c>
      <c r="M49" s="71">
        <v>0</v>
      </c>
      <c r="N49" s="71">
        <v>41.006160000000001</v>
      </c>
      <c r="O49" s="71">
        <v>60.060679200000003</v>
      </c>
      <c r="P49" s="72">
        <v>31.134157488</v>
      </c>
      <c r="R49" s="71">
        <v>13.93</v>
      </c>
      <c r="S49" s="71">
        <v>0</v>
      </c>
      <c r="T49" s="15"/>
      <c r="U49" s="15"/>
      <c r="V49" s="16"/>
      <c r="W49" s="16"/>
      <c r="X49" s="16"/>
      <c r="Y49" s="15"/>
      <c r="Z49" s="15"/>
      <c r="AA49" s="15"/>
      <c r="AB49" s="15"/>
      <c r="AD49" s="21"/>
    </row>
    <row r="50" spans="1:30" ht="24" customHeight="1" thickBot="1" x14ac:dyDescent="0.25">
      <c r="A50" s="73">
        <v>11</v>
      </c>
      <c r="B50" s="74" t="s">
        <v>3532</v>
      </c>
      <c r="C50" s="75" t="s">
        <v>3533</v>
      </c>
      <c r="D50" s="75" t="s">
        <v>95</v>
      </c>
      <c r="E50" s="76">
        <v>0</v>
      </c>
      <c r="F50" s="76">
        <v>6</v>
      </c>
      <c r="G50" s="77">
        <v>423.69</v>
      </c>
      <c r="H50" s="77">
        <v>69.709999999999994</v>
      </c>
      <c r="I50" s="77">
        <v>418.26</v>
      </c>
      <c r="J50" s="77">
        <v>115.57680000000001</v>
      </c>
      <c r="K50" s="77">
        <v>98.16</v>
      </c>
      <c r="L50" s="77">
        <v>0</v>
      </c>
      <c r="M50" s="77">
        <v>0</v>
      </c>
      <c r="N50" s="77">
        <v>33.178080000000001</v>
      </c>
      <c r="O50" s="77">
        <v>71.7052896</v>
      </c>
      <c r="P50" s="78">
        <v>37.170471743999997</v>
      </c>
      <c r="R50" s="77">
        <v>77.760000000000005</v>
      </c>
      <c r="S50" s="77">
        <v>121.224</v>
      </c>
      <c r="T50" s="15"/>
      <c r="U50" s="15"/>
      <c r="V50" s="16"/>
      <c r="W50" s="16"/>
      <c r="X50" s="16"/>
      <c r="Y50" s="15"/>
      <c r="Z50" s="15"/>
      <c r="AA50" s="15"/>
      <c r="AB50" s="15"/>
      <c r="AD50" s="21"/>
    </row>
    <row r="51" spans="1:30" ht="13.5" customHeight="1" x14ac:dyDescent="0.2">
      <c r="A51" s="63"/>
      <c r="B51" s="64" t="s">
        <v>3534</v>
      </c>
      <c r="C51" s="65" t="s">
        <v>3535</v>
      </c>
      <c r="D51" s="65" t="s">
        <v>41</v>
      </c>
      <c r="E51" s="66">
        <v>5.0000000000000001E-3</v>
      </c>
      <c r="F51" s="66">
        <v>0.03</v>
      </c>
      <c r="G51" s="1">
        <v>3530</v>
      </c>
      <c r="H51" s="1">
        <v>3530</v>
      </c>
      <c r="I51" s="1">
        <v>105.9</v>
      </c>
      <c r="J51" s="1">
        <v>105.9</v>
      </c>
      <c r="K51" s="1"/>
      <c r="L51" s="1"/>
      <c r="M51" s="1"/>
      <c r="N51" s="1"/>
      <c r="O51" s="1"/>
      <c r="P51" s="1"/>
      <c r="R51" s="1">
        <v>3700</v>
      </c>
      <c r="S51" s="1">
        <v>111</v>
      </c>
      <c r="T51" s="15">
        <f t="shared" si="0"/>
        <v>1.048158640226629</v>
      </c>
      <c r="U51" s="15">
        <f t="shared" si="1"/>
        <v>1.0225066286877957</v>
      </c>
      <c r="V51" s="16">
        <f t="shared" si="2"/>
        <v>3609.4483992679188</v>
      </c>
      <c r="W51" s="16">
        <f t="shared" si="3"/>
        <v>79.44839926791883</v>
      </c>
      <c r="X51" s="16">
        <f t="shared" si="4"/>
        <v>2.3834519780375647</v>
      </c>
      <c r="Y51" s="15">
        <f t="shared" si="5"/>
        <v>4.5848355451969969E-2</v>
      </c>
      <c r="Z51" s="15">
        <f t="shared" si="6"/>
        <v>1.1992624151289988E-2</v>
      </c>
      <c r="AA51" s="15">
        <f t="shared" si="7"/>
        <v>1.9115055013239957E-2</v>
      </c>
      <c r="AB51" s="15">
        <f t="shared" si="8"/>
        <v>2.5652011538833303E-2</v>
      </c>
      <c r="AD51" s="21"/>
    </row>
    <row r="52" spans="1:30" ht="13.5" customHeight="1" x14ac:dyDescent="0.2">
      <c r="A52" s="63"/>
      <c r="B52" s="64" t="s">
        <v>3536</v>
      </c>
      <c r="C52" s="65" t="s">
        <v>3537</v>
      </c>
      <c r="D52" s="65" t="s">
        <v>41</v>
      </c>
      <c r="E52" s="66">
        <v>8.0000000000000002E-3</v>
      </c>
      <c r="F52" s="66">
        <v>4.8000000000000001E-2</v>
      </c>
      <c r="G52" s="1">
        <v>152</v>
      </c>
      <c r="H52" s="1">
        <v>152</v>
      </c>
      <c r="I52" s="1">
        <v>7.2960000000000003</v>
      </c>
      <c r="J52" s="1">
        <v>7.2960000000000003</v>
      </c>
      <c r="K52" s="1"/>
      <c r="L52" s="1"/>
      <c r="M52" s="1"/>
      <c r="N52" s="1"/>
      <c r="O52" s="1"/>
      <c r="P52" s="1"/>
      <c r="R52" s="1">
        <v>161</v>
      </c>
      <c r="S52" s="1">
        <v>7.7279999999999998</v>
      </c>
      <c r="T52" s="15">
        <f t="shared" si="0"/>
        <v>1.0592105263157894</v>
      </c>
      <c r="U52" s="15">
        <f t="shared" si="1"/>
        <v>1.0335585147769561</v>
      </c>
      <c r="V52" s="16">
        <f t="shared" si="2"/>
        <v>157.10089424609734</v>
      </c>
      <c r="W52" s="16">
        <f t="shared" si="3"/>
        <v>5.1008942460973401</v>
      </c>
      <c r="X52" s="16">
        <f t="shared" si="4"/>
        <v>0.24484292381267234</v>
      </c>
      <c r="Y52" s="15">
        <f t="shared" si="5"/>
        <v>4.5848355451969969E-2</v>
      </c>
      <c r="Z52" s="15">
        <f t="shared" si="6"/>
        <v>1.1992624151289988E-2</v>
      </c>
      <c r="AA52" s="15">
        <f t="shared" si="7"/>
        <v>1.9115055013239957E-2</v>
      </c>
      <c r="AB52" s="15">
        <f t="shared" si="8"/>
        <v>2.5652011538833303E-2</v>
      </c>
      <c r="AD52" s="21"/>
    </row>
    <row r="53" spans="1:30" ht="13.5" customHeight="1" thickBot="1" x14ac:dyDescent="0.25">
      <c r="A53" s="63"/>
      <c r="B53" s="64" t="s">
        <v>3538</v>
      </c>
      <c r="C53" s="65" t="s">
        <v>3539</v>
      </c>
      <c r="D53" s="65" t="s">
        <v>41</v>
      </c>
      <c r="E53" s="66">
        <v>8.0000000000000002E-3</v>
      </c>
      <c r="F53" s="66">
        <v>4.8000000000000001E-2</v>
      </c>
      <c r="G53" s="1">
        <v>49.6</v>
      </c>
      <c r="H53" s="1">
        <v>49.6</v>
      </c>
      <c r="I53" s="1">
        <v>2.3807999999999998</v>
      </c>
      <c r="J53" s="1">
        <v>2.3807999999999998</v>
      </c>
      <c r="K53" s="1"/>
      <c r="L53" s="1"/>
      <c r="M53" s="1"/>
      <c r="N53" s="1"/>
      <c r="O53" s="1"/>
      <c r="P53" s="1"/>
      <c r="R53" s="1">
        <v>52</v>
      </c>
      <c r="S53" s="1">
        <v>2.496</v>
      </c>
      <c r="T53" s="15">
        <f t="shared" si="0"/>
        <v>1.0483870967741935</v>
      </c>
      <c r="U53" s="15">
        <f t="shared" si="1"/>
        <v>1.0227350852353603</v>
      </c>
      <c r="V53" s="16">
        <f t="shared" si="2"/>
        <v>50.727660227673873</v>
      </c>
      <c r="W53" s="16">
        <f t="shared" si="3"/>
        <v>1.1276602276738714</v>
      </c>
      <c r="X53" s="16">
        <f t="shared" si="4"/>
        <v>5.412769092834583E-2</v>
      </c>
      <c r="Y53" s="15">
        <f t="shared" si="5"/>
        <v>4.5848355451969969E-2</v>
      </c>
      <c r="Z53" s="15">
        <f t="shared" si="6"/>
        <v>1.1992624151289988E-2</v>
      </c>
      <c r="AA53" s="15">
        <f t="shared" si="7"/>
        <v>1.9115055013239957E-2</v>
      </c>
      <c r="AB53" s="15">
        <f t="shared" si="8"/>
        <v>2.5652011538833303E-2</v>
      </c>
      <c r="AD53" s="21"/>
    </row>
    <row r="54" spans="1:30" ht="24" customHeight="1" thickBot="1" x14ac:dyDescent="0.25">
      <c r="A54" s="8">
        <v>12</v>
      </c>
      <c r="B54" s="9" t="s">
        <v>3540</v>
      </c>
      <c r="C54" s="10" t="s">
        <v>3541</v>
      </c>
      <c r="D54" s="10" t="s">
        <v>95</v>
      </c>
      <c r="E54" s="11">
        <v>0</v>
      </c>
      <c r="F54" s="11">
        <v>6</v>
      </c>
      <c r="G54" s="12">
        <v>202.18</v>
      </c>
      <c r="H54" s="12">
        <v>38.79</v>
      </c>
      <c r="I54" s="12">
        <v>232.74</v>
      </c>
      <c r="J54" s="12">
        <v>0</v>
      </c>
      <c r="K54" s="12">
        <v>64.703999999999994</v>
      </c>
      <c r="L54" s="12">
        <v>0</v>
      </c>
      <c r="M54" s="12">
        <v>62.46</v>
      </c>
      <c r="N54" s="12">
        <v>21.869952000000001</v>
      </c>
      <c r="O54" s="12">
        <v>55.142562239999997</v>
      </c>
      <c r="P54" s="13">
        <v>28.584711993599999</v>
      </c>
      <c r="R54" s="12">
        <v>44.59</v>
      </c>
      <c r="S54" s="12">
        <v>0</v>
      </c>
      <c r="T54" s="15"/>
      <c r="U54" s="15"/>
      <c r="V54" s="16"/>
      <c r="W54" s="16"/>
      <c r="X54" s="16"/>
      <c r="Y54" s="15"/>
      <c r="Z54" s="15"/>
      <c r="AA54" s="15"/>
      <c r="AB54" s="15"/>
      <c r="AD54" s="21"/>
    </row>
    <row r="55" spans="1:30" ht="28.5" customHeight="1" thickBot="1" x14ac:dyDescent="0.35">
      <c r="A55" s="58"/>
      <c r="B55" s="59" t="s">
        <v>25</v>
      </c>
      <c r="C55" s="60" t="s">
        <v>1242</v>
      </c>
      <c r="D55" s="60"/>
      <c r="E55" s="61"/>
      <c r="F55" s="61"/>
      <c r="G55" s="62"/>
      <c r="H55" s="62"/>
      <c r="I55" s="62">
        <v>70500.37</v>
      </c>
      <c r="J55" s="62">
        <v>10973.647644999999</v>
      </c>
      <c r="K55" s="62">
        <v>7369.7084000000004</v>
      </c>
      <c r="L55" s="62">
        <v>48.480600000000003</v>
      </c>
      <c r="M55" s="62">
        <v>0</v>
      </c>
      <c r="N55" s="62">
        <v>2490.9614391999999</v>
      </c>
      <c r="O55" s="62">
        <v>5951.2438268160004</v>
      </c>
      <c r="P55" s="62">
        <v>2568.95358524224</v>
      </c>
      <c r="R55" s="62"/>
      <c r="S55" s="62">
        <v>14237.870580000001</v>
      </c>
      <c r="T55" s="15"/>
      <c r="U55" s="15"/>
      <c r="V55" s="16"/>
      <c r="W55" s="16"/>
      <c r="X55" s="16"/>
      <c r="Y55" s="15"/>
      <c r="Z55" s="15"/>
      <c r="AA55" s="15"/>
      <c r="AB55" s="15"/>
      <c r="AD55" s="21"/>
    </row>
    <row r="56" spans="1:30" ht="13.5" customHeight="1" thickBot="1" x14ac:dyDescent="0.25">
      <c r="A56" s="8">
        <v>13</v>
      </c>
      <c r="B56" s="9" t="s">
        <v>3542</v>
      </c>
      <c r="C56" s="10" t="s">
        <v>3543</v>
      </c>
      <c r="D56" s="10" t="s">
        <v>41</v>
      </c>
      <c r="E56" s="11">
        <v>0</v>
      </c>
      <c r="F56" s="11">
        <v>1</v>
      </c>
      <c r="G56" s="12">
        <v>1185.1600000000001</v>
      </c>
      <c r="H56" s="12">
        <v>540.82000000000005</v>
      </c>
      <c r="I56" s="12">
        <v>540.82000000000005</v>
      </c>
      <c r="J56" s="12">
        <v>79.128</v>
      </c>
      <c r="K56" s="12">
        <v>204.51599999999999</v>
      </c>
      <c r="L56" s="12">
        <v>0</v>
      </c>
      <c r="M56" s="12">
        <v>0</v>
      </c>
      <c r="N56" s="12">
        <v>69.126407999999998</v>
      </c>
      <c r="O56" s="12">
        <v>131.34835584000001</v>
      </c>
      <c r="P56" s="13">
        <v>56.698706937600001</v>
      </c>
      <c r="R56" s="12">
        <v>608.29999999999995</v>
      </c>
      <c r="S56" s="12">
        <v>88.171199999999999</v>
      </c>
      <c r="T56" s="15"/>
      <c r="U56" s="15"/>
      <c r="V56" s="16"/>
      <c r="W56" s="16"/>
      <c r="X56" s="16"/>
      <c r="Y56" s="15"/>
      <c r="Z56" s="15"/>
      <c r="AA56" s="15"/>
      <c r="AB56" s="15"/>
      <c r="AD56" s="21"/>
    </row>
    <row r="57" spans="1:30" ht="13.5" customHeight="1" thickBot="1" x14ac:dyDescent="0.25">
      <c r="A57" s="63"/>
      <c r="B57" s="64" t="s">
        <v>3544</v>
      </c>
      <c r="C57" s="65" t="s">
        <v>3545</v>
      </c>
      <c r="D57" s="65" t="s">
        <v>92</v>
      </c>
      <c r="E57" s="66">
        <v>2.826E-2</v>
      </c>
      <c r="F57" s="66">
        <v>2.826E-2</v>
      </c>
      <c r="G57" s="1">
        <v>2800</v>
      </c>
      <c r="H57" s="1">
        <v>2800</v>
      </c>
      <c r="I57" s="1">
        <v>79.128</v>
      </c>
      <c r="J57" s="1">
        <v>79.128</v>
      </c>
      <c r="K57" s="1"/>
      <c r="L57" s="1"/>
      <c r="M57" s="1"/>
      <c r="N57" s="1"/>
      <c r="O57" s="1"/>
      <c r="P57" s="1"/>
      <c r="R57" s="1">
        <v>3120</v>
      </c>
      <c r="S57" s="1">
        <v>88.171199999999999</v>
      </c>
      <c r="T57" s="15">
        <f t="shared" si="0"/>
        <v>1.1142857142857143</v>
      </c>
      <c r="U57" s="15">
        <f t="shared" si="1"/>
        <v>1.0886337027468811</v>
      </c>
      <c r="V57" s="16">
        <f t="shared" si="2"/>
        <v>3048.174367691267</v>
      </c>
      <c r="W57" s="16">
        <f t="shared" si="3"/>
        <v>248.17436769126698</v>
      </c>
      <c r="X57" s="16">
        <f t="shared" si="4"/>
        <v>7.0134076309552054</v>
      </c>
      <c r="Y57" s="15">
        <f t="shared" ref="Y57:Y97" si="9">104.584835545197%-100%</f>
        <v>4.5848355451969969E-2</v>
      </c>
      <c r="Z57" s="15">
        <f t="shared" ref="Z57:Z97" si="10">101.199262415129%-100%</f>
        <v>1.1992624151289988E-2</v>
      </c>
      <c r="AA57" s="15">
        <f t="shared" ref="AA57:AA97" si="11">101.911505501324%-100%</f>
        <v>1.9115055013239957E-2</v>
      </c>
      <c r="AB57" s="15">
        <f t="shared" ref="AB57:AB97" si="12">AVERAGE(Y57:AA57)</f>
        <v>2.5652011538833303E-2</v>
      </c>
      <c r="AD57" s="21"/>
    </row>
    <row r="58" spans="1:30" ht="24" customHeight="1" thickBot="1" x14ac:dyDescent="0.25">
      <c r="A58" s="8">
        <v>14</v>
      </c>
      <c r="B58" s="9" t="s">
        <v>3546</v>
      </c>
      <c r="C58" s="10" t="s">
        <v>3547</v>
      </c>
      <c r="D58" s="10" t="s">
        <v>95</v>
      </c>
      <c r="E58" s="11">
        <v>0</v>
      </c>
      <c r="F58" s="11">
        <v>11.5</v>
      </c>
      <c r="G58" s="12">
        <v>3866.57</v>
      </c>
      <c r="H58" s="12">
        <v>221.74</v>
      </c>
      <c r="I58" s="12">
        <v>2550.0100000000002</v>
      </c>
      <c r="J58" s="12">
        <v>76.912000000000006</v>
      </c>
      <c r="K58" s="12">
        <v>678.21249999999998</v>
      </c>
      <c r="L58" s="12">
        <v>0</v>
      </c>
      <c r="M58" s="12">
        <v>0</v>
      </c>
      <c r="N58" s="12">
        <v>229.23582500000001</v>
      </c>
      <c r="O58" s="12">
        <v>703.58223599999997</v>
      </c>
      <c r="P58" s="13">
        <v>303.71299854</v>
      </c>
      <c r="R58" s="12">
        <v>250.7</v>
      </c>
      <c r="S58" s="12">
        <v>95.266000000000005</v>
      </c>
      <c r="T58" s="15"/>
      <c r="U58" s="15"/>
      <c r="V58" s="16"/>
      <c r="W58" s="16"/>
      <c r="X58" s="16"/>
      <c r="Y58" s="15"/>
      <c r="Z58" s="15"/>
      <c r="AA58" s="15"/>
      <c r="AB58" s="15"/>
      <c r="AD58" s="21"/>
    </row>
    <row r="59" spans="1:30" ht="13.5" customHeight="1" x14ac:dyDescent="0.2">
      <c r="A59" s="63"/>
      <c r="B59" s="64" t="s">
        <v>3548</v>
      </c>
      <c r="C59" s="65" t="s">
        <v>3549</v>
      </c>
      <c r="D59" s="65" t="s">
        <v>98</v>
      </c>
      <c r="E59" s="66">
        <v>3.7999999999999999E-2</v>
      </c>
      <c r="F59" s="66">
        <v>0.437</v>
      </c>
      <c r="G59" s="1">
        <v>176</v>
      </c>
      <c r="H59" s="1">
        <v>176</v>
      </c>
      <c r="I59" s="1">
        <v>76.912000000000006</v>
      </c>
      <c r="J59" s="1">
        <v>76.912000000000006</v>
      </c>
      <c r="K59" s="1"/>
      <c r="L59" s="1"/>
      <c r="M59" s="1"/>
      <c r="N59" s="1"/>
      <c r="O59" s="1"/>
      <c r="P59" s="1"/>
      <c r="R59" s="1">
        <v>218</v>
      </c>
      <c r="S59" s="1">
        <v>95.266000000000005</v>
      </c>
      <c r="T59" s="15">
        <f t="shared" si="0"/>
        <v>1.2386363636363635</v>
      </c>
      <c r="U59" s="15">
        <f t="shared" si="1"/>
        <v>1.2129843520975303</v>
      </c>
      <c r="V59" s="16">
        <f t="shared" si="2"/>
        <v>213.48524596916533</v>
      </c>
      <c r="W59" s="16">
        <f t="shared" si="3"/>
        <v>37.485245969165334</v>
      </c>
      <c r="X59" s="16">
        <f t="shared" si="4"/>
        <v>16.381052488525249</v>
      </c>
      <c r="Y59" s="15">
        <f t="shared" si="9"/>
        <v>4.5848355451969969E-2</v>
      </c>
      <c r="Z59" s="15">
        <f t="shared" si="10"/>
        <v>1.1992624151289988E-2</v>
      </c>
      <c r="AA59" s="15">
        <f t="shared" si="11"/>
        <v>1.9115055013239957E-2</v>
      </c>
      <c r="AB59" s="15">
        <f t="shared" si="12"/>
        <v>2.5652011538833303E-2</v>
      </c>
      <c r="AD59" s="21"/>
    </row>
    <row r="60" spans="1:30" ht="24" customHeight="1" thickBot="1" x14ac:dyDescent="0.25">
      <c r="A60" s="2">
        <v>15</v>
      </c>
      <c r="B60" s="3" t="s">
        <v>3550</v>
      </c>
      <c r="C60" s="4" t="s">
        <v>3551</v>
      </c>
      <c r="D60" s="4" t="s">
        <v>95</v>
      </c>
      <c r="E60" s="5">
        <v>0</v>
      </c>
      <c r="F60" s="5">
        <v>11.673</v>
      </c>
      <c r="G60" s="6">
        <v>831.51</v>
      </c>
      <c r="H60" s="6">
        <v>932</v>
      </c>
      <c r="I60" s="6">
        <v>10879.24</v>
      </c>
      <c r="J60" s="6">
        <v>0</v>
      </c>
      <c r="K60" s="6">
        <v>0</v>
      </c>
      <c r="L60" s="6">
        <v>0</v>
      </c>
      <c r="M60" s="6">
        <v>0</v>
      </c>
      <c r="N60" s="6">
        <v>0</v>
      </c>
      <c r="O60" s="6">
        <v>0</v>
      </c>
      <c r="P60" s="6">
        <v>0</v>
      </c>
      <c r="R60" s="6">
        <v>1160</v>
      </c>
      <c r="S60" s="6">
        <v>0</v>
      </c>
      <c r="T60" s="15">
        <f t="shared" si="0"/>
        <v>1.2446351931330473</v>
      </c>
      <c r="U60" s="15">
        <f t="shared" si="1"/>
        <v>1.218983181594214</v>
      </c>
      <c r="V60" s="16">
        <f t="shared" si="2"/>
        <v>1013.5967053274049</v>
      </c>
      <c r="W60" s="16">
        <f t="shared" si="3"/>
        <v>182.08670532740496</v>
      </c>
      <c r="X60" s="16">
        <f t="shared" si="4"/>
        <v>2125.4981112867981</v>
      </c>
      <c r="Y60" s="15">
        <f t="shared" si="9"/>
        <v>4.5848355451969969E-2</v>
      </c>
      <c r="Z60" s="15">
        <f t="shared" si="10"/>
        <v>1.1992624151289988E-2</v>
      </c>
      <c r="AA60" s="15">
        <f t="shared" si="11"/>
        <v>1.9115055013239957E-2</v>
      </c>
      <c r="AB60" s="15">
        <f t="shared" si="12"/>
        <v>2.5652011538833303E-2</v>
      </c>
      <c r="AD60" s="21"/>
    </row>
    <row r="61" spans="1:30" ht="24" customHeight="1" thickBot="1" x14ac:dyDescent="0.25">
      <c r="A61" s="8">
        <v>16</v>
      </c>
      <c r="B61" s="9" t="s">
        <v>3552</v>
      </c>
      <c r="C61" s="10" t="s">
        <v>3553</v>
      </c>
      <c r="D61" s="10" t="s">
        <v>95</v>
      </c>
      <c r="E61" s="11">
        <v>0</v>
      </c>
      <c r="F61" s="11">
        <v>3</v>
      </c>
      <c r="G61" s="12">
        <v>728</v>
      </c>
      <c r="H61" s="12">
        <v>528.35</v>
      </c>
      <c r="I61" s="12">
        <v>1585.05</v>
      </c>
      <c r="J61" s="12">
        <v>43.295999999999999</v>
      </c>
      <c r="K61" s="12">
        <v>346.77300000000002</v>
      </c>
      <c r="L61" s="12">
        <v>0</v>
      </c>
      <c r="M61" s="12">
        <v>0</v>
      </c>
      <c r="N61" s="12">
        <v>117.20927399999999</v>
      </c>
      <c r="O61" s="12">
        <v>438.62509152000001</v>
      </c>
      <c r="P61" s="13">
        <v>189.33983117279999</v>
      </c>
      <c r="R61" s="12">
        <v>599.08000000000004</v>
      </c>
      <c r="S61" s="12">
        <v>53.628</v>
      </c>
      <c r="T61" s="15"/>
      <c r="U61" s="15"/>
      <c r="V61" s="16"/>
      <c r="W61" s="16"/>
      <c r="X61" s="16"/>
      <c r="Y61" s="15"/>
      <c r="Z61" s="15"/>
      <c r="AA61" s="15"/>
      <c r="AB61" s="15"/>
      <c r="AD61" s="21"/>
    </row>
    <row r="62" spans="1:30" ht="13.5" customHeight="1" x14ac:dyDescent="0.2">
      <c r="A62" s="63"/>
      <c r="B62" s="64" t="s">
        <v>3548</v>
      </c>
      <c r="C62" s="65" t="s">
        <v>3549</v>
      </c>
      <c r="D62" s="65" t="s">
        <v>98</v>
      </c>
      <c r="E62" s="66">
        <v>8.2000000000000003E-2</v>
      </c>
      <c r="F62" s="66">
        <v>0.246</v>
      </c>
      <c r="G62" s="1">
        <v>176</v>
      </c>
      <c r="H62" s="1">
        <v>176</v>
      </c>
      <c r="I62" s="1">
        <v>43.295999999999999</v>
      </c>
      <c r="J62" s="1">
        <v>43.295999999999999</v>
      </c>
      <c r="K62" s="1"/>
      <c r="L62" s="1"/>
      <c r="M62" s="1"/>
      <c r="N62" s="1"/>
      <c r="O62" s="1"/>
      <c r="P62" s="1"/>
      <c r="R62" s="1">
        <v>218</v>
      </c>
      <c r="S62" s="1">
        <v>53.628</v>
      </c>
      <c r="T62" s="15">
        <f t="shared" si="0"/>
        <v>1.2386363636363635</v>
      </c>
      <c r="U62" s="15">
        <f t="shared" si="1"/>
        <v>1.2129843520975303</v>
      </c>
      <c r="V62" s="16">
        <f t="shared" si="2"/>
        <v>213.48524596916533</v>
      </c>
      <c r="W62" s="16">
        <f t="shared" si="3"/>
        <v>37.485245969165334</v>
      </c>
      <c r="X62" s="16">
        <f t="shared" si="4"/>
        <v>9.2213705084146724</v>
      </c>
      <c r="Y62" s="15">
        <f t="shared" si="9"/>
        <v>4.5848355451969969E-2</v>
      </c>
      <c r="Z62" s="15">
        <f t="shared" si="10"/>
        <v>1.1992624151289988E-2</v>
      </c>
      <c r="AA62" s="15">
        <f t="shared" si="11"/>
        <v>1.9115055013239957E-2</v>
      </c>
      <c r="AB62" s="15">
        <f t="shared" si="12"/>
        <v>2.5652011538833303E-2</v>
      </c>
      <c r="AD62" s="21"/>
    </row>
    <row r="63" spans="1:30" ht="24" customHeight="1" thickBot="1" x14ac:dyDescent="0.25">
      <c r="A63" s="2">
        <v>17</v>
      </c>
      <c r="B63" s="3" t="s">
        <v>3554</v>
      </c>
      <c r="C63" s="4" t="s">
        <v>3555</v>
      </c>
      <c r="D63" s="4" t="s">
        <v>95</v>
      </c>
      <c r="E63" s="5">
        <v>0</v>
      </c>
      <c r="F63" s="5">
        <v>3.0449999999999999</v>
      </c>
      <c r="G63" s="6">
        <v>2241.85</v>
      </c>
      <c r="H63" s="6">
        <v>2130</v>
      </c>
      <c r="I63" s="6">
        <v>6485.85</v>
      </c>
      <c r="J63" s="6">
        <v>0</v>
      </c>
      <c r="K63" s="6">
        <v>0</v>
      </c>
      <c r="L63" s="6">
        <v>0</v>
      </c>
      <c r="M63" s="6">
        <v>0</v>
      </c>
      <c r="N63" s="6">
        <v>0</v>
      </c>
      <c r="O63" s="6">
        <v>0</v>
      </c>
      <c r="P63" s="6">
        <v>0</v>
      </c>
      <c r="R63" s="6">
        <v>2570</v>
      </c>
      <c r="S63" s="6">
        <v>0</v>
      </c>
      <c r="T63" s="15">
        <f t="shared" si="0"/>
        <v>1.2065727699530517</v>
      </c>
      <c r="U63" s="15">
        <f t="shared" si="1"/>
        <v>1.1809207584142185</v>
      </c>
      <c r="V63" s="16">
        <f t="shared" si="2"/>
        <v>2647.4472022509158</v>
      </c>
      <c r="W63" s="16">
        <f t="shared" si="3"/>
        <v>405.59720225091587</v>
      </c>
      <c r="X63" s="16">
        <f t="shared" si="4"/>
        <v>1235.0434808540388</v>
      </c>
      <c r="Y63" s="15">
        <f t="shared" si="9"/>
        <v>4.5848355451969969E-2</v>
      </c>
      <c r="Z63" s="15">
        <f t="shared" si="10"/>
        <v>1.1992624151289988E-2</v>
      </c>
      <c r="AA63" s="15">
        <f t="shared" si="11"/>
        <v>1.9115055013239957E-2</v>
      </c>
      <c r="AB63" s="15">
        <f t="shared" si="12"/>
        <v>2.5652011538833303E-2</v>
      </c>
      <c r="AD63" s="21"/>
    </row>
    <row r="64" spans="1:30" ht="24" customHeight="1" thickBot="1" x14ac:dyDescent="0.25">
      <c r="A64" s="8">
        <v>18</v>
      </c>
      <c r="B64" s="9" t="s">
        <v>3556</v>
      </c>
      <c r="C64" s="10" t="s">
        <v>3557</v>
      </c>
      <c r="D64" s="10" t="s">
        <v>41</v>
      </c>
      <c r="E64" s="11">
        <v>0</v>
      </c>
      <c r="F64" s="11">
        <v>1</v>
      </c>
      <c r="G64" s="12">
        <v>561.35</v>
      </c>
      <c r="H64" s="12">
        <v>660.64</v>
      </c>
      <c r="I64" s="12">
        <v>660.64</v>
      </c>
      <c r="J64" s="12">
        <v>27.28</v>
      </c>
      <c r="K64" s="12">
        <v>168.5</v>
      </c>
      <c r="L64" s="12">
        <v>0</v>
      </c>
      <c r="M64" s="12">
        <v>0</v>
      </c>
      <c r="N64" s="12">
        <v>56.953000000000003</v>
      </c>
      <c r="O64" s="12">
        <v>180.18863999999999</v>
      </c>
      <c r="P64" s="13">
        <v>77.781429599999996</v>
      </c>
      <c r="R64" s="12">
        <v>748.13</v>
      </c>
      <c r="S64" s="12">
        <v>33.79</v>
      </c>
      <c r="T64" s="15"/>
      <c r="U64" s="15"/>
      <c r="V64" s="16"/>
      <c r="W64" s="16"/>
      <c r="X64" s="16"/>
      <c r="Y64" s="15"/>
      <c r="Z64" s="15"/>
      <c r="AA64" s="15"/>
      <c r="AB64" s="15"/>
      <c r="AD64" s="21"/>
    </row>
    <row r="65" spans="1:30" ht="13.5" customHeight="1" x14ac:dyDescent="0.2">
      <c r="A65" s="63"/>
      <c r="B65" s="64" t="s">
        <v>3548</v>
      </c>
      <c r="C65" s="65" t="s">
        <v>3549</v>
      </c>
      <c r="D65" s="65" t="s">
        <v>98</v>
      </c>
      <c r="E65" s="66">
        <v>0.155</v>
      </c>
      <c r="F65" s="66">
        <v>0.155</v>
      </c>
      <c r="G65" s="1">
        <v>176</v>
      </c>
      <c r="H65" s="1">
        <v>176</v>
      </c>
      <c r="I65" s="1">
        <v>27.28</v>
      </c>
      <c r="J65" s="1">
        <v>27.28</v>
      </c>
      <c r="K65" s="1"/>
      <c r="L65" s="1"/>
      <c r="M65" s="1"/>
      <c r="N65" s="1"/>
      <c r="O65" s="1"/>
      <c r="P65" s="1"/>
      <c r="R65" s="1">
        <v>218</v>
      </c>
      <c r="S65" s="1">
        <v>33.79</v>
      </c>
      <c r="T65" s="15">
        <f t="shared" si="0"/>
        <v>1.2386363636363635</v>
      </c>
      <c r="U65" s="15">
        <f t="shared" si="1"/>
        <v>1.2129843520975303</v>
      </c>
      <c r="V65" s="16">
        <f t="shared" si="2"/>
        <v>213.48524596916533</v>
      </c>
      <c r="W65" s="16">
        <f t="shared" si="3"/>
        <v>37.485245969165334</v>
      </c>
      <c r="X65" s="16">
        <f t="shared" si="4"/>
        <v>5.8102131252206268</v>
      </c>
      <c r="Y65" s="15">
        <f t="shared" si="9"/>
        <v>4.5848355451969969E-2</v>
      </c>
      <c r="Z65" s="15">
        <f t="shared" si="10"/>
        <v>1.1992624151289988E-2</v>
      </c>
      <c r="AA65" s="15">
        <f t="shared" si="11"/>
        <v>1.9115055013239957E-2</v>
      </c>
      <c r="AB65" s="15">
        <f t="shared" si="12"/>
        <v>2.5652011538833303E-2</v>
      </c>
      <c r="AD65" s="21"/>
    </row>
    <row r="66" spans="1:30" ht="24" customHeight="1" thickBot="1" x14ac:dyDescent="0.25">
      <c r="A66" s="2">
        <v>19</v>
      </c>
      <c r="B66" s="3" t="s">
        <v>3558</v>
      </c>
      <c r="C66" s="4" t="s">
        <v>3559</v>
      </c>
      <c r="D66" s="4" t="s">
        <v>41</v>
      </c>
      <c r="E66" s="5">
        <v>0</v>
      </c>
      <c r="F66" s="5">
        <v>1</v>
      </c>
      <c r="G66" s="6">
        <v>2688.54</v>
      </c>
      <c r="H66" s="6">
        <v>3360</v>
      </c>
      <c r="I66" s="6">
        <v>3360</v>
      </c>
      <c r="J66" s="6">
        <v>0</v>
      </c>
      <c r="K66" s="6">
        <v>0</v>
      </c>
      <c r="L66" s="6">
        <v>0</v>
      </c>
      <c r="M66" s="6">
        <v>0</v>
      </c>
      <c r="N66" s="6">
        <v>0</v>
      </c>
      <c r="O66" s="6">
        <v>0</v>
      </c>
      <c r="P66" s="6">
        <v>0</v>
      </c>
      <c r="R66" s="6">
        <v>4050</v>
      </c>
      <c r="S66" s="6">
        <v>0</v>
      </c>
      <c r="T66" s="15">
        <f t="shared" si="0"/>
        <v>1.2053571428571428</v>
      </c>
      <c r="U66" s="15">
        <f t="shared" si="1"/>
        <v>1.1797051313183096</v>
      </c>
      <c r="V66" s="16">
        <f t="shared" si="2"/>
        <v>3171.6844337545281</v>
      </c>
      <c r="W66" s="16">
        <f t="shared" si="3"/>
        <v>483.14443375452811</v>
      </c>
      <c r="X66" s="16">
        <f t="shared" si="4"/>
        <v>483.14443375452811</v>
      </c>
      <c r="Y66" s="15">
        <f t="shared" si="9"/>
        <v>4.5848355451969969E-2</v>
      </c>
      <c r="Z66" s="15">
        <f t="shared" si="10"/>
        <v>1.1992624151289988E-2</v>
      </c>
      <c r="AA66" s="15">
        <f t="shared" si="11"/>
        <v>1.9115055013239957E-2</v>
      </c>
      <c r="AB66" s="15">
        <f t="shared" si="12"/>
        <v>2.5652011538833303E-2</v>
      </c>
      <c r="AD66" s="21"/>
    </row>
    <row r="67" spans="1:30" ht="13.5" customHeight="1" x14ac:dyDescent="0.2">
      <c r="A67" s="67">
        <v>20</v>
      </c>
      <c r="B67" s="68" t="s">
        <v>3560</v>
      </c>
      <c r="C67" s="69" t="s">
        <v>3561</v>
      </c>
      <c r="D67" s="69" t="s">
        <v>41</v>
      </c>
      <c r="E67" s="70">
        <v>0</v>
      </c>
      <c r="F67" s="70">
        <v>1</v>
      </c>
      <c r="G67" s="71">
        <v>8739.92</v>
      </c>
      <c r="H67" s="71">
        <v>5875.74</v>
      </c>
      <c r="I67" s="71">
        <v>5875.74</v>
      </c>
      <c r="J67" s="71">
        <v>0</v>
      </c>
      <c r="K67" s="71">
        <v>2566.5623999999998</v>
      </c>
      <c r="L67" s="71">
        <v>48.480600000000003</v>
      </c>
      <c r="M67" s="71">
        <v>0</v>
      </c>
      <c r="N67" s="71">
        <v>867.49809119999998</v>
      </c>
      <c r="O67" s="71">
        <v>1671.619723776</v>
      </c>
      <c r="P67" s="72">
        <v>721.58251409664001</v>
      </c>
      <c r="R67" s="71">
        <v>6592.3</v>
      </c>
      <c r="S67" s="71">
        <v>0</v>
      </c>
      <c r="T67" s="15"/>
      <c r="U67" s="15"/>
      <c r="V67" s="16"/>
      <c r="W67" s="16"/>
      <c r="X67" s="16"/>
      <c r="Y67" s="15"/>
      <c r="Z67" s="15"/>
      <c r="AA67" s="15"/>
      <c r="AB67" s="15"/>
      <c r="AD67" s="21"/>
    </row>
    <row r="68" spans="1:30" ht="24" customHeight="1" thickBot="1" x14ac:dyDescent="0.25">
      <c r="A68" s="73">
        <v>21</v>
      </c>
      <c r="B68" s="74" t="s">
        <v>3562</v>
      </c>
      <c r="C68" s="75" t="s">
        <v>3563</v>
      </c>
      <c r="D68" s="75" t="s">
        <v>41</v>
      </c>
      <c r="E68" s="76">
        <v>0</v>
      </c>
      <c r="F68" s="76">
        <v>1</v>
      </c>
      <c r="G68" s="77">
        <v>18187.72</v>
      </c>
      <c r="H68" s="77">
        <v>11193.24</v>
      </c>
      <c r="I68" s="77">
        <v>11193.24</v>
      </c>
      <c r="J68" s="77">
        <v>3018.2576450000001</v>
      </c>
      <c r="K68" s="77">
        <v>3115.2523999999999</v>
      </c>
      <c r="L68" s="77">
        <v>0</v>
      </c>
      <c r="M68" s="77">
        <v>0</v>
      </c>
      <c r="N68" s="77">
        <v>1052.9553112000001</v>
      </c>
      <c r="O68" s="77">
        <v>2325.7410773759998</v>
      </c>
      <c r="P68" s="78">
        <v>1003.94489840064</v>
      </c>
      <c r="R68" s="77">
        <v>12821.75</v>
      </c>
      <c r="S68" s="77">
        <v>3669.56538</v>
      </c>
      <c r="T68" s="15"/>
      <c r="U68" s="15"/>
      <c r="V68" s="16"/>
      <c r="W68" s="16"/>
      <c r="X68" s="16"/>
      <c r="Y68" s="15"/>
      <c r="Z68" s="15"/>
      <c r="AA68" s="15"/>
      <c r="AB68" s="15"/>
      <c r="AD68" s="21"/>
    </row>
    <row r="69" spans="1:30" ht="13.5" customHeight="1" x14ac:dyDescent="0.2">
      <c r="A69" s="63"/>
      <c r="B69" s="64" t="s">
        <v>405</v>
      </c>
      <c r="C69" s="65" t="s">
        <v>406</v>
      </c>
      <c r="D69" s="65" t="s">
        <v>92</v>
      </c>
      <c r="E69" s="66">
        <v>7.6999999999999996E-4</v>
      </c>
      <c r="F69" s="66">
        <v>7.6999999999999996E-4</v>
      </c>
      <c r="G69" s="1">
        <v>939</v>
      </c>
      <c r="H69" s="1">
        <v>939</v>
      </c>
      <c r="I69" s="1">
        <v>0.72302999999999995</v>
      </c>
      <c r="J69" s="1">
        <v>0.72302999999999995</v>
      </c>
      <c r="K69" s="1"/>
      <c r="L69" s="1"/>
      <c r="M69" s="1"/>
      <c r="N69" s="1"/>
      <c r="O69" s="1"/>
      <c r="P69" s="1"/>
      <c r="R69" s="1">
        <v>2570</v>
      </c>
      <c r="S69" s="1">
        <v>1.9789000000000001</v>
      </c>
      <c r="T69" s="15">
        <f t="shared" si="0"/>
        <v>2.736954206602769</v>
      </c>
      <c r="U69" s="15">
        <f t="shared" si="1"/>
        <v>2.7113021950639355</v>
      </c>
      <c r="V69" s="16">
        <f t="shared" si="2"/>
        <v>2545.9127611650356</v>
      </c>
      <c r="W69" s="16">
        <f t="shared" si="3"/>
        <v>1606.9127611650356</v>
      </c>
      <c r="X69" s="16">
        <f t="shared" si="4"/>
        <v>1.2373228260970774</v>
      </c>
      <c r="Y69" s="15">
        <f t="shared" si="9"/>
        <v>4.5848355451969969E-2</v>
      </c>
      <c r="Z69" s="15">
        <f t="shared" si="10"/>
        <v>1.1992624151289988E-2</v>
      </c>
      <c r="AA69" s="15">
        <f t="shared" si="11"/>
        <v>1.9115055013239957E-2</v>
      </c>
      <c r="AB69" s="15">
        <f t="shared" si="12"/>
        <v>2.5652011538833303E-2</v>
      </c>
      <c r="AD69" s="21"/>
    </row>
    <row r="70" spans="1:30" ht="13.5" customHeight="1" x14ac:dyDescent="0.2">
      <c r="A70" s="63"/>
      <c r="B70" s="64" t="s">
        <v>187</v>
      </c>
      <c r="C70" s="65" t="s">
        <v>188</v>
      </c>
      <c r="D70" s="65" t="s">
        <v>92</v>
      </c>
      <c r="E70" s="66">
        <v>1.8799999999999999E-3</v>
      </c>
      <c r="F70" s="66">
        <v>1.8799999999999999E-3</v>
      </c>
      <c r="G70" s="1">
        <v>45.7</v>
      </c>
      <c r="H70" s="1">
        <v>45.7</v>
      </c>
      <c r="I70" s="1">
        <v>8.5916000000000006E-2</v>
      </c>
      <c r="J70" s="1">
        <v>8.5916000000000006E-2</v>
      </c>
      <c r="K70" s="1"/>
      <c r="L70" s="1"/>
      <c r="M70" s="1"/>
      <c r="N70" s="1"/>
      <c r="O70" s="1"/>
      <c r="P70" s="1"/>
      <c r="R70" s="1">
        <v>52.8</v>
      </c>
      <c r="S70" s="1">
        <v>9.9264000000000005E-2</v>
      </c>
      <c r="T70" s="15">
        <f t="shared" si="0"/>
        <v>1.1553610503282274</v>
      </c>
      <c r="U70" s="15">
        <f t="shared" si="1"/>
        <v>1.1297090387893942</v>
      </c>
      <c r="V70" s="16">
        <f t="shared" si="2"/>
        <v>51.627703072675317</v>
      </c>
      <c r="W70" s="16">
        <f t="shared" si="3"/>
        <v>5.9277030726753139</v>
      </c>
      <c r="X70" s="16">
        <f t="shared" si="4"/>
        <v>1.1144081776629591E-2</v>
      </c>
      <c r="Y70" s="15">
        <f t="shared" si="9"/>
        <v>4.5848355451969969E-2</v>
      </c>
      <c r="Z70" s="15">
        <f t="shared" si="10"/>
        <v>1.1992624151289988E-2</v>
      </c>
      <c r="AA70" s="15">
        <f t="shared" si="11"/>
        <v>1.9115055013239957E-2</v>
      </c>
      <c r="AB70" s="15">
        <f t="shared" si="12"/>
        <v>2.5652011538833303E-2</v>
      </c>
      <c r="AD70" s="21"/>
    </row>
    <row r="71" spans="1:30" ht="13.5" customHeight="1" x14ac:dyDescent="0.2">
      <c r="A71" s="63"/>
      <c r="B71" s="64" t="s">
        <v>96</v>
      </c>
      <c r="C71" s="65" t="s">
        <v>97</v>
      </c>
      <c r="D71" s="65" t="s">
        <v>98</v>
      </c>
      <c r="E71" s="66">
        <v>0.34483999999999998</v>
      </c>
      <c r="F71" s="66">
        <v>0.34483999999999998</v>
      </c>
      <c r="G71" s="1">
        <v>36.5</v>
      </c>
      <c r="H71" s="1">
        <v>36.5</v>
      </c>
      <c r="I71" s="1">
        <v>12.58666</v>
      </c>
      <c r="J71" s="1">
        <v>12.58666</v>
      </c>
      <c r="K71" s="1"/>
      <c r="L71" s="1"/>
      <c r="M71" s="1"/>
      <c r="N71" s="1"/>
      <c r="O71" s="1"/>
      <c r="P71" s="1"/>
      <c r="R71" s="1">
        <v>57.6</v>
      </c>
      <c r="S71" s="1">
        <v>19.862784000000001</v>
      </c>
      <c r="T71" s="15">
        <f t="shared" si="0"/>
        <v>1.5780821917808219</v>
      </c>
      <c r="U71" s="15">
        <f t="shared" si="1"/>
        <v>1.5524301802419886</v>
      </c>
      <c r="V71" s="16">
        <f t="shared" si="2"/>
        <v>56.663701578832587</v>
      </c>
      <c r="W71" s="16">
        <f t="shared" si="3"/>
        <v>20.163701578832587</v>
      </c>
      <c r="X71" s="16">
        <f t="shared" si="4"/>
        <v>6.9532508524446293</v>
      </c>
      <c r="Y71" s="15">
        <f t="shared" si="9"/>
        <v>4.5848355451969969E-2</v>
      </c>
      <c r="Z71" s="15">
        <f t="shared" si="10"/>
        <v>1.1992624151289988E-2</v>
      </c>
      <c r="AA71" s="15">
        <f t="shared" si="11"/>
        <v>1.9115055013239957E-2</v>
      </c>
      <c r="AB71" s="15">
        <f t="shared" si="12"/>
        <v>2.5652011538833303E-2</v>
      </c>
      <c r="AD71" s="21"/>
    </row>
    <row r="72" spans="1:30" ht="13.5" customHeight="1" x14ac:dyDescent="0.2">
      <c r="A72" s="63"/>
      <c r="B72" s="64" t="s">
        <v>388</v>
      </c>
      <c r="C72" s="65" t="s">
        <v>389</v>
      </c>
      <c r="D72" s="65" t="s">
        <v>390</v>
      </c>
      <c r="E72" s="66">
        <v>1.1055999999999999</v>
      </c>
      <c r="F72" s="66">
        <v>1.1055999999999999</v>
      </c>
      <c r="G72" s="1">
        <v>145</v>
      </c>
      <c r="H72" s="1">
        <v>145</v>
      </c>
      <c r="I72" s="1">
        <v>160.31200000000001</v>
      </c>
      <c r="J72" s="1">
        <v>160.31200000000001</v>
      </c>
      <c r="K72" s="1"/>
      <c r="L72" s="1"/>
      <c r="M72" s="1"/>
      <c r="N72" s="1"/>
      <c r="O72" s="1"/>
      <c r="P72" s="1"/>
      <c r="R72" s="1">
        <v>188</v>
      </c>
      <c r="S72" s="1">
        <v>207.8528</v>
      </c>
      <c r="T72" s="15">
        <f t="shared" si="0"/>
        <v>1.296551724137931</v>
      </c>
      <c r="U72" s="15">
        <f t="shared" si="1"/>
        <v>1.2708997125990977</v>
      </c>
      <c r="V72" s="16">
        <f t="shared" si="2"/>
        <v>184.28045832686917</v>
      </c>
      <c r="W72" s="16">
        <f t="shared" si="3"/>
        <v>39.280458326869166</v>
      </c>
      <c r="X72" s="16">
        <f t="shared" si="4"/>
        <v>43.428474726186543</v>
      </c>
      <c r="Y72" s="15">
        <f t="shared" si="9"/>
        <v>4.5848355451969969E-2</v>
      </c>
      <c r="Z72" s="15">
        <f t="shared" si="10"/>
        <v>1.1992624151289988E-2</v>
      </c>
      <c r="AA72" s="15">
        <f t="shared" si="11"/>
        <v>1.9115055013239957E-2</v>
      </c>
      <c r="AB72" s="15">
        <f t="shared" si="12"/>
        <v>2.5652011538833303E-2</v>
      </c>
      <c r="AD72" s="21"/>
    </row>
    <row r="73" spans="1:30" ht="13.5" customHeight="1" x14ac:dyDescent="0.2">
      <c r="A73" s="63"/>
      <c r="B73" s="64" t="s">
        <v>391</v>
      </c>
      <c r="C73" s="65" t="s">
        <v>392</v>
      </c>
      <c r="D73" s="65" t="s">
        <v>98</v>
      </c>
      <c r="E73" s="66">
        <v>0.24399999999999999</v>
      </c>
      <c r="F73" s="66">
        <v>0.24399999999999999</v>
      </c>
      <c r="G73" s="1">
        <v>44</v>
      </c>
      <c r="H73" s="1">
        <v>44</v>
      </c>
      <c r="I73" s="1">
        <v>10.736000000000001</v>
      </c>
      <c r="J73" s="1">
        <v>10.736000000000001</v>
      </c>
      <c r="K73" s="1"/>
      <c r="L73" s="1"/>
      <c r="M73" s="1"/>
      <c r="N73" s="1"/>
      <c r="O73" s="1"/>
      <c r="P73" s="1"/>
      <c r="R73" s="1">
        <v>86.2</v>
      </c>
      <c r="S73" s="1">
        <v>21.032800000000002</v>
      </c>
      <c r="T73" s="15">
        <f t="shared" si="0"/>
        <v>1.9590909090909092</v>
      </c>
      <c r="U73" s="15">
        <f t="shared" si="1"/>
        <v>1.933438897552076</v>
      </c>
      <c r="V73" s="16">
        <f t="shared" si="2"/>
        <v>85.071311492291343</v>
      </c>
      <c r="W73" s="16">
        <f t="shared" si="3"/>
        <v>41.071311492291343</v>
      </c>
      <c r="X73" s="16">
        <f t="shared" si="4"/>
        <v>10.021400004119087</v>
      </c>
      <c r="Y73" s="15">
        <f t="shared" si="9"/>
        <v>4.5848355451969969E-2</v>
      </c>
      <c r="Z73" s="15">
        <f t="shared" si="10"/>
        <v>1.1992624151289988E-2</v>
      </c>
      <c r="AA73" s="15">
        <f t="shared" si="11"/>
        <v>1.9115055013239957E-2</v>
      </c>
      <c r="AB73" s="15">
        <f t="shared" si="12"/>
        <v>2.5652011538833303E-2</v>
      </c>
      <c r="AD73" s="21"/>
    </row>
    <row r="74" spans="1:30" ht="13.5" customHeight="1" x14ac:dyDescent="0.2">
      <c r="A74" s="63"/>
      <c r="B74" s="64" t="s">
        <v>99</v>
      </c>
      <c r="C74" s="65" t="s">
        <v>100</v>
      </c>
      <c r="D74" s="65" t="s">
        <v>98</v>
      </c>
      <c r="E74" s="66">
        <v>0.98385</v>
      </c>
      <c r="F74" s="66">
        <v>0.98385</v>
      </c>
      <c r="G74" s="1">
        <v>47.9</v>
      </c>
      <c r="H74" s="1">
        <v>47.9</v>
      </c>
      <c r="I74" s="1">
        <v>47.126415000000001</v>
      </c>
      <c r="J74" s="1">
        <v>47.126415000000001</v>
      </c>
      <c r="K74" s="1"/>
      <c r="L74" s="1"/>
      <c r="M74" s="1"/>
      <c r="N74" s="1"/>
      <c r="O74" s="1"/>
      <c r="P74" s="1"/>
      <c r="R74" s="1">
        <v>67.599999999999994</v>
      </c>
      <c r="S74" s="1">
        <v>66.508260000000007</v>
      </c>
      <c r="T74" s="15">
        <f t="shared" si="0"/>
        <v>1.4112734864300625</v>
      </c>
      <c r="U74" s="15">
        <f t="shared" si="1"/>
        <v>1.3856214748912292</v>
      </c>
      <c r="V74" s="16">
        <f t="shared" si="2"/>
        <v>66.371268647289881</v>
      </c>
      <c r="W74" s="16">
        <f t="shared" si="3"/>
        <v>18.471268647289882</v>
      </c>
      <c r="X74" s="16">
        <f t="shared" si="4"/>
        <v>18.17295765863615</v>
      </c>
      <c r="Y74" s="15">
        <f t="shared" si="9"/>
        <v>4.5848355451969969E-2</v>
      </c>
      <c r="Z74" s="15">
        <f t="shared" si="10"/>
        <v>1.1992624151289988E-2</v>
      </c>
      <c r="AA74" s="15">
        <f t="shared" si="11"/>
        <v>1.9115055013239957E-2</v>
      </c>
      <c r="AB74" s="15">
        <f t="shared" si="12"/>
        <v>2.5652011538833303E-2</v>
      </c>
      <c r="AD74" s="21"/>
    </row>
    <row r="75" spans="1:30" ht="13.5" customHeight="1" x14ac:dyDescent="0.2">
      <c r="A75" s="63"/>
      <c r="B75" s="64" t="s">
        <v>409</v>
      </c>
      <c r="C75" s="65" t="s">
        <v>410</v>
      </c>
      <c r="D75" s="65" t="s">
        <v>41</v>
      </c>
      <c r="E75" s="66">
        <v>6.8580000000000002E-2</v>
      </c>
      <c r="F75" s="66">
        <v>6.8580000000000002E-2</v>
      </c>
      <c r="G75" s="1">
        <v>42.8</v>
      </c>
      <c r="H75" s="1">
        <v>42.8</v>
      </c>
      <c r="I75" s="1">
        <v>2.9352239999999998</v>
      </c>
      <c r="J75" s="1">
        <v>2.9352239999999998</v>
      </c>
      <c r="K75" s="1"/>
      <c r="L75" s="1"/>
      <c r="M75" s="1"/>
      <c r="N75" s="1"/>
      <c r="O75" s="1"/>
      <c r="P75" s="1"/>
      <c r="R75" s="1">
        <v>53.4</v>
      </c>
      <c r="S75" s="1">
        <v>3.662172</v>
      </c>
      <c r="T75" s="15">
        <f t="shared" si="0"/>
        <v>1.2476635514018692</v>
      </c>
      <c r="U75" s="15">
        <f t="shared" si="1"/>
        <v>1.222011539863036</v>
      </c>
      <c r="V75" s="16">
        <f t="shared" si="2"/>
        <v>52.302093906137941</v>
      </c>
      <c r="W75" s="16">
        <f t="shared" si="3"/>
        <v>9.5020939061379437</v>
      </c>
      <c r="X75" s="16">
        <f t="shared" si="4"/>
        <v>0.65165360008294015</v>
      </c>
      <c r="Y75" s="15">
        <f t="shared" si="9"/>
        <v>4.5848355451969969E-2</v>
      </c>
      <c r="Z75" s="15">
        <f t="shared" si="10"/>
        <v>1.1992624151289988E-2</v>
      </c>
      <c r="AA75" s="15">
        <f t="shared" si="11"/>
        <v>1.9115055013239957E-2</v>
      </c>
      <c r="AB75" s="15">
        <f t="shared" si="12"/>
        <v>2.5652011538833303E-2</v>
      </c>
      <c r="AD75" s="21"/>
    </row>
    <row r="76" spans="1:30" ht="13.5" customHeight="1" x14ac:dyDescent="0.2">
      <c r="A76" s="63"/>
      <c r="B76" s="64" t="s">
        <v>3564</v>
      </c>
      <c r="C76" s="65" t="s">
        <v>3565</v>
      </c>
      <c r="D76" s="65" t="s">
        <v>139</v>
      </c>
      <c r="E76" s="66">
        <v>9.3999999999999997E-4</v>
      </c>
      <c r="F76" s="66">
        <v>9.3999999999999997E-4</v>
      </c>
      <c r="G76" s="1">
        <v>3010</v>
      </c>
      <c r="H76" s="1">
        <v>3010</v>
      </c>
      <c r="I76" s="1">
        <v>2.8294000000000001</v>
      </c>
      <c r="J76" s="1">
        <v>2.8294000000000001</v>
      </c>
      <c r="K76" s="1"/>
      <c r="L76" s="1"/>
      <c r="M76" s="1"/>
      <c r="N76" s="1"/>
      <c r="O76" s="1"/>
      <c r="P76" s="1"/>
      <c r="R76" s="1">
        <v>3940</v>
      </c>
      <c r="S76" s="1">
        <v>3.7035999999999998</v>
      </c>
      <c r="T76" s="15">
        <f t="shared" si="0"/>
        <v>1.308970099667774</v>
      </c>
      <c r="U76" s="15">
        <f t="shared" si="1"/>
        <v>1.2833180881289408</v>
      </c>
      <c r="V76" s="16">
        <f t="shared" si="2"/>
        <v>3862.7874452681117</v>
      </c>
      <c r="W76" s="16">
        <f t="shared" si="3"/>
        <v>852.7874452681117</v>
      </c>
      <c r="X76" s="16">
        <f t="shared" si="4"/>
        <v>0.80162019855202493</v>
      </c>
      <c r="Y76" s="15">
        <f t="shared" si="9"/>
        <v>4.5848355451969969E-2</v>
      </c>
      <c r="Z76" s="15">
        <f t="shared" si="10"/>
        <v>1.1992624151289988E-2</v>
      </c>
      <c r="AA76" s="15">
        <f t="shared" si="11"/>
        <v>1.9115055013239957E-2</v>
      </c>
      <c r="AB76" s="15">
        <f t="shared" si="12"/>
        <v>2.5652011538833303E-2</v>
      </c>
      <c r="AD76" s="21"/>
    </row>
    <row r="77" spans="1:30" ht="13.5" customHeight="1" x14ac:dyDescent="0.2">
      <c r="A77" s="63"/>
      <c r="B77" s="64" t="s">
        <v>3566</v>
      </c>
      <c r="C77" s="65" t="s">
        <v>3567</v>
      </c>
      <c r="D77" s="65" t="s">
        <v>92</v>
      </c>
      <c r="E77" s="66">
        <v>2.82E-3</v>
      </c>
      <c r="F77" s="66">
        <v>2.82E-3</v>
      </c>
      <c r="G77" s="1">
        <v>1990</v>
      </c>
      <c r="H77" s="1">
        <v>1990</v>
      </c>
      <c r="I77" s="1">
        <v>5.6117999999999997</v>
      </c>
      <c r="J77" s="1">
        <v>5.6117999999999997</v>
      </c>
      <c r="K77" s="1"/>
      <c r="L77" s="1"/>
      <c r="M77" s="1"/>
      <c r="N77" s="1"/>
      <c r="O77" s="1"/>
      <c r="P77" s="1"/>
      <c r="R77" s="1">
        <v>2180</v>
      </c>
      <c r="S77" s="1">
        <v>6.1475999999999997</v>
      </c>
      <c r="T77" s="15">
        <f t="shared" si="0"/>
        <v>1.0954773869346734</v>
      </c>
      <c r="U77" s="15">
        <f t="shared" si="1"/>
        <v>1.0698253753958402</v>
      </c>
      <c r="V77" s="16">
        <f t="shared" si="2"/>
        <v>2128.952497037722</v>
      </c>
      <c r="W77" s="16">
        <f t="shared" si="3"/>
        <v>138.95249703772197</v>
      </c>
      <c r="X77" s="16">
        <f t="shared" si="4"/>
        <v>0.39184604164637593</v>
      </c>
      <c r="Y77" s="15">
        <f t="shared" si="9"/>
        <v>4.5848355451969969E-2</v>
      </c>
      <c r="Z77" s="15">
        <f t="shared" si="10"/>
        <v>1.1992624151289988E-2</v>
      </c>
      <c r="AA77" s="15">
        <f t="shared" si="11"/>
        <v>1.9115055013239957E-2</v>
      </c>
      <c r="AB77" s="15">
        <f t="shared" si="12"/>
        <v>2.5652011538833303E-2</v>
      </c>
      <c r="AD77" s="21"/>
    </row>
    <row r="78" spans="1:30" ht="13.5" customHeight="1" x14ac:dyDescent="0.2">
      <c r="A78" s="63"/>
      <c r="B78" s="64" t="s">
        <v>321</v>
      </c>
      <c r="C78" s="65" t="s">
        <v>322</v>
      </c>
      <c r="D78" s="65" t="s">
        <v>92</v>
      </c>
      <c r="E78" s="66">
        <v>3.61E-2</v>
      </c>
      <c r="F78" s="66">
        <v>3.61E-2</v>
      </c>
      <c r="G78" s="1">
        <v>2190</v>
      </c>
      <c r="H78" s="1">
        <v>2190</v>
      </c>
      <c r="I78" s="1">
        <v>79.058999999999997</v>
      </c>
      <c r="J78" s="1">
        <v>79.058999999999997</v>
      </c>
      <c r="K78" s="1"/>
      <c r="L78" s="1"/>
      <c r="M78" s="1"/>
      <c r="N78" s="1"/>
      <c r="O78" s="1"/>
      <c r="P78" s="1"/>
      <c r="R78" s="1">
        <v>2480</v>
      </c>
      <c r="S78" s="1">
        <v>89.528000000000006</v>
      </c>
      <c r="T78" s="15">
        <f t="shared" si="0"/>
        <v>1.1324200913242009</v>
      </c>
      <c r="U78" s="15">
        <f t="shared" si="1"/>
        <v>1.1067680797853676</v>
      </c>
      <c r="V78" s="16">
        <f t="shared" si="2"/>
        <v>2423.8220947299551</v>
      </c>
      <c r="W78" s="16">
        <f t="shared" si="3"/>
        <v>233.8220947299551</v>
      </c>
      <c r="X78" s="16">
        <f t="shared" si="4"/>
        <v>8.4409776197513793</v>
      </c>
      <c r="Y78" s="15">
        <f t="shared" si="9"/>
        <v>4.5848355451969969E-2</v>
      </c>
      <c r="Z78" s="15">
        <f t="shared" si="10"/>
        <v>1.1992624151289988E-2</v>
      </c>
      <c r="AA78" s="15">
        <f t="shared" si="11"/>
        <v>1.9115055013239957E-2</v>
      </c>
      <c r="AB78" s="15">
        <f t="shared" si="12"/>
        <v>2.5652011538833303E-2</v>
      </c>
      <c r="AD78" s="21"/>
    </row>
    <row r="79" spans="1:30" ht="13.5" customHeight="1" x14ac:dyDescent="0.2">
      <c r="A79" s="63"/>
      <c r="B79" s="64" t="s">
        <v>539</v>
      </c>
      <c r="C79" s="65" t="s">
        <v>540</v>
      </c>
      <c r="D79" s="65" t="s">
        <v>92</v>
      </c>
      <c r="E79" s="66">
        <v>2.82E-3</v>
      </c>
      <c r="F79" s="66">
        <v>2.82E-3</v>
      </c>
      <c r="G79" s="1">
        <v>2320</v>
      </c>
      <c r="H79" s="1">
        <v>2320</v>
      </c>
      <c r="I79" s="1">
        <v>6.5423999999999998</v>
      </c>
      <c r="J79" s="1">
        <v>6.5423999999999998</v>
      </c>
      <c r="K79" s="1"/>
      <c r="L79" s="1"/>
      <c r="M79" s="1"/>
      <c r="N79" s="1"/>
      <c r="O79" s="1"/>
      <c r="P79" s="1"/>
      <c r="R79" s="1">
        <v>2530</v>
      </c>
      <c r="S79" s="1">
        <v>7.1345999999999998</v>
      </c>
      <c r="T79" s="15">
        <f t="shared" si="0"/>
        <v>1.0905172413793103</v>
      </c>
      <c r="U79" s="15">
        <f t="shared" si="1"/>
        <v>1.064865229840477</v>
      </c>
      <c r="V79" s="16">
        <f t="shared" si="2"/>
        <v>2470.4873332299067</v>
      </c>
      <c r="W79" s="16">
        <f t="shared" si="3"/>
        <v>150.48733322990665</v>
      </c>
      <c r="X79" s="16">
        <f t="shared" si="4"/>
        <v>0.42437427970833674</v>
      </c>
      <c r="Y79" s="15">
        <f t="shared" si="9"/>
        <v>4.5848355451969969E-2</v>
      </c>
      <c r="Z79" s="15">
        <f t="shared" si="10"/>
        <v>1.1992624151289988E-2</v>
      </c>
      <c r="AA79" s="15">
        <f t="shared" si="11"/>
        <v>1.9115055013239957E-2</v>
      </c>
      <c r="AB79" s="15">
        <f t="shared" si="12"/>
        <v>2.5652011538833303E-2</v>
      </c>
      <c r="AD79" s="21"/>
    </row>
    <row r="80" spans="1:30" ht="13.5" customHeight="1" x14ac:dyDescent="0.2">
      <c r="A80" s="63"/>
      <c r="B80" s="64" t="s">
        <v>334</v>
      </c>
      <c r="C80" s="65" t="s">
        <v>335</v>
      </c>
      <c r="D80" s="65" t="s">
        <v>92</v>
      </c>
      <c r="E80" s="66">
        <v>2.6200000000000001E-2</v>
      </c>
      <c r="F80" s="66">
        <v>2.6200000000000001E-2</v>
      </c>
      <c r="G80" s="1">
        <v>2780</v>
      </c>
      <c r="H80" s="1">
        <v>2780</v>
      </c>
      <c r="I80" s="1">
        <v>72.835999999999999</v>
      </c>
      <c r="J80" s="1">
        <v>72.835999999999999</v>
      </c>
      <c r="K80" s="1"/>
      <c r="L80" s="1"/>
      <c r="M80" s="1"/>
      <c r="N80" s="1"/>
      <c r="O80" s="1"/>
      <c r="P80" s="1"/>
      <c r="R80" s="1">
        <v>3030</v>
      </c>
      <c r="S80" s="1">
        <v>79.385999999999996</v>
      </c>
      <c r="T80" s="15">
        <f t="shared" ref="T80:T103" si="13">R80/H80</f>
        <v>1.0899280575539569</v>
      </c>
      <c r="U80" s="15">
        <f t="shared" ref="U80:U103" si="14">T80-AB80</f>
        <v>1.0642760460151237</v>
      </c>
      <c r="V80" s="16">
        <f t="shared" ref="V80:V103" si="15">G80*U80</f>
        <v>2958.6874079220438</v>
      </c>
      <c r="W80" s="16">
        <f t="shared" ref="W80:W103" si="16">V80-G80</f>
        <v>178.6874079220438</v>
      </c>
      <c r="X80" s="16">
        <f t="shared" ref="X80:X103" si="17">F80*W80</f>
        <v>4.6816100875575479</v>
      </c>
      <c r="Y80" s="15">
        <f t="shared" si="9"/>
        <v>4.5848355451969969E-2</v>
      </c>
      <c r="Z80" s="15">
        <f t="shared" si="10"/>
        <v>1.1992624151289988E-2</v>
      </c>
      <c r="AA80" s="15">
        <f t="shared" si="11"/>
        <v>1.9115055013239957E-2</v>
      </c>
      <c r="AB80" s="15">
        <f t="shared" si="12"/>
        <v>2.5652011538833303E-2</v>
      </c>
      <c r="AD80" s="21"/>
    </row>
    <row r="81" spans="1:30" ht="13.5" customHeight="1" x14ac:dyDescent="0.2">
      <c r="A81" s="63"/>
      <c r="B81" s="64" t="s">
        <v>545</v>
      </c>
      <c r="C81" s="65" t="s">
        <v>546</v>
      </c>
      <c r="D81" s="65" t="s">
        <v>92</v>
      </c>
      <c r="E81" s="66">
        <v>0.12823000000000001</v>
      </c>
      <c r="F81" s="66">
        <v>0.12823000000000001</v>
      </c>
      <c r="G81" s="1">
        <v>2390</v>
      </c>
      <c r="H81" s="1">
        <v>2390</v>
      </c>
      <c r="I81" s="1">
        <v>306.46969999999999</v>
      </c>
      <c r="J81" s="1">
        <v>306.46969999999999</v>
      </c>
      <c r="K81" s="1"/>
      <c r="L81" s="1"/>
      <c r="M81" s="1"/>
      <c r="N81" s="1"/>
      <c r="O81" s="1"/>
      <c r="P81" s="1"/>
      <c r="R81" s="1">
        <v>2600</v>
      </c>
      <c r="S81" s="1">
        <v>333.39800000000002</v>
      </c>
      <c r="T81" s="15">
        <f t="shared" si="13"/>
        <v>1.0878661087866108</v>
      </c>
      <c r="U81" s="15">
        <f t="shared" si="14"/>
        <v>1.0622140972477776</v>
      </c>
      <c r="V81" s="16">
        <f t="shared" si="15"/>
        <v>2538.6916924221887</v>
      </c>
      <c r="W81" s="16">
        <f t="shared" si="16"/>
        <v>148.69169242218868</v>
      </c>
      <c r="X81" s="16">
        <f t="shared" si="17"/>
        <v>19.066735719297256</v>
      </c>
      <c r="Y81" s="15">
        <f t="shared" si="9"/>
        <v>4.5848355451969969E-2</v>
      </c>
      <c r="Z81" s="15">
        <f t="shared" si="10"/>
        <v>1.1992624151289988E-2</v>
      </c>
      <c r="AA81" s="15">
        <f t="shared" si="11"/>
        <v>1.9115055013239957E-2</v>
      </c>
      <c r="AB81" s="15">
        <f t="shared" si="12"/>
        <v>2.5652011538833303E-2</v>
      </c>
      <c r="AD81" s="21"/>
    </row>
    <row r="82" spans="1:30" ht="13.5" customHeight="1" x14ac:dyDescent="0.2">
      <c r="A82" s="63"/>
      <c r="B82" s="64" t="s">
        <v>2638</v>
      </c>
      <c r="C82" s="65" t="s">
        <v>2639</v>
      </c>
      <c r="D82" s="65" t="s">
        <v>92</v>
      </c>
      <c r="E82" s="66">
        <v>0.1216</v>
      </c>
      <c r="F82" s="66">
        <v>0.1216</v>
      </c>
      <c r="G82" s="1">
        <v>2760</v>
      </c>
      <c r="H82" s="1">
        <v>2760</v>
      </c>
      <c r="I82" s="1">
        <v>335.61599999999999</v>
      </c>
      <c r="J82" s="1">
        <v>335.61599999999999</v>
      </c>
      <c r="K82" s="1"/>
      <c r="L82" s="1"/>
      <c r="M82" s="1"/>
      <c r="N82" s="1"/>
      <c r="O82" s="1"/>
      <c r="P82" s="1"/>
      <c r="R82" s="1">
        <v>3060</v>
      </c>
      <c r="S82" s="1">
        <v>372.096</v>
      </c>
      <c r="T82" s="15">
        <f t="shared" si="13"/>
        <v>1.1086956521739131</v>
      </c>
      <c r="U82" s="15">
        <f t="shared" si="14"/>
        <v>1.0830436406350799</v>
      </c>
      <c r="V82" s="16">
        <f t="shared" si="15"/>
        <v>2989.2004481528202</v>
      </c>
      <c r="W82" s="16">
        <f t="shared" si="16"/>
        <v>229.20044815282017</v>
      </c>
      <c r="X82" s="16">
        <f t="shared" si="17"/>
        <v>27.870774495382932</v>
      </c>
      <c r="Y82" s="15">
        <f t="shared" si="9"/>
        <v>4.5848355451969969E-2</v>
      </c>
      <c r="Z82" s="15">
        <f t="shared" si="10"/>
        <v>1.1992624151289988E-2</v>
      </c>
      <c r="AA82" s="15">
        <f t="shared" si="11"/>
        <v>1.9115055013239957E-2</v>
      </c>
      <c r="AB82" s="15">
        <f t="shared" si="12"/>
        <v>2.5652011538833303E-2</v>
      </c>
      <c r="AD82" s="21"/>
    </row>
    <row r="83" spans="1:30" ht="13.5" customHeight="1" x14ac:dyDescent="0.2">
      <c r="A83" s="63"/>
      <c r="B83" s="64" t="s">
        <v>3544</v>
      </c>
      <c r="C83" s="65" t="s">
        <v>3545</v>
      </c>
      <c r="D83" s="65" t="s">
        <v>92</v>
      </c>
      <c r="E83" s="66">
        <v>0.54368000000000005</v>
      </c>
      <c r="F83" s="66">
        <v>0.54368000000000005</v>
      </c>
      <c r="G83" s="1">
        <v>2800</v>
      </c>
      <c r="H83" s="1">
        <v>2800</v>
      </c>
      <c r="I83" s="1">
        <v>1522.3040000000001</v>
      </c>
      <c r="J83" s="1">
        <v>1522.3040000000001</v>
      </c>
      <c r="K83" s="1"/>
      <c r="L83" s="1"/>
      <c r="M83" s="1"/>
      <c r="N83" s="1"/>
      <c r="O83" s="1"/>
      <c r="P83" s="1"/>
      <c r="R83" s="1">
        <v>3120</v>
      </c>
      <c r="S83" s="1">
        <v>1696.2816</v>
      </c>
      <c r="T83" s="15">
        <f t="shared" si="13"/>
        <v>1.1142857142857143</v>
      </c>
      <c r="U83" s="15">
        <f t="shared" si="14"/>
        <v>1.0886337027468811</v>
      </c>
      <c r="V83" s="16">
        <f t="shared" si="15"/>
        <v>3048.174367691267</v>
      </c>
      <c r="W83" s="16">
        <f t="shared" si="16"/>
        <v>248.17436769126698</v>
      </c>
      <c r="X83" s="16">
        <f t="shared" si="17"/>
        <v>134.92744022638806</v>
      </c>
      <c r="Y83" s="15">
        <f t="shared" si="9"/>
        <v>4.5848355451969969E-2</v>
      </c>
      <c r="Z83" s="15">
        <f t="shared" si="10"/>
        <v>1.1992624151289988E-2</v>
      </c>
      <c r="AA83" s="15">
        <f t="shared" si="11"/>
        <v>1.9115055013239957E-2</v>
      </c>
      <c r="AB83" s="15">
        <f t="shared" si="12"/>
        <v>2.5652011538833303E-2</v>
      </c>
      <c r="AD83" s="21"/>
    </row>
    <row r="84" spans="1:30" ht="13.5" customHeight="1" x14ac:dyDescent="0.2">
      <c r="A84" s="63"/>
      <c r="B84" s="64" t="s">
        <v>101</v>
      </c>
      <c r="C84" s="65" t="s">
        <v>102</v>
      </c>
      <c r="D84" s="65" t="s">
        <v>92</v>
      </c>
      <c r="E84" s="66">
        <v>9.1600000000000001E-2</v>
      </c>
      <c r="F84" s="66">
        <v>9.1600000000000001E-2</v>
      </c>
      <c r="G84" s="1">
        <v>4650</v>
      </c>
      <c r="H84" s="1">
        <v>4650</v>
      </c>
      <c r="I84" s="1">
        <v>425.94</v>
      </c>
      <c r="J84" s="1">
        <v>425.94</v>
      </c>
      <c r="K84" s="1"/>
      <c r="L84" s="1"/>
      <c r="M84" s="1"/>
      <c r="N84" s="1"/>
      <c r="O84" s="1"/>
      <c r="P84" s="1"/>
      <c r="R84" s="1">
        <v>7820</v>
      </c>
      <c r="S84" s="1">
        <v>716.31200000000001</v>
      </c>
      <c r="T84" s="15">
        <f t="shared" si="13"/>
        <v>1.6817204301075268</v>
      </c>
      <c r="U84" s="15">
        <f t="shared" si="14"/>
        <v>1.6560684185686936</v>
      </c>
      <c r="V84" s="16">
        <f t="shared" si="15"/>
        <v>7700.7181463444249</v>
      </c>
      <c r="W84" s="16">
        <f t="shared" si="16"/>
        <v>3050.7181463444249</v>
      </c>
      <c r="X84" s="16">
        <f t="shared" si="17"/>
        <v>279.44578220514933</v>
      </c>
      <c r="Y84" s="15">
        <f t="shared" si="9"/>
        <v>4.5848355451969969E-2</v>
      </c>
      <c r="Z84" s="15">
        <f t="shared" si="10"/>
        <v>1.1992624151289988E-2</v>
      </c>
      <c r="AA84" s="15">
        <f t="shared" si="11"/>
        <v>1.9115055013239957E-2</v>
      </c>
      <c r="AB84" s="15">
        <f t="shared" si="12"/>
        <v>2.5652011538833303E-2</v>
      </c>
      <c r="AD84" s="21"/>
    </row>
    <row r="85" spans="1:30" ht="13.5" customHeight="1" x14ac:dyDescent="0.2">
      <c r="A85" s="63"/>
      <c r="B85" s="64" t="s">
        <v>103</v>
      </c>
      <c r="C85" s="65" t="s">
        <v>104</v>
      </c>
      <c r="D85" s="65" t="s">
        <v>92</v>
      </c>
      <c r="E85" s="66">
        <v>4.0899999999999999E-3</v>
      </c>
      <c r="F85" s="66">
        <v>4.0899999999999999E-3</v>
      </c>
      <c r="G85" s="1">
        <v>6490</v>
      </c>
      <c r="H85" s="1">
        <v>6490</v>
      </c>
      <c r="I85" s="1">
        <v>26.5441</v>
      </c>
      <c r="J85" s="1">
        <v>26.5441</v>
      </c>
      <c r="K85" s="1"/>
      <c r="L85" s="1"/>
      <c r="M85" s="1"/>
      <c r="N85" s="1"/>
      <c r="O85" s="1"/>
      <c r="P85" s="1"/>
      <c r="R85" s="1">
        <v>10900</v>
      </c>
      <c r="S85" s="1">
        <v>44.581000000000003</v>
      </c>
      <c r="T85" s="15">
        <f t="shared" si="13"/>
        <v>1.6795069337442219</v>
      </c>
      <c r="U85" s="15">
        <f t="shared" si="14"/>
        <v>1.6538549222053887</v>
      </c>
      <c r="V85" s="16">
        <f t="shared" si="15"/>
        <v>10733.518445112972</v>
      </c>
      <c r="W85" s="16">
        <f t="shared" si="16"/>
        <v>4243.5184451129717</v>
      </c>
      <c r="X85" s="16">
        <f t="shared" si="17"/>
        <v>17.355990440512052</v>
      </c>
      <c r="Y85" s="15">
        <f t="shared" si="9"/>
        <v>4.5848355451969969E-2</v>
      </c>
      <c r="Z85" s="15">
        <f t="shared" si="10"/>
        <v>1.1992624151289988E-2</v>
      </c>
      <c r="AA85" s="15">
        <f t="shared" si="11"/>
        <v>1.9115055013239957E-2</v>
      </c>
      <c r="AB85" s="15">
        <f t="shared" si="12"/>
        <v>2.5652011538833303E-2</v>
      </c>
      <c r="AD85" s="21"/>
    </row>
    <row r="86" spans="1:30" ht="24" customHeight="1" x14ac:dyDescent="0.2">
      <c r="A86" s="2">
        <v>22</v>
      </c>
      <c r="B86" s="3" t="s">
        <v>3568</v>
      </c>
      <c r="C86" s="4" t="s">
        <v>3569</v>
      </c>
      <c r="D86" s="4" t="s">
        <v>41</v>
      </c>
      <c r="E86" s="5">
        <v>0</v>
      </c>
      <c r="F86" s="5">
        <v>1</v>
      </c>
      <c r="G86" s="6">
        <v>16321.72</v>
      </c>
      <c r="H86" s="6">
        <v>5420</v>
      </c>
      <c r="I86" s="6">
        <v>5420</v>
      </c>
      <c r="J86" s="6">
        <v>0</v>
      </c>
      <c r="K86" s="6">
        <v>0</v>
      </c>
      <c r="L86" s="6">
        <v>0</v>
      </c>
      <c r="M86" s="6">
        <v>0</v>
      </c>
      <c r="N86" s="6">
        <v>0</v>
      </c>
      <c r="O86" s="6">
        <v>0</v>
      </c>
      <c r="P86" s="6">
        <v>0</v>
      </c>
      <c r="R86" s="6">
        <v>8310</v>
      </c>
      <c r="S86" s="6">
        <v>0</v>
      </c>
      <c r="T86" s="15">
        <f t="shared" si="13"/>
        <v>1.533210332103321</v>
      </c>
      <c r="U86" s="15">
        <f t="shared" si="14"/>
        <v>1.5075583205644878</v>
      </c>
      <c r="V86" s="16">
        <f t="shared" si="15"/>
        <v>24605.944791923812</v>
      </c>
      <c r="W86" s="16">
        <f t="shared" si="16"/>
        <v>8284.2247919238125</v>
      </c>
      <c r="X86" s="16">
        <f t="shared" si="17"/>
        <v>8284.2247919238125</v>
      </c>
      <c r="Y86" s="15">
        <f t="shared" si="9"/>
        <v>4.5848355451969969E-2</v>
      </c>
      <c r="Z86" s="15">
        <f t="shared" si="10"/>
        <v>1.1992624151289988E-2</v>
      </c>
      <c r="AA86" s="15">
        <f t="shared" si="11"/>
        <v>1.9115055013239957E-2</v>
      </c>
      <c r="AB86" s="15">
        <f t="shared" si="12"/>
        <v>2.5652011538833303E-2</v>
      </c>
      <c r="AD86" s="21"/>
    </row>
    <row r="87" spans="1:30" ht="13.5" customHeight="1" x14ac:dyDescent="0.2">
      <c r="A87" s="2">
        <v>23</v>
      </c>
      <c r="B87" s="3" t="s">
        <v>3570</v>
      </c>
      <c r="C87" s="4" t="s">
        <v>3571</v>
      </c>
      <c r="D87" s="4" t="s">
        <v>41</v>
      </c>
      <c r="E87" s="5">
        <v>0</v>
      </c>
      <c r="F87" s="5">
        <v>1</v>
      </c>
      <c r="G87" s="6">
        <v>1047.3800000000001</v>
      </c>
      <c r="H87" s="6">
        <v>837</v>
      </c>
      <c r="I87" s="6">
        <v>837</v>
      </c>
      <c r="J87" s="6">
        <v>0</v>
      </c>
      <c r="K87" s="6">
        <v>0</v>
      </c>
      <c r="L87" s="6">
        <v>0</v>
      </c>
      <c r="M87" s="6">
        <v>0</v>
      </c>
      <c r="N87" s="6">
        <v>0</v>
      </c>
      <c r="O87" s="6">
        <v>0</v>
      </c>
      <c r="P87" s="6">
        <v>0</v>
      </c>
      <c r="R87" s="6">
        <v>1320</v>
      </c>
      <c r="S87" s="6">
        <v>0</v>
      </c>
      <c r="T87" s="15">
        <f t="shared" si="13"/>
        <v>1.5770609318996416</v>
      </c>
      <c r="U87" s="15">
        <f t="shared" si="14"/>
        <v>1.5514089203608084</v>
      </c>
      <c r="V87" s="16">
        <f t="shared" si="15"/>
        <v>1624.9146750075035</v>
      </c>
      <c r="W87" s="16">
        <f t="shared" si="16"/>
        <v>577.53467500750344</v>
      </c>
      <c r="X87" s="16">
        <f t="shared" si="17"/>
        <v>577.53467500750344</v>
      </c>
      <c r="Y87" s="15">
        <f t="shared" si="9"/>
        <v>4.5848355451969969E-2</v>
      </c>
      <c r="Z87" s="15">
        <f t="shared" si="10"/>
        <v>1.1992624151289988E-2</v>
      </c>
      <c r="AA87" s="15">
        <f t="shared" si="11"/>
        <v>1.9115055013239957E-2</v>
      </c>
      <c r="AB87" s="15">
        <f t="shared" si="12"/>
        <v>2.5652011538833303E-2</v>
      </c>
      <c r="AD87" s="21"/>
    </row>
    <row r="88" spans="1:30" ht="13.5" customHeight="1" x14ac:dyDescent="0.2">
      <c r="A88" s="2">
        <v>24</v>
      </c>
      <c r="B88" s="3" t="s">
        <v>3572</v>
      </c>
      <c r="C88" s="4" t="s">
        <v>3573</v>
      </c>
      <c r="D88" s="4" t="s">
        <v>41</v>
      </c>
      <c r="E88" s="5">
        <v>0</v>
      </c>
      <c r="F88" s="5">
        <v>2</v>
      </c>
      <c r="G88" s="6">
        <v>4076.12</v>
      </c>
      <c r="H88" s="6">
        <v>2810</v>
      </c>
      <c r="I88" s="6">
        <v>5620</v>
      </c>
      <c r="J88" s="6">
        <v>0</v>
      </c>
      <c r="K88" s="6">
        <v>0</v>
      </c>
      <c r="L88" s="6">
        <v>0</v>
      </c>
      <c r="M88" s="6">
        <v>0</v>
      </c>
      <c r="N88" s="6">
        <v>0</v>
      </c>
      <c r="O88" s="6">
        <v>0</v>
      </c>
      <c r="P88" s="6">
        <v>0</v>
      </c>
      <c r="R88" s="6">
        <v>2980</v>
      </c>
      <c r="S88" s="6">
        <v>0</v>
      </c>
      <c r="T88" s="15">
        <f t="shared" si="13"/>
        <v>1.0604982206405693</v>
      </c>
      <c r="U88" s="15">
        <f t="shared" si="14"/>
        <v>1.0348462091017361</v>
      </c>
      <c r="V88" s="16">
        <f t="shared" si="15"/>
        <v>4218.1573298437679</v>
      </c>
      <c r="W88" s="16">
        <f t="shared" si="16"/>
        <v>142.03732984376802</v>
      </c>
      <c r="X88" s="16">
        <f t="shared" si="17"/>
        <v>284.07465968753604</v>
      </c>
      <c r="Y88" s="15">
        <f t="shared" si="9"/>
        <v>4.5848355451969969E-2</v>
      </c>
      <c r="Z88" s="15">
        <f t="shared" si="10"/>
        <v>1.1992624151289988E-2</v>
      </c>
      <c r="AA88" s="15">
        <f t="shared" si="11"/>
        <v>1.9115055013239957E-2</v>
      </c>
      <c r="AB88" s="15">
        <f t="shared" si="12"/>
        <v>2.5652011538833303E-2</v>
      </c>
      <c r="AD88" s="21"/>
    </row>
    <row r="89" spans="1:30" ht="13.5" customHeight="1" x14ac:dyDescent="0.2">
      <c r="A89" s="2">
        <v>25</v>
      </c>
      <c r="B89" s="3" t="s">
        <v>3574</v>
      </c>
      <c r="C89" s="4" t="s">
        <v>3575</v>
      </c>
      <c r="D89" s="4" t="s">
        <v>41</v>
      </c>
      <c r="E89" s="5">
        <v>0</v>
      </c>
      <c r="F89" s="5">
        <v>1</v>
      </c>
      <c r="G89" s="6">
        <v>2324.66</v>
      </c>
      <c r="H89" s="6">
        <v>2110</v>
      </c>
      <c r="I89" s="6">
        <v>2110</v>
      </c>
      <c r="J89" s="6">
        <v>0</v>
      </c>
      <c r="K89" s="6">
        <v>0</v>
      </c>
      <c r="L89" s="6">
        <v>0</v>
      </c>
      <c r="M89" s="6">
        <v>0</v>
      </c>
      <c r="N89" s="6">
        <v>0</v>
      </c>
      <c r="O89" s="6">
        <v>0</v>
      </c>
      <c r="P89" s="6">
        <v>0</v>
      </c>
      <c r="R89" s="6">
        <v>2240</v>
      </c>
      <c r="S89" s="6">
        <v>0</v>
      </c>
      <c r="T89" s="15">
        <f t="shared" si="13"/>
        <v>1.061611374407583</v>
      </c>
      <c r="U89" s="15">
        <f t="shared" si="14"/>
        <v>1.0359593628687498</v>
      </c>
      <c r="V89" s="16">
        <f t="shared" si="15"/>
        <v>2408.2532924864677</v>
      </c>
      <c r="W89" s="16">
        <f t="shared" si="16"/>
        <v>83.593292486467817</v>
      </c>
      <c r="X89" s="16">
        <f t="shared" si="17"/>
        <v>83.593292486467817</v>
      </c>
      <c r="Y89" s="15">
        <f t="shared" si="9"/>
        <v>4.5848355451969969E-2</v>
      </c>
      <c r="Z89" s="15">
        <f t="shared" si="10"/>
        <v>1.1992624151289988E-2</v>
      </c>
      <c r="AA89" s="15">
        <f t="shared" si="11"/>
        <v>1.9115055013239957E-2</v>
      </c>
      <c r="AB89" s="15">
        <f t="shared" si="12"/>
        <v>2.5652011538833303E-2</v>
      </c>
      <c r="AD89" s="21"/>
    </row>
    <row r="90" spans="1:30" ht="24" customHeight="1" x14ac:dyDescent="0.2">
      <c r="A90" s="2">
        <v>26</v>
      </c>
      <c r="B90" s="3" t="s">
        <v>3576</v>
      </c>
      <c r="C90" s="4" t="s">
        <v>3577</v>
      </c>
      <c r="D90" s="4" t="s">
        <v>41</v>
      </c>
      <c r="E90" s="5">
        <v>0</v>
      </c>
      <c r="F90" s="5">
        <v>1</v>
      </c>
      <c r="G90" s="6">
        <v>2528.8000000000002</v>
      </c>
      <c r="H90" s="6">
        <v>2530</v>
      </c>
      <c r="I90" s="6">
        <v>2530</v>
      </c>
      <c r="J90" s="6">
        <v>0</v>
      </c>
      <c r="K90" s="6">
        <v>0</v>
      </c>
      <c r="L90" s="6">
        <v>0</v>
      </c>
      <c r="M90" s="6">
        <v>0</v>
      </c>
      <c r="N90" s="6">
        <v>0</v>
      </c>
      <c r="O90" s="6">
        <v>0</v>
      </c>
      <c r="P90" s="6">
        <v>0</v>
      </c>
      <c r="R90" s="6">
        <v>2850</v>
      </c>
      <c r="S90" s="6">
        <v>0</v>
      </c>
      <c r="T90" s="15">
        <f t="shared" si="13"/>
        <v>1.1264822134387351</v>
      </c>
      <c r="U90" s="15">
        <f t="shared" si="14"/>
        <v>1.1008302018999019</v>
      </c>
      <c r="V90" s="16">
        <f t="shared" si="15"/>
        <v>2783.7794145644721</v>
      </c>
      <c r="W90" s="16">
        <f t="shared" si="16"/>
        <v>254.97941456447188</v>
      </c>
      <c r="X90" s="16">
        <f t="shared" si="17"/>
        <v>254.97941456447188</v>
      </c>
      <c r="Y90" s="15">
        <f t="shared" si="9"/>
        <v>4.5848355451969969E-2</v>
      </c>
      <c r="Z90" s="15">
        <f t="shared" si="10"/>
        <v>1.1992624151289988E-2</v>
      </c>
      <c r="AA90" s="15">
        <f t="shared" si="11"/>
        <v>1.9115055013239957E-2</v>
      </c>
      <c r="AB90" s="15">
        <f t="shared" si="12"/>
        <v>2.5652011538833303E-2</v>
      </c>
      <c r="AD90" s="21"/>
    </row>
    <row r="91" spans="1:30" ht="13.5" customHeight="1" x14ac:dyDescent="0.2">
      <c r="A91" s="2">
        <v>27</v>
      </c>
      <c r="B91" s="3" t="s">
        <v>3578</v>
      </c>
      <c r="C91" s="4" t="s">
        <v>3579</v>
      </c>
      <c r="D91" s="4" t="s">
        <v>41</v>
      </c>
      <c r="E91" s="5">
        <v>0</v>
      </c>
      <c r="F91" s="5">
        <v>2</v>
      </c>
      <c r="G91" s="6">
        <v>513.04999999999995</v>
      </c>
      <c r="H91" s="6">
        <v>374</v>
      </c>
      <c r="I91" s="6">
        <v>748</v>
      </c>
      <c r="J91" s="6">
        <v>0</v>
      </c>
      <c r="K91" s="6">
        <v>0</v>
      </c>
      <c r="L91" s="6">
        <v>0</v>
      </c>
      <c r="M91" s="6">
        <v>0</v>
      </c>
      <c r="N91" s="6">
        <v>0</v>
      </c>
      <c r="O91" s="6">
        <v>0</v>
      </c>
      <c r="P91" s="6">
        <v>0</v>
      </c>
      <c r="R91" s="6">
        <v>360</v>
      </c>
      <c r="S91" s="6">
        <v>0</v>
      </c>
      <c r="T91" s="15">
        <f t="shared" si="13"/>
        <v>0.96256684491978606</v>
      </c>
      <c r="U91" s="15">
        <f t="shared" si="14"/>
        <v>0.93691483338095272</v>
      </c>
      <c r="V91" s="16">
        <f t="shared" si="15"/>
        <v>480.68415526609778</v>
      </c>
      <c r="W91" s="16">
        <f t="shared" si="16"/>
        <v>-32.365844733902179</v>
      </c>
      <c r="X91" s="16">
        <f t="shared" si="17"/>
        <v>-64.731689467804358</v>
      </c>
      <c r="Y91" s="15">
        <f t="shared" si="9"/>
        <v>4.5848355451969969E-2</v>
      </c>
      <c r="Z91" s="15">
        <f t="shared" si="10"/>
        <v>1.1992624151289988E-2</v>
      </c>
      <c r="AA91" s="15">
        <f t="shared" si="11"/>
        <v>1.9115055013239957E-2</v>
      </c>
      <c r="AB91" s="15">
        <f t="shared" si="12"/>
        <v>2.5652011538833303E-2</v>
      </c>
      <c r="AD91" s="21"/>
    </row>
    <row r="92" spans="1:30" ht="13.5" customHeight="1" thickBot="1" x14ac:dyDescent="0.25">
      <c r="A92" s="2">
        <v>28</v>
      </c>
      <c r="B92" s="3" t="s">
        <v>3580</v>
      </c>
      <c r="C92" s="4" t="s">
        <v>3581</v>
      </c>
      <c r="D92" s="4" t="s">
        <v>41</v>
      </c>
      <c r="E92" s="5">
        <v>0</v>
      </c>
      <c r="F92" s="5">
        <v>2</v>
      </c>
      <c r="G92" s="6">
        <v>438.18</v>
      </c>
      <c r="H92" s="6">
        <v>309</v>
      </c>
      <c r="I92" s="6">
        <v>618</v>
      </c>
      <c r="J92" s="6">
        <v>0</v>
      </c>
      <c r="K92" s="6">
        <v>0</v>
      </c>
      <c r="L92" s="6">
        <v>0</v>
      </c>
      <c r="M92" s="6">
        <v>0</v>
      </c>
      <c r="N92" s="6">
        <v>0</v>
      </c>
      <c r="O92" s="6">
        <v>0</v>
      </c>
      <c r="P92" s="6">
        <v>0</v>
      </c>
      <c r="R92" s="6">
        <v>305</v>
      </c>
      <c r="S92" s="6">
        <v>0</v>
      </c>
      <c r="T92" s="15">
        <f t="shared" si="13"/>
        <v>0.98705501618122982</v>
      </c>
      <c r="U92" s="15">
        <f t="shared" si="14"/>
        <v>0.96140300464239647</v>
      </c>
      <c r="V92" s="16">
        <f t="shared" si="15"/>
        <v>421.26756857420531</v>
      </c>
      <c r="W92" s="16">
        <f t="shared" si="16"/>
        <v>-16.912431425794693</v>
      </c>
      <c r="X92" s="16">
        <f t="shared" si="17"/>
        <v>-33.824862851589387</v>
      </c>
      <c r="Y92" s="15">
        <f t="shared" si="9"/>
        <v>4.5848355451969969E-2</v>
      </c>
      <c r="Z92" s="15">
        <f t="shared" si="10"/>
        <v>1.1992624151289988E-2</v>
      </c>
      <c r="AA92" s="15">
        <f t="shared" si="11"/>
        <v>1.9115055013239957E-2</v>
      </c>
      <c r="AB92" s="15">
        <f t="shared" si="12"/>
        <v>2.5652011538833303E-2</v>
      </c>
      <c r="AD92" s="21"/>
    </row>
    <row r="93" spans="1:30" ht="24" customHeight="1" thickBot="1" x14ac:dyDescent="0.25">
      <c r="A93" s="8">
        <v>29</v>
      </c>
      <c r="B93" s="9" t="s">
        <v>3582</v>
      </c>
      <c r="C93" s="10" t="s">
        <v>3583</v>
      </c>
      <c r="D93" s="10" t="s">
        <v>41</v>
      </c>
      <c r="E93" s="11">
        <v>0</v>
      </c>
      <c r="F93" s="11">
        <v>1</v>
      </c>
      <c r="G93" s="12">
        <v>68163.34</v>
      </c>
      <c r="H93" s="12">
        <v>9335.1</v>
      </c>
      <c r="I93" s="12">
        <v>9335.1</v>
      </c>
      <c r="J93" s="12">
        <v>7665.9</v>
      </c>
      <c r="K93" s="12">
        <v>250.56209999999999</v>
      </c>
      <c r="L93" s="12">
        <v>0</v>
      </c>
      <c r="M93" s="12">
        <v>0</v>
      </c>
      <c r="N93" s="12">
        <v>84.689989800000006</v>
      </c>
      <c r="O93" s="12">
        <v>474.879403104</v>
      </c>
      <c r="P93" s="13">
        <v>204.98960900655999</v>
      </c>
      <c r="R93" s="12">
        <v>12081.36</v>
      </c>
      <c r="S93" s="12">
        <v>10231.299999999999</v>
      </c>
      <c r="T93" s="15"/>
      <c r="U93" s="15"/>
      <c r="V93" s="16"/>
      <c r="W93" s="16"/>
      <c r="X93" s="16"/>
      <c r="Y93" s="15"/>
      <c r="Z93" s="15"/>
      <c r="AA93" s="15"/>
      <c r="AB93" s="15"/>
      <c r="AD93" s="21"/>
    </row>
    <row r="94" spans="1:30" ht="13.5" customHeight="1" x14ac:dyDescent="0.2">
      <c r="A94" s="63"/>
      <c r="B94" s="64" t="s">
        <v>3584</v>
      </c>
      <c r="C94" s="65" t="s">
        <v>3585</v>
      </c>
      <c r="D94" s="65" t="s">
        <v>41</v>
      </c>
      <c r="E94" s="66">
        <v>1.01</v>
      </c>
      <c r="F94" s="66">
        <v>1.01</v>
      </c>
      <c r="G94" s="1">
        <v>4800</v>
      </c>
      <c r="H94" s="1">
        <v>4800</v>
      </c>
      <c r="I94" s="1">
        <v>4848</v>
      </c>
      <c r="J94" s="1">
        <v>4848</v>
      </c>
      <c r="K94" s="1"/>
      <c r="L94" s="1"/>
      <c r="M94" s="1"/>
      <c r="N94" s="1"/>
      <c r="O94" s="1"/>
      <c r="P94" s="1"/>
      <c r="R94" s="1">
        <v>7210</v>
      </c>
      <c r="S94" s="1">
        <v>7282.1</v>
      </c>
      <c r="T94" s="15">
        <f t="shared" si="13"/>
        <v>1.5020833333333334</v>
      </c>
      <c r="U94" s="15">
        <f t="shared" si="14"/>
        <v>1.4764313217945002</v>
      </c>
      <c r="V94" s="16">
        <f t="shared" si="15"/>
        <v>7086.8703446136005</v>
      </c>
      <c r="W94" s="16">
        <f t="shared" si="16"/>
        <v>2286.8703446136005</v>
      </c>
      <c r="X94" s="16">
        <f t="shared" si="17"/>
        <v>2309.7390480597364</v>
      </c>
      <c r="Y94" s="15">
        <f t="shared" si="9"/>
        <v>4.5848355451969969E-2</v>
      </c>
      <c r="Z94" s="15">
        <f t="shared" si="10"/>
        <v>1.1992624151289988E-2</v>
      </c>
      <c r="AA94" s="15">
        <f t="shared" si="11"/>
        <v>1.9115055013239957E-2</v>
      </c>
      <c r="AB94" s="15">
        <f t="shared" si="12"/>
        <v>2.5652011538833303E-2</v>
      </c>
      <c r="AD94" s="21"/>
    </row>
    <row r="95" spans="1:30" ht="13.5" customHeight="1" thickBot="1" x14ac:dyDescent="0.25">
      <c r="A95" s="63"/>
      <c r="B95" s="64" t="s">
        <v>3586</v>
      </c>
      <c r="C95" s="65" t="s">
        <v>3587</v>
      </c>
      <c r="D95" s="65" t="s">
        <v>41</v>
      </c>
      <c r="E95" s="66">
        <v>1.01</v>
      </c>
      <c r="F95" s="66">
        <v>1.01</v>
      </c>
      <c r="G95" s="1">
        <v>2790</v>
      </c>
      <c r="H95" s="1">
        <v>2790</v>
      </c>
      <c r="I95" s="1">
        <v>2817.9</v>
      </c>
      <c r="J95" s="1">
        <v>2817.9</v>
      </c>
      <c r="K95" s="1"/>
      <c r="L95" s="1"/>
      <c r="M95" s="1"/>
      <c r="N95" s="1"/>
      <c r="O95" s="1"/>
      <c r="P95" s="1"/>
      <c r="R95" s="1">
        <v>2920</v>
      </c>
      <c r="S95" s="1">
        <v>2949.2</v>
      </c>
      <c r="T95" s="15">
        <f t="shared" si="13"/>
        <v>1.0465949820788532</v>
      </c>
      <c r="U95" s="15">
        <f t="shared" si="14"/>
        <v>1.0209429705400199</v>
      </c>
      <c r="V95" s="16">
        <f t="shared" si="15"/>
        <v>2848.4308878066554</v>
      </c>
      <c r="W95" s="16">
        <f t="shared" si="16"/>
        <v>58.430887806655392</v>
      </c>
      <c r="X95" s="16">
        <f t="shared" si="17"/>
        <v>59.015196684721943</v>
      </c>
      <c r="Y95" s="15">
        <f t="shared" si="9"/>
        <v>4.5848355451969969E-2</v>
      </c>
      <c r="Z95" s="15">
        <f t="shared" si="10"/>
        <v>1.1992624151289988E-2</v>
      </c>
      <c r="AA95" s="15">
        <f t="shared" si="11"/>
        <v>1.9115055013239957E-2</v>
      </c>
      <c r="AB95" s="15">
        <f t="shared" si="12"/>
        <v>2.5652011538833303E-2</v>
      </c>
      <c r="AD95" s="21"/>
    </row>
    <row r="96" spans="1:30" ht="13.5" customHeight="1" thickBot="1" x14ac:dyDescent="0.25">
      <c r="A96" s="8">
        <v>30</v>
      </c>
      <c r="B96" s="9" t="s">
        <v>3588</v>
      </c>
      <c r="C96" s="10" t="s">
        <v>3589</v>
      </c>
      <c r="D96" s="10" t="s">
        <v>95</v>
      </c>
      <c r="E96" s="11">
        <v>0</v>
      </c>
      <c r="F96" s="11">
        <v>12</v>
      </c>
      <c r="G96" s="12">
        <v>86.03</v>
      </c>
      <c r="H96" s="12">
        <v>12.64</v>
      </c>
      <c r="I96" s="12">
        <v>151.68</v>
      </c>
      <c r="J96" s="12">
        <v>62.874000000000002</v>
      </c>
      <c r="K96" s="12">
        <v>39.33</v>
      </c>
      <c r="L96" s="12">
        <v>0</v>
      </c>
      <c r="M96" s="12">
        <v>0</v>
      </c>
      <c r="N96" s="12">
        <v>13.29354</v>
      </c>
      <c r="O96" s="12">
        <v>25.259299200000001</v>
      </c>
      <c r="P96" s="13">
        <v>10.903597488000001</v>
      </c>
      <c r="R96" s="12">
        <v>13.85</v>
      </c>
      <c r="S96" s="12">
        <v>66.150000000000006</v>
      </c>
      <c r="T96" s="15"/>
      <c r="U96" s="15"/>
      <c r="V96" s="16"/>
      <c r="W96" s="16"/>
      <c r="X96" s="16"/>
      <c r="Y96" s="15"/>
      <c r="Z96" s="15"/>
      <c r="AA96" s="15"/>
      <c r="AB96" s="15"/>
      <c r="AD96" s="21"/>
    </row>
    <row r="97" spans="1:30" ht="13.5" customHeight="1" x14ac:dyDescent="0.2">
      <c r="A97" s="63"/>
      <c r="B97" s="64" t="s">
        <v>3590</v>
      </c>
      <c r="C97" s="65" t="s">
        <v>3591</v>
      </c>
      <c r="D97" s="65" t="s">
        <v>95</v>
      </c>
      <c r="E97" s="66">
        <v>1.05</v>
      </c>
      <c r="F97" s="66">
        <v>12.6</v>
      </c>
      <c r="G97" s="1">
        <v>4.99</v>
      </c>
      <c r="H97" s="1">
        <v>4.99</v>
      </c>
      <c r="I97" s="1">
        <v>62.874000000000002</v>
      </c>
      <c r="J97" s="1">
        <v>62.874000000000002</v>
      </c>
      <c r="K97" s="1"/>
      <c r="L97" s="1"/>
      <c r="M97" s="1"/>
      <c r="N97" s="1"/>
      <c r="O97" s="1"/>
      <c r="P97" s="1"/>
      <c r="R97" s="1">
        <v>5.25</v>
      </c>
      <c r="S97" s="1">
        <v>66.150000000000006</v>
      </c>
      <c r="T97" s="15">
        <f t="shared" si="13"/>
        <v>1.0521042084168337</v>
      </c>
      <c r="U97" s="15">
        <f t="shared" si="14"/>
        <v>1.0264521968780005</v>
      </c>
      <c r="V97" s="16">
        <f t="shared" si="15"/>
        <v>5.1219964624212224</v>
      </c>
      <c r="W97" s="16">
        <f t="shared" si="16"/>
        <v>0.1319964624212222</v>
      </c>
      <c r="X97" s="16">
        <f t="shared" si="17"/>
        <v>1.6631554265073998</v>
      </c>
      <c r="Y97" s="15">
        <f t="shared" si="9"/>
        <v>4.5848355451969969E-2</v>
      </c>
      <c r="Z97" s="15">
        <f t="shared" si="10"/>
        <v>1.1992624151289988E-2</v>
      </c>
      <c r="AA97" s="15">
        <f t="shared" si="11"/>
        <v>1.9115055013239957E-2</v>
      </c>
      <c r="AB97" s="15">
        <f t="shared" si="12"/>
        <v>2.5652011538833303E-2</v>
      </c>
      <c r="AD97" s="21"/>
    </row>
    <row r="98" spans="1:30" ht="28.5" customHeight="1" thickBot="1" x14ac:dyDescent="0.35">
      <c r="A98" s="58"/>
      <c r="B98" s="59" t="s">
        <v>26</v>
      </c>
      <c r="C98" s="60" t="s">
        <v>117</v>
      </c>
      <c r="D98" s="60"/>
      <c r="E98" s="61"/>
      <c r="F98" s="61"/>
      <c r="G98" s="62"/>
      <c r="H98" s="62"/>
      <c r="I98" s="62">
        <v>1867.05</v>
      </c>
      <c r="J98" s="62">
        <v>542.49</v>
      </c>
      <c r="K98" s="62">
        <v>578.74099999999999</v>
      </c>
      <c r="L98" s="62">
        <v>0</v>
      </c>
      <c r="M98" s="62">
        <v>0</v>
      </c>
      <c r="N98" s="62">
        <v>195.61445800000001</v>
      </c>
      <c r="O98" s="62">
        <v>387.51874506000001</v>
      </c>
      <c r="P98" s="62">
        <v>162.66238842839999</v>
      </c>
      <c r="R98" s="62"/>
      <c r="S98" s="62">
        <v>614.77499999999998</v>
      </c>
      <c r="T98" s="15"/>
      <c r="U98" s="15"/>
      <c r="V98" s="16"/>
      <c r="W98" s="16"/>
      <c r="X98" s="16"/>
      <c r="Y98" s="15"/>
      <c r="Z98" s="15"/>
      <c r="AA98" s="15"/>
      <c r="AB98" s="15"/>
      <c r="AD98" s="21"/>
    </row>
    <row r="99" spans="1:30" ht="24" customHeight="1" thickBot="1" x14ac:dyDescent="0.25">
      <c r="A99" s="8">
        <v>31</v>
      </c>
      <c r="B99" s="9" t="s">
        <v>3592</v>
      </c>
      <c r="C99" s="10" t="s">
        <v>3593</v>
      </c>
      <c r="D99" s="10" t="s">
        <v>41</v>
      </c>
      <c r="E99" s="11">
        <v>0</v>
      </c>
      <c r="F99" s="11">
        <v>10</v>
      </c>
      <c r="G99" s="12">
        <v>173.43</v>
      </c>
      <c r="H99" s="12">
        <v>76.88</v>
      </c>
      <c r="I99" s="12">
        <v>768.8</v>
      </c>
      <c r="J99" s="12">
        <v>454.01</v>
      </c>
      <c r="K99" s="12">
        <v>131.441</v>
      </c>
      <c r="L99" s="12">
        <v>0</v>
      </c>
      <c r="M99" s="12">
        <v>0</v>
      </c>
      <c r="N99" s="12">
        <v>44.427058000000002</v>
      </c>
      <c r="O99" s="12">
        <v>100.24479306000001</v>
      </c>
      <c r="P99" s="13">
        <v>38.6557991484</v>
      </c>
      <c r="R99" s="12">
        <v>89.69</v>
      </c>
      <c r="S99" s="12">
        <v>516.41999999999996</v>
      </c>
      <c r="T99" s="15"/>
      <c r="U99" s="15"/>
      <c r="V99" s="16"/>
      <c r="W99" s="16"/>
      <c r="X99" s="16"/>
      <c r="Y99" s="15"/>
      <c r="Z99" s="15"/>
      <c r="AA99" s="15"/>
      <c r="AB99" s="15"/>
      <c r="AD99" s="21"/>
    </row>
    <row r="100" spans="1:30" ht="13.5" customHeight="1" x14ac:dyDescent="0.2">
      <c r="A100" s="63"/>
      <c r="B100" s="64" t="s">
        <v>3594</v>
      </c>
      <c r="C100" s="65" t="s">
        <v>3595</v>
      </c>
      <c r="D100" s="65" t="s">
        <v>41</v>
      </c>
      <c r="E100" s="66">
        <v>5.7000000000000002E-2</v>
      </c>
      <c r="F100" s="66">
        <v>0.56999999999999995</v>
      </c>
      <c r="G100" s="1">
        <v>193</v>
      </c>
      <c r="H100" s="1">
        <v>193</v>
      </c>
      <c r="I100" s="1">
        <v>110.01</v>
      </c>
      <c r="J100" s="1">
        <v>110.01</v>
      </c>
      <c r="K100" s="1"/>
      <c r="L100" s="1"/>
      <c r="M100" s="1"/>
      <c r="N100" s="1"/>
      <c r="O100" s="1"/>
      <c r="P100" s="1"/>
      <c r="R100" s="1">
        <v>206</v>
      </c>
      <c r="S100" s="1">
        <v>117.42</v>
      </c>
      <c r="T100" s="15">
        <f t="shared" si="13"/>
        <v>1.0673575129533679</v>
      </c>
      <c r="U100" s="15">
        <f t="shared" si="14"/>
        <v>1.0417055014145347</v>
      </c>
      <c r="V100" s="16">
        <f t="shared" si="15"/>
        <v>201.04916177300518</v>
      </c>
      <c r="W100" s="16">
        <f t="shared" si="16"/>
        <v>8.0491617730051814</v>
      </c>
      <c r="X100" s="16">
        <f t="shared" si="17"/>
        <v>4.5880222106129533</v>
      </c>
      <c r="Y100" s="15">
        <f>104.584835545197%-100%</f>
        <v>4.5848355451969969E-2</v>
      </c>
      <c r="Z100" s="15">
        <f>101.199262415129%-100%</f>
        <v>1.1992624151289988E-2</v>
      </c>
      <c r="AA100" s="15">
        <f>101.911505501324%-100%</f>
        <v>1.9115055013239957E-2</v>
      </c>
      <c r="AB100" s="15">
        <f>AVERAGE(Y100:AA100)</f>
        <v>2.5652011538833303E-2</v>
      </c>
      <c r="AD100" s="21"/>
    </row>
    <row r="101" spans="1:30" ht="13.5" customHeight="1" thickBot="1" x14ac:dyDescent="0.25">
      <c r="A101" s="63"/>
      <c r="B101" s="64" t="s">
        <v>3596</v>
      </c>
      <c r="C101" s="65" t="s">
        <v>3597</v>
      </c>
      <c r="D101" s="65" t="s">
        <v>41</v>
      </c>
      <c r="E101" s="66">
        <v>1</v>
      </c>
      <c r="F101" s="66">
        <v>10</v>
      </c>
      <c r="G101" s="1">
        <v>34.4</v>
      </c>
      <c r="H101" s="1">
        <v>34.4</v>
      </c>
      <c r="I101" s="1">
        <v>344</v>
      </c>
      <c r="J101" s="1">
        <v>344</v>
      </c>
      <c r="K101" s="1"/>
      <c r="L101" s="1"/>
      <c r="M101" s="1"/>
      <c r="N101" s="1"/>
      <c r="O101" s="1"/>
      <c r="P101" s="1"/>
      <c r="R101" s="1">
        <v>39.9</v>
      </c>
      <c r="S101" s="1">
        <v>399</v>
      </c>
      <c r="T101" s="15">
        <f t="shared" si="13"/>
        <v>1.1598837209302326</v>
      </c>
      <c r="U101" s="15">
        <f t="shared" si="14"/>
        <v>1.1342317093913994</v>
      </c>
      <c r="V101" s="16">
        <f t="shared" si="15"/>
        <v>39.017570803064139</v>
      </c>
      <c r="W101" s="16">
        <f t="shared" si="16"/>
        <v>4.6175708030641403</v>
      </c>
      <c r="X101" s="16">
        <f t="shared" si="17"/>
        <v>46.175708030641403</v>
      </c>
      <c r="Y101" s="15">
        <f>104.584835545197%-100%</f>
        <v>4.5848355451969969E-2</v>
      </c>
      <c r="Z101" s="15">
        <f>101.199262415129%-100%</f>
        <v>1.1992624151289988E-2</v>
      </c>
      <c r="AA101" s="15">
        <f>101.911505501324%-100%</f>
        <v>1.9115055013239957E-2</v>
      </c>
      <c r="AB101" s="15">
        <f>AVERAGE(Y101:AA101)</f>
        <v>2.5652011538833303E-2</v>
      </c>
      <c r="AD101" s="21"/>
    </row>
    <row r="102" spans="1:30" ht="24" customHeight="1" thickBot="1" x14ac:dyDescent="0.25">
      <c r="A102" s="8">
        <v>32</v>
      </c>
      <c r="B102" s="9" t="s">
        <v>3598</v>
      </c>
      <c r="C102" s="10" t="s">
        <v>3599</v>
      </c>
      <c r="D102" s="10" t="s">
        <v>95</v>
      </c>
      <c r="E102" s="11">
        <v>0</v>
      </c>
      <c r="F102" s="11">
        <v>5</v>
      </c>
      <c r="G102" s="12">
        <v>515.58000000000004</v>
      </c>
      <c r="H102" s="12">
        <v>219.65</v>
      </c>
      <c r="I102" s="12">
        <v>1098.25</v>
      </c>
      <c r="J102" s="12">
        <v>88.48</v>
      </c>
      <c r="K102" s="12">
        <v>447.3</v>
      </c>
      <c r="L102" s="12">
        <v>0</v>
      </c>
      <c r="M102" s="12">
        <v>0</v>
      </c>
      <c r="N102" s="12">
        <v>151.1874</v>
      </c>
      <c r="O102" s="12">
        <v>287.27395200000001</v>
      </c>
      <c r="P102" s="13">
        <v>124.00658928</v>
      </c>
      <c r="R102" s="12">
        <v>241.79</v>
      </c>
      <c r="S102" s="12">
        <v>98.355000000000004</v>
      </c>
      <c r="T102" s="15"/>
      <c r="U102" s="15"/>
      <c r="V102" s="16"/>
      <c r="W102" s="16"/>
      <c r="X102" s="16"/>
      <c r="Y102" s="15"/>
      <c r="Z102" s="15"/>
      <c r="AA102" s="15"/>
      <c r="AB102" s="15"/>
      <c r="AD102" s="21"/>
    </row>
    <row r="103" spans="1:30" ht="13.5" customHeight="1" x14ac:dyDescent="0.2">
      <c r="A103" s="63"/>
      <c r="B103" s="64" t="s">
        <v>3600</v>
      </c>
      <c r="C103" s="65" t="s">
        <v>3601</v>
      </c>
      <c r="D103" s="65" t="s">
        <v>41</v>
      </c>
      <c r="E103" s="66">
        <v>7.9000000000000001E-2</v>
      </c>
      <c r="F103" s="66">
        <v>0.39500000000000002</v>
      </c>
      <c r="G103" s="1">
        <v>224</v>
      </c>
      <c r="H103" s="1">
        <v>224</v>
      </c>
      <c r="I103" s="1">
        <v>88.48</v>
      </c>
      <c r="J103" s="1">
        <v>88.48</v>
      </c>
      <c r="K103" s="1"/>
      <c r="L103" s="1"/>
      <c r="M103" s="1"/>
      <c r="N103" s="1"/>
      <c r="O103" s="1"/>
      <c r="P103" s="1"/>
      <c r="R103" s="1">
        <v>249</v>
      </c>
      <c r="S103" s="1">
        <v>98.355000000000004</v>
      </c>
      <c r="T103" s="15">
        <f t="shared" si="13"/>
        <v>1.1116071428571428</v>
      </c>
      <c r="U103" s="15">
        <f t="shared" si="14"/>
        <v>1.0859551313183096</v>
      </c>
      <c r="V103" s="16">
        <f t="shared" si="15"/>
        <v>243.25394941530135</v>
      </c>
      <c r="W103" s="16">
        <f t="shared" si="16"/>
        <v>19.253949415301349</v>
      </c>
      <c r="X103" s="16">
        <f t="shared" si="17"/>
        <v>7.6053100190440333</v>
      </c>
      <c r="Y103" s="15">
        <f>104.584835545197%-100%</f>
        <v>4.5848355451969969E-2</v>
      </c>
      <c r="Z103" s="15">
        <f>101.199262415129%-100%</f>
        <v>1.1992624151289988E-2</v>
      </c>
      <c r="AA103" s="15">
        <f>101.911505501324%-100%</f>
        <v>1.9115055013239957E-2</v>
      </c>
      <c r="AB103" s="15">
        <f>AVERAGE(Y103:AA103)</f>
        <v>2.5652011538833303E-2</v>
      </c>
      <c r="AD103" s="21"/>
    </row>
    <row r="104" spans="1:30" ht="28.5" customHeight="1" thickBot="1" x14ac:dyDescent="0.35">
      <c r="A104" s="58"/>
      <c r="B104" s="59" t="s">
        <v>135</v>
      </c>
      <c r="C104" s="60" t="s">
        <v>136</v>
      </c>
      <c r="D104" s="60"/>
      <c r="E104" s="61"/>
      <c r="F104" s="61"/>
      <c r="G104" s="62"/>
      <c r="H104" s="62"/>
      <c r="I104" s="62">
        <v>1.02</v>
      </c>
      <c r="J104" s="62">
        <v>0</v>
      </c>
      <c r="K104" s="62">
        <v>0.15121799999999999</v>
      </c>
      <c r="L104" s="62">
        <v>0.4021825</v>
      </c>
      <c r="M104" s="62">
        <v>0</v>
      </c>
      <c r="N104" s="62">
        <v>5.1111683999999998E-2</v>
      </c>
      <c r="O104" s="62">
        <v>0.29016584831999997</v>
      </c>
      <c r="P104" s="62">
        <v>0.1252549245248</v>
      </c>
      <c r="R104" s="62"/>
      <c r="S104" s="62">
        <v>0</v>
      </c>
      <c r="T104" s="15"/>
      <c r="U104" s="15"/>
      <c r="V104" s="16"/>
      <c r="W104" s="16"/>
      <c r="X104" s="16"/>
      <c r="Y104" s="15"/>
      <c r="Z104" s="15"/>
      <c r="AA104" s="15"/>
      <c r="AB104" s="15"/>
      <c r="AD104" s="21"/>
    </row>
    <row r="105" spans="1:30" ht="24" customHeight="1" x14ac:dyDescent="0.2">
      <c r="A105" s="67">
        <v>33</v>
      </c>
      <c r="B105" s="68" t="s">
        <v>3602</v>
      </c>
      <c r="C105" s="69" t="s">
        <v>3603</v>
      </c>
      <c r="D105" s="69" t="s">
        <v>139</v>
      </c>
      <c r="E105" s="70">
        <v>0</v>
      </c>
      <c r="F105" s="70">
        <v>5.0000000000000001E-3</v>
      </c>
      <c r="G105" s="71">
        <v>118.8</v>
      </c>
      <c r="H105" s="71">
        <v>101.31</v>
      </c>
      <c r="I105" s="71">
        <v>0.51</v>
      </c>
      <c r="J105" s="71">
        <v>0</v>
      </c>
      <c r="K105" s="71">
        <v>5.8110000000000002E-2</v>
      </c>
      <c r="L105" s="71">
        <v>0.2224875</v>
      </c>
      <c r="M105" s="71">
        <v>0</v>
      </c>
      <c r="N105" s="71">
        <v>1.9641180000000001E-2</v>
      </c>
      <c r="O105" s="71">
        <v>0.1441145664</v>
      </c>
      <c r="P105" s="72">
        <v>6.2209454496000002E-2</v>
      </c>
      <c r="R105" s="71">
        <v>112.02</v>
      </c>
      <c r="S105" s="71">
        <v>0</v>
      </c>
      <c r="T105" s="15"/>
      <c r="U105" s="15"/>
      <c r="V105" s="16"/>
      <c r="W105" s="16"/>
      <c r="X105" s="16"/>
      <c r="Y105" s="15"/>
      <c r="Z105" s="15"/>
      <c r="AA105" s="15"/>
      <c r="AB105" s="15"/>
      <c r="AD105" s="21"/>
    </row>
    <row r="106" spans="1:30" ht="13.5" customHeight="1" thickBot="1" x14ac:dyDescent="0.25">
      <c r="A106" s="73">
        <v>34</v>
      </c>
      <c r="B106" s="74" t="s">
        <v>3604</v>
      </c>
      <c r="C106" s="75" t="s">
        <v>3605</v>
      </c>
      <c r="D106" s="75" t="s">
        <v>139</v>
      </c>
      <c r="E106" s="76">
        <v>0</v>
      </c>
      <c r="F106" s="76">
        <v>5.0000000000000001E-3</v>
      </c>
      <c r="G106" s="77">
        <v>138.35</v>
      </c>
      <c r="H106" s="77">
        <v>102.67</v>
      </c>
      <c r="I106" s="77">
        <v>0.51</v>
      </c>
      <c r="J106" s="77">
        <v>0</v>
      </c>
      <c r="K106" s="77">
        <v>9.3107999999999996E-2</v>
      </c>
      <c r="L106" s="77">
        <v>0.17969499999999999</v>
      </c>
      <c r="M106" s="77">
        <v>0</v>
      </c>
      <c r="N106" s="77">
        <v>3.1470504000000003E-2</v>
      </c>
      <c r="O106" s="77">
        <v>0.14605128192</v>
      </c>
      <c r="P106" s="78">
        <v>6.3045470028799996E-2</v>
      </c>
      <c r="R106" s="77">
        <v>118.23</v>
      </c>
      <c r="S106" s="77">
        <v>0</v>
      </c>
      <c r="T106" s="15"/>
      <c r="U106" s="15"/>
      <c r="V106" s="16"/>
      <c r="W106" s="16"/>
      <c r="X106" s="16"/>
      <c r="Y106" s="15"/>
      <c r="Z106" s="15"/>
      <c r="AA106" s="15"/>
      <c r="AB106" s="15"/>
      <c r="AD106" s="21"/>
    </row>
    <row r="107" spans="1:30" ht="28.5" customHeight="1" thickBot="1" x14ac:dyDescent="0.35">
      <c r="A107" s="58"/>
      <c r="B107" s="59" t="s">
        <v>661</v>
      </c>
      <c r="C107" s="60" t="s">
        <v>662</v>
      </c>
      <c r="D107" s="60"/>
      <c r="E107" s="61"/>
      <c r="F107" s="61"/>
      <c r="G107" s="62"/>
      <c r="H107" s="62"/>
      <c r="I107" s="62">
        <v>17920.259999999998</v>
      </c>
      <c r="J107" s="62">
        <v>0</v>
      </c>
      <c r="K107" s="62">
        <v>7483.1290049999998</v>
      </c>
      <c r="L107" s="62">
        <v>0</v>
      </c>
      <c r="M107" s="62">
        <v>0</v>
      </c>
      <c r="N107" s="62">
        <v>2529.29760369</v>
      </c>
      <c r="O107" s="62">
        <v>5707.0831669533</v>
      </c>
      <c r="P107" s="62">
        <v>2200.7313685900599</v>
      </c>
      <c r="R107" s="62"/>
      <c r="S107" s="62">
        <v>0</v>
      </c>
      <c r="T107" s="15"/>
      <c r="U107" s="15"/>
      <c r="V107" s="16"/>
      <c r="W107" s="16"/>
      <c r="X107" s="16"/>
      <c r="Y107" s="15"/>
      <c r="Z107" s="15"/>
      <c r="AA107" s="15"/>
      <c r="AB107" s="15"/>
      <c r="AD107" s="21"/>
    </row>
    <row r="108" spans="1:30" ht="13.5" customHeight="1" x14ac:dyDescent="0.2">
      <c r="A108" s="67">
        <v>35</v>
      </c>
      <c r="B108" s="68" t="s">
        <v>1261</v>
      </c>
      <c r="C108" s="69" t="s">
        <v>1262</v>
      </c>
      <c r="D108" s="69" t="s">
        <v>139</v>
      </c>
      <c r="E108" s="70">
        <v>0</v>
      </c>
      <c r="F108" s="70">
        <v>8.7949999999999999</v>
      </c>
      <c r="G108" s="71">
        <v>617.71</v>
      </c>
      <c r="H108" s="71">
        <v>1547.78</v>
      </c>
      <c r="I108" s="71">
        <v>13612.73</v>
      </c>
      <c r="J108" s="71">
        <v>0</v>
      </c>
      <c r="K108" s="71">
        <v>5684.410785</v>
      </c>
      <c r="L108" s="71">
        <v>0</v>
      </c>
      <c r="M108" s="71">
        <v>0</v>
      </c>
      <c r="N108" s="71">
        <v>1921.3308453300001</v>
      </c>
      <c r="O108" s="71">
        <v>4335.2727292881</v>
      </c>
      <c r="P108" s="72">
        <v>1671.7420103465299</v>
      </c>
      <c r="R108" s="71">
        <v>1898.19</v>
      </c>
      <c r="S108" s="71">
        <v>0</v>
      </c>
      <c r="T108" s="15"/>
      <c r="U108" s="15"/>
      <c r="V108" s="16"/>
      <c r="W108" s="16"/>
      <c r="X108" s="16"/>
      <c r="Y108" s="15"/>
      <c r="Z108" s="15"/>
      <c r="AA108" s="15"/>
      <c r="AB108" s="15"/>
      <c r="AD108" s="21"/>
    </row>
    <row r="109" spans="1:30" ht="24" customHeight="1" thickBot="1" x14ac:dyDescent="0.25">
      <c r="A109" s="73">
        <v>36</v>
      </c>
      <c r="B109" s="74" t="s">
        <v>1263</v>
      </c>
      <c r="C109" s="75" t="s">
        <v>1264</v>
      </c>
      <c r="D109" s="75" t="s">
        <v>139</v>
      </c>
      <c r="E109" s="76">
        <v>0</v>
      </c>
      <c r="F109" s="76">
        <v>8.7949999999999999</v>
      </c>
      <c r="G109" s="77">
        <v>239.56</v>
      </c>
      <c r="H109" s="77">
        <v>489.77</v>
      </c>
      <c r="I109" s="77">
        <v>4307.53</v>
      </c>
      <c r="J109" s="77">
        <v>0</v>
      </c>
      <c r="K109" s="77">
        <v>1798.71822</v>
      </c>
      <c r="L109" s="77">
        <v>0</v>
      </c>
      <c r="M109" s="77">
        <v>0</v>
      </c>
      <c r="N109" s="77">
        <v>607.96675835999997</v>
      </c>
      <c r="O109" s="77">
        <v>1371.8104376652</v>
      </c>
      <c r="P109" s="78">
        <v>528.98935824352805</v>
      </c>
      <c r="R109" s="77">
        <v>600.64</v>
      </c>
      <c r="S109" s="77">
        <v>0</v>
      </c>
      <c r="T109" s="15"/>
      <c r="U109" s="15"/>
      <c r="V109" s="16"/>
      <c r="W109" s="16"/>
      <c r="X109" s="16"/>
      <c r="Y109" s="15"/>
      <c r="Z109" s="15"/>
      <c r="AA109" s="15"/>
      <c r="AB109" s="15"/>
      <c r="AD109" s="21"/>
    </row>
    <row r="110" spans="1:30" ht="30.75" customHeight="1" x14ac:dyDescent="0.3">
      <c r="A110" s="53"/>
      <c r="B110" s="54" t="s">
        <v>665</v>
      </c>
      <c r="C110" s="55" t="s">
        <v>666</v>
      </c>
      <c r="D110" s="55"/>
      <c r="E110" s="56"/>
      <c r="F110" s="56"/>
      <c r="G110" s="57"/>
      <c r="H110" s="57"/>
      <c r="I110" s="57">
        <v>12977.72</v>
      </c>
      <c r="J110" s="57">
        <v>10690.057667999999</v>
      </c>
      <c r="K110" s="57">
        <v>815.25822249999999</v>
      </c>
      <c r="L110" s="57">
        <v>10.1331126</v>
      </c>
      <c r="M110" s="57">
        <v>0</v>
      </c>
      <c r="N110" s="57">
        <v>275.55727920499999</v>
      </c>
      <c r="O110" s="57">
        <v>904.1124137301</v>
      </c>
      <c r="P110" s="57">
        <v>280.936393924914</v>
      </c>
      <c r="R110" s="57"/>
      <c r="S110" s="57">
        <v>13057.345372</v>
      </c>
      <c r="T110" s="15"/>
      <c r="U110" s="15"/>
      <c r="V110" s="16"/>
      <c r="W110" s="16"/>
      <c r="X110" s="16"/>
      <c r="Y110" s="15"/>
      <c r="Z110" s="15"/>
      <c r="AA110" s="15"/>
      <c r="AB110" s="15"/>
      <c r="AD110" s="21"/>
    </row>
    <row r="111" spans="1:30" ht="28.5" customHeight="1" thickBot="1" x14ac:dyDescent="0.35">
      <c r="A111" s="58"/>
      <c r="B111" s="59" t="s">
        <v>1265</v>
      </c>
      <c r="C111" s="60" t="s">
        <v>1266</v>
      </c>
      <c r="D111" s="60"/>
      <c r="E111" s="61"/>
      <c r="F111" s="61"/>
      <c r="G111" s="62"/>
      <c r="H111" s="62"/>
      <c r="I111" s="62">
        <v>12355.47</v>
      </c>
      <c r="J111" s="62">
        <v>10591.444168</v>
      </c>
      <c r="K111" s="62">
        <v>627.84522249999998</v>
      </c>
      <c r="L111" s="62">
        <v>10.1331126</v>
      </c>
      <c r="M111" s="62">
        <v>0</v>
      </c>
      <c r="N111" s="62">
        <v>212.21168520500001</v>
      </c>
      <c r="O111" s="62">
        <v>697.15581665009995</v>
      </c>
      <c r="P111" s="62">
        <v>216.62841717371401</v>
      </c>
      <c r="R111" s="62"/>
      <c r="S111" s="62">
        <v>12930.074871999999</v>
      </c>
      <c r="T111" s="15"/>
      <c r="U111" s="15"/>
      <c r="V111" s="16"/>
      <c r="W111" s="16"/>
      <c r="X111" s="16"/>
      <c r="Y111" s="15"/>
      <c r="Z111" s="15"/>
      <c r="AA111" s="15"/>
      <c r="AB111" s="15"/>
      <c r="AD111" s="21"/>
    </row>
    <row r="112" spans="1:30" ht="13.5" customHeight="1" thickBot="1" x14ac:dyDescent="0.25">
      <c r="A112" s="8">
        <v>37</v>
      </c>
      <c r="B112" s="9" t="s">
        <v>3606</v>
      </c>
      <c r="C112" s="10" t="s">
        <v>3607</v>
      </c>
      <c r="D112" s="10" t="s">
        <v>41</v>
      </c>
      <c r="E112" s="11">
        <v>0</v>
      </c>
      <c r="F112" s="11">
        <v>1</v>
      </c>
      <c r="G112" s="12">
        <v>1954.68</v>
      </c>
      <c r="H112" s="12">
        <v>4488.66</v>
      </c>
      <c r="I112" s="12">
        <v>4488.66</v>
      </c>
      <c r="J112" s="12">
        <v>4278.16</v>
      </c>
      <c r="K112" s="12">
        <v>75.825000000000003</v>
      </c>
      <c r="L112" s="12">
        <v>0</v>
      </c>
      <c r="M112" s="12">
        <v>0</v>
      </c>
      <c r="N112" s="12">
        <v>25.62885</v>
      </c>
      <c r="O112" s="12">
        <v>83.192156999999995</v>
      </c>
      <c r="P112" s="13">
        <v>25.850440979999998</v>
      </c>
      <c r="R112" s="12">
        <v>5506.01</v>
      </c>
      <c r="S112" s="12">
        <v>5265.63</v>
      </c>
      <c r="T112" s="15"/>
      <c r="U112" s="15"/>
      <c r="V112" s="16"/>
      <c r="W112" s="16"/>
      <c r="X112" s="16"/>
      <c r="Y112" s="15"/>
      <c r="Z112" s="15"/>
      <c r="AA112" s="15"/>
      <c r="AB112" s="15"/>
      <c r="AD112" s="21"/>
    </row>
    <row r="113" spans="1:30" ht="13.5" customHeight="1" x14ac:dyDescent="0.2">
      <c r="A113" s="63"/>
      <c r="B113" s="64" t="s">
        <v>3554</v>
      </c>
      <c r="C113" s="65" t="s">
        <v>3555</v>
      </c>
      <c r="D113" s="65" t="s">
        <v>95</v>
      </c>
      <c r="E113" s="66">
        <v>0.4</v>
      </c>
      <c r="F113" s="66">
        <v>0.4</v>
      </c>
      <c r="G113" s="1">
        <v>2130</v>
      </c>
      <c r="H113" s="1">
        <v>2130</v>
      </c>
      <c r="I113" s="1">
        <v>852</v>
      </c>
      <c r="J113" s="1">
        <v>852</v>
      </c>
      <c r="K113" s="1"/>
      <c r="L113" s="1"/>
      <c r="M113" s="1"/>
      <c r="N113" s="1"/>
      <c r="O113" s="1"/>
      <c r="P113" s="1"/>
      <c r="R113" s="1">
        <v>2570</v>
      </c>
      <c r="S113" s="1">
        <v>1028</v>
      </c>
      <c r="T113" s="15">
        <f t="shared" ref="T113:T133" si="18">R113/H113</f>
        <v>1.2065727699530517</v>
      </c>
      <c r="U113" s="15">
        <f t="shared" ref="U113:U133" si="19">T113-AB113</f>
        <v>1.1809207584142185</v>
      </c>
      <c r="V113" s="16">
        <f t="shared" ref="V113:V133" si="20">G113*U113</f>
        <v>2515.3612154222856</v>
      </c>
      <c r="W113" s="16">
        <f t="shared" ref="W113:W133" si="21">V113-G113</f>
        <v>385.36121542228557</v>
      </c>
      <c r="X113" s="16">
        <f t="shared" ref="X113:X133" si="22">F113*W113</f>
        <v>154.14448616891423</v>
      </c>
      <c r="Y113" s="15">
        <f t="shared" ref="Y113:Y133" si="23">104.584835545197%-100%</f>
        <v>4.5848355451969969E-2</v>
      </c>
      <c r="Z113" s="15">
        <f t="shared" ref="Z113:Z133" si="24">101.199262415129%-100%</f>
        <v>1.1992624151289988E-2</v>
      </c>
      <c r="AA113" s="15">
        <f t="shared" ref="AA113:AA133" si="25">101.911505501324%-100%</f>
        <v>1.9115055013239957E-2</v>
      </c>
      <c r="AB113" s="15">
        <f t="shared" ref="AB113:AB133" si="26">AVERAGE(Y113:AA113)</f>
        <v>2.5652011538833303E-2</v>
      </c>
      <c r="AD113" s="21"/>
    </row>
    <row r="114" spans="1:30" ht="13.5" customHeight="1" x14ac:dyDescent="0.2">
      <c r="A114" s="63"/>
      <c r="B114" s="64" t="s">
        <v>3548</v>
      </c>
      <c r="C114" s="65" t="s">
        <v>3549</v>
      </c>
      <c r="D114" s="65" t="s">
        <v>98</v>
      </c>
      <c r="E114" s="66">
        <v>3.5000000000000003E-2</v>
      </c>
      <c r="F114" s="66">
        <v>3.5000000000000003E-2</v>
      </c>
      <c r="G114" s="1">
        <v>176</v>
      </c>
      <c r="H114" s="1">
        <v>176</v>
      </c>
      <c r="I114" s="1">
        <v>6.16</v>
      </c>
      <c r="J114" s="1">
        <v>6.16</v>
      </c>
      <c r="K114" s="1"/>
      <c r="L114" s="1"/>
      <c r="M114" s="1"/>
      <c r="N114" s="1"/>
      <c r="O114" s="1"/>
      <c r="P114" s="1"/>
      <c r="R114" s="1">
        <v>218</v>
      </c>
      <c r="S114" s="1">
        <v>7.63</v>
      </c>
      <c r="T114" s="15">
        <f t="shared" si="18"/>
        <v>1.2386363636363635</v>
      </c>
      <c r="U114" s="15">
        <f t="shared" si="19"/>
        <v>1.2129843520975303</v>
      </c>
      <c r="V114" s="16">
        <f t="shared" si="20"/>
        <v>213.48524596916533</v>
      </c>
      <c r="W114" s="16">
        <f t="shared" si="21"/>
        <v>37.485245969165334</v>
      </c>
      <c r="X114" s="16">
        <f t="shared" si="22"/>
        <v>1.3119836089207868</v>
      </c>
      <c r="Y114" s="15">
        <f t="shared" si="23"/>
        <v>4.5848355451969969E-2</v>
      </c>
      <c r="Z114" s="15">
        <f t="shared" si="24"/>
        <v>1.1992624151289988E-2</v>
      </c>
      <c r="AA114" s="15">
        <f t="shared" si="25"/>
        <v>1.9115055013239957E-2</v>
      </c>
      <c r="AB114" s="15">
        <f t="shared" si="26"/>
        <v>2.5652011538833303E-2</v>
      </c>
      <c r="AD114" s="21"/>
    </row>
    <row r="115" spans="1:30" ht="13.5" customHeight="1" thickBot="1" x14ac:dyDescent="0.25">
      <c r="A115" s="63"/>
      <c r="B115" s="64" t="s">
        <v>3608</v>
      </c>
      <c r="C115" s="65" t="s">
        <v>3609</v>
      </c>
      <c r="D115" s="65" t="s">
        <v>41</v>
      </c>
      <c r="E115" s="66">
        <v>1</v>
      </c>
      <c r="F115" s="66">
        <v>1</v>
      </c>
      <c r="G115" s="1">
        <v>3420</v>
      </c>
      <c r="H115" s="1">
        <v>3420</v>
      </c>
      <c r="I115" s="1">
        <v>3420</v>
      </c>
      <c r="J115" s="1">
        <v>3420</v>
      </c>
      <c r="K115" s="1"/>
      <c r="L115" s="1"/>
      <c r="M115" s="1"/>
      <c r="N115" s="1"/>
      <c r="O115" s="1"/>
      <c r="P115" s="1"/>
      <c r="R115" s="1">
        <v>4230</v>
      </c>
      <c r="S115" s="1">
        <v>4230</v>
      </c>
      <c r="T115" s="15">
        <f t="shared" si="18"/>
        <v>1.236842105263158</v>
      </c>
      <c r="U115" s="15">
        <f t="shared" si="19"/>
        <v>1.2111900937243247</v>
      </c>
      <c r="V115" s="16">
        <f t="shared" si="20"/>
        <v>4142.2701205371905</v>
      </c>
      <c r="W115" s="16">
        <f t="shared" si="21"/>
        <v>722.27012053719045</v>
      </c>
      <c r="X115" s="16">
        <f t="shared" si="22"/>
        <v>722.27012053719045</v>
      </c>
      <c r="Y115" s="15">
        <f t="shared" si="23"/>
        <v>4.5848355451969969E-2</v>
      </c>
      <c r="Z115" s="15">
        <f t="shared" si="24"/>
        <v>1.1992624151289988E-2</v>
      </c>
      <c r="AA115" s="15">
        <f t="shared" si="25"/>
        <v>1.9115055013239957E-2</v>
      </c>
      <c r="AB115" s="15">
        <f t="shared" si="26"/>
        <v>2.5652011538833303E-2</v>
      </c>
      <c r="AD115" s="21"/>
    </row>
    <row r="116" spans="1:30" ht="13.5" customHeight="1" thickBot="1" x14ac:dyDescent="0.25">
      <c r="A116" s="8">
        <v>38</v>
      </c>
      <c r="B116" s="9" t="s">
        <v>3610</v>
      </c>
      <c r="C116" s="10" t="s">
        <v>3611</v>
      </c>
      <c r="D116" s="10" t="s">
        <v>41</v>
      </c>
      <c r="E116" s="11">
        <v>0</v>
      </c>
      <c r="F116" s="11">
        <v>1</v>
      </c>
      <c r="G116" s="12">
        <v>9295.18</v>
      </c>
      <c r="H116" s="12">
        <v>2556.66</v>
      </c>
      <c r="I116" s="12">
        <v>2556.66</v>
      </c>
      <c r="J116" s="12">
        <v>2346.16</v>
      </c>
      <c r="K116" s="12">
        <v>75.825000000000003</v>
      </c>
      <c r="L116" s="12">
        <v>0</v>
      </c>
      <c r="M116" s="12">
        <v>0</v>
      </c>
      <c r="N116" s="12">
        <v>25.62885</v>
      </c>
      <c r="O116" s="12">
        <v>83.192156999999995</v>
      </c>
      <c r="P116" s="13">
        <v>25.850440979999998</v>
      </c>
      <c r="R116" s="12">
        <v>3058.01</v>
      </c>
      <c r="S116" s="12">
        <v>2817.63</v>
      </c>
      <c r="T116" s="15"/>
      <c r="U116" s="15"/>
      <c r="V116" s="16"/>
      <c r="W116" s="16"/>
      <c r="X116" s="16"/>
      <c r="Y116" s="15"/>
      <c r="Z116" s="15"/>
      <c r="AA116" s="15"/>
      <c r="AB116" s="15"/>
      <c r="AD116" s="21"/>
    </row>
    <row r="117" spans="1:30" ht="13.5" customHeight="1" x14ac:dyDescent="0.2">
      <c r="A117" s="63"/>
      <c r="B117" s="64" t="s">
        <v>3612</v>
      </c>
      <c r="C117" s="65" t="s">
        <v>3613</v>
      </c>
      <c r="D117" s="65" t="s">
        <v>41</v>
      </c>
      <c r="E117" s="66">
        <v>1</v>
      </c>
      <c r="F117" s="66">
        <v>1</v>
      </c>
      <c r="G117" s="1">
        <v>2340</v>
      </c>
      <c r="H117" s="1">
        <v>2340</v>
      </c>
      <c r="I117" s="1">
        <v>2340</v>
      </c>
      <c r="J117" s="1">
        <v>2340</v>
      </c>
      <c r="K117" s="1"/>
      <c r="L117" s="1"/>
      <c r="M117" s="1"/>
      <c r="N117" s="1"/>
      <c r="O117" s="1"/>
      <c r="P117" s="1"/>
      <c r="R117" s="1">
        <v>2810</v>
      </c>
      <c r="S117" s="1">
        <v>2810</v>
      </c>
      <c r="T117" s="15">
        <f t="shared" si="18"/>
        <v>1.2008547008547008</v>
      </c>
      <c r="U117" s="15">
        <f t="shared" si="19"/>
        <v>1.1752026893158676</v>
      </c>
      <c r="V117" s="16">
        <f t="shared" si="20"/>
        <v>2749.9742929991303</v>
      </c>
      <c r="W117" s="16">
        <f t="shared" si="21"/>
        <v>409.97429299913028</v>
      </c>
      <c r="X117" s="16">
        <f t="shared" si="22"/>
        <v>409.97429299913028</v>
      </c>
      <c r="Y117" s="15">
        <f t="shared" si="23"/>
        <v>4.5848355451969969E-2</v>
      </c>
      <c r="Z117" s="15">
        <f t="shared" si="24"/>
        <v>1.1992624151289988E-2</v>
      </c>
      <c r="AA117" s="15">
        <f t="shared" si="25"/>
        <v>1.9115055013239957E-2</v>
      </c>
      <c r="AB117" s="15">
        <f t="shared" si="26"/>
        <v>2.5652011538833303E-2</v>
      </c>
      <c r="AD117" s="21"/>
    </row>
    <row r="118" spans="1:30" ht="13.5" customHeight="1" thickBot="1" x14ac:dyDescent="0.25">
      <c r="A118" s="63"/>
      <c r="B118" s="64" t="s">
        <v>3548</v>
      </c>
      <c r="C118" s="65" t="s">
        <v>3549</v>
      </c>
      <c r="D118" s="65" t="s">
        <v>98</v>
      </c>
      <c r="E118" s="66">
        <v>3.5000000000000003E-2</v>
      </c>
      <c r="F118" s="66">
        <v>3.5000000000000003E-2</v>
      </c>
      <c r="G118" s="1">
        <v>176</v>
      </c>
      <c r="H118" s="1">
        <v>176</v>
      </c>
      <c r="I118" s="1">
        <v>6.16</v>
      </c>
      <c r="J118" s="1">
        <v>6.16</v>
      </c>
      <c r="K118" s="1"/>
      <c r="L118" s="1"/>
      <c r="M118" s="1"/>
      <c r="N118" s="1"/>
      <c r="O118" s="1"/>
      <c r="P118" s="1"/>
      <c r="R118" s="1">
        <v>218</v>
      </c>
      <c r="S118" s="1">
        <v>7.63</v>
      </c>
      <c r="T118" s="15">
        <f t="shared" si="18"/>
        <v>1.2386363636363635</v>
      </c>
      <c r="U118" s="15">
        <f t="shared" si="19"/>
        <v>1.2129843520975303</v>
      </c>
      <c r="V118" s="16">
        <f t="shared" si="20"/>
        <v>213.48524596916533</v>
      </c>
      <c r="W118" s="16">
        <f t="shared" si="21"/>
        <v>37.485245969165334</v>
      </c>
      <c r="X118" s="16">
        <f t="shared" si="22"/>
        <v>1.3119836089207868</v>
      </c>
      <c r="Y118" s="15">
        <f t="shared" si="23"/>
        <v>4.5848355451969969E-2</v>
      </c>
      <c r="Z118" s="15">
        <f t="shared" si="24"/>
        <v>1.1992624151289988E-2</v>
      </c>
      <c r="AA118" s="15">
        <f t="shared" si="25"/>
        <v>1.9115055013239957E-2</v>
      </c>
      <c r="AB118" s="15">
        <f t="shared" si="26"/>
        <v>2.5652011538833303E-2</v>
      </c>
      <c r="AD118" s="21"/>
    </row>
    <row r="119" spans="1:30" ht="13.5" customHeight="1" thickBot="1" x14ac:dyDescent="0.25">
      <c r="A119" s="8">
        <v>39</v>
      </c>
      <c r="B119" s="9" t="s">
        <v>3614</v>
      </c>
      <c r="C119" s="10" t="s">
        <v>3615</v>
      </c>
      <c r="D119" s="10" t="s">
        <v>41</v>
      </c>
      <c r="E119" s="11">
        <v>0</v>
      </c>
      <c r="F119" s="11">
        <v>2</v>
      </c>
      <c r="G119" s="12">
        <v>1816.67</v>
      </c>
      <c r="H119" s="12">
        <v>2225.4299999999998</v>
      </c>
      <c r="I119" s="12">
        <v>4450.8599999999997</v>
      </c>
      <c r="J119" s="12">
        <v>3936.32</v>
      </c>
      <c r="K119" s="12">
        <v>185.35</v>
      </c>
      <c r="L119" s="12">
        <v>0</v>
      </c>
      <c r="M119" s="12">
        <v>0</v>
      </c>
      <c r="N119" s="12">
        <v>62.648299999999999</v>
      </c>
      <c r="O119" s="12">
        <v>203.35860600000001</v>
      </c>
      <c r="P119" s="13">
        <v>63.189966839999997</v>
      </c>
      <c r="R119" s="12">
        <v>2699.42</v>
      </c>
      <c r="S119" s="12">
        <v>4811.26</v>
      </c>
      <c r="T119" s="15"/>
      <c r="U119" s="15"/>
      <c r="V119" s="16"/>
      <c r="W119" s="16"/>
      <c r="X119" s="16"/>
      <c r="Y119" s="15"/>
      <c r="Z119" s="15"/>
      <c r="AA119" s="15"/>
      <c r="AB119" s="15"/>
      <c r="AD119" s="21"/>
    </row>
    <row r="120" spans="1:30" ht="13.5" customHeight="1" x14ac:dyDescent="0.2">
      <c r="A120" s="63"/>
      <c r="B120" s="64" t="s">
        <v>3554</v>
      </c>
      <c r="C120" s="65" t="s">
        <v>3555</v>
      </c>
      <c r="D120" s="65" t="s">
        <v>95</v>
      </c>
      <c r="E120" s="66">
        <v>0.4</v>
      </c>
      <c r="F120" s="66">
        <v>0.8</v>
      </c>
      <c r="G120" s="1">
        <v>2130</v>
      </c>
      <c r="H120" s="1">
        <v>2130</v>
      </c>
      <c r="I120" s="1">
        <v>1704</v>
      </c>
      <c r="J120" s="1">
        <v>1704</v>
      </c>
      <c r="K120" s="1"/>
      <c r="L120" s="1"/>
      <c r="M120" s="1"/>
      <c r="N120" s="1"/>
      <c r="O120" s="1"/>
      <c r="P120" s="1"/>
      <c r="R120" s="1">
        <v>2570</v>
      </c>
      <c r="S120" s="1">
        <v>2056</v>
      </c>
      <c r="T120" s="15">
        <f t="shared" si="18"/>
        <v>1.2065727699530517</v>
      </c>
      <c r="U120" s="15">
        <f t="shared" si="19"/>
        <v>1.1809207584142185</v>
      </c>
      <c r="V120" s="16">
        <f t="shared" si="20"/>
        <v>2515.3612154222856</v>
      </c>
      <c r="W120" s="16">
        <f t="shared" si="21"/>
        <v>385.36121542228557</v>
      </c>
      <c r="X120" s="16">
        <f t="shared" si="22"/>
        <v>308.28897233782845</v>
      </c>
      <c r="Y120" s="15">
        <f t="shared" si="23"/>
        <v>4.5848355451969969E-2</v>
      </c>
      <c r="Z120" s="15">
        <f t="shared" si="24"/>
        <v>1.1992624151289988E-2</v>
      </c>
      <c r="AA120" s="15">
        <f t="shared" si="25"/>
        <v>1.9115055013239957E-2</v>
      </c>
      <c r="AB120" s="15">
        <f t="shared" si="26"/>
        <v>2.5652011538833303E-2</v>
      </c>
      <c r="AD120" s="21"/>
    </row>
    <row r="121" spans="1:30" ht="13.5" customHeight="1" x14ac:dyDescent="0.2">
      <c r="A121" s="63"/>
      <c r="B121" s="64" t="s">
        <v>3548</v>
      </c>
      <c r="C121" s="65" t="s">
        <v>3549</v>
      </c>
      <c r="D121" s="65" t="s">
        <v>98</v>
      </c>
      <c r="E121" s="66">
        <v>3.5000000000000003E-2</v>
      </c>
      <c r="F121" s="66">
        <v>7.0000000000000007E-2</v>
      </c>
      <c r="G121" s="1">
        <v>176</v>
      </c>
      <c r="H121" s="1">
        <v>176</v>
      </c>
      <c r="I121" s="1">
        <v>12.32</v>
      </c>
      <c r="J121" s="1">
        <v>12.32</v>
      </c>
      <c r="K121" s="1"/>
      <c r="L121" s="1"/>
      <c r="M121" s="1"/>
      <c r="N121" s="1"/>
      <c r="O121" s="1"/>
      <c r="P121" s="1"/>
      <c r="R121" s="1">
        <v>218</v>
      </c>
      <c r="S121" s="1">
        <v>15.26</v>
      </c>
      <c r="T121" s="15">
        <f t="shared" si="18"/>
        <v>1.2386363636363635</v>
      </c>
      <c r="U121" s="15">
        <f t="shared" si="19"/>
        <v>1.2129843520975303</v>
      </c>
      <c r="V121" s="16">
        <f t="shared" si="20"/>
        <v>213.48524596916533</v>
      </c>
      <c r="W121" s="16">
        <f t="shared" si="21"/>
        <v>37.485245969165334</v>
      </c>
      <c r="X121" s="16">
        <f t="shared" si="22"/>
        <v>2.6239672178415736</v>
      </c>
      <c r="Y121" s="15">
        <f t="shared" si="23"/>
        <v>4.5848355451969969E-2</v>
      </c>
      <c r="Z121" s="15">
        <f t="shared" si="24"/>
        <v>1.1992624151289988E-2</v>
      </c>
      <c r="AA121" s="15">
        <f t="shared" si="25"/>
        <v>1.9115055013239957E-2</v>
      </c>
      <c r="AB121" s="15">
        <f t="shared" si="26"/>
        <v>2.5652011538833303E-2</v>
      </c>
      <c r="AD121" s="21"/>
    </row>
    <row r="122" spans="1:30" ht="13.5" customHeight="1" thickBot="1" x14ac:dyDescent="0.25">
      <c r="A122" s="63"/>
      <c r="B122" s="64" t="s">
        <v>3616</v>
      </c>
      <c r="C122" s="65" t="s">
        <v>3617</v>
      </c>
      <c r="D122" s="65" t="s">
        <v>41</v>
      </c>
      <c r="E122" s="66">
        <v>1</v>
      </c>
      <c r="F122" s="66">
        <v>2</v>
      </c>
      <c r="G122" s="1">
        <v>1110</v>
      </c>
      <c r="H122" s="1">
        <v>1110</v>
      </c>
      <c r="I122" s="1">
        <v>2220</v>
      </c>
      <c r="J122" s="1">
        <v>2220</v>
      </c>
      <c r="K122" s="1"/>
      <c r="L122" s="1"/>
      <c r="M122" s="1"/>
      <c r="N122" s="1"/>
      <c r="O122" s="1"/>
      <c r="P122" s="1"/>
      <c r="R122" s="1">
        <v>1370</v>
      </c>
      <c r="S122" s="1">
        <v>2740</v>
      </c>
      <c r="T122" s="15">
        <f t="shared" si="18"/>
        <v>1.2342342342342343</v>
      </c>
      <c r="U122" s="15">
        <f t="shared" si="19"/>
        <v>1.2085822226954011</v>
      </c>
      <c r="V122" s="16">
        <f t="shared" si="20"/>
        <v>1341.5262671918952</v>
      </c>
      <c r="W122" s="16">
        <f t="shared" si="21"/>
        <v>231.52626719189516</v>
      </c>
      <c r="X122" s="16">
        <f t="shared" si="22"/>
        <v>463.05253438379032</v>
      </c>
      <c r="Y122" s="15">
        <f t="shared" si="23"/>
        <v>4.5848355451969969E-2</v>
      </c>
      <c r="Z122" s="15">
        <f t="shared" si="24"/>
        <v>1.1992624151289988E-2</v>
      </c>
      <c r="AA122" s="15">
        <f t="shared" si="25"/>
        <v>1.9115055013239957E-2</v>
      </c>
      <c r="AB122" s="15">
        <f t="shared" si="26"/>
        <v>2.5652011538833303E-2</v>
      </c>
      <c r="AD122" s="21"/>
    </row>
    <row r="123" spans="1:30" ht="13.5" customHeight="1" x14ac:dyDescent="0.2">
      <c r="A123" s="67">
        <v>40</v>
      </c>
      <c r="B123" s="68" t="s">
        <v>3618</v>
      </c>
      <c r="C123" s="69" t="s">
        <v>3619</v>
      </c>
      <c r="D123" s="69" t="s">
        <v>41</v>
      </c>
      <c r="E123" s="70">
        <v>0</v>
      </c>
      <c r="F123" s="70">
        <v>2</v>
      </c>
      <c r="G123" s="71">
        <v>263.25</v>
      </c>
      <c r="H123" s="71">
        <v>140.33000000000001</v>
      </c>
      <c r="I123" s="71">
        <v>280.66000000000003</v>
      </c>
      <c r="J123" s="71">
        <v>0</v>
      </c>
      <c r="K123" s="71">
        <v>101.1</v>
      </c>
      <c r="L123" s="71">
        <v>0</v>
      </c>
      <c r="M123" s="71">
        <v>0</v>
      </c>
      <c r="N123" s="71">
        <v>34.171799999999998</v>
      </c>
      <c r="O123" s="71">
        <v>110.922876</v>
      </c>
      <c r="P123" s="72">
        <v>34.46725464</v>
      </c>
      <c r="R123" s="71">
        <v>160.25</v>
      </c>
      <c r="S123" s="71">
        <v>0</v>
      </c>
      <c r="T123" s="15"/>
      <c r="U123" s="15"/>
      <c r="V123" s="16"/>
      <c r="W123" s="16"/>
      <c r="X123" s="16"/>
      <c r="Y123" s="15"/>
      <c r="Z123" s="15"/>
      <c r="AA123" s="15"/>
      <c r="AB123" s="15"/>
      <c r="AD123" s="21"/>
    </row>
    <row r="124" spans="1:30" ht="13.5" customHeight="1" thickBot="1" x14ac:dyDescent="0.25">
      <c r="A124" s="73">
        <v>41</v>
      </c>
      <c r="B124" s="74" t="s">
        <v>1439</v>
      </c>
      <c r="C124" s="75" t="s">
        <v>1440</v>
      </c>
      <c r="D124" s="75" t="s">
        <v>95</v>
      </c>
      <c r="E124" s="76">
        <v>0</v>
      </c>
      <c r="F124" s="76">
        <v>12</v>
      </c>
      <c r="G124" s="77">
        <v>43.24</v>
      </c>
      <c r="H124" s="77">
        <v>30.17</v>
      </c>
      <c r="I124" s="77">
        <v>362.04</v>
      </c>
      <c r="J124" s="77">
        <v>30.804168000000001</v>
      </c>
      <c r="K124" s="77">
        <v>119.298</v>
      </c>
      <c r="L124" s="77">
        <v>0</v>
      </c>
      <c r="M124" s="77">
        <v>0</v>
      </c>
      <c r="N124" s="77">
        <v>40.322724000000001</v>
      </c>
      <c r="O124" s="77">
        <v>130.88899368</v>
      </c>
      <c r="P124" s="78">
        <v>40.671360475199997</v>
      </c>
      <c r="R124" s="77">
        <v>34.479999999999997</v>
      </c>
      <c r="S124" s="77">
        <v>35.554872000000003</v>
      </c>
      <c r="T124" s="15"/>
      <c r="U124" s="15"/>
      <c r="V124" s="16"/>
      <c r="W124" s="16"/>
      <c r="X124" s="16"/>
      <c r="Y124" s="15"/>
      <c r="Z124" s="15"/>
      <c r="AA124" s="15"/>
      <c r="AB124" s="15"/>
      <c r="AD124" s="21"/>
    </row>
    <row r="125" spans="1:30" ht="13.5" customHeight="1" x14ac:dyDescent="0.2">
      <c r="A125" s="63"/>
      <c r="B125" s="64" t="s">
        <v>187</v>
      </c>
      <c r="C125" s="65" t="s">
        <v>188</v>
      </c>
      <c r="D125" s="65" t="s">
        <v>92</v>
      </c>
      <c r="E125" s="66">
        <v>3.1419999999999997E-2</v>
      </c>
      <c r="F125" s="66">
        <v>0.37703999999999999</v>
      </c>
      <c r="G125" s="1">
        <v>45.7</v>
      </c>
      <c r="H125" s="1">
        <v>45.7</v>
      </c>
      <c r="I125" s="1">
        <v>17.230727999999999</v>
      </c>
      <c r="J125" s="1">
        <v>17.230727999999999</v>
      </c>
      <c r="K125" s="1"/>
      <c r="L125" s="1"/>
      <c r="M125" s="1"/>
      <c r="N125" s="1"/>
      <c r="O125" s="1"/>
      <c r="P125" s="1"/>
      <c r="R125" s="1">
        <v>52.8</v>
      </c>
      <c r="S125" s="1">
        <v>19.907712</v>
      </c>
      <c r="T125" s="15">
        <f t="shared" si="18"/>
        <v>1.1553610503282274</v>
      </c>
      <c r="U125" s="15">
        <f t="shared" si="19"/>
        <v>1.1297090387893942</v>
      </c>
      <c r="V125" s="16">
        <f t="shared" si="20"/>
        <v>51.627703072675317</v>
      </c>
      <c r="W125" s="16">
        <f t="shared" si="21"/>
        <v>5.9277030726753139</v>
      </c>
      <c r="X125" s="16">
        <f t="shared" si="22"/>
        <v>2.2349811665215005</v>
      </c>
      <c r="Y125" s="15">
        <f t="shared" si="23"/>
        <v>4.5848355451969969E-2</v>
      </c>
      <c r="Z125" s="15">
        <f t="shared" si="24"/>
        <v>1.1992624151289988E-2</v>
      </c>
      <c r="AA125" s="15">
        <f t="shared" si="25"/>
        <v>1.9115055013239957E-2</v>
      </c>
      <c r="AB125" s="15">
        <f t="shared" si="26"/>
        <v>2.5652011538833303E-2</v>
      </c>
      <c r="AD125" s="21"/>
    </row>
    <row r="126" spans="1:30" ht="13.5" customHeight="1" thickBot="1" x14ac:dyDescent="0.25">
      <c r="A126" s="63"/>
      <c r="B126" s="64" t="s">
        <v>1437</v>
      </c>
      <c r="C126" s="65" t="s">
        <v>1438</v>
      </c>
      <c r="D126" s="65" t="s">
        <v>92</v>
      </c>
      <c r="E126" s="66">
        <v>3.1419999999999997E-2</v>
      </c>
      <c r="F126" s="66">
        <v>0.37703999999999999</v>
      </c>
      <c r="G126" s="1">
        <v>36</v>
      </c>
      <c r="H126" s="1">
        <v>36</v>
      </c>
      <c r="I126" s="1">
        <v>13.57344</v>
      </c>
      <c r="J126" s="1">
        <v>13.57344</v>
      </c>
      <c r="K126" s="1"/>
      <c r="L126" s="1"/>
      <c r="M126" s="1"/>
      <c r="N126" s="1"/>
      <c r="O126" s="1"/>
      <c r="P126" s="1"/>
      <c r="R126" s="1">
        <v>41.5</v>
      </c>
      <c r="S126" s="1">
        <v>15.64716</v>
      </c>
      <c r="T126" s="15">
        <f t="shared" si="18"/>
        <v>1.1527777777777777</v>
      </c>
      <c r="U126" s="15">
        <f t="shared" si="19"/>
        <v>1.1271257662389444</v>
      </c>
      <c r="V126" s="16">
        <f t="shared" si="20"/>
        <v>40.576527584601997</v>
      </c>
      <c r="W126" s="16">
        <f t="shared" si="21"/>
        <v>4.5765275846019975</v>
      </c>
      <c r="X126" s="16">
        <f t="shared" si="22"/>
        <v>1.7255339604983371</v>
      </c>
      <c r="Y126" s="15">
        <f t="shared" si="23"/>
        <v>4.5848355451969969E-2</v>
      </c>
      <c r="Z126" s="15">
        <f t="shared" si="24"/>
        <v>1.1992624151289988E-2</v>
      </c>
      <c r="AA126" s="15">
        <f t="shared" si="25"/>
        <v>1.9115055013239957E-2</v>
      </c>
      <c r="AB126" s="15">
        <f t="shared" si="26"/>
        <v>2.5652011538833303E-2</v>
      </c>
      <c r="AD126" s="21"/>
    </row>
    <row r="127" spans="1:30" ht="24" customHeight="1" x14ac:dyDescent="0.2">
      <c r="A127" s="67">
        <v>42</v>
      </c>
      <c r="B127" s="68" t="s">
        <v>1441</v>
      </c>
      <c r="C127" s="69" t="s">
        <v>1442</v>
      </c>
      <c r="D127" s="69" t="s">
        <v>139</v>
      </c>
      <c r="E127" s="70">
        <v>0</v>
      </c>
      <c r="F127" s="70">
        <v>0.183</v>
      </c>
      <c r="G127" s="71">
        <v>990.79</v>
      </c>
      <c r="H127" s="71">
        <v>688.1</v>
      </c>
      <c r="I127" s="71">
        <v>125.92</v>
      </c>
      <c r="J127" s="71">
        <v>0</v>
      </c>
      <c r="K127" s="71">
        <v>37.786297500000003</v>
      </c>
      <c r="L127" s="71">
        <v>10.1331126</v>
      </c>
      <c r="M127" s="71">
        <v>0</v>
      </c>
      <c r="N127" s="71">
        <v>12.771768555</v>
      </c>
      <c r="O127" s="71">
        <v>49.766766497100001</v>
      </c>
      <c r="P127" s="72">
        <v>15.464112321293999</v>
      </c>
      <c r="R127" s="71">
        <v>796.85</v>
      </c>
      <c r="S127" s="71">
        <v>0</v>
      </c>
      <c r="T127" s="15"/>
      <c r="U127" s="15"/>
      <c r="V127" s="16"/>
      <c r="W127" s="16"/>
      <c r="X127" s="16"/>
      <c r="Y127" s="15"/>
      <c r="Z127" s="15"/>
      <c r="AA127" s="15"/>
      <c r="AB127" s="15"/>
      <c r="AD127" s="21"/>
    </row>
    <row r="128" spans="1:30" ht="24" customHeight="1" thickBot="1" x14ac:dyDescent="0.25">
      <c r="A128" s="73">
        <v>43</v>
      </c>
      <c r="B128" s="74" t="s">
        <v>1443</v>
      </c>
      <c r="C128" s="75" t="s">
        <v>1444</v>
      </c>
      <c r="D128" s="75" t="s">
        <v>139</v>
      </c>
      <c r="E128" s="76">
        <v>0</v>
      </c>
      <c r="F128" s="76">
        <v>0.183</v>
      </c>
      <c r="G128" s="77">
        <v>550.66</v>
      </c>
      <c r="H128" s="77">
        <v>495.46</v>
      </c>
      <c r="I128" s="77">
        <v>90.67</v>
      </c>
      <c r="J128" s="77">
        <v>0</v>
      </c>
      <c r="K128" s="77">
        <v>32.660924999999999</v>
      </c>
      <c r="L128" s="77">
        <v>0</v>
      </c>
      <c r="M128" s="77">
        <v>0</v>
      </c>
      <c r="N128" s="77">
        <v>11.03939265</v>
      </c>
      <c r="O128" s="77">
        <v>35.834260473000001</v>
      </c>
      <c r="P128" s="78">
        <v>11.13484093722</v>
      </c>
      <c r="R128" s="77">
        <v>553.37</v>
      </c>
      <c r="S128" s="77">
        <v>0</v>
      </c>
      <c r="T128" s="15"/>
      <c r="U128" s="15"/>
      <c r="V128" s="16"/>
      <c r="W128" s="16"/>
      <c r="X128" s="16"/>
      <c r="Y128" s="15"/>
      <c r="Z128" s="15"/>
      <c r="AA128" s="15"/>
      <c r="AB128" s="15"/>
      <c r="AD128" s="21"/>
    </row>
    <row r="129" spans="1:30" ht="28.5" customHeight="1" thickBot="1" x14ac:dyDescent="0.35">
      <c r="A129" s="58"/>
      <c r="B129" s="59" t="s">
        <v>1046</v>
      </c>
      <c r="C129" s="60" t="s">
        <v>1047</v>
      </c>
      <c r="D129" s="60"/>
      <c r="E129" s="61"/>
      <c r="F129" s="61"/>
      <c r="G129" s="62"/>
      <c r="H129" s="62"/>
      <c r="I129" s="62">
        <v>622.25</v>
      </c>
      <c r="J129" s="62">
        <v>98.613500000000002</v>
      </c>
      <c r="K129" s="62">
        <v>187.41300000000001</v>
      </c>
      <c r="L129" s="62">
        <v>0</v>
      </c>
      <c r="M129" s="62">
        <v>0</v>
      </c>
      <c r="N129" s="62">
        <v>63.345593999999998</v>
      </c>
      <c r="O129" s="62">
        <v>206.95659707999999</v>
      </c>
      <c r="P129" s="62">
        <v>64.307976751200002</v>
      </c>
      <c r="R129" s="62"/>
      <c r="S129" s="62">
        <v>127.2705</v>
      </c>
      <c r="T129" s="15"/>
      <c r="U129" s="15"/>
      <c r="V129" s="16"/>
      <c r="W129" s="16"/>
      <c r="X129" s="16"/>
      <c r="Y129" s="15"/>
      <c r="Z129" s="15"/>
      <c r="AA129" s="15"/>
      <c r="AB129" s="15"/>
      <c r="AD129" s="21"/>
    </row>
    <row r="130" spans="1:30" ht="13.5" customHeight="1" thickBot="1" x14ac:dyDescent="0.25">
      <c r="A130" s="8">
        <v>44</v>
      </c>
      <c r="B130" s="9" t="s">
        <v>1992</v>
      </c>
      <c r="C130" s="10" t="s">
        <v>1993</v>
      </c>
      <c r="D130" s="10" t="s">
        <v>98</v>
      </c>
      <c r="E130" s="11">
        <v>0</v>
      </c>
      <c r="F130" s="11">
        <v>5</v>
      </c>
      <c r="G130" s="12">
        <v>460.15</v>
      </c>
      <c r="H130" s="12">
        <v>124.45</v>
      </c>
      <c r="I130" s="12">
        <v>622.25</v>
      </c>
      <c r="J130" s="12">
        <v>98.613500000000002</v>
      </c>
      <c r="K130" s="12">
        <v>187.41300000000001</v>
      </c>
      <c r="L130" s="12">
        <v>0</v>
      </c>
      <c r="M130" s="12">
        <v>0</v>
      </c>
      <c r="N130" s="12">
        <v>63.345593999999998</v>
      </c>
      <c r="O130" s="12">
        <v>206.95659707999999</v>
      </c>
      <c r="P130" s="13">
        <v>64.307976751200002</v>
      </c>
      <c r="R130" s="12">
        <v>144.69999999999999</v>
      </c>
      <c r="S130" s="12">
        <v>127.2705</v>
      </c>
      <c r="T130" s="15"/>
      <c r="U130" s="15"/>
      <c r="V130" s="16"/>
      <c r="W130" s="16"/>
      <c r="X130" s="16"/>
      <c r="Y130" s="15"/>
      <c r="Z130" s="15"/>
      <c r="AA130" s="15"/>
      <c r="AB130" s="15"/>
      <c r="AD130" s="21"/>
    </row>
    <row r="131" spans="1:30" ht="13.5" customHeight="1" x14ac:dyDescent="0.2">
      <c r="A131" s="63"/>
      <c r="B131" s="64" t="s">
        <v>1994</v>
      </c>
      <c r="C131" s="65" t="s">
        <v>1995</v>
      </c>
      <c r="D131" s="65" t="s">
        <v>184</v>
      </c>
      <c r="E131" s="66">
        <v>0.01</v>
      </c>
      <c r="F131" s="66">
        <v>0.05</v>
      </c>
      <c r="G131" s="1">
        <v>746</v>
      </c>
      <c r="H131" s="1">
        <v>746</v>
      </c>
      <c r="I131" s="1">
        <v>37.299999999999997</v>
      </c>
      <c r="J131" s="1">
        <v>37.299999999999997</v>
      </c>
      <c r="K131" s="1"/>
      <c r="L131" s="1"/>
      <c r="M131" s="1"/>
      <c r="N131" s="1"/>
      <c r="O131" s="1"/>
      <c r="P131" s="1"/>
      <c r="R131" s="1">
        <v>893</v>
      </c>
      <c r="S131" s="1">
        <v>44.65</v>
      </c>
      <c r="T131" s="15">
        <f t="shared" si="18"/>
        <v>1.1970509383378016</v>
      </c>
      <c r="U131" s="15">
        <f t="shared" si="19"/>
        <v>1.1713989267989684</v>
      </c>
      <c r="V131" s="16">
        <f t="shared" si="20"/>
        <v>873.86359939203044</v>
      </c>
      <c r="W131" s="16">
        <f t="shared" si="21"/>
        <v>127.86359939203044</v>
      </c>
      <c r="X131" s="16">
        <f t="shared" si="22"/>
        <v>6.3931799696015226</v>
      </c>
      <c r="Y131" s="15">
        <f t="shared" si="23"/>
        <v>4.5848355451969969E-2</v>
      </c>
      <c r="Z131" s="15">
        <f t="shared" si="24"/>
        <v>1.1992624151289988E-2</v>
      </c>
      <c r="AA131" s="15">
        <f t="shared" si="25"/>
        <v>1.9115055013239957E-2</v>
      </c>
      <c r="AB131" s="15">
        <f t="shared" si="26"/>
        <v>2.5652011538833303E-2</v>
      </c>
      <c r="AD131" s="21"/>
    </row>
    <row r="132" spans="1:30" ht="13.5" customHeight="1" x14ac:dyDescent="0.2">
      <c r="A132" s="63"/>
      <c r="B132" s="64" t="s">
        <v>1996</v>
      </c>
      <c r="C132" s="65" t="s">
        <v>1997</v>
      </c>
      <c r="D132" s="65" t="s">
        <v>184</v>
      </c>
      <c r="E132" s="66">
        <v>1.49E-2</v>
      </c>
      <c r="F132" s="66">
        <v>7.4499999999999997E-2</v>
      </c>
      <c r="G132" s="1">
        <v>162</v>
      </c>
      <c r="H132" s="1">
        <v>162</v>
      </c>
      <c r="I132" s="1">
        <v>12.069000000000001</v>
      </c>
      <c r="J132" s="1">
        <v>12.069000000000001</v>
      </c>
      <c r="K132" s="1"/>
      <c r="L132" s="1"/>
      <c r="M132" s="1"/>
      <c r="N132" s="1"/>
      <c r="O132" s="1"/>
      <c r="P132" s="1"/>
      <c r="R132" s="1">
        <v>361</v>
      </c>
      <c r="S132" s="1">
        <v>26.894500000000001</v>
      </c>
      <c r="T132" s="15">
        <f t="shared" si="18"/>
        <v>2.2283950617283952</v>
      </c>
      <c r="U132" s="15">
        <f t="shared" si="19"/>
        <v>2.2027430501895617</v>
      </c>
      <c r="V132" s="16">
        <f t="shared" si="20"/>
        <v>356.84437413070901</v>
      </c>
      <c r="W132" s="16">
        <f t="shared" si="21"/>
        <v>194.84437413070901</v>
      </c>
      <c r="X132" s="16">
        <f t="shared" si="22"/>
        <v>14.515905872737822</v>
      </c>
      <c r="Y132" s="15">
        <f t="shared" si="23"/>
        <v>4.5848355451969969E-2</v>
      </c>
      <c r="Z132" s="15">
        <f t="shared" si="24"/>
        <v>1.1992624151289988E-2</v>
      </c>
      <c r="AA132" s="15">
        <f t="shared" si="25"/>
        <v>1.9115055013239957E-2</v>
      </c>
      <c r="AB132" s="15">
        <f t="shared" si="26"/>
        <v>2.5652011538833303E-2</v>
      </c>
      <c r="AD132" s="21"/>
    </row>
    <row r="133" spans="1:30" ht="13.5" customHeight="1" x14ac:dyDescent="0.2">
      <c r="A133" s="63"/>
      <c r="B133" s="64" t="s">
        <v>1998</v>
      </c>
      <c r="C133" s="65" t="s">
        <v>1999</v>
      </c>
      <c r="D133" s="65" t="s">
        <v>2000</v>
      </c>
      <c r="E133" s="66">
        <v>1.49E-3</v>
      </c>
      <c r="F133" s="66">
        <v>7.45E-3</v>
      </c>
      <c r="G133" s="1">
        <v>6610</v>
      </c>
      <c r="H133" s="1">
        <v>6610</v>
      </c>
      <c r="I133" s="1">
        <v>49.244500000000002</v>
      </c>
      <c r="J133" s="1">
        <v>49.244500000000002</v>
      </c>
      <c r="K133" s="1"/>
      <c r="L133" s="1"/>
      <c r="M133" s="1"/>
      <c r="N133" s="1"/>
      <c r="O133" s="1"/>
      <c r="P133" s="1"/>
      <c r="R133" s="1">
        <v>7480</v>
      </c>
      <c r="S133" s="1">
        <v>55.725999999999999</v>
      </c>
      <c r="T133" s="15">
        <f t="shared" si="18"/>
        <v>1.1316187594553706</v>
      </c>
      <c r="U133" s="15">
        <f t="shared" si="19"/>
        <v>1.1059667479165374</v>
      </c>
      <c r="V133" s="16">
        <f t="shared" si="20"/>
        <v>7310.4402037283116</v>
      </c>
      <c r="W133" s="16">
        <f t="shared" si="21"/>
        <v>700.44020372831164</v>
      </c>
      <c r="X133" s="16">
        <f t="shared" si="22"/>
        <v>5.2182795177759216</v>
      </c>
      <c r="Y133" s="15">
        <f t="shared" si="23"/>
        <v>4.5848355451969969E-2</v>
      </c>
      <c r="Z133" s="15">
        <f t="shared" si="24"/>
        <v>1.1992624151289988E-2</v>
      </c>
      <c r="AA133" s="15">
        <f t="shared" si="25"/>
        <v>1.9115055013239957E-2</v>
      </c>
      <c r="AB133" s="15">
        <f t="shared" si="26"/>
        <v>2.5652011538833303E-2</v>
      </c>
      <c r="AD133" s="21"/>
    </row>
    <row r="134" spans="1:30" ht="30.75" customHeight="1" thickBot="1" x14ac:dyDescent="0.35">
      <c r="A134" s="53"/>
      <c r="B134" s="54" t="s">
        <v>2020</v>
      </c>
      <c r="C134" s="55" t="s">
        <v>2021</v>
      </c>
      <c r="D134" s="55"/>
      <c r="E134" s="56"/>
      <c r="F134" s="56"/>
      <c r="G134" s="57"/>
      <c r="H134" s="57"/>
      <c r="I134" s="57">
        <v>7620.65</v>
      </c>
      <c r="J134" s="57">
        <v>0</v>
      </c>
      <c r="K134" s="57">
        <v>3112.5</v>
      </c>
      <c r="L134" s="57">
        <v>0</v>
      </c>
      <c r="M134" s="57">
        <v>0</v>
      </c>
      <c r="N134" s="57">
        <v>1052.0250000000001</v>
      </c>
      <c r="O134" s="57">
        <v>2520.31032</v>
      </c>
      <c r="P134" s="57">
        <v>935.87694480000005</v>
      </c>
      <c r="R134" s="57"/>
      <c r="S134" s="57">
        <v>0</v>
      </c>
      <c r="T134" s="15"/>
      <c r="U134" s="15"/>
      <c r="V134" s="16"/>
      <c r="W134" s="16"/>
      <c r="X134" s="16"/>
      <c r="Y134" s="15"/>
      <c r="Z134" s="15"/>
      <c r="AA134" s="15"/>
      <c r="AB134" s="15"/>
      <c r="AD134" s="21"/>
    </row>
    <row r="135" spans="1:30" ht="13.5" customHeight="1" x14ac:dyDescent="0.2">
      <c r="A135" s="67">
        <v>45</v>
      </c>
      <c r="B135" s="68" t="s">
        <v>2068</v>
      </c>
      <c r="C135" s="69" t="s">
        <v>2069</v>
      </c>
      <c r="D135" s="69" t="s">
        <v>2024</v>
      </c>
      <c r="E135" s="70">
        <v>0</v>
      </c>
      <c r="F135" s="70">
        <v>15</v>
      </c>
      <c r="G135" s="71">
        <v>494.53</v>
      </c>
      <c r="H135" s="71">
        <v>295.95</v>
      </c>
      <c r="I135" s="71">
        <v>4439.25</v>
      </c>
      <c r="J135" s="71">
        <v>0</v>
      </c>
      <c r="K135" s="71">
        <v>1966.5</v>
      </c>
      <c r="L135" s="71">
        <v>0</v>
      </c>
      <c r="M135" s="71">
        <v>0</v>
      </c>
      <c r="N135" s="71">
        <v>664.67700000000002</v>
      </c>
      <c r="O135" s="71">
        <v>1262.96496</v>
      </c>
      <c r="P135" s="72">
        <v>545.17987440000002</v>
      </c>
      <c r="R135" s="71">
        <v>333.42</v>
      </c>
      <c r="S135" s="71">
        <v>0</v>
      </c>
      <c r="T135" s="15"/>
      <c r="U135" s="15"/>
      <c r="V135" s="16"/>
      <c r="W135" s="16"/>
      <c r="X135" s="16"/>
      <c r="Y135" s="15"/>
      <c r="Z135" s="15"/>
      <c r="AA135" s="15"/>
      <c r="AB135" s="15"/>
      <c r="AD135" s="21"/>
    </row>
    <row r="136" spans="1:30" ht="13.5" customHeight="1" thickBot="1" x14ac:dyDescent="0.25">
      <c r="A136" s="73">
        <v>46</v>
      </c>
      <c r="B136" s="74" t="s">
        <v>3620</v>
      </c>
      <c r="C136" s="75" t="s">
        <v>3621</v>
      </c>
      <c r="D136" s="75" t="s">
        <v>2024</v>
      </c>
      <c r="E136" s="76">
        <v>0</v>
      </c>
      <c r="F136" s="76">
        <v>10</v>
      </c>
      <c r="G136" s="77">
        <v>494.53</v>
      </c>
      <c r="H136" s="77">
        <v>318.14</v>
      </c>
      <c r="I136" s="77">
        <v>3181.4</v>
      </c>
      <c r="J136" s="77">
        <v>0</v>
      </c>
      <c r="K136" s="77">
        <v>1146</v>
      </c>
      <c r="L136" s="77">
        <v>0</v>
      </c>
      <c r="M136" s="77">
        <v>0</v>
      </c>
      <c r="N136" s="77">
        <v>387.34800000000001</v>
      </c>
      <c r="O136" s="77">
        <v>1257.34536</v>
      </c>
      <c r="P136" s="78">
        <v>390.69707039999997</v>
      </c>
      <c r="R136" s="77">
        <v>361.01</v>
      </c>
      <c r="S136" s="77">
        <v>0</v>
      </c>
      <c r="T136" s="15"/>
      <c r="U136" s="15"/>
      <c r="V136" s="16"/>
      <c r="W136" s="16"/>
      <c r="X136" s="16"/>
      <c r="Y136" s="15"/>
      <c r="Z136" s="15"/>
      <c r="AA136" s="15"/>
      <c r="AB136" s="15"/>
      <c r="AD136" s="21"/>
    </row>
  </sheetData>
  <mergeCells count="8">
    <mergeCell ref="Y8:AB8"/>
    <mergeCell ref="A1:P1"/>
    <mergeCell ref="J3:K3"/>
    <mergeCell ref="J4:K4"/>
    <mergeCell ref="J5:K5"/>
    <mergeCell ref="J6:K6"/>
    <mergeCell ref="J7:K7"/>
    <mergeCell ref="H8:R8"/>
  </mergeCells>
  <conditionalFormatting sqref="W1:X8 W10:X12 W34:X80 W82:X93 W95:X105 W137:X1048576 W14:X32 W13">
    <cfRule type="cellIs" dxfId="217" priority="8" operator="lessThan">
      <formula>0</formula>
    </cfRule>
  </conditionalFormatting>
  <conditionalFormatting sqref="W33:X33">
    <cfRule type="cellIs" dxfId="216" priority="7" operator="lessThan">
      <formula>0</formula>
    </cfRule>
  </conditionalFormatting>
  <conditionalFormatting sqref="W81:X81">
    <cfRule type="cellIs" dxfId="215" priority="6" operator="lessThan">
      <formula>0</formula>
    </cfRule>
  </conditionalFormatting>
  <conditionalFormatting sqref="W94:X94">
    <cfRule type="cellIs" dxfId="214" priority="5" operator="lessThan">
      <formula>0</formula>
    </cfRule>
  </conditionalFormatting>
  <conditionalFormatting sqref="W106:X106">
    <cfRule type="cellIs" dxfId="213" priority="4" operator="lessThan">
      <formula>0</formula>
    </cfRule>
  </conditionalFormatting>
  <conditionalFormatting sqref="W107:X136">
    <cfRule type="cellIs" dxfId="212" priority="3" operator="lessThan">
      <formula>0</formula>
    </cfRule>
  </conditionalFormatting>
  <conditionalFormatting sqref="X13">
    <cfRule type="cellIs" dxfId="211" priority="1" operator="lessThan">
      <formula>0</formula>
    </cfRule>
  </conditionalFormatting>
  <pageMargins left="0.7" right="0.7" top="0.78740157499999996" bottom="0.78740157499999996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6"/>
  <sheetViews>
    <sheetView topLeftCell="A19" workbookViewId="0">
      <selection activeCell="U14" sqref="U14"/>
    </sheetView>
  </sheetViews>
  <sheetFormatPr defaultColWidth="9" defaultRowHeight="14.5" x14ac:dyDescent="0.35"/>
  <cols>
    <col min="1" max="1" width="3.7265625" style="119" customWidth="1"/>
    <col min="2" max="2" width="13.26953125" style="7" customWidth="1"/>
    <col min="3" max="3" width="45.1796875" style="120" customWidth="1"/>
    <col min="4" max="4" width="3.81640625" style="120" customWidth="1"/>
    <col min="5" max="5" width="7.1796875" style="121" hidden="1" customWidth="1"/>
    <col min="6" max="6" width="9.26953125" style="121" customWidth="1"/>
    <col min="7" max="7" width="9.54296875" style="79" customWidth="1"/>
    <col min="8" max="8" width="10.54296875" style="79" customWidth="1"/>
    <col min="9" max="9" width="15.453125" style="79" hidden="1" customWidth="1"/>
    <col min="10" max="10" width="15.54296875" style="79" hidden="1" customWidth="1"/>
    <col min="11" max="11" width="14.54296875" style="79" hidden="1" customWidth="1"/>
    <col min="12" max="13" width="14" style="79" hidden="1" customWidth="1"/>
    <col min="14" max="14" width="14.54296875" style="79" hidden="1" customWidth="1"/>
    <col min="15" max="15" width="14.26953125" style="79" hidden="1" customWidth="1"/>
    <col min="16" max="16" width="16" style="79" hidden="1" customWidth="1"/>
    <col min="17" max="17" width="0" style="7" hidden="1" customWidth="1"/>
    <col min="18" max="18" width="9.54296875" style="79" customWidth="1"/>
    <col min="19" max="19" width="14.1796875" style="79" hidden="1" customWidth="1"/>
    <col min="20" max="24" width="12.7265625" style="7" customWidth="1"/>
    <col min="25" max="28" width="9" style="7"/>
    <col min="29" max="29" width="16.453125" style="7" customWidth="1"/>
    <col min="30" max="257" width="9" style="7"/>
    <col min="258" max="258" width="3.7265625" style="7" customWidth="1"/>
    <col min="259" max="259" width="13.26953125" style="7" customWidth="1"/>
    <col min="260" max="260" width="45.1796875" style="7" customWidth="1"/>
    <col min="261" max="261" width="3.81640625" style="7" customWidth="1"/>
    <col min="262" max="262" width="7.1796875" style="7" customWidth="1"/>
    <col min="263" max="263" width="9.26953125" style="7" customWidth="1"/>
    <col min="264" max="264" width="10.54296875" style="7" customWidth="1"/>
    <col min="265" max="265" width="15.453125" style="7" customWidth="1"/>
    <col min="266" max="266" width="15.54296875" style="7" customWidth="1"/>
    <col min="267" max="267" width="14.54296875" style="7" customWidth="1"/>
    <col min="268" max="269" width="14" style="7" customWidth="1"/>
    <col min="270" max="270" width="14.54296875" style="7" customWidth="1"/>
    <col min="271" max="271" width="14.26953125" style="7" customWidth="1"/>
    <col min="272" max="272" width="16" style="7" customWidth="1"/>
    <col min="273" max="513" width="9" style="7"/>
    <col min="514" max="514" width="3.7265625" style="7" customWidth="1"/>
    <col min="515" max="515" width="13.26953125" style="7" customWidth="1"/>
    <col min="516" max="516" width="45.1796875" style="7" customWidth="1"/>
    <col min="517" max="517" width="3.81640625" style="7" customWidth="1"/>
    <col min="518" max="518" width="7.1796875" style="7" customWidth="1"/>
    <col min="519" max="519" width="9.26953125" style="7" customWidth="1"/>
    <col min="520" max="520" width="10.54296875" style="7" customWidth="1"/>
    <col min="521" max="521" width="15.453125" style="7" customWidth="1"/>
    <col min="522" max="522" width="15.54296875" style="7" customWidth="1"/>
    <col min="523" max="523" width="14.54296875" style="7" customWidth="1"/>
    <col min="524" max="525" width="14" style="7" customWidth="1"/>
    <col min="526" max="526" width="14.54296875" style="7" customWidth="1"/>
    <col min="527" max="527" width="14.26953125" style="7" customWidth="1"/>
    <col min="528" max="528" width="16" style="7" customWidth="1"/>
    <col min="529" max="769" width="9" style="7"/>
    <col min="770" max="770" width="3.7265625" style="7" customWidth="1"/>
    <col min="771" max="771" width="13.26953125" style="7" customWidth="1"/>
    <col min="772" max="772" width="45.1796875" style="7" customWidth="1"/>
    <col min="773" max="773" width="3.81640625" style="7" customWidth="1"/>
    <col min="774" max="774" width="7.1796875" style="7" customWidth="1"/>
    <col min="775" max="775" width="9.26953125" style="7" customWidth="1"/>
    <col min="776" max="776" width="10.54296875" style="7" customWidth="1"/>
    <col min="777" max="777" width="15.453125" style="7" customWidth="1"/>
    <col min="778" max="778" width="15.54296875" style="7" customWidth="1"/>
    <col min="779" max="779" width="14.54296875" style="7" customWidth="1"/>
    <col min="780" max="781" width="14" style="7" customWidth="1"/>
    <col min="782" max="782" width="14.54296875" style="7" customWidth="1"/>
    <col min="783" max="783" width="14.26953125" style="7" customWidth="1"/>
    <col min="784" max="784" width="16" style="7" customWidth="1"/>
    <col min="785" max="1025" width="9" style="7"/>
    <col min="1026" max="1026" width="3.7265625" style="7" customWidth="1"/>
    <col min="1027" max="1027" width="13.26953125" style="7" customWidth="1"/>
    <col min="1028" max="1028" width="45.1796875" style="7" customWidth="1"/>
    <col min="1029" max="1029" width="3.81640625" style="7" customWidth="1"/>
    <col min="1030" max="1030" width="7.1796875" style="7" customWidth="1"/>
    <col min="1031" max="1031" width="9.26953125" style="7" customWidth="1"/>
    <col min="1032" max="1032" width="10.54296875" style="7" customWidth="1"/>
    <col min="1033" max="1033" width="15.453125" style="7" customWidth="1"/>
    <col min="1034" max="1034" width="15.54296875" style="7" customWidth="1"/>
    <col min="1035" max="1035" width="14.54296875" style="7" customWidth="1"/>
    <col min="1036" max="1037" width="14" style="7" customWidth="1"/>
    <col min="1038" max="1038" width="14.54296875" style="7" customWidth="1"/>
    <col min="1039" max="1039" width="14.26953125" style="7" customWidth="1"/>
    <col min="1040" max="1040" width="16" style="7" customWidth="1"/>
    <col min="1041" max="1281" width="9" style="7"/>
    <col min="1282" max="1282" width="3.7265625" style="7" customWidth="1"/>
    <col min="1283" max="1283" width="13.26953125" style="7" customWidth="1"/>
    <col min="1284" max="1284" width="45.1796875" style="7" customWidth="1"/>
    <col min="1285" max="1285" width="3.81640625" style="7" customWidth="1"/>
    <col min="1286" max="1286" width="7.1796875" style="7" customWidth="1"/>
    <col min="1287" max="1287" width="9.26953125" style="7" customWidth="1"/>
    <col min="1288" max="1288" width="10.54296875" style="7" customWidth="1"/>
    <col min="1289" max="1289" width="15.453125" style="7" customWidth="1"/>
    <col min="1290" max="1290" width="15.54296875" style="7" customWidth="1"/>
    <col min="1291" max="1291" width="14.54296875" style="7" customWidth="1"/>
    <col min="1292" max="1293" width="14" style="7" customWidth="1"/>
    <col min="1294" max="1294" width="14.54296875" style="7" customWidth="1"/>
    <col min="1295" max="1295" width="14.26953125" style="7" customWidth="1"/>
    <col min="1296" max="1296" width="16" style="7" customWidth="1"/>
    <col min="1297" max="1537" width="9" style="7"/>
    <col min="1538" max="1538" width="3.7265625" style="7" customWidth="1"/>
    <col min="1539" max="1539" width="13.26953125" style="7" customWidth="1"/>
    <col min="1540" max="1540" width="45.1796875" style="7" customWidth="1"/>
    <col min="1541" max="1541" width="3.81640625" style="7" customWidth="1"/>
    <col min="1542" max="1542" width="7.1796875" style="7" customWidth="1"/>
    <col min="1543" max="1543" width="9.26953125" style="7" customWidth="1"/>
    <col min="1544" max="1544" width="10.54296875" style="7" customWidth="1"/>
    <col min="1545" max="1545" width="15.453125" style="7" customWidth="1"/>
    <col min="1546" max="1546" width="15.54296875" style="7" customWidth="1"/>
    <col min="1547" max="1547" width="14.54296875" style="7" customWidth="1"/>
    <col min="1548" max="1549" width="14" style="7" customWidth="1"/>
    <col min="1550" max="1550" width="14.54296875" style="7" customWidth="1"/>
    <col min="1551" max="1551" width="14.26953125" style="7" customWidth="1"/>
    <col min="1552" max="1552" width="16" style="7" customWidth="1"/>
    <col min="1553" max="1793" width="9" style="7"/>
    <col min="1794" max="1794" width="3.7265625" style="7" customWidth="1"/>
    <col min="1795" max="1795" width="13.26953125" style="7" customWidth="1"/>
    <col min="1796" max="1796" width="45.1796875" style="7" customWidth="1"/>
    <col min="1797" max="1797" width="3.81640625" style="7" customWidth="1"/>
    <col min="1798" max="1798" width="7.1796875" style="7" customWidth="1"/>
    <col min="1799" max="1799" width="9.26953125" style="7" customWidth="1"/>
    <col min="1800" max="1800" width="10.54296875" style="7" customWidth="1"/>
    <col min="1801" max="1801" width="15.453125" style="7" customWidth="1"/>
    <col min="1802" max="1802" width="15.54296875" style="7" customWidth="1"/>
    <col min="1803" max="1803" width="14.54296875" style="7" customWidth="1"/>
    <col min="1804" max="1805" width="14" style="7" customWidth="1"/>
    <col min="1806" max="1806" width="14.54296875" style="7" customWidth="1"/>
    <col min="1807" max="1807" width="14.26953125" style="7" customWidth="1"/>
    <col min="1808" max="1808" width="16" style="7" customWidth="1"/>
    <col min="1809" max="2049" width="9" style="7"/>
    <col min="2050" max="2050" width="3.7265625" style="7" customWidth="1"/>
    <col min="2051" max="2051" width="13.26953125" style="7" customWidth="1"/>
    <col min="2052" max="2052" width="45.1796875" style="7" customWidth="1"/>
    <col min="2053" max="2053" width="3.81640625" style="7" customWidth="1"/>
    <col min="2054" max="2054" width="7.1796875" style="7" customWidth="1"/>
    <col min="2055" max="2055" width="9.26953125" style="7" customWidth="1"/>
    <col min="2056" max="2056" width="10.54296875" style="7" customWidth="1"/>
    <col min="2057" max="2057" width="15.453125" style="7" customWidth="1"/>
    <col min="2058" max="2058" width="15.54296875" style="7" customWidth="1"/>
    <col min="2059" max="2059" width="14.54296875" style="7" customWidth="1"/>
    <col min="2060" max="2061" width="14" style="7" customWidth="1"/>
    <col min="2062" max="2062" width="14.54296875" style="7" customWidth="1"/>
    <col min="2063" max="2063" width="14.26953125" style="7" customWidth="1"/>
    <col min="2064" max="2064" width="16" style="7" customWidth="1"/>
    <col min="2065" max="2305" width="9" style="7"/>
    <col min="2306" max="2306" width="3.7265625" style="7" customWidth="1"/>
    <col min="2307" max="2307" width="13.26953125" style="7" customWidth="1"/>
    <col min="2308" max="2308" width="45.1796875" style="7" customWidth="1"/>
    <col min="2309" max="2309" width="3.81640625" style="7" customWidth="1"/>
    <col min="2310" max="2310" width="7.1796875" style="7" customWidth="1"/>
    <col min="2311" max="2311" width="9.26953125" style="7" customWidth="1"/>
    <col min="2312" max="2312" width="10.54296875" style="7" customWidth="1"/>
    <col min="2313" max="2313" width="15.453125" style="7" customWidth="1"/>
    <col min="2314" max="2314" width="15.54296875" style="7" customWidth="1"/>
    <col min="2315" max="2315" width="14.54296875" style="7" customWidth="1"/>
    <col min="2316" max="2317" width="14" style="7" customWidth="1"/>
    <col min="2318" max="2318" width="14.54296875" style="7" customWidth="1"/>
    <col min="2319" max="2319" width="14.26953125" style="7" customWidth="1"/>
    <col min="2320" max="2320" width="16" style="7" customWidth="1"/>
    <col min="2321" max="2561" width="9" style="7"/>
    <col min="2562" max="2562" width="3.7265625" style="7" customWidth="1"/>
    <col min="2563" max="2563" width="13.26953125" style="7" customWidth="1"/>
    <col min="2564" max="2564" width="45.1796875" style="7" customWidth="1"/>
    <col min="2565" max="2565" width="3.81640625" style="7" customWidth="1"/>
    <col min="2566" max="2566" width="7.1796875" style="7" customWidth="1"/>
    <col min="2567" max="2567" width="9.26953125" style="7" customWidth="1"/>
    <col min="2568" max="2568" width="10.54296875" style="7" customWidth="1"/>
    <col min="2569" max="2569" width="15.453125" style="7" customWidth="1"/>
    <col min="2570" max="2570" width="15.54296875" style="7" customWidth="1"/>
    <col min="2571" max="2571" width="14.54296875" style="7" customWidth="1"/>
    <col min="2572" max="2573" width="14" style="7" customWidth="1"/>
    <col min="2574" max="2574" width="14.54296875" style="7" customWidth="1"/>
    <col min="2575" max="2575" width="14.26953125" style="7" customWidth="1"/>
    <col min="2576" max="2576" width="16" style="7" customWidth="1"/>
    <col min="2577" max="2817" width="9" style="7"/>
    <col min="2818" max="2818" width="3.7265625" style="7" customWidth="1"/>
    <col min="2819" max="2819" width="13.26953125" style="7" customWidth="1"/>
    <col min="2820" max="2820" width="45.1796875" style="7" customWidth="1"/>
    <col min="2821" max="2821" width="3.81640625" style="7" customWidth="1"/>
    <col min="2822" max="2822" width="7.1796875" style="7" customWidth="1"/>
    <col min="2823" max="2823" width="9.26953125" style="7" customWidth="1"/>
    <col min="2824" max="2824" width="10.54296875" style="7" customWidth="1"/>
    <col min="2825" max="2825" width="15.453125" style="7" customWidth="1"/>
    <col min="2826" max="2826" width="15.54296875" style="7" customWidth="1"/>
    <col min="2827" max="2827" width="14.54296875" style="7" customWidth="1"/>
    <col min="2828" max="2829" width="14" style="7" customWidth="1"/>
    <col min="2830" max="2830" width="14.54296875" style="7" customWidth="1"/>
    <col min="2831" max="2831" width="14.26953125" style="7" customWidth="1"/>
    <col min="2832" max="2832" width="16" style="7" customWidth="1"/>
    <col min="2833" max="3073" width="9" style="7"/>
    <col min="3074" max="3074" width="3.7265625" style="7" customWidth="1"/>
    <col min="3075" max="3075" width="13.26953125" style="7" customWidth="1"/>
    <col min="3076" max="3076" width="45.1796875" style="7" customWidth="1"/>
    <col min="3077" max="3077" width="3.81640625" style="7" customWidth="1"/>
    <col min="3078" max="3078" width="7.1796875" style="7" customWidth="1"/>
    <col min="3079" max="3079" width="9.26953125" style="7" customWidth="1"/>
    <col min="3080" max="3080" width="10.54296875" style="7" customWidth="1"/>
    <col min="3081" max="3081" width="15.453125" style="7" customWidth="1"/>
    <col min="3082" max="3082" width="15.54296875" style="7" customWidth="1"/>
    <col min="3083" max="3083" width="14.54296875" style="7" customWidth="1"/>
    <col min="3084" max="3085" width="14" style="7" customWidth="1"/>
    <col min="3086" max="3086" width="14.54296875" style="7" customWidth="1"/>
    <col min="3087" max="3087" width="14.26953125" style="7" customWidth="1"/>
    <col min="3088" max="3088" width="16" style="7" customWidth="1"/>
    <col min="3089" max="3329" width="9" style="7"/>
    <col min="3330" max="3330" width="3.7265625" style="7" customWidth="1"/>
    <col min="3331" max="3331" width="13.26953125" style="7" customWidth="1"/>
    <col min="3332" max="3332" width="45.1796875" style="7" customWidth="1"/>
    <col min="3333" max="3333" width="3.81640625" style="7" customWidth="1"/>
    <col min="3334" max="3334" width="7.1796875" style="7" customWidth="1"/>
    <col min="3335" max="3335" width="9.26953125" style="7" customWidth="1"/>
    <col min="3336" max="3336" width="10.54296875" style="7" customWidth="1"/>
    <col min="3337" max="3337" width="15.453125" style="7" customWidth="1"/>
    <col min="3338" max="3338" width="15.54296875" style="7" customWidth="1"/>
    <col min="3339" max="3339" width="14.54296875" style="7" customWidth="1"/>
    <col min="3340" max="3341" width="14" style="7" customWidth="1"/>
    <col min="3342" max="3342" width="14.54296875" style="7" customWidth="1"/>
    <col min="3343" max="3343" width="14.26953125" style="7" customWidth="1"/>
    <col min="3344" max="3344" width="16" style="7" customWidth="1"/>
    <col min="3345" max="3585" width="9" style="7"/>
    <col min="3586" max="3586" width="3.7265625" style="7" customWidth="1"/>
    <col min="3587" max="3587" width="13.26953125" style="7" customWidth="1"/>
    <col min="3588" max="3588" width="45.1796875" style="7" customWidth="1"/>
    <col min="3589" max="3589" width="3.81640625" style="7" customWidth="1"/>
    <col min="3590" max="3590" width="7.1796875" style="7" customWidth="1"/>
    <col min="3591" max="3591" width="9.26953125" style="7" customWidth="1"/>
    <col min="3592" max="3592" width="10.54296875" style="7" customWidth="1"/>
    <col min="3593" max="3593" width="15.453125" style="7" customWidth="1"/>
    <col min="3594" max="3594" width="15.54296875" style="7" customWidth="1"/>
    <col min="3595" max="3595" width="14.54296875" style="7" customWidth="1"/>
    <col min="3596" max="3597" width="14" style="7" customWidth="1"/>
    <col min="3598" max="3598" width="14.54296875" style="7" customWidth="1"/>
    <col min="3599" max="3599" width="14.26953125" style="7" customWidth="1"/>
    <col min="3600" max="3600" width="16" style="7" customWidth="1"/>
    <col min="3601" max="3841" width="9" style="7"/>
    <col min="3842" max="3842" width="3.7265625" style="7" customWidth="1"/>
    <col min="3843" max="3843" width="13.26953125" style="7" customWidth="1"/>
    <col min="3844" max="3844" width="45.1796875" style="7" customWidth="1"/>
    <col min="3845" max="3845" width="3.81640625" style="7" customWidth="1"/>
    <col min="3846" max="3846" width="7.1796875" style="7" customWidth="1"/>
    <col min="3847" max="3847" width="9.26953125" style="7" customWidth="1"/>
    <col min="3848" max="3848" width="10.54296875" style="7" customWidth="1"/>
    <col min="3849" max="3849" width="15.453125" style="7" customWidth="1"/>
    <col min="3850" max="3850" width="15.54296875" style="7" customWidth="1"/>
    <col min="3851" max="3851" width="14.54296875" style="7" customWidth="1"/>
    <col min="3852" max="3853" width="14" style="7" customWidth="1"/>
    <col min="3854" max="3854" width="14.54296875" style="7" customWidth="1"/>
    <col min="3855" max="3855" width="14.26953125" style="7" customWidth="1"/>
    <col min="3856" max="3856" width="16" style="7" customWidth="1"/>
    <col min="3857" max="4097" width="9" style="7"/>
    <col min="4098" max="4098" width="3.7265625" style="7" customWidth="1"/>
    <col min="4099" max="4099" width="13.26953125" style="7" customWidth="1"/>
    <col min="4100" max="4100" width="45.1796875" style="7" customWidth="1"/>
    <col min="4101" max="4101" width="3.81640625" style="7" customWidth="1"/>
    <col min="4102" max="4102" width="7.1796875" style="7" customWidth="1"/>
    <col min="4103" max="4103" width="9.26953125" style="7" customWidth="1"/>
    <col min="4104" max="4104" width="10.54296875" style="7" customWidth="1"/>
    <col min="4105" max="4105" width="15.453125" style="7" customWidth="1"/>
    <col min="4106" max="4106" width="15.54296875" style="7" customWidth="1"/>
    <col min="4107" max="4107" width="14.54296875" style="7" customWidth="1"/>
    <col min="4108" max="4109" width="14" style="7" customWidth="1"/>
    <col min="4110" max="4110" width="14.54296875" style="7" customWidth="1"/>
    <col min="4111" max="4111" width="14.26953125" style="7" customWidth="1"/>
    <col min="4112" max="4112" width="16" style="7" customWidth="1"/>
    <col min="4113" max="4353" width="9" style="7"/>
    <col min="4354" max="4354" width="3.7265625" style="7" customWidth="1"/>
    <col min="4355" max="4355" width="13.26953125" style="7" customWidth="1"/>
    <col min="4356" max="4356" width="45.1796875" style="7" customWidth="1"/>
    <col min="4357" max="4357" width="3.81640625" style="7" customWidth="1"/>
    <col min="4358" max="4358" width="7.1796875" style="7" customWidth="1"/>
    <col min="4359" max="4359" width="9.26953125" style="7" customWidth="1"/>
    <col min="4360" max="4360" width="10.54296875" style="7" customWidth="1"/>
    <col min="4361" max="4361" width="15.453125" style="7" customWidth="1"/>
    <col min="4362" max="4362" width="15.54296875" style="7" customWidth="1"/>
    <col min="4363" max="4363" width="14.54296875" style="7" customWidth="1"/>
    <col min="4364" max="4365" width="14" style="7" customWidth="1"/>
    <col min="4366" max="4366" width="14.54296875" style="7" customWidth="1"/>
    <col min="4367" max="4367" width="14.26953125" style="7" customWidth="1"/>
    <col min="4368" max="4368" width="16" style="7" customWidth="1"/>
    <col min="4369" max="4609" width="9" style="7"/>
    <col min="4610" max="4610" width="3.7265625" style="7" customWidth="1"/>
    <col min="4611" max="4611" width="13.26953125" style="7" customWidth="1"/>
    <col min="4612" max="4612" width="45.1796875" style="7" customWidth="1"/>
    <col min="4613" max="4613" width="3.81640625" style="7" customWidth="1"/>
    <col min="4614" max="4614" width="7.1796875" style="7" customWidth="1"/>
    <col min="4615" max="4615" width="9.26953125" style="7" customWidth="1"/>
    <col min="4616" max="4616" width="10.54296875" style="7" customWidth="1"/>
    <col min="4617" max="4617" width="15.453125" style="7" customWidth="1"/>
    <col min="4618" max="4618" width="15.54296875" style="7" customWidth="1"/>
    <col min="4619" max="4619" width="14.54296875" style="7" customWidth="1"/>
    <col min="4620" max="4621" width="14" style="7" customWidth="1"/>
    <col min="4622" max="4622" width="14.54296875" style="7" customWidth="1"/>
    <col min="4623" max="4623" width="14.26953125" style="7" customWidth="1"/>
    <col min="4624" max="4624" width="16" style="7" customWidth="1"/>
    <col min="4625" max="4865" width="9" style="7"/>
    <col min="4866" max="4866" width="3.7265625" style="7" customWidth="1"/>
    <col min="4867" max="4867" width="13.26953125" style="7" customWidth="1"/>
    <col min="4868" max="4868" width="45.1796875" style="7" customWidth="1"/>
    <col min="4869" max="4869" width="3.81640625" style="7" customWidth="1"/>
    <col min="4870" max="4870" width="7.1796875" style="7" customWidth="1"/>
    <col min="4871" max="4871" width="9.26953125" style="7" customWidth="1"/>
    <col min="4872" max="4872" width="10.54296875" style="7" customWidth="1"/>
    <col min="4873" max="4873" width="15.453125" style="7" customWidth="1"/>
    <col min="4874" max="4874" width="15.54296875" style="7" customWidth="1"/>
    <col min="4875" max="4875" width="14.54296875" style="7" customWidth="1"/>
    <col min="4876" max="4877" width="14" style="7" customWidth="1"/>
    <col min="4878" max="4878" width="14.54296875" style="7" customWidth="1"/>
    <col min="4879" max="4879" width="14.26953125" style="7" customWidth="1"/>
    <col min="4880" max="4880" width="16" style="7" customWidth="1"/>
    <col min="4881" max="5121" width="9" style="7"/>
    <col min="5122" max="5122" width="3.7265625" style="7" customWidth="1"/>
    <col min="5123" max="5123" width="13.26953125" style="7" customWidth="1"/>
    <col min="5124" max="5124" width="45.1796875" style="7" customWidth="1"/>
    <col min="5125" max="5125" width="3.81640625" style="7" customWidth="1"/>
    <col min="5126" max="5126" width="7.1796875" style="7" customWidth="1"/>
    <col min="5127" max="5127" width="9.26953125" style="7" customWidth="1"/>
    <col min="5128" max="5128" width="10.54296875" style="7" customWidth="1"/>
    <col min="5129" max="5129" width="15.453125" style="7" customWidth="1"/>
    <col min="5130" max="5130" width="15.54296875" style="7" customWidth="1"/>
    <col min="5131" max="5131" width="14.54296875" style="7" customWidth="1"/>
    <col min="5132" max="5133" width="14" style="7" customWidth="1"/>
    <col min="5134" max="5134" width="14.54296875" style="7" customWidth="1"/>
    <col min="5135" max="5135" width="14.26953125" style="7" customWidth="1"/>
    <col min="5136" max="5136" width="16" style="7" customWidth="1"/>
    <col min="5137" max="5377" width="9" style="7"/>
    <col min="5378" max="5378" width="3.7265625" style="7" customWidth="1"/>
    <col min="5379" max="5379" width="13.26953125" style="7" customWidth="1"/>
    <col min="5380" max="5380" width="45.1796875" style="7" customWidth="1"/>
    <col min="5381" max="5381" width="3.81640625" style="7" customWidth="1"/>
    <col min="5382" max="5382" width="7.1796875" style="7" customWidth="1"/>
    <col min="5383" max="5383" width="9.26953125" style="7" customWidth="1"/>
    <col min="5384" max="5384" width="10.54296875" style="7" customWidth="1"/>
    <col min="5385" max="5385" width="15.453125" style="7" customWidth="1"/>
    <col min="5386" max="5386" width="15.54296875" style="7" customWidth="1"/>
    <col min="5387" max="5387" width="14.54296875" style="7" customWidth="1"/>
    <col min="5388" max="5389" width="14" style="7" customWidth="1"/>
    <col min="5390" max="5390" width="14.54296875" style="7" customWidth="1"/>
    <col min="5391" max="5391" width="14.26953125" style="7" customWidth="1"/>
    <col min="5392" max="5392" width="16" style="7" customWidth="1"/>
    <col min="5393" max="5633" width="9" style="7"/>
    <col min="5634" max="5634" width="3.7265625" style="7" customWidth="1"/>
    <col min="5635" max="5635" width="13.26953125" style="7" customWidth="1"/>
    <col min="5636" max="5636" width="45.1796875" style="7" customWidth="1"/>
    <col min="5637" max="5637" width="3.81640625" style="7" customWidth="1"/>
    <col min="5638" max="5638" width="7.1796875" style="7" customWidth="1"/>
    <col min="5639" max="5639" width="9.26953125" style="7" customWidth="1"/>
    <col min="5640" max="5640" width="10.54296875" style="7" customWidth="1"/>
    <col min="5641" max="5641" width="15.453125" style="7" customWidth="1"/>
    <col min="5642" max="5642" width="15.54296875" style="7" customWidth="1"/>
    <col min="5643" max="5643" width="14.54296875" style="7" customWidth="1"/>
    <col min="5644" max="5645" width="14" style="7" customWidth="1"/>
    <col min="5646" max="5646" width="14.54296875" style="7" customWidth="1"/>
    <col min="5647" max="5647" width="14.26953125" style="7" customWidth="1"/>
    <col min="5648" max="5648" width="16" style="7" customWidth="1"/>
    <col min="5649" max="5889" width="9" style="7"/>
    <col min="5890" max="5890" width="3.7265625" style="7" customWidth="1"/>
    <col min="5891" max="5891" width="13.26953125" style="7" customWidth="1"/>
    <col min="5892" max="5892" width="45.1796875" style="7" customWidth="1"/>
    <col min="5893" max="5893" width="3.81640625" style="7" customWidth="1"/>
    <col min="5894" max="5894" width="7.1796875" style="7" customWidth="1"/>
    <col min="5895" max="5895" width="9.26953125" style="7" customWidth="1"/>
    <col min="5896" max="5896" width="10.54296875" style="7" customWidth="1"/>
    <col min="5897" max="5897" width="15.453125" style="7" customWidth="1"/>
    <col min="5898" max="5898" width="15.54296875" style="7" customWidth="1"/>
    <col min="5899" max="5899" width="14.54296875" style="7" customWidth="1"/>
    <col min="5900" max="5901" width="14" style="7" customWidth="1"/>
    <col min="5902" max="5902" width="14.54296875" style="7" customWidth="1"/>
    <col min="5903" max="5903" width="14.26953125" style="7" customWidth="1"/>
    <col min="5904" max="5904" width="16" style="7" customWidth="1"/>
    <col min="5905" max="6145" width="9" style="7"/>
    <col min="6146" max="6146" width="3.7265625" style="7" customWidth="1"/>
    <col min="6147" max="6147" width="13.26953125" style="7" customWidth="1"/>
    <col min="6148" max="6148" width="45.1796875" style="7" customWidth="1"/>
    <col min="6149" max="6149" width="3.81640625" style="7" customWidth="1"/>
    <col min="6150" max="6150" width="7.1796875" style="7" customWidth="1"/>
    <col min="6151" max="6151" width="9.26953125" style="7" customWidth="1"/>
    <col min="6152" max="6152" width="10.54296875" style="7" customWidth="1"/>
    <col min="6153" max="6153" width="15.453125" style="7" customWidth="1"/>
    <col min="6154" max="6154" width="15.54296875" style="7" customWidth="1"/>
    <col min="6155" max="6155" width="14.54296875" style="7" customWidth="1"/>
    <col min="6156" max="6157" width="14" style="7" customWidth="1"/>
    <col min="6158" max="6158" width="14.54296875" style="7" customWidth="1"/>
    <col min="6159" max="6159" width="14.26953125" style="7" customWidth="1"/>
    <col min="6160" max="6160" width="16" style="7" customWidth="1"/>
    <col min="6161" max="6401" width="9" style="7"/>
    <col min="6402" max="6402" width="3.7265625" style="7" customWidth="1"/>
    <col min="6403" max="6403" width="13.26953125" style="7" customWidth="1"/>
    <col min="6404" max="6404" width="45.1796875" style="7" customWidth="1"/>
    <col min="6405" max="6405" width="3.81640625" style="7" customWidth="1"/>
    <col min="6406" max="6406" width="7.1796875" style="7" customWidth="1"/>
    <col min="6407" max="6407" width="9.26953125" style="7" customWidth="1"/>
    <col min="6408" max="6408" width="10.54296875" style="7" customWidth="1"/>
    <col min="6409" max="6409" width="15.453125" style="7" customWidth="1"/>
    <col min="6410" max="6410" width="15.54296875" style="7" customWidth="1"/>
    <col min="6411" max="6411" width="14.54296875" style="7" customWidth="1"/>
    <col min="6412" max="6413" width="14" style="7" customWidth="1"/>
    <col min="6414" max="6414" width="14.54296875" style="7" customWidth="1"/>
    <col min="6415" max="6415" width="14.26953125" style="7" customWidth="1"/>
    <col min="6416" max="6416" width="16" style="7" customWidth="1"/>
    <col min="6417" max="6657" width="9" style="7"/>
    <col min="6658" max="6658" width="3.7265625" style="7" customWidth="1"/>
    <col min="6659" max="6659" width="13.26953125" style="7" customWidth="1"/>
    <col min="6660" max="6660" width="45.1796875" style="7" customWidth="1"/>
    <col min="6661" max="6661" width="3.81640625" style="7" customWidth="1"/>
    <col min="6662" max="6662" width="7.1796875" style="7" customWidth="1"/>
    <col min="6663" max="6663" width="9.26953125" style="7" customWidth="1"/>
    <col min="6664" max="6664" width="10.54296875" style="7" customWidth="1"/>
    <col min="6665" max="6665" width="15.453125" style="7" customWidth="1"/>
    <col min="6666" max="6666" width="15.54296875" style="7" customWidth="1"/>
    <col min="6667" max="6667" width="14.54296875" style="7" customWidth="1"/>
    <col min="6668" max="6669" width="14" style="7" customWidth="1"/>
    <col min="6670" max="6670" width="14.54296875" style="7" customWidth="1"/>
    <col min="6671" max="6671" width="14.26953125" style="7" customWidth="1"/>
    <col min="6672" max="6672" width="16" style="7" customWidth="1"/>
    <col min="6673" max="6913" width="9" style="7"/>
    <col min="6914" max="6914" width="3.7265625" style="7" customWidth="1"/>
    <col min="6915" max="6915" width="13.26953125" style="7" customWidth="1"/>
    <col min="6916" max="6916" width="45.1796875" style="7" customWidth="1"/>
    <col min="6917" max="6917" width="3.81640625" style="7" customWidth="1"/>
    <col min="6918" max="6918" width="7.1796875" style="7" customWidth="1"/>
    <col min="6919" max="6919" width="9.26953125" style="7" customWidth="1"/>
    <col min="6920" max="6920" width="10.54296875" style="7" customWidth="1"/>
    <col min="6921" max="6921" width="15.453125" style="7" customWidth="1"/>
    <col min="6922" max="6922" width="15.54296875" style="7" customWidth="1"/>
    <col min="6923" max="6923" width="14.54296875" style="7" customWidth="1"/>
    <col min="6924" max="6925" width="14" style="7" customWidth="1"/>
    <col min="6926" max="6926" width="14.54296875" style="7" customWidth="1"/>
    <col min="6927" max="6927" width="14.26953125" style="7" customWidth="1"/>
    <col min="6928" max="6928" width="16" style="7" customWidth="1"/>
    <col min="6929" max="7169" width="9" style="7"/>
    <col min="7170" max="7170" width="3.7265625" style="7" customWidth="1"/>
    <col min="7171" max="7171" width="13.26953125" style="7" customWidth="1"/>
    <col min="7172" max="7172" width="45.1796875" style="7" customWidth="1"/>
    <col min="7173" max="7173" width="3.81640625" style="7" customWidth="1"/>
    <col min="7174" max="7174" width="7.1796875" style="7" customWidth="1"/>
    <col min="7175" max="7175" width="9.26953125" style="7" customWidth="1"/>
    <col min="7176" max="7176" width="10.54296875" style="7" customWidth="1"/>
    <col min="7177" max="7177" width="15.453125" style="7" customWidth="1"/>
    <col min="7178" max="7178" width="15.54296875" style="7" customWidth="1"/>
    <col min="7179" max="7179" width="14.54296875" style="7" customWidth="1"/>
    <col min="7180" max="7181" width="14" style="7" customWidth="1"/>
    <col min="7182" max="7182" width="14.54296875" style="7" customWidth="1"/>
    <col min="7183" max="7183" width="14.26953125" style="7" customWidth="1"/>
    <col min="7184" max="7184" width="16" style="7" customWidth="1"/>
    <col min="7185" max="7425" width="9" style="7"/>
    <col min="7426" max="7426" width="3.7265625" style="7" customWidth="1"/>
    <col min="7427" max="7427" width="13.26953125" style="7" customWidth="1"/>
    <col min="7428" max="7428" width="45.1796875" style="7" customWidth="1"/>
    <col min="7429" max="7429" width="3.81640625" style="7" customWidth="1"/>
    <col min="7430" max="7430" width="7.1796875" style="7" customWidth="1"/>
    <col min="7431" max="7431" width="9.26953125" style="7" customWidth="1"/>
    <col min="7432" max="7432" width="10.54296875" style="7" customWidth="1"/>
    <col min="7433" max="7433" width="15.453125" style="7" customWidth="1"/>
    <col min="7434" max="7434" width="15.54296875" style="7" customWidth="1"/>
    <col min="7435" max="7435" width="14.54296875" style="7" customWidth="1"/>
    <col min="7436" max="7437" width="14" style="7" customWidth="1"/>
    <col min="7438" max="7438" width="14.54296875" style="7" customWidth="1"/>
    <col min="7439" max="7439" width="14.26953125" style="7" customWidth="1"/>
    <col min="7440" max="7440" width="16" style="7" customWidth="1"/>
    <col min="7441" max="7681" width="9" style="7"/>
    <col min="7682" max="7682" width="3.7265625" style="7" customWidth="1"/>
    <col min="7683" max="7683" width="13.26953125" style="7" customWidth="1"/>
    <col min="7684" max="7684" width="45.1796875" style="7" customWidth="1"/>
    <col min="7685" max="7685" width="3.81640625" style="7" customWidth="1"/>
    <col min="7686" max="7686" width="7.1796875" style="7" customWidth="1"/>
    <col min="7687" max="7687" width="9.26953125" style="7" customWidth="1"/>
    <col min="7688" max="7688" width="10.54296875" style="7" customWidth="1"/>
    <col min="7689" max="7689" width="15.453125" style="7" customWidth="1"/>
    <col min="7690" max="7690" width="15.54296875" style="7" customWidth="1"/>
    <col min="7691" max="7691" width="14.54296875" style="7" customWidth="1"/>
    <col min="7692" max="7693" width="14" style="7" customWidth="1"/>
    <col min="7694" max="7694" width="14.54296875" style="7" customWidth="1"/>
    <col min="7695" max="7695" width="14.26953125" style="7" customWidth="1"/>
    <col min="7696" max="7696" width="16" style="7" customWidth="1"/>
    <col min="7697" max="7937" width="9" style="7"/>
    <col min="7938" max="7938" width="3.7265625" style="7" customWidth="1"/>
    <col min="7939" max="7939" width="13.26953125" style="7" customWidth="1"/>
    <col min="7940" max="7940" width="45.1796875" style="7" customWidth="1"/>
    <col min="7941" max="7941" width="3.81640625" style="7" customWidth="1"/>
    <col min="7942" max="7942" width="7.1796875" style="7" customWidth="1"/>
    <col min="7943" max="7943" width="9.26953125" style="7" customWidth="1"/>
    <col min="7944" max="7944" width="10.54296875" style="7" customWidth="1"/>
    <col min="7945" max="7945" width="15.453125" style="7" customWidth="1"/>
    <col min="7946" max="7946" width="15.54296875" style="7" customWidth="1"/>
    <col min="7947" max="7947" width="14.54296875" style="7" customWidth="1"/>
    <col min="7948" max="7949" width="14" style="7" customWidth="1"/>
    <col min="7950" max="7950" width="14.54296875" style="7" customWidth="1"/>
    <col min="7951" max="7951" width="14.26953125" style="7" customWidth="1"/>
    <col min="7952" max="7952" width="16" style="7" customWidth="1"/>
    <col min="7953" max="8193" width="9" style="7"/>
    <col min="8194" max="8194" width="3.7265625" style="7" customWidth="1"/>
    <col min="8195" max="8195" width="13.26953125" style="7" customWidth="1"/>
    <col min="8196" max="8196" width="45.1796875" style="7" customWidth="1"/>
    <col min="8197" max="8197" width="3.81640625" style="7" customWidth="1"/>
    <col min="8198" max="8198" width="7.1796875" style="7" customWidth="1"/>
    <col min="8199" max="8199" width="9.26953125" style="7" customWidth="1"/>
    <col min="8200" max="8200" width="10.54296875" style="7" customWidth="1"/>
    <col min="8201" max="8201" width="15.453125" style="7" customWidth="1"/>
    <col min="8202" max="8202" width="15.54296875" style="7" customWidth="1"/>
    <col min="8203" max="8203" width="14.54296875" style="7" customWidth="1"/>
    <col min="8204" max="8205" width="14" style="7" customWidth="1"/>
    <col min="8206" max="8206" width="14.54296875" style="7" customWidth="1"/>
    <col min="8207" max="8207" width="14.26953125" style="7" customWidth="1"/>
    <col min="8208" max="8208" width="16" style="7" customWidth="1"/>
    <col min="8209" max="8449" width="9" style="7"/>
    <col min="8450" max="8450" width="3.7265625" style="7" customWidth="1"/>
    <col min="8451" max="8451" width="13.26953125" style="7" customWidth="1"/>
    <col min="8452" max="8452" width="45.1796875" style="7" customWidth="1"/>
    <col min="8453" max="8453" width="3.81640625" style="7" customWidth="1"/>
    <col min="8454" max="8454" width="7.1796875" style="7" customWidth="1"/>
    <col min="8455" max="8455" width="9.26953125" style="7" customWidth="1"/>
    <col min="8456" max="8456" width="10.54296875" style="7" customWidth="1"/>
    <col min="8457" max="8457" width="15.453125" style="7" customWidth="1"/>
    <col min="8458" max="8458" width="15.54296875" style="7" customWidth="1"/>
    <col min="8459" max="8459" width="14.54296875" style="7" customWidth="1"/>
    <col min="8460" max="8461" width="14" style="7" customWidth="1"/>
    <col min="8462" max="8462" width="14.54296875" style="7" customWidth="1"/>
    <col min="8463" max="8463" width="14.26953125" style="7" customWidth="1"/>
    <col min="8464" max="8464" width="16" style="7" customWidth="1"/>
    <col min="8465" max="8705" width="9" style="7"/>
    <col min="8706" max="8706" width="3.7265625" style="7" customWidth="1"/>
    <col min="8707" max="8707" width="13.26953125" style="7" customWidth="1"/>
    <col min="8708" max="8708" width="45.1796875" style="7" customWidth="1"/>
    <col min="8709" max="8709" width="3.81640625" style="7" customWidth="1"/>
    <col min="8710" max="8710" width="7.1796875" style="7" customWidth="1"/>
    <col min="8711" max="8711" width="9.26953125" style="7" customWidth="1"/>
    <col min="8712" max="8712" width="10.54296875" style="7" customWidth="1"/>
    <col min="8713" max="8713" width="15.453125" style="7" customWidth="1"/>
    <col min="8714" max="8714" width="15.54296875" style="7" customWidth="1"/>
    <col min="8715" max="8715" width="14.54296875" style="7" customWidth="1"/>
    <col min="8716" max="8717" width="14" style="7" customWidth="1"/>
    <col min="8718" max="8718" width="14.54296875" style="7" customWidth="1"/>
    <col min="8719" max="8719" width="14.26953125" style="7" customWidth="1"/>
    <col min="8720" max="8720" width="16" style="7" customWidth="1"/>
    <col min="8721" max="8961" width="9" style="7"/>
    <col min="8962" max="8962" width="3.7265625" style="7" customWidth="1"/>
    <col min="8963" max="8963" width="13.26953125" style="7" customWidth="1"/>
    <col min="8964" max="8964" width="45.1796875" style="7" customWidth="1"/>
    <col min="8965" max="8965" width="3.81640625" style="7" customWidth="1"/>
    <col min="8966" max="8966" width="7.1796875" style="7" customWidth="1"/>
    <col min="8967" max="8967" width="9.26953125" style="7" customWidth="1"/>
    <col min="8968" max="8968" width="10.54296875" style="7" customWidth="1"/>
    <col min="8969" max="8969" width="15.453125" style="7" customWidth="1"/>
    <col min="8970" max="8970" width="15.54296875" style="7" customWidth="1"/>
    <col min="8971" max="8971" width="14.54296875" style="7" customWidth="1"/>
    <col min="8972" max="8973" width="14" style="7" customWidth="1"/>
    <col min="8974" max="8974" width="14.54296875" style="7" customWidth="1"/>
    <col min="8975" max="8975" width="14.26953125" style="7" customWidth="1"/>
    <col min="8976" max="8976" width="16" style="7" customWidth="1"/>
    <col min="8977" max="9217" width="9" style="7"/>
    <col min="9218" max="9218" width="3.7265625" style="7" customWidth="1"/>
    <col min="9219" max="9219" width="13.26953125" style="7" customWidth="1"/>
    <col min="9220" max="9220" width="45.1796875" style="7" customWidth="1"/>
    <col min="9221" max="9221" width="3.81640625" style="7" customWidth="1"/>
    <col min="9222" max="9222" width="7.1796875" style="7" customWidth="1"/>
    <col min="9223" max="9223" width="9.26953125" style="7" customWidth="1"/>
    <col min="9224" max="9224" width="10.54296875" style="7" customWidth="1"/>
    <col min="9225" max="9225" width="15.453125" style="7" customWidth="1"/>
    <col min="9226" max="9226" width="15.54296875" style="7" customWidth="1"/>
    <col min="9227" max="9227" width="14.54296875" style="7" customWidth="1"/>
    <col min="9228" max="9229" width="14" style="7" customWidth="1"/>
    <col min="9230" max="9230" width="14.54296875" style="7" customWidth="1"/>
    <col min="9231" max="9231" width="14.26953125" style="7" customWidth="1"/>
    <col min="9232" max="9232" width="16" style="7" customWidth="1"/>
    <col min="9233" max="9473" width="9" style="7"/>
    <col min="9474" max="9474" width="3.7265625" style="7" customWidth="1"/>
    <col min="9475" max="9475" width="13.26953125" style="7" customWidth="1"/>
    <col min="9476" max="9476" width="45.1796875" style="7" customWidth="1"/>
    <col min="9477" max="9477" width="3.81640625" style="7" customWidth="1"/>
    <col min="9478" max="9478" width="7.1796875" style="7" customWidth="1"/>
    <col min="9479" max="9479" width="9.26953125" style="7" customWidth="1"/>
    <col min="9480" max="9480" width="10.54296875" style="7" customWidth="1"/>
    <col min="9481" max="9481" width="15.453125" style="7" customWidth="1"/>
    <col min="9482" max="9482" width="15.54296875" style="7" customWidth="1"/>
    <col min="9483" max="9483" width="14.54296875" style="7" customWidth="1"/>
    <col min="9484" max="9485" width="14" style="7" customWidth="1"/>
    <col min="9486" max="9486" width="14.54296875" style="7" customWidth="1"/>
    <col min="9487" max="9487" width="14.26953125" style="7" customWidth="1"/>
    <col min="9488" max="9488" width="16" style="7" customWidth="1"/>
    <col min="9489" max="9729" width="9" style="7"/>
    <col min="9730" max="9730" width="3.7265625" style="7" customWidth="1"/>
    <col min="9731" max="9731" width="13.26953125" style="7" customWidth="1"/>
    <col min="9732" max="9732" width="45.1796875" style="7" customWidth="1"/>
    <col min="9733" max="9733" width="3.81640625" style="7" customWidth="1"/>
    <col min="9734" max="9734" width="7.1796875" style="7" customWidth="1"/>
    <col min="9735" max="9735" width="9.26953125" style="7" customWidth="1"/>
    <col min="9736" max="9736" width="10.54296875" style="7" customWidth="1"/>
    <col min="9737" max="9737" width="15.453125" style="7" customWidth="1"/>
    <col min="9738" max="9738" width="15.54296875" style="7" customWidth="1"/>
    <col min="9739" max="9739" width="14.54296875" style="7" customWidth="1"/>
    <col min="9740" max="9741" width="14" style="7" customWidth="1"/>
    <col min="9742" max="9742" width="14.54296875" style="7" customWidth="1"/>
    <col min="9743" max="9743" width="14.26953125" style="7" customWidth="1"/>
    <col min="9744" max="9744" width="16" style="7" customWidth="1"/>
    <col min="9745" max="9985" width="9" style="7"/>
    <col min="9986" max="9986" width="3.7265625" style="7" customWidth="1"/>
    <col min="9987" max="9987" width="13.26953125" style="7" customWidth="1"/>
    <col min="9988" max="9988" width="45.1796875" style="7" customWidth="1"/>
    <col min="9989" max="9989" width="3.81640625" style="7" customWidth="1"/>
    <col min="9990" max="9990" width="7.1796875" style="7" customWidth="1"/>
    <col min="9991" max="9991" width="9.26953125" style="7" customWidth="1"/>
    <col min="9992" max="9992" width="10.54296875" style="7" customWidth="1"/>
    <col min="9993" max="9993" width="15.453125" style="7" customWidth="1"/>
    <col min="9994" max="9994" width="15.54296875" style="7" customWidth="1"/>
    <col min="9995" max="9995" width="14.54296875" style="7" customWidth="1"/>
    <col min="9996" max="9997" width="14" style="7" customWidth="1"/>
    <col min="9998" max="9998" width="14.54296875" style="7" customWidth="1"/>
    <col min="9999" max="9999" width="14.26953125" style="7" customWidth="1"/>
    <col min="10000" max="10000" width="16" style="7" customWidth="1"/>
    <col min="10001" max="10241" width="9" style="7"/>
    <col min="10242" max="10242" width="3.7265625" style="7" customWidth="1"/>
    <col min="10243" max="10243" width="13.26953125" style="7" customWidth="1"/>
    <col min="10244" max="10244" width="45.1796875" style="7" customWidth="1"/>
    <col min="10245" max="10245" width="3.81640625" style="7" customWidth="1"/>
    <col min="10246" max="10246" width="7.1796875" style="7" customWidth="1"/>
    <col min="10247" max="10247" width="9.26953125" style="7" customWidth="1"/>
    <col min="10248" max="10248" width="10.54296875" style="7" customWidth="1"/>
    <col min="10249" max="10249" width="15.453125" style="7" customWidth="1"/>
    <col min="10250" max="10250" width="15.54296875" style="7" customWidth="1"/>
    <col min="10251" max="10251" width="14.54296875" style="7" customWidth="1"/>
    <col min="10252" max="10253" width="14" style="7" customWidth="1"/>
    <col min="10254" max="10254" width="14.54296875" style="7" customWidth="1"/>
    <col min="10255" max="10255" width="14.26953125" style="7" customWidth="1"/>
    <col min="10256" max="10256" width="16" style="7" customWidth="1"/>
    <col min="10257" max="10497" width="9" style="7"/>
    <col min="10498" max="10498" width="3.7265625" style="7" customWidth="1"/>
    <col min="10499" max="10499" width="13.26953125" style="7" customWidth="1"/>
    <col min="10500" max="10500" width="45.1796875" style="7" customWidth="1"/>
    <col min="10501" max="10501" width="3.81640625" style="7" customWidth="1"/>
    <col min="10502" max="10502" width="7.1796875" style="7" customWidth="1"/>
    <col min="10503" max="10503" width="9.26953125" style="7" customWidth="1"/>
    <col min="10504" max="10504" width="10.54296875" style="7" customWidth="1"/>
    <col min="10505" max="10505" width="15.453125" style="7" customWidth="1"/>
    <col min="10506" max="10506" width="15.54296875" style="7" customWidth="1"/>
    <col min="10507" max="10507" width="14.54296875" style="7" customWidth="1"/>
    <col min="10508" max="10509" width="14" style="7" customWidth="1"/>
    <col min="10510" max="10510" width="14.54296875" style="7" customWidth="1"/>
    <col min="10511" max="10511" width="14.26953125" style="7" customWidth="1"/>
    <col min="10512" max="10512" width="16" style="7" customWidth="1"/>
    <col min="10513" max="10753" width="9" style="7"/>
    <col min="10754" max="10754" width="3.7265625" style="7" customWidth="1"/>
    <col min="10755" max="10755" width="13.26953125" style="7" customWidth="1"/>
    <col min="10756" max="10756" width="45.1796875" style="7" customWidth="1"/>
    <col min="10757" max="10757" width="3.81640625" style="7" customWidth="1"/>
    <col min="10758" max="10758" width="7.1796875" style="7" customWidth="1"/>
    <col min="10759" max="10759" width="9.26953125" style="7" customWidth="1"/>
    <col min="10760" max="10760" width="10.54296875" style="7" customWidth="1"/>
    <col min="10761" max="10761" width="15.453125" style="7" customWidth="1"/>
    <col min="10762" max="10762" width="15.54296875" style="7" customWidth="1"/>
    <col min="10763" max="10763" width="14.54296875" style="7" customWidth="1"/>
    <col min="10764" max="10765" width="14" style="7" customWidth="1"/>
    <col min="10766" max="10766" width="14.54296875" style="7" customWidth="1"/>
    <col min="10767" max="10767" width="14.26953125" style="7" customWidth="1"/>
    <col min="10768" max="10768" width="16" style="7" customWidth="1"/>
    <col min="10769" max="11009" width="9" style="7"/>
    <col min="11010" max="11010" width="3.7265625" style="7" customWidth="1"/>
    <col min="11011" max="11011" width="13.26953125" style="7" customWidth="1"/>
    <col min="11012" max="11012" width="45.1796875" style="7" customWidth="1"/>
    <col min="11013" max="11013" width="3.81640625" style="7" customWidth="1"/>
    <col min="11014" max="11014" width="7.1796875" style="7" customWidth="1"/>
    <col min="11015" max="11015" width="9.26953125" style="7" customWidth="1"/>
    <col min="11016" max="11016" width="10.54296875" style="7" customWidth="1"/>
    <col min="11017" max="11017" width="15.453125" style="7" customWidth="1"/>
    <col min="11018" max="11018" width="15.54296875" style="7" customWidth="1"/>
    <col min="11019" max="11019" width="14.54296875" style="7" customWidth="1"/>
    <col min="11020" max="11021" width="14" style="7" customWidth="1"/>
    <col min="11022" max="11022" width="14.54296875" style="7" customWidth="1"/>
    <col min="11023" max="11023" width="14.26953125" style="7" customWidth="1"/>
    <col min="11024" max="11024" width="16" style="7" customWidth="1"/>
    <col min="11025" max="11265" width="9" style="7"/>
    <col min="11266" max="11266" width="3.7265625" style="7" customWidth="1"/>
    <col min="11267" max="11267" width="13.26953125" style="7" customWidth="1"/>
    <col min="11268" max="11268" width="45.1796875" style="7" customWidth="1"/>
    <col min="11269" max="11269" width="3.81640625" style="7" customWidth="1"/>
    <col min="11270" max="11270" width="7.1796875" style="7" customWidth="1"/>
    <col min="11271" max="11271" width="9.26953125" style="7" customWidth="1"/>
    <col min="11272" max="11272" width="10.54296875" style="7" customWidth="1"/>
    <col min="11273" max="11273" width="15.453125" style="7" customWidth="1"/>
    <col min="11274" max="11274" width="15.54296875" style="7" customWidth="1"/>
    <col min="11275" max="11275" width="14.54296875" style="7" customWidth="1"/>
    <col min="11276" max="11277" width="14" style="7" customWidth="1"/>
    <col min="11278" max="11278" width="14.54296875" style="7" customWidth="1"/>
    <col min="11279" max="11279" width="14.26953125" style="7" customWidth="1"/>
    <col min="11280" max="11280" width="16" style="7" customWidth="1"/>
    <col min="11281" max="11521" width="9" style="7"/>
    <col min="11522" max="11522" width="3.7265625" style="7" customWidth="1"/>
    <col min="11523" max="11523" width="13.26953125" style="7" customWidth="1"/>
    <col min="11524" max="11524" width="45.1796875" style="7" customWidth="1"/>
    <col min="11525" max="11525" width="3.81640625" style="7" customWidth="1"/>
    <col min="11526" max="11526" width="7.1796875" style="7" customWidth="1"/>
    <col min="11527" max="11527" width="9.26953125" style="7" customWidth="1"/>
    <col min="11528" max="11528" width="10.54296875" style="7" customWidth="1"/>
    <col min="11529" max="11529" width="15.453125" style="7" customWidth="1"/>
    <col min="11530" max="11530" width="15.54296875" style="7" customWidth="1"/>
    <col min="11531" max="11531" width="14.54296875" style="7" customWidth="1"/>
    <col min="11532" max="11533" width="14" style="7" customWidth="1"/>
    <col min="11534" max="11534" width="14.54296875" style="7" customWidth="1"/>
    <col min="11535" max="11535" width="14.26953125" style="7" customWidth="1"/>
    <col min="11536" max="11536" width="16" style="7" customWidth="1"/>
    <col min="11537" max="11777" width="9" style="7"/>
    <col min="11778" max="11778" width="3.7265625" style="7" customWidth="1"/>
    <col min="11779" max="11779" width="13.26953125" style="7" customWidth="1"/>
    <col min="11780" max="11780" width="45.1796875" style="7" customWidth="1"/>
    <col min="11781" max="11781" width="3.81640625" style="7" customWidth="1"/>
    <col min="11782" max="11782" width="7.1796875" style="7" customWidth="1"/>
    <col min="11783" max="11783" width="9.26953125" style="7" customWidth="1"/>
    <col min="11784" max="11784" width="10.54296875" style="7" customWidth="1"/>
    <col min="11785" max="11785" width="15.453125" style="7" customWidth="1"/>
    <col min="11786" max="11786" width="15.54296875" style="7" customWidth="1"/>
    <col min="11787" max="11787" width="14.54296875" style="7" customWidth="1"/>
    <col min="11788" max="11789" width="14" style="7" customWidth="1"/>
    <col min="11790" max="11790" width="14.54296875" style="7" customWidth="1"/>
    <col min="11791" max="11791" width="14.26953125" style="7" customWidth="1"/>
    <col min="11792" max="11792" width="16" style="7" customWidth="1"/>
    <col min="11793" max="12033" width="9" style="7"/>
    <col min="12034" max="12034" width="3.7265625" style="7" customWidth="1"/>
    <col min="12035" max="12035" width="13.26953125" style="7" customWidth="1"/>
    <col min="12036" max="12036" width="45.1796875" style="7" customWidth="1"/>
    <col min="12037" max="12037" width="3.81640625" style="7" customWidth="1"/>
    <col min="12038" max="12038" width="7.1796875" style="7" customWidth="1"/>
    <col min="12039" max="12039" width="9.26953125" style="7" customWidth="1"/>
    <col min="12040" max="12040" width="10.54296875" style="7" customWidth="1"/>
    <col min="12041" max="12041" width="15.453125" style="7" customWidth="1"/>
    <col min="12042" max="12042" width="15.54296875" style="7" customWidth="1"/>
    <col min="12043" max="12043" width="14.54296875" style="7" customWidth="1"/>
    <col min="12044" max="12045" width="14" style="7" customWidth="1"/>
    <col min="12046" max="12046" width="14.54296875" style="7" customWidth="1"/>
    <col min="12047" max="12047" width="14.26953125" style="7" customWidth="1"/>
    <col min="12048" max="12048" width="16" style="7" customWidth="1"/>
    <col min="12049" max="12289" width="9" style="7"/>
    <col min="12290" max="12290" width="3.7265625" style="7" customWidth="1"/>
    <col min="12291" max="12291" width="13.26953125" style="7" customWidth="1"/>
    <col min="12292" max="12292" width="45.1796875" style="7" customWidth="1"/>
    <col min="12293" max="12293" width="3.81640625" style="7" customWidth="1"/>
    <col min="12294" max="12294" width="7.1796875" style="7" customWidth="1"/>
    <col min="12295" max="12295" width="9.26953125" style="7" customWidth="1"/>
    <col min="12296" max="12296" width="10.54296875" style="7" customWidth="1"/>
    <col min="12297" max="12297" width="15.453125" style="7" customWidth="1"/>
    <col min="12298" max="12298" width="15.54296875" style="7" customWidth="1"/>
    <col min="12299" max="12299" width="14.54296875" style="7" customWidth="1"/>
    <col min="12300" max="12301" width="14" style="7" customWidth="1"/>
    <col min="12302" max="12302" width="14.54296875" style="7" customWidth="1"/>
    <col min="12303" max="12303" width="14.26953125" style="7" customWidth="1"/>
    <col min="12304" max="12304" width="16" style="7" customWidth="1"/>
    <col min="12305" max="12545" width="9" style="7"/>
    <col min="12546" max="12546" width="3.7265625" style="7" customWidth="1"/>
    <col min="12547" max="12547" width="13.26953125" style="7" customWidth="1"/>
    <col min="12548" max="12548" width="45.1796875" style="7" customWidth="1"/>
    <col min="12549" max="12549" width="3.81640625" style="7" customWidth="1"/>
    <col min="12550" max="12550" width="7.1796875" style="7" customWidth="1"/>
    <col min="12551" max="12551" width="9.26953125" style="7" customWidth="1"/>
    <col min="12552" max="12552" width="10.54296875" style="7" customWidth="1"/>
    <col min="12553" max="12553" width="15.453125" style="7" customWidth="1"/>
    <col min="12554" max="12554" width="15.54296875" style="7" customWidth="1"/>
    <col min="12555" max="12555" width="14.54296875" style="7" customWidth="1"/>
    <col min="12556" max="12557" width="14" style="7" customWidth="1"/>
    <col min="12558" max="12558" width="14.54296875" style="7" customWidth="1"/>
    <col min="12559" max="12559" width="14.26953125" style="7" customWidth="1"/>
    <col min="12560" max="12560" width="16" style="7" customWidth="1"/>
    <col min="12561" max="12801" width="9" style="7"/>
    <col min="12802" max="12802" width="3.7265625" style="7" customWidth="1"/>
    <col min="12803" max="12803" width="13.26953125" style="7" customWidth="1"/>
    <col min="12804" max="12804" width="45.1796875" style="7" customWidth="1"/>
    <col min="12805" max="12805" width="3.81640625" style="7" customWidth="1"/>
    <col min="12806" max="12806" width="7.1796875" style="7" customWidth="1"/>
    <col min="12807" max="12807" width="9.26953125" style="7" customWidth="1"/>
    <col min="12808" max="12808" width="10.54296875" style="7" customWidth="1"/>
    <col min="12809" max="12809" width="15.453125" style="7" customWidth="1"/>
    <col min="12810" max="12810" width="15.54296875" style="7" customWidth="1"/>
    <col min="12811" max="12811" width="14.54296875" style="7" customWidth="1"/>
    <col min="12812" max="12813" width="14" style="7" customWidth="1"/>
    <col min="12814" max="12814" width="14.54296875" style="7" customWidth="1"/>
    <col min="12815" max="12815" width="14.26953125" style="7" customWidth="1"/>
    <col min="12816" max="12816" width="16" style="7" customWidth="1"/>
    <col min="12817" max="13057" width="9" style="7"/>
    <col min="13058" max="13058" width="3.7265625" style="7" customWidth="1"/>
    <col min="13059" max="13059" width="13.26953125" style="7" customWidth="1"/>
    <col min="13060" max="13060" width="45.1796875" style="7" customWidth="1"/>
    <col min="13061" max="13061" width="3.81640625" style="7" customWidth="1"/>
    <col min="13062" max="13062" width="7.1796875" style="7" customWidth="1"/>
    <col min="13063" max="13063" width="9.26953125" style="7" customWidth="1"/>
    <col min="13064" max="13064" width="10.54296875" style="7" customWidth="1"/>
    <col min="13065" max="13065" width="15.453125" style="7" customWidth="1"/>
    <col min="13066" max="13066" width="15.54296875" style="7" customWidth="1"/>
    <col min="13067" max="13067" width="14.54296875" style="7" customWidth="1"/>
    <col min="13068" max="13069" width="14" style="7" customWidth="1"/>
    <col min="13070" max="13070" width="14.54296875" style="7" customWidth="1"/>
    <col min="13071" max="13071" width="14.26953125" style="7" customWidth="1"/>
    <col min="13072" max="13072" width="16" style="7" customWidth="1"/>
    <col min="13073" max="13313" width="9" style="7"/>
    <col min="13314" max="13314" width="3.7265625" style="7" customWidth="1"/>
    <col min="13315" max="13315" width="13.26953125" style="7" customWidth="1"/>
    <col min="13316" max="13316" width="45.1796875" style="7" customWidth="1"/>
    <col min="13317" max="13317" width="3.81640625" style="7" customWidth="1"/>
    <col min="13318" max="13318" width="7.1796875" style="7" customWidth="1"/>
    <col min="13319" max="13319" width="9.26953125" style="7" customWidth="1"/>
    <col min="13320" max="13320" width="10.54296875" style="7" customWidth="1"/>
    <col min="13321" max="13321" width="15.453125" style="7" customWidth="1"/>
    <col min="13322" max="13322" width="15.54296875" style="7" customWidth="1"/>
    <col min="13323" max="13323" width="14.54296875" style="7" customWidth="1"/>
    <col min="13324" max="13325" width="14" style="7" customWidth="1"/>
    <col min="13326" max="13326" width="14.54296875" style="7" customWidth="1"/>
    <col min="13327" max="13327" width="14.26953125" style="7" customWidth="1"/>
    <col min="13328" max="13328" width="16" style="7" customWidth="1"/>
    <col min="13329" max="13569" width="9" style="7"/>
    <col min="13570" max="13570" width="3.7265625" style="7" customWidth="1"/>
    <col min="13571" max="13571" width="13.26953125" style="7" customWidth="1"/>
    <col min="13572" max="13572" width="45.1796875" style="7" customWidth="1"/>
    <col min="13573" max="13573" width="3.81640625" style="7" customWidth="1"/>
    <col min="13574" max="13574" width="7.1796875" style="7" customWidth="1"/>
    <col min="13575" max="13575" width="9.26953125" style="7" customWidth="1"/>
    <col min="13576" max="13576" width="10.54296875" style="7" customWidth="1"/>
    <col min="13577" max="13577" width="15.453125" style="7" customWidth="1"/>
    <col min="13578" max="13578" width="15.54296875" style="7" customWidth="1"/>
    <col min="13579" max="13579" width="14.54296875" style="7" customWidth="1"/>
    <col min="13580" max="13581" width="14" style="7" customWidth="1"/>
    <col min="13582" max="13582" width="14.54296875" style="7" customWidth="1"/>
    <col min="13583" max="13583" width="14.26953125" style="7" customWidth="1"/>
    <col min="13584" max="13584" width="16" style="7" customWidth="1"/>
    <col min="13585" max="13825" width="9" style="7"/>
    <col min="13826" max="13826" width="3.7265625" style="7" customWidth="1"/>
    <col min="13827" max="13827" width="13.26953125" style="7" customWidth="1"/>
    <col min="13828" max="13828" width="45.1796875" style="7" customWidth="1"/>
    <col min="13829" max="13829" width="3.81640625" style="7" customWidth="1"/>
    <col min="13830" max="13830" width="7.1796875" style="7" customWidth="1"/>
    <col min="13831" max="13831" width="9.26953125" style="7" customWidth="1"/>
    <col min="13832" max="13832" width="10.54296875" style="7" customWidth="1"/>
    <col min="13833" max="13833" width="15.453125" style="7" customWidth="1"/>
    <col min="13834" max="13834" width="15.54296875" style="7" customWidth="1"/>
    <col min="13835" max="13835" width="14.54296875" style="7" customWidth="1"/>
    <col min="13836" max="13837" width="14" style="7" customWidth="1"/>
    <col min="13838" max="13838" width="14.54296875" style="7" customWidth="1"/>
    <col min="13839" max="13839" width="14.26953125" style="7" customWidth="1"/>
    <col min="13840" max="13840" width="16" style="7" customWidth="1"/>
    <col min="13841" max="14081" width="9" style="7"/>
    <col min="14082" max="14082" width="3.7265625" style="7" customWidth="1"/>
    <col min="14083" max="14083" width="13.26953125" style="7" customWidth="1"/>
    <col min="14084" max="14084" width="45.1796875" style="7" customWidth="1"/>
    <col min="14085" max="14085" width="3.81640625" style="7" customWidth="1"/>
    <col min="14086" max="14086" width="7.1796875" style="7" customWidth="1"/>
    <col min="14087" max="14087" width="9.26953125" style="7" customWidth="1"/>
    <col min="14088" max="14088" width="10.54296875" style="7" customWidth="1"/>
    <col min="14089" max="14089" width="15.453125" style="7" customWidth="1"/>
    <col min="14090" max="14090" width="15.54296875" style="7" customWidth="1"/>
    <col min="14091" max="14091" width="14.54296875" style="7" customWidth="1"/>
    <col min="14092" max="14093" width="14" style="7" customWidth="1"/>
    <col min="14094" max="14094" width="14.54296875" style="7" customWidth="1"/>
    <col min="14095" max="14095" width="14.26953125" style="7" customWidth="1"/>
    <col min="14096" max="14096" width="16" style="7" customWidth="1"/>
    <col min="14097" max="14337" width="9" style="7"/>
    <col min="14338" max="14338" width="3.7265625" style="7" customWidth="1"/>
    <col min="14339" max="14339" width="13.26953125" style="7" customWidth="1"/>
    <col min="14340" max="14340" width="45.1796875" style="7" customWidth="1"/>
    <col min="14341" max="14341" width="3.81640625" style="7" customWidth="1"/>
    <col min="14342" max="14342" width="7.1796875" style="7" customWidth="1"/>
    <col min="14343" max="14343" width="9.26953125" style="7" customWidth="1"/>
    <col min="14344" max="14344" width="10.54296875" style="7" customWidth="1"/>
    <col min="14345" max="14345" width="15.453125" style="7" customWidth="1"/>
    <col min="14346" max="14346" width="15.54296875" style="7" customWidth="1"/>
    <col min="14347" max="14347" width="14.54296875" style="7" customWidth="1"/>
    <col min="14348" max="14349" width="14" style="7" customWidth="1"/>
    <col min="14350" max="14350" width="14.54296875" style="7" customWidth="1"/>
    <col min="14351" max="14351" width="14.26953125" style="7" customWidth="1"/>
    <col min="14352" max="14352" width="16" style="7" customWidth="1"/>
    <col min="14353" max="14593" width="9" style="7"/>
    <col min="14594" max="14594" width="3.7265625" style="7" customWidth="1"/>
    <col min="14595" max="14595" width="13.26953125" style="7" customWidth="1"/>
    <col min="14596" max="14596" width="45.1796875" style="7" customWidth="1"/>
    <col min="14597" max="14597" width="3.81640625" style="7" customWidth="1"/>
    <col min="14598" max="14598" width="7.1796875" style="7" customWidth="1"/>
    <col min="14599" max="14599" width="9.26953125" style="7" customWidth="1"/>
    <col min="14600" max="14600" width="10.54296875" style="7" customWidth="1"/>
    <col min="14601" max="14601" width="15.453125" style="7" customWidth="1"/>
    <col min="14602" max="14602" width="15.54296875" style="7" customWidth="1"/>
    <col min="14603" max="14603" width="14.54296875" style="7" customWidth="1"/>
    <col min="14604" max="14605" width="14" style="7" customWidth="1"/>
    <col min="14606" max="14606" width="14.54296875" style="7" customWidth="1"/>
    <col min="14607" max="14607" width="14.26953125" style="7" customWidth="1"/>
    <col min="14608" max="14608" width="16" style="7" customWidth="1"/>
    <col min="14609" max="14849" width="9" style="7"/>
    <col min="14850" max="14850" width="3.7265625" style="7" customWidth="1"/>
    <col min="14851" max="14851" width="13.26953125" style="7" customWidth="1"/>
    <col min="14852" max="14852" width="45.1796875" style="7" customWidth="1"/>
    <col min="14853" max="14853" width="3.81640625" style="7" customWidth="1"/>
    <col min="14854" max="14854" width="7.1796875" style="7" customWidth="1"/>
    <col min="14855" max="14855" width="9.26953125" style="7" customWidth="1"/>
    <col min="14856" max="14856" width="10.54296875" style="7" customWidth="1"/>
    <col min="14857" max="14857" width="15.453125" style="7" customWidth="1"/>
    <col min="14858" max="14858" width="15.54296875" style="7" customWidth="1"/>
    <col min="14859" max="14859" width="14.54296875" style="7" customWidth="1"/>
    <col min="14860" max="14861" width="14" style="7" customWidth="1"/>
    <col min="14862" max="14862" width="14.54296875" style="7" customWidth="1"/>
    <col min="14863" max="14863" width="14.26953125" style="7" customWidth="1"/>
    <col min="14864" max="14864" width="16" style="7" customWidth="1"/>
    <col min="14865" max="15105" width="9" style="7"/>
    <col min="15106" max="15106" width="3.7265625" style="7" customWidth="1"/>
    <col min="15107" max="15107" width="13.26953125" style="7" customWidth="1"/>
    <col min="15108" max="15108" width="45.1796875" style="7" customWidth="1"/>
    <col min="15109" max="15109" width="3.81640625" style="7" customWidth="1"/>
    <col min="15110" max="15110" width="7.1796875" style="7" customWidth="1"/>
    <col min="15111" max="15111" width="9.26953125" style="7" customWidth="1"/>
    <col min="15112" max="15112" width="10.54296875" style="7" customWidth="1"/>
    <col min="15113" max="15113" width="15.453125" style="7" customWidth="1"/>
    <col min="15114" max="15114" width="15.54296875" style="7" customWidth="1"/>
    <col min="15115" max="15115" width="14.54296875" style="7" customWidth="1"/>
    <col min="15116" max="15117" width="14" style="7" customWidth="1"/>
    <col min="15118" max="15118" width="14.54296875" style="7" customWidth="1"/>
    <col min="15119" max="15119" width="14.26953125" style="7" customWidth="1"/>
    <col min="15120" max="15120" width="16" style="7" customWidth="1"/>
    <col min="15121" max="15361" width="9" style="7"/>
    <col min="15362" max="15362" width="3.7265625" style="7" customWidth="1"/>
    <col min="15363" max="15363" width="13.26953125" style="7" customWidth="1"/>
    <col min="15364" max="15364" width="45.1796875" style="7" customWidth="1"/>
    <col min="15365" max="15365" width="3.81640625" style="7" customWidth="1"/>
    <col min="15366" max="15366" width="7.1796875" style="7" customWidth="1"/>
    <col min="15367" max="15367" width="9.26953125" style="7" customWidth="1"/>
    <col min="15368" max="15368" width="10.54296875" style="7" customWidth="1"/>
    <col min="15369" max="15369" width="15.453125" style="7" customWidth="1"/>
    <col min="15370" max="15370" width="15.54296875" style="7" customWidth="1"/>
    <col min="15371" max="15371" width="14.54296875" style="7" customWidth="1"/>
    <col min="15372" max="15373" width="14" style="7" customWidth="1"/>
    <col min="15374" max="15374" width="14.54296875" style="7" customWidth="1"/>
    <col min="15375" max="15375" width="14.26953125" style="7" customWidth="1"/>
    <col min="15376" max="15376" width="16" style="7" customWidth="1"/>
    <col min="15377" max="15617" width="9" style="7"/>
    <col min="15618" max="15618" width="3.7265625" style="7" customWidth="1"/>
    <col min="15619" max="15619" width="13.26953125" style="7" customWidth="1"/>
    <col min="15620" max="15620" width="45.1796875" style="7" customWidth="1"/>
    <col min="15621" max="15621" width="3.81640625" style="7" customWidth="1"/>
    <col min="15622" max="15622" width="7.1796875" style="7" customWidth="1"/>
    <col min="15623" max="15623" width="9.26953125" style="7" customWidth="1"/>
    <col min="15624" max="15624" width="10.54296875" style="7" customWidth="1"/>
    <col min="15625" max="15625" width="15.453125" style="7" customWidth="1"/>
    <col min="15626" max="15626" width="15.54296875" style="7" customWidth="1"/>
    <col min="15627" max="15627" width="14.54296875" style="7" customWidth="1"/>
    <col min="15628" max="15629" width="14" style="7" customWidth="1"/>
    <col min="15630" max="15630" width="14.54296875" style="7" customWidth="1"/>
    <col min="15631" max="15631" width="14.26953125" style="7" customWidth="1"/>
    <col min="15632" max="15632" width="16" style="7" customWidth="1"/>
    <col min="15633" max="15873" width="9" style="7"/>
    <col min="15874" max="15874" width="3.7265625" style="7" customWidth="1"/>
    <col min="15875" max="15875" width="13.26953125" style="7" customWidth="1"/>
    <col min="15876" max="15876" width="45.1796875" style="7" customWidth="1"/>
    <col min="15877" max="15877" width="3.81640625" style="7" customWidth="1"/>
    <col min="15878" max="15878" width="7.1796875" style="7" customWidth="1"/>
    <col min="15879" max="15879" width="9.26953125" style="7" customWidth="1"/>
    <col min="15880" max="15880" width="10.54296875" style="7" customWidth="1"/>
    <col min="15881" max="15881" width="15.453125" style="7" customWidth="1"/>
    <col min="15882" max="15882" width="15.54296875" style="7" customWidth="1"/>
    <col min="15883" max="15883" width="14.54296875" style="7" customWidth="1"/>
    <col min="15884" max="15885" width="14" style="7" customWidth="1"/>
    <col min="15886" max="15886" width="14.54296875" style="7" customWidth="1"/>
    <col min="15887" max="15887" width="14.26953125" style="7" customWidth="1"/>
    <col min="15888" max="15888" width="16" style="7" customWidth="1"/>
    <col min="15889" max="16129" width="9" style="7"/>
    <col min="16130" max="16130" width="3.7265625" style="7" customWidth="1"/>
    <col min="16131" max="16131" width="13.26953125" style="7" customWidth="1"/>
    <col min="16132" max="16132" width="45.1796875" style="7" customWidth="1"/>
    <col min="16133" max="16133" width="3.81640625" style="7" customWidth="1"/>
    <col min="16134" max="16134" width="7.1796875" style="7" customWidth="1"/>
    <col min="16135" max="16135" width="9.26953125" style="7" customWidth="1"/>
    <col min="16136" max="16136" width="10.54296875" style="7" customWidth="1"/>
    <col min="16137" max="16137" width="15.453125" style="7" customWidth="1"/>
    <col min="16138" max="16138" width="15.54296875" style="7" customWidth="1"/>
    <col min="16139" max="16139" width="14.54296875" style="7" customWidth="1"/>
    <col min="16140" max="16141" width="14" style="7" customWidth="1"/>
    <col min="16142" max="16142" width="14.54296875" style="7" customWidth="1"/>
    <col min="16143" max="16143" width="14.26953125" style="7" customWidth="1"/>
    <col min="16144" max="16144" width="16" style="7" customWidth="1"/>
    <col min="16145" max="16384" width="9" style="7"/>
  </cols>
  <sheetData>
    <row r="1" spans="1:30" ht="18" x14ac:dyDescent="0.35">
      <c r="A1" s="199" t="s">
        <v>0</v>
      </c>
      <c r="B1" s="199"/>
      <c r="C1" s="200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R1" s="23"/>
      <c r="S1" s="23"/>
    </row>
    <row r="2" spans="1:30" x14ac:dyDescent="0.25">
      <c r="A2" s="24" t="s">
        <v>1</v>
      </c>
      <c r="B2" s="25"/>
      <c r="C2" s="7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R2" s="25"/>
      <c r="S2" s="25"/>
    </row>
    <row r="3" spans="1:30" x14ac:dyDescent="0.25">
      <c r="A3" s="24" t="s">
        <v>3507</v>
      </c>
      <c r="B3" s="25"/>
      <c r="C3" s="7"/>
      <c r="D3" s="25"/>
      <c r="E3" s="25"/>
      <c r="F3" s="25"/>
      <c r="G3" s="25"/>
      <c r="H3" s="25"/>
      <c r="I3" s="25"/>
      <c r="J3" s="201"/>
      <c r="K3" s="202"/>
      <c r="L3" s="26"/>
      <c r="M3" s="25"/>
      <c r="N3" s="25"/>
      <c r="O3" s="25"/>
      <c r="P3" s="25"/>
      <c r="R3" s="25"/>
      <c r="S3" s="25"/>
    </row>
    <row r="4" spans="1:30" x14ac:dyDescent="0.25">
      <c r="A4" s="24" t="s">
        <v>3622</v>
      </c>
      <c r="B4" s="25"/>
      <c r="C4" s="7"/>
      <c r="D4" s="25"/>
      <c r="E4" s="25"/>
      <c r="F4" s="25"/>
      <c r="G4" s="25"/>
      <c r="H4" s="25"/>
      <c r="I4" s="25"/>
      <c r="J4" s="201"/>
      <c r="K4" s="202"/>
      <c r="L4" s="26"/>
      <c r="M4" s="25"/>
      <c r="N4" s="25"/>
      <c r="O4" s="25"/>
      <c r="P4" s="25"/>
      <c r="R4" s="25"/>
      <c r="S4" s="25"/>
    </row>
    <row r="5" spans="1:30" x14ac:dyDescent="0.35">
      <c r="A5" s="27"/>
      <c r="B5" s="28"/>
      <c r="C5" s="7"/>
      <c r="D5" s="29"/>
      <c r="E5" s="30"/>
      <c r="F5" s="30"/>
      <c r="G5" s="31"/>
      <c r="H5" s="31"/>
      <c r="I5" s="31"/>
      <c r="J5" s="203"/>
      <c r="K5" s="204"/>
      <c r="L5" s="31"/>
      <c r="M5" s="31"/>
      <c r="N5" s="31"/>
      <c r="O5" s="31"/>
      <c r="P5" s="31"/>
      <c r="R5" s="31"/>
      <c r="S5" s="31"/>
    </row>
    <row r="6" spans="1:30" x14ac:dyDescent="0.25">
      <c r="A6" s="32" t="s">
        <v>4</v>
      </c>
      <c r="B6" s="25"/>
      <c r="C6" s="7"/>
      <c r="D6" s="33"/>
      <c r="E6" s="34"/>
      <c r="F6" s="34"/>
      <c r="G6" s="35"/>
      <c r="H6" s="35"/>
      <c r="I6" s="35"/>
      <c r="J6" s="197"/>
      <c r="K6" s="198"/>
      <c r="L6" s="35"/>
      <c r="M6" s="35"/>
      <c r="N6" s="35"/>
      <c r="O6" s="35"/>
      <c r="P6" s="35"/>
      <c r="R6" s="35"/>
      <c r="S6" s="35"/>
    </row>
    <row r="7" spans="1:30" x14ac:dyDescent="0.25">
      <c r="A7" s="32" t="s">
        <v>5</v>
      </c>
      <c r="B7" s="25"/>
      <c r="C7" s="7"/>
      <c r="D7" s="33"/>
      <c r="E7" s="34"/>
      <c r="F7" s="34"/>
      <c r="G7" s="35"/>
      <c r="H7" s="35"/>
      <c r="I7" s="35"/>
      <c r="J7" s="197"/>
      <c r="K7" s="198"/>
      <c r="L7" s="35"/>
      <c r="M7" s="35"/>
      <c r="N7" s="32" t="s">
        <v>6</v>
      </c>
      <c r="O7" s="35"/>
      <c r="P7" s="35"/>
      <c r="R7" s="35"/>
      <c r="S7" s="35"/>
    </row>
    <row r="8" spans="1:30" s="38" customFormat="1" ht="13" x14ac:dyDescent="0.3">
      <c r="A8" s="36" t="s">
        <v>7</v>
      </c>
      <c r="B8" s="37"/>
      <c r="D8" s="39"/>
      <c r="E8" s="40"/>
      <c r="F8" s="41"/>
      <c r="G8" s="42"/>
      <c r="H8" s="191" t="s">
        <v>4585</v>
      </c>
      <c r="I8" s="192"/>
      <c r="J8" s="192"/>
      <c r="K8" s="192"/>
      <c r="L8" s="192"/>
      <c r="M8" s="192"/>
      <c r="N8" s="192"/>
      <c r="O8" s="192"/>
      <c r="P8" s="192"/>
      <c r="Q8" s="192"/>
      <c r="R8" s="193"/>
      <c r="S8" s="42"/>
      <c r="T8" s="43"/>
      <c r="U8" s="43"/>
      <c r="V8" s="43"/>
      <c r="W8" s="43"/>
      <c r="X8" s="43"/>
      <c r="Y8" s="194" t="s">
        <v>4584</v>
      </c>
      <c r="Z8" s="195"/>
      <c r="AA8" s="195"/>
      <c r="AB8" s="196"/>
      <c r="AC8" s="44"/>
    </row>
    <row r="9" spans="1:30" s="38" customFormat="1" ht="13" x14ac:dyDescent="0.3">
      <c r="F9" s="45" t="s">
        <v>4560</v>
      </c>
      <c r="G9" s="45" t="s">
        <v>4561</v>
      </c>
      <c r="H9" s="45" t="s">
        <v>4562</v>
      </c>
      <c r="I9" s="45"/>
      <c r="J9" s="45"/>
      <c r="K9" s="45"/>
      <c r="L9" s="45"/>
      <c r="M9" s="45"/>
      <c r="N9" s="45"/>
      <c r="O9" s="45"/>
      <c r="P9" s="45"/>
      <c r="Q9" s="45"/>
      <c r="R9" s="45" t="s">
        <v>4566</v>
      </c>
      <c r="S9" s="45"/>
      <c r="T9" s="45" t="s">
        <v>4568</v>
      </c>
      <c r="U9" s="45" t="s">
        <v>4569</v>
      </c>
      <c r="V9" s="45" t="s">
        <v>4570</v>
      </c>
      <c r="W9" s="45" t="s">
        <v>4571</v>
      </c>
      <c r="X9" s="45" t="s">
        <v>4572</v>
      </c>
      <c r="Y9" s="45" t="s">
        <v>4573</v>
      </c>
      <c r="Z9" s="45" t="s">
        <v>4574</v>
      </c>
      <c r="AA9" s="45" t="s">
        <v>4575</v>
      </c>
      <c r="AB9" s="45" t="s">
        <v>95</v>
      </c>
      <c r="AC9" s="45" t="s">
        <v>4576</v>
      </c>
    </row>
    <row r="10" spans="1:30" s="38" customFormat="1" ht="91.5" thickBot="1" x14ac:dyDescent="0.4">
      <c r="A10" s="46" t="s">
        <v>4588</v>
      </c>
      <c r="B10" s="46" t="s">
        <v>4587</v>
      </c>
      <c r="C10" s="46" t="s">
        <v>4586</v>
      </c>
      <c r="D10" s="46" t="s">
        <v>8</v>
      </c>
      <c r="E10" s="46" t="s">
        <v>9</v>
      </c>
      <c r="F10" s="47" t="s">
        <v>4563</v>
      </c>
      <c r="G10" s="48" t="s">
        <v>4564</v>
      </c>
      <c r="H10" s="49" t="s">
        <v>4565</v>
      </c>
      <c r="I10" s="46" t="s">
        <v>10</v>
      </c>
      <c r="J10" s="46" t="s">
        <v>11</v>
      </c>
      <c r="K10" s="46" t="s">
        <v>12</v>
      </c>
      <c r="L10" s="46" t="s">
        <v>13</v>
      </c>
      <c r="M10" s="46" t="s">
        <v>14</v>
      </c>
      <c r="N10" s="46" t="s">
        <v>15</v>
      </c>
      <c r="O10" s="46" t="s">
        <v>16</v>
      </c>
      <c r="P10" s="46" t="s">
        <v>17</v>
      </c>
      <c r="R10" s="50" t="s">
        <v>4567</v>
      </c>
      <c r="S10" s="46" t="s">
        <v>11</v>
      </c>
      <c r="T10" s="49" t="s">
        <v>4577</v>
      </c>
      <c r="U10" s="49" t="s">
        <v>4578</v>
      </c>
      <c r="V10" s="49" t="s">
        <v>4579</v>
      </c>
      <c r="W10" s="49" t="s">
        <v>4580</v>
      </c>
      <c r="X10" s="49" t="s">
        <v>4581</v>
      </c>
      <c r="Y10" s="49">
        <v>2018</v>
      </c>
      <c r="Z10" s="49">
        <v>2019</v>
      </c>
      <c r="AA10" s="49">
        <v>2020</v>
      </c>
      <c r="AB10" s="49" t="s">
        <v>4582</v>
      </c>
      <c r="AC10" s="51" t="s">
        <v>4583</v>
      </c>
    </row>
    <row r="11" spans="1:30" ht="15" thickBot="1" x14ac:dyDescent="0.4">
      <c r="A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R11" s="7"/>
      <c r="S11" s="7"/>
      <c r="X11" s="52">
        <f>SUBTOTAL(9,X12:X1053)</f>
        <v>25060.809043982114</v>
      </c>
    </row>
    <row r="12" spans="1:30" x14ac:dyDescent="0.3">
      <c r="A12" s="53"/>
      <c r="B12" s="54" t="s">
        <v>33</v>
      </c>
      <c r="C12" s="55" t="s">
        <v>34</v>
      </c>
      <c r="D12" s="55"/>
      <c r="E12" s="56"/>
      <c r="F12" s="56"/>
      <c r="G12" s="57"/>
      <c r="H12" s="57"/>
      <c r="I12" s="57">
        <v>182291.81</v>
      </c>
      <c r="J12" s="57">
        <v>37087.481191999999</v>
      </c>
      <c r="K12" s="57">
        <v>39237.417242800002</v>
      </c>
      <c r="L12" s="57">
        <v>24135.58066516</v>
      </c>
      <c r="M12" s="57">
        <v>208.2</v>
      </c>
      <c r="N12" s="57">
        <v>13262.2470280664</v>
      </c>
      <c r="O12" s="57">
        <v>35158.304910053797</v>
      </c>
      <c r="P12" s="57">
        <v>17461.0524163712</v>
      </c>
      <c r="R12" s="57"/>
      <c r="S12" s="57">
        <v>59987.211659499997</v>
      </c>
    </row>
    <row r="13" spans="1:30" ht="15" thickBot="1" x14ac:dyDescent="0.35">
      <c r="A13" s="58"/>
      <c r="B13" s="59" t="s">
        <v>18</v>
      </c>
      <c r="C13" s="60" t="s">
        <v>35</v>
      </c>
      <c r="D13" s="60"/>
      <c r="E13" s="61"/>
      <c r="F13" s="61"/>
      <c r="G13" s="62"/>
      <c r="H13" s="62"/>
      <c r="I13" s="62">
        <v>144047.14000000001</v>
      </c>
      <c r="J13" s="62">
        <v>11376.181162000001</v>
      </c>
      <c r="K13" s="62">
        <v>36933.826960999999</v>
      </c>
      <c r="L13" s="62">
        <v>21385.376459999999</v>
      </c>
      <c r="M13" s="62">
        <v>208.2</v>
      </c>
      <c r="N13" s="62">
        <v>12483.633512818</v>
      </c>
      <c r="O13" s="62">
        <v>31398.905945006201</v>
      </c>
      <c r="P13" s="62">
        <v>15921.8339009554</v>
      </c>
      <c r="R13" s="62"/>
      <c r="S13" s="62">
        <v>22356.352011999999</v>
      </c>
    </row>
    <row r="14" spans="1:30" x14ac:dyDescent="0.2">
      <c r="A14" s="67">
        <v>1</v>
      </c>
      <c r="B14" s="68" t="s">
        <v>3623</v>
      </c>
      <c r="C14" s="69" t="s">
        <v>3624</v>
      </c>
      <c r="D14" s="69" t="s">
        <v>38</v>
      </c>
      <c r="E14" s="70">
        <v>0</v>
      </c>
      <c r="F14" s="70">
        <v>12.75</v>
      </c>
      <c r="G14" s="71">
        <v>218.17</v>
      </c>
      <c r="H14" s="71">
        <v>301.93</v>
      </c>
      <c r="I14" s="71">
        <v>3849.61</v>
      </c>
      <c r="J14" s="71">
        <v>0</v>
      </c>
      <c r="K14" s="71">
        <v>1161.709875</v>
      </c>
      <c r="L14" s="71">
        <v>727.26127499999996</v>
      </c>
      <c r="M14" s="71">
        <v>0</v>
      </c>
      <c r="N14" s="71">
        <v>392.65793774999997</v>
      </c>
      <c r="O14" s="71">
        <v>1095.18196212</v>
      </c>
      <c r="P14" s="72">
        <v>472.75354698180001</v>
      </c>
      <c r="R14" s="71">
        <v>347.6</v>
      </c>
      <c r="S14" s="71">
        <v>0</v>
      </c>
      <c r="T14" s="15"/>
      <c r="U14" s="15"/>
      <c r="V14" s="16"/>
      <c r="W14" s="16"/>
      <c r="X14" s="16"/>
      <c r="Y14" s="15"/>
      <c r="Z14" s="15"/>
      <c r="AA14" s="15"/>
      <c r="AB14" s="15"/>
      <c r="AD14" s="21"/>
    </row>
    <row r="15" spans="1:30" x14ac:dyDescent="0.2">
      <c r="A15" s="87">
        <v>2</v>
      </c>
      <c r="B15" s="88" t="s">
        <v>3625</v>
      </c>
      <c r="C15" s="89" t="s">
        <v>3626</v>
      </c>
      <c r="D15" s="89" t="s">
        <v>38</v>
      </c>
      <c r="E15" s="90">
        <v>0</v>
      </c>
      <c r="F15" s="90">
        <v>12.75</v>
      </c>
      <c r="G15" s="91">
        <v>181.02</v>
      </c>
      <c r="H15" s="91">
        <v>586.41999999999996</v>
      </c>
      <c r="I15" s="91">
        <v>7476.86</v>
      </c>
      <c r="J15" s="91">
        <v>0</v>
      </c>
      <c r="K15" s="91">
        <v>2256.5587500000001</v>
      </c>
      <c r="L15" s="91">
        <v>1412.22315</v>
      </c>
      <c r="M15" s="91">
        <v>0</v>
      </c>
      <c r="N15" s="91">
        <v>762.71685749999995</v>
      </c>
      <c r="O15" s="91">
        <v>2127.1194036000002</v>
      </c>
      <c r="P15" s="92">
        <v>918.20654255399995</v>
      </c>
      <c r="R15" s="91">
        <v>675.12</v>
      </c>
      <c r="S15" s="91">
        <v>0</v>
      </c>
      <c r="T15" s="15"/>
      <c r="U15" s="15"/>
      <c r="V15" s="16"/>
      <c r="W15" s="16"/>
      <c r="X15" s="16"/>
      <c r="Y15" s="15"/>
      <c r="Z15" s="15"/>
      <c r="AA15" s="15"/>
      <c r="AB15" s="15"/>
      <c r="AD15" s="21"/>
    </row>
    <row r="16" spans="1:30" x14ac:dyDescent="0.2">
      <c r="A16" s="87">
        <v>3</v>
      </c>
      <c r="B16" s="88" t="s">
        <v>3627</v>
      </c>
      <c r="C16" s="89" t="s">
        <v>3628</v>
      </c>
      <c r="D16" s="89" t="s">
        <v>38</v>
      </c>
      <c r="E16" s="90">
        <v>0</v>
      </c>
      <c r="F16" s="90">
        <v>12.75</v>
      </c>
      <c r="G16" s="91">
        <v>137.09</v>
      </c>
      <c r="H16" s="91">
        <v>178.99</v>
      </c>
      <c r="I16" s="91">
        <v>2282.12</v>
      </c>
      <c r="J16" s="91">
        <v>0</v>
      </c>
      <c r="K16" s="91">
        <v>688.66830000000004</v>
      </c>
      <c r="L16" s="91">
        <v>431.16547500000001</v>
      </c>
      <c r="M16" s="91">
        <v>0</v>
      </c>
      <c r="N16" s="91">
        <v>232.76988539999999</v>
      </c>
      <c r="O16" s="91">
        <v>649.24975699200002</v>
      </c>
      <c r="P16" s="92">
        <v>280.25947843488001</v>
      </c>
      <c r="R16" s="91">
        <v>206.06</v>
      </c>
      <c r="S16" s="91">
        <v>0</v>
      </c>
      <c r="T16" s="15"/>
      <c r="U16" s="15"/>
      <c r="V16" s="16"/>
      <c r="W16" s="16"/>
      <c r="X16" s="16"/>
      <c r="Y16" s="15"/>
      <c r="Z16" s="15"/>
      <c r="AA16" s="15"/>
      <c r="AB16" s="15"/>
      <c r="AD16" s="21"/>
    </row>
    <row r="17" spans="1:30" x14ac:dyDescent="0.2">
      <c r="A17" s="87">
        <v>4</v>
      </c>
      <c r="B17" s="88" t="s">
        <v>3416</v>
      </c>
      <c r="C17" s="89" t="s">
        <v>3417</v>
      </c>
      <c r="D17" s="89" t="s">
        <v>95</v>
      </c>
      <c r="E17" s="90">
        <v>0</v>
      </c>
      <c r="F17" s="90">
        <v>2</v>
      </c>
      <c r="G17" s="91">
        <v>151.81</v>
      </c>
      <c r="H17" s="91">
        <v>118.16</v>
      </c>
      <c r="I17" s="91">
        <v>236.32</v>
      </c>
      <c r="J17" s="91">
        <v>0</v>
      </c>
      <c r="K17" s="91">
        <v>71.318399999999997</v>
      </c>
      <c r="L17" s="91">
        <v>44.636800000000001</v>
      </c>
      <c r="M17" s="91">
        <v>0</v>
      </c>
      <c r="N17" s="91">
        <v>24.1056192</v>
      </c>
      <c r="O17" s="91">
        <v>67.229193215999999</v>
      </c>
      <c r="P17" s="92">
        <v>29.02060173824</v>
      </c>
      <c r="R17" s="91">
        <v>136.03</v>
      </c>
      <c r="S17" s="91">
        <v>0</v>
      </c>
      <c r="T17" s="15"/>
      <c r="U17" s="15"/>
      <c r="V17" s="16"/>
      <c r="W17" s="16"/>
      <c r="X17" s="16"/>
      <c r="Y17" s="15"/>
      <c r="Z17" s="15"/>
      <c r="AA17" s="15"/>
      <c r="AB17" s="15"/>
      <c r="AD17" s="21"/>
    </row>
    <row r="18" spans="1:30" ht="15" thickBot="1" x14ac:dyDescent="0.25">
      <c r="A18" s="73">
        <v>5</v>
      </c>
      <c r="B18" s="74" t="s">
        <v>2026</v>
      </c>
      <c r="C18" s="75" t="s">
        <v>2027</v>
      </c>
      <c r="D18" s="75" t="s">
        <v>2024</v>
      </c>
      <c r="E18" s="76">
        <v>0</v>
      </c>
      <c r="F18" s="76">
        <v>8</v>
      </c>
      <c r="G18" s="77">
        <v>427.72</v>
      </c>
      <c r="H18" s="77">
        <v>219.62</v>
      </c>
      <c r="I18" s="77">
        <v>1756.96</v>
      </c>
      <c r="J18" s="77">
        <v>295.24376000000001</v>
      </c>
      <c r="K18" s="77">
        <v>529.67280000000005</v>
      </c>
      <c r="L18" s="77">
        <v>0</v>
      </c>
      <c r="M18" s="77">
        <v>0</v>
      </c>
      <c r="N18" s="77">
        <v>179.0294064</v>
      </c>
      <c r="O18" s="77">
        <v>346.28381636799998</v>
      </c>
      <c r="P18" s="78">
        <v>179.50604318751999</v>
      </c>
      <c r="R18" s="77">
        <v>248.6</v>
      </c>
      <c r="S18" s="77">
        <v>328.48969599999998</v>
      </c>
      <c r="T18" s="15"/>
      <c r="U18" s="15"/>
      <c r="V18" s="16"/>
      <c r="W18" s="16"/>
      <c r="X18" s="16"/>
      <c r="Y18" s="15"/>
      <c r="Z18" s="15"/>
      <c r="AA18" s="15"/>
      <c r="AB18" s="15"/>
      <c r="AD18" s="21"/>
    </row>
    <row r="19" spans="1:30" ht="15" thickBot="1" x14ac:dyDescent="0.25">
      <c r="A19" s="63"/>
      <c r="B19" s="64" t="s">
        <v>2028</v>
      </c>
      <c r="C19" s="65" t="s">
        <v>2029</v>
      </c>
      <c r="D19" s="65" t="s">
        <v>95</v>
      </c>
      <c r="E19" s="66">
        <v>0.62026000000000003</v>
      </c>
      <c r="F19" s="66">
        <v>4.9620800000000003</v>
      </c>
      <c r="G19" s="1">
        <v>59.5</v>
      </c>
      <c r="H19" s="1">
        <v>59.5</v>
      </c>
      <c r="I19" s="1">
        <v>295.24376000000001</v>
      </c>
      <c r="J19" s="1">
        <v>295.24376000000001</v>
      </c>
      <c r="K19" s="1"/>
      <c r="L19" s="1"/>
      <c r="M19" s="1"/>
      <c r="N19" s="1"/>
      <c r="O19" s="1"/>
      <c r="P19" s="1"/>
      <c r="R19" s="1">
        <v>66.2</v>
      </c>
      <c r="S19" s="1">
        <v>328.48969599999998</v>
      </c>
      <c r="T19" s="15">
        <f t="shared" ref="T19:T78" si="0">R19/H19</f>
        <v>1.1126050420168068</v>
      </c>
      <c r="U19" s="15">
        <f t="shared" ref="U19:U78" si="1">T19-AB19</f>
        <v>1.0869530304779735</v>
      </c>
      <c r="V19" s="16">
        <f t="shared" ref="V19:V78" si="2">G19*U19</f>
        <v>64.673705313439427</v>
      </c>
      <c r="W19" s="16">
        <f t="shared" ref="W19:W78" si="3">V19-G19</f>
        <v>5.1737053134394273</v>
      </c>
      <c r="X19" s="16">
        <f t="shared" ref="X19:X78" si="4">F19*W19</f>
        <v>25.672339661711515</v>
      </c>
      <c r="Y19" s="15">
        <f t="shared" ref="Y19:Y46" si="5">104.584835545197%-100%</f>
        <v>4.5848355451969969E-2</v>
      </c>
      <c r="Z19" s="15">
        <f t="shared" ref="Z19:Z46" si="6">101.199262415129%-100%</f>
        <v>1.1992624151289988E-2</v>
      </c>
      <c r="AA19" s="15">
        <f t="shared" ref="AA19:AA46" si="7">101.911505501324%-100%</f>
        <v>1.9115055013239957E-2</v>
      </c>
      <c r="AB19" s="15">
        <f t="shared" ref="AB19:AB46" si="8">AVERAGE(Y19:AA19)</f>
        <v>2.5652011538833303E-2</v>
      </c>
      <c r="AD19" s="21"/>
    </row>
    <row r="20" spans="1:30" ht="15" thickBot="1" x14ac:dyDescent="0.25">
      <c r="A20" s="8">
        <v>6</v>
      </c>
      <c r="B20" s="9" t="s">
        <v>2030</v>
      </c>
      <c r="C20" s="10" t="s">
        <v>2031</v>
      </c>
      <c r="D20" s="10" t="s">
        <v>95</v>
      </c>
      <c r="E20" s="11">
        <v>0</v>
      </c>
      <c r="F20" s="11">
        <v>40</v>
      </c>
      <c r="G20" s="12">
        <v>34.619999999999997</v>
      </c>
      <c r="H20" s="12">
        <v>29.86</v>
      </c>
      <c r="I20" s="12">
        <v>1194.4000000000001</v>
      </c>
      <c r="J20" s="12">
        <v>292.8</v>
      </c>
      <c r="K20" s="12">
        <v>431.36</v>
      </c>
      <c r="L20" s="12">
        <v>0</v>
      </c>
      <c r="M20" s="12">
        <v>0</v>
      </c>
      <c r="N20" s="12">
        <v>145.79968</v>
      </c>
      <c r="O20" s="12">
        <v>213.54908159999999</v>
      </c>
      <c r="P20" s="13">
        <v>110.699226624</v>
      </c>
      <c r="R20" s="12">
        <v>36.450000000000003</v>
      </c>
      <c r="S20" s="12">
        <v>467.52</v>
      </c>
      <c r="T20" s="15"/>
      <c r="U20" s="15"/>
      <c r="V20" s="16"/>
      <c r="W20" s="16"/>
      <c r="X20" s="16"/>
      <c r="Y20" s="15"/>
      <c r="Z20" s="15"/>
      <c r="AA20" s="15"/>
      <c r="AB20" s="15"/>
      <c r="AD20" s="21"/>
    </row>
    <row r="21" spans="1:30" x14ac:dyDescent="0.2">
      <c r="A21" s="63"/>
      <c r="B21" s="64" t="s">
        <v>2032</v>
      </c>
      <c r="C21" s="65" t="s">
        <v>2033</v>
      </c>
      <c r="D21" s="65" t="s">
        <v>92</v>
      </c>
      <c r="E21" s="66">
        <v>1E-3</v>
      </c>
      <c r="F21" s="66">
        <v>0.04</v>
      </c>
      <c r="G21" s="1">
        <v>6300</v>
      </c>
      <c r="H21" s="1">
        <v>6300</v>
      </c>
      <c r="I21" s="1">
        <v>252</v>
      </c>
      <c r="J21" s="1">
        <v>252</v>
      </c>
      <c r="K21" s="1"/>
      <c r="L21" s="1"/>
      <c r="M21" s="1"/>
      <c r="N21" s="1"/>
      <c r="O21" s="1"/>
      <c r="P21" s="1"/>
      <c r="R21" s="1">
        <v>10500</v>
      </c>
      <c r="S21" s="1">
        <v>420</v>
      </c>
      <c r="T21" s="15">
        <f t="shared" si="0"/>
        <v>1.6666666666666667</v>
      </c>
      <c r="U21" s="15">
        <f t="shared" si="1"/>
        <v>1.6410146551278335</v>
      </c>
      <c r="V21" s="16">
        <f t="shared" si="2"/>
        <v>10338.392327305352</v>
      </c>
      <c r="W21" s="16">
        <f t="shared" si="3"/>
        <v>4038.3923273053515</v>
      </c>
      <c r="X21" s="16">
        <f t="shared" si="4"/>
        <v>161.53569309221407</v>
      </c>
      <c r="Y21" s="15">
        <f t="shared" si="5"/>
        <v>4.5848355451969969E-2</v>
      </c>
      <c r="Z21" s="15">
        <f t="shared" si="6"/>
        <v>1.1992624151289988E-2</v>
      </c>
      <c r="AA21" s="15">
        <f t="shared" si="7"/>
        <v>1.9115055013239957E-2</v>
      </c>
      <c r="AB21" s="15">
        <f t="shared" si="8"/>
        <v>2.5652011538833303E-2</v>
      </c>
      <c r="AD21" s="21"/>
    </row>
    <row r="22" spans="1:30" ht="15" thickBot="1" x14ac:dyDescent="0.25">
      <c r="A22" s="63"/>
      <c r="B22" s="64" t="s">
        <v>2034</v>
      </c>
      <c r="C22" s="65" t="s">
        <v>2035</v>
      </c>
      <c r="D22" s="65" t="s">
        <v>95</v>
      </c>
      <c r="E22" s="66">
        <v>1.2</v>
      </c>
      <c r="F22" s="66">
        <v>48</v>
      </c>
      <c r="G22" s="1">
        <v>0.85</v>
      </c>
      <c r="H22" s="1">
        <v>0.85</v>
      </c>
      <c r="I22" s="1">
        <v>40.799999999999997</v>
      </c>
      <c r="J22" s="1">
        <v>40.799999999999997</v>
      </c>
      <c r="K22" s="1"/>
      <c r="L22" s="1"/>
      <c r="M22" s="1"/>
      <c r="N22" s="1"/>
      <c r="O22" s="1"/>
      <c r="P22" s="1"/>
      <c r="R22" s="1">
        <v>0.99</v>
      </c>
      <c r="S22" s="1">
        <v>47.52</v>
      </c>
      <c r="T22" s="15">
        <f t="shared" si="0"/>
        <v>1.1647058823529413</v>
      </c>
      <c r="U22" s="15">
        <f t="shared" si="1"/>
        <v>1.139053870814108</v>
      </c>
      <c r="V22" s="16">
        <f t="shared" si="2"/>
        <v>0.96819579019199176</v>
      </c>
      <c r="W22" s="16">
        <f t="shared" si="3"/>
        <v>0.11819579019199178</v>
      </c>
      <c r="X22" s="16">
        <f t="shared" si="4"/>
        <v>5.6733979292156054</v>
      </c>
      <c r="Y22" s="15">
        <f t="shared" si="5"/>
        <v>4.5848355451969969E-2</v>
      </c>
      <c r="Z22" s="15">
        <f t="shared" si="6"/>
        <v>1.1992624151289988E-2</v>
      </c>
      <c r="AA22" s="15">
        <f t="shared" si="7"/>
        <v>1.9115055013239957E-2</v>
      </c>
      <c r="AB22" s="15">
        <f t="shared" si="8"/>
        <v>2.5652011538833303E-2</v>
      </c>
      <c r="AD22" s="21"/>
    </row>
    <row r="23" spans="1:30" x14ac:dyDescent="0.2">
      <c r="A23" s="67">
        <v>7</v>
      </c>
      <c r="B23" s="68" t="s">
        <v>2036</v>
      </c>
      <c r="C23" s="69" t="s">
        <v>2037</v>
      </c>
      <c r="D23" s="69" t="s">
        <v>95</v>
      </c>
      <c r="E23" s="70">
        <v>0</v>
      </c>
      <c r="F23" s="70">
        <v>40</v>
      </c>
      <c r="G23" s="71">
        <v>18.86</v>
      </c>
      <c r="H23" s="71">
        <v>12.68</v>
      </c>
      <c r="I23" s="71">
        <v>507.2</v>
      </c>
      <c r="J23" s="71">
        <v>0</v>
      </c>
      <c r="K23" s="71">
        <v>242.64</v>
      </c>
      <c r="L23" s="71">
        <v>0</v>
      </c>
      <c r="M23" s="71">
        <v>0</v>
      </c>
      <c r="N23" s="71">
        <v>82.012320000000003</v>
      </c>
      <c r="O23" s="71">
        <v>120.12135840000001</v>
      </c>
      <c r="P23" s="72">
        <v>62.268314975999999</v>
      </c>
      <c r="R23" s="71">
        <v>13.93</v>
      </c>
      <c r="S23" s="71">
        <v>0</v>
      </c>
      <c r="T23" s="15"/>
      <c r="U23" s="15"/>
      <c r="V23" s="16"/>
      <c r="W23" s="16"/>
      <c r="X23" s="16"/>
      <c r="Y23" s="15"/>
      <c r="Z23" s="15"/>
      <c r="AA23" s="15"/>
      <c r="AB23" s="15"/>
      <c r="AD23" s="21"/>
    </row>
    <row r="24" spans="1:30" ht="20.5" thickBot="1" x14ac:dyDescent="0.25">
      <c r="A24" s="73">
        <v>8</v>
      </c>
      <c r="B24" s="74" t="s">
        <v>3532</v>
      </c>
      <c r="C24" s="75" t="s">
        <v>3533</v>
      </c>
      <c r="D24" s="75" t="s">
        <v>95</v>
      </c>
      <c r="E24" s="76">
        <v>0</v>
      </c>
      <c r="F24" s="76">
        <v>20</v>
      </c>
      <c r="G24" s="77">
        <v>423.69</v>
      </c>
      <c r="H24" s="77">
        <v>69.709999999999994</v>
      </c>
      <c r="I24" s="77">
        <v>1394.2</v>
      </c>
      <c r="J24" s="77">
        <v>385.25599999999997</v>
      </c>
      <c r="K24" s="77">
        <v>327.2</v>
      </c>
      <c r="L24" s="77">
        <v>0</v>
      </c>
      <c r="M24" s="77">
        <v>0</v>
      </c>
      <c r="N24" s="77">
        <v>110.5936</v>
      </c>
      <c r="O24" s="77">
        <v>239.01763199999999</v>
      </c>
      <c r="P24" s="78">
        <v>123.90157248</v>
      </c>
      <c r="R24" s="77">
        <v>77.760000000000005</v>
      </c>
      <c r="S24" s="77">
        <v>404.08</v>
      </c>
      <c r="T24" s="15"/>
      <c r="U24" s="15"/>
      <c r="V24" s="16"/>
      <c r="W24" s="16"/>
      <c r="X24" s="16"/>
      <c r="Y24" s="15"/>
      <c r="Z24" s="15"/>
      <c r="AA24" s="15"/>
      <c r="AB24" s="15"/>
      <c r="AD24" s="21"/>
    </row>
    <row r="25" spans="1:30" x14ac:dyDescent="0.2">
      <c r="A25" s="63"/>
      <c r="B25" s="64" t="s">
        <v>3534</v>
      </c>
      <c r="C25" s="65" t="s">
        <v>3535</v>
      </c>
      <c r="D25" s="65" t="s">
        <v>41</v>
      </c>
      <c r="E25" s="66">
        <v>5.0000000000000001E-3</v>
      </c>
      <c r="F25" s="66">
        <v>0.1</v>
      </c>
      <c r="G25" s="1">
        <v>3530</v>
      </c>
      <c r="H25" s="1">
        <v>3530</v>
      </c>
      <c r="I25" s="1">
        <v>353</v>
      </c>
      <c r="J25" s="1">
        <v>353</v>
      </c>
      <c r="K25" s="1"/>
      <c r="L25" s="1"/>
      <c r="M25" s="1"/>
      <c r="N25" s="1"/>
      <c r="O25" s="1"/>
      <c r="P25" s="1"/>
      <c r="R25" s="1">
        <v>3700</v>
      </c>
      <c r="S25" s="1">
        <v>370</v>
      </c>
      <c r="T25" s="15">
        <f t="shared" si="0"/>
        <v>1.048158640226629</v>
      </c>
      <c r="U25" s="15">
        <f t="shared" si="1"/>
        <v>1.0225066286877957</v>
      </c>
      <c r="V25" s="16">
        <f t="shared" si="2"/>
        <v>3609.4483992679188</v>
      </c>
      <c r="W25" s="16">
        <f t="shared" si="3"/>
        <v>79.44839926791883</v>
      </c>
      <c r="X25" s="16">
        <f t="shared" si="4"/>
        <v>7.9448399267918832</v>
      </c>
      <c r="Y25" s="15">
        <f t="shared" si="5"/>
        <v>4.5848355451969969E-2</v>
      </c>
      <c r="Z25" s="15">
        <f t="shared" si="6"/>
        <v>1.1992624151289988E-2</v>
      </c>
      <c r="AA25" s="15">
        <f t="shared" si="7"/>
        <v>1.9115055013239957E-2</v>
      </c>
      <c r="AB25" s="15">
        <f t="shared" si="8"/>
        <v>2.5652011538833303E-2</v>
      </c>
      <c r="AD25" s="21"/>
    </row>
    <row r="26" spans="1:30" x14ac:dyDescent="0.2">
      <c r="A26" s="63"/>
      <c r="B26" s="64" t="s">
        <v>3536</v>
      </c>
      <c r="C26" s="65" t="s">
        <v>3537</v>
      </c>
      <c r="D26" s="65" t="s">
        <v>41</v>
      </c>
      <c r="E26" s="66">
        <v>8.0000000000000002E-3</v>
      </c>
      <c r="F26" s="66">
        <v>0.16</v>
      </c>
      <c r="G26" s="1">
        <v>152</v>
      </c>
      <c r="H26" s="1">
        <v>152</v>
      </c>
      <c r="I26" s="1">
        <v>24.32</v>
      </c>
      <c r="J26" s="1">
        <v>24.32</v>
      </c>
      <c r="K26" s="1"/>
      <c r="L26" s="1"/>
      <c r="M26" s="1"/>
      <c r="N26" s="1"/>
      <c r="O26" s="1"/>
      <c r="P26" s="1"/>
      <c r="R26" s="1">
        <v>161</v>
      </c>
      <c r="S26" s="1">
        <v>25.76</v>
      </c>
      <c r="T26" s="15">
        <f t="shared" si="0"/>
        <v>1.0592105263157894</v>
      </c>
      <c r="U26" s="15">
        <f t="shared" si="1"/>
        <v>1.0335585147769561</v>
      </c>
      <c r="V26" s="16">
        <f t="shared" si="2"/>
        <v>157.10089424609734</v>
      </c>
      <c r="W26" s="16">
        <f t="shared" si="3"/>
        <v>5.1008942460973401</v>
      </c>
      <c r="X26" s="16">
        <f t="shared" si="4"/>
        <v>0.8161430793755744</v>
      </c>
      <c r="Y26" s="15">
        <f t="shared" si="5"/>
        <v>4.5848355451969969E-2</v>
      </c>
      <c r="Z26" s="15">
        <f t="shared" si="6"/>
        <v>1.1992624151289988E-2</v>
      </c>
      <c r="AA26" s="15">
        <f t="shared" si="7"/>
        <v>1.9115055013239957E-2</v>
      </c>
      <c r="AB26" s="15">
        <f t="shared" si="8"/>
        <v>2.5652011538833303E-2</v>
      </c>
      <c r="AD26" s="21"/>
    </row>
    <row r="27" spans="1:30" ht="15" thickBot="1" x14ac:dyDescent="0.25">
      <c r="A27" s="63"/>
      <c r="B27" s="64" t="s">
        <v>3538</v>
      </c>
      <c r="C27" s="65" t="s">
        <v>3539</v>
      </c>
      <c r="D27" s="65" t="s">
        <v>41</v>
      </c>
      <c r="E27" s="66">
        <v>8.0000000000000002E-3</v>
      </c>
      <c r="F27" s="66">
        <v>0.16</v>
      </c>
      <c r="G27" s="1">
        <v>49.6</v>
      </c>
      <c r="H27" s="1">
        <v>49.6</v>
      </c>
      <c r="I27" s="1">
        <v>7.9359999999999999</v>
      </c>
      <c r="J27" s="1">
        <v>7.9359999999999999</v>
      </c>
      <c r="K27" s="1"/>
      <c r="L27" s="1"/>
      <c r="M27" s="1"/>
      <c r="N27" s="1"/>
      <c r="O27" s="1"/>
      <c r="P27" s="1"/>
      <c r="R27" s="1">
        <v>52</v>
      </c>
      <c r="S27" s="1">
        <v>8.32</v>
      </c>
      <c r="T27" s="15">
        <f t="shared" si="0"/>
        <v>1.0483870967741935</v>
      </c>
      <c r="U27" s="15">
        <f t="shared" si="1"/>
        <v>1.0227350852353603</v>
      </c>
      <c r="V27" s="16">
        <f t="shared" si="2"/>
        <v>50.727660227673873</v>
      </c>
      <c r="W27" s="16">
        <f t="shared" si="3"/>
        <v>1.1276602276738714</v>
      </c>
      <c r="X27" s="16">
        <f t="shared" si="4"/>
        <v>0.18042563642781942</v>
      </c>
      <c r="Y27" s="15">
        <f t="shared" si="5"/>
        <v>4.5848355451969969E-2</v>
      </c>
      <c r="Z27" s="15">
        <f t="shared" si="6"/>
        <v>1.1992624151289988E-2</v>
      </c>
      <c r="AA27" s="15">
        <f t="shared" si="7"/>
        <v>1.9115055013239957E-2</v>
      </c>
      <c r="AB27" s="15">
        <f t="shared" si="8"/>
        <v>2.5652011538833303E-2</v>
      </c>
      <c r="AD27" s="21"/>
    </row>
    <row r="28" spans="1:30" ht="20" x14ac:dyDescent="0.2">
      <c r="A28" s="67">
        <v>9</v>
      </c>
      <c r="B28" s="68" t="s">
        <v>3540</v>
      </c>
      <c r="C28" s="69" t="s">
        <v>3541</v>
      </c>
      <c r="D28" s="69" t="s">
        <v>95</v>
      </c>
      <c r="E28" s="70">
        <v>0</v>
      </c>
      <c r="F28" s="70">
        <v>20</v>
      </c>
      <c r="G28" s="71">
        <v>202.18</v>
      </c>
      <c r="H28" s="71">
        <v>38.79</v>
      </c>
      <c r="I28" s="71">
        <v>775.8</v>
      </c>
      <c r="J28" s="71">
        <v>0</v>
      </c>
      <c r="K28" s="71">
        <v>215.68</v>
      </c>
      <c r="L28" s="71">
        <v>0</v>
      </c>
      <c r="M28" s="71">
        <v>208.2</v>
      </c>
      <c r="N28" s="71">
        <v>72.899839999999998</v>
      </c>
      <c r="O28" s="71">
        <v>183.8085408</v>
      </c>
      <c r="P28" s="72">
        <v>95.282373312000004</v>
      </c>
      <c r="R28" s="71">
        <v>44.59</v>
      </c>
      <c r="S28" s="71">
        <v>0</v>
      </c>
      <c r="T28" s="15"/>
      <c r="U28" s="15"/>
      <c r="V28" s="16"/>
      <c r="W28" s="16"/>
      <c r="X28" s="16"/>
      <c r="Y28" s="15"/>
      <c r="Z28" s="15"/>
      <c r="AA28" s="15"/>
      <c r="AB28" s="15"/>
      <c r="AD28" s="21"/>
    </row>
    <row r="29" spans="1:30" ht="20" x14ac:dyDescent="0.2">
      <c r="A29" s="87">
        <v>10</v>
      </c>
      <c r="B29" s="88" t="s">
        <v>2622</v>
      </c>
      <c r="C29" s="89" t="s">
        <v>2623</v>
      </c>
      <c r="D29" s="89" t="s">
        <v>92</v>
      </c>
      <c r="E29" s="90">
        <v>0</v>
      </c>
      <c r="F29" s="90">
        <v>18.8</v>
      </c>
      <c r="G29" s="91">
        <v>209.77</v>
      </c>
      <c r="H29" s="91">
        <v>498</v>
      </c>
      <c r="I29" s="91">
        <v>9362.4</v>
      </c>
      <c r="J29" s="91">
        <v>0</v>
      </c>
      <c r="K29" s="91">
        <v>2558.2570000000001</v>
      </c>
      <c r="L29" s="91">
        <v>2571.68208</v>
      </c>
      <c r="M29" s="91">
        <v>0</v>
      </c>
      <c r="N29" s="91">
        <v>864.69086600000003</v>
      </c>
      <c r="O29" s="91">
        <v>2218.01308002</v>
      </c>
      <c r="P29" s="92">
        <v>1149.7700236428</v>
      </c>
      <c r="R29" s="91">
        <v>551.30999999999995</v>
      </c>
      <c r="S29" s="91">
        <v>0</v>
      </c>
      <c r="T29" s="15"/>
      <c r="U29" s="15"/>
      <c r="V29" s="16"/>
      <c r="W29" s="16"/>
      <c r="X29" s="16"/>
      <c r="Y29" s="15"/>
      <c r="Z29" s="15"/>
      <c r="AA29" s="15"/>
      <c r="AB29" s="15"/>
      <c r="AD29" s="21"/>
    </row>
    <row r="30" spans="1:30" ht="20" x14ac:dyDescent="0.2">
      <c r="A30" s="87">
        <v>12</v>
      </c>
      <c r="B30" s="88" t="s">
        <v>3629</v>
      </c>
      <c r="C30" s="89" t="s">
        <v>3630</v>
      </c>
      <c r="D30" s="89" t="s">
        <v>92</v>
      </c>
      <c r="E30" s="90">
        <v>0</v>
      </c>
      <c r="F30" s="90">
        <v>63.48</v>
      </c>
      <c r="G30" s="91">
        <v>648.29999999999995</v>
      </c>
      <c r="H30" s="91">
        <v>402.16</v>
      </c>
      <c r="I30" s="91">
        <v>25529.119999999999</v>
      </c>
      <c r="J30" s="91">
        <v>0</v>
      </c>
      <c r="K30" s="91">
        <v>5289.236124</v>
      </c>
      <c r="L30" s="91">
        <v>9268.8417599999993</v>
      </c>
      <c r="M30" s="91">
        <v>0</v>
      </c>
      <c r="N30" s="91">
        <v>1787.761809912</v>
      </c>
      <c r="O30" s="91">
        <v>6047.9606867474404</v>
      </c>
      <c r="P30" s="92">
        <v>3135.1320532923201</v>
      </c>
      <c r="R30" s="91">
        <v>447.16</v>
      </c>
      <c r="S30" s="91">
        <v>0</v>
      </c>
      <c r="T30" s="15"/>
      <c r="U30" s="15"/>
      <c r="V30" s="16"/>
      <c r="W30" s="16"/>
      <c r="X30" s="16"/>
      <c r="Y30" s="15"/>
      <c r="Z30" s="15"/>
      <c r="AA30" s="15"/>
      <c r="AB30" s="15"/>
      <c r="AD30" s="21"/>
    </row>
    <row r="31" spans="1:30" ht="15" thickBot="1" x14ac:dyDescent="0.25">
      <c r="A31" s="73">
        <v>14</v>
      </c>
      <c r="B31" s="74" t="s">
        <v>2040</v>
      </c>
      <c r="C31" s="75" t="s">
        <v>2041</v>
      </c>
      <c r="D31" s="75" t="s">
        <v>38</v>
      </c>
      <c r="E31" s="76">
        <v>0</v>
      </c>
      <c r="F31" s="76">
        <v>124.6</v>
      </c>
      <c r="G31" s="77">
        <v>326.97000000000003</v>
      </c>
      <c r="H31" s="77">
        <v>200.17</v>
      </c>
      <c r="I31" s="77">
        <v>24941.18</v>
      </c>
      <c r="J31" s="77">
        <v>1900.881402</v>
      </c>
      <c r="K31" s="77">
        <v>8575.8317399999996</v>
      </c>
      <c r="L31" s="77">
        <v>0</v>
      </c>
      <c r="M31" s="77">
        <v>0</v>
      </c>
      <c r="N31" s="77">
        <v>2898.6311281200001</v>
      </c>
      <c r="O31" s="77">
        <v>5458.4948812044004</v>
      </c>
      <c r="P31" s="78">
        <v>2829.5657249054202</v>
      </c>
      <c r="R31" s="77">
        <v>240.63</v>
      </c>
      <c r="S31" s="77">
        <v>3759.8623160000002</v>
      </c>
      <c r="T31" s="15"/>
      <c r="U31" s="15"/>
      <c r="V31" s="16"/>
      <c r="W31" s="16"/>
      <c r="X31" s="16"/>
      <c r="Y31" s="15"/>
      <c r="Z31" s="15"/>
      <c r="AA31" s="15"/>
      <c r="AB31" s="15"/>
      <c r="AD31" s="21"/>
    </row>
    <row r="32" spans="1:30" x14ac:dyDescent="0.2">
      <c r="A32" s="63"/>
      <c r="B32" s="64" t="s">
        <v>405</v>
      </c>
      <c r="C32" s="65" t="s">
        <v>406</v>
      </c>
      <c r="D32" s="65" t="s">
        <v>92</v>
      </c>
      <c r="E32" s="66">
        <v>4.4999999999999999E-4</v>
      </c>
      <c r="F32" s="66">
        <v>5.6070000000000002E-2</v>
      </c>
      <c r="G32" s="1">
        <v>939</v>
      </c>
      <c r="H32" s="1">
        <v>939</v>
      </c>
      <c r="I32" s="1">
        <v>52.649729999999998</v>
      </c>
      <c r="J32" s="1">
        <v>52.649729999999998</v>
      </c>
      <c r="K32" s="1"/>
      <c r="L32" s="1"/>
      <c r="M32" s="1"/>
      <c r="N32" s="1"/>
      <c r="O32" s="1"/>
      <c r="P32" s="1"/>
      <c r="R32" s="1">
        <v>2570</v>
      </c>
      <c r="S32" s="1">
        <v>144.09989999999999</v>
      </c>
      <c r="T32" s="15">
        <f t="shared" si="0"/>
        <v>2.736954206602769</v>
      </c>
      <c r="U32" s="15">
        <f t="shared" si="1"/>
        <v>2.7113021950639355</v>
      </c>
      <c r="V32" s="16">
        <f t="shared" si="2"/>
        <v>2545.9127611650356</v>
      </c>
      <c r="W32" s="16">
        <f t="shared" si="3"/>
        <v>1606.9127611650356</v>
      </c>
      <c r="X32" s="16">
        <f t="shared" si="4"/>
        <v>90.09959851852355</v>
      </c>
      <c r="Y32" s="15">
        <f t="shared" si="5"/>
        <v>4.5848355451969969E-2</v>
      </c>
      <c r="Z32" s="15">
        <f t="shared" si="6"/>
        <v>1.1992624151289988E-2</v>
      </c>
      <c r="AA32" s="15">
        <f t="shared" si="7"/>
        <v>1.9115055013239957E-2</v>
      </c>
      <c r="AB32" s="15">
        <f t="shared" si="8"/>
        <v>2.5652011538833303E-2</v>
      </c>
      <c r="AD32" s="21"/>
    </row>
    <row r="33" spans="1:30" x14ac:dyDescent="0.2">
      <c r="A33" s="63"/>
      <c r="B33" s="64" t="s">
        <v>2042</v>
      </c>
      <c r="C33" s="65" t="s">
        <v>2043</v>
      </c>
      <c r="D33" s="65" t="s">
        <v>139</v>
      </c>
      <c r="E33" s="66">
        <v>3.3E-4</v>
      </c>
      <c r="F33" s="66">
        <v>4.1118000000000002E-2</v>
      </c>
      <c r="G33" s="1">
        <v>35500</v>
      </c>
      <c r="H33" s="1">
        <v>35500</v>
      </c>
      <c r="I33" s="1">
        <v>1459.6890000000001</v>
      </c>
      <c r="J33" s="1">
        <v>1459.6890000000001</v>
      </c>
      <c r="K33" s="1"/>
      <c r="L33" s="1"/>
      <c r="M33" s="1"/>
      <c r="N33" s="1"/>
      <c r="O33" s="1"/>
      <c r="P33" s="1"/>
      <c r="R33" s="1">
        <v>73700</v>
      </c>
      <c r="S33" s="1">
        <v>3030.3966</v>
      </c>
      <c r="T33" s="15">
        <f t="shared" si="0"/>
        <v>2.0760563380281689</v>
      </c>
      <c r="U33" s="15">
        <f t="shared" si="1"/>
        <v>2.0504043264893355</v>
      </c>
      <c r="V33" s="16">
        <f t="shared" si="2"/>
        <v>72789.353590371407</v>
      </c>
      <c r="W33" s="16">
        <f t="shared" si="3"/>
        <v>37289.353590371407</v>
      </c>
      <c r="X33" s="16">
        <f t="shared" si="4"/>
        <v>1533.2636409288916</v>
      </c>
      <c r="Y33" s="15">
        <f t="shared" si="5"/>
        <v>4.5848355451969969E-2</v>
      </c>
      <c r="Z33" s="15">
        <f t="shared" si="6"/>
        <v>1.1992624151289988E-2</v>
      </c>
      <c r="AA33" s="15">
        <f t="shared" si="7"/>
        <v>1.9115055013239957E-2</v>
      </c>
      <c r="AB33" s="15">
        <f t="shared" si="8"/>
        <v>2.5652011538833303E-2</v>
      </c>
      <c r="AD33" s="21"/>
    </row>
    <row r="34" spans="1:30" x14ac:dyDescent="0.2">
      <c r="A34" s="63"/>
      <c r="B34" s="64" t="s">
        <v>409</v>
      </c>
      <c r="C34" s="65" t="s">
        <v>410</v>
      </c>
      <c r="D34" s="65" t="s">
        <v>41</v>
      </c>
      <c r="E34" s="66">
        <v>2.9399999999999999E-2</v>
      </c>
      <c r="F34" s="66">
        <v>3.6632400000000001</v>
      </c>
      <c r="G34" s="1">
        <v>42.8</v>
      </c>
      <c r="H34" s="1">
        <v>42.8</v>
      </c>
      <c r="I34" s="1">
        <v>156.78667200000001</v>
      </c>
      <c r="J34" s="1">
        <v>156.78667200000001</v>
      </c>
      <c r="K34" s="1"/>
      <c r="L34" s="1"/>
      <c r="M34" s="1"/>
      <c r="N34" s="1"/>
      <c r="O34" s="1"/>
      <c r="P34" s="1"/>
      <c r="R34" s="1">
        <v>53.4</v>
      </c>
      <c r="S34" s="1">
        <v>195.61701600000001</v>
      </c>
      <c r="T34" s="15">
        <f t="shared" si="0"/>
        <v>1.2476635514018692</v>
      </c>
      <c r="U34" s="15">
        <f t="shared" si="1"/>
        <v>1.222011539863036</v>
      </c>
      <c r="V34" s="16">
        <f t="shared" si="2"/>
        <v>52.302093906137941</v>
      </c>
      <c r="W34" s="16">
        <f t="shared" si="3"/>
        <v>9.5020939061379437</v>
      </c>
      <c r="X34" s="16">
        <f t="shared" si="4"/>
        <v>34.808450480720758</v>
      </c>
      <c r="Y34" s="15">
        <f t="shared" si="5"/>
        <v>4.5848355451969969E-2</v>
      </c>
      <c r="Z34" s="15">
        <f t="shared" si="6"/>
        <v>1.1992624151289988E-2</v>
      </c>
      <c r="AA34" s="15">
        <f t="shared" si="7"/>
        <v>1.9115055013239957E-2</v>
      </c>
      <c r="AB34" s="15">
        <f t="shared" si="8"/>
        <v>2.5652011538833303E-2</v>
      </c>
      <c r="AD34" s="21"/>
    </row>
    <row r="35" spans="1:30" ht="15" thickBot="1" x14ac:dyDescent="0.25">
      <c r="A35" s="63"/>
      <c r="B35" s="64" t="s">
        <v>101</v>
      </c>
      <c r="C35" s="65" t="s">
        <v>102</v>
      </c>
      <c r="D35" s="65" t="s">
        <v>92</v>
      </c>
      <c r="E35" s="66">
        <v>4.0000000000000002E-4</v>
      </c>
      <c r="F35" s="66">
        <v>4.9840000000000002E-2</v>
      </c>
      <c r="G35" s="1">
        <v>4650</v>
      </c>
      <c r="H35" s="1">
        <v>4650</v>
      </c>
      <c r="I35" s="1">
        <v>231.756</v>
      </c>
      <c r="J35" s="1">
        <v>231.756</v>
      </c>
      <c r="K35" s="1"/>
      <c r="L35" s="1"/>
      <c r="M35" s="1"/>
      <c r="N35" s="1"/>
      <c r="O35" s="1"/>
      <c r="P35" s="1"/>
      <c r="R35" s="1">
        <v>7820</v>
      </c>
      <c r="S35" s="1">
        <v>389.74880000000002</v>
      </c>
      <c r="T35" s="15">
        <f t="shared" si="0"/>
        <v>1.6817204301075268</v>
      </c>
      <c r="U35" s="15">
        <f t="shared" si="1"/>
        <v>1.6560684185686936</v>
      </c>
      <c r="V35" s="16">
        <f t="shared" si="2"/>
        <v>7700.7181463444249</v>
      </c>
      <c r="W35" s="16">
        <f t="shared" si="3"/>
        <v>3050.7181463444249</v>
      </c>
      <c r="X35" s="16">
        <f t="shared" si="4"/>
        <v>152.04779241380615</v>
      </c>
      <c r="Y35" s="15">
        <f t="shared" si="5"/>
        <v>4.5848355451969969E-2</v>
      </c>
      <c r="Z35" s="15">
        <f t="shared" si="6"/>
        <v>1.1992624151289988E-2</v>
      </c>
      <c r="AA35" s="15">
        <f t="shared" si="7"/>
        <v>1.9115055013239957E-2</v>
      </c>
      <c r="AB35" s="15">
        <f t="shared" si="8"/>
        <v>2.5652011538833303E-2</v>
      </c>
      <c r="AD35" s="21"/>
    </row>
    <row r="36" spans="1:30" x14ac:dyDescent="0.2">
      <c r="A36" s="67">
        <v>15</v>
      </c>
      <c r="B36" s="68" t="s">
        <v>2044</v>
      </c>
      <c r="C36" s="69" t="s">
        <v>2045</v>
      </c>
      <c r="D36" s="69" t="s">
        <v>38</v>
      </c>
      <c r="E36" s="70">
        <v>0</v>
      </c>
      <c r="F36" s="70">
        <v>124.6</v>
      </c>
      <c r="G36" s="71">
        <v>172.86</v>
      </c>
      <c r="H36" s="71">
        <v>101.88</v>
      </c>
      <c r="I36" s="71">
        <v>12694.25</v>
      </c>
      <c r="J36" s="71">
        <v>0</v>
      </c>
      <c r="K36" s="71">
        <v>6074.9602199999999</v>
      </c>
      <c r="L36" s="71">
        <v>0</v>
      </c>
      <c r="M36" s="71">
        <v>0</v>
      </c>
      <c r="N36" s="71">
        <v>2053.3365543599998</v>
      </c>
      <c r="O36" s="71">
        <v>3007.4698065132002</v>
      </c>
      <c r="P36" s="72">
        <v>1559.0073213222499</v>
      </c>
      <c r="R36" s="71">
        <v>112.82</v>
      </c>
      <c r="S36" s="71">
        <v>0</v>
      </c>
      <c r="T36" s="15"/>
      <c r="U36" s="15"/>
      <c r="V36" s="16"/>
      <c r="W36" s="16"/>
      <c r="X36" s="16"/>
      <c r="Y36" s="15"/>
      <c r="Z36" s="15"/>
      <c r="AA36" s="15"/>
      <c r="AB36" s="15"/>
      <c r="AD36" s="21"/>
    </row>
    <row r="37" spans="1:30" ht="20.5" thickBot="1" x14ac:dyDescent="0.25">
      <c r="A37" s="73">
        <v>17</v>
      </c>
      <c r="B37" s="74" t="s">
        <v>2050</v>
      </c>
      <c r="C37" s="75" t="s">
        <v>2051</v>
      </c>
      <c r="D37" s="75" t="s">
        <v>92</v>
      </c>
      <c r="E37" s="76">
        <v>0</v>
      </c>
      <c r="F37" s="76">
        <v>138.4</v>
      </c>
      <c r="G37" s="77">
        <v>62.68</v>
      </c>
      <c r="H37" s="77">
        <v>70.290000000000006</v>
      </c>
      <c r="I37" s="77">
        <v>9728.14</v>
      </c>
      <c r="J37" s="77">
        <v>0</v>
      </c>
      <c r="K37" s="77">
        <v>907.95935999999995</v>
      </c>
      <c r="L37" s="77">
        <v>0</v>
      </c>
      <c r="M37" s="77">
        <v>0</v>
      </c>
      <c r="N37" s="77">
        <v>306.89026367999998</v>
      </c>
      <c r="O37" s="77">
        <v>2304.6577847615999</v>
      </c>
      <c r="P37" s="78">
        <v>1194.68476518182</v>
      </c>
      <c r="R37" s="77">
        <v>79.22</v>
      </c>
      <c r="S37" s="77">
        <v>0</v>
      </c>
      <c r="T37" s="15"/>
      <c r="U37" s="15"/>
      <c r="V37" s="16"/>
      <c r="W37" s="16"/>
      <c r="X37" s="16"/>
      <c r="Y37" s="15"/>
      <c r="Z37" s="15"/>
      <c r="AA37" s="15"/>
      <c r="AB37" s="15"/>
      <c r="AD37" s="21"/>
    </row>
    <row r="38" spans="1:30" ht="20.5" thickBot="1" x14ac:dyDescent="0.25">
      <c r="A38" s="8">
        <v>47</v>
      </c>
      <c r="B38" s="9" t="s">
        <v>158</v>
      </c>
      <c r="C38" s="10" t="s">
        <v>159</v>
      </c>
      <c r="D38" s="10" t="s">
        <v>92</v>
      </c>
      <c r="E38" s="11">
        <v>0</v>
      </c>
      <c r="F38" s="11">
        <v>13.08</v>
      </c>
      <c r="G38" s="12">
        <v>375.39</v>
      </c>
      <c r="H38" s="12">
        <v>249.58</v>
      </c>
      <c r="I38" s="12">
        <v>3264.51</v>
      </c>
      <c r="J38" s="12">
        <v>0</v>
      </c>
      <c r="K38" s="12">
        <v>169.669836</v>
      </c>
      <c r="L38" s="12">
        <v>0</v>
      </c>
      <c r="M38" s="12">
        <v>0</v>
      </c>
      <c r="N38" s="12">
        <v>57.348404567999999</v>
      </c>
      <c r="O38" s="12">
        <v>773.38131437016</v>
      </c>
      <c r="P38" s="13">
        <v>400.904151611342</v>
      </c>
      <c r="R38" s="12">
        <v>297.85000000000002</v>
      </c>
      <c r="S38" s="12">
        <v>0</v>
      </c>
      <c r="T38" s="15"/>
      <c r="U38" s="15"/>
      <c r="V38" s="16"/>
      <c r="W38" s="16"/>
      <c r="X38" s="16"/>
      <c r="Y38" s="15"/>
      <c r="Z38" s="15"/>
      <c r="AA38" s="15"/>
      <c r="AB38" s="15"/>
      <c r="AD38" s="21"/>
    </row>
    <row r="39" spans="1:30" ht="20.5" thickBot="1" x14ac:dyDescent="0.25">
      <c r="A39" s="8">
        <v>48</v>
      </c>
      <c r="B39" s="9" t="s">
        <v>161</v>
      </c>
      <c r="C39" s="10" t="s">
        <v>162</v>
      </c>
      <c r="D39" s="10" t="s">
        <v>92</v>
      </c>
      <c r="E39" s="11">
        <v>0</v>
      </c>
      <c r="F39" s="11">
        <v>65.400000000000006</v>
      </c>
      <c r="G39" s="12">
        <v>27.37</v>
      </c>
      <c r="H39" s="12">
        <v>18.91</v>
      </c>
      <c r="I39" s="12">
        <v>1236.71</v>
      </c>
      <c r="J39" s="12">
        <v>0</v>
      </c>
      <c r="K39" s="12">
        <v>48.755699999999997</v>
      </c>
      <c r="L39" s="12">
        <v>0</v>
      </c>
      <c r="M39" s="12">
        <v>0</v>
      </c>
      <c r="N39" s="12">
        <v>16.4794266</v>
      </c>
      <c r="O39" s="12">
        <v>293.00097484200001</v>
      </c>
      <c r="P39" s="13">
        <v>151.88537020187999</v>
      </c>
      <c r="R39" s="12">
        <v>23.05</v>
      </c>
      <c r="S39" s="12">
        <v>0</v>
      </c>
      <c r="T39" s="15"/>
      <c r="U39" s="15"/>
      <c r="V39" s="16"/>
      <c r="W39" s="16"/>
      <c r="X39" s="16"/>
      <c r="Y39" s="15"/>
      <c r="Z39" s="15"/>
      <c r="AA39" s="15"/>
      <c r="AB39" s="15"/>
      <c r="AD39" s="21"/>
    </row>
    <row r="40" spans="1:30" ht="20" x14ac:dyDescent="0.2">
      <c r="A40" s="67">
        <v>18</v>
      </c>
      <c r="B40" s="68" t="s">
        <v>2056</v>
      </c>
      <c r="C40" s="69" t="s">
        <v>2057</v>
      </c>
      <c r="D40" s="69" t="s">
        <v>92</v>
      </c>
      <c r="E40" s="70">
        <v>0</v>
      </c>
      <c r="F40" s="70">
        <v>82.28</v>
      </c>
      <c r="G40" s="71">
        <v>348.01</v>
      </c>
      <c r="H40" s="71">
        <v>138.22</v>
      </c>
      <c r="I40" s="71">
        <v>11372.74</v>
      </c>
      <c r="J40" s="71">
        <v>0</v>
      </c>
      <c r="K40" s="71">
        <v>2242.6483640000001</v>
      </c>
      <c r="L40" s="71">
        <v>4281.0284000000001</v>
      </c>
      <c r="M40" s="71">
        <v>0</v>
      </c>
      <c r="N40" s="71">
        <v>758.01514703199996</v>
      </c>
      <c r="O40" s="71">
        <v>2694.2260070818402</v>
      </c>
      <c r="P40" s="72">
        <v>1396.62850853594</v>
      </c>
      <c r="R40" s="71">
        <v>154.04</v>
      </c>
      <c r="S40" s="71">
        <v>0</v>
      </c>
      <c r="T40" s="15"/>
      <c r="U40" s="15"/>
      <c r="V40" s="16"/>
      <c r="W40" s="16"/>
      <c r="X40" s="16"/>
      <c r="Y40" s="15"/>
      <c r="Z40" s="15"/>
      <c r="AA40" s="15"/>
      <c r="AB40" s="15"/>
      <c r="AD40" s="21"/>
    </row>
    <row r="41" spans="1:30" x14ac:dyDescent="0.2">
      <c r="A41" s="87">
        <v>19</v>
      </c>
      <c r="B41" s="88" t="s">
        <v>90</v>
      </c>
      <c r="C41" s="89" t="s">
        <v>2058</v>
      </c>
      <c r="D41" s="89" t="s">
        <v>92</v>
      </c>
      <c r="E41" s="90">
        <v>0</v>
      </c>
      <c r="F41" s="90">
        <v>82.28</v>
      </c>
      <c r="G41" s="91">
        <v>22.43</v>
      </c>
      <c r="H41" s="91">
        <v>18.170000000000002</v>
      </c>
      <c r="I41" s="91">
        <v>1495.03</v>
      </c>
      <c r="J41" s="91">
        <v>0</v>
      </c>
      <c r="K41" s="91">
        <v>110.41153199999999</v>
      </c>
      <c r="L41" s="91">
        <v>809.63520000000005</v>
      </c>
      <c r="M41" s="91">
        <v>0</v>
      </c>
      <c r="N41" s="91">
        <v>37.319097816000003</v>
      </c>
      <c r="O41" s="91">
        <v>354.22535703192</v>
      </c>
      <c r="P41" s="92">
        <v>183.622766158709</v>
      </c>
      <c r="R41" s="91">
        <v>22.43</v>
      </c>
      <c r="S41" s="91">
        <v>0</v>
      </c>
      <c r="T41" s="15"/>
      <c r="U41" s="15"/>
      <c r="V41" s="16"/>
      <c r="W41" s="16"/>
      <c r="X41" s="16"/>
      <c r="Y41" s="15"/>
      <c r="Z41" s="15"/>
      <c r="AA41" s="15"/>
      <c r="AB41" s="15"/>
      <c r="AD41" s="21"/>
    </row>
    <row r="42" spans="1:30" ht="20.5" thickBot="1" x14ac:dyDescent="0.25">
      <c r="A42" s="73">
        <v>49</v>
      </c>
      <c r="B42" s="74" t="s">
        <v>163</v>
      </c>
      <c r="C42" s="75" t="s">
        <v>164</v>
      </c>
      <c r="D42" s="75" t="s">
        <v>139</v>
      </c>
      <c r="E42" s="76">
        <v>0</v>
      </c>
      <c r="F42" s="76">
        <v>13.08</v>
      </c>
      <c r="G42" s="77">
        <v>394.13</v>
      </c>
      <c r="H42" s="77">
        <v>650</v>
      </c>
      <c r="I42" s="77">
        <v>8502</v>
      </c>
      <c r="J42" s="77">
        <v>8502</v>
      </c>
      <c r="K42" s="77">
        <v>0</v>
      </c>
      <c r="L42" s="77">
        <v>0</v>
      </c>
      <c r="M42" s="77">
        <v>0</v>
      </c>
      <c r="N42" s="77">
        <v>0</v>
      </c>
      <c r="O42" s="77">
        <v>0</v>
      </c>
      <c r="P42" s="78">
        <v>0</v>
      </c>
      <c r="R42" s="77">
        <v>1330</v>
      </c>
      <c r="S42" s="77">
        <v>17396.400000000001</v>
      </c>
      <c r="T42" s="15"/>
      <c r="U42" s="15"/>
      <c r="V42" s="16"/>
      <c r="W42" s="16"/>
      <c r="X42" s="16"/>
      <c r="Y42" s="15"/>
      <c r="Z42" s="15"/>
      <c r="AA42" s="15"/>
      <c r="AB42" s="15"/>
      <c r="AD42" s="21"/>
    </row>
    <row r="43" spans="1:30" ht="18.5" thickBot="1" x14ac:dyDescent="0.25">
      <c r="A43" s="63"/>
      <c r="B43" s="64" t="s">
        <v>165</v>
      </c>
      <c r="C43" s="65" t="s">
        <v>166</v>
      </c>
      <c r="D43" s="65" t="s">
        <v>139</v>
      </c>
      <c r="E43" s="66">
        <v>1</v>
      </c>
      <c r="F43" s="66">
        <v>13.08</v>
      </c>
      <c r="G43" s="1">
        <v>650</v>
      </c>
      <c r="H43" s="1">
        <v>650</v>
      </c>
      <c r="I43" s="1">
        <v>8502</v>
      </c>
      <c r="J43" s="1">
        <v>8502</v>
      </c>
      <c r="K43" s="1"/>
      <c r="L43" s="1"/>
      <c r="M43" s="1"/>
      <c r="N43" s="1"/>
      <c r="O43" s="1"/>
      <c r="P43" s="1"/>
      <c r="R43" s="1">
        <v>1330</v>
      </c>
      <c r="S43" s="1">
        <v>17396.400000000001</v>
      </c>
      <c r="T43" s="15">
        <f t="shared" si="0"/>
        <v>2.046153846153846</v>
      </c>
      <c r="U43" s="15">
        <f t="shared" si="1"/>
        <v>2.0205018346150125</v>
      </c>
      <c r="V43" s="16">
        <f t="shared" si="2"/>
        <v>1313.3261924997582</v>
      </c>
      <c r="W43" s="16">
        <f t="shared" si="3"/>
        <v>663.32619249975824</v>
      </c>
      <c r="X43" s="16">
        <f t="shared" si="4"/>
        <v>8676.306597896837</v>
      </c>
      <c r="Y43" s="15">
        <f t="shared" si="5"/>
        <v>4.5848355451969969E-2</v>
      </c>
      <c r="Z43" s="15">
        <f t="shared" si="6"/>
        <v>1.1992624151289988E-2</v>
      </c>
      <c r="AA43" s="15">
        <f t="shared" si="7"/>
        <v>1.9115055013239957E-2</v>
      </c>
      <c r="AB43" s="15">
        <f t="shared" si="8"/>
        <v>2.5652011538833303E-2</v>
      </c>
      <c r="AD43" s="21"/>
    </row>
    <row r="44" spans="1:30" x14ac:dyDescent="0.2">
      <c r="A44" s="67">
        <v>20</v>
      </c>
      <c r="B44" s="68" t="s">
        <v>2059</v>
      </c>
      <c r="C44" s="69" t="s">
        <v>2060</v>
      </c>
      <c r="D44" s="69" t="s">
        <v>92</v>
      </c>
      <c r="E44" s="70">
        <v>0</v>
      </c>
      <c r="F44" s="70">
        <v>69.2</v>
      </c>
      <c r="G44" s="71">
        <v>165.84</v>
      </c>
      <c r="H44" s="71">
        <v>129.87</v>
      </c>
      <c r="I44" s="71">
        <v>8987</v>
      </c>
      <c r="J44" s="71">
        <v>0</v>
      </c>
      <c r="K44" s="71">
        <v>3060.77828</v>
      </c>
      <c r="L44" s="71">
        <v>1659.04232</v>
      </c>
      <c r="M44" s="71">
        <v>0</v>
      </c>
      <c r="N44" s="71">
        <v>1034.54305864</v>
      </c>
      <c r="O44" s="71">
        <v>2129.1145536968002</v>
      </c>
      <c r="P44" s="72">
        <v>1103.68694972715</v>
      </c>
      <c r="R44" s="71">
        <v>143.35</v>
      </c>
      <c r="S44" s="71">
        <v>0</v>
      </c>
      <c r="T44" s="15"/>
      <c r="U44" s="15"/>
      <c r="V44" s="16"/>
      <c r="W44" s="16"/>
      <c r="X44" s="16"/>
      <c r="Y44" s="15"/>
      <c r="Z44" s="15"/>
      <c r="AA44" s="15"/>
      <c r="AB44" s="15"/>
      <c r="AD44" s="21"/>
    </row>
    <row r="45" spans="1:30" ht="20.5" thickBot="1" x14ac:dyDescent="0.25">
      <c r="A45" s="73">
        <v>21</v>
      </c>
      <c r="B45" s="74" t="s">
        <v>2061</v>
      </c>
      <c r="C45" s="75" t="s">
        <v>2062</v>
      </c>
      <c r="D45" s="75" t="s">
        <v>92</v>
      </c>
      <c r="E45" s="76">
        <v>0</v>
      </c>
      <c r="F45" s="76">
        <v>6.9</v>
      </c>
      <c r="G45" s="77">
        <v>767.91</v>
      </c>
      <c r="H45" s="77">
        <v>503.94</v>
      </c>
      <c r="I45" s="77">
        <v>3477.19</v>
      </c>
      <c r="J45" s="77">
        <v>0</v>
      </c>
      <c r="K45" s="77">
        <v>1663.98468</v>
      </c>
      <c r="L45" s="77">
        <v>0</v>
      </c>
      <c r="M45" s="77">
        <v>0</v>
      </c>
      <c r="N45" s="77">
        <v>562.42682184</v>
      </c>
      <c r="O45" s="77">
        <v>823.77225568079996</v>
      </c>
      <c r="P45" s="78">
        <v>427.02572605291198</v>
      </c>
      <c r="R45" s="77">
        <v>553.66</v>
      </c>
      <c r="S45" s="77">
        <v>0</v>
      </c>
      <c r="T45" s="15"/>
      <c r="U45" s="15"/>
      <c r="V45" s="16"/>
      <c r="W45" s="16"/>
      <c r="X45" s="16"/>
      <c r="Y45" s="15"/>
      <c r="Z45" s="15"/>
      <c r="AA45" s="15"/>
      <c r="AB45" s="15"/>
      <c r="AD45" s="21"/>
    </row>
    <row r="46" spans="1:30" ht="15" thickBot="1" x14ac:dyDescent="0.25">
      <c r="A46" s="2">
        <v>22</v>
      </c>
      <c r="B46" s="3" t="s">
        <v>2063</v>
      </c>
      <c r="C46" s="4" t="s">
        <v>2064</v>
      </c>
      <c r="D46" s="4" t="s">
        <v>139</v>
      </c>
      <c r="E46" s="5">
        <v>0</v>
      </c>
      <c r="F46" s="5">
        <v>13.8</v>
      </c>
      <c r="G46" s="6">
        <v>761.24</v>
      </c>
      <c r="H46" s="6">
        <v>219</v>
      </c>
      <c r="I46" s="6">
        <v>3022.2</v>
      </c>
      <c r="J46" s="6">
        <v>0</v>
      </c>
      <c r="K46" s="6">
        <v>0</v>
      </c>
      <c r="L46" s="6">
        <v>0</v>
      </c>
      <c r="M46" s="6">
        <v>0</v>
      </c>
      <c r="N46" s="6">
        <v>0</v>
      </c>
      <c r="O46" s="6">
        <v>0</v>
      </c>
      <c r="P46" s="6">
        <v>0</v>
      </c>
      <c r="R46" s="6">
        <v>288</v>
      </c>
      <c r="S46" s="6">
        <v>0</v>
      </c>
      <c r="T46" s="15">
        <f t="shared" si="0"/>
        <v>1.3150684931506849</v>
      </c>
      <c r="U46" s="15">
        <f t="shared" si="1"/>
        <v>1.2894164816118516</v>
      </c>
      <c r="V46" s="16">
        <f t="shared" si="2"/>
        <v>981.55540246220596</v>
      </c>
      <c r="W46" s="16">
        <f t="shared" si="3"/>
        <v>220.31540246220595</v>
      </c>
      <c r="X46" s="16">
        <f t="shared" si="4"/>
        <v>3040.3525539784423</v>
      </c>
      <c r="Y46" s="15">
        <f t="shared" si="5"/>
        <v>4.5848355451969969E-2</v>
      </c>
      <c r="Z46" s="15">
        <f t="shared" si="6"/>
        <v>1.1992624151289988E-2</v>
      </c>
      <c r="AA46" s="15">
        <f t="shared" si="7"/>
        <v>1.9115055013239957E-2</v>
      </c>
      <c r="AB46" s="15">
        <f t="shared" si="8"/>
        <v>2.5652011538833303E-2</v>
      </c>
      <c r="AD46" s="21"/>
    </row>
    <row r="47" spans="1:30" ht="20" x14ac:dyDescent="0.2">
      <c r="A47" s="67">
        <v>23</v>
      </c>
      <c r="B47" s="68" t="s">
        <v>3631</v>
      </c>
      <c r="C47" s="69" t="s">
        <v>3632</v>
      </c>
      <c r="D47" s="69" t="s">
        <v>38</v>
      </c>
      <c r="E47" s="70">
        <v>0</v>
      </c>
      <c r="F47" s="70">
        <v>20</v>
      </c>
      <c r="G47" s="71">
        <v>123.98</v>
      </c>
      <c r="H47" s="71">
        <v>26.64</v>
      </c>
      <c r="I47" s="71">
        <v>532.79999999999995</v>
      </c>
      <c r="J47" s="71">
        <v>0</v>
      </c>
      <c r="K47" s="71">
        <v>235.98</v>
      </c>
      <c r="L47" s="71">
        <v>0</v>
      </c>
      <c r="M47" s="71">
        <v>0</v>
      </c>
      <c r="N47" s="71">
        <v>79.761240000000001</v>
      </c>
      <c r="O47" s="71">
        <v>151.55579520000001</v>
      </c>
      <c r="P47" s="72">
        <v>65.421584928000001</v>
      </c>
      <c r="R47" s="71">
        <v>30.01</v>
      </c>
      <c r="S47" s="71">
        <v>0</v>
      </c>
      <c r="T47" s="15"/>
      <c r="U47" s="15"/>
      <c r="V47" s="16"/>
      <c r="W47" s="16"/>
      <c r="X47" s="16"/>
      <c r="Y47" s="15"/>
      <c r="Z47" s="15"/>
      <c r="AA47" s="15"/>
      <c r="AB47" s="15"/>
      <c r="AD47" s="21"/>
    </row>
    <row r="48" spans="1:30" ht="20.5" thickBot="1" x14ac:dyDescent="0.25">
      <c r="A48" s="73">
        <v>24</v>
      </c>
      <c r="B48" s="74" t="s">
        <v>3633</v>
      </c>
      <c r="C48" s="75" t="s">
        <v>3634</v>
      </c>
      <c r="D48" s="75" t="s">
        <v>38</v>
      </c>
      <c r="E48" s="76">
        <v>0</v>
      </c>
      <c r="F48" s="76">
        <v>20</v>
      </c>
      <c r="G48" s="77">
        <v>35.31</v>
      </c>
      <c r="H48" s="77">
        <v>21.42</v>
      </c>
      <c r="I48" s="77">
        <v>428.4</v>
      </c>
      <c r="J48" s="77">
        <v>0</v>
      </c>
      <c r="K48" s="77">
        <v>70.546000000000006</v>
      </c>
      <c r="L48" s="77">
        <v>179.86</v>
      </c>
      <c r="M48" s="77">
        <v>0</v>
      </c>
      <c r="N48" s="77">
        <v>23.844548</v>
      </c>
      <c r="O48" s="77">
        <v>101.47270276</v>
      </c>
      <c r="P48" s="78">
        <v>52.601255106399996</v>
      </c>
      <c r="R48" s="77">
        <v>24.09</v>
      </c>
      <c r="S48" s="77">
        <v>0</v>
      </c>
      <c r="T48" s="15"/>
      <c r="U48" s="15"/>
      <c r="V48" s="16"/>
      <c r="W48" s="16"/>
      <c r="X48" s="16"/>
      <c r="Y48" s="15"/>
      <c r="Z48" s="15"/>
      <c r="AA48" s="15"/>
      <c r="AB48" s="15"/>
      <c r="AD48" s="21"/>
    </row>
    <row r="49" spans="1:30" ht="15" thickBot="1" x14ac:dyDescent="0.35">
      <c r="A49" s="58"/>
      <c r="B49" s="59" t="s">
        <v>19</v>
      </c>
      <c r="C49" s="60" t="s">
        <v>169</v>
      </c>
      <c r="D49" s="60"/>
      <c r="E49" s="61"/>
      <c r="F49" s="61"/>
      <c r="G49" s="62"/>
      <c r="H49" s="62"/>
      <c r="I49" s="62">
        <v>1423.08</v>
      </c>
      <c r="J49" s="62">
        <v>950.87519999999995</v>
      </c>
      <c r="K49" s="62">
        <v>178.20423</v>
      </c>
      <c r="L49" s="62">
        <v>0</v>
      </c>
      <c r="M49" s="62">
        <v>0</v>
      </c>
      <c r="N49" s="62">
        <v>60.233029739999999</v>
      </c>
      <c r="O49" s="62">
        <v>150.38267805180001</v>
      </c>
      <c r="P49" s="62">
        <v>57.989671290852002</v>
      </c>
      <c r="R49" s="62"/>
      <c r="S49" s="62">
        <v>1092.96</v>
      </c>
      <c r="T49" s="15"/>
      <c r="U49" s="15"/>
      <c r="V49" s="16"/>
      <c r="W49" s="16"/>
      <c r="X49" s="16"/>
      <c r="Y49" s="15"/>
      <c r="Z49" s="15"/>
      <c r="AA49" s="15"/>
      <c r="AB49" s="15"/>
      <c r="AD49" s="21"/>
    </row>
    <row r="50" spans="1:30" ht="20.5" thickBot="1" x14ac:dyDescent="0.25">
      <c r="A50" s="8">
        <v>25</v>
      </c>
      <c r="B50" s="9" t="s">
        <v>170</v>
      </c>
      <c r="C50" s="10" t="s">
        <v>171</v>
      </c>
      <c r="D50" s="10" t="s">
        <v>92</v>
      </c>
      <c r="E50" s="11">
        <v>0</v>
      </c>
      <c r="F50" s="11">
        <v>1.38</v>
      </c>
      <c r="G50" s="12">
        <v>436.11</v>
      </c>
      <c r="H50" s="12">
        <v>1031.22</v>
      </c>
      <c r="I50" s="12">
        <v>1423.08</v>
      </c>
      <c r="J50" s="12">
        <v>950.87519999999995</v>
      </c>
      <c r="K50" s="12">
        <v>178.20423</v>
      </c>
      <c r="L50" s="12">
        <v>0</v>
      </c>
      <c r="M50" s="12">
        <v>0</v>
      </c>
      <c r="N50" s="12">
        <v>60.233029739999999</v>
      </c>
      <c r="O50" s="12">
        <v>150.38267805180001</v>
      </c>
      <c r="P50" s="13">
        <v>57.989671290852002</v>
      </c>
      <c r="R50" s="12">
        <v>1216.46</v>
      </c>
      <c r="S50" s="12">
        <v>1092.96</v>
      </c>
      <c r="T50" s="15"/>
      <c r="U50" s="15"/>
      <c r="V50" s="16"/>
      <c r="W50" s="16"/>
      <c r="X50" s="16"/>
      <c r="Y50" s="15"/>
      <c r="Z50" s="15"/>
      <c r="AA50" s="15"/>
      <c r="AB50" s="15"/>
      <c r="AD50" s="21"/>
    </row>
    <row r="51" spans="1:30" x14ac:dyDescent="0.2">
      <c r="A51" s="63"/>
      <c r="B51" s="64" t="s">
        <v>172</v>
      </c>
      <c r="C51" s="65" t="s">
        <v>173</v>
      </c>
      <c r="D51" s="65" t="s">
        <v>139</v>
      </c>
      <c r="E51" s="66">
        <v>1.98</v>
      </c>
      <c r="F51" s="66">
        <v>2.7324000000000002</v>
      </c>
      <c r="G51" s="1">
        <v>348</v>
      </c>
      <c r="H51" s="1">
        <v>348</v>
      </c>
      <c r="I51" s="1">
        <v>950.87519999999995</v>
      </c>
      <c r="J51" s="1">
        <v>950.87519999999995</v>
      </c>
      <c r="K51" s="1"/>
      <c r="L51" s="1"/>
      <c r="M51" s="1"/>
      <c r="N51" s="1"/>
      <c r="O51" s="1"/>
      <c r="P51" s="1"/>
      <c r="R51" s="1">
        <v>400</v>
      </c>
      <c r="S51" s="1">
        <v>1092.96</v>
      </c>
      <c r="T51" s="15">
        <f t="shared" si="0"/>
        <v>1.1494252873563218</v>
      </c>
      <c r="U51" s="15">
        <f t="shared" si="1"/>
        <v>1.1237732758174885</v>
      </c>
      <c r="V51" s="16">
        <f t="shared" si="2"/>
        <v>391.07309998448602</v>
      </c>
      <c r="W51" s="16">
        <f t="shared" si="3"/>
        <v>43.073099984486021</v>
      </c>
      <c r="X51" s="16">
        <f t="shared" si="4"/>
        <v>117.69293839760961</v>
      </c>
      <c r="Y51" s="15">
        <f>104.584835545197%-100%</f>
        <v>4.5848355451969969E-2</v>
      </c>
      <c r="Z51" s="15">
        <f>101.199262415129%-100%</f>
        <v>1.1992624151289988E-2</v>
      </c>
      <c r="AA51" s="15">
        <f>101.911505501324%-100%</f>
        <v>1.9115055013239957E-2</v>
      </c>
      <c r="AB51" s="15">
        <f>AVERAGE(Y51:AA51)</f>
        <v>2.5652011538833303E-2</v>
      </c>
      <c r="AD51" s="21"/>
    </row>
    <row r="52" spans="1:30" ht="15" thickBot="1" x14ac:dyDescent="0.35">
      <c r="A52" s="58"/>
      <c r="B52" s="59" t="s">
        <v>22</v>
      </c>
      <c r="C52" s="60" t="s">
        <v>417</v>
      </c>
      <c r="D52" s="60"/>
      <c r="E52" s="61"/>
      <c r="F52" s="61"/>
      <c r="G52" s="62"/>
      <c r="H52" s="62"/>
      <c r="I52" s="62">
        <v>19000.57</v>
      </c>
      <c r="J52" s="62">
        <v>14973.831029999999</v>
      </c>
      <c r="K52" s="62">
        <v>783.79987500000004</v>
      </c>
      <c r="L52" s="62">
        <v>0</v>
      </c>
      <c r="M52" s="62">
        <v>0</v>
      </c>
      <c r="N52" s="62">
        <v>264.92435775000001</v>
      </c>
      <c r="O52" s="62">
        <v>1145.6204317199999</v>
      </c>
      <c r="P52" s="62">
        <v>494.5261530258</v>
      </c>
      <c r="R52" s="62"/>
      <c r="S52" s="62">
        <v>17213.006047499999</v>
      </c>
      <c r="T52" s="15"/>
      <c r="U52" s="15"/>
      <c r="V52" s="16"/>
      <c r="W52" s="16"/>
      <c r="X52" s="16"/>
      <c r="Y52" s="15"/>
      <c r="Z52" s="15"/>
      <c r="AA52" s="15"/>
      <c r="AB52" s="15"/>
      <c r="AD52" s="21"/>
    </row>
    <row r="53" spans="1:30" ht="15" thickBot="1" x14ac:dyDescent="0.25">
      <c r="A53" s="8">
        <v>26</v>
      </c>
      <c r="B53" s="9" t="s">
        <v>3635</v>
      </c>
      <c r="C53" s="10" t="s">
        <v>3636</v>
      </c>
      <c r="D53" s="10" t="s">
        <v>38</v>
      </c>
      <c r="E53" s="11">
        <v>0</v>
      </c>
      <c r="F53" s="11">
        <v>12.75</v>
      </c>
      <c r="G53" s="12">
        <v>264.39999999999998</v>
      </c>
      <c r="H53" s="12">
        <v>202.56</v>
      </c>
      <c r="I53" s="12">
        <v>2582.64</v>
      </c>
      <c r="J53" s="12">
        <v>2004.412965</v>
      </c>
      <c r="K53" s="12">
        <v>96.064875000000001</v>
      </c>
      <c r="L53" s="12">
        <v>0</v>
      </c>
      <c r="M53" s="12">
        <v>0</v>
      </c>
      <c r="N53" s="12">
        <v>32.469927749999997</v>
      </c>
      <c r="O53" s="12">
        <v>164.49924132000001</v>
      </c>
      <c r="P53" s="13">
        <v>71.008839169799998</v>
      </c>
      <c r="R53" s="12">
        <v>240.78</v>
      </c>
      <c r="S53" s="12">
        <v>2414.4200700000001</v>
      </c>
      <c r="T53" s="15"/>
      <c r="U53" s="15"/>
      <c r="V53" s="16"/>
      <c r="W53" s="16"/>
      <c r="X53" s="16"/>
      <c r="Y53" s="15"/>
      <c r="Z53" s="15"/>
      <c r="AA53" s="15"/>
      <c r="AB53" s="15"/>
      <c r="AD53" s="21"/>
    </row>
    <row r="54" spans="1:30" x14ac:dyDescent="0.2">
      <c r="A54" s="63"/>
      <c r="B54" s="64" t="s">
        <v>187</v>
      </c>
      <c r="C54" s="65" t="s">
        <v>188</v>
      </c>
      <c r="D54" s="65" t="s">
        <v>92</v>
      </c>
      <c r="E54" s="66">
        <v>2E-3</v>
      </c>
      <c r="F54" s="66">
        <v>2.5499999999999998E-2</v>
      </c>
      <c r="G54" s="1">
        <v>45.7</v>
      </c>
      <c r="H54" s="1">
        <v>45.7</v>
      </c>
      <c r="I54" s="1">
        <v>1.1653500000000001</v>
      </c>
      <c r="J54" s="1">
        <v>1.1653500000000001</v>
      </c>
      <c r="K54" s="1"/>
      <c r="L54" s="1"/>
      <c r="M54" s="1"/>
      <c r="N54" s="1"/>
      <c r="O54" s="1"/>
      <c r="P54" s="1"/>
      <c r="R54" s="1">
        <v>52.8</v>
      </c>
      <c r="S54" s="1">
        <v>1.3464</v>
      </c>
      <c r="T54" s="15">
        <f t="shared" si="0"/>
        <v>1.1553610503282274</v>
      </c>
      <c r="U54" s="15">
        <f t="shared" si="1"/>
        <v>1.1297090387893942</v>
      </c>
      <c r="V54" s="16">
        <f t="shared" si="2"/>
        <v>51.627703072675317</v>
      </c>
      <c r="W54" s="16">
        <f t="shared" si="3"/>
        <v>5.9277030726753139</v>
      </c>
      <c r="X54" s="16">
        <f t="shared" si="4"/>
        <v>0.15115642835322049</v>
      </c>
      <c r="Y54" s="15">
        <f t="shared" ref="Y54:Y78" si="9">104.584835545197%-100%</f>
        <v>4.5848355451969969E-2</v>
      </c>
      <c r="Z54" s="15">
        <f t="shared" ref="Z54:Z78" si="10">101.199262415129%-100%</f>
        <v>1.1992624151289988E-2</v>
      </c>
      <c r="AA54" s="15">
        <f t="shared" ref="AA54:AA78" si="11">101.911505501324%-100%</f>
        <v>1.9115055013239957E-2</v>
      </c>
      <c r="AB54" s="15">
        <f t="shared" ref="AB54:AB78" si="12">AVERAGE(Y54:AA54)</f>
        <v>2.5652011538833303E-2</v>
      </c>
      <c r="AD54" s="21"/>
    </row>
    <row r="55" spans="1:30" x14ac:dyDescent="0.2">
      <c r="A55" s="63"/>
      <c r="B55" s="64" t="s">
        <v>537</v>
      </c>
      <c r="C55" s="65" t="s">
        <v>538</v>
      </c>
      <c r="D55" s="65" t="s">
        <v>139</v>
      </c>
      <c r="E55" s="66">
        <v>2.0240000000000001E-2</v>
      </c>
      <c r="F55" s="66">
        <v>0.25806000000000001</v>
      </c>
      <c r="G55" s="1">
        <v>364</v>
      </c>
      <c r="H55" s="1">
        <v>364</v>
      </c>
      <c r="I55" s="1">
        <v>93.933840000000004</v>
      </c>
      <c r="J55" s="1">
        <v>93.933840000000004</v>
      </c>
      <c r="K55" s="1"/>
      <c r="L55" s="1"/>
      <c r="M55" s="1"/>
      <c r="N55" s="1"/>
      <c r="O55" s="1"/>
      <c r="P55" s="1"/>
      <c r="R55" s="1">
        <v>457</v>
      </c>
      <c r="S55" s="1">
        <v>117.93342</v>
      </c>
      <c r="T55" s="15">
        <f t="shared" si="0"/>
        <v>1.2554945054945055</v>
      </c>
      <c r="U55" s="15">
        <f t="shared" si="1"/>
        <v>1.2298424939556722</v>
      </c>
      <c r="V55" s="16">
        <f t="shared" si="2"/>
        <v>447.66266779986472</v>
      </c>
      <c r="W55" s="16">
        <f t="shared" si="3"/>
        <v>83.662667799864721</v>
      </c>
      <c r="X55" s="16">
        <f t="shared" si="4"/>
        <v>21.589988052433092</v>
      </c>
      <c r="Y55" s="15">
        <f t="shared" si="9"/>
        <v>4.5848355451969969E-2</v>
      </c>
      <c r="Z55" s="15">
        <f t="shared" si="10"/>
        <v>1.1992624151289988E-2</v>
      </c>
      <c r="AA55" s="15">
        <f t="shared" si="11"/>
        <v>1.9115055013239957E-2</v>
      </c>
      <c r="AB55" s="15">
        <f t="shared" si="12"/>
        <v>2.5652011538833303E-2</v>
      </c>
      <c r="AD55" s="21"/>
    </row>
    <row r="56" spans="1:30" x14ac:dyDescent="0.2">
      <c r="A56" s="63"/>
      <c r="B56" s="64" t="s">
        <v>3442</v>
      </c>
      <c r="C56" s="65" t="s">
        <v>3443</v>
      </c>
      <c r="D56" s="65" t="s">
        <v>139</v>
      </c>
      <c r="E56" s="66">
        <v>0.04</v>
      </c>
      <c r="F56" s="66">
        <v>0.51</v>
      </c>
      <c r="G56" s="1">
        <v>374</v>
      </c>
      <c r="H56" s="1">
        <v>374</v>
      </c>
      <c r="I56" s="1">
        <v>190.74</v>
      </c>
      <c r="J56" s="1">
        <v>190.74</v>
      </c>
      <c r="K56" s="1"/>
      <c r="L56" s="1"/>
      <c r="M56" s="1"/>
      <c r="N56" s="1"/>
      <c r="O56" s="1"/>
      <c r="P56" s="1"/>
      <c r="R56" s="1">
        <v>413</v>
      </c>
      <c r="S56" s="1">
        <v>210.63</v>
      </c>
      <c r="T56" s="15">
        <f t="shared" si="0"/>
        <v>1.1042780748663101</v>
      </c>
      <c r="U56" s="15">
        <f t="shared" si="1"/>
        <v>1.0786260633274769</v>
      </c>
      <c r="V56" s="16">
        <f t="shared" si="2"/>
        <v>403.40614768447637</v>
      </c>
      <c r="W56" s="16">
        <f t="shared" si="3"/>
        <v>29.406147684476366</v>
      </c>
      <c r="X56" s="16">
        <f t="shared" si="4"/>
        <v>14.997135319082947</v>
      </c>
      <c r="Y56" s="15">
        <f t="shared" si="9"/>
        <v>4.5848355451969969E-2</v>
      </c>
      <c r="Z56" s="15">
        <f t="shared" si="10"/>
        <v>1.1992624151289988E-2</v>
      </c>
      <c r="AA56" s="15">
        <f t="shared" si="11"/>
        <v>1.9115055013239957E-2</v>
      </c>
      <c r="AB56" s="15">
        <f t="shared" si="12"/>
        <v>2.5652011538833303E-2</v>
      </c>
      <c r="AD56" s="21"/>
    </row>
    <row r="57" spans="1:30" x14ac:dyDescent="0.2">
      <c r="A57" s="63"/>
      <c r="B57" s="64" t="s">
        <v>3462</v>
      </c>
      <c r="C57" s="65" t="s">
        <v>3463</v>
      </c>
      <c r="D57" s="65" t="s">
        <v>139</v>
      </c>
      <c r="E57" s="66">
        <v>0.04</v>
      </c>
      <c r="F57" s="66">
        <v>0.51</v>
      </c>
      <c r="G57" s="1">
        <v>548</v>
      </c>
      <c r="H57" s="1">
        <v>548</v>
      </c>
      <c r="I57" s="1">
        <v>279.48</v>
      </c>
      <c r="J57" s="1">
        <v>279.48</v>
      </c>
      <c r="K57" s="1"/>
      <c r="L57" s="1"/>
      <c r="M57" s="1"/>
      <c r="N57" s="1"/>
      <c r="O57" s="1"/>
      <c r="P57" s="1"/>
      <c r="R57" s="1">
        <v>669</v>
      </c>
      <c r="S57" s="1">
        <v>341.19</v>
      </c>
      <c r="T57" s="15">
        <f t="shared" si="0"/>
        <v>1.2208029197080292</v>
      </c>
      <c r="U57" s="15">
        <f t="shared" si="1"/>
        <v>1.195150908169196</v>
      </c>
      <c r="V57" s="16">
        <f t="shared" si="2"/>
        <v>654.94269767671938</v>
      </c>
      <c r="W57" s="16">
        <f t="shared" si="3"/>
        <v>106.94269767671938</v>
      </c>
      <c r="X57" s="16">
        <f t="shared" si="4"/>
        <v>54.540775815126885</v>
      </c>
      <c r="Y57" s="15">
        <f t="shared" si="9"/>
        <v>4.5848355451969969E-2</v>
      </c>
      <c r="Z57" s="15">
        <f t="shared" si="10"/>
        <v>1.1992624151289988E-2</v>
      </c>
      <c r="AA57" s="15">
        <f t="shared" si="11"/>
        <v>1.9115055013239957E-2</v>
      </c>
      <c r="AB57" s="15">
        <f t="shared" si="12"/>
        <v>2.5652011538833303E-2</v>
      </c>
      <c r="AD57" s="21"/>
    </row>
    <row r="58" spans="1:30" ht="15" thickBot="1" x14ac:dyDescent="0.25">
      <c r="A58" s="63"/>
      <c r="B58" s="64" t="s">
        <v>3637</v>
      </c>
      <c r="C58" s="65" t="s">
        <v>3638</v>
      </c>
      <c r="D58" s="65" t="s">
        <v>139</v>
      </c>
      <c r="E58" s="66">
        <v>0.2681</v>
      </c>
      <c r="F58" s="66">
        <v>3.418275</v>
      </c>
      <c r="G58" s="1">
        <v>421</v>
      </c>
      <c r="H58" s="1">
        <v>421</v>
      </c>
      <c r="I58" s="1">
        <v>1439.0937750000001</v>
      </c>
      <c r="J58" s="1">
        <v>1439.0937750000001</v>
      </c>
      <c r="K58" s="1"/>
      <c r="L58" s="1"/>
      <c r="M58" s="1"/>
      <c r="N58" s="1"/>
      <c r="O58" s="1"/>
      <c r="P58" s="1"/>
      <c r="R58" s="1">
        <v>510</v>
      </c>
      <c r="S58" s="1">
        <v>1743.32025</v>
      </c>
      <c r="T58" s="15">
        <f t="shared" si="0"/>
        <v>1.2114014251781473</v>
      </c>
      <c r="U58" s="15">
        <f t="shared" si="1"/>
        <v>1.1857494136393141</v>
      </c>
      <c r="V58" s="16">
        <f t="shared" si="2"/>
        <v>499.20050314215121</v>
      </c>
      <c r="W58" s="16">
        <f t="shared" si="3"/>
        <v>78.200503142151206</v>
      </c>
      <c r="X58" s="16">
        <f t="shared" si="4"/>
        <v>267.31082487823693</v>
      </c>
      <c r="Y58" s="15">
        <f t="shared" si="9"/>
        <v>4.5848355451969969E-2</v>
      </c>
      <c r="Z58" s="15">
        <f t="shared" si="10"/>
        <v>1.1992624151289988E-2</v>
      </c>
      <c r="AA58" s="15">
        <f t="shared" si="11"/>
        <v>1.9115055013239957E-2</v>
      </c>
      <c r="AB58" s="15">
        <f t="shared" si="12"/>
        <v>2.5652011538833303E-2</v>
      </c>
      <c r="AD58" s="21"/>
    </row>
    <row r="59" spans="1:30" ht="20.5" thickBot="1" x14ac:dyDescent="0.25">
      <c r="A59" s="8">
        <v>27</v>
      </c>
      <c r="B59" s="9" t="s">
        <v>3432</v>
      </c>
      <c r="C59" s="10" t="s">
        <v>3433</v>
      </c>
      <c r="D59" s="10" t="s">
        <v>38</v>
      </c>
      <c r="E59" s="11">
        <v>0</v>
      </c>
      <c r="F59" s="11">
        <v>12.75</v>
      </c>
      <c r="G59" s="12">
        <v>742.15</v>
      </c>
      <c r="H59" s="12">
        <v>346.72</v>
      </c>
      <c r="I59" s="12">
        <v>4420.68</v>
      </c>
      <c r="J59" s="12">
        <v>3975.09555</v>
      </c>
      <c r="K59" s="12">
        <v>112.3479</v>
      </c>
      <c r="L59" s="12">
        <v>0</v>
      </c>
      <c r="M59" s="12">
        <v>0</v>
      </c>
      <c r="N59" s="12">
        <v>37.973590199999997</v>
      </c>
      <c r="O59" s="12">
        <v>126.76674729600001</v>
      </c>
      <c r="P59" s="13">
        <v>54.720979249439999</v>
      </c>
      <c r="R59" s="12">
        <v>372.1</v>
      </c>
      <c r="S59" s="12">
        <v>4237.4115000000002</v>
      </c>
      <c r="T59" s="15"/>
      <c r="U59" s="15"/>
      <c r="V59" s="16"/>
      <c r="W59" s="16"/>
      <c r="X59" s="16"/>
      <c r="Y59" s="15"/>
      <c r="Z59" s="15"/>
      <c r="AA59" s="15"/>
      <c r="AB59" s="15"/>
      <c r="AD59" s="21"/>
    </row>
    <row r="60" spans="1:30" ht="15" thickBot="1" x14ac:dyDescent="0.25">
      <c r="A60" s="63"/>
      <c r="B60" s="64" t="s">
        <v>3434</v>
      </c>
      <c r="C60" s="65" t="s">
        <v>3435</v>
      </c>
      <c r="D60" s="65" t="s">
        <v>139</v>
      </c>
      <c r="E60" s="66">
        <v>0.15826000000000001</v>
      </c>
      <c r="F60" s="66">
        <v>2.0178150000000001</v>
      </c>
      <c r="G60" s="1">
        <v>1970</v>
      </c>
      <c r="H60" s="1">
        <v>1970</v>
      </c>
      <c r="I60" s="1">
        <v>3975.09555</v>
      </c>
      <c r="J60" s="1">
        <v>3975.09555</v>
      </c>
      <c r="K60" s="1"/>
      <c r="L60" s="1"/>
      <c r="M60" s="1"/>
      <c r="N60" s="1"/>
      <c r="O60" s="1"/>
      <c r="P60" s="1"/>
      <c r="R60" s="1">
        <v>2100</v>
      </c>
      <c r="S60" s="1">
        <v>4237.4115000000002</v>
      </c>
      <c r="T60" s="15">
        <f t="shared" si="0"/>
        <v>1.0659898477157361</v>
      </c>
      <c r="U60" s="15">
        <f t="shared" si="1"/>
        <v>1.0403378361769029</v>
      </c>
      <c r="V60" s="16">
        <f t="shared" si="2"/>
        <v>2049.4655372684988</v>
      </c>
      <c r="W60" s="16">
        <f t="shared" si="3"/>
        <v>79.465537268498792</v>
      </c>
      <c r="X60" s="16">
        <f t="shared" si="4"/>
        <v>160.34675308343591</v>
      </c>
      <c r="Y60" s="15">
        <f t="shared" si="9"/>
        <v>4.5848355451969969E-2</v>
      </c>
      <c r="Z60" s="15">
        <f t="shared" si="10"/>
        <v>1.1992624151289988E-2</v>
      </c>
      <c r="AA60" s="15">
        <f t="shared" si="11"/>
        <v>1.9115055013239957E-2</v>
      </c>
      <c r="AB60" s="15">
        <f t="shared" si="12"/>
        <v>2.5652011538833303E-2</v>
      </c>
      <c r="AD60" s="21"/>
    </row>
    <row r="61" spans="1:30" ht="20.5" thickBot="1" x14ac:dyDescent="0.25">
      <c r="A61" s="8">
        <v>28</v>
      </c>
      <c r="B61" s="9" t="s">
        <v>3639</v>
      </c>
      <c r="C61" s="10" t="s">
        <v>3640</v>
      </c>
      <c r="D61" s="10" t="s">
        <v>38</v>
      </c>
      <c r="E61" s="11">
        <v>0</v>
      </c>
      <c r="F61" s="11">
        <v>12.75</v>
      </c>
      <c r="G61" s="12">
        <v>317.19</v>
      </c>
      <c r="H61" s="12">
        <v>342.03</v>
      </c>
      <c r="I61" s="12">
        <v>4360.88</v>
      </c>
      <c r="J61" s="12">
        <v>3969.57735</v>
      </c>
      <c r="K61" s="12">
        <v>65.518424999999993</v>
      </c>
      <c r="L61" s="12">
        <v>0</v>
      </c>
      <c r="M61" s="12">
        <v>0</v>
      </c>
      <c r="N61" s="12">
        <v>22.145227649999999</v>
      </c>
      <c r="O61" s="12">
        <v>111.327577272</v>
      </c>
      <c r="P61" s="13">
        <v>48.056404189079998</v>
      </c>
      <c r="R61" s="12">
        <v>388.82</v>
      </c>
      <c r="S61" s="12">
        <v>4517.4219000000003</v>
      </c>
      <c r="T61" s="15"/>
      <c r="U61" s="15"/>
      <c r="V61" s="16"/>
      <c r="W61" s="16"/>
      <c r="X61" s="16"/>
      <c r="Y61" s="15"/>
      <c r="Z61" s="15"/>
      <c r="AA61" s="15"/>
      <c r="AB61" s="15"/>
      <c r="AD61" s="21"/>
    </row>
    <row r="62" spans="1:30" x14ac:dyDescent="0.2">
      <c r="A62" s="63"/>
      <c r="B62" s="64" t="s">
        <v>187</v>
      </c>
      <c r="C62" s="65" t="s">
        <v>188</v>
      </c>
      <c r="D62" s="65" t="s">
        <v>92</v>
      </c>
      <c r="E62" s="66">
        <v>4.2000000000000003E-2</v>
      </c>
      <c r="F62" s="66">
        <v>0.53549999999999998</v>
      </c>
      <c r="G62" s="1">
        <v>45.7</v>
      </c>
      <c r="H62" s="1">
        <v>45.7</v>
      </c>
      <c r="I62" s="1">
        <v>24.472349999999999</v>
      </c>
      <c r="J62" s="1">
        <v>24.472349999999999</v>
      </c>
      <c r="K62" s="1"/>
      <c r="L62" s="1"/>
      <c r="M62" s="1"/>
      <c r="N62" s="1"/>
      <c r="O62" s="1"/>
      <c r="P62" s="1"/>
      <c r="R62" s="1">
        <v>52.8</v>
      </c>
      <c r="S62" s="1">
        <v>28.2744</v>
      </c>
      <c r="T62" s="15">
        <f t="shared" si="0"/>
        <v>1.1553610503282274</v>
      </c>
      <c r="U62" s="15">
        <f t="shared" si="1"/>
        <v>1.1297090387893942</v>
      </c>
      <c r="V62" s="16">
        <f t="shared" si="2"/>
        <v>51.627703072675317</v>
      </c>
      <c r="W62" s="16">
        <f t="shared" si="3"/>
        <v>5.9277030726753139</v>
      </c>
      <c r="X62" s="16">
        <f t="shared" si="4"/>
        <v>3.1742849954176307</v>
      </c>
      <c r="Y62" s="15">
        <f t="shared" si="9"/>
        <v>4.5848355451969969E-2</v>
      </c>
      <c r="Z62" s="15">
        <f t="shared" si="10"/>
        <v>1.1992624151289988E-2</v>
      </c>
      <c r="AA62" s="15">
        <f t="shared" si="11"/>
        <v>1.9115055013239957E-2</v>
      </c>
      <c r="AB62" s="15">
        <f t="shared" si="12"/>
        <v>2.5652011538833303E-2</v>
      </c>
      <c r="AD62" s="21"/>
    </row>
    <row r="63" spans="1:30" x14ac:dyDescent="0.2">
      <c r="A63" s="63"/>
      <c r="B63" s="64" t="s">
        <v>3641</v>
      </c>
      <c r="C63" s="65" t="s">
        <v>3642</v>
      </c>
      <c r="D63" s="65" t="s">
        <v>390</v>
      </c>
      <c r="E63" s="66">
        <v>0.25</v>
      </c>
      <c r="F63" s="66">
        <v>3.1875</v>
      </c>
      <c r="G63" s="1">
        <v>39.6</v>
      </c>
      <c r="H63" s="1">
        <v>39.6</v>
      </c>
      <c r="I63" s="1">
        <v>126.22499999999999</v>
      </c>
      <c r="J63" s="1">
        <v>126.22499999999999</v>
      </c>
      <c r="K63" s="1"/>
      <c r="L63" s="1"/>
      <c r="M63" s="1"/>
      <c r="N63" s="1"/>
      <c r="O63" s="1"/>
      <c r="P63" s="1"/>
      <c r="R63" s="1">
        <v>41.8</v>
      </c>
      <c r="S63" s="1">
        <v>133.23750000000001</v>
      </c>
      <c r="T63" s="15">
        <f t="shared" si="0"/>
        <v>1.0555555555555554</v>
      </c>
      <c r="U63" s="15">
        <f t="shared" si="1"/>
        <v>1.0299035440167221</v>
      </c>
      <c r="V63" s="16">
        <f t="shared" si="2"/>
        <v>40.784180343062197</v>
      </c>
      <c r="W63" s="16">
        <f t="shared" si="3"/>
        <v>1.1841803430621951</v>
      </c>
      <c r="X63" s="16">
        <f t="shared" si="4"/>
        <v>3.7745748435107469</v>
      </c>
      <c r="Y63" s="15">
        <f t="shared" si="9"/>
        <v>4.5848355451969969E-2</v>
      </c>
      <c r="Z63" s="15">
        <f t="shared" si="10"/>
        <v>1.1992624151289988E-2</v>
      </c>
      <c r="AA63" s="15">
        <f t="shared" si="11"/>
        <v>1.9115055013239957E-2</v>
      </c>
      <c r="AB63" s="15">
        <f t="shared" si="12"/>
        <v>2.5652011538833303E-2</v>
      </c>
      <c r="AD63" s="21"/>
    </row>
    <row r="64" spans="1:30" ht="15" thickBot="1" x14ac:dyDescent="0.25">
      <c r="A64" s="63"/>
      <c r="B64" s="64" t="s">
        <v>3643</v>
      </c>
      <c r="C64" s="65" t="s">
        <v>3644</v>
      </c>
      <c r="D64" s="65" t="s">
        <v>92</v>
      </c>
      <c r="E64" s="66">
        <v>0.156</v>
      </c>
      <c r="F64" s="66">
        <v>1.9890000000000001</v>
      </c>
      <c r="G64" s="1">
        <v>1920</v>
      </c>
      <c r="H64" s="1">
        <v>1920</v>
      </c>
      <c r="I64" s="1">
        <v>3818.88</v>
      </c>
      <c r="J64" s="1">
        <v>3818.88</v>
      </c>
      <c r="K64" s="1"/>
      <c r="L64" s="1"/>
      <c r="M64" s="1"/>
      <c r="N64" s="1"/>
      <c r="O64" s="1"/>
      <c r="P64" s="1"/>
      <c r="R64" s="1">
        <v>2190</v>
      </c>
      <c r="S64" s="1">
        <v>4355.91</v>
      </c>
      <c r="T64" s="15">
        <f t="shared" si="0"/>
        <v>1.140625</v>
      </c>
      <c r="U64" s="15">
        <f t="shared" si="1"/>
        <v>1.1149729884611668</v>
      </c>
      <c r="V64" s="16">
        <f t="shared" si="2"/>
        <v>2140.7481378454404</v>
      </c>
      <c r="W64" s="16">
        <f t="shared" si="3"/>
        <v>220.7481378454404</v>
      </c>
      <c r="X64" s="16">
        <f t="shared" si="4"/>
        <v>439.06804617458096</v>
      </c>
      <c r="Y64" s="15">
        <f t="shared" si="9"/>
        <v>4.5848355451969969E-2</v>
      </c>
      <c r="Z64" s="15">
        <f t="shared" si="10"/>
        <v>1.1992624151289988E-2</v>
      </c>
      <c r="AA64" s="15">
        <f t="shared" si="11"/>
        <v>1.9115055013239957E-2</v>
      </c>
      <c r="AB64" s="15">
        <f t="shared" si="12"/>
        <v>2.5652011538833303E-2</v>
      </c>
      <c r="AD64" s="21"/>
    </row>
    <row r="65" spans="1:30" ht="15" thickBot="1" x14ac:dyDescent="0.25">
      <c r="A65" s="8">
        <v>29</v>
      </c>
      <c r="B65" s="9" t="s">
        <v>3645</v>
      </c>
      <c r="C65" s="10" t="s">
        <v>3646</v>
      </c>
      <c r="D65" s="10" t="s">
        <v>38</v>
      </c>
      <c r="E65" s="11">
        <v>0</v>
      </c>
      <c r="F65" s="11">
        <v>12.75</v>
      </c>
      <c r="G65" s="12">
        <v>21.28</v>
      </c>
      <c r="H65" s="12">
        <v>15.34</v>
      </c>
      <c r="I65" s="12">
        <v>195.59</v>
      </c>
      <c r="J65" s="12">
        <v>141.546165</v>
      </c>
      <c r="K65" s="12">
        <v>8.5871250000000003</v>
      </c>
      <c r="L65" s="12">
        <v>0</v>
      </c>
      <c r="M65" s="12">
        <v>0</v>
      </c>
      <c r="N65" s="12">
        <v>2.90244825</v>
      </c>
      <c r="O65" s="12">
        <v>15.368807159999999</v>
      </c>
      <c r="P65" s="13">
        <v>6.6342017573999996</v>
      </c>
      <c r="R65" s="12">
        <v>20.52</v>
      </c>
      <c r="S65" s="12">
        <v>200.17767749999999</v>
      </c>
      <c r="T65" s="15"/>
      <c r="U65" s="15"/>
      <c r="V65" s="16"/>
      <c r="W65" s="16"/>
      <c r="X65" s="16"/>
      <c r="Y65" s="15"/>
      <c r="Z65" s="15"/>
      <c r="AA65" s="15"/>
      <c r="AB65" s="15"/>
      <c r="AD65" s="21"/>
    </row>
    <row r="66" spans="1:30" x14ac:dyDescent="0.2">
      <c r="A66" s="63"/>
      <c r="B66" s="64" t="s">
        <v>3456</v>
      </c>
      <c r="C66" s="65" t="s">
        <v>3457</v>
      </c>
      <c r="D66" s="65" t="s">
        <v>139</v>
      </c>
      <c r="E66" s="66">
        <v>1.111E-2</v>
      </c>
      <c r="F66" s="66">
        <v>0.14165249999999999</v>
      </c>
      <c r="G66" s="1">
        <v>506</v>
      </c>
      <c r="H66" s="1">
        <v>506</v>
      </c>
      <c r="I66" s="1">
        <v>71.676164999999997</v>
      </c>
      <c r="J66" s="1">
        <v>71.676164999999997</v>
      </c>
      <c r="K66" s="1"/>
      <c r="L66" s="1"/>
      <c r="M66" s="1"/>
      <c r="N66" s="1"/>
      <c r="O66" s="1"/>
      <c r="P66" s="1"/>
      <c r="R66" s="1">
        <v>811</v>
      </c>
      <c r="S66" s="1">
        <v>114.8801775</v>
      </c>
      <c r="T66" s="15">
        <f t="shared" si="0"/>
        <v>1.6027667984189724</v>
      </c>
      <c r="U66" s="15">
        <f t="shared" si="1"/>
        <v>1.5771147868801392</v>
      </c>
      <c r="V66" s="16">
        <f t="shared" si="2"/>
        <v>798.02008216135039</v>
      </c>
      <c r="W66" s="16">
        <f t="shared" si="3"/>
        <v>292.02008216135039</v>
      </c>
      <c r="X66" s="16">
        <f t="shared" si="4"/>
        <v>41.365374688360681</v>
      </c>
      <c r="Y66" s="15">
        <f t="shared" si="9"/>
        <v>4.5848355451969969E-2</v>
      </c>
      <c r="Z66" s="15">
        <f t="shared" si="10"/>
        <v>1.1992624151289988E-2</v>
      </c>
      <c r="AA66" s="15">
        <f t="shared" si="11"/>
        <v>1.9115055013239957E-2</v>
      </c>
      <c r="AB66" s="15">
        <f t="shared" si="12"/>
        <v>2.5652011538833303E-2</v>
      </c>
      <c r="AD66" s="21"/>
    </row>
    <row r="67" spans="1:30" ht="15" thickBot="1" x14ac:dyDescent="0.25">
      <c r="A67" s="63"/>
      <c r="B67" s="64" t="s">
        <v>3462</v>
      </c>
      <c r="C67" s="65" t="s">
        <v>3463</v>
      </c>
      <c r="D67" s="65" t="s">
        <v>139</v>
      </c>
      <c r="E67" s="66">
        <v>0.01</v>
      </c>
      <c r="F67" s="66">
        <v>0.1275</v>
      </c>
      <c r="G67" s="1">
        <v>548</v>
      </c>
      <c r="H67" s="1">
        <v>548</v>
      </c>
      <c r="I67" s="1">
        <v>69.87</v>
      </c>
      <c r="J67" s="1">
        <v>69.87</v>
      </c>
      <c r="K67" s="1"/>
      <c r="L67" s="1"/>
      <c r="M67" s="1"/>
      <c r="N67" s="1"/>
      <c r="O67" s="1"/>
      <c r="P67" s="1"/>
      <c r="R67" s="1">
        <v>669</v>
      </c>
      <c r="S67" s="1">
        <v>85.297499999999999</v>
      </c>
      <c r="T67" s="15">
        <f t="shared" si="0"/>
        <v>1.2208029197080292</v>
      </c>
      <c r="U67" s="15">
        <f t="shared" si="1"/>
        <v>1.195150908169196</v>
      </c>
      <c r="V67" s="16">
        <f t="shared" si="2"/>
        <v>654.94269767671938</v>
      </c>
      <c r="W67" s="16">
        <f t="shared" si="3"/>
        <v>106.94269767671938</v>
      </c>
      <c r="X67" s="16">
        <f t="shared" si="4"/>
        <v>13.635193953781721</v>
      </c>
      <c r="Y67" s="15">
        <f t="shared" si="9"/>
        <v>4.5848355451969969E-2</v>
      </c>
      <c r="Z67" s="15">
        <f t="shared" si="10"/>
        <v>1.1992624151289988E-2</v>
      </c>
      <c r="AA67" s="15">
        <f t="shared" si="11"/>
        <v>1.9115055013239957E-2</v>
      </c>
      <c r="AB67" s="15">
        <f t="shared" si="12"/>
        <v>2.5652011538833303E-2</v>
      </c>
      <c r="AD67" s="21"/>
    </row>
    <row r="68" spans="1:30" ht="15" thickBot="1" x14ac:dyDescent="0.25">
      <c r="A68" s="8">
        <v>30</v>
      </c>
      <c r="B68" s="9" t="s">
        <v>3647</v>
      </c>
      <c r="C68" s="10" t="s">
        <v>3648</v>
      </c>
      <c r="D68" s="10" t="s">
        <v>38</v>
      </c>
      <c r="E68" s="11">
        <v>0</v>
      </c>
      <c r="F68" s="11">
        <v>12.75</v>
      </c>
      <c r="G68" s="12">
        <v>72.459999999999994</v>
      </c>
      <c r="H68" s="12">
        <v>24.54</v>
      </c>
      <c r="I68" s="12">
        <v>312.89</v>
      </c>
      <c r="J68" s="12">
        <v>273.84449999999998</v>
      </c>
      <c r="K68" s="12">
        <v>7.4638499999999999</v>
      </c>
      <c r="L68" s="12">
        <v>0</v>
      </c>
      <c r="M68" s="12">
        <v>0</v>
      </c>
      <c r="N68" s="12">
        <v>2.5227813000000001</v>
      </c>
      <c r="O68" s="12">
        <v>11.122887024000001</v>
      </c>
      <c r="P68" s="13">
        <v>4.8013795653600004</v>
      </c>
      <c r="R68" s="12">
        <v>30.92</v>
      </c>
      <c r="S68" s="12">
        <v>349.97474999999997</v>
      </c>
      <c r="T68" s="15"/>
      <c r="U68" s="15"/>
      <c r="V68" s="16"/>
      <c r="W68" s="16"/>
      <c r="X68" s="16"/>
      <c r="Y68" s="15"/>
      <c r="Z68" s="15"/>
      <c r="AA68" s="15"/>
      <c r="AB68" s="15"/>
      <c r="AD68" s="21"/>
    </row>
    <row r="69" spans="1:30" x14ac:dyDescent="0.2">
      <c r="A69" s="63"/>
      <c r="B69" s="64" t="s">
        <v>3440</v>
      </c>
      <c r="C69" s="65" t="s">
        <v>3441</v>
      </c>
      <c r="D69" s="65" t="s">
        <v>139</v>
      </c>
      <c r="E69" s="66">
        <v>1.5200000000000001E-3</v>
      </c>
      <c r="F69" s="66">
        <v>1.9380000000000001E-2</v>
      </c>
      <c r="G69" s="1">
        <v>12900</v>
      </c>
      <c r="H69" s="1">
        <v>12900</v>
      </c>
      <c r="I69" s="1">
        <v>250.00200000000001</v>
      </c>
      <c r="J69" s="1">
        <v>250.00200000000001</v>
      </c>
      <c r="K69" s="1"/>
      <c r="L69" s="1"/>
      <c r="M69" s="1"/>
      <c r="N69" s="1"/>
      <c r="O69" s="1"/>
      <c r="P69" s="1"/>
      <c r="R69" s="1">
        <v>16700</v>
      </c>
      <c r="S69" s="1">
        <v>323.64600000000002</v>
      </c>
      <c r="T69" s="15">
        <f t="shared" si="0"/>
        <v>1.2945736434108528</v>
      </c>
      <c r="U69" s="15">
        <f t="shared" si="1"/>
        <v>1.2689216318720196</v>
      </c>
      <c r="V69" s="16">
        <f t="shared" si="2"/>
        <v>16369.089051149052</v>
      </c>
      <c r="W69" s="16">
        <f t="shared" si="3"/>
        <v>3469.0890511490525</v>
      </c>
      <c r="X69" s="16">
        <f t="shared" si="4"/>
        <v>67.23094581126864</v>
      </c>
      <c r="Y69" s="15">
        <f t="shared" si="9"/>
        <v>4.5848355451969969E-2</v>
      </c>
      <c r="Z69" s="15">
        <f t="shared" si="10"/>
        <v>1.1992624151289988E-2</v>
      </c>
      <c r="AA69" s="15">
        <f t="shared" si="11"/>
        <v>1.9115055013239957E-2</v>
      </c>
      <c r="AB69" s="15">
        <f t="shared" si="12"/>
        <v>2.5652011538833303E-2</v>
      </c>
      <c r="AD69" s="21"/>
    </row>
    <row r="70" spans="1:30" ht="15" thickBot="1" x14ac:dyDescent="0.25">
      <c r="A70" s="63"/>
      <c r="B70" s="64" t="s">
        <v>3442</v>
      </c>
      <c r="C70" s="65" t="s">
        <v>3443</v>
      </c>
      <c r="D70" s="65" t="s">
        <v>139</v>
      </c>
      <c r="E70" s="66">
        <v>5.0000000000000001E-3</v>
      </c>
      <c r="F70" s="66">
        <v>6.3750000000000001E-2</v>
      </c>
      <c r="G70" s="1">
        <v>374</v>
      </c>
      <c r="H70" s="1">
        <v>374</v>
      </c>
      <c r="I70" s="1">
        <v>23.842500000000001</v>
      </c>
      <c r="J70" s="1">
        <v>23.842500000000001</v>
      </c>
      <c r="K70" s="1"/>
      <c r="L70" s="1"/>
      <c r="M70" s="1"/>
      <c r="N70" s="1"/>
      <c r="O70" s="1"/>
      <c r="P70" s="1"/>
      <c r="R70" s="1">
        <v>413</v>
      </c>
      <c r="S70" s="1">
        <v>26.328749999999999</v>
      </c>
      <c r="T70" s="15">
        <f t="shared" si="0"/>
        <v>1.1042780748663101</v>
      </c>
      <c r="U70" s="15">
        <f t="shared" si="1"/>
        <v>1.0786260633274769</v>
      </c>
      <c r="V70" s="16">
        <f t="shared" si="2"/>
        <v>403.40614768447637</v>
      </c>
      <c r="W70" s="16">
        <f t="shared" si="3"/>
        <v>29.406147684476366</v>
      </c>
      <c r="X70" s="16">
        <f t="shared" si="4"/>
        <v>1.8746419148853684</v>
      </c>
      <c r="Y70" s="15">
        <f t="shared" si="9"/>
        <v>4.5848355451969969E-2</v>
      </c>
      <c r="Z70" s="15">
        <f t="shared" si="10"/>
        <v>1.1992624151289988E-2</v>
      </c>
      <c r="AA70" s="15">
        <f t="shared" si="11"/>
        <v>1.9115055013239957E-2</v>
      </c>
      <c r="AB70" s="15">
        <f t="shared" si="12"/>
        <v>2.5652011538833303E-2</v>
      </c>
      <c r="AD70" s="21"/>
    </row>
    <row r="71" spans="1:30" ht="15" thickBot="1" x14ac:dyDescent="0.25">
      <c r="A71" s="8">
        <v>31</v>
      </c>
      <c r="B71" s="9" t="s">
        <v>3649</v>
      </c>
      <c r="C71" s="10" t="s">
        <v>3650</v>
      </c>
      <c r="D71" s="10" t="s">
        <v>38</v>
      </c>
      <c r="E71" s="11">
        <v>0</v>
      </c>
      <c r="F71" s="11">
        <v>12.75</v>
      </c>
      <c r="G71" s="12">
        <v>10.01</v>
      </c>
      <c r="H71" s="12">
        <v>11.2</v>
      </c>
      <c r="I71" s="12">
        <v>142.80000000000001</v>
      </c>
      <c r="J71" s="12">
        <v>131.35050000000001</v>
      </c>
      <c r="K71" s="12">
        <v>3.8913000000000002</v>
      </c>
      <c r="L71" s="12">
        <v>0</v>
      </c>
      <c r="M71" s="12">
        <v>0</v>
      </c>
      <c r="N71" s="12">
        <v>1.3152594</v>
      </c>
      <c r="O71" s="12">
        <v>3.2739405119999998</v>
      </c>
      <c r="P71" s="13">
        <v>1.4132509876799999</v>
      </c>
      <c r="R71" s="12">
        <v>11.82</v>
      </c>
      <c r="S71" s="12">
        <v>137.85300000000001</v>
      </c>
      <c r="T71" s="15"/>
      <c r="U71" s="15"/>
      <c r="V71" s="16"/>
      <c r="W71" s="16"/>
      <c r="X71" s="16"/>
      <c r="Y71" s="15"/>
      <c r="Z71" s="15"/>
      <c r="AA71" s="15"/>
      <c r="AB71" s="15"/>
      <c r="AD71" s="21"/>
    </row>
    <row r="72" spans="1:30" ht="15" thickBot="1" x14ac:dyDescent="0.25">
      <c r="A72" s="63"/>
      <c r="B72" s="64" t="s">
        <v>3651</v>
      </c>
      <c r="C72" s="65" t="s">
        <v>3652</v>
      </c>
      <c r="D72" s="65" t="s">
        <v>139</v>
      </c>
      <c r="E72" s="66">
        <v>5.1000000000000004E-4</v>
      </c>
      <c r="F72" s="66">
        <v>6.5024999999999996E-3</v>
      </c>
      <c r="G72" s="1">
        <v>20200</v>
      </c>
      <c r="H72" s="1">
        <v>20200</v>
      </c>
      <c r="I72" s="1">
        <v>131.35050000000001</v>
      </c>
      <c r="J72" s="1">
        <v>131.35050000000001</v>
      </c>
      <c r="K72" s="1"/>
      <c r="L72" s="1"/>
      <c r="M72" s="1"/>
      <c r="N72" s="1"/>
      <c r="O72" s="1"/>
      <c r="P72" s="1"/>
      <c r="R72" s="1">
        <v>21200</v>
      </c>
      <c r="S72" s="1">
        <v>137.85300000000001</v>
      </c>
      <c r="T72" s="15">
        <f t="shared" si="0"/>
        <v>1.0495049504950495</v>
      </c>
      <c r="U72" s="15">
        <f t="shared" si="1"/>
        <v>1.0238529389562163</v>
      </c>
      <c r="V72" s="16">
        <f t="shared" si="2"/>
        <v>20681.829366915568</v>
      </c>
      <c r="W72" s="16">
        <f t="shared" si="3"/>
        <v>481.82936691556824</v>
      </c>
      <c r="X72" s="16">
        <f t="shared" si="4"/>
        <v>3.1330954583684822</v>
      </c>
      <c r="Y72" s="15">
        <f t="shared" si="9"/>
        <v>4.5848355451969969E-2</v>
      </c>
      <c r="Z72" s="15">
        <f t="shared" si="10"/>
        <v>1.1992624151289988E-2</v>
      </c>
      <c r="AA72" s="15">
        <f t="shared" si="11"/>
        <v>1.9115055013239957E-2</v>
      </c>
      <c r="AB72" s="15">
        <f t="shared" si="12"/>
        <v>2.5652011538833303E-2</v>
      </c>
      <c r="AD72" s="21"/>
    </row>
    <row r="73" spans="1:30" ht="15" thickBot="1" x14ac:dyDescent="0.25">
      <c r="A73" s="8">
        <v>32</v>
      </c>
      <c r="B73" s="9" t="s">
        <v>3653</v>
      </c>
      <c r="C73" s="10" t="s">
        <v>3654</v>
      </c>
      <c r="D73" s="10" t="s">
        <v>38</v>
      </c>
      <c r="E73" s="11">
        <v>0</v>
      </c>
      <c r="F73" s="11">
        <v>12.75</v>
      </c>
      <c r="G73" s="12">
        <v>173.43</v>
      </c>
      <c r="H73" s="12">
        <v>53.39</v>
      </c>
      <c r="I73" s="12">
        <v>680.72</v>
      </c>
      <c r="J73" s="12">
        <v>664.47900000000004</v>
      </c>
      <c r="K73" s="12">
        <v>3.5725500000000001</v>
      </c>
      <c r="L73" s="12">
        <v>0</v>
      </c>
      <c r="M73" s="12">
        <v>0</v>
      </c>
      <c r="N73" s="12">
        <v>1.2075218999999999</v>
      </c>
      <c r="O73" s="12">
        <v>4.6188105119999996</v>
      </c>
      <c r="P73" s="13">
        <v>1.9937865376799999</v>
      </c>
      <c r="R73" s="12">
        <v>68.88</v>
      </c>
      <c r="S73" s="12">
        <v>860.21699999999998</v>
      </c>
      <c r="T73" s="15"/>
      <c r="U73" s="15"/>
      <c r="V73" s="16"/>
      <c r="W73" s="16"/>
      <c r="X73" s="16"/>
      <c r="Y73" s="15"/>
      <c r="Z73" s="15"/>
      <c r="AA73" s="15"/>
      <c r="AB73" s="15"/>
      <c r="AD73" s="21"/>
    </row>
    <row r="74" spans="1:30" ht="15" thickBot="1" x14ac:dyDescent="0.25">
      <c r="A74" s="63"/>
      <c r="B74" s="64" t="s">
        <v>3440</v>
      </c>
      <c r="C74" s="65" t="s">
        <v>3441</v>
      </c>
      <c r="D74" s="65" t="s">
        <v>139</v>
      </c>
      <c r="E74" s="66">
        <v>4.0400000000000002E-3</v>
      </c>
      <c r="F74" s="66">
        <v>5.151E-2</v>
      </c>
      <c r="G74" s="1">
        <v>12900</v>
      </c>
      <c r="H74" s="1">
        <v>12900</v>
      </c>
      <c r="I74" s="1">
        <v>664.47900000000004</v>
      </c>
      <c r="J74" s="1">
        <v>664.47900000000004</v>
      </c>
      <c r="K74" s="1"/>
      <c r="L74" s="1"/>
      <c r="M74" s="1"/>
      <c r="N74" s="1"/>
      <c r="O74" s="1"/>
      <c r="P74" s="1"/>
      <c r="R74" s="1">
        <v>16700</v>
      </c>
      <c r="S74" s="1">
        <v>860.21699999999998</v>
      </c>
      <c r="T74" s="15">
        <f t="shared" si="0"/>
        <v>1.2945736434108528</v>
      </c>
      <c r="U74" s="15">
        <f t="shared" si="1"/>
        <v>1.2689216318720196</v>
      </c>
      <c r="V74" s="16">
        <f t="shared" si="2"/>
        <v>16369.089051149052</v>
      </c>
      <c r="W74" s="16">
        <f t="shared" si="3"/>
        <v>3469.0890511490525</v>
      </c>
      <c r="X74" s="16">
        <f t="shared" si="4"/>
        <v>178.6927770246877</v>
      </c>
      <c r="Y74" s="15">
        <f t="shared" si="9"/>
        <v>4.5848355451969969E-2</v>
      </c>
      <c r="Z74" s="15">
        <f t="shared" si="10"/>
        <v>1.1992624151289988E-2</v>
      </c>
      <c r="AA74" s="15">
        <f t="shared" si="11"/>
        <v>1.9115055013239957E-2</v>
      </c>
      <c r="AB74" s="15">
        <f t="shared" si="12"/>
        <v>2.5652011538833303E-2</v>
      </c>
      <c r="AD74" s="21"/>
    </row>
    <row r="75" spans="1:30" ht="15" thickBot="1" x14ac:dyDescent="0.25">
      <c r="A75" s="8">
        <v>33</v>
      </c>
      <c r="B75" s="9" t="s">
        <v>3655</v>
      </c>
      <c r="C75" s="10" t="s">
        <v>3656</v>
      </c>
      <c r="D75" s="10" t="s">
        <v>38</v>
      </c>
      <c r="E75" s="11">
        <v>0</v>
      </c>
      <c r="F75" s="11">
        <v>12.75</v>
      </c>
      <c r="G75" s="12">
        <v>493.84</v>
      </c>
      <c r="H75" s="12">
        <v>477.26</v>
      </c>
      <c r="I75" s="12">
        <v>6085.07</v>
      </c>
      <c r="J75" s="12">
        <v>3782.8944000000001</v>
      </c>
      <c r="K75" s="12">
        <v>408.89377500000001</v>
      </c>
      <c r="L75" s="12">
        <v>0</v>
      </c>
      <c r="M75" s="12">
        <v>0</v>
      </c>
      <c r="N75" s="12">
        <v>138.20609594999999</v>
      </c>
      <c r="O75" s="12">
        <v>654.96113805599998</v>
      </c>
      <c r="P75" s="13">
        <v>282.72489126084002</v>
      </c>
      <c r="R75" s="12">
        <v>545.37</v>
      </c>
      <c r="S75" s="12">
        <v>4457.0735999999997</v>
      </c>
      <c r="T75" s="15"/>
      <c r="U75" s="15"/>
      <c r="V75" s="16"/>
      <c r="W75" s="16"/>
      <c r="X75" s="16"/>
      <c r="Y75" s="15"/>
      <c r="Z75" s="15"/>
      <c r="AA75" s="15"/>
      <c r="AB75" s="15"/>
      <c r="AD75" s="21"/>
    </row>
    <row r="76" spans="1:30" ht="15" thickBot="1" x14ac:dyDescent="0.25">
      <c r="A76" s="63"/>
      <c r="B76" s="64" t="s">
        <v>3657</v>
      </c>
      <c r="C76" s="65" t="s">
        <v>3658</v>
      </c>
      <c r="D76" s="65" t="s">
        <v>139</v>
      </c>
      <c r="E76" s="66">
        <v>7.3440000000000005E-2</v>
      </c>
      <c r="F76" s="66">
        <v>0.93635999999999997</v>
      </c>
      <c r="G76" s="1">
        <v>4040</v>
      </c>
      <c r="H76" s="1">
        <v>4040</v>
      </c>
      <c r="I76" s="1">
        <v>3782.8944000000001</v>
      </c>
      <c r="J76" s="1">
        <v>3782.8944000000001</v>
      </c>
      <c r="K76" s="1"/>
      <c r="L76" s="1"/>
      <c r="M76" s="1"/>
      <c r="N76" s="1"/>
      <c r="O76" s="1"/>
      <c r="P76" s="1"/>
      <c r="R76" s="1">
        <v>4760</v>
      </c>
      <c r="S76" s="1">
        <v>4457.0735999999997</v>
      </c>
      <c r="T76" s="15">
        <f t="shared" si="0"/>
        <v>1.1782178217821782</v>
      </c>
      <c r="U76" s="15">
        <f t="shared" si="1"/>
        <v>1.1525658102433449</v>
      </c>
      <c r="V76" s="16">
        <f t="shared" si="2"/>
        <v>4656.3658733831135</v>
      </c>
      <c r="W76" s="16">
        <f t="shared" si="3"/>
        <v>616.36587338311347</v>
      </c>
      <c r="X76" s="16">
        <f t="shared" si="4"/>
        <v>577.1403492010121</v>
      </c>
      <c r="Y76" s="15">
        <f t="shared" si="9"/>
        <v>4.5848355451969969E-2</v>
      </c>
      <c r="Z76" s="15">
        <f t="shared" si="10"/>
        <v>1.1992624151289988E-2</v>
      </c>
      <c r="AA76" s="15">
        <f t="shared" si="11"/>
        <v>1.9115055013239957E-2</v>
      </c>
      <c r="AB76" s="15">
        <f t="shared" si="12"/>
        <v>2.5652011538833303E-2</v>
      </c>
      <c r="AD76" s="21"/>
    </row>
    <row r="77" spans="1:30" ht="15" thickBot="1" x14ac:dyDescent="0.25">
      <c r="A77" s="8">
        <v>34</v>
      </c>
      <c r="B77" s="9" t="s">
        <v>3659</v>
      </c>
      <c r="C77" s="10" t="s">
        <v>3660</v>
      </c>
      <c r="D77" s="10" t="s">
        <v>38</v>
      </c>
      <c r="E77" s="11">
        <v>0</v>
      </c>
      <c r="F77" s="11">
        <v>12.75</v>
      </c>
      <c r="G77" s="12">
        <v>22.77</v>
      </c>
      <c r="H77" s="12">
        <v>17.2</v>
      </c>
      <c r="I77" s="12">
        <v>219.3</v>
      </c>
      <c r="J77" s="12">
        <v>30.630600000000001</v>
      </c>
      <c r="K77" s="12">
        <v>77.460075000000003</v>
      </c>
      <c r="L77" s="12">
        <v>0</v>
      </c>
      <c r="M77" s="12">
        <v>0</v>
      </c>
      <c r="N77" s="12">
        <v>26.181505349999998</v>
      </c>
      <c r="O77" s="12">
        <v>53.681282568</v>
      </c>
      <c r="P77" s="13">
        <v>23.17242030852</v>
      </c>
      <c r="R77" s="12">
        <v>19.600000000000001</v>
      </c>
      <c r="S77" s="12">
        <v>38.45655</v>
      </c>
      <c r="T77" s="15"/>
      <c r="U77" s="15"/>
      <c r="V77" s="16"/>
      <c r="W77" s="16"/>
      <c r="X77" s="16"/>
      <c r="Y77" s="15"/>
      <c r="Z77" s="15"/>
      <c r="AA77" s="15"/>
      <c r="AB77" s="15"/>
      <c r="AD77" s="21"/>
    </row>
    <row r="78" spans="1:30" x14ac:dyDescent="0.2">
      <c r="A78" s="63"/>
      <c r="B78" s="64" t="s">
        <v>537</v>
      </c>
      <c r="C78" s="65" t="s">
        <v>538</v>
      </c>
      <c r="D78" s="65" t="s">
        <v>139</v>
      </c>
      <c r="E78" s="66">
        <v>6.6E-3</v>
      </c>
      <c r="F78" s="66">
        <v>8.4150000000000003E-2</v>
      </c>
      <c r="G78" s="1">
        <v>364</v>
      </c>
      <c r="H78" s="1">
        <v>364</v>
      </c>
      <c r="I78" s="1">
        <v>30.630600000000001</v>
      </c>
      <c r="J78" s="1">
        <v>30.630600000000001</v>
      </c>
      <c r="K78" s="1"/>
      <c r="L78" s="1"/>
      <c r="M78" s="1"/>
      <c r="N78" s="1"/>
      <c r="O78" s="1"/>
      <c r="P78" s="1"/>
      <c r="R78" s="1">
        <v>457</v>
      </c>
      <c r="S78" s="1">
        <v>38.45655</v>
      </c>
      <c r="T78" s="15">
        <f t="shared" si="0"/>
        <v>1.2554945054945055</v>
      </c>
      <c r="U78" s="15">
        <f t="shared" si="1"/>
        <v>1.2298424939556722</v>
      </c>
      <c r="V78" s="16">
        <f t="shared" si="2"/>
        <v>447.66266779986472</v>
      </c>
      <c r="W78" s="16">
        <f t="shared" si="3"/>
        <v>83.662667799864721</v>
      </c>
      <c r="X78" s="16">
        <f t="shared" si="4"/>
        <v>7.0402134953586168</v>
      </c>
      <c r="Y78" s="15">
        <f t="shared" si="9"/>
        <v>4.5848355451969969E-2</v>
      </c>
      <c r="Z78" s="15">
        <f t="shared" si="10"/>
        <v>1.1992624151289988E-2</v>
      </c>
      <c r="AA78" s="15">
        <f t="shared" si="11"/>
        <v>1.9115055013239957E-2</v>
      </c>
      <c r="AB78" s="15">
        <f t="shared" si="12"/>
        <v>2.5652011538833303E-2</v>
      </c>
      <c r="AD78" s="21"/>
    </row>
    <row r="79" spans="1:30" ht="15" thickBot="1" x14ac:dyDescent="0.35">
      <c r="A79" s="58"/>
      <c r="B79" s="59" t="s">
        <v>26</v>
      </c>
      <c r="C79" s="60" t="s">
        <v>117</v>
      </c>
      <c r="D79" s="60"/>
      <c r="E79" s="61"/>
      <c r="F79" s="61"/>
      <c r="G79" s="62"/>
      <c r="H79" s="62"/>
      <c r="I79" s="62">
        <v>1282.3399999999999</v>
      </c>
      <c r="J79" s="62">
        <v>887.25379999999996</v>
      </c>
      <c r="K79" s="62">
        <v>145.70400000000001</v>
      </c>
      <c r="L79" s="62">
        <v>0</v>
      </c>
      <c r="M79" s="62">
        <v>0</v>
      </c>
      <c r="N79" s="62">
        <v>49.247951999999998</v>
      </c>
      <c r="O79" s="62">
        <v>112.40925695999999</v>
      </c>
      <c r="P79" s="62">
        <v>48.523329254399997</v>
      </c>
      <c r="R79" s="62"/>
      <c r="S79" s="62">
        <v>1052.0935999999999</v>
      </c>
      <c r="T79" s="15"/>
      <c r="U79" s="15"/>
      <c r="V79" s="16"/>
      <c r="W79" s="16"/>
      <c r="X79" s="16"/>
      <c r="Y79" s="15"/>
      <c r="Z79" s="15"/>
      <c r="AA79" s="15"/>
      <c r="AB79" s="15"/>
      <c r="AD79" s="21"/>
    </row>
    <row r="80" spans="1:30" ht="20.5" thickBot="1" x14ac:dyDescent="0.25">
      <c r="A80" s="8">
        <v>35</v>
      </c>
      <c r="B80" s="9" t="s">
        <v>3661</v>
      </c>
      <c r="C80" s="10" t="s">
        <v>3662</v>
      </c>
      <c r="D80" s="10" t="s">
        <v>95</v>
      </c>
      <c r="E80" s="11">
        <v>0</v>
      </c>
      <c r="F80" s="11">
        <v>2</v>
      </c>
      <c r="G80" s="12">
        <v>378.84</v>
      </c>
      <c r="H80" s="12">
        <v>322.32</v>
      </c>
      <c r="I80" s="12">
        <v>644.64</v>
      </c>
      <c r="J80" s="12">
        <v>431.14080000000001</v>
      </c>
      <c r="K80" s="12">
        <v>94.575000000000003</v>
      </c>
      <c r="L80" s="12">
        <v>0</v>
      </c>
      <c r="M80" s="12">
        <v>0</v>
      </c>
      <c r="N80" s="12">
        <v>31.966349999999998</v>
      </c>
      <c r="O80" s="12">
        <v>60.739848000000002</v>
      </c>
      <c r="P80" s="13">
        <v>26.219367720000001</v>
      </c>
      <c r="R80" s="12">
        <v>352.59</v>
      </c>
      <c r="S80" s="12">
        <v>469.34160000000003</v>
      </c>
      <c r="T80" s="15"/>
      <c r="U80" s="15"/>
      <c r="V80" s="16"/>
      <c r="W80" s="16"/>
      <c r="X80" s="16"/>
      <c r="Y80" s="15"/>
      <c r="Z80" s="15"/>
      <c r="AA80" s="15"/>
      <c r="AB80" s="15"/>
      <c r="AD80" s="21"/>
    </row>
    <row r="81" spans="1:30" x14ac:dyDescent="0.2">
      <c r="A81" s="63"/>
      <c r="B81" s="64" t="s">
        <v>289</v>
      </c>
      <c r="C81" s="65" t="s">
        <v>290</v>
      </c>
      <c r="D81" s="65" t="s">
        <v>92</v>
      </c>
      <c r="E81" s="66">
        <v>1.56E-3</v>
      </c>
      <c r="F81" s="66">
        <v>3.1199999999999999E-3</v>
      </c>
      <c r="G81" s="1">
        <v>2140</v>
      </c>
      <c r="H81" s="1">
        <v>2140</v>
      </c>
      <c r="I81" s="1">
        <v>6.6768000000000001</v>
      </c>
      <c r="J81" s="1">
        <v>6.6768000000000001</v>
      </c>
      <c r="K81" s="1"/>
      <c r="L81" s="1"/>
      <c r="M81" s="1"/>
      <c r="N81" s="1"/>
      <c r="O81" s="1"/>
      <c r="P81" s="1"/>
      <c r="R81" s="1">
        <v>2430</v>
      </c>
      <c r="S81" s="1">
        <v>7.5815999999999999</v>
      </c>
      <c r="T81" s="15">
        <f t="shared" ref="T81:T100" si="13">R81/H81</f>
        <v>1.1355140186915889</v>
      </c>
      <c r="U81" s="15">
        <f t="shared" ref="U81:U100" si="14">T81-AB81</f>
        <v>1.1098620071527556</v>
      </c>
      <c r="V81" s="16">
        <f t="shared" ref="V81:V100" si="15">G81*U81</f>
        <v>2375.1046953068972</v>
      </c>
      <c r="W81" s="16">
        <f t="shared" ref="W81:W100" si="16">V81-G81</f>
        <v>235.10469530689716</v>
      </c>
      <c r="X81" s="16">
        <f t="shared" ref="X81:X100" si="17">F81*W81</f>
        <v>0.7335266493575191</v>
      </c>
      <c r="Y81" s="15">
        <f t="shared" ref="Y81:Y85" si="18">104.584835545197%-100%</f>
        <v>4.5848355451969969E-2</v>
      </c>
      <c r="Z81" s="15">
        <f t="shared" ref="Z81:Z85" si="19">101.199262415129%-100%</f>
        <v>1.1992624151289988E-2</v>
      </c>
      <c r="AA81" s="15">
        <f t="shared" ref="AA81:AA85" si="20">101.911505501324%-100%</f>
        <v>1.9115055013239957E-2</v>
      </c>
      <c r="AB81" s="15">
        <f t="shared" ref="AB81:AB85" si="21">AVERAGE(Y81:AA81)</f>
        <v>2.5652011538833303E-2</v>
      </c>
      <c r="AD81" s="21"/>
    </row>
    <row r="82" spans="1:30" x14ac:dyDescent="0.2">
      <c r="A82" s="63"/>
      <c r="B82" s="64" t="s">
        <v>545</v>
      </c>
      <c r="C82" s="65" t="s">
        <v>546</v>
      </c>
      <c r="D82" s="65" t="s">
        <v>92</v>
      </c>
      <c r="E82" s="66">
        <v>8.8800000000000004E-2</v>
      </c>
      <c r="F82" s="66">
        <v>0.17760000000000001</v>
      </c>
      <c r="G82" s="1">
        <v>2390</v>
      </c>
      <c r="H82" s="1">
        <v>2390</v>
      </c>
      <c r="I82" s="1">
        <v>424.464</v>
      </c>
      <c r="J82" s="1">
        <v>424.464</v>
      </c>
      <c r="K82" s="1"/>
      <c r="L82" s="1"/>
      <c r="M82" s="1"/>
      <c r="N82" s="1"/>
      <c r="O82" s="1"/>
      <c r="P82" s="1"/>
      <c r="R82" s="1">
        <v>2600</v>
      </c>
      <c r="S82" s="1">
        <v>461.76</v>
      </c>
      <c r="T82" s="15">
        <f t="shared" si="13"/>
        <v>1.0878661087866108</v>
      </c>
      <c r="U82" s="15">
        <f t="shared" si="14"/>
        <v>1.0622140972477776</v>
      </c>
      <c r="V82" s="16">
        <f t="shared" si="15"/>
        <v>2538.6916924221887</v>
      </c>
      <c r="W82" s="16">
        <f t="shared" si="16"/>
        <v>148.69169242218868</v>
      </c>
      <c r="X82" s="16">
        <f t="shared" si="17"/>
        <v>26.407644574180711</v>
      </c>
      <c r="Y82" s="15">
        <f t="shared" si="18"/>
        <v>4.5848355451969969E-2</v>
      </c>
      <c r="Z82" s="15">
        <f t="shared" si="19"/>
        <v>1.1992624151289988E-2</v>
      </c>
      <c r="AA82" s="15">
        <f t="shared" si="20"/>
        <v>1.9115055013239957E-2</v>
      </c>
      <c r="AB82" s="15">
        <f t="shared" si="21"/>
        <v>2.5652011538833303E-2</v>
      </c>
      <c r="AD82" s="21"/>
    </row>
    <row r="83" spans="1:30" ht="15" thickBot="1" x14ac:dyDescent="0.25">
      <c r="A83" s="2">
        <v>36</v>
      </c>
      <c r="B83" s="3" t="s">
        <v>3663</v>
      </c>
      <c r="C83" s="4" t="s">
        <v>3664</v>
      </c>
      <c r="D83" s="4" t="s">
        <v>95</v>
      </c>
      <c r="E83" s="5">
        <v>0</v>
      </c>
      <c r="F83" s="5">
        <v>2</v>
      </c>
      <c r="G83" s="6">
        <v>330.53</v>
      </c>
      <c r="H83" s="6">
        <v>226</v>
      </c>
      <c r="I83" s="6">
        <v>452</v>
      </c>
      <c r="J83" s="6">
        <v>452</v>
      </c>
      <c r="K83" s="6">
        <v>0</v>
      </c>
      <c r="L83" s="6">
        <v>0</v>
      </c>
      <c r="M83" s="6">
        <v>0</v>
      </c>
      <c r="N83" s="6">
        <v>0</v>
      </c>
      <c r="O83" s="6">
        <v>0</v>
      </c>
      <c r="P83" s="6">
        <v>0</v>
      </c>
      <c r="R83" s="6">
        <v>289</v>
      </c>
      <c r="S83" s="6">
        <v>578</v>
      </c>
      <c r="T83" s="15">
        <f t="shared" si="13"/>
        <v>1.2787610619469028</v>
      </c>
      <c r="U83" s="15">
        <f t="shared" si="14"/>
        <v>1.2531090504080695</v>
      </c>
      <c r="V83" s="16">
        <f t="shared" si="15"/>
        <v>414.19013443137919</v>
      </c>
      <c r="W83" s="16">
        <f t="shared" si="16"/>
        <v>83.66013443137922</v>
      </c>
      <c r="X83" s="16">
        <f t="shared" si="17"/>
        <v>167.32026886275844</v>
      </c>
      <c r="Y83" s="15">
        <f t="shared" si="18"/>
        <v>4.5848355451969969E-2</v>
      </c>
      <c r="Z83" s="15">
        <f t="shared" si="19"/>
        <v>1.1992624151289988E-2</v>
      </c>
      <c r="AA83" s="15">
        <f t="shared" si="20"/>
        <v>1.9115055013239957E-2</v>
      </c>
      <c r="AB83" s="15">
        <f t="shared" si="21"/>
        <v>2.5652011538833303E-2</v>
      </c>
      <c r="AD83" s="21"/>
    </row>
    <row r="84" spans="1:30" ht="15" thickBot="1" x14ac:dyDescent="0.25">
      <c r="A84" s="8">
        <v>37</v>
      </c>
      <c r="B84" s="9" t="s">
        <v>3665</v>
      </c>
      <c r="C84" s="10" t="s">
        <v>3666</v>
      </c>
      <c r="D84" s="10" t="s">
        <v>38</v>
      </c>
      <c r="E84" s="11">
        <v>0</v>
      </c>
      <c r="F84" s="11">
        <v>30</v>
      </c>
      <c r="G84" s="12">
        <v>13.69</v>
      </c>
      <c r="H84" s="12">
        <v>6.19</v>
      </c>
      <c r="I84" s="12">
        <v>185.7</v>
      </c>
      <c r="J84" s="12">
        <v>4.1130000000000004</v>
      </c>
      <c r="K84" s="12">
        <v>51.128999999999998</v>
      </c>
      <c r="L84" s="12">
        <v>0</v>
      </c>
      <c r="M84" s="12">
        <v>0</v>
      </c>
      <c r="N84" s="12">
        <v>17.281601999999999</v>
      </c>
      <c r="O84" s="12">
        <v>51.669408959999998</v>
      </c>
      <c r="P84" s="13">
        <v>22.303961534399999</v>
      </c>
      <c r="R84" s="12">
        <v>6.9</v>
      </c>
      <c r="S84" s="12">
        <v>4.7519999999999998</v>
      </c>
      <c r="T84" s="15"/>
      <c r="U84" s="15"/>
      <c r="V84" s="16"/>
      <c r="W84" s="16"/>
      <c r="X84" s="16"/>
      <c r="Y84" s="15"/>
      <c r="Z84" s="15"/>
      <c r="AA84" s="15"/>
      <c r="AB84" s="15"/>
      <c r="AD84" s="21"/>
    </row>
    <row r="85" spans="1:30" x14ac:dyDescent="0.2">
      <c r="A85" s="63"/>
      <c r="B85" s="64" t="s">
        <v>187</v>
      </c>
      <c r="C85" s="65" t="s">
        <v>188</v>
      </c>
      <c r="D85" s="65" t="s">
        <v>92</v>
      </c>
      <c r="E85" s="66">
        <v>3.0000000000000001E-3</v>
      </c>
      <c r="F85" s="66">
        <v>0.09</v>
      </c>
      <c r="G85" s="1">
        <v>45.7</v>
      </c>
      <c r="H85" s="1">
        <v>45.7</v>
      </c>
      <c r="I85" s="1">
        <v>4.1130000000000004</v>
      </c>
      <c r="J85" s="1">
        <v>4.1130000000000004</v>
      </c>
      <c r="K85" s="1"/>
      <c r="L85" s="1"/>
      <c r="M85" s="1"/>
      <c r="N85" s="1"/>
      <c r="O85" s="1"/>
      <c r="P85" s="1"/>
      <c r="R85" s="1">
        <v>52.8</v>
      </c>
      <c r="S85" s="1">
        <v>4.7519999999999998</v>
      </c>
      <c r="T85" s="15">
        <f t="shared" si="13"/>
        <v>1.1553610503282274</v>
      </c>
      <c r="U85" s="15">
        <f t="shared" si="14"/>
        <v>1.1297090387893942</v>
      </c>
      <c r="V85" s="16">
        <f t="shared" si="15"/>
        <v>51.627703072675317</v>
      </c>
      <c r="W85" s="16">
        <f t="shared" si="16"/>
        <v>5.9277030726753139</v>
      </c>
      <c r="X85" s="16">
        <f t="shared" si="17"/>
        <v>0.53349327654077827</v>
      </c>
      <c r="Y85" s="15">
        <f t="shared" si="18"/>
        <v>4.5848355451969969E-2</v>
      </c>
      <c r="Z85" s="15">
        <f t="shared" si="19"/>
        <v>1.1992624151289988E-2</v>
      </c>
      <c r="AA85" s="15">
        <f t="shared" si="20"/>
        <v>1.9115055013239957E-2</v>
      </c>
      <c r="AB85" s="15">
        <f t="shared" si="21"/>
        <v>2.5652011538833303E-2</v>
      </c>
      <c r="AD85" s="21"/>
    </row>
    <row r="86" spans="1:30" ht="15" thickBot="1" x14ac:dyDescent="0.35">
      <c r="A86" s="58"/>
      <c r="B86" s="59" t="s">
        <v>135</v>
      </c>
      <c r="C86" s="60" t="s">
        <v>136</v>
      </c>
      <c r="D86" s="60"/>
      <c r="E86" s="61"/>
      <c r="F86" s="61"/>
      <c r="G86" s="62"/>
      <c r="H86" s="62"/>
      <c r="I86" s="62">
        <v>11311.61</v>
      </c>
      <c r="J86" s="62">
        <v>8899.34</v>
      </c>
      <c r="K86" s="62">
        <v>357.66081359999998</v>
      </c>
      <c r="L86" s="62">
        <v>951.24204899999995</v>
      </c>
      <c r="M86" s="62">
        <v>0</v>
      </c>
      <c r="N86" s="62">
        <v>120.88935499679999</v>
      </c>
      <c r="O86" s="62">
        <v>686.30026444646398</v>
      </c>
      <c r="P86" s="62">
        <v>296.252947486057</v>
      </c>
      <c r="R86" s="62"/>
      <c r="S86" s="62">
        <v>18272.8</v>
      </c>
      <c r="T86" s="15"/>
      <c r="U86" s="15"/>
      <c r="V86" s="16"/>
      <c r="W86" s="16"/>
      <c r="X86" s="16"/>
      <c r="Y86" s="15"/>
      <c r="Z86" s="15"/>
      <c r="AA86" s="15"/>
      <c r="AB86" s="15"/>
      <c r="AD86" s="21"/>
    </row>
    <row r="87" spans="1:30" ht="20" x14ac:dyDescent="0.2">
      <c r="A87" s="67">
        <v>38</v>
      </c>
      <c r="B87" s="68" t="s">
        <v>3602</v>
      </c>
      <c r="C87" s="69" t="s">
        <v>3603</v>
      </c>
      <c r="D87" s="69" t="s">
        <v>139</v>
      </c>
      <c r="E87" s="70">
        <v>0</v>
      </c>
      <c r="F87" s="70">
        <v>11.826000000000001</v>
      </c>
      <c r="G87" s="71">
        <v>118.8</v>
      </c>
      <c r="H87" s="71">
        <v>101.31</v>
      </c>
      <c r="I87" s="71">
        <v>1198.0899999999999</v>
      </c>
      <c r="J87" s="71">
        <v>0</v>
      </c>
      <c r="K87" s="71">
        <v>137.44177199999999</v>
      </c>
      <c r="L87" s="71">
        <v>526.22743500000001</v>
      </c>
      <c r="M87" s="71">
        <v>0</v>
      </c>
      <c r="N87" s="71">
        <v>46.455318935999998</v>
      </c>
      <c r="O87" s="71">
        <v>340.85977244928</v>
      </c>
      <c r="P87" s="72">
        <v>147.137801773939</v>
      </c>
      <c r="R87" s="71">
        <v>112.02</v>
      </c>
      <c r="S87" s="71">
        <v>0</v>
      </c>
      <c r="T87" s="15"/>
      <c r="U87" s="15"/>
      <c r="V87" s="16"/>
      <c r="W87" s="16"/>
      <c r="X87" s="16"/>
      <c r="Y87" s="15"/>
      <c r="Z87" s="15"/>
      <c r="AA87" s="15"/>
      <c r="AB87" s="15"/>
      <c r="AD87" s="21"/>
    </row>
    <row r="88" spans="1:30" x14ac:dyDescent="0.2">
      <c r="A88" s="87">
        <v>39</v>
      </c>
      <c r="B88" s="88" t="s">
        <v>3604</v>
      </c>
      <c r="C88" s="89" t="s">
        <v>3605</v>
      </c>
      <c r="D88" s="89" t="s">
        <v>139</v>
      </c>
      <c r="E88" s="90">
        <v>0</v>
      </c>
      <c r="F88" s="90">
        <v>11.826000000000001</v>
      </c>
      <c r="G88" s="91">
        <v>138.35</v>
      </c>
      <c r="H88" s="91">
        <v>102.67</v>
      </c>
      <c r="I88" s="91">
        <v>1214.18</v>
      </c>
      <c r="J88" s="91">
        <v>0</v>
      </c>
      <c r="K88" s="91">
        <v>220.2190416</v>
      </c>
      <c r="L88" s="91">
        <v>425.01461399999999</v>
      </c>
      <c r="M88" s="91">
        <v>0</v>
      </c>
      <c r="N88" s="91">
        <v>74.434036060799997</v>
      </c>
      <c r="O88" s="91">
        <v>345.44049199718398</v>
      </c>
      <c r="P88" s="92">
        <v>149.11514571211799</v>
      </c>
      <c r="R88" s="91">
        <v>118.23</v>
      </c>
      <c r="S88" s="91">
        <v>0</v>
      </c>
      <c r="T88" s="15"/>
      <c r="U88" s="15"/>
      <c r="V88" s="16"/>
      <c r="W88" s="16"/>
      <c r="X88" s="16"/>
      <c r="Y88" s="15"/>
      <c r="Z88" s="15"/>
      <c r="AA88" s="15"/>
      <c r="AB88" s="15"/>
      <c r="AD88" s="21"/>
    </row>
    <row r="89" spans="1:30" ht="20.5" thickBot="1" x14ac:dyDescent="0.25">
      <c r="A89" s="73">
        <v>50</v>
      </c>
      <c r="B89" s="74" t="s">
        <v>3499</v>
      </c>
      <c r="C89" s="75" t="s">
        <v>146</v>
      </c>
      <c r="D89" s="75" t="s">
        <v>139</v>
      </c>
      <c r="E89" s="76">
        <v>0</v>
      </c>
      <c r="F89" s="76">
        <v>4.7240000000000002</v>
      </c>
      <c r="G89" s="77">
        <v>277.05</v>
      </c>
      <c r="H89" s="77">
        <v>710</v>
      </c>
      <c r="I89" s="77">
        <v>3354.04</v>
      </c>
      <c r="J89" s="77">
        <v>3354.04</v>
      </c>
      <c r="K89" s="77">
        <v>0</v>
      </c>
      <c r="L89" s="77">
        <v>0</v>
      </c>
      <c r="M89" s="77">
        <v>0</v>
      </c>
      <c r="N89" s="77">
        <v>0</v>
      </c>
      <c r="O89" s="77">
        <v>0</v>
      </c>
      <c r="P89" s="78">
        <v>0</v>
      </c>
      <c r="R89" s="77">
        <v>1390</v>
      </c>
      <c r="S89" s="77">
        <v>6566.36</v>
      </c>
      <c r="T89" s="15"/>
      <c r="U89" s="15"/>
      <c r="V89" s="16"/>
      <c r="W89" s="16"/>
      <c r="X89" s="16"/>
      <c r="Y89" s="15"/>
      <c r="Z89" s="15"/>
      <c r="AA89" s="15"/>
      <c r="AB89" s="15"/>
      <c r="AD89" s="21"/>
    </row>
    <row r="90" spans="1:30" ht="18.5" thickBot="1" x14ac:dyDescent="0.25">
      <c r="A90" s="63"/>
      <c r="B90" s="64" t="s">
        <v>147</v>
      </c>
      <c r="C90" s="65" t="s">
        <v>148</v>
      </c>
      <c r="D90" s="65" t="s">
        <v>139</v>
      </c>
      <c r="E90" s="66">
        <v>1</v>
      </c>
      <c r="F90" s="66">
        <v>4.7240000000000002</v>
      </c>
      <c r="G90" s="1">
        <v>710</v>
      </c>
      <c r="H90" s="1">
        <v>710</v>
      </c>
      <c r="I90" s="1">
        <v>3354.04</v>
      </c>
      <c r="J90" s="1">
        <v>3354.04</v>
      </c>
      <c r="K90" s="1"/>
      <c r="L90" s="1"/>
      <c r="M90" s="1"/>
      <c r="N90" s="1"/>
      <c r="O90" s="1"/>
      <c r="P90" s="1"/>
      <c r="R90" s="1">
        <v>1390</v>
      </c>
      <c r="S90" s="1">
        <v>6566.36</v>
      </c>
      <c r="T90" s="15">
        <f t="shared" si="13"/>
        <v>1.9577464788732395</v>
      </c>
      <c r="U90" s="15">
        <f t="shared" si="14"/>
        <v>1.9320944673344063</v>
      </c>
      <c r="V90" s="16">
        <f t="shared" si="15"/>
        <v>1371.7870718074284</v>
      </c>
      <c r="W90" s="16">
        <f t="shared" si="16"/>
        <v>661.78707180742845</v>
      </c>
      <c r="X90" s="16">
        <f t="shared" si="17"/>
        <v>3126.2821272182923</v>
      </c>
      <c r="Y90" s="15">
        <f t="shared" ref="Y90:Y94" si="22">104.584835545197%-100%</f>
        <v>4.5848355451969969E-2</v>
      </c>
      <c r="Z90" s="15">
        <f t="shared" ref="Z90:Z94" si="23">101.199262415129%-100%</f>
        <v>1.1992624151289988E-2</v>
      </c>
      <c r="AA90" s="15">
        <f t="shared" ref="AA90:AA94" si="24">101.911505501324%-100%</f>
        <v>1.9115055013239957E-2</v>
      </c>
      <c r="AB90" s="15">
        <f t="shared" ref="AB90:AB94" si="25">AVERAGE(Y90:AA90)</f>
        <v>2.5652011538833303E-2</v>
      </c>
      <c r="AD90" s="21"/>
    </row>
    <row r="91" spans="1:30" ht="20.5" thickBot="1" x14ac:dyDescent="0.25">
      <c r="A91" s="8">
        <v>51</v>
      </c>
      <c r="B91" s="9" t="s">
        <v>3500</v>
      </c>
      <c r="C91" s="10" t="s">
        <v>3501</v>
      </c>
      <c r="D91" s="10" t="s">
        <v>139</v>
      </c>
      <c r="E91" s="11">
        <v>0</v>
      </c>
      <c r="F91" s="11">
        <v>2.8050000000000002</v>
      </c>
      <c r="G91" s="12">
        <v>649.57000000000005</v>
      </c>
      <c r="H91" s="12">
        <v>1120</v>
      </c>
      <c r="I91" s="12">
        <v>3141.6</v>
      </c>
      <c r="J91" s="12">
        <v>3141.6</v>
      </c>
      <c r="K91" s="12">
        <v>0</v>
      </c>
      <c r="L91" s="12">
        <v>0</v>
      </c>
      <c r="M91" s="12">
        <v>0</v>
      </c>
      <c r="N91" s="12">
        <v>0</v>
      </c>
      <c r="O91" s="12">
        <v>0</v>
      </c>
      <c r="P91" s="13">
        <v>0</v>
      </c>
      <c r="R91" s="12">
        <v>2420</v>
      </c>
      <c r="S91" s="12">
        <v>6788.1</v>
      </c>
      <c r="T91" s="15"/>
      <c r="U91" s="15"/>
      <c r="V91" s="16"/>
      <c r="W91" s="16"/>
      <c r="X91" s="16"/>
      <c r="Y91" s="15"/>
      <c r="Z91" s="15"/>
      <c r="AA91" s="15"/>
      <c r="AB91" s="15"/>
      <c r="AD91" s="21"/>
    </row>
    <row r="92" spans="1:30" ht="18.5" thickBot="1" x14ac:dyDescent="0.25">
      <c r="A92" s="63"/>
      <c r="B92" s="64" t="s">
        <v>3502</v>
      </c>
      <c r="C92" s="65" t="s">
        <v>3503</v>
      </c>
      <c r="D92" s="65" t="s">
        <v>139</v>
      </c>
      <c r="E92" s="66">
        <v>1</v>
      </c>
      <c r="F92" s="66">
        <v>2.8050000000000002</v>
      </c>
      <c r="G92" s="1">
        <v>1120</v>
      </c>
      <c r="H92" s="1">
        <v>1120</v>
      </c>
      <c r="I92" s="1">
        <v>3141.6</v>
      </c>
      <c r="J92" s="1">
        <v>3141.6</v>
      </c>
      <c r="K92" s="1"/>
      <c r="L92" s="1"/>
      <c r="M92" s="1"/>
      <c r="N92" s="1"/>
      <c r="O92" s="1"/>
      <c r="P92" s="1"/>
      <c r="R92" s="1">
        <v>2420</v>
      </c>
      <c r="S92" s="1">
        <v>6788.1</v>
      </c>
      <c r="T92" s="15">
        <f t="shared" si="13"/>
        <v>2.1607142857142856</v>
      </c>
      <c r="U92" s="15">
        <f t="shared" si="14"/>
        <v>2.1350622741754521</v>
      </c>
      <c r="V92" s="16">
        <f t="shared" si="15"/>
        <v>2391.2697470765065</v>
      </c>
      <c r="W92" s="16">
        <f t="shared" si="16"/>
        <v>1271.2697470765065</v>
      </c>
      <c r="X92" s="16">
        <f t="shared" si="17"/>
        <v>3565.9116405496011</v>
      </c>
      <c r="Y92" s="15">
        <f t="shared" si="22"/>
        <v>4.5848355451969969E-2</v>
      </c>
      <c r="Z92" s="15">
        <f t="shared" si="23"/>
        <v>1.1992624151289988E-2</v>
      </c>
      <c r="AA92" s="15">
        <f t="shared" si="24"/>
        <v>1.9115055013239957E-2</v>
      </c>
      <c r="AB92" s="15">
        <f t="shared" si="25"/>
        <v>2.5652011538833303E-2</v>
      </c>
      <c r="AD92" s="21"/>
    </row>
    <row r="93" spans="1:30" ht="20.5" thickBot="1" x14ac:dyDescent="0.25">
      <c r="A93" s="8">
        <v>52</v>
      </c>
      <c r="B93" s="9" t="s">
        <v>3504</v>
      </c>
      <c r="C93" s="10" t="s">
        <v>164</v>
      </c>
      <c r="D93" s="10" t="s">
        <v>139</v>
      </c>
      <c r="E93" s="11">
        <v>0</v>
      </c>
      <c r="F93" s="11">
        <v>3.698</v>
      </c>
      <c r="G93" s="12">
        <v>394.13</v>
      </c>
      <c r="H93" s="12">
        <v>650</v>
      </c>
      <c r="I93" s="12">
        <v>2403.6999999999998</v>
      </c>
      <c r="J93" s="12">
        <v>2403.6999999999998</v>
      </c>
      <c r="K93" s="12">
        <v>0</v>
      </c>
      <c r="L93" s="12">
        <v>0</v>
      </c>
      <c r="M93" s="12">
        <v>0</v>
      </c>
      <c r="N93" s="12">
        <v>0</v>
      </c>
      <c r="O93" s="12">
        <v>0</v>
      </c>
      <c r="P93" s="13">
        <v>0</v>
      </c>
      <c r="R93" s="12">
        <v>1330</v>
      </c>
      <c r="S93" s="12">
        <v>4918.34</v>
      </c>
      <c r="T93" s="15"/>
      <c r="U93" s="15"/>
      <c r="V93" s="16"/>
      <c r="W93" s="16"/>
      <c r="X93" s="16"/>
      <c r="Y93" s="15"/>
      <c r="Z93" s="15"/>
      <c r="AA93" s="15"/>
      <c r="AB93" s="15"/>
      <c r="AD93" s="21"/>
    </row>
    <row r="94" spans="1:30" ht="18" x14ac:dyDescent="0.2">
      <c r="A94" s="63"/>
      <c r="B94" s="64" t="s">
        <v>165</v>
      </c>
      <c r="C94" s="65" t="s">
        <v>166</v>
      </c>
      <c r="D94" s="65" t="s">
        <v>139</v>
      </c>
      <c r="E94" s="66">
        <v>1</v>
      </c>
      <c r="F94" s="66">
        <v>3.698</v>
      </c>
      <c r="G94" s="1">
        <v>650</v>
      </c>
      <c r="H94" s="1">
        <v>650</v>
      </c>
      <c r="I94" s="1">
        <v>2403.6999999999998</v>
      </c>
      <c r="J94" s="1">
        <v>2403.6999999999998</v>
      </c>
      <c r="K94" s="1"/>
      <c r="L94" s="1"/>
      <c r="M94" s="1"/>
      <c r="N94" s="1"/>
      <c r="O94" s="1"/>
      <c r="P94" s="1"/>
      <c r="R94" s="1">
        <v>1330</v>
      </c>
      <c r="S94" s="1">
        <v>4918.34</v>
      </c>
      <c r="T94" s="15">
        <f t="shared" si="13"/>
        <v>2.046153846153846</v>
      </c>
      <c r="U94" s="15">
        <f t="shared" si="14"/>
        <v>2.0205018346150125</v>
      </c>
      <c r="V94" s="16">
        <f t="shared" si="15"/>
        <v>1313.3261924997582</v>
      </c>
      <c r="W94" s="16">
        <f t="shared" si="16"/>
        <v>663.32619249975824</v>
      </c>
      <c r="X94" s="16">
        <f t="shared" si="17"/>
        <v>2452.9802598641058</v>
      </c>
      <c r="Y94" s="15">
        <f t="shared" si="22"/>
        <v>4.5848355451969969E-2</v>
      </c>
      <c r="Z94" s="15">
        <f t="shared" si="23"/>
        <v>1.1992624151289988E-2</v>
      </c>
      <c r="AA94" s="15">
        <f t="shared" si="24"/>
        <v>1.9115055013239957E-2</v>
      </c>
      <c r="AB94" s="15">
        <f t="shared" si="25"/>
        <v>2.5652011538833303E-2</v>
      </c>
      <c r="AD94" s="21"/>
    </row>
    <row r="95" spans="1:30" ht="15" thickBot="1" x14ac:dyDescent="0.35">
      <c r="A95" s="58"/>
      <c r="B95" s="59" t="s">
        <v>661</v>
      </c>
      <c r="C95" s="60" t="s">
        <v>662</v>
      </c>
      <c r="D95" s="60"/>
      <c r="E95" s="61"/>
      <c r="F95" s="61"/>
      <c r="G95" s="62"/>
      <c r="H95" s="62"/>
      <c r="I95" s="62">
        <v>5227.07</v>
      </c>
      <c r="J95" s="62">
        <v>0</v>
      </c>
      <c r="K95" s="62">
        <v>838.22136320000004</v>
      </c>
      <c r="L95" s="62">
        <v>1798.9621561599999</v>
      </c>
      <c r="M95" s="62">
        <v>0</v>
      </c>
      <c r="N95" s="62">
        <v>283.31882076160002</v>
      </c>
      <c r="O95" s="62">
        <v>1664.6863338693099</v>
      </c>
      <c r="P95" s="62">
        <v>641.92641435872804</v>
      </c>
      <c r="R95" s="62"/>
      <c r="S95" s="62">
        <v>0</v>
      </c>
      <c r="T95" s="15"/>
      <c r="U95" s="15"/>
      <c r="V95" s="16"/>
      <c r="W95" s="16"/>
      <c r="X95" s="16"/>
      <c r="Y95" s="15"/>
      <c r="Z95" s="15"/>
      <c r="AA95" s="15"/>
      <c r="AB95" s="15"/>
      <c r="AD95" s="21"/>
    </row>
    <row r="96" spans="1:30" ht="20.5" thickBot="1" x14ac:dyDescent="0.25">
      <c r="A96" s="8">
        <v>40</v>
      </c>
      <c r="B96" s="9" t="s">
        <v>3667</v>
      </c>
      <c r="C96" s="10" t="s">
        <v>3668</v>
      </c>
      <c r="D96" s="10" t="s">
        <v>139</v>
      </c>
      <c r="E96" s="11">
        <v>0</v>
      </c>
      <c r="F96" s="11">
        <v>17.367999999999999</v>
      </c>
      <c r="G96" s="12">
        <v>429.67</v>
      </c>
      <c r="H96" s="12">
        <v>300.95999999999998</v>
      </c>
      <c r="I96" s="12">
        <v>5227.07</v>
      </c>
      <c r="J96" s="12">
        <v>0</v>
      </c>
      <c r="K96" s="12">
        <v>838.22136320000004</v>
      </c>
      <c r="L96" s="12">
        <v>1798.9621561599999</v>
      </c>
      <c r="M96" s="12">
        <v>0</v>
      </c>
      <c r="N96" s="12">
        <v>283.31882076160002</v>
      </c>
      <c r="O96" s="12">
        <v>1664.6863338693099</v>
      </c>
      <c r="P96" s="13">
        <v>641.92641435872804</v>
      </c>
      <c r="R96" s="12">
        <v>355.19</v>
      </c>
      <c r="S96" s="12">
        <v>0</v>
      </c>
      <c r="T96" s="15"/>
      <c r="U96" s="15"/>
      <c r="V96" s="16"/>
      <c r="W96" s="16"/>
      <c r="X96" s="16"/>
      <c r="Y96" s="15"/>
      <c r="Z96" s="15"/>
      <c r="AA96" s="15"/>
      <c r="AB96" s="15"/>
      <c r="AD96" s="21"/>
    </row>
    <row r="97" spans="1:30" x14ac:dyDescent="0.3">
      <c r="A97" s="53"/>
      <c r="B97" s="54" t="s">
        <v>665</v>
      </c>
      <c r="C97" s="55" t="s">
        <v>666</v>
      </c>
      <c r="D97" s="55"/>
      <c r="E97" s="56"/>
      <c r="F97" s="56"/>
      <c r="G97" s="57"/>
      <c r="H97" s="57"/>
      <c r="I97" s="57">
        <v>969.87</v>
      </c>
      <c r="J97" s="57">
        <v>111.9</v>
      </c>
      <c r="K97" s="57">
        <v>222.18299999999999</v>
      </c>
      <c r="L97" s="57">
        <v>0</v>
      </c>
      <c r="M97" s="57">
        <v>0</v>
      </c>
      <c r="N97" s="57">
        <v>75.097853999999998</v>
      </c>
      <c r="O97" s="57">
        <v>339.09530028</v>
      </c>
      <c r="P97" s="57">
        <v>105.36766159920001</v>
      </c>
      <c r="R97" s="57"/>
      <c r="S97" s="57">
        <v>133.94999999999999</v>
      </c>
      <c r="T97" s="15"/>
      <c r="U97" s="15"/>
      <c r="V97" s="16"/>
      <c r="W97" s="16"/>
      <c r="X97" s="16"/>
      <c r="Y97" s="15"/>
      <c r="Z97" s="15"/>
      <c r="AA97" s="15"/>
      <c r="AB97" s="15"/>
      <c r="AD97" s="21"/>
    </row>
    <row r="98" spans="1:30" ht="15" thickBot="1" x14ac:dyDescent="0.35">
      <c r="A98" s="58"/>
      <c r="B98" s="59" t="s">
        <v>1046</v>
      </c>
      <c r="C98" s="60" t="s">
        <v>1047</v>
      </c>
      <c r="D98" s="60"/>
      <c r="E98" s="61"/>
      <c r="F98" s="61"/>
      <c r="G98" s="62"/>
      <c r="H98" s="62"/>
      <c r="I98" s="62">
        <v>969.87</v>
      </c>
      <c r="J98" s="62">
        <v>111.9</v>
      </c>
      <c r="K98" s="62">
        <v>222.18299999999999</v>
      </c>
      <c r="L98" s="62">
        <v>0</v>
      </c>
      <c r="M98" s="62">
        <v>0</v>
      </c>
      <c r="N98" s="62">
        <v>75.097853999999998</v>
      </c>
      <c r="O98" s="62">
        <v>339.09530028</v>
      </c>
      <c r="P98" s="62">
        <v>105.36766159920001</v>
      </c>
      <c r="R98" s="62"/>
      <c r="S98" s="62">
        <v>133.94999999999999</v>
      </c>
      <c r="T98" s="15"/>
      <c r="U98" s="15"/>
      <c r="V98" s="16"/>
      <c r="W98" s="16"/>
      <c r="X98" s="16"/>
      <c r="Y98" s="15"/>
      <c r="Z98" s="15"/>
      <c r="AA98" s="15"/>
      <c r="AB98" s="15"/>
      <c r="AD98" s="21"/>
    </row>
    <row r="99" spans="1:30" ht="15" thickBot="1" x14ac:dyDescent="0.25">
      <c r="A99" s="8">
        <v>41</v>
      </c>
      <c r="B99" s="9" t="s">
        <v>3669</v>
      </c>
      <c r="C99" s="10" t="s">
        <v>3670</v>
      </c>
      <c r="D99" s="10" t="s">
        <v>95</v>
      </c>
      <c r="E99" s="11">
        <v>0</v>
      </c>
      <c r="F99" s="11">
        <v>3</v>
      </c>
      <c r="G99" s="12">
        <v>387.35</v>
      </c>
      <c r="H99" s="12">
        <v>283.26</v>
      </c>
      <c r="I99" s="12">
        <v>849.78</v>
      </c>
      <c r="J99" s="12">
        <v>111.9</v>
      </c>
      <c r="K99" s="12">
        <v>178.92</v>
      </c>
      <c r="L99" s="12">
        <v>0</v>
      </c>
      <c r="M99" s="12">
        <v>0</v>
      </c>
      <c r="N99" s="12">
        <v>60.474960000000003</v>
      </c>
      <c r="O99" s="12">
        <v>291.6288672</v>
      </c>
      <c r="P99" s="13">
        <v>90.618335807999998</v>
      </c>
      <c r="R99" s="12">
        <v>326.2</v>
      </c>
      <c r="S99" s="12">
        <v>133.94999999999999</v>
      </c>
      <c r="T99" s="15"/>
      <c r="U99" s="15"/>
      <c r="V99" s="16"/>
      <c r="W99" s="16"/>
      <c r="X99" s="16"/>
      <c r="Y99" s="15"/>
      <c r="Z99" s="15"/>
      <c r="AA99" s="15"/>
      <c r="AB99" s="15"/>
      <c r="AD99" s="21"/>
    </row>
    <row r="100" spans="1:30" ht="18.5" thickBot="1" x14ac:dyDescent="0.25">
      <c r="A100" s="63"/>
      <c r="B100" s="64" t="s">
        <v>1994</v>
      </c>
      <c r="C100" s="65" t="s">
        <v>1995</v>
      </c>
      <c r="D100" s="65" t="s">
        <v>184</v>
      </c>
      <c r="E100" s="66">
        <v>0.05</v>
      </c>
      <c r="F100" s="66">
        <v>0.15</v>
      </c>
      <c r="G100" s="1">
        <v>746</v>
      </c>
      <c r="H100" s="1">
        <v>746</v>
      </c>
      <c r="I100" s="1">
        <v>111.9</v>
      </c>
      <c r="J100" s="1">
        <v>111.9</v>
      </c>
      <c r="K100" s="1"/>
      <c r="L100" s="1"/>
      <c r="M100" s="1"/>
      <c r="N100" s="1"/>
      <c r="O100" s="1"/>
      <c r="P100" s="1"/>
      <c r="R100" s="1">
        <v>893</v>
      </c>
      <c r="S100" s="1">
        <v>133.94999999999999</v>
      </c>
      <c r="T100" s="15">
        <f t="shared" si="13"/>
        <v>1.1970509383378016</v>
      </c>
      <c r="U100" s="15">
        <f t="shared" si="14"/>
        <v>1.1713989267989684</v>
      </c>
      <c r="V100" s="16">
        <f t="shared" si="15"/>
        <v>873.86359939203044</v>
      </c>
      <c r="W100" s="16">
        <f t="shared" si="16"/>
        <v>127.86359939203044</v>
      </c>
      <c r="X100" s="16">
        <f t="shared" si="17"/>
        <v>19.179539908804564</v>
      </c>
      <c r="Y100" s="15">
        <f>104.584835545197%-100%</f>
        <v>4.5848355451969969E-2</v>
      </c>
      <c r="Z100" s="15">
        <f>101.199262415129%-100%</f>
        <v>1.1992624151289988E-2</v>
      </c>
      <c r="AA100" s="15">
        <f>101.911505501324%-100%</f>
        <v>1.9115055013239957E-2</v>
      </c>
      <c r="AB100" s="15">
        <f>AVERAGE(Y100:AA100)</f>
        <v>2.5652011538833303E-2</v>
      </c>
      <c r="AD100" s="21"/>
    </row>
    <row r="101" spans="1:30" ht="20.5" thickBot="1" x14ac:dyDescent="0.25">
      <c r="A101" s="8">
        <v>42</v>
      </c>
      <c r="B101" s="9" t="s">
        <v>3671</v>
      </c>
      <c r="C101" s="10" t="s">
        <v>3672</v>
      </c>
      <c r="D101" s="10" t="s">
        <v>95</v>
      </c>
      <c r="E101" s="11">
        <v>0</v>
      </c>
      <c r="F101" s="11">
        <v>3</v>
      </c>
      <c r="G101" s="12">
        <v>69.58</v>
      </c>
      <c r="H101" s="12">
        <v>40.03</v>
      </c>
      <c r="I101" s="12">
        <v>120.09</v>
      </c>
      <c r="J101" s="12">
        <v>0</v>
      </c>
      <c r="K101" s="12">
        <v>43.262999999999998</v>
      </c>
      <c r="L101" s="12">
        <v>0</v>
      </c>
      <c r="M101" s="12">
        <v>0</v>
      </c>
      <c r="N101" s="12">
        <v>14.622894000000001</v>
      </c>
      <c r="O101" s="12">
        <v>47.466433080000002</v>
      </c>
      <c r="P101" s="13">
        <v>14.7493257912</v>
      </c>
      <c r="R101" s="12">
        <v>46.21</v>
      </c>
      <c r="S101" s="12">
        <v>0</v>
      </c>
      <c r="T101" s="15"/>
      <c r="U101" s="15"/>
      <c r="V101" s="16"/>
      <c r="W101" s="16"/>
      <c r="X101" s="16"/>
      <c r="Y101" s="15"/>
      <c r="Z101" s="15"/>
      <c r="AA101" s="15"/>
      <c r="AB101" s="15"/>
      <c r="AD101" s="21"/>
    </row>
    <row r="102" spans="1:30" ht="15" thickBot="1" x14ac:dyDescent="0.35">
      <c r="A102" s="53"/>
      <c r="B102" s="54" t="s">
        <v>2020</v>
      </c>
      <c r="C102" s="55" t="s">
        <v>2021</v>
      </c>
      <c r="D102" s="55"/>
      <c r="E102" s="56"/>
      <c r="F102" s="56"/>
      <c r="G102" s="57"/>
      <c r="H102" s="57"/>
      <c r="I102" s="57">
        <v>18169.939999999999</v>
      </c>
      <c r="J102" s="57">
        <v>0</v>
      </c>
      <c r="K102" s="57">
        <v>7405.4</v>
      </c>
      <c r="L102" s="57">
        <v>0</v>
      </c>
      <c r="M102" s="57">
        <v>0</v>
      </c>
      <c r="N102" s="57">
        <v>2503.0252</v>
      </c>
      <c r="O102" s="57">
        <v>6030.2964240000001</v>
      </c>
      <c r="P102" s="57">
        <v>2231.4210273600002</v>
      </c>
      <c r="R102" s="57"/>
      <c r="S102" s="57">
        <v>0</v>
      </c>
      <c r="T102" s="15"/>
      <c r="U102" s="15"/>
      <c r="V102" s="16"/>
      <c r="W102" s="16"/>
      <c r="X102" s="16"/>
      <c r="Y102" s="15"/>
      <c r="Z102" s="15"/>
      <c r="AA102" s="15"/>
      <c r="AB102" s="15"/>
      <c r="AD102" s="21"/>
    </row>
    <row r="103" spans="1:30" x14ac:dyDescent="0.2">
      <c r="A103" s="67">
        <v>43</v>
      </c>
      <c r="B103" s="68" t="s">
        <v>2066</v>
      </c>
      <c r="C103" s="69" t="s">
        <v>2067</v>
      </c>
      <c r="D103" s="69" t="s">
        <v>2024</v>
      </c>
      <c r="E103" s="70">
        <v>0</v>
      </c>
      <c r="F103" s="70">
        <v>20</v>
      </c>
      <c r="G103" s="71">
        <v>494.53</v>
      </c>
      <c r="H103" s="71">
        <v>322.81</v>
      </c>
      <c r="I103" s="71">
        <v>6456.2</v>
      </c>
      <c r="J103" s="71">
        <v>0</v>
      </c>
      <c r="K103" s="71">
        <v>2696</v>
      </c>
      <c r="L103" s="71">
        <v>0</v>
      </c>
      <c r="M103" s="71">
        <v>0</v>
      </c>
      <c r="N103" s="71">
        <v>911.24800000000005</v>
      </c>
      <c r="O103" s="71">
        <v>2056.1313599999999</v>
      </c>
      <c r="P103" s="72">
        <v>792.87311039999997</v>
      </c>
      <c r="R103" s="71">
        <v>383.47</v>
      </c>
      <c r="S103" s="71">
        <v>0</v>
      </c>
      <c r="T103" s="15"/>
      <c r="U103" s="15"/>
      <c r="V103" s="16"/>
      <c r="W103" s="16"/>
      <c r="X103" s="16"/>
      <c r="Y103" s="15"/>
      <c r="Z103" s="15"/>
      <c r="AA103" s="15"/>
      <c r="AB103" s="15"/>
      <c r="AD103" s="21"/>
    </row>
    <row r="104" spans="1:30" x14ac:dyDescent="0.2">
      <c r="A104" s="87">
        <v>44</v>
      </c>
      <c r="B104" s="88" t="s">
        <v>2068</v>
      </c>
      <c r="C104" s="89" t="s">
        <v>2069</v>
      </c>
      <c r="D104" s="89" t="s">
        <v>2024</v>
      </c>
      <c r="E104" s="90">
        <v>0</v>
      </c>
      <c r="F104" s="90">
        <v>20</v>
      </c>
      <c r="G104" s="91">
        <v>494.53</v>
      </c>
      <c r="H104" s="91">
        <v>295.95</v>
      </c>
      <c r="I104" s="91">
        <v>5919</v>
      </c>
      <c r="J104" s="91">
        <v>0</v>
      </c>
      <c r="K104" s="91">
        <v>2622</v>
      </c>
      <c r="L104" s="91">
        <v>0</v>
      </c>
      <c r="M104" s="91">
        <v>0</v>
      </c>
      <c r="N104" s="91">
        <v>886.23599999999999</v>
      </c>
      <c r="O104" s="91">
        <v>1683.9532799999999</v>
      </c>
      <c r="P104" s="92">
        <v>726.90649919999998</v>
      </c>
      <c r="R104" s="91">
        <v>333.42</v>
      </c>
      <c r="S104" s="91">
        <v>0</v>
      </c>
      <c r="T104" s="15"/>
      <c r="U104" s="15"/>
      <c r="V104" s="16"/>
      <c r="W104" s="16"/>
      <c r="X104" s="16"/>
      <c r="Y104" s="15"/>
      <c r="Z104" s="15"/>
      <c r="AA104" s="15"/>
      <c r="AB104" s="15"/>
      <c r="AD104" s="21"/>
    </row>
    <row r="105" spans="1:30" x14ac:dyDescent="0.2">
      <c r="A105" s="87">
        <v>45</v>
      </c>
      <c r="B105" s="88" t="s">
        <v>2070</v>
      </c>
      <c r="C105" s="89" t="s">
        <v>2071</v>
      </c>
      <c r="D105" s="89" t="s">
        <v>2024</v>
      </c>
      <c r="E105" s="90">
        <v>0</v>
      </c>
      <c r="F105" s="90">
        <v>6</v>
      </c>
      <c r="G105" s="91">
        <v>494.53</v>
      </c>
      <c r="H105" s="91">
        <v>413.91</v>
      </c>
      <c r="I105" s="91">
        <v>2483.46</v>
      </c>
      <c r="J105" s="91">
        <v>0</v>
      </c>
      <c r="K105" s="91">
        <v>894.6</v>
      </c>
      <c r="L105" s="91">
        <v>0</v>
      </c>
      <c r="M105" s="91">
        <v>0</v>
      </c>
      <c r="N105" s="91">
        <v>302.37479999999999</v>
      </c>
      <c r="O105" s="91">
        <v>981.51933599999995</v>
      </c>
      <c r="P105" s="92">
        <v>304.98917904000001</v>
      </c>
      <c r="R105" s="91">
        <v>466.37</v>
      </c>
      <c r="S105" s="91">
        <v>0</v>
      </c>
      <c r="T105" s="15"/>
      <c r="U105" s="15"/>
      <c r="V105" s="16"/>
      <c r="W105" s="16"/>
      <c r="X105" s="16"/>
      <c r="Y105" s="15"/>
      <c r="Z105" s="15"/>
      <c r="AA105" s="15"/>
      <c r="AB105" s="15"/>
      <c r="AD105" s="21"/>
    </row>
    <row r="106" spans="1:30" ht="15" thickBot="1" x14ac:dyDescent="0.25">
      <c r="A106" s="73">
        <v>46</v>
      </c>
      <c r="B106" s="74" t="s">
        <v>2072</v>
      </c>
      <c r="C106" s="75" t="s">
        <v>2073</v>
      </c>
      <c r="D106" s="75" t="s">
        <v>2024</v>
      </c>
      <c r="E106" s="76">
        <v>0</v>
      </c>
      <c r="F106" s="76">
        <v>8</v>
      </c>
      <c r="G106" s="77">
        <v>494.53</v>
      </c>
      <c r="H106" s="77">
        <v>413.91</v>
      </c>
      <c r="I106" s="77">
        <v>3311.28</v>
      </c>
      <c r="J106" s="77">
        <v>0</v>
      </c>
      <c r="K106" s="77">
        <v>1192.8</v>
      </c>
      <c r="L106" s="77">
        <v>0</v>
      </c>
      <c r="M106" s="77">
        <v>0</v>
      </c>
      <c r="N106" s="77">
        <v>403.16640000000001</v>
      </c>
      <c r="O106" s="77">
        <v>1308.692448</v>
      </c>
      <c r="P106" s="78">
        <v>406.65223872000001</v>
      </c>
      <c r="R106" s="77">
        <v>466.37</v>
      </c>
      <c r="S106" s="77">
        <v>0</v>
      </c>
      <c r="T106" s="15"/>
      <c r="U106" s="15"/>
      <c r="V106" s="16"/>
      <c r="W106" s="16"/>
      <c r="X106" s="16"/>
      <c r="Y106" s="15"/>
      <c r="Z106" s="15"/>
      <c r="AA106" s="15"/>
      <c r="AB106" s="15"/>
      <c r="AD106" s="21"/>
    </row>
  </sheetData>
  <mergeCells count="8">
    <mergeCell ref="Y8:AB8"/>
    <mergeCell ref="A1:P1"/>
    <mergeCell ref="J3:K3"/>
    <mergeCell ref="J4:K4"/>
    <mergeCell ref="J5:K5"/>
    <mergeCell ref="J6:K6"/>
    <mergeCell ref="J7:K7"/>
    <mergeCell ref="H8:R8"/>
  </mergeCells>
  <conditionalFormatting sqref="W1:X8 W10:X10 W33:X79 W81:X92 W94:X104 W106:X1048576 W12:X31 W11">
    <cfRule type="cellIs" dxfId="210" priority="7" operator="lessThan">
      <formula>0</formula>
    </cfRule>
  </conditionalFormatting>
  <conditionalFormatting sqref="W32:X32">
    <cfRule type="cellIs" dxfId="209" priority="6" operator="lessThan">
      <formula>0</formula>
    </cfRule>
  </conditionalFormatting>
  <conditionalFormatting sqref="W80:X80">
    <cfRule type="cellIs" dxfId="208" priority="5" operator="lessThan">
      <formula>0</formula>
    </cfRule>
  </conditionalFormatting>
  <conditionalFormatting sqref="W93:X93">
    <cfRule type="cellIs" dxfId="207" priority="4" operator="lessThan">
      <formula>0</formula>
    </cfRule>
  </conditionalFormatting>
  <conditionalFormatting sqref="W105:X105">
    <cfRule type="cellIs" dxfId="206" priority="3" operator="lessThan">
      <formula>0</formula>
    </cfRule>
  </conditionalFormatting>
  <conditionalFormatting sqref="X11">
    <cfRule type="cellIs" dxfId="205" priority="1" operator="lessThan">
      <formula>0</formula>
    </cfRule>
  </conditionalFormatting>
  <pageMargins left="0.7" right="0.7" top="0.78740157499999996" bottom="0.78740157499999996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34"/>
  <sheetViews>
    <sheetView workbookViewId="0">
      <selection activeCell="T15" sqref="T15"/>
    </sheetView>
  </sheetViews>
  <sheetFormatPr defaultColWidth="9" defaultRowHeight="14.5" x14ac:dyDescent="0.35"/>
  <cols>
    <col min="1" max="1" width="3.7265625" style="119" customWidth="1"/>
    <col min="2" max="2" width="13.26953125" style="7" customWidth="1"/>
    <col min="3" max="3" width="45.1796875" style="120" customWidth="1"/>
    <col min="4" max="4" width="3.81640625" style="120" customWidth="1"/>
    <col min="5" max="5" width="7.1796875" style="121" hidden="1" customWidth="1"/>
    <col min="6" max="6" width="9.26953125" style="121" customWidth="1"/>
    <col min="7" max="7" width="9.54296875" style="79" customWidth="1"/>
    <col min="8" max="8" width="10.54296875" style="79" customWidth="1"/>
    <col min="9" max="9" width="15.453125" style="79" hidden="1" customWidth="1"/>
    <col min="10" max="10" width="15.54296875" style="79" hidden="1" customWidth="1"/>
    <col min="11" max="11" width="14.54296875" style="79" hidden="1" customWidth="1"/>
    <col min="12" max="13" width="14" style="79" hidden="1" customWidth="1"/>
    <col min="14" max="14" width="14.54296875" style="79" hidden="1" customWidth="1"/>
    <col min="15" max="15" width="14.26953125" style="79" hidden="1" customWidth="1"/>
    <col min="16" max="16" width="16" style="79" hidden="1" customWidth="1"/>
    <col min="17" max="17" width="0" style="7" hidden="1" customWidth="1"/>
    <col min="18" max="18" width="9.54296875" style="79" customWidth="1"/>
    <col min="19" max="19" width="14.1796875" style="79" hidden="1" customWidth="1"/>
    <col min="20" max="20" width="12.7265625" style="7" customWidth="1"/>
    <col min="21" max="21" width="14.1796875" style="7" customWidth="1"/>
    <col min="22" max="24" width="12.7265625" style="7" customWidth="1"/>
    <col min="25" max="28" width="9" style="7"/>
    <col min="29" max="29" width="26.81640625" style="7" customWidth="1"/>
    <col min="30" max="257" width="9" style="7"/>
    <col min="258" max="258" width="3.7265625" style="7" customWidth="1"/>
    <col min="259" max="259" width="13.26953125" style="7" customWidth="1"/>
    <col min="260" max="260" width="45.1796875" style="7" customWidth="1"/>
    <col min="261" max="261" width="3.81640625" style="7" customWidth="1"/>
    <col min="262" max="262" width="7.1796875" style="7" customWidth="1"/>
    <col min="263" max="263" width="9.26953125" style="7" customWidth="1"/>
    <col min="264" max="264" width="10.54296875" style="7" customWidth="1"/>
    <col min="265" max="265" width="15.453125" style="7" customWidth="1"/>
    <col min="266" max="266" width="15.54296875" style="7" customWidth="1"/>
    <col min="267" max="267" width="14.54296875" style="7" customWidth="1"/>
    <col min="268" max="269" width="14" style="7" customWidth="1"/>
    <col min="270" max="270" width="14.54296875" style="7" customWidth="1"/>
    <col min="271" max="271" width="14.26953125" style="7" customWidth="1"/>
    <col min="272" max="272" width="16" style="7" customWidth="1"/>
    <col min="273" max="513" width="9" style="7"/>
    <col min="514" max="514" width="3.7265625" style="7" customWidth="1"/>
    <col min="515" max="515" width="13.26953125" style="7" customWidth="1"/>
    <col min="516" max="516" width="45.1796875" style="7" customWidth="1"/>
    <col min="517" max="517" width="3.81640625" style="7" customWidth="1"/>
    <col min="518" max="518" width="7.1796875" style="7" customWidth="1"/>
    <col min="519" max="519" width="9.26953125" style="7" customWidth="1"/>
    <col min="520" max="520" width="10.54296875" style="7" customWidth="1"/>
    <col min="521" max="521" width="15.453125" style="7" customWidth="1"/>
    <col min="522" max="522" width="15.54296875" style="7" customWidth="1"/>
    <col min="523" max="523" width="14.54296875" style="7" customWidth="1"/>
    <col min="524" max="525" width="14" style="7" customWidth="1"/>
    <col min="526" max="526" width="14.54296875" style="7" customWidth="1"/>
    <col min="527" max="527" width="14.26953125" style="7" customWidth="1"/>
    <col min="528" max="528" width="16" style="7" customWidth="1"/>
    <col min="529" max="769" width="9" style="7"/>
    <col min="770" max="770" width="3.7265625" style="7" customWidth="1"/>
    <col min="771" max="771" width="13.26953125" style="7" customWidth="1"/>
    <col min="772" max="772" width="45.1796875" style="7" customWidth="1"/>
    <col min="773" max="773" width="3.81640625" style="7" customWidth="1"/>
    <col min="774" max="774" width="7.1796875" style="7" customWidth="1"/>
    <col min="775" max="775" width="9.26953125" style="7" customWidth="1"/>
    <col min="776" max="776" width="10.54296875" style="7" customWidth="1"/>
    <col min="777" max="777" width="15.453125" style="7" customWidth="1"/>
    <col min="778" max="778" width="15.54296875" style="7" customWidth="1"/>
    <col min="779" max="779" width="14.54296875" style="7" customWidth="1"/>
    <col min="780" max="781" width="14" style="7" customWidth="1"/>
    <col min="782" max="782" width="14.54296875" style="7" customWidth="1"/>
    <col min="783" max="783" width="14.26953125" style="7" customWidth="1"/>
    <col min="784" max="784" width="16" style="7" customWidth="1"/>
    <col min="785" max="1025" width="9" style="7"/>
    <col min="1026" max="1026" width="3.7265625" style="7" customWidth="1"/>
    <col min="1027" max="1027" width="13.26953125" style="7" customWidth="1"/>
    <col min="1028" max="1028" width="45.1796875" style="7" customWidth="1"/>
    <col min="1029" max="1029" width="3.81640625" style="7" customWidth="1"/>
    <col min="1030" max="1030" width="7.1796875" style="7" customWidth="1"/>
    <col min="1031" max="1031" width="9.26953125" style="7" customWidth="1"/>
    <col min="1032" max="1032" width="10.54296875" style="7" customWidth="1"/>
    <col min="1033" max="1033" width="15.453125" style="7" customWidth="1"/>
    <col min="1034" max="1034" width="15.54296875" style="7" customWidth="1"/>
    <col min="1035" max="1035" width="14.54296875" style="7" customWidth="1"/>
    <col min="1036" max="1037" width="14" style="7" customWidth="1"/>
    <col min="1038" max="1038" width="14.54296875" style="7" customWidth="1"/>
    <col min="1039" max="1039" width="14.26953125" style="7" customWidth="1"/>
    <col min="1040" max="1040" width="16" style="7" customWidth="1"/>
    <col min="1041" max="1281" width="9" style="7"/>
    <col min="1282" max="1282" width="3.7265625" style="7" customWidth="1"/>
    <col min="1283" max="1283" width="13.26953125" style="7" customWidth="1"/>
    <col min="1284" max="1284" width="45.1796875" style="7" customWidth="1"/>
    <col min="1285" max="1285" width="3.81640625" style="7" customWidth="1"/>
    <col min="1286" max="1286" width="7.1796875" style="7" customWidth="1"/>
    <col min="1287" max="1287" width="9.26953125" style="7" customWidth="1"/>
    <col min="1288" max="1288" width="10.54296875" style="7" customWidth="1"/>
    <col min="1289" max="1289" width="15.453125" style="7" customWidth="1"/>
    <col min="1290" max="1290" width="15.54296875" style="7" customWidth="1"/>
    <col min="1291" max="1291" width="14.54296875" style="7" customWidth="1"/>
    <col min="1292" max="1293" width="14" style="7" customWidth="1"/>
    <col min="1294" max="1294" width="14.54296875" style="7" customWidth="1"/>
    <col min="1295" max="1295" width="14.26953125" style="7" customWidth="1"/>
    <col min="1296" max="1296" width="16" style="7" customWidth="1"/>
    <col min="1297" max="1537" width="9" style="7"/>
    <col min="1538" max="1538" width="3.7265625" style="7" customWidth="1"/>
    <col min="1539" max="1539" width="13.26953125" style="7" customWidth="1"/>
    <col min="1540" max="1540" width="45.1796875" style="7" customWidth="1"/>
    <col min="1541" max="1541" width="3.81640625" style="7" customWidth="1"/>
    <col min="1542" max="1542" width="7.1796875" style="7" customWidth="1"/>
    <col min="1543" max="1543" width="9.26953125" style="7" customWidth="1"/>
    <col min="1544" max="1544" width="10.54296875" style="7" customWidth="1"/>
    <col min="1545" max="1545" width="15.453125" style="7" customWidth="1"/>
    <col min="1546" max="1546" width="15.54296875" style="7" customWidth="1"/>
    <col min="1547" max="1547" width="14.54296875" style="7" customWidth="1"/>
    <col min="1548" max="1549" width="14" style="7" customWidth="1"/>
    <col min="1550" max="1550" width="14.54296875" style="7" customWidth="1"/>
    <col min="1551" max="1551" width="14.26953125" style="7" customWidth="1"/>
    <col min="1552" max="1552" width="16" style="7" customWidth="1"/>
    <col min="1553" max="1793" width="9" style="7"/>
    <col min="1794" max="1794" width="3.7265625" style="7" customWidth="1"/>
    <col min="1795" max="1795" width="13.26953125" style="7" customWidth="1"/>
    <col min="1796" max="1796" width="45.1796875" style="7" customWidth="1"/>
    <col min="1797" max="1797" width="3.81640625" style="7" customWidth="1"/>
    <col min="1798" max="1798" width="7.1796875" style="7" customWidth="1"/>
    <col min="1799" max="1799" width="9.26953125" style="7" customWidth="1"/>
    <col min="1800" max="1800" width="10.54296875" style="7" customWidth="1"/>
    <col min="1801" max="1801" width="15.453125" style="7" customWidth="1"/>
    <col min="1802" max="1802" width="15.54296875" style="7" customWidth="1"/>
    <col min="1803" max="1803" width="14.54296875" style="7" customWidth="1"/>
    <col min="1804" max="1805" width="14" style="7" customWidth="1"/>
    <col min="1806" max="1806" width="14.54296875" style="7" customWidth="1"/>
    <col min="1807" max="1807" width="14.26953125" style="7" customWidth="1"/>
    <col min="1808" max="1808" width="16" style="7" customWidth="1"/>
    <col min="1809" max="2049" width="9" style="7"/>
    <col min="2050" max="2050" width="3.7265625" style="7" customWidth="1"/>
    <col min="2051" max="2051" width="13.26953125" style="7" customWidth="1"/>
    <col min="2052" max="2052" width="45.1796875" style="7" customWidth="1"/>
    <col min="2053" max="2053" width="3.81640625" style="7" customWidth="1"/>
    <col min="2054" max="2054" width="7.1796875" style="7" customWidth="1"/>
    <col min="2055" max="2055" width="9.26953125" style="7" customWidth="1"/>
    <col min="2056" max="2056" width="10.54296875" style="7" customWidth="1"/>
    <col min="2057" max="2057" width="15.453125" style="7" customWidth="1"/>
    <col min="2058" max="2058" width="15.54296875" style="7" customWidth="1"/>
    <col min="2059" max="2059" width="14.54296875" style="7" customWidth="1"/>
    <col min="2060" max="2061" width="14" style="7" customWidth="1"/>
    <col min="2062" max="2062" width="14.54296875" style="7" customWidth="1"/>
    <col min="2063" max="2063" width="14.26953125" style="7" customWidth="1"/>
    <col min="2064" max="2064" width="16" style="7" customWidth="1"/>
    <col min="2065" max="2305" width="9" style="7"/>
    <col min="2306" max="2306" width="3.7265625" style="7" customWidth="1"/>
    <col min="2307" max="2307" width="13.26953125" style="7" customWidth="1"/>
    <col min="2308" max="2308" width="45.1796875" style="7" customWidth="1"/>
    <col min="2309" max="2309" width="3.81640625" style="7" customWidth="1"/>
    <col min="2310" max="2310" width="7.1796875" style="7" customWidth="1"/>
    <col min="2311" max="2311" width="9.26953125" style="7" customWidth="1"/>
    <col min="2312" max="2312" width="10.54296875" style="7" customWidth="1"/>
    <col min="2313" max="2313" width="15.453125" style="7" customWidth="1"/>
    <col min="2314" max="2314" width="15.54296875" style="7" customWidth="1"/>
    <col min="2315" max="2315" width="14.54296875" style="7" customWidth="1"/>
    <col min="2316" max="2317" width="14" style="7" customWidth="1"/>
    <col min="2318" max="2318" width="14.54296875" style="7" customWidth="1"/>
    <col min="2319" max="2319" width="14.26953125" style="7" customWidth="1"/>
    <col min="2320" max="2320" width="16" style="7" customWidth="1"/>
    <col min="2321" max="2561" width="9" style="7"/>
    <col min="2562" max="2562" width="3.7265625" style="7" customWidth="1"/>
    <col min="2563" max="2563" width="13.26953125" style="7" customWidth="1"/>
    <col min="2564" max="2564" width="45.1796875" style="7" customWidth="1"/>
    <col min="2565" max="2565" width="3.81640625" style="7" customWidth="1"/>
    <col min="2566" max="2566" width="7.1796875" style="7" customWidth="1"/>
    <col min="2567" max="2567" width="9.26953125" style="7" customWidth="1"/>
    <col min="2568" max="2568" width="10.54296875" style="7" customWidth="1"/>
    <col min="2569" max="2569" width="15.453125" style="7" customWidth="1"/>
    <col min="2570" max="2570" width="15.54296875" style="7" customWidth="1"/>
    <col min="2571" max="2571" width="14.54296875" style="7" customWidth="1"/>
    <col min="2572" max="2573" width="14" style="7" customWidth="1"/>
    <col min="2574" max="2574" width="14.54296875" style="7" customWidth="1"/>
    <col min="2575" max="2575" width="14.26953125" style="7" customWidth="1"/>
    <col min="2576" max="2576" width="16" style="7" customWidth="1"/>
    <col min="2577" max="2817" width="9" style="7"/>
    <col min="2818" max="2818" width="3.7265625" style="7" customWidth="1"/>
    <col min="2819" max="2819" width="13.26953125" style="7" customWidth="1"/>
    <col min="2820" max="2820" width="45.1796875" style="7" customWidth="1"/>
    <col min="2821" max="2821" width="3.81640625" style="7" customWidth="1"/>
    <col min="2822" max="2822" width="7.1796875" style="7" customWidth="1"/>
    <col min="2823" max="2823" width="9.26953125" style="7" customWidth="1"/>
    <col min="2824" max="2824" width="10.54296875" style="7" customWidth="1"/>
    <col min="2825" max="2825" width="15.453125" style="7" customWidth="1"/>
    <col min="2826" max="2826" width="15.54296875" style="7" customWidth="1"/>
    <col min="2827" max="2827" width="14.54296875" style="7" customWidth="1"/>
    <col min="2828" max="2829" width="14" style="7" customWidth="1"/>
    <col min="2830" max="2830" width="14.54296875" style="7" customWidth="1"/>
    <col min="2831" max="2831" width="14.26953125" style="7" customWidth="1"/>
    <col min="2832" max="2832" width="16" style="7" customWidth="1"/>
    <col min="2833" max="3073" width="9" style="7"/>
    <col min="3074" max="3074" width="3.7265625" style="7" customWidth="1"/>
    <col min="3075" max="3075" width="13.26953125" style="7" customWidth="1"/>
    <col min="3076" max="3076" width="45.1796875" style="7" customWidth="1"/>
    <col min="3077" max="3077" width="3.81640625" style="7" customWidth="1"/>
    <col min="3078" max="3078" width="7.1796875" style="7" customWidth="1"/>
    <col min="3079" max="3079" width="9.26953125" style="7" customWidth="1"/>
    <col min="3080" max="3080" width="10.54296875" style="7" customWidth="1"/>
    <col min="3081" max="3081" width="15.453125" style="7" customWidth="1"/>
    <col min="3082" max="3082" width="15.54296875" style="7" customWidth="1"/>
    <col min="3083" max="3083" width="14.54296875" style="7" customWidth="1"/>
    <col min="3084" max="3085" width="14" style="7" customWidth="1"/>
    <col min="3086" max="3086" width="14.54296875" style="7" customWidth="1"/>
    <col min="3087" max="3087" width="14.26953125" style="7" customWidth="1"/>
    <col min="3088" max="3088" width="16" style="7" customWidth="1"/>
    <col min="3089" max="3329" width="9" style="7"/>
    <col min="3330" max="3330" width="3.7265625" style="7" customWidth="1"/>
    <col min="3331" max="3331" width="13.26953125" style="7" customWidth="1"/>
    <col min="3332" max="3332" width="45.1796875" style="7" customWidth="1"/>
    <col min="3333" max="3333" width="3.81640625" style="7" customWidth="1"/>
    <col min="3334" max="3334" width="7.1796875" style="7" customWidth="1"/>
    <col min="3335" max="3335" width="9.26953125" style="7" customWidth="1"/>
    <col min="3336" max="3336" width="10.54296875" style="7" customWidth="1"/>
    <col min="3337" max="3337" width="15.453125" style="7" customWidth="1"/>
    <col min="3338" max="3338" width="15.54296875" style="7" customWidth="1"/>
    <col min="3339" max="3339" width="14.54296875" style="7" customWidth="1"/>
    <col min="3340" max="3341" width="14" style="7" customWidth="1"/>
    <col min="3342" max="3342" width="14.54296875" style="7" customWidth="1"/>
    <col min="3343" max="3343" width="14.26953125" style="7" customWidth="1"/>
    <col min="3344" max="3344" width="16" style="7" customWidth="1"/>
    <col min="3345" max="3585" width="9" style="7"/>
    <col min="3586" max="3586" width="3.7265625" style="7" customWidth="1"/>
    <col min="3587" max="3587" width="13.26953125" style="7" customWidth="1"/>
    <col min="3588" max="3588" width="45.1796875" style="7" customWidth="1"/>
    <col min="3589" max="3589" width="3.81640625" style="7" customWidth="1"/>
    <col min="3590" max="3590" width="7.1796875" style="7" customWidth="1"/>
    <col min="3591" max="3591" width="9.26953125" style="7" customWidth="1"/>
    <col min="3592" max="3592" width="10.54296875" style="7" customWidth="1"/>
    <col min="3593" max="3593" width="15.453125" style="7" customWidth="1"/>
    <col min="3594" max="3594" width="15.54296875" style="7" customWidth="1"/>
    <col min="3595" max="3595" width="14.54296875" style="7" customWidth="1"/>
    <col min="3596" max="3597" width="14" style="7" customWidth="1"/>
    <col min="3598" max="3598" width="14.54296875" style="7" customWidth="1"/>
    <col min="3599" max="3599" width="14.26953125" style="7" customWidth="1"/>
    <col min="3600" max="3600" width="16" style="7" customWidth="1"/>
    <col min="3601" max="3841" width="9" style="7"/>
    <col min="3842" max="3842" width="3.7265625" style="7" customWidth="1"/>
    <col min="3843" max="3843" width="13.26953125" style="7" customWidth="1"/>
    <col min="3844" max="3844" width="45.1796875" style="7" customWidth="1"/>
    <col min="3845" max="3845" width="3.81640625" style="7" customWidth="1"/>
    <col min="3846" max="3846" width="7.1796875" style="7" customWidth="1"/>
    <col min="3847" max="3847" width="9.26953125" style="7" customWidth="1"/>
    <col min="3848" max="3848" width="10.54296875" style="7" customWidth="1"/>
    <col min="3849" max="3849" width="15.453125" style="7" customWidth="1"/>
    <col min="3850" max="3850" width="15.54296875" style="7" customWidth="1"/>
    <col min="3851" max="3851" width="14.54296875" style="7" customWidth="1"/>
    <col min="3852" max="3853" width="14" style="7" customWidth="1"/>
    <col min="3854" max="3854" width="14.54296875" style="7" customWidth="1"/>
    <col min="3855" max="3855" width="14.26953125" style="7" customWidth="1"/>
    <col min="3856" max="3856" width="16" style="7" customWidth="1"/>
    <col min="3857" max="4097" width="9" style="7"/>
    <col min="4098" max="4098" width="3.7265625" style="7" customWidth="1"/>
    <col min="4099" max="4099" width="13.26953125" style="7" customWidth="1"/>
    <col min="4100" max="4100" width="45.1796875" style="7" customWidth="1"/>
    <col min="4101" max="4101" width="3.81640625" style="7" customWidth="1"/>
    <col min="4102" max="4102" width="7.1796875" style="7" customWidth="1"/>
    <col min="4103" max="4103" width="9.26953125" style="7" customWidth="1"/>
    <col min="4104" max="4104" width="10.54296875" style="7" customWidth="1"/>
    <col min="4105" max="4105" width="15.453125" style="7" customWidth="1"/>
    <col min="4106" max="4106" width="15.54296875" style="7" customWidth="1"/>
    <col min="4107" max="4107" width="14.54296875" style="7" customWidth="1"/>
    <col min="4108" max="4109" width="14" style="7" customWidth="1"/>
    <col min="4110" max="4110" width="14.54296875" style="7" customWidth="1"/>
    <col min="4111" max="4111" width="14.26953125" style="7" customWidth="1"/>
    <col min="4112" max="4112" width="16" style="7" customWidth="1"/>
    <col min="4113" max="4353" width="9" style="7"/>
    <col min="4354" max="4354" width="3.7265625" style="7" customWidth="1"/>
    <col min="4355" max="4355" width="13.26953125" style="7" customWidth="1"/>
    <col min="4356" max="4356" width="45.1796875" style="7" customWidth="1"/>
    <col min="4357" max="4357" width="3.81640625" style="7" customWidth="1"/>
    <col min="4358" max="4358" width="7.1796875" style="7" customWidth="1"/>
    <col min="4359" max="4359" width="9.26953125" style="7" customWidth="1"/>
    <col min="4360" max="4360" width="10.54296875" style="7" customWidth="1"/>
    <col min="4361" max="4361" width="15.453125" style="7" customWidth="1"/>
    <col min="4362" max="4362" width="15.54296875" style="7" customWidth="1"/>
    <col min="4363" max="4363" width="14.54296875" style="7" customWidth="1"/>
    <col min="4364" max="4365" width="14" style="7" customWidth="1"/>
    <col min="4366" max="4366" width="14.54296875" style="7" customWidth="1"/>
    <col min="4367" max="4367" width="14.26953125" style="7" customWidth="1"/>
    <col min="4368" max="4368" width="16" style="7" customWidth="1"/>
    <col min="4369" max="4609" width="9" style="7"/>
    <col min="4610" max="4610" width="3.7265625" style="7" customWidth="1"/>
    <col min="4611" max="4611" width="13.26953125" style="7" customWidth="1"/>
    <col min="4612" max="4612" width="45.1796875" style="7" customWidth="1"/>
    <col min="4613" max="4613" width="3.81640625" style="7" customWidth="1"/>
    <col min="4614" max="4614" width="7.1796875" style="7" customWidth="1"/>
    <col min="4615" max="4615" width="9.26953125" style="7" customWidth="1"/>
    <col min="4616" max="4616" width="10.54296875" style="7" customWidth="1"/>
    <col min="4617" max="4617" width="15.453125" style="7" customWidth="1"/>
    <col min="4618" max="4618" width="15.54296875" style="7" customWidth="1"/>
    <col min="4619" max="4619" width="14.54296875" style="7" customWidth="1"/>
    <col min="4620" max="4621" width="14" style="7" customWidth="1"/>
    <col min="4622" max="4622" width="14.54296875" style="7" customWidth="1"/>
    <col min="4623" max="4623" width="14.26953125" style="7" customWidth="1"/>
    <col min="4624" max="4624" width="16" style="7" customWidth="1"/>
    <col min="4625" max="4865" width="9" style="7"/>
    <col min="4866" max="4866" width="3.7265625" style="7" customWidth="1"/>
    <col min="4867" max="4867" width="13.26953125" style="7" customWidth="1"/>
    <col min="4868" max="4868" width="45.1796875" style="7" customWidth="1"/>
    <col min="4869" max="4869" width="3.81640625" style="7" customWidth="1"/>
    <col min="4870" max="4870" width="7.1796875" style="7" customWidth="1"/>
    <col min="4871" max="4871" width="9.26953125" style="7" customWidth="1"/>
    <col min="4872" max="4872" width="10.54296875" style="7" customWidth="1"/>
    <col min="4873" max="4873" width="15.453125" style="7" customWidth="1"/>
    <col min="4874" max="4874" width="15.54296875" style="7" customWidth="1"/>
    <col min="4875" max="4875" width="14.54296875" style="7" customWidth="1"/>
    <col min="4876" max="4877" width="14" style="7" customWidth="1"/>
    <col min="4878" max="4878" width="14.54296875" style="7" customWidth="1"/>
    <col min="4879" max="4879" width="14.26953125" style="7" customWidth="1"/>
    <col min="4880" max="4880" width="16" style="7" customWidth="1"/>
    <col min="4881" max="5121" width="9" style="7"/>
    <col min="5122" max="5122" width="3.7265625" style="7" customWidth="1"/>
    <col min="5123" max="5123" width="13.26953125" style="7" customWidth="1"/>
    <col min="5124" max="5124" width="45.1796875" style="7" customWidth="1"/>
    <col min="5125" max="5125" width="3.81640625" style="7" customWidth="1"/>
    <col min="5126" max="5126" width="7.1796875" style="7" customWidth="1"/>
    <col min="5127" max="5127" width="9.26953125" style="7" customWidth="1"/>
    <col min="5128" max="5128" width="10.54296875" style="7" customWidth="1"/>
    <col min="5129" max="5129" width="15.453125" style="7" customWidth="1"/>
    <col min="5130" max="5130" width="15.54296875" style="7" customWidth="1"/>
    <col min="5131" max="5131" width="14.54296875" style="7" customWidth="1"/>
    <col min="5132" max="5133" width="14" style="7" customWidth="1"/>
    <col min="5134" max="5134" width="14.54296875" style="7" customWidth="1"/>
    <col min="5135" max="5135" width="14.26953125" style="7" customWidth="1"/>
    <col min="5136" max="5136" width="16" style="7" customWidth="1"/>
    <col min="5137" max="5377" width="9" style="7"/>
    <col min="5378" max="5378" width="3.7265625" style="7" customWidth="1"/>
    <col min="5379" max="5379" width="13.26953125" style="7" customWidth="1"/>
    <col min="5380" max="5380" width="45.1796875" style="7" customWidth="1"/>
    <col min="5381" max="5381" width="3.81640625" style="7" customWidth="1"/>
    <col min="5382" max="5382" width="7.1796875" style="7" customWidth="1"/>
    <col min="5383" max="5383" width="9.26953125" style="7" customWidth="1"/>
    <col min="5384" max="5384" width="10.54296875" style="7" customWidth="1"/>
    <col min="5385" max="5385" width="15.453125" style="7" customWidth="1"/>
    <col min="5386" max="5386" width="15.54296875" style="7" customWidth="1"/>
    <col min="5387" max="5387" width="14.54296875" style="7" customWidth="1"/>
    <col min="5388" max="5389" width="14" style="7" customWidth="1"/>
    <col min="5390" max="5390" width="14.54296875" style="7" customWidth="1"/>
    <col min="5391" max="5391" width="14.26953125" style="7" customWidth="1"/>
    <col min="5392" max="5392" width="16" style="7" customWidth="1"/>
    <col min="5393" max="5633" width="9" style="7"/>
    <col min="5634" max="5634" width="3.7265625" style="7" customWidth="1"/>
    <col min="5635" max="5635" width="13.26953125" style="7" customWidth="1"/>
    <col min="5636" max="5636" width="45.1796875" style="7" customWidth="1"/>
    <col min="5637" max="5637" width="3.81640625" style="7" customWidth="1"/>
    <col min="5638" max="5638" width="7.1796875" style="7" customWidth="1"/>
    <col min="5639" max="5639" width="9.26953125" style="7" customWidth="1"/>
    <col min="5640" max="5640" width="10.54296875" style="7" customWidth="1"/>
    <col min="5641" max="5641" width="15.453125" style="7" customWidth="1"/>
    <col min="5642" max="5642" width="15.54296875" style="7" customWidth="1"/>
    <col min="5643" max="5643" width="14.54296875" style="7" customWidth="1"/>
    <col min="5644" max="5645" width="14" style="7" customWidth="1"/>
    <col min="5646" max="5646" width="14.54296875" style="7" customWidth="1"/>
    <col min="5647" max="5647" width="14.26953125" style="7" customWidth="1"/>
    <col min="5648" max="5648" width="16" style="7" customWidth="1"/>
    <col min="5649" max="5889" width="9" style="7"/>
    <col min="5890" max="5890" width="3.7265625" style="7" customWidth="1"/>
    <col min="5891" max="5891" width="13.26953125" style="7" customWidth="1"/>
    <col min="5892" max="5892" width="45.1796875" style="7" customWidth="1"/>
    <col min="5893" max="5893" width="3.81640625" style="7" customWidth="1"/>
    <col min="5894" max="5894" width="7.1796875" style="7" customWidth="1"/>
    <col min="5895" max="5895" width="9.26953125" style="7" customWidth="1"/>
    <col min="5896" max="5896" width="10.54296875" style="7" customWidth="1"/>
    <col min="5897" max="5897" width="15.453125" style="7" customWidth="1"/>
    <col min="5898" max="5898" width="15.54296875" style="7" customWidth="1"/>
    <col min="5899" max="5899" width="14.54296875" style="7" customWidth="1"/>
    <col min="5900" max="5901" width="14" style="7" customWidth="1"/>
    <col min="5902" max="5902" width="14.54296875" style="7" customWidth="1"/>
    <col min="5903" max="5903" width="14.26953125" style="7" customWidth="1"/>
    <col min="5904" max="5904" width="16" style="7" customWidth="1"/>
    <col min="5905" max="6145" width="9" style="7"/>
    <col min="6146" max="6146" width="3.7265625" style="7" customWidth="1"/>
    <col min="6147" max="6147" width="13.26953125" style="7" customWidth="1"/>
    <col min="6148" max="6148" width="45.1796875" style="7" customWidth="1"/>
    <col min="6149" max="6149" width="3.81640625" style="7" customWidth="1"/>
    <col min="6150" max="6150" width="7.1796875" style="7" customWidth="1"/>
    <col min="6151" max="6151" width="9.26953125" style="7" customWidth="1"/>
    <col min="6152" max="6152" width="10.54296875" style="7" customWidth="1"/>
    <col min="6153" max="6153" width="15.453125" style="7" customWidth="1"/>
    <col min="6154" max="6154" width="15.54296875" style="7" customWidth="1"/>
    <col min="6155" max="6155" width="14.54296875" style="7" customWidth="1"/>
    <col min="6156" max="6157" width="14" style="7" customWidth="1"/>
    <col min="6158" max="6158" width="14.54296875" style="7" customWidth="1"/>
    <col min="6159" max="6159" width="14.26953125" style="7" customWidth="1"/>
    <col min="6160" max="6160" width="16" style="7" customWidth="1"/>
    <col min="6161" max="6401" width="9" style="7"/>
    <col min="6402" max="6402" width="3.7265625" style="7" customWidth="1"/>
    <col min="6403" max="6403" width="13.26953125" style="7" customWidth="1"/>
    <col min="6404" max="6404" width="45.1796875" style="7" customWidth="1"/>
    <col min="6405" max="6405" width="3.81640625" style="7" customWidth="1"/>
    <col min="6406" max="6406" width="7.1796875" style="7" customWidth="1"/>
    <col min="6407" max="6407" width="9.26953125" style="7" customWidth="1"/>
    <col min="6408" max="6408" width="10.54296875" style="7" customWidth="1"/>
    <col min="6409" max="6409" width="15.453125" style="7" customWidth="1"/>
    <col min="6410" max="6410" width="15.54296875" style="7" customWidth="1"/>
    <col min="6411" max="6411" width="14.54296875" style="7" customWidth="1"/>
    <col min="6412" max="6413" width="14" style="7" customWidth="1"/>
    <col min="6414" max="6414" width="14.54296875" style="7" customWidth="1"/>
    <col min="6415" max="6415" width="14.26953125" style="7" customWidth="1"/>
    <col min="6416" max="6416" width="16" style="7" customWidth="1"/>
    <col min="6417" max="6657" width="9" style="7"/>
    <col min="6658" max="6658" width="3.7265625" style="7" customWidth="1"/>
    <col min="6659" max="6659" width="13.26953125" style="7" customWidth="1"/>
    <col min="6660" max="6660" width="45.1796875" style="7" customWidth="1"/>
    <col min="6661" max="6661" width="3.81640625" style="7" customWidth="1"/>
    <col min="6662" max="6662" width="7.1796875" style="7" customWidth="1"/>
    <col min="6663" max="6663" width="9.26953125" style="7" customWidth="1"/>
    <col min="6664" max="6664" width="10.54296875" style="7" customWidth="1"/>
    <col min="6665" max="6665" width="15.453125" style="7" customWidth="1"/>
    <col min="6666" max="6666" width="15.54296875" style="7" customWidth="1"/>
    <col min="6667" max="6667" width="14.54296875" style="7" customWidth="1"/>
    <col min="6668" max="6669" width="14" style="7" customWidth="1"/>
    <col min="6670" max="6670" width="14.54296875" style="7" customWidth="1"/>
    <col min="6671" max="6671" width="14.26953125" style="7" customWidth="1"/>
    <col min="6672" max="6672" width="16" style="7" customWidth="1"/>
    <col min="6673" max="6913" width="9" style="7"/>
    <col min="6914" max="6914" width="3.7265625" style="7" customWidth="1"/>
    <col min="6915" max="6915" width="13.26953125" style="7" customWidth="1"/>
    <col min="6916" max="6916" width="45.1796875" style="7" customWidth="1"/>
    <col min="6917" max="6917" width="3.81640625" style="7" customWidth="1"/>
    <col min="6918" max="6918" width="7.1796875" style="7" customWidth="1"/>
    <col min="6919" max="6919" width="9.26953125" style="7" customWidth="1"/>
    <col min="6920" max="6920" width="10.54296875" style="7" customWidth="1"/>
    <col min="6921" max="6921" width="15.453125" style="7" customWidth="1"/>
    <col min="6922" max="6922" width="15.54296875" style="7" customWidth="1"/>
    <col min="6923" max="6923" width="14.54296875" style="7" customWidth="1"/>
    <col min="6924" max="6925" width="14" style="7" customWidth="1"/>
    <col min="6926" max="6926" width="14.54296875" style="7" customWidth="1"/>
    <col min="6927" max="6927" width="14.26953125" style="7" customWidth="1"/>
    <col min="6928" max="6928" width="16" style="7" customWidth="1"/>
    <col min="6929" max="7169" width="9" style="7"/>
    <col min="7170" max="7170" width="3.7265625" style="7" customWidth="1"/>
    <col min="7171" max="7171" width="13.26953125" style="7" customWidth="1"/>
    <col min="7172" max="7172" width="45.1796875" style="7" customWidth="1"/>
    <col min="7173" max="7173" width="3.81640625" style="7" customWidth="1"/>
    <col min="7174" max="7174" width="7.1796875" style="7" customWidth="1"/>
    <col min="7175" max="7175" width="9.26953125" style="7" customWidth="1"/>
    <col min="7176" max="7176" width="10.54296875" style="7" customWidth="1"/>
    <col min="7177" max="7177" width="15.453125" style="7" customWidth="1"/>
    <col min="7178" max="7178" width="15.54296875" style="7" customWidth="1"/>
    <col min="7179" max="7179" width="14.54296875" style="7" customWidth="1"/>
    <col min="7180" max="7181" width="14" style="7" customWidth="1"/>
    <col min="7182" max="7182" width="14.54296875" style="7" customWidth="1"/>
    <col min="7183" max="7183" width="14.26953125" style="7" customWidth="1"/>
    <col min="7184" max="7184" width="16" style="7" customWidth="1"/>
    <col min="7185" max="7425" width="9" style="7"/>
    <col min="7426" max="7426" width="3.7265625" style="7" customWidth="1"/>
    <col min="7427" max="7427" width="13.26953125" style="7" customWidth="1"/>
    <col min="7428" max="7428" width="45.1796875" style="7" customWidth="1"/>
    <col min="7429" max="7429" width="3.81640625" style="7" customWidth="1"/>
    <col min="7430" max="7430" width="7.1796875" style="7" customWidth="1"/>
    <col min="7431" max="7431" width="9.26953125" style="7" customWidth="1"/>
    <col min="7432" max="7432" width="10.54296875" style="7" customWidth="1"/>
    <col min="7433" max="7433" width="15.453125" style="7" customWidth="1"/>
    <col min="7434" max="7434" width="15.54296875" style="7" customWidth="1"/>
    <col min="7435" max="7435" width="14.54296875" style="7" customWidth="1"/>
    <col min="7436" max="7437" width="14" style="7" customWidth="1"/>
    <col min="7438" max="7438" width="14.54296875" style="7" customWidth="1"/>
    <col min="7439" max="7439" width="14.26953125" style="7" customWidth="1"/>
    <col min="7440" max="7440" width="16" style="7" customWidth="1"/>
    <col min="7441" max="7681" width="9" style="7"/>
    <col min="7682" max="7682" width="3.7265625" style="7" customWidth="1"/>
    <col min="7683" max="7683" width="13.26953125" style="7" customWidth="1"/>
    <col min="7684" max="7684" width="45.1796875" style="7" customWidth="1"/>
    <col min="7685" max="7685" width="3.81640625" style="7" customWidth="1"/>
    <col min="7686" max="7686" width="7.1796875" style="7" customWidth="1"/>
    <col min="7687" max="7687" width="9.26953125" style="7" customWidth="1"/>
    <col min="7688" max="7688" width="10.54296875" style="7" customWidth="1"/>
    <col min="7689" max="7689" width="15.453125" style="7" customWidth="1"/>
    <col min="7690" max="7690" width="15.54296875" style="7" customWidth="1"/>
    <col min="7691" max="7691" width="14.54296875" style="7" customWidth="1"/>
    <col min="7692" max="7693" width="14" style="7" customWidth="1"/>
    <col min="7694" max="7694" width="14.54296875" style="7" customWidth="1"/>
    <col min="7695" max="7695" width="14.26953125" style="7" customWidth="1"/>
    <col min="7696" max="7696" width="16" style="7" customWidth="1"/>
    <col min="7697" max="7937" width="9" style="7"/>
    <col min="7938" max="7938" width="3.7265625" style="7" customWidth="1"/>
    <col min="7939" max="7939" width="13.26953125" style="7" customWidth="1"/>
    <col min="7940" max="7940" width="45.1796875" style="7" customWidth="1"/>
    <col min="7941" max="7941" width="3.81640625" style="7" customWidth="1"/>
    <col min="7942" max="7942" width="7.1796875" style="7" customWidth="1"/>
    <col min="7943" max="7943" width="9.26953125" style="7" customWidth="1"/>
    <col min="7944" max="7944" width="10.54296875" style="7" customWidth="1"/>
    <col min="7945" max="7945" width="15.453125" style="7" customWidth="1"/>
    <col min="7946" max="7946" width="15.54296875" style="7" customWidth="1"/>
    <col min="7947" max="7947" width="14.54296875" style="7" customWidth="1"/>
    <col min="7948" max="7949" width="14" style="7" customWidth="1"/>
    <col min="7950" max="7950" width="14.54296875" style="7" customWidth="1"/>
    <col min="7951" max="7951" width="14.26953125" style="7" customWidth="1"/>
    <col min="7952" max="7952" width="16" style="7" customWidth="1"/>
    <col min="7953" max="8193" width="9" style="7"/>
    <col min="8194" max="8194" width="3.7265625" style="7" customWidth="1"/>
    <col min="8195" max="8195" width="13.26953125" style="7" customWidth="1"/>
    <col min="8196" max="8196" width="45.1796875" style="7" customWidth="1"/>
    <col min="8197" max="8197" width="3.81640625" style="7" customWidth="1"/>
    <col min="8198" max="8198" width="7.1796875" style="7" customWidth="1"/>
    <col min="8199" max="8199" width="9.26953125" style="7" customWidth="1"/>
    <col min="8200" max="8200" width="10.54296875" style="7" customWidth="1"/>
    <col min="8201" max="8201" width="15.453125" style="7" customWidth="1"/>
    <col min="8202" max="8202" width="15.54296875" style="7" customWidth="1"/>
    <col min="8203" max="8203" width="14.54296875" style="7" customWidth="1"/>
    <col min="8204" max="8205" width="14" style="7" customWidth="1"/>
    <col min="8206" max="8206" width="14.54296875" style="7" customWidth="1"/>
    <col min="8207" max="8207" width="14.26953125" style="7" customWidth="1"/>
    <col min="8208" max="8208" width="16" style="7" customWidth="1"/>
    <col min="8209" max="8449" width="9" style="7"/>
    <col min="8450" max="8450" width="3.7265625" style="7" customWidth="1"/>
    <col min="8451" max="8451" width="13.26953125" style="7" customWidth="1"/>
    <col min="8452" max="8452" width="45.1796875" style="7" customWidth="1"/>
    <col min="8453" max="8453" width="3.81640625" style="7" customWidth="1"/>
    <col min="8454" max="8454" width="7.1796875" style="7" customWidth="1"/>
    <col min="8455" max="8455" width="9.26953125" style="7" customWidth="1"/>
    <col min="8456" max="8456" width="10.54296875" style="7" customWidth="1"/>
    <col min="8457" max="8457" width="15.453125" style="7" customWidth="1"/>
    <col min="8458" max="8458" width="15.54296875" style="7" customWidth="1"/>
    <col min="8459" max="8459" width="14.54296875" style="7" customWidth="1"/>
    <col min="8460" max="8461" width="14" style="7" customWidth="1"/>
    <col min="8462" max="8462" width="14.54296875" style="7" customWidth="1"/>
    <col min="8463" max="8463" width="14.26953125" style="7" customWidth="1"/>
    <col min="8464" max="8464" width="16" style="7" customWidth="1"/>
    <col min="8465" max="8705" width="9" style="7"/>
    <col min="8706" max="8706" width="3.7265625" style="7" customWidth="1"/>
    <col min="8707" max="8707" width="13.26953125" style="7" customWidth="1"/>
    <col min="8708" max="8708" width="45.1796875" style="7" customWidth="1"/>
    <col min="8709" max="8709" width="3.81640625" style="7" customWidth="1"/>
    <col min="8710" max="8710" width="7.1796875" style="7" customWidth="1"/>
    <col min="8711" max="8711" width="9.26953125" style="7" customWidth="1"/>
    <col min="8712" max="8712" width="10.54296875" style="7" customWidth="1"/>
    <col min="8713" max="8713" width="15.453125" style="7" customWidth="1"/>
    <col min="8714" max="8714" width="15.54296875" style="7" customWidth="1"/>
    <col min="8715" max="8715" width="14.54296875" style="7" customWidth="1"/>
    <col min="8716" max="8717" width="14" style="7" customWidth="1"/>
    <col min="8718" max="8718" width="14.54296875" style="7" customWidth="1"/>
    <col min="8719" max="8719" width="14.26953125" style="7" customWidth="1"/>
    <col min="8720" max="8720" width="16" style="7" customWidth="1"/>
    <col min="8721" max="8961" width="9" style="7"/>
    <col min="8962" max="8962" width="3.7265625" style="7" customWidth="1"/>
    <col min="8963" max="8963" width="13.26953125" style="7" customWidth="1"/>
    <col min="8964" max="8964" width="45.1796875" style="7" customWidth="1"/>
    <col min="8965" max="8965" width="3.81640625" style="7" customWidth="1"/>
    <col min="8966" max="8966" width="7.1796875" style="7" customWidth="1"/>
    <col min="8967" max="8967" width="9.26953125" style="7" customWidth="1"/>
    <col min="8968" max="8968" width="10.54296875" style="7" customWidth="1"/>
    <col min="8969" max="8969" width="15.453125" style="7" customWidth="1"/>
    <col min="8970" max="8970" width="15.54296875" style="7" customWidth="1"/>
    <col min="8971" max="8971" width="14.54296875" style="7" customWidth="1"/>
    <col min="8972" max="8973" width="14" style="7" customWidth="1"/>
    <col min="8974" max="8974" width="14.54296875" style="7" customWidth="1"/>
    <col min="8975" max="8975" width="14.26953125" style="7" customWidth="1"/>
    <col min="8976" max="8976" width="16" style="7" customWidth="1"/>
    <col min="8977" max="9217" width="9" style="7"/>
    <col min="9218" max="9218" width="3.7265625" style="7" customWidth="1"/>
    <col min="9219" max="9219" width="13.26953125" style="7" customWidth="1"/>
    <col min="9220" max="9220" width="45.1796875" style="7" customWidth="1"/>
    <col min="9221" max="9221" width="3.81640625" style="7" customWidth="1"/>
    <col min="9222" max="9222" width="7.1796875" style="7" customWidth="1"/>
    <col min="9223" max="9223" width="9.26953125" style="7" customWidth="1"/>
    <col min="9224" max="9224" width="10.54296875" style="7" customWidth="1"/>
    <col min="9225" max="9225" width="15.453125" style="7" customWidth="1"/>
    <col min="9226" max="9226" width="15.54296875" style="7" customWidth="1"/>
    <col min="9227" max="9227" width="14.54296875" style="7" customWidth="1"/>
    <col min="9228" max="9229" width="14" style="7" customWidth="1"/>
    <col min="9230" max="9230" width="14.54296875" style="7" customWidth="1"/>
    <col min="9231" max="9231" width="14.26953125" style="7" customWidth="1"/>
    <col min="9232" max="9232" width="16" style="7" customWidth="1"/>
    <col min="9233" max="9473" width="9" style="7"/>
    <col min="9474" max="9474" width="3.7265625" style="7" customWidth="1"/>
    <col min="9475" max="9475" width="13.26953125" style="7" customWidth="1"/>
    <col min="9476" max="9476" width="45.1796875" style="7" customWidth="1"/>
    <col min="9477" max="9477" width="3.81640625" style="7" customWidth="1"/>
    <col min="9478" max="9478" width="7.1796875" style="7" customWidth="1"/>
    <col min="9479" max="9479" width="9.26953125" style="7" customWidth="1"/>
    <col min="9480" max="9480" width="10.54296875" style="7" customWidth="1"/>
    <col min="9481" max="9481" width="15.453125" style="7" customWidth="1"/>
    <col min="9482" max="9482" width="15.54296875" style="7" customWidth="1"/>
    <col min="9483" max="9483" width="14.54296875" style="7" customWidth="1"/>
    <col min="9484" max="9485" width="14" style="7" customWidth="1"/>
    <col min="9486" max="9486" width="14.54296875" style="7" customWidth="1"/>
    <col min="9487" max="9487" width="14.26953125" style="7" customWidth="1"/>
    <col min="9488" max="9488" width="16" style="7" customWidth="1"/>
    <col min="9489" max="9729" width="9" style="7"/>
    <col min="9730" max="9730" width="3.7265625" style="7" customWidth="1"/>
    <col min="9731" max="9731" width="13.26953125" style="7" customWidth="1"/>
    <col min="9732" max="9732" width="45.1796875" style="7" customWidth="1"/>
    <col min="9733" max="9733" width="3.81640625" style="7" customWidth="1"/>
    <col min="9734" max="9734" width="7.1796875" style="7" customWidth="1"/>
    <col min="9735" max="9735" width="9.26953125" style="7" customWidth="1"/>
    <col min="9736" max="9736" width="10.54296875" style="7" customWidth="1"/>
    <col min="9737" max="9737" width="15.453125" style="7" customWidth="1"/>
    <col min="9738" max="9738" width="15.54296875" style="7" customWidth="1"/>
    <col min="9739" max="9739" width="14.54296875" style="7" customWidth="1"/>
    <col min="9740" max="9741" width="14" style="7" customWidth="1"/>
    <col min="9742" max="9742" width="14.54296875" style="7" customWidth="1"/>
    <col min="9743" max="9743" width="14.26953125" style="7" customWidth="1"/>
    <col min="9744" max="9744" width="16" style="7" customWidth="1"/>
    <col min="9745" max="9985" width="9" style="7"/>
    <col min="9986" max="9986" width="3.7265625" style="7" customWidth="1"/>
    <col min="9987" max="9987" width="13.26953125" style="7" customWidth="1"/>
    <col min="9988" max="9988" width="45.1796875" style="7" customWidth="1"/>
    <col min="9989" max="9989" width="3.81640625" style="7" customWidth="1"/>
    <col min="9990" max="9990" width="7.1796875" style="7" customWidth="1"/>
    <col min="9991" max="9991" width="9.26953125" style="7" customWidth="1"/>
    <col min="9992" max="9992" width="10.54296875" style="7" customWidth="1"/>
    <col min="9993" max="9993" width="15.453125" style="7" customWidth="1"/>
    <col min="9994" max="9994" width="15.54296875" style="7" customWidth="1"/>
    <col min="9995" max="9995" width="14.54296875" style="7" customWidth="1"/>
    <col min="9996" max="9997" width="14" style="7" customWidth="1"/>
    <col min="9998" max="9998" width="14.54296875" style="7" customWidth="1"/>
    <col min="9999" max="9999" width="14.26953125" style="7" customWidth="1"/>
    <col min="10000" max="10000" width="16" style="7" customWidth="1"/>
    <col min="10001" max="10241" width="9" style="7"/>
    <col min="10242" max="10242" width="3.7265625" style="7" customWidth="1"/>
    <col min="10243" max="10243" width="13.26953125" style="7" customWidth="1"/>
    <col min="10244" max="10244" width="45.1796875" style="7" customWidth="1"/>
    <col min="10245" max="10245" width="3.81640625" style="7" customWidth="1"/>
    <col min="10246" max="10246" width="7.1796875" style="7" customWidth="1"/>
    <col min="10247" max="10247" width="9.26953125" style="7" customWidth="1"/>
    <col min="10248" max="10248" width="10.54296875" style="7" customWidth="1"/>
    <col min="10249" max="10249" width="15.453125" style="7" customWidth="1"/>
    <col min="10250" max="10250" width="15.54296875" style="7" customWidth="1"/>
    <col min="10251" max="10251" width="14.54296875" style="7" customWidth="1"/>
    <col min="10252" max="10253" width="14" style="7" customWidth="1"/>
    <col min="10254" max="10254" width="14.54296875" style="7" customWidth="1"/>
    <col min="10255" max="10255" width="14.26953125" style="7" customWidth="1"/>
    <col min="10256" max="10256" width="16" style="7" customWidth="1"/>
    <col min="10257" max="10497" width="9" style="7"/>
    <col min="10498" max="10498" width="3.7265625" style="7" customWidth="1"/>
    <col min="10499" max="10499" width="13.26953125" style="7" customWidth="1"/>
    <col min="10500" max="10500" width="45.1796875" style="7" customWidth="1"/>
    <col min="10501" max="10501" width="3.81640625" style="7" customWidth="1"/>
    <col min="10502" max="10502" width="7.1796875" style="7" customWidth="1"/>
    <col min="10503" max="10503" width="9.26953125" style="7" customWidth="1"/>
    <col min="10504" max="10504" width="10.54296875" style="7" customWidth="1"/>
    <col min="10505" max="10505" width="15.453125" style="7" customWidth="1"/>
    <col min="10506" max="10506" width="15.54296875" style="7" customWidth="1"/>
    <col min="10507" max="10507" width="14.54296875" style="7" customWidth="1"/>
    <col min="10508" max="10509" width="14" style="7" customWidth="1"/>
    <col min="10510" max="10510" width="14.54296875" style="7" customWidth="1"/>
    <col min="10511" max="10511" width="14.26953125" style="7" customWidth="1"/>
    <col min="10512" max="10512" width="16" style="7" customWidth="1"/>
    <col min="10513" max="10753" width="9" style="7"/>
    <col min="10754" max="10754" width="3.7265625" style="7" customWidth="1"/>
    <col min="10755" max="10755" width="13.26953125" style="7" customWidth="1"/>
    <col min="10756" max="10756" width="45.1796875" style="7" customWidth="1"/>
    <col min="10757" max="10757" width="3.81640625" style="7" customWidth="1"/>
    <col min="10758" max="10758" width="7.1796875" style="7" customWidth="1"/>
    <col min="10759" max="10759" width="9.26953125" style="7" customWidth="1"/>
    <col min="10760" max="10760" width="10.54296875" style="7" customWidth="1"/>
    <col min="10761" max="10761" width="15.453125" style="7" customWidth="1"/>
    <col min="10762" max="10762" width="15.54296875" style="7" customWidth="1"/>
    <col min="10763" max="10763" width="14.54296875" style="7" customWidth="1"/>
    <col min="10764" max="10765" width="14" style="7" customWidth="1"/>
    <col min="10766" max="10766" width="14.54296875" style="7" customWidth="1"/>
    <col min="10767" max="10767" width="14.26953125" style="7" customWidth="1"/>
    <col min="10768" max="10768" width="16" style="7" customWidth="1"/>
    <col min="10769" max="11009" width="9" style="7"/>
    <col min="11010" max="11010" width="3.7265625" style="7" customWidth="1"/>
    <col min="11011" max="11011" width="13.26953125" style="7" customWidth="1"/>
    <col min="11012" max="11012" width="45.1796875" style="7" customWidth="1"/>
    <col min="11013" max="11013" width="3.81640625" style="7" customWidth="1"/>
    <col min="11014" max="11014" width="7.1796875" style="7" customWidth="1"/>
    <col min="11015" max="11015" width="9.26953125" style="7" customWidth="1"/>
    <col min="11016" max="11016" width="10.54296875" style="7" customWidth="1"/>
    <col min="11017" max="11017" width="15.453125" style="7" customWidth="1"/>
    <col min="11018" max="11018" width="15.54296875" style="7" customWidth="1"/>
    <col min="11019" max="11019" width="14.54296875" style="7" customWidth="1"/>
    <col min="11020" max="11021" width="14" style="7" customWidth="1"/>
    <col min="11022" max="11022" width="14.54296875" style="7" customWidth="1"/>
    <col min="11023" max="11023" width="14.26953125" style="7" customWidth="1"/>
    <col min="11024" max="11024" width="16" style="7" customWidth="1"/>
    <col min="11025" max="11265" width="9" style="7"/>
    <col min="11266" max="11266" width="3.7265625" style="7" customWidth="1"/>
    <col min="11267" max="11267" width="13.26953125" style="7" customWidth="1"/>
    <col min="11268" max="11268" width="45.1796875" style="7" customWidth="1"/>
    <col min="11269" max="11269" width="3.81640625" style="7" customWidth="1"/>
    <col min="11270" max="11270" width="7.1796875" style="7" customWidth="1"/>
    <col min="11271" max="11271" width="9.26953125" style="7" customWidth="1"/>
    <col min="11272" max="11272" width="10.54296875" style="7" customWidth="1"/>
    <col min="11273" max="11273" width="15.453125" style="7" customWidth="1"/>
    <col min="11274" max="11274" width="15.54296875" style="7" customWidth="1"/>
    <col min="11275" max="11275" width="14.54296875" style="7" customWidth="1"/>
    <col min="11276" max="11277" width="14" style="7" customWidth="1"/>
    <col min="11278" max="11278" width="14.54296875" style="7" customWidth="1"/>
    <col min="11279" max="11279" width="14.26953125" style="7" customWidth="1"/>
    <col min="11280" max="11280" width="16" style="7" customWidth="1"/>
    <col min="11281" max="11521" width="9" style="7"/>
    <col min="11522" max="11522" width="3.7265625" style="7" customWidth="1"/>
    <col min="11523" max="11523" width="13.26953125" style="7" customWidth="1"/>
    <col min="11524" max="11524" width="45.1796875" style="7" customWidth="1"/>
    <col min="11525" max="11525" width="3.81640625" style="7" customWidth="1"/>
    <col min="11526" max="11526" width="7.1796875" style="7" customWidth="1"/>
    <col min="11527" max="11527" width="9.26953125" style="7" customWidth="1"/>
    <col min="11528" max="11528" width="10.54296875" style="7" customWidth="1"/>
    <col min="11529" max="11529" width="15.453125" style="7" customWidth="1"/>
    <col min="11530" max="11530" width="15.54296875" style="7" customWidth="1"/>
    <col min="11531" max="11531" width="14.54296875" style="7" customWidth="1"/>
    <col min="11532" max="11533" width="14" style="7" customWidth="1"/>
    <col min="11534" max="11534" width="14.54296875" style="7" customWidth="1"/>
    <col min="11535" max="11535" width="14.26953125" style="7" customWidth="1"/>
    <col min="11536" max="11536" width="16" style="7" customWidth="1"/>
    <col min="11537" max="11777" width="9" style="7"/>
    <col min="11778" max="11778" width="3.7265625" style="7" customWidth="1"/>
    <col min="11779" max="11779" width="13.26953125" style="7" customWidth="1"/>
    <col min="11780" max="11780" width="45.1796875" style="7" customWidth="1"/>
    <col min="11781" max="11781" width="3.81640625" style="7" customWidth="1"/>
    <col min="11782" max="11782" width="7.1796875" style="7" customWidth="1"/>
    <col min="11783" max="11783" width="9.26953125" style="7" customWidth="1"/>
    <col min="11784" max="11784" width="10.54296875" style="7" customWidth="1"/>
    <col min="11785" max="11785" width="15.453125" style="7" customWidth="1"/>
    <col min="11786" max="11786" width="15.54296875" style="7" customWidth="1"/>
    <col min="11787" max="11787" width="14.54296875" style="7" customWidth="1"/>
    <col min="11788" max="11789" width="14" style="7" customWidth="1"/>
    <col min="11790" max="11790" width="14.54296875" style="7" customWidth="1"/>
    <col min="11791" max="11791" width="14.26953125" style="7" customWidth="1"/>
    <col min="11792" max="11792" width="16" style="7" customWidth="1"/>
    <col min="11793" max="12033" width="9" style="7"/>
    <col min="12034" max="12034" width="3.7265625" style="7" customWidth="1"/>
    <col min="12035" max="12035" width="13.26953125" style="7" customWidth="1"/>
    <col min="12036" max="12036" width="45.1796875" style="7" customWidth="1"/>
    <col min="12037" max="12037" width="3.81640625" style="7" customWidth="1"/>
    <col min="12038" max="12038" width="7.1796875" style="7" customWidth="1"/>
    <col min="12039" max="12039" width="9.26953125" style="7" customWidth="1"/>
    <col min="12040" max="12040" width="10.54296875" style="7" customWidth="1"/>
    <col min="12041" max="12041" width="15.453125" style="7" customWidth="1"/>
    <col min="12042" max="12042" width="15.54296875" style="7" customWidth="1"/>
    <col min="12043" max="12043" width="14.54296875" style="7" customWidth="1"/>
    <col min="12044" max="12045" width="14" style="7" customWidth="1"/>
    <col min="12046" max="12046" width="14.54296875" style="7" customWidth="1"/>
    <col min="12047" max="12047" width="14.26953125" style="7" customWidth="1"/>
    <col min="12048" max="12048" width="16" style="7" customWidth="1"/>
    <col min="12049" max="12289" width="9" style="7"/>
    <col min="12290" max="12290" width="3.7265625" style="7" customWidth="1"/>
    <col min="12291" max="12291" width="13.26953125" style="7" customWidth="1"/>
    <col min="12292" max="12292" width="45.1796875" style="7" customWidth="1"/>
    <col min="12293" max="12293" width="3.81640625" style="7" customWidth="1"/>
    <col min="12294" max="12294" width="7.1796875" style="7" customWidth="1"/>
    <col min="12295" max="12295" width="9.26953125" style="7" customWidth="1"/>
    <col min="12296" max="12296" width="10.54296875" style="7" customWidth="1"/>
    <col min="12297" max="12297" width="15.453125" style="7" customWidth="1"/>
    <col min="12298" max="12298" width="15.54296875" style="7" customWidth="1"/>
    <col min="12299" max="12299" width="14.54296875" style="7" customWidth="1"/>
    <col min="12300" max="12301" width="14" style="7" customWidth="1"/>
    <col min="12302" max="12302" width="14.54296875" style="7" customWidth="1"/>
    <col min="12303" max="12303" width="14.26953125" style="7" customWidth="1"/>
    <col min="12304" max="12304" width="16" style="7" customWidth="1"/>
    <col min="12305" max="12545" width="9" style="7"/>
    <col min="12546" max="12546" width="3.7265625" style="7" customWidth="1"/>
    <col min="12547" max="12547" width="13.26953125" style="7" customWidth="1"/>
    <col min="12548" max="12548" width="45.1796875" style="7" customWidth="1"/>
    <col min="12549" max="12549" width="3.81640625" style="7" customWidth="1"/>
    <col min="12550" max="12550" width="7.1796875" style="7" customWidth="1"/>
    <col min="12551" max="12551" width="9.26953125" style="7" customWidth="1"/>
    <col min="12552" max="12552" width="10.54296875" style="7" customWidth="1"/>
    <col min="12553" max="12553" width="15.453125" style="7" customWidth="1"/>
    <col min="12554" max="12554" width="15.54296875" style="7" customWidth="1"/>
    <col min="12555" max="12555" width="14.54296875" style="7" customWidth="1"/>
    <col min="12556" max="12557" width="14" style="7" customWidth="1"/>
    <col min="12558" max="12558" width="14.54296875" style="7" customWidth="1"/>
    <col min="12559" max="12559" width="14.26953125" style="7" customWidth="1"/>
    <col min="12560" max="12560" width="16" style="7" customWidth="1"/>
    <col min="12561" max="12801" width="9" style="7"/>
    <col min="12802" max="12802" width="3.7265625" style="7" customWidth="1"/>
    <col min="12803" max="12803" width="13.26953125" style="7" customWidth="1"/>
    <col min="12804" max="12804" width="45.1796875" style="7" customWidth="1"/>
    <col min="12805" max="12805" width="3.81640625" style="7" customWidth="1"/>
    <col min="12806" max="12806" width="7.1796875" style="7" customWidth="1"/>
    <col min="12807" max="12807" width="9.26953125" style="7" customWidth="1"/>
    <col min="12808" max="12808" width="10.54296875" style="7" customWidth="1"/>
    <col min="12809" max="12809" width="15.453125" style="7" customWidth="1"/>
    <col min="12810" max="12810" width="15.54296875" style="7" customWidth="1"/>
    <col min="12811" max="12811" width="14.54296875" style="7" customWidth="1"/>
    <col min="12812" max="12813" width="14" style="7" customWidth="1"/>
    <col min="12814" max="12814" width="14.54296875" style="7" customWidth="1"/>
    <col min="12815" max="12815" width="14.26953125" style="7" customWidth="1"/>
    <col min="12816" max="12816" width="16" style="7" customWidth="1"/>
    <col min="12817" max="13057" width="9" style="7"/>
    <col min="13058" max="13058" width="3.7265625" style="7" customWidth="1"/>
    <col min="13059" max="13059" width="13.26953125" style="7" customWidth="1"/>
    <col min="13060" max="13060" width="45.1796875" style="7" customWidth="1"/>
    <col min="13061" max="13061" width="3.81640625" style="7" customWidth="1"/>
    <col min="13062" max="13062" width="7.1796875" style="7" customWidth="1"/>
    <col min="13063" max="13063" width="9.26953125" style="7" customWidth="1"/>
    <col min="13064" max="13064" width="10.54296875" style="7" customWidth="1"/>
    <col min="13065" max="13065" width="15.453125" style="7" customWidth="1"/>
    <col min="13066" max="13066" width="15.54296875" style="7" customWidth="1"/>
    <col min="13067" max="13067" width="14.54296875" style="7" customWidth="1"/>
    <col min="13068" max="13069" width="14" style="7" customWidth="1"/>
    <col min="13070" max="13070" width="14.54296875" style="7" customWidth="1"/>
    <col min="13071" max="13071" width="14.26953125" style="7" customWidth="1"/>
    <col min="13072" max="13072" width="16" style="7" customWidth="1"/>
    <col min="13073" max="13313" width="9" style="7"/>
    <col min="13314" max="13314" width="3.7265625" style="7" customWidth="1"/>
    <col min="13315" max="13315" width="13.26953125" style="7" customWidth="1"/>
    <col min="13316" max="13316" width="45.1796875" style="7" customWidth="1"/>
    <col min="13317" max="13317" width="3.81640625" style="7" customWidth="1"/>
    <col min="13318" max="13318" width="7.1796875" style="7" customWidth="1"/>
    <col min="13319" max="13319" width="9.26953125" style="7" customWidth="1"/>
    <col min="13320" max="13320" width="10.54296875" style="7" customWidth="1"/>
    <col min="13321" max="13321" width="15.453125" style="7" customWidth="1"/>
    <col min="13322" max="13322" width="15.54296875" style="7" customWidth="1"/>
    <col min="13323" max="13323" width="14.54296875" style="7" customWidth="1"/>
    <col min="13324" max="13325" width="14" style="7" customWidth="1"/>
    <col min="13326" max="13326" width="14.54296875" style="7" customWidth="1"/>
    <col min="13327" max="13327" width="14.26953125" style="7" customWidth="1"/>
    <col min="13328" max="13328" width="16" style="7" customWidth="1"/>
    <col min="13329" max="13569" width="9" style="7"/>
    <col min="13570" max="13570" width="3.7265625" style="7" customWidth="1"/>
    <col min="13571" max="13571" width="13.26953125" style="7" customWidth="1"/>
    <col min="13572" max="13572" width="45.1796875" style="7" customWidth="1"/>
    <col min="13573" max="13573" width="3.81640625" style="7" customWidth="1"/>
    <col min="13574" max="13574" width="7.1796875" style="7" customWidth="1"/>
    <col min="13575" max="13575" width="9.26953125" style="7" customWidth="1"/>
    <col min="13576" max="13576" width="10.54296875" style="7" customWidth="1"/>
    <col min="13577" max="13577" width="15.453125" style="7" customWidth="1"/>
    <col min="13578" max="13578" width="15.54296875" style="7" customWidth="1"/>
    <col min="13579" max="13579" width="14.54296875" style="7" customWidth="1"/>
    <col min="13580" max="13581" width="14" style="7" customWidth="1"/>
    <col min="13582" max="13582" width="14.54296875" style="7" customWidth="1"/>
    <col min="13583" max="13583" width="14.26953125" style="7" customWidth="1"/>
    <col min="13584" max="13584" width="16" style="7" customWidth="1"/>
    <col min="13585" max="13825" width="9" style="7"/>
    <col min="13826" max="13826" width="3.7265625" style="7" customWidth="1"/>
    <col min="13827" max="13827" width="13.26953125" style="7" customWidth="1"/>
    <col min="13828" max="13828" width="45.1796875" style="7" customWidth="1"/>
    <col min="13829" max="13829" width="3.81640625" style="7" customWidth="1"/>
    <col min="13830" max="13830" width="7.1796875" style="7" customWidth="1"/>
    <col min="13831" max="13831" width="9.26953125" style="7" customWidth="1"/>
    <col min="13832" max="13832" width="10.54296875" style="7" customWidth="1"/>
    <col min="13833" max="13833" width="15.453125" style="7" customWidth="1"/>
    <col min="13834" max="13834" width="15.54296875" style="7" customWidth="1"/>
    <col min="13835" max="13835" width="14.54296875" style="7" customWidth="1"/>
    <col min="13836" max="13837" width="14" style="7" customWidth="1"/>
    <col min="13838" max="13838" width="14.54296875" style="7" customWidth="1"/>
    <col min="13839" max="13839" width="14.26953125" style="7" customWidth="1"/>
    <col min="13840" max="13840" width="16" style="7" customWidth="1"/>
    <col min="13841" max="14081" width="9" style="7"/>
    <col min="14082" max="14082" width="3.7265625" style="7" customWidth="1"/>
    <col min="14083" max="14083" width="13.26953125" style="7" customWidth="1"/>
    <col min="14084" max="14084" width="45.1796875" style="7" customWidth="1"/>
    <col min="14085" max="14085" width="3.81640625" style="7" customWidth="1"/>
    <col min="14086" max="14086" width="7.1796875" style="7" customWidth="1"/>
    <col min="14087" max="14087" width="9.26953125" style="7" customWidth="1"/>
    <col min="14088" max="14088" width="10.54296875" style="7" customWidth="1"/>
    <col min="14089" max="14089" width="15.453125" style="7" customWidth="1"/>
    <col min="14090" max="14090" width="15.54296875" style="7" customWidth="1"/>
    <col min="14091" max="14091" width="14.54296875" style="7" customWidth="1"/>
    <col min="14092" max="14093" width="14" style="7" customWidth="1"/>
    <col min="14094" max="14094" width="14.54296875" style="7" customWidth="1"/>
    <col min="14095" max="14095" width="14.26953125" style="7" customWidth="1"/>
    <col min="14096" max="14096" width="16" style="7" customWidth="1"/>
    <col min="14097" max="14337" width="9" style="7"/>
    <col min="14338" max="14338" width="3.7265625" style="7" customWidth="1"/>
    <col min="14339" max="14339" width="13.26953125" style="7" customWidth="1"/>
    <col min="14340" max="14340" width="45.1796875" style="7" customWidth="1"/>
    <col min="14341" max="14341" width="3.81640625" style="7" customWidth="1"/>
    <col min="14342" max="14342" width="7.1796875" style="7" customWidth="1"/>
    <col min="14343" max="14343" width="9.26953125" style="7" customWidth="1"/>
    <col min="14344" max="14344" width="10.54296875" style="7" customWidth="1"/>
    <col min="14345" max="14345" width="15.453125" style="7" customWidth="1"/>
    <col min="14346" max="14346" width="15.54296875" style="7" customWidth="1"/>
    <col min="14347" max="14347" width="14.54296875" style="7" customWidth="1"/>
    <col min="14348" max="14349" width="14" style="7" customWidth="1"/>
    <col min="14350" max="14350" width="14.54296875" style="7" customWidth="1"/>
    <col min="14351" max="14351" width="14.26953125" style="7" customWidth="1"/>
    <col min="14352" max="14352" width="16" style="7" customWidth="1"/>
    <col min="14353" max="14593" width="9" style="7"/>
    <col min="14594" max="14594" width="3.7265625" style="7" customWidth="1"/>
    <col min="14595" max="14595" width="13.26953125" style="7" customWidth="1"/>
    <col min="14596" max="14596" width="45.1796875" style="7" customWidth="1"/>
    <col min="14597" max="14597" width="3.81640625" style="7" customWidth="1"/>
    <col min="14598" max="14598" width="7.1796875" style="7" customWidth="1"/>
    <col min="14599" max="14599" width="9.26953125" style="7" customWidth="1"/>
    <col min="14600" max="14600" width="10.54296875" style="7" customWidth="1"/>
    <col min="14601" max="14601" width="15.453125" style="7" customWidth="1"/>
    <col min="14602" max="14602" width="15.54296875" style="7" customWidth="1"/>
    <col min="14603" max="14603" width="14.54296875" style="7" customWidth="1"/>
    <col min="14604" max="14605" width="14" style="7" customWidth="1"/>
    <col min="14606" max="14606" width="14.54296875" style="7" customWidth="1"/>
    <col min="14607" max="14607" width="14.26953125" style="7" customWidth="1"/>
    <col min="14608" max="14608" width="16" style="7" customWidth="1"/>
    <col min="14609" max="14849" width="9" style="7"/>
    <col min="14850" max="14850" width="3.7265625" style="7" customWidth="1"/>
    <col min="14851" max="14851" width="13.26953125" style="7" customWidth="1"/>
    <col min="14852" max="14852" width="45.1796875" style="7" customWidth="1"/>
    <col min="14853" max="14853" width="3.81640625" style="7" customWidth="1"/>
    <col min="14854" max="14854" width="7.1796875" style="7" customWidth="1"/>
    <col min="14855" max="14855" width="9.26953125" style="7" customWidth="1"/>
    <col min="14856" max="14856" width="10.54296875" style="7" customWidth="1"/>
    <col min="14857" max="14857" width="15.453125" style="7" customWidth="1"/>
    <col min="14858" max="14858" width="15.54296875" style="7" customWidth="1"/>
    <col min="14859" max="14859" width="14.54296875" style="7" customWidth="1"/>
    <col min="14860" max="14861" width="14" style="7" customWidth="1"/>
    <col min="14862" max="14862" width="14.54296875" style="7" customWidth="1"/>
    <col min="14863" max="14863" width="14.26953125" style="7" customWidth="1"/>
    <col min="14864" max="14864" width="16" style="7" customWidth="1"/>
    <col min="14865" max="15105" width="9" style="7"/>
    <col min="15106" max="15106" width="3.7265625" style="7" customWidth="1"/>
    <col min="15107" max="15107" width="13.26953125" style="7" customWidth="1"/>
    <col min="15108" max="15108" width="45.1796875" style="7" customWidth="1"/>
    <col min="15109" max="15109" width="3.81640625" style="7" customWidth="1"/>
    <col min="15110" max="15110" width="7.1796875" style="7" customWidth="1"/>
    <col min="15111" max="15111" width="9.26953125" style="7" customWidth="1"/>
    <col min="15112" max="15112" width="10.54296875" style="7" customWidth="1"/>
    <col min="15113" max="15113" width="15.453125" style="7" customWidth="1"/>
    <col min="15114" max="15114" width="15.54296875" style="7" customWidth="1"/>
    <col min="15115" max="15115" width="14.54296875" style="7" customWidth="1"/>
    <col min="15116" max="15117" width="14" style="7" customWidth="1"/>
    <col min="15118" max="15118" width="14.54296875" style="7" customWidth="1"/>
    <col min="15119" max="15119" width="14.26953125" style="7" customWidth="1"/>
    <col min="15120" max="15120" width="16" style="7" customWidth="1"/>
    <col min="15121" max="15361" width="9" style="7"/>
    <col min="15362" max="15362" width="3.7265625" style="7" customWidth="1"/>
    <col min="15363" max="15363" width="13.26953125" style="7" customWidth="1"/>
    <col min="15364" max="15364" width="45.1796875" style="7" customWidth="1"/>
    <col min="15365" max="15365" width="3.81640625" style="7" customWidth="1"/>
    <col min="15366" max="15366" width="7.1796875" style="7" customWidth="1"/>
    <col min="15367" max="15367" width="9.26953125" style="7" customWidth="1"/>
    <col min="15368" max="15368" width="10.54296875" style="7" customWidth="1"/>
    <col min="15369" max="15369" width="15.453125" style="7" customWidth="1"/>
    <col min="15370" max="15370" width="15.54296875" style="7" customWidth="1"/>
    <col min="15371" max="15371" width="14.54296875" style="7" customWidth="1"/>
    <col min="15372" max="15373" width="14" style="7" customWidth="1"/>
    <col min="15374" max="15374" width="14.54296875" style="7" customWidth="1"/>
    <col min="15375" max="15375" width="14.26953125" style="7" customWidth="1"/>
    <col min="15376" max="15376" width="16" style="7" customWidth="1"/>
    <col min="15377" max="15617" width="9" style="7"/>
    <col min="15618" max="15618" width="3.7265625" style="7" customWidth="1"/>
    <col min="15619" max="15619" width="13.26953125" style="7" customWidth="1"/>
    <col min="15620" max="15620" width="45.1796875" style="7" customWidth="1"/>
    <col min="15621" max="15621" width="3.81640625" style="7" customWidth="1"/>
    <col min="15622" max="15622" width="7.1796875" style="7" customWidth="1"/>
    <col min="15623" max="15623" width="9.26953125" style="7" customWidth="1"/>
    <col min="15624" max="15624" width="10.54296875" style="7" customWidth="1"/>
    <col min="15625" max="15625" width="15.453125" style="7" customWidth="1"/>
    <col min="15626" max="15626" width="15.54296875" style="7" customWidth="1"/>
    <col min="15627" max="15627" width="14.54296875" style="7" customWidth="1"/>
    <col min="15628" max="15629" width="14" style="7" customWidth="1"/>
    <col min="15630" max="15630" width="14.54296875" style="7" customWidth="1"/>
    <col min="15631" max="15631" width="14.26953125" style="7" customWidth="1"/>
    <col min="15632" max="15632" width="16" style="7" customWidth="1"/>
    <col min="15633" max="15873" width="9" style="7"/>
    <col min="15874" max="15874" width="3.7265625" style="7" customWidth="1"/>
    <col min="15875" max="15875" width="13.26953125" style="7" customWidth="1"/>
    <col min="15876" max="15876" width="45.1796875" style="7" customWidth="1"/>
    <col min="15877" max="15877" width="3.81640625" style="7" customWidth="1"/>
    <col min="15878" max="15878" width="7.1796875" style="7" customWidth="1"/>
    <col min="15879" max="15879" width="9.26953125" style="7" customWidth="1"/>
    <col min="15880" max="15880" width="10.54296875" style="7" customWidth="1"/>
    <col min="15881" max="15881" width="15.453125" style="7" customWidth="1"/>
    <col min="15882" max="15882" width="15.54296875" style="7" customWidth="1"/>
    <col min="15883" max="15883" width="14.54296875" style="7" customWidth="1"/>
    <col min="15884" max="15885" width="14" style="7" customWidth="1"/>
    <col min="15886" max="15886" width="14.54296875" style="7" customWidth="1"/>
    <col min="15887" max="15887" width="14.26953125" style="7" customWidth="1"/>
    <col min="15888" max="15888" width="16" style="7" customWidth="1"/>
    <col min="15889" max="16129" width="9" style="7"/>
    <col min="16130" max="16130" width="3.7265625" style="7" customWidth="1"/>
    <col min="16131" max="16131" width="13.26953125" style="7" customWidth="1"/>
    <col min="16132" max="16132" width="45.1796875" style="7" customWidth="1"/>
    <col min="16133" max="16133" width="3.81640625" style="7" customWidth="1"/>
    <col min="16134" max="16134" width="7.1796875" style="7" customWidth="1"/>
    <col min="16135" max="16135" width="9.26953125" style="7" customWidth="1"/>
    <col min="16136" max="16136" width="10.54296875" style="7" customWidth="1"/>
    <col min="16137" max="16137" width="15.453125" style="7" customWidth="1"/>
    <col min="16138" max="16138" width="15.54296875" style="7" customWidth="1"/>
    <col min="16139" max="16139" width="14.54296875" style="7" customWidth="1"/>
    <col min="16140" max="16141" width="14" style="7" customWidth="1"/>
    <col min="16142" max="16142" width="14.54296875" style="7" customWidth="1"/>
    <col min="16143" max="16143" width="14.26953125" style="7" customWidth="1"/>
    <col min="16144" max="16144" width="16" style="7" customWidth="1"/>
    <col min="16145" max="16384" width="9" style="7"/>
  </cols>
  <sheetData>
    <row r="1" spans="1:30" ht="27.75" customHeight="1" x14ac:dyDescent="0.35">
      <c r="A1" s="199" t="s">
        <v>0</v>
      </c>
      <c r="B1" s="199"/>
      <c r="C1" s="200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R1" s="23"/>
      <c r="S1" s="23"/>
    </row>
    <row r="2" spans="1:30" ht="13.5" customHeight="1" x14ac:dyDescent="0.25">
      <c r="A2" s="24" t="s">
        <v>1</v>
      </c>
      <c r="B2" s="25"/>
      <c r="C2" s="7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R2" s="25"/>
      <c r="S2" s="25"/>
    </row>
    <row r="3" spans="1:30" ht="13.5" customHeight="1" x14ac:dyDescent="0.25">
      <c r="A3" s="24" t="s">
        <v>3673</v>
      </c>
      <c r="B3" s="25"/>
      <c r="C3" s="7"/>
      <c r="D3" s="25"/>
      <c r="E3" s="25"/>
      <c r="F3" s="25"/>
      <c r="G3" s="25"/>
      <c r="H3" s="25"/>
      <c r="I3" s="25"/>
      <c r="J3" s="201"/>
      <c r="K3" s="202"/>
      <c r="L3" s="26"/>
      <c r="M3" s="25"/>
      <c r="N3" s="25"/>
      <c r="O3" s="25"/>
      <c r="P3" s="25"/>
      <c r="R3" s="25"/>
      <c r="S3" s="25"/>
    </row>
    <row r="4" spans="1:30" ht="13.5" customHeight="1" x14ac:dyDescent="0.25">
      <c r="A4" s="24" t="s">
        <v>3</v>
      </c>
      <c r="B4" s="25"/>
      <c r="C4" s="7"/>
      <c r="D4" s="25"/>
      <c r="E4" s="25"/>
      <c r="F4" s="25"/>
      <c r="G4" s="25"/>
      <c r="H4" s="25"/>
      <c r="I4" s="25"/>
      <c r="J4" s="201"/>
      <c r="K4" s="202"/>
      <c r="L4" s="26"/>
      <c r="M4" s="25"/>
      <c r="N4" s="25"/>
      <c r="O4" s="25"/>
      <c r="P4" s="25"/>
      <c r="R4" s="25"/>
      <c r="S4" s="25"/>
    </row>
    <row r="5" spans="1:30" ht="6.75" customHeight="1" x14ac:dyDescent="0.35">
      <c r="A5" s="27"/>
      <c r="B5" s="28"/>
      <c r="C5" s="7"/>
      <c r="D5" s="29"/>
      <c r="E5" s="30"/>
      <c r="F5" s="30"/>
      <c r="G5" s="31"/>
      <c r="H5" s="31"/>
      <c r="I5" s="31"/>
      <c r="J5" s="203"/>
      <c r="K5" s="204"/>
      <c r="L5" s="31"/>
      <c r="M5" s="31"/>
      <c r="N5" s="31"/>
      <c r="O5" s="31"/>
      <c r="P5" s="31"/>
      <c r="R5" s="31"/>
      <c r="S5" s="31"/>
    </row>
    <row r="6" spans="1:30" ht="12.75" customHeight="1" x14ac:dyDescent="0.25">
      <c r="A6" s="32" t="s">
        <v>4</v>
      </c>
      <c r="B6" s="25"/>
      <c r="C6" s="7"/>
      <c r="D6" s="33"/>
      <c r="E6" s="34"/>
      <c r="F6" s="34"/>
      <c r="G6" s="35"/>
      <c r="H6" s="35"/>
      <c r="I6" s="35"/>
      <c r="J6" s="197"/>
      <c r="K6" s="198"/>
      <c r="L6" s="35"/>
      <c r="M6" s="35"/>
      <c r="N6" s="35"/>
      <c r="O6" s="35"/>
      <c r="P6" s="35"/>
      <c r="R6" s="35"/>
      <c r="S6" s="35"/>
    </row>
    <row r="7" spans="1:30" ht="12.75" customHeight="1" x14ac:dyDescent="0.25">
      <c r="A7" s="32" t="s">
        <v>5</v>
      </c>
      <c r="B7" s="25"/>
      <c r="C7" s="7"/>
      <c r="D7" s="33"/>
      <c r="E7" s="34"/>
      <c r="F7" s="34"/>
      <c r="G7" s="35"/>
      <c r="H7" s="35"/>
      <c r="I7" s="35"/>
      <c r="J7" s="197"/>
      <c r="K7" s="198"/>
      <c r="L7" s="35"/>
      <c r="M7" s="35"/>
      <c r="N7" s="32" t="s">
        <v>6</v>
      </c>
      <c r="O7" s="35"/>
      <c r="P7" s="35"/>
      <c r="R7" s="35"/>
      <c r="S7" s="35"/>
    </row>
    <row r="8" spans="1:30" s="38" customFormat="1" ht="12.75" customHeight="1" x14ac:dyDescent="0.3">
      <c r="A8" s="36" t="s">
        <v>7</v>
      </c>
      <c r="B8" s="37"/>
      <c r="D8" s="39"/>
      <c r="E8" s="40"/>
      <c r="F8" s="41"/>
      <c r="G8" s="42"/>
      <c r="H8" s="191" t="s">
        <v>4585</v>
      </c>
      <c r="I8" s="192"/>
      <c r="J8" s="192"/>
      <c r="K8" s="192"/>
      <c r="L8" s="192"/>
      <c r="M8" s="192"/>
      <c r="N8" s="192"/>
      <c r="O8" s="192"/>
      <c r="P8" s="192"/>
      <c r="Q8" s="192"/>
      <c r="R8" s="193"/>
      <c r="S8" s="42"/>
      <c r="T8" s="43"/>
      <c r="U8" s="43"/>
      <c r="V8" s="43"/>
      <c r="W8" s="43"/>
      <c r="X8" s="43"/>
      <c r="Y8" s="194" t="s">
        <v>4584</v>
      </c>
      <c r="Z8" s="195"/>
      <c r="AA8" s="195"/>
      <c r="AB8" s="196"/>
      <c r="AC8" s="44"/>
    </row>
    <row r="9" spans="1:30" s="38" customFormat="1" ht="13" x14ac:dyDescent="0.3">
      <c r="F9" s="45" t="s">
        <v>4560</v>
      </c>
      <c r="G9" s="45" t="s">
        <v>4561</v>
      </c>
      <c r="H9" s="45" t="s">
        <v>4562</v>
      </c>
      <c r="I9" s="45"/>
      <c r="J9" s="45"/>
      <c r="K9" s="45"/>
      <c r="L9" s="45"/>
      <c r="M9" s="45"/>
      <c r="N9" s="45"/>
      <c r="O9" s="45"/>
      <c r="P9" s="45"/>
      <c r="Q9" s="45"/>
      <c r="R9" s="45" t="s">
        <v>4566</v>
      </c>
      <c r="S9" s="45"/>
      <c r="T9" s="45" t="s">
        <v>4568</v>
      </c>
      <c r="U9" s="45" t="s">
        <v>4569</v>
      </c>
      <c r="V9" s="45" t="s">
        <v>4570</v>
      </c>
      <c r="W9" s="45" t="s">
        <v>4571</v>
      </c>
      <c r="X9" s="45" t="s">
        <v>4572</v>
      </c>
      <c r="Y9" s="45" t="s">
        <v>4573</v>
      </c>
      <c r="Z9" s="45" t="s">
        <v>4574</v>
      </c>
      <c r="AA9" s="45" t="s">
        <v>4575</v>
      </c>
      <c r="AB9" s="45" t="s">
        <v>95</v>
      </c>
      <c r="AC9" s="45" t="s">
        <v>4576</v>
      </c>
    </row>
    <row r="10" spans="1:30" s="38" customFormat="1" ht="78.5" thickBot="1" x14ac:dyDescent="0.4">
      <c r="A10" s="46" t="s">
        <v>4588</v>
      </c>
      <c r="B10" s="46" t="s">
        <v>4587</v>
      </c>
      <c r="C10" s="46" t="s">
        <v>4586</v>
      </c>
      <c r="D10" s="46" t="s">
        <v>8</v>
      </c>
      <c r="E10" s="46" t="s">
        <v>9</v>
      </c>
      <c r="F10" s="47" t="s">
        <v>4563</v>
      </c>
      <c r="G10" s="48" t="s">
        <v>4564</v>
      </c>
      <c r="H10" s="49" t="s">
        <v>4565</v>
      </c>
      <c r="I10" s="46" t="s">
        <v>10</v>
      </c>
      <c r="J10" s="46" t="s">
        <v>11</v>
      </c>
      <c r="K10" s="46" t="s">
        <v>12</v>
      </c>
      <c r="L10" s="46" t="s">
        <v>13</v>
      </c>
      <c r="M10" s="46" t="s">
        <v>14</v>
      </c>
      <c r="N10" s="46" t="s">
        <v>15</v>
      </c>
      <c r="O10" s="46" t="s">
        <v>16</v>
      </c>
      <c r="P10" s="46" t="s">
        <v>17</v>
      </c>
      <c r="R10" s="50" t="s">
        <v>4567</v>
      </c>
      <c r="S10" s="46" t="s">
        <v>11</v>
      </c>
      <c r="T10" s="49" t="s">
        <v>4577</v>
      </c>
      <c r="U10" s="49" t="s">
        <v>4578</v>
      </c>
      <c r="V10" s="49" t="s">
        <v>4579</v>
      </c>
      <c r="W10" s="49" t="s">
        <v>4580</v>
      </c>
      <c r="X10" s="49" t="s">
        <v>4581</v>
      </c>
      <c r="Y10" s="49">
        <v>2018</v>
      </c>
      <c r="Z10" s="49">
        <v>2019</v>
      </c>
      <c r="AA10" s="49">
        <v>2020</v>
      </c>
      <c r="AB10" s="49" t="s">
        <v>4582</v>
      </c>
      <c r="AC10" s="51" t="s">
        <v>4583</v>
      </c>
    </row>
    <row r="11" spans="1:30" ht="12.75" hidden="1" customHeight="1" x14ac:dyDescent="0.35">
      <c r="A11" s="136" t="s">
        <v>18</v>
      </c>
      <c r="B11" s="136" t="s">
        <v>19</v>
      </c>
      <c r="C11" s="137" t="s">
        <v>20</v>
      </c>
      <c r="D11" s="136" t="s">
        <v>21</v>
      </c>
      <c r="E11" s="136" t="s">
        <v>22</v>
      </c>
      <c r="F11" s="136" t="s">
        <v>23</v>
      </c>
      <c r="G11" s="136" t="s">
        <v>24</v>
      </c>
      <c r="H11" s="136" t="s">
        <v>24</v>
      </c>
      <c r="I11" s="136" t="s">
        <v>25</v>
      </c>
      <c r="J11" s="136" t="s">
        <v>26</v>
      </c>
      <c r="K11" s="136" t="s">
        <v>27</v>
      </c>
      <c r="L11" s="136" t="s">
        <v>28</v>
      </c>
      <c r="M11" s="136" t="s">
        <v>29</v>
      </c>
      <c r="N11" s="136" t="s">
        <v>30</v>
      </c>
      <c r="O11" s="136" t="s">
        <v>31</v>
      </c>
      <c r="P11" s="136" t="s">
        <v>32</v>
      </c>
      <c r="R11" s="136" t="s">
        <v>24</v>
      </c>
      <c r="S11" s="136" t="s">
        <v>26</v>
      </c>
    </row>
    <row r="12" spans="1:30" ht="6" customHeight="1" thickBot="1" x14ac:dyDescent="0.4">
      <c r="A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R12" s="7"/>
      <c r="S12" s="7"/>
    </row>
    <row r="13" spans="1:30" ht="30.75" customHeight="1" thickBot="1" x14ac:dyDescent="0.35">
      <c r="A13" s="53"/>
      <c r="B13" s="54" t="s">
        <v>33</v>
      </c>
      <c r="C13" s="55" t="s">
        <v>34</v>
      </c>
      <c r="D13" s="55"/>
      <c r="E13" s="56"/>
      <c r="F13" s="56"/>
      <c r="G13" s="57"/>
      <c r="H13" s="57"/>
      <c r="I13" s="57">
        <v>539652.66</v>
      </c>
      <c r="J13" s="57">
        <v>180402.14907499999</v>
      </c>
      <c r="K13" s="57">
        <v>90037.563936999999</v>
      </c>
      <c r="L13" s="57">
        <v>845.40218249999998</v>
      </c>
      <c r="M13" s="57">
        <v>4164.16</v>
      </c>
      <c r="N13" s="57">
        <v>30432.696610706</v>
      </c>
      <c r="O13" s="57">
        <v>68808.498063238905</v>
      </c>
      <c r="P13" s="57">
        <v>29262.2343150823</v>
      </c>
      <c r="R13" s="57"/>
      <c r="S13" s="57">
        <v>266280.3995</v>
      </c>
      <c r="X13" s="52">
        <f>SUBTOTAL(9,X14:X1055)</f>
        <v>177504.19889706792</v>
      </c>
    </row>
    <row r="14" spans="1:30" ht="28.5" customHeight="1" thickBot="1" x14ac:dyDescent="0.35">
      <c r="A14" s="58"/>
      <c r="B14" s="59" t="s">
        <v>18</v>
      </c>
      <c r="C14" s="60" t="s">
        <v>35</v>
      </c>
      <c r="D14" s="60"/>
      <c r="E14" s="61"/>
      <c r="F14" s="61"/>
      <c r="G14" s="62"/>
      <c r="H14" s="62"/>
      <c r="I14" s="62">
        <v>62643.55</v>
      </c>
      <c r="J14" s="62">
        <v>9621.1293399999995</v>
      </c>
      <c r="K14" s="62">
        <v>16301.553</v>
      </c>
      <c r="L14" s="62">
        <v>845</v>
      </c>
      <c r="M14" s="62">
        <v>4164.16</v>
      </c>
      <c r="N14" s="62">
        <v>5509.9249140000002</v>
      </c>
      <c r="O14" s="62">
        <v>12561.24022818</v>
      </c>
      <c r="P14" s="62">
        <v>6511.4753399051997</v>
      </c>
      <c r="R14" s="62"/>
      <c r="S14" s="62">
        <v>11878.616760000001</v>
      </c>
    </row>
    <row r="15" spans="1:30" ht="24" customHeight="1" thickBot="1" x14ac:dyDescent="0.25">
      <c r="A15" s="8">
        <v>1</v>
      </c>
      <c r="B15" s="9" t="s">
        <v>2026</v>
      </c>
      <c r="C15" s="10" t="s">
        <v>2027</v>
      </c>
      <c r="D15" s="10" t="s">
        <v>2024</v>
      </c>
      <c r="E15" s="11">
        <v>0</v>
      </c>
      <c r="F15" s="11">
        <v>30</v>
      </c>
      <c r="G15" s="12">
        <v>427.72</v>
      </c>
      <c r="H15" s="12">
        <v>219.62</v>
      </c>
      <c r="I15" s="12">
        <v>6588.6</v>
      </c>
      <c r="J15" s="12">
        <v>1107.1641</v>
      </c>
      <c r="K15" s="12">
        <v>1986.2729999999999</v>
      </c>
      <c r="L15" s="12">
        <v>0</v>
      </c>
      <c r="M15" s="12">
        <v>0</v>
      </c>
      <c r="N15" s="12">
        <v>671.360274</v>
      </c>
      <c r="O15" s="12">
        <v>1298.5643113799999</v>
      </c>
      <c r="P15" s="13">
        <v>673.14766195319999</v>
      </c>
      <c r="R15" s="12">
        <v>248.6</v>
      </c>
      <c r="S15" s="12">
        <v>1231.83636</v>
      </c>
      <c r="T15" s="15"/>
      <c r="U15" s="15"/>
      <c r="V15" s="16"/>
      <c r="W15" s="16"/>
      <c r="X15" s="16"/>
      <c r="Y15" s="15"/>
      <c r="Z15" s="15"/>
      <c r="AA15" s="15"/>
      <c r="AB15" s="15"/>
      <c r="AD15" s="21"/>
    </row>
    <row r="16" spans="1:30" ht="13.5" customHeight="1" thickBot="1" x14ac:dyDescent="0.25">
      <c r="A16" s="63"/>
      <c r="B16" s="64" t="s">
        <v>2028</v>
      </c>
      <c r="C16" s="65" t="s">
        <v>2029</v>
      </c>
      <c r="D16" s="65" t="s">
        <v>95</v>
      </c>
      <c r="E16" s="66">
        <v>0.62026000000000003</v>
      </c>
      <c r="F16" s="66">
        <v>18.607800000000001</v>
      </c>
      <c r="G16" s="1">
        <v>59.5</v>
      </c>
      <c r="H16" s="1">
        <v>59.5</v>
      </c>
      <c r="I16" s="1">
        <v>1107.1641</v>
      </c>
      <c r="J16" s="1">
        <v>1107.1641</v>
      </c>
      <c r="K16" s="1"/>
      <c r="L16" s="1"/>
      <c r="M16" s="1"/>
      <c r="N16" s="1"/>
      <c r="O16" s="1"/>
      <c r="P16" s="1"/>
      <c r="R16" s="1">
        <v>66.2</v>
      </c>
      <c r="S16" s="1">
        <v>1231.83636</v>
      </c>
      <c r="T16" s="15">
        <f t="shared" ref="T16:T79" si="0">R16/H16</f>
        <v>1.1126050420168068</v>
      </c>
      <c r="U16" s="15">
        <f t="shared" ref="U16:U79" si="1">T16-AB16</f>
        <v>1.0869530304779735</v>
      </c>
      <c r="V16" s="16">
        <f t="shared" ref="V16:V79" si="2">G16*U16</f>
        <v>64.673705313439427</v>
      </c>
      <c r="W16" s="16">
        <f t="shared" ref="W16:W79" si="3">V16-G16</f>
        <v>5.1737053134394273</v>
      </c>
      <c r="X16" s="16">
        <f t="shared" ref="X16:X79" si="4">F16*W16</f>
        <v>96.271273731418177</v>
      </c>
      <c r="Y16" s="15">
        <f t="shared" ref="Y16:Y53" si="5">104.584835545197%-100%</f>
        <v>4.5848355451969969E-2</v>
      </c>
      <c r="Z16" s="15">
        <f t="shared" ref="Z16:Z53" si="6">101.199262415129%-100%</f>
        <v>1.1992624151289988E-2</v>
      </c>
      <c r="AA16" s="15">
        <f t="shared" ref="AA16:AA53" si="7">101.911505501324%-100%</f>
        <v>1.9115055013239957E-2</v>
      </c>
      <c r="AB16" s="15">
        <f t="shared" ref="AB16:AB53" si="8">AVERAGE(Y16:AA16)</f>
        <v>2.5652011538833303E-2</v>
      </c>
      <c r="AD16" s="21"/>
    </row>
    <row r="17" spans="1:30" ht="24" customHeight="1" thickBot="1" x14ac:dyDescent="0.25">
      <c r="A17" s="8">
        <v>2</v>
      </c>
      <c r="B17" s="9" t="s">
        <v>3508</v>
      </c>
      <c r="C17" s="10" t="s">
        <v>3509</v>
      </c>
      <c r="D17" s="10" t="s">
        <v>95</v>
      </c>
      <c r="E17" s="11">
        <v>0</v>
      </c>
      <c r="F17" s="11">
        <v>6</v>
      </c>
      <c r="G17" s="12">
        <v>507.65</v>
      </c>
      <c r="H17" s="12">
        <v>284.36</v>
      </c>
      <c r="I17" s="12">
        <v>1706.16</v>
      </c>
      <c r="J17" s="12">
        <v>523.94460000000004</v>
      </c>
      <c r="K17" s="12">
        <v>565.74480000000005</v>
      </c>
      <c r="L17" s="12">
        <v>0</v>
      </c>
      <c r="M17" s="12">
        <v>0</v>
      </c>
      <c r="N17" s="12">
        <v>191.22174240000001</v>
      </c>
      <c r="O17" s="12">
        <v>280.07762068800002</v>
      </c>
      <c r="P17" s="13">
        <v>145.18618283231999</v>
      </c>
      <c r="R17" s="12">
        <v>364.09</v>
      </c>
      <c r="S17" s="12">
        <v>878.202</v>
      </c>
      <c r="T17" s="15"/>
      <c r="U17" s="15"/>
      <c r="V17" s="16"/>
      <c r="W17" s="16"/>
      <c r="X17" s="16"/>
      <c r="Y17" s="15"/>
      <c r="Z17" s="15"/>
      <c r="AA17" s="15"/>
      <c r="AB17" s="15"/>
      <c r="AD17" s="21"/>
    </row>
    <row r="18" spans="1:30" ht="13.5" customHeight="1" x14ac:dyDescent="0.2">
      <c r="A18" s="63"/>
      <c r="B18" s="64" t="s">
        <v>405</v>
      </c>
      <c r="C18" s="65" t="s">
        <v>406</v>
      </c>
      <c r="D18" s="65" t="s">
        <v>92</v>
      </c>
      <c r="E18" s="66">
        <v>1.6999999999999999E-3</v>
      </c>
      <c r="F18" s="66">
        <v>1.0200000000000001E-2</v>
      </c>
      <c r="G18" s="1">
        <v>939</v>
      </c>
      <c r="H18" s="1">
        <v>939</v>
      </c>
      <c r="I18" s="1">
        <v>9.5777999999999999</v>
      </c>
      <c r="J18" s="1">
        <v>9.5777999999999999</v>
      </c>
      <c r="K18" s="1"/>
      <c r="L18" s="1"/>
      <c r="M18" s="1"/>
      <c r="N18" s="1"/>
      <c r="O18" s="1"/>
      <c r="P18" s="1"/>
      <c r="R18" s="1">
        <v>2570</v>
      </c>
      <c r="S18" s="1">
        <v>26.213999999999999</v>
      </c>
      <c r="T18" s="15">
        <f t="shared" si="0"/>
        <v>2.736954206602769</v>
      </c>
      <c r="U18" s="15">
        <f t="shared" si="1"/>
        <v>2.7113021950639355</v>
      </c>
      <c r="V18" s="16">
        <f t="shared" si="2"/>
        <v>2545.9127611650356</v>
      </c>
      <c r="W18" s="16">
        <f t="shared" si="3"/>
        <v>1606.9127611650356</v>
      </c>
      <c r="X18" s="16">
        <f t="shared" si="4"/>
        <v>16.390510163883363</v>
      </c>
      <c r="Y18" s="15">
        <f t="shared" si="5"/>
        <v>4.5848355451969969E-2</v>
      </c>
      <c r="Z18" s="15">
        <f t="shared" si="6"/>
        <v>1.1992624151289988E-2</v>
      </c>
      <c r="AA18" s="15">
        <f t="shared" si="7"/>
        <v>1.9115055013239957E-2</v>
      </c>
      <c r="AB18" s="15">
        <f t="shared" si="8"/>
        <v>2.5652011538833303E-2</v>
      </c>
      <c r="AD18" s="21"/>
    </row>
    <row r="19" spans="1:30" ht="13.5" customHeight="1" x14ac:dyDescent="0.2">
      <c r="A19" s="63"/>
      <c r="B19" s="64" t="s">
        <v>3510</v>
      </c>
      <c r="C19" s="65" t="s">
        <v>3511</v>
      </c>
      <c r="D19" s="65" t="s">
        <v>98</v>
      </c>
      <c r="E19" s="66">
        <v>0.45</v>
      </c>
      <c r="F19" s="66">
        <v>2.7</v>
      </c>
      <c r="G19" s="1">
        <v>33.700000000000003</v>
      </c>
      <c r="H19" s="1">
        <v>33.700000000000003</v>
      </c>
      <c r="I19" s="1">
        <v>90.99</v>
      </c>
      <c r="J19" s="1">
        <v>90.99</v>
      </c>
      <c r="K19" s="1"/>
      <c r="L19" s="1"/>
      <c r="M19" s="1"/>
      <c r="N19" s="1"/>
      <c r="O19" s="1"/>
      <c r="P19" s="1"/>
      <c r="R19" s="1">
        <v>54.8</v>
      </c>
      <c r="S19" s="1">
        <v>147.96</v>
      </c>
      <c r="T19" s="15">
        <f t="shared" si="0"/>
        <v>1.6261127596439167</v>
      </c>
      <c r="U19" s="15">
        <f t="shared" si="1"/>
        <v>1.6004607481050834</v>
      </c>
      <c r="V19" s="16">
        <f t="shared" si="2"/>
        <v>53.935527211141313</v>
      </c>
      <c r="W19" s="16">
        <f t="shared" si="3"/>
        <v>20.23552721114131</v>
      </c>
      <c r="X19" s="16">
        <f t="shared" si="4"/>
        <v>54.635923470081543</v>
      </c>
      <c r="Y19" s="15">
        <f t="shared" si="5"/>
        <v>4.5848355451969969E-2</v>
      </c>
      <c r="Z19" s="15">
        <f t="shared" si="6"/>
        <v>1.1992624151289988E-2</v>
      </c>
      <c r="AA19" s="15">
        <f t="shared" si="7"/>
        <v>1.9115055013239957E-2</v>
      </c>
      <c r="AB19" s="15">
        <f t="shared" si="8"/>
        <v>2.5652011538833303E-2</v>
      </c>
      <c r="AD19" s="21"/>
    </row>
    <row r="20" spans="1:30" ht="13.5" customHeight="1" x14ac:dyDescent="0.2">
      <c r="A20" s="63"/>
      <c r="B20" s="64" t="s">
        <v>3512</v>
      </c>
      <c r="C20" s="65" t="s">
        <v>3513</v>
      </c>
      <c r="D20" s="65" t="s">
        <v>98</v>
      </c>
      <c r="E20" s="66">
        <v>6.0000000000000001E-3</v>
      </c>
      <c r="F20" s="66">
        <v>3.5999999999999997E-2</v>
      </c>
      <c r="G20" s="1">
        <v>44.1</v>
      </c>
      <c r="H20" s="1">
        <v>44.1</v>
      </c>
      <c r="I20" s="1">
        <v>1.5875999999999999</v>
      </c>
      <c r="J20" s="1">
        <v>1.5875999999999999</v>
      </c>
      <c r="K20" s="1"/>
      <c r="L20" s="1"/>
      <c r="M20" s="1"/>
      <c r="N20" s="1"/>
      <c r="O20" s="1"/>
      <c r="P20" s="1"/>
      <c r="R20" s="1">
        <v>75.900000000000006</v>
      </c>
      <c r="S20" s="1">
        <v>2.7324000000000002</v>
      </c>
      <c r="T20" s="15">
        <f t="shared" si="0"/>
        <v>1.7210884353741498</v>
      </c>
      <c r="U20" s="15">
        <f t="shared" si="1"/>
        <v>1.6954364238353166</v>
      </c>
      <c r="V20" s="16">
        <f t="shared" si="2"/>
        <v>74.768746291137461</v>
      </c>
      <c r="W20" s="16">
        <f t="shared" si="3"/>
        <v>30.66874629113746</v>
      </c>
      <c r="X20" s="16">
        <f t="shared" si="4"/>
        <v>1.1040748664809485</v>
      </c>
      <c r="Y20" s="15">
        <f t="shared" si="5"/>
        <v>4.5848355451969969E-2</v>
      </c>
      <c r="Z20" s="15">
        <f t="shared" si="6"/>
        <v>1.1992624151289988E-2</v>
      </c>
      <c r="AA20" s="15">
        <f t="shared" si="7"/>
        <v>1.9115055013239957E-2</v>
      </c>
      <c r="AB20" s="15">
        <f t="shared" si="8"/>
        <v>2.5652011538833303E-2</v>
      </c>
      <c r="AD20" s="21"/>
    </row>
    <row r="21" spans="1:30" ht="13.5" customHeight="1" x14ac:dyDescent="0.2">
      <c r="A21" s="63"/>
      <c r="B21" s="64" t="s">
        <v>409</v>
      </c>
      <c r="C21" s="65" t="s">
        <v>410</v>
      </c>
      <c r="D21" s="65" t="s">
        <v>41</v>
      </c>
      <c r="E21" s="66">
        <v>6.9000000000000006E-2</v>
      </c>
      <c r="F21" s="66">
        <v>0.41399999999999998</v>
      </c>
      <c r="G21" s="1">
        <v>42.8</v>
      </c>
      <c r="H21" s="1">
        <v>42.8</v>
      </c>
      <c r="I21" s="1">
        <v>17.719200000000001</v>
      </c>
      <c r="J21" s="1">
        <v>17.719200000000001</v>
      </c>
      <c r="K21" s="1"/>
      <c r="L21" s="1"/>
      <c r="M21" s="1"/>
      <c r="N21" s="1"/>
      <c r="O21" s="1"/>
      <c r="P21" s="1"/>
      <c r="R21" s="1">
        <v>53.4</v>
      </c>
      <c r="S21" s="1">
        <v>22.107600000000001</v>
      </c>
      <c r="T21" s="15">
        <f t="shared" si="0"/>
        <v>1.2476635514018692</v>
      </c>
      <c r="U21" s="15">
        <f t="shared" si="1"/>
        <v>1.222011539863036</v>
      </c>
      <c r="V21" s="16">
        <f t="shared" si="2"/>
        <v>52.302093906137941</v>
      </c>
      <c r="W21" s="16">
        <f t="shared" si="3"/>
        <v>9.5020939061379437</v>
      </c>
      <c r="X21" s="16">
        <f t="shared" si="4"/>
        <v>3.9338668771411083</v>
      </c>
      <c r="Y21" s="15">
        <f t="shared" si="5"/>
        <v>4.5848355451969969E-2</v>
      </c>
      <c r="Z21" s="15">
        <f t="shared" si="6"/>
        <v>1.1992624151289988E-2</v>
      </c>
      <c r="AA21" s="15">
        <f t="shared" si="7"/>
        <v>1.9115055013239957E-2</v>
      </c>
      <c r="AB21" s="15">
        <f t="shared" si="8"/>
        <v>2.5652011538833303E-2</v>
      </c>
      <c r="AD21" s="21"/>
    </row>
    <row r="22" spans="1:30" ht="13.5" customHeight="1" x14ac:dyDescent="0.2">
      <c r="A22" s="63"/>
      <c r="B22" s="64" t="s">
        <v>101</v>
      </c>
      <c r="C22" s="65" t="s">
        <v>102</v>
      </c>
      <c r="D22" s="65" t="s">
        <v>92</v>
      </c>
      <c r="E22" s="66">
        <v>8.8999999999999999E-3</v>
      </c>
      <c r="F22" s="66">
        <v>5.3400000000000003E-2</v>
      </c>
      <c r="G22" s="1">
        <v>4650</v>
      </c>
      <c r="H22" s="1">
        <v>4650</v>
      </c>
      <c r="I22" s="1">
        <v>248.31</v>
      </c>
      <c r="J22" s="1">
        <v>248.31</v>
      </c>
      <c r="K22" s="1"/>
      <c r="L22" s="1"/>
      <c r="M22" s="1"/>
      <c r="N22" s="1"/>
      <c r="O22" s="1"/>
      <c r="P22" s="1"/>
      <c r="R22" s="1">
        <v>7820</v>
      </c>
      <c r="S22" s="1">
        <v>417.58800000000002</v>
      </c>
      <c r="T22" s="15">
        <f t="shared" si="0"/>
        <v>1.6817204301075268</v>
      </c>
      <c r="U22" s="15">
        <f t="shared" si="1"/>
        <v>1.6560684185686936</v>
      </c>
      <c r="V22" s="16">
        <f t="shared" si="2"/>
        <v>7700.7181463444249</v>
      </c>
      <c r="W22" s="16">
        <f t="shared" si="3"/>
        <v>3050.7181463444249</v>
      </c>
      <c r="X22" s="16">
        <f t="shared" si="4"/>
        <v>162.90834901479229</v>
      </c>
      <c r="Y22" s="15">
        <f t="shared" si="5"/>
        <v>4.5848355451969969E-2</v>
      </c>
      <c r="Z22" s="15">
        <f t="shared" si="6"/>
        <v>1.1992624151289988E-2</v>
      </c>
      <c r="AA22" s="15">
        <f t="shared" si="7"/>
        <v>1.9115055013239957E-2</v>
      </c>
      <c r="AB22" s="15">
        <f t="shared" si="8"/>
        <v>2.5652011538833303E-2</v>
      </c>
      <c r="AD22" s="21"/>
    </row>
    <row r="23" spans="1:30" ht="13.5" customHeight="1" thickBot="1" x14ac:dyDescent="0.25">
      <c r="A23" s="63"/>
      <c r="B23" s="64" t="s">
        <v>3514</v>
      </c>
      <c r="C23" s="65" t="s">
        <v>3515</v>
      </c>
      <c r="D23" s="65" t="s">
        <v>92</v>
      </c>
      <c r="E23" s="66">
        <v>4.0000000000000001E-3</v>
      </c>
      <c r="F23" s="66">
        <v>2.4E-2</v>
      </c>
      <c r="G23" s="1">
        <v>6490</v>
      </c>
      <c r="H23" s="1">
        <v>6490</v>
      </c>
      <c r="I23" s="1">
        <v>155.76</v>
      </c>
      <c r="J23" s="1">
        <v>155.76</v>
      </c>
      <c r="K23" s="1"/>
      <c r="L23" s="1"/>
      <c r="M23" s="1"/>
      <c r="N23" s="1"/>
      <c r="O23" s="1"/>
      <c r="P23" s="1"/>
      <c r="R23" s="1">
        <v>10900</v>
      </c>
      <c r="S23" s="1">
        <v>261.60000000000002</v>
      </c>
      <c r="T23" s="15">
        <f t="shared" si="0"/>
        <v>1.6795069337442219</v>
      </c>
      <c r="U23" s="15">
        <f t="shared" si="1"/>
        <v>1.6538549222053887</v>
      </c>
      <c r="V23" s="16">
        <f t="shared" si="2"/>
        <v>10733.518445112972</v>
      </c>
      <c r="W23" s="16">
        <f t="shared" si="3"/>
        <v>4243.5184451129717</v>
      </c>
      <c r="X23" s="16">
        <f t="shared" si="4"/>
        <v>101.84444268271132</v>
      </c>
      <c r="Y23" s="15">
        <f t="shared" si="5"/>
        <v>4.5848355451969969E-2</v>
      </c>
      <c r="Z23" s="15">
        <f t="shared" si="6"/>
        <v>1.1992624151289988E-2</v>
      </c>
      <c r="AA23" s="15">
        <f t="shared" si="7"/>
        <v>1.9115055013239957E-2</v>
      </c>
      <c r="AB23" s="15">
        <f t="shared" si="8"/>
        <v>2.5652011538833303E-2</v>
      </c>
      <c r="AD23" s="21"/>
    </row>
    <row r="24" spans="1:30" ht="13.5" customHeight="1" thickBot="1" x14ac:dyDescent="0.25">
      <c r="A24" s="8">
        <v>3</v>
      </c>
      <c r="B24" s="9" t="s">
        <v>3516</v>
      </c>
      <c r="C24" s="10" t="s">
        <v>3517</v>
      </c>
      <c r="D24" s="10" t="s">
        <v>95</v>
      </c>
      <c r="E24" s="11">
        <v>0</v>
      </c>
      <c r="F24" s="11">
        <v>6</v>
      </c>
      <c r="G24" s="12">
        <v>2211.2600000000002</v>
      </c>
      <c r="H24" s="12">
        <v>241.39</v>
      </c>
      <c r="I24" s="12">
        <v>1448.34</v>
      </c>
      <c r="J24" s="12">
        <v>472.30793999999997</v>
      </c>
      <c r="K24" s="12">
        <v>467.07119999999998</v>
      </c>
      <c r="L24" s="12">
        <v>0</v>
      </c>
      <c r="M24" s="12">
        <v>0</v>
      </c>
      <c r="N24" s="12">
        <v>157.8700656</v>
      </c>
      <c r="O24" s="12">
        <v>231.22826827200001</v>
      </c>
      <c r="P24" s="13">
        <v>119.86373474208</v>
      </c>
      <c r="R24" s="12">
        <v>306.41000000000003</v>
      </c>
      <c r="S24" s="12">
        <v>758.61540000000002</v>
      </c>
      <c r="T24" s="15"/>
      <c r="U24" s="15"/>
      <c r="V24" s="16"/>
      <c r="W24" s="16"/>
      <c r="X24" s="16"/>
      <c r="Y24" s="15"/>
      <c r="Z24" s="15"/>
      <c r="AA24" s="15"/>
      <c r="AB24" s="15"/>
      <c r="AD24" s="21"/>
    </row>
    <row r="25" spans="1:30" ht="13.5" customHeight="1" x14ac:dyDescent="0.2">
      <c r="A25" s="63"/>
      <c r="B25" s="64" t="s">
        <v>405</v>
      </c>
      <c r="C25" s="65" t="s">
        <v>406</v>
      </c>
      <c r="D25" s="65" t="s">
        <v>92</v>
      </c>
      <c r="E25" s="66">
        <v>1.1299999999999999E-3</v>
      </c>
      <c r="F25" s="66">
        <v>6.7799999999999996E-3</v>
      </c>
      <c r="G25" s="1">
        <v>939</v>
      </c>
      <c r="H25" s="1">
        <v>939</v>
      </c>
      <c r="I25" s="1">
        <v>6.3664199999999997</v>
      </c>
      <c r="J25" s="1">
        <v>6.3664199999999997</v>
      </c>
      <c r="K25" s="1"/>
      <c r="L25" s="1"/>
      <c r="M25" s="1"/>
      <c r="N25" s="1"/>
      <c r="O25" s="1"/>
      <c r="P25" s="1"/>
      <c r="R25" s="1">
        <v>2570</v>
      </c>
      <c r="S25" s="1">
        <v>17.424600000000002</v>
      </c>
      <c r="T25" s="15">
        <f t="shared" si="0"/>
        <v>2.736954206602769</v>
      </c>
      <c r="U25" s="15">
        <f t="shared" si="1"/>
        <v>2.7113021950639355</v>
      </c>
      <c r="V25" s="16">
        <f t="shared" si="2"/>
        <v>2545.9127611650356</v>
      </c>
      <c r="W25" s="16">
        <f t="shared" si="3"/>
        <v>1606.9127611650356</v>
      </c>
      <c r="X25" s="16">
        <f t="shared" si="4"/>
        <v>10.894868520698941</v>
      </c>
      <c r="Y25" s="15">
        <f t="shared" si="5"/>
        <v>4.5848355451969969E-2</v>
      </c>
      <c r="Z25" s="15">
        <f t="shared" si="6"/>
        <v>1.1992624151289988E-2</v>
      </c>
      <c r="AA25" s="15">
        <f t="shared" si="7"/>
        <v>1.9115055013239957E-2</v>
      </c>
      <c r="AB25" s="15">
        <f t="shared" si="8"/>
        <v>2.5652011538833303E-2</v>
      </c>
      <c r="AD25" s="21"/>
    </row>
    <row r="26" spans="1:30" ht="13.5" customHeight="1" x14ac:dyDescent="0.2">
      <c r="A26" s="63"/>
      <c r="B26" s="64" t="s">
        <v>3510</v>
      </c>
      <c r="C26" s="65" t="s">
        <v>3511</v>
      </c>
      <c r="D26" s="65" t="s">
        <v>98</v>
      </c>
      <c r="E26" s="66">
        <v>0.3</v>
      </c>
      <c r="F26" s="66">
        <v>1.8</v>
      </c>
      <c r="G26" s="1">
        <v>33.700000000000003</v>
      </c>
      <c r="H26" s="1">
        <v>33.700000000000003</v>
      </c>
      <c r="I26" s="1">
        <v>60.66</v>
      </c>
      <c r="J26" s="1">
        <v>60.66</v>
      </c>
      <c r="K26" s="1"/>
      <c r="L26" s="1"/>
      <c r="M26" s="1"/>
      <c r="N26" s="1"/>
      <c r="O26" s="1"/>
      <c r="P26" s="1"/>
      <c r="R26" s="1">
        <v>54.8</v>
      </c>
      <c r="S26" s="1">
        <v>98.64</v>
      </c>
      <c r="T26" s="15">
        <f t="shared" si="0"/>
        <v>1.6261127596439167</v>
      </c>
      <c r="U26" s="15">
        <f t="shared" si="1"/>
        <v>1.6004607481050834</v>
      </c>
      <c r="V26" s="16">
        <f t="shared" si="2"/>
        <v>53.935527211141313</v>
      </c>
      <c r="W26" s="16">
        <f t="shared" si="3"/>
        <v>20.23552721114131</v>
      </c>
      <c r="X26" s="16">
        <f t="shared" si="4"/>
        <v>36.423948980054362</v>
      </c>
      <c r="Y26" s="15">
        <f t="shared" si="5"/>
        <v>4.5848355451969969E-2</v>
      </c>
      <c r="Z26" s="15">
        <f t="shared" si="6"/>
        <v>1.1992624151289988E-2</v>
      </c>
      <c r="AA26" s="15">
        <f t="shared" si="7"/>
        <v>1.9115055013239957E-2</v>
      </c>
      <c r="AB26" s="15">
        <f t="shared" si="8"/>
        <v>2.5652011538833303E-2</v>
      </c>
      <c r="AD26" s="21"/>
    </row>
    <row r="27" spans="1:30" ht="13.5" customHeight="1" x14ac:dyDescent="0.2">
      <c r="A27" s="63"/>
      <c r="B27" s="64" t="s">
        <v>3512</v>
      </c>
      <c r="C27" s="65" t="s">
        <v>3513</v>
      </c>
      <c r="D27" s="65" t="s">
        <v>98</v>
      </c>
      <c r="E27" s="66">
        <v>6.0000000000000001E-3</v>
      </c>
      <c r="F27" s="66">
        <v>3.5999999999999997E-2</v>
      </c>
      <c r="G27" s="1">
        <v>44.1</v>
      </c>
      <c r="H27" s="1">
        <v>44.1</v>
      </c>
      <c r="I27" s="1">
        <v>1.5875999999999999</v>
      </c>
      <c r="J27" s="1">
        <v>1.5875999999999999</v>
      </c>
      <c r="K27" s="1"/>
      <c r="L27" s="1"/>
      <c r="M27" s="1"/>
      <c r="N27" s="1"/>
      <c r="O27" s="1"/>
      <c r="P27" s="1"/>
      <c r="R27" s="1">
        <v>75.900000000000006</v>
      </c>
      <c r="S27" s="1">
        <v>2.7324000000000002</v>
      </c>
      <c r="T27" s="15">
        <f t="shared" si="0"/>
        <v>1.7210884353741498</v>
      </c>
      <c r="U27" s="15">
        <f t="shared" si="1"/>
        <v>1.6954364238353166</v>
      </c>
      <c r="V27" s="16">
        <f t="shared" si="2"/>
        <v>74.768746291137461</v>
      </c>
      <c r="W27" s="16">
        <f t="shared" si="3"/>
        <v>30.66874629113746</v>
      </c>
      <c r="X27" s="16">
        <f t="shared" si="4"/>
        <v>1.1040748664809485</v>
      </c>
      <c r="Y27" s="15">
        <f t="shared" si="5"/>
        <v>4.5848355451969969E-2</v>
      </c>
      <c r="Z27" s="15">
        <f t="shared" si="6"/>
        <v>1.1992624151289988E-2</v>
      </c>
      <c r="AA27" s="15">
        <f t="shared" si="7"/>
        <v>1.9115055013239957E-2</v>
      </c>
      <c r="AB27" s="15">
        <f t="shared" si="8"/>
        <v>2.5652011538833303E-2</v>
      </c>
      <c r="AD27" s="21"/>
    </row>
    <row r="28" spans="1:30" ht="13.5" customHeight="1" x14ac:dyDescent="0.2">
      <c r="A28" s="63"/>
      <c r="B28" s="64" t="s">
        <v>409</v>
      </c>
      <c r="C28" s="65" t="s">
        <v>410</v>
      </c>
      <c r="D28" s="65" t="s">
        <v>41</v>
      </c>
      <c r="E28" s="66">
        <v>4.5999999999999999E-2</v>
      </c>
      <c r="F28" s="66">
        <v>0.27600000000000002</v>
      </c>
      <c r="G28" s="1">
        <v>42.8</v>
      </c>
      <c r="H28" s="1">
        <v>42.8</v>
      </c>
      <c r="I28" s="1">
        <v>11.812799999999999</v>
      </c>
      <c r="J28" s="1">
        <v>11.812799999999999</v>
      </c>
      <c r="K28" s="1"/>
      <c r="L28" s="1"/>
      <c r="M28" s="1"/>
      <c r="N28" s="1"/>
      <c r="O28" s="1"/>
      <c r="P28" s="1"/>
      <c r="R28" s="1">
        <v>53.4</v>
      </c>
      <c r="S28" s="1">
        <v>14.7384</v>
      </c>
      <c r="T28" s="15">
        <f t="shared" si="0"/>
        <v>1.2476635514018692</v>
      </c>
      <c r="U28" s="15">
        <f t="shared" si="1"/>
        <v>1.222011539863036</v>
      </c>
      <c r="V28" s="16">
        <f t="shared" si="2"/>
        <v>52.302093906137941</v>
      </c>
      <c r="W28" s="16">
        <f t="shared" si="3"/>
        <v>9.5020939061379437</v>
      </c>
      <c r="X28" s="16">
        <f t="shared" si="4"/>
        <v>2.6225779180940725</v>
      </c>
      <c r="Y28" s="15">
        <f t="shared" si="5"/>
        <v>4.5848355451969969E-2</v>
      </c>
      <c r="Z28" s="15">
        <f t="shared" si="6"/>
        <v>1.1992624151289988E-2</v>
      </c>
      <c r="AA28" s="15">
        <f t="shared" si="7"/>
        <v>1.9115055013239957E-2</v>
      </c>
      <c r="AB28" s="15">
        <f t="shared" si="8"/>
        <v>2.5652011538833303E-2</v>
      </c>
      <c r="AD28" s="21"/>
    </row>
    <row r="29" spans="1:30" ht="13.5" customHeight="1" x14ac:dyDescent="0.2">
      <c r="A29" s="63"/>
      <c r="B29" s="64" t="s">
        <v>172</v>
      </c>
      <c r="C29" s="65" t="s">
        <v>173</v>
      </c>
      <c r="D29" s="65" t="s">
        <v>139</v>
      </c>
      <c r="E29" s="66">
        <v>3.024E-2</v>
      </c>
      <c r="F29" s="66">
        <v>0.18143999999999999</v>
      </c>
      <c r="G29" s="1">
        <v>348</v>
      </c>
      <c r="H29" s="1">
        <v>348</v>
      </c>
      <c r="I29" s="1">
        <v>63.141120000000001</v>
      </c>
      <c r="J29" s="1">
        <v>63.141120000000001</v>
      </c>
      <c r="K29" s="1"/>
      <c r="L29" s="1"/>
      <c r="M29" s="1"/>
      <c r="N29" s="1"/>
      <c r="O29" s="1"/>
      <c r="P29" s="1"/>
      <c r="R29" s="1">
        <v>400</v>
      </c>
      <c r="S29" s="1">
        <v>72.575999999999993</v>
      </c>
      <c r="T29" s="15">
        <f t="shared" si="0"/>
        <v>1.1494252873563218</v>
      </c>
      <c r="U29" s="15">
        <f t="shared" si="1"/>
        <v>1.1237732758174885</v>
      </c>
      <c r="V29" s="16">
        <f t="shared" si="2"/>
        <v>391.07309998448602</v>
      </c>
      <c r="W29" s="16">
        <f t="shared" si="3"/>
        <v>43.073099984486021</v>
      </c>
      <c r="X29" s="16">
        <f t="shared" si="4"/>
        <v>7.8151832611851431</v>
      </c>
      <c r="Y29" s="15">
        <f t="shared" si="5"/>
        <v>4.5848355451969969E-2</v>
      </c>
      <c r="Z29" s="15">
        <f t="shared" si="6"/>
        <v>1.1992624151289988E-2</v>
      </c>
      <c r="AA29" s="15">
        <f t="shared" si="7"/>
        <v>1.9115055013239957E-2</v>
      </c>
      <c r="AB29" s="15">
        <f t="shared" si="8"/>
        <v>2.5652011538833303E-2</v>
      </c>
      <c r="AD29" s="21"/>
    </row>
    <row r="30" spans="1:30" ht="13.5" customHeight="1" x14ac:dyDescent="0.2">
      <c r="A30" s="63"/>
      <c r="B30" s="64" t="s">
        <v>101</v>
      </c>
      <c r="C30" s="65" t="s">
        <v>102</v>
      </c>
      <c r="D30" s="65" t="s">
        <v>92</v>
      </c>
      <c r="E30" s="66">
        <v>6.1999999999999998E-3</v>
      </c>
      <c r="F30" s="66">
        <v>3.7199999999999997E-2</v>
      </c>
      <c r="G30" s="1">
        <v>4650</v>
      </c>
      <c r="H30" s="1">
        <v>4650</v>
      </c>
      <c r="I30" s="1">
        <v>172.98</v>
      </c>
      <c r="J30" s="1">
        <v>172.98</v>
      </c>
      <c r="K30" s="1"/>
      <c r="L30" s="1"/>
      <c r="M30" s="1"/>
      <c r="N30" s="1"/>
      <c r="O30" s="1"/>
      <c r="P30" s="1"/>
      <c r="R30" s="1">
        <v>7820</v>
      </c>
      <c r="S30" s="1">
        <v>290.904</v>
      </c>
      <c r="T30" s="15">
        <f t="shared" si="0"/>
        <v>1.6817204301075268</v>
      </c>
      <c r="U30" s="15">
        <f t="shared" si="1"/>
        <v>1.6560684185686936</v>
      </c>
      <c r="V30" s="16">
        <f t="shared" si="2"/>
        <v>7700.7181463444249</v>
      </c>
      <c r="W30" s="16">
        <f t="shared" si="3"/>
        <v>3050.7181463444249</v>
      </c>
      <c r="X30" s="16">
        <f t="shared" si="4"/>
        <v>113.4867150440126</v>
      </c>
      <c r="Y30" s="15">
        <f t="shared" si="5"/>
        <v>4.5848355451969969E-2</v>
      </c>
      <c r="Z30" s="15">
        <f t="shared" si="6"/>
        <v>1.1992624151289988E-2</v>
      </c>
      <c r="AA30" s="15">
        <f t="shared" si="7"/>
        <v>1.9115055013239957E-2</v>
      </c>
      <c r="AB30" s="15">
        <f t="shared" si="8"/>
        <v>2.5652011538833303E-2</v>
      </c>
      <c r="AD30" s="21"/>
    </row>
    <row r="31" spans="1:30" ht="13.5" customHeight="1" thickBot="1" x14ac:dyDescent="0.25">
      <c r="A31" s="63"/>
      <c r="B31" s="64" t="s">
        <v>3514</v>
      </c>
      <c r="C31" s="65" t="s">
        <v>3515</v>
      </c>
      <c r="D31" s="65" t="s">
        <v>92</v>
      </c>
      <c r="E31" s="66">
        <v>4.0000000000000001E-3</v>
      </c>
      <c r="F31" s="66">
        <v>2.4E-2</v>
      </c>
      <c r="G31" s="1">
        <v>6490</v>
      </c>
      <c r="H31" s="1">
        <v>6490</v>
      </c>
      <c r="I31" s="1">
        <v>155.76</v>
      </c>
      <c r="J31" s="1">
        <v>155.76</v>
      </c>
      <c r="K31" s="1"/>
      <c r="L31" s="1"/>
      <c r="M31" s="1"/>
      <c r="N31" s="1"/>
      <c r="O31" s="1"/>
      <c r="P31" s="1"/>
      <c r="R31" s="1">
        <v>10900</v>
      </c>
      <c r="S31" s="1">
        <v>261.60000000000002</v>
      </c>
      <c r="T31" s="15">
        <f t="shared" si="0"/>
        <v>1.6795069337442219</v>
      </c>
      <c r="U31" s="15">
        <f t="shared" si="1"/>
        <v>1.6538549222053887</v>
      </c>
      <c r="V31" s="16">
        <f t="shared" si="2"/>
        <v>10733.518445112972</v>
      </c>
      <c r="W31" s="16">
        <f t="shared" si="3"/>
        <v>4243.5184451129717</v>
      </c>
      <c r="X31" s="16">
        <f t="shared" si="4"/>
        <v>101.84444268271132</v>
      </c>
      <c r="Y31" s="15">
        <f t="shared" si="5"/>
        <v>4.5848355451969969E-2</v>
      </c>
      <c r="Z31" s="15">
        <f t="shared" si="6"/>
        <v>1.1992624151289988E-2</v>
      </c>
      <c r="AA31" s="15">
        <f t="shared" si="7"/>
        <v>1.9115055013239957E-2</v>
      </c>
      <c r="AB31" s="15">
        <f t="shared" si="8"/>
        <v>2.5652011538833303E-2</v>
      </c>
      <c r="AD31" s="21"/>
    </row>
    <row r="32" spans="1:30" ht="24" customHeight="1" thickBot="1" x14ac:dyDescent="0.25">
      <c r="A32" s="8">
        <v>4</v>
      </c>
      <c r="B32" s="9" t="s">
        <v>3518</v>
      </c>
      <c r="C32" s="10" t="s">
        <v>3519</v>
      </c>
      <c r="D32" s="10" t="s">
        <v>95</v>
      </c>
      <c r="E32" s="11">
        <v>0</v>
      </c>
      <c r="F32" s="11">
        <v>10</v>
      </c>
      <c r="G32" s="12">
        <v>2134.1999999999998</v>
      </c>
      <c r="H32" s="12">
        <v>231.81</v>
      </c>
      <c r="I32" s="12">
        <v>2318.1</v>
      </c>
      <c r="J32" s="12">
        <v>787.17989999999998</v>
      </c>
      <c r="K32" s="12">
        <v>732.62</v>
      </c>
      <c r="L32" s="12">
        <v>0</v>
      </c>
      <c r="M32" s="12">
        <v>0</v>
      </c>
      <c r="N32" s="12">
        <v>247.62556000000001</v>
      </c>
      <c r="O32" s="12">
        <v>362.69085719999998</v>
      </c>
      <c r="P32" s="13">
        <v>188.01109840800001</v>
      </c>
      <c r="R32" s="12">
        <v>295.88</v>
      </c>
      <c r="S32" s="12">
        <v>1264.3589999999999</v>
      </c>
      <c r="T32" s="15"/>
      <c r="U32" s="15"/>
      <c r="V32" s="16"/>
      <c r="W32" s="16"/>
      <c r="X32" s="16"/>
      <c r="Y32" s="15"/>
      <c r="Z32" s="15"/>
      <c r="AA32" s="15"/>
      <c r="AB32" s="15"/>
      <c r="AD32" s="21"/>
    </row>
    <row r="33" spans="1:30" ht="13.5" customHeight="1" x14ac:dyDescent="0.2">
      <c r="A33" s="63"/>
      <c r="B33" s="64" t="s">
        <v>405</v>
      </c>
      <c r="C33" s="65" t="s">
        <v>406</v>
      </c>
      <c r="D33" s="65" t="s">
        <v>92</v>
      </c>
      <c r="E33" s="66">
        <v>1.1299999999999999E-3</v>
      </c>
      <c r="F33" s="66">
        <v>1.1299999999999999E-2</v>
      </c>
      <c r="G33" s="1">
        <v>939</v>
      </c>
      <c r="H33" s="1">
        <v>939</v>
      </c>
      <c r="I33" s="1">
        <v>10.6107</v>
      </c>
      <c r="J33" s="1">
        <v>10.6107</v>
      </c>
      <c r="K33" s="1"/>
      <c r="L33" s="1"/>
      <c r="M33" s="1"/>
      <c r="N33" s="1"/>
      <c r="O33" s="1"/>
      <c r="P33" s="1"/>
      <c r="R33" s="1">
        <v>2570</v>
      </c>
      <c r="S33" s="1">
        <v>29.041</v>
      </c>
      <c r="T33" s="15">
        <f t="shared" si="0"/>
        <v>2.736954206602769</v>
      </c>
      <c r="U33" s="15">
        <f t="shared" si="1"/>
        <v>2.7113021950639355</v>
      </c>
      <c r="V33" s="16">
        <f t="shared" si="2"/>
        <v>2545.9127611650356</v>
      </c>
      <c r="W33" s="16">
        <f t="shared" si="3"/>
        <v>1606.9127611650356</v>
      </c>
      <c r="X33" s="16">
        <f t="shared" si="4"/>
        <v>18.158114201164899</v>
      </c>
      <c r="Y33" s="15">
        <f t="shared" si="5"/>
        <v>4.5848355451969969E-2</v>
      </c>
      <c r="Z33" s="15">
        <f t="shared" si="6"/>
        <v>1.1992624151289988E-2</v>
      </c>
      <c r="AA33" s="15">
        <f t="shared" si="7"/>
        <v>1.9115055013239957E-2</v>
      </c>
      <c r="AB33" s="15">
        <f t="shared" si="8"/>
        <v>2.5652011538833303E-2</v>
      </c>
      <c r="AD33" s="21"/>
    </row>
    <row r="34" spans="1:30" ht="13.5" customHeight="1" x14ac:dyDescent="0.2">
      <c r="A34" s="63"/>
      <c r="B34" s="64" t="s">
        <v>3510</v>
      </c>
      <c r="C34" s="65" t="s">
        <v>3511</v>
      </c>
      <c r="D34" s="65" t="s">
        <v>98</v>
      </c>
      <c r="E34" s="66">
        <v>0.3</v>
      </c>
      <c r="F34" s="66">
        <v>3</v>
      </c>
      <c r="G34" s="1">
        <v>33.700000000000003</v>
      </c>
      <c r="H34" s="1">
        <v>33.700000000000003</v>
      </c>
      <c r="I34" s="1">
        <v>101.1</v>
      </c>
      <c r="J34" s="1">
        <v>101.1</v>
      </c>
      <c r="K34" s="1"/>
      <c r="L34" s="1"/>
      <c r="M34" s="1"/>
      <c r="N34" s="1"/>
      <c r="O34" s="1"/>
      <c r="P34" s="1"/>
      <c r="R34" s="1">
        <v>54.8</v>
      </c>
      <c r="S34" s="1">
        <v>164.4</v>
      </c>
      <c r="T34" s="15">
        <f t="shared" si="0"/>
        <v>1.6261127596439167</v>
      </c>
      <c r="U34" s="15">
        <f t="shared" si="1"/>
        <v>1.6004607481050834</v>
      </c>
      <c r="V34" s="16">
        <f t="shared" si="2"/>
        <v>53.935527211141313</v>
      </c>
      <c r="W34" s="16">
        <f t="shared" si="3"/>
        <v>20.23552721114131</v>
      </c>
      <c r="X34" s="16">
        <f t="shared" si="4"/>
        <v>60.70658163342393</v>
      </c>
      <c r="Y34" s="15">
        <f t="shared" si="5"/>
        <v>4.5848355451969969E-2</v>
      </c>
      <c r="Z34" s="15">
        <f t="shared" si="6"/>
        <v>1.1992624151289988E-2</v>
      </c>
      <c r="AA34" s="15">
        <f t="shared" si="7"/>
        <v>1.9115055013239957E-2</v>
      </c>
      <c r="AB34" s="15">
        <f t="shared" si="8"/>
        <v>2.5652011538833303E-2</v>
      </c>
      <c r="AD34" s="21"/>
    </row>
    <row r="35" spans="1:30" ht="13.5" customHeight="1" x14ac:dyDescent="0.2">
      <c r="A35" s="63"/>
      <c r="B35" s="64" t="s">
        <v>3512</v>
      </c>
      <c r="C35" s="65" t="s">
        <v>3513</v>
      </c>
      <c r="D35" s="65" t="s">
        <v>98</v>
      </c>
      <c r="E35" s="66">
        <v>6.0000000000000001E-3</v>
      </c>
      <c r="F35" s="66">
        <v>0.06</v>
      </c>
      <c r="G35" s="1">
        <v>44.1</v>
      </c>
      <c r="H35" s="1">
        <v>44.1</v>
      </c>
      <c r="I35" s="1">
        <v>2.6459999999999999</v>
      </c>
      <c r="J35" s="1">
        <v>2.6459999999999999</v>
      </c>
      <c r="K35" s="1"/>
      <c r="L35" s="1"/>
      <c r="M35" s="1"/>
      <c r="N35" s="1"/>
      <c r="O35" s="1"/>
      <c r="P35" s="1"/>
      <c r="R35" s="1">
        <v>75.900000000000006</v>
      </c>
      <c r="S35" s="1">
        <v>4.5540000000000003</v>
      </c>
      <c r="T35" s="15">
        <f t="shared" si="0"/>
        <v>1.7210884353741498</v>
      </c>
      <c r="U35" s="15">
        <f t="shared" si="1"/>
        <v>1.6954364238353166</v>
      </c>
      <c r="V35" s="16">
        <f t="shared" si="2"/>
        <v>74.768746291137461</v>
      </c>
      <c r="W35" s="16">
        <f t="shared" si="3"/>
        <v>30.66874629113746</v>
      </c>
      <c r="X35" s="16">
        <f t="shared" si="4"/>
        <v>1.8401247774682474</v>
      </c>
      <c r="Y35" s="15">
        <f t="shared" si="5"/>
        <v>4.5848355451969969E-2</v>
      </c>
      <c r="Z35" s="15">
        <f t="shared" si="6"/>
        <v>1.1992624151289988E-2</v>
      </c>
      <c r="AA35" s="15">
        <f t="shared" si="7"/>
        <v>1.9115055013239957E-2</v>
      </c>
      <c r="AB35" s="15">
        <f t="shared" si="8"/>
        <v>2.5652011538833303E-2</v>
      </c>
      <c r="AD35" s="21"/>
    </row>
    <row r="36" spans="1:30" ht="13.5" customHeight="1" x14ac:dyDescent="0.2">
      <c r="A36" s="63"/>
      <c r="B36" s="64" t="s">
        <v>409</v>
      </c>
      <c r="C36" s="65" t="s">
        <v>410</v>
      </c>
      <c r="D36" s="65" t="s">
        <v>41</v>
      </c>
      <c r="E36" s="66">
        <v>4.5999999999999999E-2</v>
      </c>
      <c r="F36" s="66">
        <v>0.46</v>
      </c>
      <c r="G36" s="1">
        <v>42.8</v>
      </c>
      <c r="H36" s="1">
        <v>42.8</v>
      </c>
      <c r="I36" s="1">
        <v>19.687999999999999</v>
      </c>
      <c r="J36" s="1">
        <v>19.687999999999999</v>
      </c>
      <c r="K36" s="1"/>
      <c r="L36" s="1"/>
      <c r="M36" s="1"/>
      <c r="N36" s="1"/>
      <c r="O36" s="1"/>
      <c r="P36" s="1"/>
      <c r="R36" s="1">
        <v>53.4</v>
      </c>
      <c r="S36" s="1">
        <v>24.564</v>
      </c>
      <c r="T36" s="15">
        <f t="shared" si="0"/>
        <v>1.2476635514018692</v>
      </c>
      <c r="U36" s="15">
        <f t="shared" si="1"/>
        <v>1.222011539863036</v>
      </c>
      <c r="V36" s="16">
        <f t="shared" si="2"/>
        <v>52.302093906137941</v>
      </c>
      <c r="W36" s="16">
        <f t="shared" si="3"/>
        <v>9.5020939061379437</v>
      </c>
      <c r="X36" s="16">
        <f t="shared" si="4"/>
        <v>4.3709631968234541</v>
      </c>
      <c r="Y36" s="15">
        <f t="shared" si="5"/>
        <v>4.5848355451969969E-2</v>
      </c>
      <c r="Z36" s="15">
        <f t="shared" si="6"/>
        <v>1.1992624151289988E-2</v>
      </c>
      <c r="AA36" s="15">
        <f t="shared" si="7"/>
        <v>1.9115055013239957E-2</v>
      </c>
      <c r="AB36" s="15">
        <f t="shared" si="8"/>
        <v>2.5652011538833303E-2</v>
      </c>
      <c r="AD36" s="21"/>
    </row>
    <row r="37" spans="1:30" ht="13.5" customHeight="1" x14ac:dyDescent="0.2">
      <c r="A37" s="63"/>
      <c r="B37" s="64" t="s">
        <v>172</v>
      </c>
      <c r="C37" s="65" t="s">
        <v>173</v>
      </c>
      <c r="D37" s="65" t="s">
        <v>139</v>
      </c>
      <c r="E37" s="66">
        <v>3.024E-2</v>
      </c>
      <c r="F37" s="66">
        <v>0.3024</v>
      </c>
      <c r="G37" s="1">
        <v>348</v>
      </c>
      <c r="H37" s="1">
        <v>348</v>
      </c>
      <c r="I37" s="1">
        <v>105.23520000000001</v>
      </c>
      <c r="J37" s="1">
        <v>105.23520000000001</v>
      </c>
      <c r="K37" s="1"/>
      <c r="L37" s="1"/>
      <c r="M37" s="1"/>
      <c r="N37" s="1"/>
      <c r="O37" s="1"/>
      <c r="P37" s="1"/>
      <c r="R37" s="1">
        <v>400</v>
      </c>
      <c r="S37" s="1">
        <v>120.96</v>
      </c>
      <c r="T37" s="15">
        <f t="shared" si="0"/>
        <v>1.1494252873563218</v>
      </c>
      <c r="U37" s="15">
        <f t="shared" si="1"/>
        <v>1.1237732758174885</v>
      </c>
      <c r="V37" s="16">
        <f t="shared" si="2"/>
        <v>391.07309998448602</v>
      </c>
      <c r="W37" s="16">
        <f t="shared" si="3"/>
        <v>43.073099984486021</v>
      </c>
      <c r="X37" s="16">
        <f t="shared" si="4"/>
        <v>13.025305435308573</v>
      </c>
      <c r="Y37" s="15">
        <f t="shared" si="5"/>
        <v>4.5848355451969969E-2</v>
      </c>
      <c r="Z37" s="15">
        <f t="shared" si="6"/>
        <v>1.1992624151289988E-2</v>
      </c>
      <c r="AA37" s="15">
        <f t="shared" si="7"/>
        <v>1.9115055013239957E-2</v>
      </c>
      <c r="AB37" s="15">
        <f t="shared" si="8"/>
        <v>2.5652011538833303E-2</v>
      </c>
      <c r="AD37" s="21"/>
    </row>
    <row r="38" spans="1:30" ht="13.5" customHeight="1" x14ac:dyDescent="0.2">
      <c r="A38" s="63"/>
      <c r="B38" s="64" t="s">
        <v>101</v>
      </c>
      <c r="C38" s="65" t="s">
        <v>102</v>
      </c>
      <c r="D38" s="65" t="s">
        <v>92</v>
      </c>
      <c r="E38" s="66">
        <v>6.1999999999999998E-3</v>
      </c>
      <c r="F38" s="66">
        <v>6.2E-2</v>
      </c>
      <c r="G38" s="1">
        <v>4650</v>
      </c>
      <c r="H38" s="1">
        <v>4650</v>
      </c>
      <c r="I38" s="1">
        <v>288.3</v>
      </c>
      <c r="J38" s="1">
        <v>288.3</v>
      </c>
      <c r="K38" s="1"/>
      <c r="L38" s="1"/>
      <c r="M38" s="1"/>
      <c r="N38" s="1"/>
      <c r="O38" s="1"/>
      <c r="P38" s="1"/>
      <c r="R38" s="1">
        <v>7820</v>
      </c>
      <c r="S38" s="1">
        <v>484.84</v>
      </c>
      <c r="T38" s="15">
        <f t="shared" si="0"/>
        <v>1.6817204301075268</v>
      </c>
      <c r="U38" s="15">
        <f t="shared" si="1"/>
        <v>1.6560684185686936</v>
      </c>
      <c r="V38" s="16">
        <f t="shared" si="2"/>
        <v>7700.7181463444249</v>
      </c>
      <c r="W38" s="16">
        <f t="shared" si="3"/>
        <v>3050.7181463444249</v>
      </c>
      <c r="X38" s="16">
        <f t="shared" si="4"/>
        <v>189.14452507335434</v>
      </c>
      <c r="Y38" s="15">
        <f t="shared" si="5"/>
        <v>4.5848355451969969E-2</v>
      </c>
      <c r="Z38" s="15">
        <f t="shared" si="6"/>
        <v>1.1992624151289988E-2</v>
      </c>
      <c r="AA38" s="15">
        <f t="shared" si="7"/>
        <v>1.9115055013239957E-2</v>
      </c>
      <c r="AB38" s="15">
        <f t="shared" si="8"/>
        <v>2.5652011538833303E-2</v>
      </c>
      <c r="AD38" s="21"/>
    </row>
    <row r="39" spans="1:30" ht="13.5" customHeight="1" thickBot="1" x14ac:dyDescent="0.25">
      <c r="A39" s="63"/>
      <c r="B39" s="64" t="s">
        <v>3514</v>
      </c>
      <c r="C39" s="65" t="s">
        <v>3515</v>
      </c>
      <c r="D39" s="65" t="s">
        <v>92</v>
      </c>
      <c r="E39" s="66">
        <v>4.0000000000000001E-3</v>
      </c>
      <c r="F39" s="66">
        <v>0.04</v>
      </c>
      <c r="G39" s="1">
        <v>6490</v>
      </c>
      <c r="H39" s="1">
        <v>6490</v>
      </c>
      <c r="I39" s="1">
        <v>259.60000000000002</v>
      </c>
      <c r="J39" s="1">
        <v>259.60000000000002</v>
      </c>
      <c r="K39" s="1"/>
      <c r="L39" s="1"/>
      <c r="M39" s="1"/>
      <c r="N39" s="1"/>
      <c r="O39" s="1"/>
      <c r="P39" s="1"/>
      <c r="R39" s="1">
        <v>10900</v>
      </c>
      <c r="S39" s="1">
        <v>436</v>
      </c>
      <c r="T39" s="15">
        <f t="shared" si="0"/>
        <v>1.6795069337442219</v>
      </c>
      <c r="U39" s="15">
        <f t="shared" si="1"/>
        <v>1.6538549222053887</v>
      </c>
      <c r="V39" s="16">
        <f t="shared" si="2"/>
        <v>10733.518445112972</v>
      </c>
      <c r="W39" s="16">
        <f t="shared" si="3"/>
        <v>4243.5184451129717</v>
      </c>
      <c r="X39" s="16">
        <f t="shared" si="4"/>
        <v>169.74073780451886</v>
      </c>
      <c r="Y39" s="15">
        <f t="shared" si="5"/>
        <v>4.5848355451969969E-2</v>
      </c>
      <c r="Z39" s="15">
        <f t="shared" si="6"/>
        <v>1.1992624151289988E-2</v>
      </c>
      <c r="AA39" s="15">
        <f t="shared" si="7"/>
        <v>1.9115055013239957E-2</v>
      </c>
      <c r="AB39" s="15">
        <f t="shared" si="8"/>
        <v>2.5652011538833303E-2</v>
      </c>
      <c r="AD39" s="21"/>
    </row>
    <row r="40" spans="1:30" ht="24" customHeight="1" thickBot="1" x14ac:dyDescent="0.25">
      <c r="A40" s="8">
        <v>5</v>
      </c>
      <c r="B40" s="9" t="s">
        <v>3520</v>
      </c>
      <c r="C40" s="10" t="s">
        <v>3521</v>
      </c>
      <c r="D40" s="10" t="s">
        <v>41</v>
      </c>
      <c r="E40" s="11">
        <v>0</v>
      </c>
      <c r="F40" s="11">
        <v>5</v>
      </c>
      <c r="G40" s="12">
        <v>2189.06</v>
      </c>
      <c r="H40" s="12">
        <v>220.2</v>
      </c>
      <c r="I40" s="12">
        <v>1101</v>
      </c>
      <c r="J40" s="12">
        <v>274</v>
      </c>
      <c r="K40" s="12">
        <v>306.26499999999999</v>
      </c>
      <c r="L40" s="12">
        <v>0</v>
      </c>
      <c r="M40" s="12">
        <v>0</v>
      </c>
      <c r="N40" s="12">
        <v>103.51757000000001</v>
      </c>
      <c r="O40" s="12">
        <v>195.92705090000001</v>
      </c>
      <c r="P40" s="13">
        <v>101.564346926</v>
      </c>
      <c r="R40" s="12">
        <v>244.58</v>
      </c>
      <c r="S40" s="12">
        <v>288.5</v>
      </c>
      <c r="T40" s="15"/>
      <c r="U40" s="15"/>
      <c r="V40" s="16"/>
      <c r="W40" s="16"/>
      <c r="X40" s="16"/>
      <c r="Y40" s="15"/>
      <c r="Z40" s="15"/>
      <c r="AA40" s="15"/>
      <c r="AB40" s="15"/>
      <c r="AD40" s="21"/>
    </row>
    <row r="41" spans="1:30" ht="13.5" customHeight="1" thickBot="1" x14ac:dyDescent="0.25">
      <c r="A41" s="63"/>
      <c r="B41" s="64" t="s">
        <v>3522</v>
      </c>
      <c r="C41" s="65" t="s">
        <v>3523</v>
      </c>
      <c r="D41" s="65" t="s">
        <v>41</v>
      </c>
      <c r="E41" s="66">
        <v>0.01</v>
      </c>
      <c r="F41" s="66">
        <v>0.05</v>
      </c>
      <c r="G41" s="1">
        <v>5480</v>
      </c>
      <c r="H41" s="1">
        <v>5480</v>
      </c>
      <c r="I41" s="1">
        <v>274</v>
      </c>
      <c r="J41" s="1">
        <v>274</v>
      </c>
      <c r="K41" s="1"/>
      <c r="L41" s="1"/>
      <c r="M41" s="1"/>
      <c r="N41" s="1"/>
      <c r="O41" s="1"/>
      <c r="P41" s="1"/>
      <c r="R41" s="1">
        <v>5770</v>
      </c>
      <c r="S41" s="1">
        <v>288.5</v>
      </c>
      <c r="T41" s="15">
        <f t="shared" si="0"/>
        <v>1.052919708029197</v>
      </c>
      <c r="U41" s="15">
        <f t="shared" si="1"/>
        <v>1.0272676964903638</v>
      </c>
      <c r="V41" s="16">
        <f t="shared" si="2"/>
        <v>5629.4269767671931</v>
      </c>
      <c r="W41" s="16">
        <f t="shared" si="3"/>
        <v>149.42697676719308</v>
      </c>
      <c r="X41" s="16">
        <f t="shared" si="4"/>
        <v>7.4713488383596545</v>
      </c>
      <c r="Y41" s="15">
        <f t="shared" si="5"/>
        <v>4.5848355451969969E-2</v>
      </c>
      <c r="Z41" s="15">
        <f t="shared" si="6"/>
        <v>1.1992624151289988E-2</v>
      </c>
      <c r="AA41" s="15">
        <f t="shared" si="7"/>
        <v>1.9115055013239957E-2</v>
      </c>
      <c r="AB41" s="15">
        <f t="shared" si="8"/>
        <v>2.5652011538833303E-2</v>
      </c>
      <c r="AD41" s="21"/>
    </row>
    <row r="42" spans="1:30" ht="24" customHeight="1" x14ac:dyDescent="0.2">
      <c r="A42" s="67">
        <v>6</v>
      </c>
      <c r="B42" s="68" t="s">
        <v>3524</v>
      </c>
      <c r="C42" s="69" t="s">
        <v>3525</v>
      </c>
      <c r="D42" s="69" t="s">
        <v>41</v>
      </c>
      <c r="E42" s="70">
        <v>0</v>
      </c>
      <c r="F42" s="70">
        <v>5</v>
      </c>
      <c r="G42" s="71">
        <v>566.41</v>
      </c>
      <c r="H42" s="71">
        <v>124.77</v>
      </c>
      <c r="I42" s="71">
        <v>623.85</v>
      </c>
      <c r="J42" s="71">
        <v>0</v>
      </c>
      <c r="K42" s="71">
        <v>209.04499999999999</v>
      </c>
      <c r="L42" s="71">
        <v>0</v>
      </c>
      <c r="M42" s="71">
        <v>119.75</v>
      </c>
      <c r="N42" s="71">
        <v>70.657210000000006</v>
      </c>
      <c r="O42" s="71">
        <v>147.79731770000001</v>
      </c>
      <c r="P42" s="72">
        <v>76.614933878000002</v>
      </c>
      <c r="R42" s="71">
        <v>142.13999999999999</v>
      </c>
      <c r="S42" s="71">
        <v>0</v>
      </c>
      <c r="T42" s="15"/>
      <c r="U42" s="15"/>
      <c r="V42" s="16"/>
      <c r="W42" s="16"/>
      <c r="X42" s="16"/>
      <c r="Y42" s="15"/>
      <c r="Z42" s="15"/>
      <c r="AA42" s="15"/>
      <c r="AB42" s="15"/>
      <c r="AD42" s="21"/>
    </row>
    <row r="43" spans="1:30" ht="13.5" customHeight="1" thickBot="1" x14ac:dyDescent="0.25">
      <c r="A43" s="73">
        <v>7</v>
      </c>
      <c r="B43" s="74" t="s">
        <v>3526</v>
      </c>
      <c r="C43" s="75" t="s">
        <v>3527</v>
      </c>
      <c r="D43" s="75" t="s">
        <v>38</v>
      </c>
      <c r="E43" s="76">
        <v>0</v>
      </c>
      <c r="F43" s="76">
        <v>25</v>
      </c>
      <c r="G43" s="77">
        <v>2602.75</v>
      </c>
      <c r="H43" s="77">
        <v>396.71</v>
      </c>
      <c r="I43" s="77">
        <v>9917.75</v>
      </c>
      <c r="J43" s="77">
        <v>408</v>
      </c>
      <c r="K43" s="77">
        <v>2096.5749999999998</v>
      </c>
      <c r="L43" s="77">
        <v>0</v>
      </c>
      <c r="M43" s="77">
        <v>0</v>
      </c>
      <c r="N43" s="77">
        <v>708.64234999999996</v>
      </c>
      <c r="O43" s="77">
        <v>2252.9179195000002</v>
      </c>
      <c r="P43" s="78">
        <v>1167.8639377300001</v>
      </c>
      <c r="R43" s="77">
        <v>468.98</v>
      </c>
      <c r="S43" s="77">
        <v>712</v>
      </c>
      <c r="T43" s="15"/>
      <c r="U43" s="15"/>
      <c r="V43" s="16"/>
      <c r="W43" s="16"/>
      <c r="X43" s="16"/>
      <c r="Y43" s="15"/>
      <c r="Z43" s="15"/>
      <c r="AA43" s="15"/>
      <c r="AB43" s="15"/>
      <c r="AD43" s="21"/>
    </row>
    <row r="44" spans="1:30" ht="13.5" customHeight="1" thickBot="1" x14ac:dyDescent="0.25">
      <c r="A44" s="63"/>
      <c r="B44" s="64" t="s">
        <v>3528</v>
      </c>
      <c r="C44" s="65" t="s">
        <v>3529</v>
      </c>
      <c r="D44" s="65" t="s">
        <v>139</v>
      </c>
      <c r="E44" s="66">
        <v>6.4000000000000005E-4</v>
      </c>
      <c r="F44" s="66">
        <v>1.6E-2</v>
      </c>
      <c r="G44" s="1">
        <v>25500</v>
      </c>
      <c r="H44" s="1">
        <v>25500</v>
      </c>
      <c r="I44" s="1">
        <v>408</v>
      </c>
      <c r="J44" s="1">
        <v>408</v>
      </c>
      <c r="K44" s="1"/>
      <c r="L44" s="1"/>
      <c r="M44" s="1"/>
      <c r="N44" s="1"/>
      <c r="O44" s="1"/>
      <c r="P44" s="1"/>
      <c r="R44" s="1">
        <v>44500</v>
      </c>
      <c r="S44" s="1">
        <v>712</v>
      </c>
      <c r="T44" s="15">
        <f t="shared" si="0"/>
        <v>1.7450980392156863</v>
      </c>
      <c r="U44" s="15">
        <f t="shared" si="1"/>
        <v>1.7194460276768531</v>
      </c>
      <c r="V44" s="16">
        <f t="shared" si="2"/>
        <v>43845.873705759754</v>
      </c>
      <c r="W44" s="16">
        <f t="shared" si="3"/>
        <v>18345.873705759754</v>
      </c>
      <c r="X44" s="16">
        <f t="shared" si="4"/>
        <v>293.53397929215606</v>
      </c>
      <c r="Y44" s="15">
        <f t="shared" si="5"/>
        <v>4.5848355451969969E-2</v>
      </c>
      <c r="Z44" s="15">
        <f t="shared" si="6"/>
        <v>1.1992624151289988E-2</v>
      </c>
      <c r="AA44" s="15">
        <f t="shared" si="7"/>
        <v>1.9115055013239957E-2</v>
      </c>
      <c r="AB44" s="15">
        <f t="shared" si="8"/>
        <v>2.5652011538833303E-2</v>
      </c>
      <c r="AD44" s="21"/>
    </row>
    <row r="45" spans="1:30" ht="13.5" customHeight="1" x14ac:dyDescent="0.2">
      <c r="A45" s="67">
        <v>8</v>
      </c>
      <c r="B45" s="68" t="s">
        <v>3530</v>
      </c>
      <c r="C45" s="69" t="s">
        <v>3531</v>
      </c>
      <c r="D45" s="69" t="s">
        <v>38</v>
      </c>
      <c r="E45" s="70">
        <v>0</v>
      </c>
      <c r="F45" s="70">
        <v>25</v>
      </c>
      <c r="G45" s="71">
        <v>686.37</v>
      </c>
      <c r="H45" s="71">
        <v>189.59</v>
      </c>
      <c r="I45" s="71">
        <v>4739.75</v>
      </c>
      <c r="J45" s="71">
        <v>0</v>
      </c>
      <c r="K45" s="71">
        <v>761.21500000000003</v>
      </c>
      <c r="L45" s="71">
        <v>845</v>
      </c>
      <c r="M45" s="71">
        <v>1171.25</v>
      </c>
      <c r="N45" s="71">
        <v>257.29066999999998</v>
      </c>
      <c r="O45" s="71">
        <v>1122.8595978999999</v>
      </c>
      <c r="P45" s="72">
        <v>582.06613750600002</v>
      </c>
      <c r="R45" s="71">
        <v>222.4</v>
      </c>
      <c r="S45" s="71">
        <v>0</v>
      </c>
      <c r="T45" s="15"/>
      <c r="U45" s="15"/>
      <c r="V45" s="16"/>
      <c r="W45" s="16"/>
      <c r="X45" s="16"/>
      <c r="Y45" s="15"/>
      <c r="Z45" s="15"/>
      <c r="AA45" s="15"/>
      <c r="AB45" s="15"/>
      <c r="AD45" s="21"/>
    </row>
    <row r="46" spans="1:30" ht="13.5" customHeight="1" thickBot="1" x14ac:dyDescent="0.25">
      <c r="A46" s="73">
        <v>9</v>
      </c>
      <c r="B46" s="74" t="s">
        <v>2030</v>
      </c>
      <c r="C46" s="75" t="s">
        <v>2031</v>
      </c>
      <c r="D46" s="75" t="s">
        <v>95</v>
      </c>
      <c r="E46" s="76">
        <v>0</v>
      </c>
      <c r="F46" s="76">
        <v>100</v>
      </c>
      <c r="G46" s="77">
        <v>34.619999999999997</v>
      </c>
      <c r="H46" s="77">
        <v>29.86</v>
      </c>
      <c r="I46" s="77">
        <v>2986</v>
      </c>
      <c r="J46" s="77">
        <v>732</v>
      </c>
      <c r="K46" s="77">
        <v>1078.4000000000001</v>
      </c>
      <c r="L46" s="77">
        <v>0</v>
      </c>
      <c r="M46" s="77">
        <v>0</v>
      </c>
      <c r="N46" s="77">
        <v>364.49919999999997</v>
      </c>
      <c r="O46" s="77">
        <v>533.872704</v>
      </c>
      <c r="P46" s="78">
        <v>276.74806655999998</v>
      </c>
      <c r="R46" s="77">
        <v>36.450000000000003</v>
      </c>
      <c r="S46" s="77">
        <v>1168.8</v>
      </c>
      <c r="T46" s="15"/>
      <c r="U46" s="15"/>
      <c r="V46" s="16"/>
      <c r="W46" s="16"/>
      <c r="X46" s="16"/>
      <c r="Y46" s="15"/>
      <c r="Z46" s="15"/>
      <c r="AA46" s="15"/>
      <c r="AB46" s="15"/>
      <c r="AD46" s="21"/>
    </row>
    <row r="47" spans="1:30" ht="13.5" customHeight="1" x14ac:dyDescent="0.2">
      <c r="A47" s="63"/>
      <c r="B47" s="64" t="s">
        <v>2032</v>
      </c>
      <c r="C47" s="65" t="s">
        <v>2033</v>
      </c>
      <c r="D47" s="65" t="s">
        <v>92</v>
      </c>
      <c r="E47" s="66">
        <v>1E-3</v>
      </c>
      <c r="F47" s="66">
        <v>0.1</v>
      </c>
      <c r="G47" s="1">
        <v>6300</v>
      </c>
      <c r="H47" s="1">
        <v>6300</v>
      </c>
      <c r="I47" s="1">
        <v>630</v>
      </c>
      <c r="J47" s="1">
        <v>630</v>
      </c>
      <c r="K47" s="1"/>
      <c r="L47" s="1"/>
      <c r="M47" s="1"/>
      <c r="N47" s="1"/>
      <c r="O47" s="1"/>
      <c r="P47" s="1"/>
      <c r="R47" s="1">
        <v>10500</v>
      </c>
      <c r="S47" s="1">
        <v>1050</v>
      </c>
      <c r="T47" s="15">
        <f t="shared" si="0"/>
        <v>1.6666666666666667</v>
      </c>
      <c r="U47" s="15">
        <f t="shared" si="1"/>
        <v>1.6410146551278335</v>
      </c>
      <c r="V47" s="16">
        <f t="shared" si="2"/>
        <v>10338.392327305352</v>
      </c>
      <c r="W47" s="16">
        <f t="shared" si="3"/>
        <v>4038.3923273053515</v>
      </c>
      <c r="X47" s="16">
        <f t="shared" si="4"/>
        <v>403.83923273053517</v>
      </c>
      <c r="Y47" s="15">
        <f t="shared" si="5"/>
        <v>4.5848355451969969E-2</v>
      </c>
      <c r="Z47" s="15">
        <f t="shared" si="6"/>
        <v>1.1992624151289988E-2</v>
      </c>
      <c r="AA47" s="15">
        <f t="shared" si="7"/>
        <v>1.9115055013239957E-2</v>
      </c>
      <c r="AB47" s="15">
        <f t="shared" si="8"/>
        <v>2.5652011538833303E-2</v>
      </c>
      <c r="AD47" s="21"/>
    </row>
    <row r="48" spans="1:30" ht="13.5" customHeight="1" thickBot="1" x14ac:dyDescent="0.25">
      <c r="A48" s="63"/>
      <c r="B48" s="64" t="s">
        <v>2034</v>
      </c>
      <c r="C48" s="65" t="s">
        <v>2035</v>
      </c>
      <c r="D48" s="65" t="s">
        <v>95</v>
      </c>
      <c r="E48" s="66">
        <v>1.2</v>
      </c>
      <c r="F48" s="66">
        <v>120</v>
      </c>
      <c r="G48" s="1">
        <v>0.85</v>
      </c>
      <c r="H48" s="1">
        <v>0.85</v>
      </c>
      <c r="I48" s="1">
        <v>102</v>
      </c>
      <c r="J48" s="1">
        <v>102</v>
      </c>
      <c r="K48" s="1"/>
      <c r="L48" s="1"/>
      <c r="M48" s="1"/>
      <c r="N48" s="1"/>
      <c r="O48" s="1"/>
      <c r="P48" s="1"/>
      <c r="R48" s="1">
        <v>0.99</v>
      </c>
      <c r="S48" s="1">
        <v>118.8</v>
      </c>
      <c r="T48" s="15">
        <f t="shared" si="0"/>
        <v>1.1647058823529413</v>
      </c>
      <c r="U48" s="15">
        <f t="shared" si="1"/>
        <v>1.139053870814108</v>
      </c>
      <c r="V48" s="16">
        <f t="shared" si="2"/>
        <v>0.96819579019199176</v>
      </c>
      <c r="W48" s="16">
        <f t="shared" si="3"/>
        <v>0.11819579019199178</v>
      </c>
      <c r="X48" s="16">
        <f t="shared" si="4"/>
        <v>14.183494823039013</v>
      </c>
      <c r="Y48" s="15">
        <f t="shared" si="5"/>
        <v>4.5848355451969969E-2</v>
      </c>
      <c r="Z48" s="15">
        <f t="shared" si="6"/>
        <v>1.1992624151289988E-2</v>
      </c>
      <c r="AA48" s="15">
        <f t="shared" si="7"/>
        <v>1.9115055013239957E-2</v>
      </c>
      <c r="AB48" s="15">
        <f t="shared" si="8"/>
        <v>2.5652011538833303E-2</v>
      </c>
      <c r="AD48" s="21"/>
    </row>
    <row r="49" spans="1:30" ht="13.5" customHeight="1" x14ac:dyDescent="0.2">
      <c r="A49" s="67">
        <v>10</v>
      </c>
      <c r="B49" s="68" t="s">
        <v>2036</v>
      </c>
      <c r="C49" s="69" t="s">
        <v>2037</v>
      </c>
      <c r="D49" s="69" t="s">
        <v>95</v>
      </c>
      <c r="E49" s="70">
        <v>0</v>
      </c>
      <c r="F49" s="70">
        <v>100</v>
      </c>
      <c r="G49" s="71">
        <v>18.86</v>
      </c>
      <c r="H49" s="71">
        <v>12.68</v>
      </c>
      <c r="I49" s="71">
        <v>1268</v>
      </c>
      <c r="J49" s="71">
        <v>0</v>
      </c>
      <c r="K49" s="71">
        <v>606.6</v>
      </c>
      <c r="L49" s="71">
        <v>0</v>
      </c>
      <c r="M49" s="71">
        <v>0</v>
      </c>
      <c r="N49" s="71">
        <v>205.0308</v>
      </c>
      <c r="O49" s="71">
        <v>300.30339600000002</v>
      </c>
      <c r="P49" s="72">
        <v>155.67078744</v>
      </c>
      <c r="R49" s="71">
        <v>13.93</v>
      </c>
      <c r="S49" s="71">
        <v>0</v>
      </c>
      <c r="T49" s="15"/>
      <c r="U49" s="15"/>
      <c r="V49" s="16"/>
      <c r="W49" s="16"/>
      <c r="X49" s="16"/>
      <c r="Y49" s="15"/>
      <c r="Z49" s="15"/>
      <c r="AA49" s="15"/>
      <c r="AB49" s="15"/>
      <c r="AD49" s="21"/>
    </row>
    <row r="50" spans="1:30" ht="24" customHeight="1" thickBot="1" x14ac:dyDescent="0.25">
      <c r="A50" s="73">
        <v>11</v>
      </c>
      <c r="B50" s="74" t="s">
        <v>3532</v>
      </c>
      <c r="C50" s="75" t="s">
        <v>3533</v>
      </c>
      <c r="D50" s="75" t="s">
        <v>95</v>
      </c>
      <c r="E50" s="76">
        <v>0</v>
      </c>
      <c r="F50" s="76">
        <v>276</v>
      </c>
      <c r="G50" s="77">
        <v>423.69</v>
      </c>
      <c r="H50" s="77">
        <v>69.709999999999994</v>
      </c>
      <c r="I50" s="77">
        <v>19239.96</v>
      </c>
      <c r="J50" s="77">
        <v>5316.5328</v>
      </c>
      <c r="K50" s="77">
        <v>4515.3599999999997</v>
      </c>
      <c r="L50" s="77">
        <v>0</v>
      </c>
      <c r="M50" s="77">
        <v>0</v>
      </c>
      <c r="N50" s="77">
        <v>1526.1916799999999</v>
      </c>
      <c r="O50" s="77">
        <v>3298.4433216000002</v>
      </c>
      <c r="P50" s="78">
        <v>1709.8417002240001</v>
      </c>
      <c r="R50" s="77">
        <v>77.760000000000005</v>
      </c>
      <c r="S50" s="77">
        <v>5576.3040000000001</v>
      </c>
      <c r="T50" s="15"/>
      <c r="U50" s="15"/>
      <c r="V50" s="16"/>
      <c r="W50" s="16"/>
      <c r="X50" s="16"/>
      <c r="Y50" s="15"/>
      <c r="Z50" s="15"/>
      <c r="AA50" s="15"/>
      <c r="AB50" s="15"/>
      <c r="AD50" s="21"/>
    </row>
    <row r="51" spans="1:30" ht="13.5" customHeight="1" x14ac:dyDescent="0.2">
      <c r="A51" s="63"/>
      <c r="B51" s="64" t="s">
        <v>3534</v>
      </c>
      <c r="C51" s="65" t="s">
        <v>3535</v>
      </c>
      <c r="D51" s="65" t="s">
        <v>41</v>
      </c>
      <c r="E51" s="66">
        <v>5.0000000000000001E-3</v>
      </c>
      <c r="F51" s="66">
        <v>1.38</v>
      </c>
      <c r="G51" s="1">
        <v>3530</v>
      </c>
      <c r="H51" s="1">
        <v>3530</v>
      </c>
      <c r="I51" s="1">
        <v>4871.3999999999996</v>
      </c>
      <c r="J51" s="1">
        <v>4871.3999999999996</v>
      </c>
      <c r="K51" s="1"/>
      <c r="L51" s="1"/>
      <c r="M51" s="1"/>
      <c r="N51" s="1"/>
      <c r="O51" s="1"/>
      <c r="P51" s="1"/>
      <c r="R51" s="1">
        <v>3700</v>
      </c>
      <c r="S51" s="1">
        <v>5106</v>
      </c>
      <c r="T51" s="15">
        <f t="shared" si="0"/>
        <v>1.048158640226629</v>
      </c>
      <c r="U51" s="15">
        <f t="shared" si="1"/>
        <v>1.0225066286877957</v>
      </c>
      <c r="V51" s="16">
        <f t="shared" si="2"/>
        <v>3609.4483992679188</v>
      </c>
      <c r="W51" s="16">
        <f t="shared" si="3"/>
        <v>79.44839926791883</v>
      </c>
      <c r="X51" s="16">
        <f t="shared" si="4"/>
        <v>109.63879098972798</v>
      </c>
      <c r="Y51" s="15">
        <f t="shared" si="5"/>
        <v>4.5848355451969969E-2</v>
      </c>
      <c r="Z51" s="15">
        <f t="shared" si="6"/>
        <v>1.1992624151289988E-2</v>
      </c>
      <c r="AA51" s="15">
        <f t="shared" si="7"/>
        <v>1.9115055013239957E-2</v>
      </c>
      <c r="AB51" s="15">
        <f t="shared" si="8"/>
        <v>2.5652011538833303E-2</v>
      </c>
      <c r="AD51" s="21"/>
    </row>
    <row r="52" spans="1:30" ht="13.5" customHeight="1" x14ac:dyDescent="0.2">
      <c r="A52" s="63"/>
      <c r="B52" s="64" t="s">
        <v>3536</v>
      </c>
      <c r="C52" s="65" t="s">
        <v>3537</v>
      </c>
      <c r="D52" s="65" t="s">
        <v>41</v>
      </c>
      <c r="E52" s="66">
        <v>8.0000000000000002E-3</v>
      </c>
      <c r="F52" s="66">
        <v>2.2080000000000002</v>
      </c>
      <c r="G52" s="1">
        <v>152</v>
      </c>
      <c r="H52" s="1">
        <v>152</v>
      </c>
      <c r="I52" s="1">
        <v>335.61599999999999</v>
      </c>
      <c r="J52" s="1">
        <v>335.61599999999999</v>
      </c>
      <c r="K52" s="1"/>
      <c r="L52" s="1"/>
      <c r="M52" s="1"/>
      <c r="N52" s="1"/>
      <c r="O52" s="1"/>
      <c r="P52" s="1"/>
      <c r="R52" s="1">
        <v>161</v>
      </c>
      <c r="S52" s="1">
        <v>355.488</v>
      </c>
      <c r="T52" s="15">
        <f t="shared" si="0"/>
        <v>1.0592105263157894</v>
      </c>
      <c r="U52" s="15">
        <f t="shared" si="1"/>
        <v>1.0335585147769561</v>
      </c>
      <c r="V52" s="16">
        <f t="shared" si="2"/>
        <v>157.10089424609734</v>
      </c>
      <c r="W52" s="16">
        <f t="shared" si="3"/>
        <v>5.1008942460973401</v>
      </c>
      <c r="X52" s="16">
        <f t="shared" si="4"/>
        <v>11.262774495382928</v>
      </c>
      <c r="Y52" s="15">
        <f t="shared" si="5"/>
        <v>4.5848355451969969E-2</v>
      </c>
      <c r="Z52" s="15">
        <f t="shared" si="6"/>
        <v>1.1992624151289988E-2</v>
      </c>
      <c r="AA52" s="15">
        <f t="shared" si="7"/>
        <v>1.9115055013239957E-2</v>
      </c>
      <c r="AB52" s="15">
        <f t="shared" si="8"/>
        <v>2.5652011538833303E-2</v>
      </c>
      <c r="AD52" s="21"/>
    </row>
    <row r="53" spans="1:30" ht="13.5" customHeight="1" thickBot="1" x14ac:dyDescent="0.25">
      <c r="A53" s="63"/>
      <c r="B53" s="64" t="s">
        <v>3538</v>
      </c>
      <c r="C53" s="65" t="s">
        <v>3539</v>
      </c>
      <c r="D53" s="65" t="s">
        <v>41</v>
      </c>
      <c r="E53" s="66">
        <v>8.0000000000000002E-3</v>
      </c>
      <c r="F53" s="66">
        <v>2.2080000000000002</v>
      </c>
      <c r="G53" s="1">
        <v>49.6</v>
      </c>
      <c r="H53" s="1">
        <v>49.6</v>
      </c>
      <c r="I53" s="1">
        <v>109.5168</v>
      </c>
      <c r="J53" s="1">
        <v>109.5168</v>
      </c>
      <c r="K53" s="1"/>
      <c r="L53" s="1"/>
      <c r="M53" s="1"/>
      <c r="N53" s="1"/>
      <c r="O53" s="1"/>
      <c r="P53" s="1"/>
      <c r="R53" s="1">
        <v>52</v>
      </c>
      <c r="S53" s="1">
        <v>114.816</v>
      </c>
      <c r="T53" s="15">
        <f t="shared" si="0"/>
        <v>1.0483870967741935</v>
      </c>
      <c r="U53" s="15">
        <f t="shared" si="1"/>
        <v>1.0227350852353603</v>
      </c>
      <c r="V53" s="16">
        <f t="shared" si="2"/>
        <v>50.727660227673873</v>
      </c>
      <c r="W53" s="16">
        <f t="shared" si="3"/>
        <v>1.1276602276738714</v>
      </c>
      <c r="X53" s="16">
        <f t="shared" si="4"/>
        <v>2.4898737827039081</v>
      </c>
      <c r="Y53" s="15">
        <f t="shared" si="5"/>
        <v>4.5848355451969969E-2</v>
      </c>
      <c r="Z53" s="15">
        <f t="shared" si="6"/>
        <v>1.1992624151289988E-2</v>
      </c>
      <c r="AA53" s="15">
        <f t="shared" si="7"/>
        <v>1.9115055013239957E-2</v>
      </c>
      <c r="AB53" s="15">
        <f t="shared" si="8"/>
        <v>2.5652011538833303E-2</v>
      </c>
      <c r="AD53" s="21"/>
    </row>
    <row r="54" spans="1:30" ht="24" customHeight="1" thickBot="1" x14ac:dyDescent="0.25">
      <c r="A54" s="8">
        <v>12</v>
      </c>
      <c r="B54" s="9" t="s">
        <v>3540</v>
      </c>
      <c r="C54" s="10" t="s">
        <v>3541</v>
      </c>
      <c r="D54" s="10" t="s">
        <v>95</v>
      </c>
      <c r="E54" s="11">
        <v>0</v>
      </c>
      <c r="F54" s="11">
        <v>276</v>
      </c>
      <c r="G54" s="12">
        <v>202.18</v>
      </c>
      <c r="H54" s="12">
        <v>38.79</v>
      </c>
      <c r="I54" s="12">
        <v>10706.04</v>
      </c>
      <c r="J54" s="12">
        <v>0</v>
      </c>
      <c r="K54" s="12">
        <v>2976.384</v>
      </c>
      <c r="L54" s="12">
        <v>0</v>
      </c>
      <c r="M54" s="12">
        <v>2873.16</v>
      </c>
      <c r="N54" s="12">
        <v>1006.017792</v>
      </c>
      <c r="O54" s="12">
        <v>2536.55786304</v>
      </c>
      <c r="P54" s="13">
        <v>1314.8967517056001</v>
      </c>
      <c r="R54" s="12">
        <v>44.59</v>
      </c>
      <c r="S54" s="12">
        <v>0</v>
      </c>
      <c r="T54" s="15"/>
      <c r="U54" s="15"/>
      <c r="V54" s="16"/>
      <c r="W54" s="16"/>
      <c r="X54" s="16"/>
      <c r="Y54" s="15"/>
      <c r="Z54" s="15"/>
      <c r="AA54" s="15"/>
      <c r="AB54" s="15"/>
      <c r="AD54" s="21"/>
    </row>
    <row r="55" spans="1:30" ht="28.5" customHeight="1" thickBot="1" x14ac:dyDescent="0.35">
      <c r="A55" s="58"/>
      <c r="B55" s="59" t="s">
        <v>25</v>
      </c>
      <c r="C55" s="60" t="s">
        <v>1242</v>
      </c>
      <c r="D55" s="60"/>
      <c r="E55" s="61"/>
      <c r="F55" s="61"/>
      <c r="G55" s="62"/>
      <c r="H55" s="62"/>
      <c r="I55" s="62">
        <v>371183.2</v>
      </c>
      <c r="J55" s="62">
        <v>170238.52973499999</v>
      </c>
      <c r="K55" s="62">
        <v>29746.462100000001</v>
      </c>
      <c r="L55" s="62">
        <v>0</v>
      </c>
      <c r="M55" s="62">
        <v>0</v>
      </c>
      <c r="N55" s="62">
        <v>10054.304189799999</v>
      </c>
      <c r="O55" s="62">
        <v>22751.877547103999</v>
      </c>
      <c r="P55" s="62">
        <v>9821.2271411665606</v>
      </c>
      <c r="R55" s="62"/>
      <c r="S55" s="62">
        <v>253787.00774</v>
      </c>
      <c r="T55" s="15"/>
      <c r="U55" s="15"/>
      <c r="V55" s="16"/>
      <c r="W55" s="16"/>
      <c r="X55" s="16"/>
      <c r="Y55" s="15"/>
      <c r="Z55" s="15"/>
      <c r="AA55" s="15"/>
      <c r="AB55" s="15"/>
      <c r="AD55" s="21"/>
    </row>
    <row r="56" spans="1:30" ht="24" customHeight="1" thickBot="1" x14ac:dyDescent="0.25">
      <c r="A56" s="8">
        <v>13</v>
      </c>
      <c r="B56" s="9" t="s">
        <v>3674</v>
      </c>
      <c r="C56" s="10" t="s">
        <v>3675</v>
      </c>
      <c r="D56" s="10" t="s">
        <v>41</v>
      </c>
      <c r="E56" s="11">
        <v>0</v>
      </c>
      <c r="F56" s="11">
        <v>1</v>
      </c>
      <c r="G56" s="12">
        <v>322.02</v>
      </c>
      <c r="H56" s="12">
        <v>242.8</v>
      </c>
      <c r="I56" s="12">
        <v>242.8</v>
      </c>
      <c r="J56" s="12">
        <v>12.76</v>
      </c>
      <c r="K56" s="12">
        <v>101.9002</v>
      </c>
      <c r="L56" s="12">
        <v>0</v>
      </c>
      <c r="M56" s="12">
        <v>0</v>
      </c>
      <c r="N56" s="12">
        <v>34.442267600000001</v>
      </c>
      <c r="O56" s="12">
        <v>65.444384447999994</v>
      </c>
      <c r="P56" s="13">
        <v>28.250159286719999</v>
      </c>
      <c r="R56" s="12">
        <v>273.32</v>
      </c>
      <c r="S56" s="12">
        <v>15.805</v>
      </c>
      <c r="T56" s="15"/>
      <c r="U56" s="15"/>
      <c r="V56" s="16"/>
      <c r="W56" s="16"/>
      <c r="X56" s="16"/>
      <c r="Y56" s="15"/>
      <c r="Z56" s="15"/>
      <c r="AA56" s="15"/>
      <c r="AB56" s="15"/>
      <c r="AD56" s="21"/>
    </row>
    <row r="57" spans="1:30" ht="13.5" customHeight="1" x14ac:dyDescent="0.2">
      <c r="A57" s="63"/>
      <c r="B57" s="64" t="s">
        <v>3548</v>
      </c>
      <c r="C57" s="65" t="s">
        <v>3549</v>
      </c>
      <c r="D57" s="65" t="s">
        <v>98</v>
      </c>
      <c r="E57" s="66">
        <v>7.2499999999999995E-2</v>
      </c>
      <c r="F57" s="66">
        <v>7.2499999999999995E-2</v>
      </c>
      <c r="G57" s="1">
        <v>176</v>
      </c>
      <c r="H57" s="1">
        <v>176</v>
      </c>
      <c r="I57" s="1">
        <v>12.76</v>
      </c>
      <c r="J57" s="1">
        <v>12.76</v>
      </c>
      <c r="K57" s="1"/>
      <c r="L57" s="1"/>
      <c r="M57" s="1"/>
      <c r="N57" s="1"/>
      <c r="O57" s="1"/>
      <c r="P57" s="1"/>
      <c r="R57" s="1">
        <v>218</v>
      </c>
      <c r="S57" s="1">
        <v>15.805</v>
      </c>
      <c r="T57" s="15">
        <f t="shared" si="0"/>
        <v>1.2386363636363635</v>
      </c>
      <c r="U57" s="15">
        <f t="shared" si="1"/>
        <v>1.2129843520975303</v>
      </c>
      <c r="V57" s="16">
        <f t="shared" si="2"/>
        <v>213.48524596916533</v>
      </c>
      <c r="W57" s="16">
        <f t="shared" si="3"/>
        <v>37.485245969165334</v>
      </c>
      <c r="X57" s="16">
        <f t="shared" si="4"/>
        <v>2.7176803327644863</v>
      </c>
      <c r="Y57" s="15">
        <f t="shared" ref="Y57:Y100" si="9">104.584835545197%-100%</f>
        <v>4.5848355451969969E-2</v>
      </c>
      <c r="Z57" s="15">
        <f t="shared" ref="Z57:Z100" si="10">101.199262415129%-100%</f>
        <v>1.1992624151289988E-2</v>
      </c>
      <c r="AA57" s="15">
        <f t="shared" ref="AA57:AA100" si="11">101.911505501324%-100%</f>
        <v>1.9115055013239957E-2</v>
      </c>
      <c r="AB57" s="15">
        <f t="shared" ref="AB57:AB100" si="12">AVERAGE(Y57:AA57)</f>
        <v>2.5652011538833303E-2</v>
      </c>
      <c r="AD57" s="21"/>
    </row>
    <row r="58" spans="1:30" ht="13.5" customHeight="1" thickBot="1" x14ac:dyDescent="0.25">
      <c r="A58" s="2">
        <v>14</v>
      </c>
      <c r="B58" s="3" t="s">
        <v>3676</v>
      </c>
      <c r="C58" s="4" t="s">
        <v>3677</v>
      </c>
      <c r="D58" s="4" t="s">
        <v>41</v>
      </c>
      <c r="E58" s="5">
        <v>0</v>
      </c>
      <c r="F58" s="5">
        <v>1</v>
      </c>
      <c r="G58" s="6">
        <v>405.7</v>
      </c>
      <c r="H58" s="6">
        <v>912</v>
      </c>
      <c r="I58" s="6">
        <v>912</v>
      </c>
      <c r="J58" s="6">
        <v>912</v>
      </c>
      <c r="K58" s="6">
        <v>0</v>
      </c>
      <c r="L58" s="6">
        <v>0</v>
      </c>
      <c r="M58" s="6">
        <v>0</v>
      </c>
      <c r="N58" s="6">
        <v>0</v>
      </c>
      <c r="O58" s="6">
        <v>0</v>
      </c>
      <c r="P58" s="6">
        <v>0</v>
      </c>
      <c r="R58" s="6">
        <v>1440</v>
      </c>
      <c r="S58" s="6">
        <v>1440</v>
      </c>
      <c r="T58" s="15">
        <f t="shared" si="0"/>
        <v>1.5789473684210527</v>
      </c>
      <c r="U58" s="15">
        <f t="shared" si="1"/>
        <v>1.5532953568822194</v>
      </c>
      <c r="V58" s="16">
        <f t="shared" si="2"/>
        <v>630.17192628711643</v>
      </c>
      <c r="W58" s="16">
        <f t="shared" si="3"/>
        <v>224.47192628711645</v>
      </c>
      <c r="X58" s="16">
        <f t="shared" si="4"/>
        <v>224.47192628711645</v>
      </c>
      <c r="Y58" s="15">
        <f t="shared" si="9"/>
        <v>4.5848355451969969E-2</v>
      </c>
      <c r="Z58" s="15">
        <f t="shared" si="10"/>
        <v>1.1992624151289988E-2</v>
      </c>
      <c r="AA58" s="15">
        <f t="shared" si="11"/>
        <v>1.9115055013239957E-2</v>
      </c>
      <c r="AB58" s="15">
        <f t="shared" si="12"/>
        <v>2.5652011538833303E-2</v>
      </c>
      <c r="AD58" s="21"/>
    </row>
    <row r="59" spans="1:30" ht="24" customHeight="1" thickBot="1" x14ac:dyDescent="0.25">
      <c r="A59" s="8">
        <v>15</v>
      </c>
      <c r="B59" s="9" t="s">
        <v>3678</v>
      </c>
      <c r="C59" s="10" t="s">
        <v>3679</v>
      </c>
      <c r="D59" s="10" t="s">
        <v>95</v>
      </c>
      <c r="E59" s="11">
        <v>0</v>
      </c>
      <c r="F59" s="11">
        <v>14</v>
      </c>
      <c r="G59" s="12">
        <v>289.82</v>
      </c>
      <c r="H59" s="12">
        <v>503.89</v>
      </c>
      <c r="I59" s="12">
        <v>7054.46</v>
      </c>
      <c r="J59" s="12">
        <v>5145.5679799999998</v>
      </c>
      <c r="K59" s="12">
        <v>678.35599999999999</v>
      </c>
      <c r="L59" s="12">
        <v>0</v>
      </c>
      <c r="M59" s="12">
        <v>0</v>
      </c>
      <c r="N59" s="12">
        <v>229.28432799999999</v>
      </c>
      <c r="O59" s="12">
        <v>543.05564544000003</v>
      </c>
      <c r="P59" s="13">
        <v>234.41902028160001</v>
      </c>
      <c r="R59" s="12">
        <v>659.17</v>
      </c>
      <c r="S59" s="12">
        <v>7124.7111599999998</v>
      </c>
      <c r="T59" s="15"/>
      <c r="U59" s="15"/>
      <c r="V59" s="16"/>
      <c r="W59" s="16"/>
      <c r="X59" s="16"/>
      <c r="Y59" s="15"/>
      <c r="Z59" s="15"/>
      <c r="AA59" s="15"/>
      <c r="AB59" s="15"/>
      <c r="AD59" s="21"/>
    </row>
    <row r="60" spans="1:30" ht="13.5" customHeight="1" x14ac:dyDescent="0.2">
      <c r="A60" s="63"/>
      <c r="B60" s="64" t="s">
        <v>3680</v>
      </c>
      <c r="C60" s="65" t="s">
        <v>3681</v>
      </c>
      <c r="D60" s="65" t="s">
        <v>95</v>
      </c>
      <c r="E60" s="66">
        <v>1.0240100000000001</v>
      </c>
      <c r="F60" s="66">
        <v>14.33614</v>
      </c>
      <c r="G60" s="1">
        <v>357</v>
      </c>
      <c r="H60" s="1">
        <v>357</v>
      </c>
      <c r="I60" s="1">
        <v>5118.00198</v>
      </c>
      <c r="J60" s="1">
        <v>5118.00198</v>
      </c>
      <c r="K60" s="1"/>
      <c r="L60" s="1"/>
      <c r="M60" s="1"/>
      <c r="N60" s="1"/>
      <c r="O60" s="1"/>
      <c r="P60" s="1"/>
      <c r="R60" s="1">
        <v>494</v>
      </c>
      <c r="S60" s="1">
        <v>7082.0531600000004</v>
      </c>
      <c r="T60" s="15">
        <f t="shared" si="0"/>
        <v>1.3837535014005602</v>
      </c>
      <c r="U60" s="15">
        <f t="shared" si="1"/>
        <v>1.358101489861727</v>
      </c>
      <c r="V60" s="16">
        <f t="shared" si="2"/>
        <v>484.84223188063652</v>
      </c>
      <c r="W60" s="16">
        <f t="shared" si="3"/>
        <v>127.84223188063652</v>
      </c>
      <c r="X60" s="16">
        <f t="shared" si="4"/>
        <v>1832.7641341532685</v>
      </c>
      <c r="Y60" s="15">
        <f t="shared" si="9"/>
        <v>4.5848355451969969E-2</v>
      </c>
      <c r="Z60" s="15">
        <f t="shared" si="10"/>
        <v>1.1992624151289988E-2</v>
      </c>
      <c r="AA60" s="15">
        <f t="shared" si="11"/>
        <v>1.9115055013239957E-2</v>
      </c>
      <c r="AB60" s="15">
        <f t="shared" si="12"/>
        <v>2.5652011538833303E-2</v>
      </c>
      <c r="AD60" s="21"/>
    </row>
    <row r="61" spans="1:30" ht="13.5" customHeight="1" x14ac:dyDescent="0.2">
      <c r="A61" s="63"/>
      <c r="B61" s="64" t="s">
        <v>1281</v>
      </c>
      <c r="C61" s="65" t="s">
        <v>1282</v>
      </c>
      <c r="D61" s="65" t="s">
        <v>98</v>
      </c>
      <c r="E61" s="66">
        <v>1.0999999999999999E-2</v>
      </c>
      <c r="F61" s="66">
        <v>0.154</v>
      </c>
      <c r="G61" s="1">
        <v>179</v>
      </c>
      <c r="H61" s="1">
        <v>179</v>
      </c>
      <c r="I61" s="1">
        <v>27.565999999999999</v>
      </c>
      <c r="J61" s="1">
        <v>27.565999999999999</v>
      </c>
      <c r="K61" s="1"/>
      <c r="L61" s="1"/>
      <c r="M61" s="1"/>
      <c r="N61" s="1"/>
      <c r="O61" s="1"/>
      <c r="P61" s="1"/>
      <c r="R61" s="1">
        <v>277</v>
      </c>
      <c r="S61" s="1">
        <v>42.658000000000001</v>
      </c>
      <c r="T61" s="15">
        <f t="shared" si="0"/>
        <v>1.5474860335195531</v>
      </c>
      <c r="U61" s="15">
        <f t="shared" si="1"/>
        <v>1.5218340219807198</v>
      </c>
      <c r="V61" s="16">
        <f t="shared" si="2"/>
        <v>272.40828993454886</v>
      </c>
      <c r="W61" s="16">
        <f t="shared" si="3"/>
        <v>93.408289934548861</v>
      </c>
      <c r="X61" s="16">
        <f t="shared" si="4"/>
        <v>14.384876649920525</v>
      </c>
      <c r="Y61" s="15">
        <f t="shared" si="9"/>
        <v>4.5848355451969969E-2</v>
      </c>
      <c r="Z61" s="15">
        <f t="shared" si="10"/>
        <v>1.1992624151289988E-2</v>
      </c>
      <c r="AA61" s="15">
        <f t="shared" si="11"/>
        <v>1.9115055013239957E-2</v>
      </c>
      <c r="AB61" s="15">
        <f t="shared" si="12"/>
        <v>2.5652011538833303E-2</v>
      </c>
      <c r="AD61" s="21"/>
    </row>
    <row r="62" spans="1:30" ht="13.5" customHeight="1" thickBot="1" x14ac:dyDescent="0.25">
      <c r="A62" s="2">
        <v>16</v>
      </c>
      <c r="B62" s="3" t="s">
        <v>3682</v>
      </c>
      <c r="C62" s="4" t="s">
        <v>3683</v>
      </c>
      <c r="D62" s="4" t="s">
        <v>95</v>
      </c>
      <c r="E62" s="5">
        <v>0</v>
      </c>
      <c r="F62" s="5">
        <v>14</v>
      </c>
      <c r="G62" s="6">
        <v>699.47</v>
      </c>
      <c r="H62" s="6">
        <v>368</v>
      </c>
      <c r="I62" s="6">
        <v>5152</v>
      </c>
      <c r="J62" s="6">
        <v>5152</v>
      </c>
      <c r="K62" s="6">
        <v>0</v>
      </c>
      <c r="L62" s="6">
        <v>0</v>
      </c>
      <c r="M62" s="6">
        <v>0</v>
      </c>
      <c r="N62" s="6">
        <v>0</v>
      </c>
      <c r="O62" s="6">
        <v>0</v>
      </c>
      <c r="P62" s="6">
        <v>0</v>
      </c>
      <c r="R62" s="6">
        <v>508</v>
      </c>
      <c r="S62" s="6">
        <v>7112</v>
      </c>
      <c r="T62" s="15">
        <f t="shared" si="0"/>
        <v>1.3804347826086956</v>
      </c>
      <c r="U62" s="15">
        <f t="shared" si="1"/>
        <v>1.3547827710698623</v>
      </c>
      <c r="V62" s="16">
        <f t="shared" si="2"/>
        <v>947.62990488023661</v>
      </c>
      <c r="W62" s="16">
        <f t="shared" si="3"/>
        <v>248.15990488023658</v>
      </c>
      <c r="X62" s="16">
        <f t="shared" si="4"/>
        <v>3474.2386683233121</v>
      </c>
      <c r="Y62" s="15">
        <f t="shared" si="9"/>
        <v>4.5848355451969969E-2</v>
      </c>
      <c r="Z62" s="15">
        <f t="shared" si="10"/>
        <v>1.1992624151289988E-2</v>
      </c>
      <c r="AA62" s="15">
        <f t="shared" si="11"/>
        <v>1.9115055013239957E-2</v>
      </c>
      <c r="AB62" s="15">
        <f t="shared" si="12"/>
        <v>2.5652011538833303E-2</v>
      </c>
      <c r="AD62" s="21"/>
    </row>
    <row r="63" spans="1:30" ht="24" customHeight="1" thickBot="1" x14ac:dyDescent="0.25">
      <c r="A63" s="8">
        <v>17</v>
      </c>
      <c r="B63" s="9" t="s">
        <v>3684</v>
      </c>
      <c r="C63" s="10" t="s">
        <v>3685</v>
      </c>
      <c r="D63" s="10" t="s">
        <v>95</v>
      </c>
      <c r="E63" s="11">
        <v>0</v>
      </c>
      <c r="F63" s="11">
        <v>124</v>
      </c>
      <c r="G63" s="12">
        <v>322.02</v>
      </c>
      <c r="H63" s="12">
        <v>658.51</v>
      </c>
      <c r="I63" s="12">
        <v>81655.240000000005</v>
      </c>
      <c r="J63" s="12">
        <v>63904.145239999998</v>
      </c>
      <c r="K63" s="12">
        <v>6382.0320000000002</v>
      </c>
      <c r="L63" s="12">
        <v>0</v>
      </c>
      <c r="M63" s="12">
        <v>0</v>
      </c>
      <c r="N63" s="12">
        <v>2157.126816</v>
      </c>
      <c r="O63" s="12">
        <v>5049.9496396799996</v>
      </c>
      <c r="P63" s="13">
        <v>2179.8949277952001</v>
      </c>
      <c r="R63" s="12">
        <v>963.25</v>
      </c>
      <c r="S63" s="12">
        <v>99869.702919999996</v>
      </c>
      <c r="T63" s="15"/>
      <c r="U63" s="15"/>
      <c r="V63" s="16"/>
      <c r="W63" s="16"/>
      <c r="X63" s="16"/>
      <c r="Y63" s="15"/>
      <c r="Z63" s="15"/>
      <c r="AA63" s="15"/>
      <c r="AB63" s="15"/>
      <c r="AD63" s="21"/>
    </row>
    <row r="64" spans="1:30" ht="13.5" customHeight="1" x14ac:dyDescent="0.2">
      <c r="A64" s="63"/>
      <c r="B64" s="64" t="s">
        <v>3686</v>
      </c>
      <c r="C64" s="65" t="s">
        <v>3687</v>
      </c>
      <c r="D64" s="65" t="s">
        <v>95</v>
      </c>
      <c r="E64" s="66">
        <v>1.0240100000000001</v>
      </c>
      <c r="F64" s="66">
        <v>126.97723999999999</v>
      </c>
      <c r="G64" s="1">
        <v>501</v>
      </c>
      <c r="H64" s="1">
        <v>501</v>
      </c>
      <c r="I64" s="1">
        <v>63615.597240000003</v>
      </c>
      <c r="J64" s="1">
        <v>63615.597240000003</v>
      </c>
      <c r="K64" s="1"/>
      <c r="L64" s="1"/>
      <c r="M64" s="1"/>
      <c r="N64" s="1"/>
      <c r="O64" s="1"/>
      <c r="P64" s="1"/>
      <c r="R64" s="1">
        <v>783</v>
      </c>
      <c r="S64" s="1">
        <v>99423.178920000006</v>
      </c>
      <c r="T64" s="15">
        <f t="shared" si="0"/>
        <v>1.562874251497006</v>
      </c>
      <c r="U64" s="15">
        <f t="shared" si="1"/>
        <v>1.5372222399581728</v>
      </c>
      <c r="V64" s="16">
        <f t="shared" si="2"/>
        <v>770.14834221904459</v>
      </c>
      <c r="W64" s="16">
        <f t="shared" si="3"/>
        <v>269.14834221904459</v>
      </c>
      <c r="X64" s="16">
        <f t="shared" si="4"/>
        <v>34175.713645549753</v>
      </c>
      <c r="Y64" s="15">
        <f t="shared" si="9"/>
        <v>4.5848355451969969E-2</v>
      </c>
      <c r="Z64" s="15">
        <f t="shared" si="10"/>
        <v>1.1992624151289988E-2</v>
      </c>
      <c r="AA64" s="15">
        <f t="shared" si="11"/>
        <v>1.9115055013239957E-2</v>
      </c>
      <c r="AB64" s="15">
        <f t="shared" si="12"/>
        <v>2.5652011538833303E-2</v>
      </c>
      <c r="AD64" s="21"/>
    </row>
    <row r="65" spans="1:30" ht="13.5" customHeight="1" x14ac:dyDescent="0.2">
      <c r="A65" s="63"/>
      <c r="B65" s="64" t="s">
        <v>1281</v>
      </c>
      <c r="C65" s="65" t="s">
        <v>1282</v>
      </c>
      <c r="D65" s="65" t="s">
        <v>98</v>
      </c>
      <c r="E65" s="66">
        <v>1.2999999999999999E-2</v>
      </c>
      <c r="F65" s="66">
        <v>1.6120000000000001</v>
      </c>
      <c r="G65" s="1">
        <v>179</v>
      </c>
      <c r="H65" s="1">
        <v>179</v>
      </c>
      <c r="I65" s="1">
        <v>288.548</v>
      </c>
      <c r="J65" s="1">
        <v>288.548</v>
      </c>
      <c r="K65" s="1"/>
      <c r="L65" s="1"/>
      <c r="M65" s="1"/>
      <c r="N65" s="1"/>
      <c r="O65" s="1"/>
      <c r="P65" s="1"/>
      <c r="R65" s="1">
        <v>277</v>
      </c>
      <c r="S65" s="1">
        <v>446.524</v>
      </c>
      <c r="T65" s="15">
        <f t="shared" si="0"/>
        <v>1.5474860335195531</v>
      </c>
      <c r="U65" s="15">
        <f t="shared" si="1"/>
        <v>1.5218340219807198</v>
      </c>
      <c r="V65" s="16">
        <f t="shared" si="2"/>
        <v>272.40828993454886</v>
      </c>
      <c r="W65" s="16">
        <f t="shared" si="3"/>
        <v>93.408289934548861</v>
      </c>
      <c r="X65" s="16">
        <f t="shared" si="4"/>
        <v>150.57416337449277</v>
      </c>
      <c r="Y65" s="15">
        <f t="shared" si="9"/>
        <v>4.5848355451969969E-2</v>
      </c>
      <c r="Z65" s="15">
        <f t="shared" si="10"/>
        <v>1.1992624151289988E-2</v>
      </c>
      <c r="AA65" s="15">
        <f t="shared" si="11"/>
        <v>1.9115055013239957E-2</v>
      </c>
      <c r="AB65" s="15">
        <f t="shared" si="12"/>
        <v>2.5652011538833303E-2</v>
      </c>
      <c r="AD65" s="21"/>
    </row>
    <row r="66" spans="1:30" ht="13.5" customHeight="1" thickBot="1" x14ac:dyDescent="0.25">
      <c r="A66" s="2">
        <v>18</v>
      </c>
      <c r="B66" s="3" t="s">
        <v>3688</v>
      </c>
      <c r="C66" s="4" t="s">
        <v>3689</v>
      </c>
      <c r="D66" s="4" t="s">
        <v>95</v>
      </c>
      <c r="E66" s="5">
        <v>0</v>
      </c>
      <c r="F66" s="5">
        <v>124</v>
      </c>
      <c r="G66" s="6">
        <v>1036.19</v>
      </c>
      <c r="H66" s="6">
        <v>520</v>
      </c>
      <c r="I66" s="6">
        <v>64480</v>
      </c>
      <c r="J66" s="6">
        <v>64480</v>
      </c>
      <c r="K66" s="6">
        <v>0</v>
      </c>
      <c r="L66" s="6">
        <v>0</v>
      </c>
      <c r="M66" s="6">
        <v>0</v>
      </c>
      <c r="N66" s="6">
        <v>0</v>
      </c>
      <c r="O66" s="6">
        <v>0</v>
      </c>
      <c r="P66" s="6">
        <v>0</v>
      </c>
      <c r="R66" s="6">
        <v>809</v>
      </c>
      <c r="S66" s="6">
        <v>100316</v>
      </c>
      <c r="T66" s="15">
        <f t="shared" si="0"/>
        <v>1.5557692307692308</v>
      </c>
      <c r="U66" s="15">
        <f t="shared" si="1"/>
        <v>1.5301172192303976</v>
      </c>
      <c r="V66" s="16">
        <f t="shared" si="2"/>
        <v>1585.4921613943457</v>
      </c>
      <c r="W66" s="16">
        <f t="shared" si="3"/>
        <v>549.3021613943456</v>
      </c>
      <c r="X66" s="16">
        <f t="shared" si="4"/>
        <v>68113.468012898855</v>
      </c>
      <c r="Y66" s="15">
        <f t="shared" si="9"/>
        <v>4.5848355451969969E-2</v>
      </c>
      <c r="Z66" s="15">
        <f t="shared" si="10"/>
        <v>1.1992624151289988E-2</v>
      </c>
      <c r="AA66" s="15">
        <f t="shared" si="11"/>
        <v>1.9115055013239957E-2</v>
      </c>
      <c r="AB66" s="15">
        <f t="shared" si="12"/>
        <v>2.5652011538833303E-2</v>
      </c>
      <c r="AD66" s="21"/>
    </row>
    <row r="67" spans="1:30" ht="24" customHeight="1" thickBot="1" x14ac:dyDescent="0.25">
      <c r="A67" s="8">
        <v>19</v>
      </c>
      <c r="B67" s="9" t="s">
        <v>3562</v>
      </c>
      <c r="C67" s="10" t="s">
        <v>3563</v>
      </c>
      <c r="D67" s="10" t="s">
        <v>41</v>
      </c>
      <c r="E67" s="11">
        <v>0</v>
      </c>
      <c r="F67" s="11">
        <v>7</v>
      </c>
      <c r="G67" s="12">
        <v>12880.91</v>
      </c>
      <c r="H67" s="12">
        <v>11193.24</v>
      </c>
      <c r="I67" s="12">
        <v>78352.679999999993</v>
      </c>
      <c r="J67" s="12">
        <v>21127.803515</v>
      </c>
      <c r="K67" s="12">
        <v>21806.766800000001</v>
      </c>
      <c r="L67" s="12">
        <v>0</v>
      </c>
      <c r="M67" s="12">
        <v>0</v>
      </c>
      <c r="N67" s="12">
        <v>7370.6871784000004</v>
      </c>
      <c r="O67" s="12">
        <v>16280.187541632</v>
      </c>
      <c r="P67" s="13">
        <v>7027.6142888044797</v>
      </c>
      <c r="R67" s="12">
        <v>12821.75</v>
      </c>
      <c r="S67" s="12">
        <v>25686.95766</v>
      </c>
      <c r="T67" s="15"/>
      <c r="U67" s="15"/>
      <c r="V67" s="16"/>
      <c r="W67" s="16"/>
      <c r="X67" s="16"/>
      <c r="Y67" s="15"/>
      <c r="Z67" s="15"/>
      <c r="AA67" s="15"/>
      <c r="AB67" s="15"/>
      <c r="AD67" s="21"/>
    </row>
    <row r="68" spans="1:30" ht="13.5" customHeight="1" x14ac:dyDescent="0.2">
      <c r="A68" s="63"/>
      <c r="B68" s="64" t="s">
        <v>405</v>
      </c>
      <c r="C68" s="65" t="s">
        <v>406</v>
      </c>
      <c r="D68" s="65" t="s">
        <v>92</v>
      </c>
      <c r="E68" s="66">
        <v>7.6999999999999996E-4</v>
      </c>
      <c r="F68" s="66">
        <v>5.3899999999999998E-3</v>
      </c>
      <c r="G68" s="1">
        <v>939</v>
      </c>
      <c r="H68" s="1">
        <v>939</v>
      </c>
      <c r="I68" s="1">
        <v>5.06121</v>
      </c>
      <c r="J68" s="1">
        <v>5.06121</v>
      </c>
      <c r="K68" s="1"/>
      <c r="L68" s="1"/>
      <c r="M68" s="1"/>
      <c r="N68" s="1"/>
      <c r="O68" s="1"/>
      <c r="P68" s="1"/>
      <c r="R68" s="1">
        <v>2570</v>
      </c>
      <c r="S68" s="1">
        <v>13.8523</v>
      </c>
      <c r="T68" s="15">
        <f t="shared" si="0"/>
        <v>2.736954206602769</v>
      </c>
      <c r="U68" s="15">
        <f t="shared" si="1"/>
        <v>2.7113021950639355</v>
      </c>
      <c r="V68" s="16">
        <f t="shared" si="2"/>
        <v>2545.9127611650356</v>
      </c>
      <c r="W68" s="16">
        <f t="shared" si="3"/>
        <v>1606.9127611650356</v>
      </c>
      <c r="X68" s="16">
        <f t="shared" si="4"/>
        <v>8.6612597826795419</v>
      </c>
      <c r="Y68" s="15">
        <f t="shared" si="9"/>
        <v>4.5848355451969969E-2</v>
      </c>
      <c r="Z68" s="15">
        <f t="shared" si="10"/>
        <v>1.1992624151289988E-2</v>
      </c>
      <c r="AA68" s="15">
        <f t="shared" si="11"/>
        <v>1.9115055013239957E-2</v>
      </c>
      <c r="AB68" s="15">
        <f t="shared" si="12"/>
        <v>2.5652011538833303E-2</v>
      </c>
      <c r="AD68" s="21"/>
    </row>
    <row r="69" spans="1:30" ht="13.5" customHeight="1" x14ac:dyDescent="0.2">
      <c r="A69" s="63"/>
      <c r="B69" s="64" t="s">
        <v>187</v>
      </c>
      <c r="C69" s="65" t="s">
        <v>188</v>
      </c>
      <c r="D69" s="65" t="s">
        <v>92</v>
      </c>
      <c r="E69" s="66">
        <v>1.8799999999999999E-3</v>
      </c>
      <c r="F69" s="66">
        <v>1.316E-2</v>
      </c>
      <c r="G69" s="1">
        <v>45.7</v>
      </c>
      <c r="H69" s="1">
        <v>45.7</v>
      </c>
      <c r="I69" s="1">
        <v>0.60141199999999995</v>
      </c>
      <c r="J69" s="1">
        <v>0.60141199999999995</v>
      </c>
      <c r="K69" s="1"/>
      <c r="L69" s="1"/>
      <c r="M69" s="1"/>
      <c r="N69" s="1"/>
      <c r="O69" s="1"/>
      <c r="P69" s="1"/>
      <c r="R69" s="1">
        <v>52.8</v>
      </c>
      <c r="S69" s="1">
        <v>0.69484800000000002</v>
      </c>
      <c r="T69" s="15">
        <f t="shared" si="0"/>
        <v>1.1553610503282274</v>
      </c>
      <c r="U69" s="15">
        <f t="shared" si="1"/>
        <v>1.1297090387893942</v>
      </c>
      <c r="V69" s="16">
        <f t="shared" si="2"/>
        <v>51.627703072675317</v>
      </c>
      <c r="W69" s="16">
        <f t="shared" si="3"/>
        <v>5.9277030726753139</v>
      </c>
      <c r="X69" s="16">
        <f t="shared" si="4"/>
        <v>7.8008572436407131E-2</v>
      </c>
      <c r="Y69" s="15">
        <f t="shared" si="9"/>
        <v>4.5848355451969969E-2</v>
      </c>
      <c r="Z69" s="15">
        <f t="shared" si="10"/>
        <v>1.1992624151289988E-2</v>
      </c>
      <c r="AA69" s="15">
        <f t="shared" si="11"/>
        <v>1.9115055013239957E-2</v>
      </c>
      <c r="AB69" s="15">
        <f t="shared" si="12"/>
        <v>2.5652011538833303E-2</v>
      </c>
      <c r="AD69" s="21"/>
    </row>
    <row r="70" spans="1:30" ht="13.5" customHeight="1" x14ac:dyDescent="0.2">
      <c r="A70" s="63"/>
      <c r="B70" s="64" t="s">
        <v>96</v>
      </c>
      <c r="C70" s="65" t="s">
        <v>97</v>
      </c>
      <c r="D70" s="65" t="s">
        <v>98</v>
      </c>
      <c r="E70" s="66">
        <v>0.34483999999999998</v>
      </c>
      <c r="F70" s="66">
        <v>2.4138799999999998</v>
      </c>
      <c r="G70" s="1">
        <v>36.5</v>
      </c>
      <c r="H70" s="1">
        <v>36.5</v>
      </c>
      <c r="I70" s="1">
        <v>88.106620000000007</v>
      </c>
      <c r="J70" s="1">
        <v>88.106620000000007</v>
      </c>
      <c r="K70" s="1"/>
      <c r="L70" s="1"/>
      <c r="M70" s="1"/>
      <c r="N70" s="1"/>
      <c r="O70" s="1"/>
      <c r="P70" s="1"/>
      <c r="R70" s="1">
        <v>57.6</v>
      </c>
      <c r="S70" s="1">
        <v>139.03948800000001</v>
      </c>
      <c r="T70" s="15">
        <f t="shared" si="0"/>
        <v>1.5780821917808219</v>
      </c>
      <c r="U70" s="15">
        <f t="shared" si="1"/>
        <v>1.5524301802419886</v>
      </c>
      <c r="V70" s="16">
        <f t="shared" si="2"/>
        <v>56.663701578832587</v>
      </c>
      <c r="W70" s="16">
        <f t="shared" si="3"/>
        <v>20.163701578832587</v>
      </c>
      <c r="X70" s="16">
        <f t="shared" si="4"/>
        <v>48.672755967112401</v>
      </c>
      <c r="Y70" s="15">
        <f t="shared" si="9"/>
        <v>4.5848355451969969E-2</v>
      </c>
      <c r="Z70" s="15">
        <f t="shared" si="10"/>
        <v>1.1992624151289988E-2</v>
      </c>
      <c r="AA70" s="15">
        <f t="shared" si="11"/>
        <v>1.9115055013239957E-2</v>
      </c>
      <c r="AB70" s="15">
        <f t="shared" si="12"/>
        <v>2.5652011538833303E-2</v>
      </c>
      <c r="AD70" s="21"/>
    </row>
    <row r="71" spans="1:30" ht="13.5" customHeight="1" x14ac:dyDescent="0.2">
      <c r="A71" s="63"/>
      <c r="B71" s="64" t="s">
        <v>388</v>
      </c>
      <c r="C71" s="65" t="s">
        <v>389</v>
      </c>
      <c r="D71" s="65" t="s">
        <v>390</v>
      </c>
      <c r="E71" s="66">
        <v>1.1055999999999999</v>
      </c>
      <c r="F71" s="66">
        <v>7.7392000000000003</v>
      </c>
      <c r="G71" s="1">
        <v>145</v>
      </c>
      <c r="H71" s="1">
        <v>145</v>
      </c>
      <c r="I71" s="1">
        <v>1122.184</v>
      </c>
      <c r="J71" s="1">
        <v>1122.184</v>
      </c>
      <c r="K71" s="1"/>
      <c r="L71" s="1"/>
      <c r="M71" s="1"/>
      <c r="N71" s="1"/>
      <c r="O71" s="1"/>
      <c r="P71" s="1"/>
      <c r="R71" s="1">
        <v>188</v>
      </c>
      <c r="S71" s="1">
        <v>1454.9695999999999</v>
      </c>
      <c r="T71" s="15">
        <f t="shared" si="0"/>
        <v>1.296551724137931</v>
      </c>
      <c r="U71" s="15">
        <f t="shared" si="1"/>
        <v>1.2708997125990977</v>
      </c>
      <c r="V71" s="16">
        <f t="shared" si="2"/>
        <v>184.28045832686917</v>
      </c>
      <c r="W71" s="16">
        <f t="shared" si="3"/>
        <v>39.280458326869166</v>
      </c>
      <c r="X71" s="16">
        <f t="shared" si="4"/>
        <v>303.99932308330585</v>
      </c>
      <c r="Y71" s="15">
        <f t="shared" si="9"/>
        <v>4.5848355451969969E-2</v>
      </c>
      <c r="Z71" s="15">
        <f t="shared" si="10"/>
        <v>1.1992624151289988E-2</v>
      </c>
      <c r="AA71" s="15">
        <f t="shared" si="11"/>
        <v>1.9115055013239957E-2</v>
      </c>
      <c r="AB71" s="15">
        <f t="shared" si="12"/>
        <v>2.5652011538833303E-2</v>
      </c>
      <c r="AD71" s="21"/>
    </row>
    <row r="72" spans="1:30" ht="13.5" customHeight="1" x14ac:dyDescent="0.2">
      <c r="A72" s="63"/>
      <c r="B72" s="64" t="s">
        <v>391</v>
      </c>
      <c r="C72" s="65" t="s">
        <v>392</v>
      </c>
      <c r="D72" s="65" t="s">
        <v>98</v>
      </c>
      <c r="E72" s="66">
        <v>0.24399999999999999</v>
      </c>
      <c r="F72" s="66">
        <v>1.708</v>
      </c>
      <c r="G72" s="1">
        <v>44</v>
      </c>
      <c r="H72" s="1">
        <v>44</v>
      </c>
      <c r="I72" s="1">
        <v>75.152000000000001</v>
      </c>
      <c r="J72" s="1">
        <v>75.152000000000001</v>
      </c>
      <c r="K72" s="1"/>
      <c r="L72" s="1"/>
      <c r="M72" s="1"/>
      <c r="N72" s="1"/>
      <c r="O72" s="1"/>
      <c r="P72" s="1"/>
      <c r="R72" s="1">
        <v>86.2</v>
      </c>
      <c r="S72" s="1">
        <v>147.2296</v>
      </c>
      <c r="T72" s="15">
        <f t="shared" si="0"/>
        <v>1.9590909090909092</v>
      </c>
      <c r="U72" s="15">
        <f t="shared" si="1"/>
        <v>1.933438897552076</v>
      </c>
      <c r="V72" s="16">
        <f t="shared" si="2"/>
        <v>85.071311492291343</v>
      </c>
      <c r="W72" s="16">
        <f t="shared" si="3"/>
        <v>41.071311492291343</v>
      </c>
      <c r="X72" s="16">
        <f t="shared" si="4"/>
        <v>70.14980002883361</v>
      </c>
      <c r="Y72" s="15">
        <f t="shared" si="9"/>
        <v>4.5848355451969969E-2</v>
      </c>
      <c r="Z72" s="15">
        <f t="shared" si="10"/>
        <v>1.1992624151289988E-2</v>
      </c>
      <c r="AA72" s="15">
        <f t="shared" si="11"/>
        <v>1.9115055013239957E-2</v>
      </c>
      <c r="AB72" s="15">
        <f t="shared" si="12"/>
        <v>2.5652011538833303E-2</v>
      </c>
      <c r="AD72" s="21"/>
    </row>
    <row r="73" spans="1:30" ht="13.5" customHeight="1" x14ac:dyDescent="0.2">
      <c r="A73" s="63"/>
      <c r="B73" s="64" t="s">
        <v>99</v>
      </c>
      <c r="C73" s="65" t="s">
        <v>100</v>
      </c>
      <c r="D73" s="65" t="s">
        <v>98</v>
      </c>
      <c r="E73" s="66">
        <v>0.98385</v>
      </c>
      <c r="F73" s="66">
        <v>6.8869499999999997</v>
      </c>
      <c r="G73" s="1">
        <v>47.9</v>
      </c>
      <c r="H73" s="1">
        <v>47.9</v>
      </c>
      <c r="I73" s="1">
        <v>329.884905</v>
      </c>
      <c r="J73" s="1">
        <v>329.884905</v>
      </c>
      <c r="K73" s="1"/>
      <c r="L73" s="1"/>
      <c r="M73" s="1"/>
      <c r="N73" s="1"/>
      <c r="O73" s="1"/>
      <c r="P73" s="1"/>
      <c r="R73" s="1">
        <v>67.599999999999994</v>
      </c>
      <c r="S73" s="1">
        <v>465.55781999999999</v>
      </c>
      <c r="T73" s="15">
        <f t="shared" si="0"/>
        <v>1.4112734864300625</v>
      </c>
      <c r="U73" s="15">
        <f t="shared" si="1"/>
        <v>1.3856214748912292</v>
      </c>
      <c r="V73" s="16">
        <f t="shared" si="2"/>
        <v>66.371268647289881</v>
      </c>
      <c r="W73" s="16">
        <f t="shared" si="3"/>
        <v>18.471268647289882</v>
      </c>
      <c r="X73" s="16">
        <f t="shared" si="4"/>
        <v>127.21070361045305</v>
      </c>
      <c r="Y73" s="15">
        <f t="shared" si="9"/>
        <v>4.5848355451969969E-2</v>
      </c>
      <c r="Z73" s="15">
        <f t="shared" si="10"/>
        <v>1.1992624151289988E-2</v>
      </c>
      <c r="AA73" s="15">
        <f t="shared" si="11"/>
        <v>1.9115055013239957E-2</v>
      </c>
      <c r="AB73" s="15">
        <f t="shared" si="12"/>
        <v>2.5652011538833303E-2</v>
      </c>
      <c r="AD73" s="21"/>
    </row>
    <row r="74" spans="1:30" ht="13.5" customHeight="1" x14ac:dyDescent="0.2">
      <c r="A74" s="63"/>
      <c r="B74" s="64" t="s">
        <v>409</v>
      </c>
      <c r="C74" s="65" t="s">
        <v>410</v>
      </c>
      <c r="D74" s="65" t="s">
        <v>41</v>
      </c>
      <c r="E74" s="66">
        <v>6.8580000000000002E-2</v>
      </c>
      <c r="F74" s="66">
        <v>0.48005999999999999</v>
      </c>
      <c r="G74" s="1">
        <v>42.8</v>
      </c>
      <c r="H74" s="1">
        <v>42.8</v>
      </c>
      <c r="I74" s="1">
        <v>20.546568000000001</v>
      </c>
      <c r="J74" s="1">
        <v>20.546568000000001</v>
      </c>
      <c r="K74" s="1"/>
      <c r="L74" s="1"/>
      <c r="M74" s="1"/>
      <c r="N74" s="1"/>
      <c r="O74" s="1"/>
      <c r="P74" s="1"/>
      <c r="R74" s="1">
        <v>53.4</v>
      </c>
      <c r="S74" s="1">
        <v>25.635204000000002</v>
      </c>
      <c r="T74" s="15">
        <f t="shared" si="0"/>
        <v>1.2476635514018692</v>
      </c>
      <c r="U74" s="15">
        <f t="shared" si="1"/>
        <v>1.222011539863036</v>
      </c>
      <c r="V74" s="16">
        <f t="shared" si="2"/>
        <v>52.302093906137941</v>
      </c>
      <c r="W74" s="16">
        <f t="shared" si="3"/>
        <v>9.5020939061379437</v>
      </c>
      <c r="X74" s="16">
        <f t="shared" si="4"/>
        <v>4.561575200580581</v>
      </c>
      <c r="Y74" s="15">
        <f t="shared" si="9"/>
        <v>4.5848355451969969E-2</v>
      </c>
      <c r="Z74" s="15">
        <f t="shared" si="10"/>
        <v>1.1992624151289988E-2</v>
      </c>
      <c r="AA74" s="15">
        <f t="shared" si="11"/>
        <v>1.9115055013239957E-2</v>
      </c>
      <c r="AB74" s="15">
        <f t="shared" si="12"/>
        <v>2.5652011538833303E-2</v>
      </c>
      <c r="AD74" s="21"/>
    </row>
    <row r="75" spans="1:30" ht="13.5" customHeight="1" x14ac:dyDescent="0.2">
      <c r="A75" s="63"/>
      <c r="B75" s="64" t="s">
        <v>3564</v>
      </c>
      <c r="C75" s="65" t="s">
        <v>3565</v>
      </c>
      <c r="D75" s="65" t="s">
        <v>139</v>
      </c>
      <c r="E75" s="66">
        <v>9.3999999999999997E-4</v>
      </c>
      <c r="F75" s="66">
        <v>6.5799999999999999E-3</v>
      </c>
      <c r="G75" s="1">
        <v>3010</v>
      </c>
      <c r="H75" s="1">
        <v>3010</v>
      </c>
      <c r="I75" s="1">
        <v>19.805800000000001</v>
      </c>
      <c r="J75" s="1">
        <v>19.805800000000001</v>
      </c>
      <c r="K75" s="1"/>
      <c r="L75" s="1"/>
      <c r="M75" s="1"/>
      <c r="N75" s="1"/>
      <c r="O75" s="1"/>
      <c r="P75" s="1"/>
      <c r="R75" s="1">
        <v>3940</v>
      </c>
      <c r="S75" s="1">
        <v>25.9252</v>
      </c>
      <c r="T75" s="15">
        <f t="shared" si="0"/>
        <v>1.308970099667774</v>
      </c>
      <c r="U75" s="15">
        <f t="shared" si="1"/>
        <v>1.2833180881289408</v>
      </c>
      <c r="V75" s="16">
        <f t="shared" si="2"/>
        <v>3862.7874452681117</v>
      </c>
      <c r="W75" s="16">
        <f t="shared" si="3"/>
        <v>852.7874452681117</v>
      </c>
      <c r="X75" s="16">
        <f t="shared" si="4"/>
        <v>5.6113413898641751</v>
      </c>
      <c r="Y75" s="15">
        <f t="shared" si="9"/>
        <v>4.5848355451969969E-2</v>
      </c>
      <c r="Z75" s="15">
        <f t="shared" si="10"/>
        <v>1.1992624151289988E-2</v>
      </c>
      <c r="AA75" s="15">
        <f t="shared" si="11"/>
        <v>1.9115055013239957E-2</v>
      </c>
      <c r="AB75" s="15">
        <f t="shared" si="12"/>
        <v>2.5652011538833303E-2</v>
      </c>
      <c r="AD75" s="21"/>
    </row>
    <row r="76" spans="1:30" ht="13.5" customHeight="1" x14ac:dyDescent="0.2">
      <c r="A76" s="63"/>
      <c r="B76" s="64" t="s">
        <v>3566</v>
      </c>
      <c r="C76" s="65" t="s">
        <v>3567</v>
      </c>
      <c r="D76" s="65" t="s">
        <v>92</v>
      </c>
      <c r="E76" s="66">
        <v>2.82E-3</v>
      </c>
      <c r="F76" s="66">
        <v>1.9740000000000001E-2</v>
      </c>
      <c r="G76" s="1">
        <v>1990</v>
      </c>
      <c r="H76" s="1">
        <v>1990</v>
      </c>
      <c r="I76" s="1">
        <v>39.282600000000002</v>
      </c>
      <c r="J76" s="1">
        <v>39.282600000000002</v>
      </c>
      <c r="K76" s="1"/>
      <c r="L76" s="1"/>
      <c r="M76" s="1"/>
      <c r="N76" s="1"/>
      <c r="O76" s="1"/>
      <c r="P76" s="1"/>
      <c r="R76" s="1">
        <v>2180</v>
      </c>
      <c r="S76" s="1">
        <v>43.033200000000001</v>
      </c>
      <c r="T76" s="15">
        <f t="shared" si="0"/>
        <v>1.0954773869346734</v>
      </c>
      <c r="U76" s="15">
        <f t="shared" si="1"/>
        <v>1.0698253753958402</v>
      </c>
      <c r="V76" s="16">
        <f t="shared" si="2"/>
        <v>2128.952497037722</v>
      </c>
      <c r="W76" s="16">
        <f t="shared" si="3"/>
        <v>138.95249703772197</v>
      </c>
      <c r="X76" s="16">
        <f t="shared" si="4"/>
        <v>2.7429222915246316</v>
      </c>
      <c r="Y76" s="15">
        <f t="shared" si="9"/>
        <v>4.5848355451969969E-2</v>
      </c>
      <c r="Z76" s="15">
        <f t="shared" si="10"/>
        <v>1.1992624151289988E-2</v>
      </c>
      <c r="AA76" s="15">
        <f t="shared" si="11"/>
        <v>1.9115055013239957E-2</v>
      </c>
      <c r="AB76" s="15">
        <f t="shared" si="12"/>
        <v>2.5652011538833303E-2</v>
      </c>
      <c r="AD76" s="21"/>
    </row>
    <row r="77" spans="1:30" ht="13.5" customHeight="1" x14ac:dyDescent="0.2">
      <c r="A77" s="63"/>
      <c r="B77" s="64" t="s">
        <v>321</v>
      </c>
      <c r="C77" s="65" t="s">
        <v>322</v>
      </c>
      <c r="D77" s="65" t="s">
        <v>92</v>
      </c>
      <c r="E77" s="66">
        <v>3.61E-2</v>
      </c>
      <c r="F77" s="66">
        <v>0.25269999999999998</v>
      </c>
      <c r="G77" s="1">
        <v>2190</v>
      </c>
      <c r="H77" s="1">
        <v>2190</v>
      </c>
      <c r="I77" s="1">
        <v>553.41300000000001</v>
      </c>
      <c r="J77" s="1">
        <v>553.41300000000001</v>
      </c>
      <c r="K77" s="1"/>
      <c r="L77" s="1"/>
      <c r="M77" s="1"/>
      <c r="N77" s="1"/>
      <c r="O77" s="1"/>
      <c r="P77" s="1"/>
      <c r="R77" s="1">
        <v>2480</v>
      </c>
      <c r="S77" s="1">
        <v>626.69600000000003</v>
      </c>
      <c r="T77" s="15">
        <f t="shared" si="0"/>
        <v>1.1324200913242009</v>
      </c>
      <c r="U77" s="15">
        <f t="shared" si="1"/>
        <v>1.1067680797853676</v>
      </c>
      <c r="V77" s="16">
        <f t="shared" si="2"/>
        <v>2423.8220947299551</v>
      </c>
      <c r="W77" s="16">
        <f t="shared" si="3"/>
        <v>233.8220947299551</v>
      </c>
      <c r="X77" s="16">
        <f t="shared" si="4"/>
        <v>59.086843338259648</v>
      </c>
      <c r="Y77" s="15">
        <f t="shared" si="9"/>
        <v>4.5848355451969969E-2</v>
      </c>
      <c r="Z77" s="15">
        <f t="shared" si="10"/>
        <v>1.1992624151289988E-2</v>
      </c>
      <c r="AA77" s="15">
        <f t="shared" si="11"/>
        <v>1.9115055013239957E-2</v>
      </c>
      <c r="AB77" s="15">
        <f t="shared" si="12"/>
        <v>2.5652011538833303E-2</v>
      </c>
      <c r="AD77" s="21"/>
    </row>
    <row r="78" spans="1:30" ht="13.5" customHeight="1" x14ac:dyDescent="0.2">
      <c r="A78" s="63"/>
      <c r="B78" s="64" t="s">
        <v>539</v>
      </c>
      <c r="C78" s="65" t="s">
        <v>540</v>
      </c>
      <c r="D78" s="65" t="s">
        <v>92</v>
      </c>
      <c r="E78" s="66">
        <v>2.82E-3</v>
      </c>
      <c r="F78" s="66">
        <v>1.9740000000000001E-2</v>
      </c>
      <c r="G78" s="1">
        <v>2320</v>
      </c>
      <c r="H78" s="1">
        <v>2320</v>
      </c>
      <c r="I78" s="1">
        <v>45.796799999999998</v>
      </c>
      <c r="J78" s="1">
        <v>45.796799999999998</v>
      </c>
      <c r="K78" s="1"/>
      <c r="L78" s="1"/>
      <c r="M78" s="1"/>
      <c r="N78" s="1"/>
      <c r="O78" s="1"/>
      <c r="P78" s="1"/>
      <c r="R78" s="1">
        <v>2530</v>
      </c>
      <c r="S78" s="1">
        <v>49.9422</v>
      </c>
      <c r="T78" s="15">
        <f t="shared" si="0"/>
        <v>1.0905172413793103</v>
      </c>
      <c r="U78" s="15">
        <f t="shared" si="1"/>
        <v>1.064865229840477</v>
      </c>
      <c r="V78" s="16">
        <f t="shared" si="2"/>
        <v>2470.4873332299067</v>
      </c>
      <c r="W78" s="16">
        <f t="shared" si="3"/>
        <v>150.48733322990665</v>
      </c>
      <c r="X78" s="16">
        <f t="shared" si="4"/>
        <v>2.9706199579583572</v>
      </c>
      <c r="Y78" s="15">
        <f t="shared" si="9"/>
        <v>4.5848355451969969E-2</v>
      </c>
      <c r="Z78" s="15">
        <f t="shared" si="10"/>
        <v>1.1992624151289988E-2</v>
      </c>
      <c r="AA78" s="15">
        <f t="shared" si="11"/>
        <v>1.9115055013239957E-2</v>
      </c>
      <c r="AB78" s="15">
        <f t="shared" si="12"/>
        <v>2.5652011538833303E-2</v>
      </c>
      <c r="AD78" s="21"/>
    </row>
    <row r="79" spans="1:30" ht="13.5" customHeight="1" x14ac:dyDescent="0.2">
      <c r="A79" s="63"/>
      <c r="B79" s="64" t="s">
        <v>334</v>
      </c>
      <c r="C79" s="65" t="s">
        <v>335</v>
      </c>
      <c r="D79" s="65" t="s">
        <v>92</v>
      </c>
      <c r="E79" s="66">
        <v>2.6200000000000001E-2</v>
      </c>
      <c r="F79" s="66">
        <v>0.18340000000000001</v>
      </c>
      <c r="G79" s="1">
        <v>2780</v>
      </c>
      <c r="H79" s="1">
        <v>2780</v>
      </c>
      <c r="I79" s="1">
        <v>509.85199999999998</v>
      </c>
      <c r="J79" s="1">
        <v>509.85199999999998</v>
      </c>
      <c r="K79" s="1"/>
      <c r="L79" s="1"/>
      <c r="M79" s="1"/>
      <c r="N79" s="1"/>
      <c r="O79" s="1"/>
      <c r="P79" s="1"/>
      <c r="R79" s="1">
        <v>3030</v>
      </c>
      <c r="S79" s="1">
        <v>555.702</v>
      </c>
      <c r="T79" s="15">
        <f t="shared" si="0"/>
        <v>1.0899280575539569</v>
      </c>
      <c r="U79" s="15">
        <f t="shared" si="1"/>
        <v>1.0642760460151237</v>
      </c>
      <c r="V79" s="16">
        <f t="shared" si="2"/>
        <v>2958.6874079220438</v>
      </c>
      <c r="W79" s="16">
        <f t="shared" si="3"/>
        <v>178.6874079220438</v>
      </c>
      <c r="X79" s="16">
        <f t="shared" si="4"/>
        <v>32.771270612902832</v>
      </c>
      <c r="Y79" s="15">
        <f t="shared" si="9"/>
        <v>4.5848355451969969E-2</v>
      </c>
      <c r="Z79" s="15">
        <f t="shared" si="10"/>
        <v>1.1992624151289988E-2</v>
      </c>
      <c r="AA79" s="15">
        <f t="shared" si="11"/>
        <v>1.9115055013239957E-2</v>
      </c>
      <c r="AB79" s="15">
        <f t="shared" si="12"/>
        <v>2.5652011538833303E-2</v>
      </c>
      <c r="AD79" s="21"/>
    </row>
    <row r="80" spans="1:30" ht="13.5" customHeight="1" x14ac:dyDescent="0.2">
      <c r="A80" s="63"/>
      <c r="B80" s="64" t="s">
        <v>545</v>
      </c>
      <c r="C80" s="65" t="s">
        <v>546</v>
      </c>
      <c r="D80" s="65" t="s">
        <v>92</v>
      </c>
      <c r="E80" s="66">
        <v>0.12823000000000001</v>
      </c>
      <c r="F80" s="66">
        <v>0.89761000000000002</v>
      </c>
      <c r="G80" s="1">
        <v>2390</v>
      </c>
      <c r="H80" s="1">
        <v>2390</v>
      </c>
      <c r="I80" s="1">
        <v>2145.2878999999998</v>
      </c>
      <c r="J80" s="1">
        <v>2145.2878999999998</v>
      </c>
      <c r="K80" s="1"/>
      <c r="L80" s="1"/>
      <c r="M80" s="1"/>
      <c r="N80" s="1"/>
      <c r="O80" s="1"/>
      <c r="P80" s="1"/>
      <c r="R80" s="1">
        <v>2600</v>
      </c>
      <c r="S80" s="1">
        <v>2333.7860000000001</v>
      </c>
      <c r="T80" s="15">
        <f t="shared" ref="T80:T106" si="13">R80/H80</f>
        <v>1.0878661087866108</v>
      </c>
      <c r="U80" s="15">
        <f t="shared" ref="U80:U106" si="14">T80-AB80</f>
        <v>1.0622140972477776</v>
      </c>
      <c r="V80" s="16">
        <f t="shared" ref="V80:V106" si="15">G80*U80</f>
        <v>2538.6916924221887</v>
      </c>
      <c r="W80" s="16">
        <f t="shared" ref="W80:W106" si="16">V80-G80</f>
        <v>148.69169242218868</v>
      </c>
      <c r="X80" s="16">
        <f t="shared" ref="X80:X106" si="17">F80*W80</f>
        <v>133.46715003508078</v>
      </c>
      <c r="Y80" s="15">
        <f t="shared" si="9"/>
        <v>4.5848355451969969E-2</v>
      </c>
      <c r="Z80" s="15">
        <f t="shared" si="10"/>
        <v>1.1992624151289988E-2</v>
      </c>
      <c r="AA80" s="15">
        <f t="shared" si="11"/>
        <v>1.9115055013239957E-2</v>
      </c>
      <c r="AB80" s="15">
        <f t="shared" si="12"/>
        <v>2.5652011538833303E-2</v>
      </c>
      <c r="AD80" s="21"/>
    </row>
    <row r="81" spans="1:30" ht="13.5" customHeight="1" x14ac:dyDescent="0.2">
      <c r="A81" s="63"/>
      <c r="B81" s="64" t="s">
        <v>2638</v>
      </c>
      <c r="C81" s="65" t="s">
        <v>2639</v>
      </c>
      <c r="D81" s="65" t="s">
        <v>92</v>
      </c>
      <c r="E81" s="66">
        <v>0.1216</v>
      </c>
      <c r="F81" s="66">
        <v>0.85119999999999996</v>
      </c>
      <c r="G81" s="1">
        <v>2760</v>
      </c>
      <c r="H81" s="1">
        <v>2760</v>
      </c>
      <c r="I81" s="1">
        <v>2349.3119999999999</v>
      </c>
      <c r="J81" s="1">
        <v>2349.3119999999999</v>
      </c>
      <c r="K81" s="1"/>
      <c r="L81" s="1"/>
      <c r="M81" s="1"/>
      <c r="N81" s="1"/>
      <c r="O81" s="1"/>
      <c r="P81" s="1"/>
      <c r="R81" s="1">
        <v>3060</v>
      </c>
      <c r="S81" s="1">
        <v>2604.672</v>
      </c>
      <c r="T81" s="15">
        <f t="shared" si="13"/>
        <v>1.1086956521739131</v>
      </c>
      <c r="U81" s="15">
        <f t="shared" si="14"/>
        <v>1.0830436406350799</v>
      </c>
      <c r="V81" s="16">
        <f t="shared" si="15"/>
        <v>2989.2004481528202</v>
      </c>
      <c r="W81" s="16">
        <f t="shared" si="16"/>
        <v>229.20044815282017</v>
      </c>
      <c r="X81" s="16">
        <f t="shared" si="17"/>
        <v>195.09542146768052</v>
      </c>
      <c r="Y81" s="15">
        <f t="shared" si="9"/>
        <v>4.5848355451969969E-2</v>
      </c>
      <c r="Z81" s="15">
        <f t="shared" si="10"/>
        <v>1.1992624151289988E-2</v>
      </c>
      <c r="AA81" s="15">
        <f t="shared" si="11"/>
        <v>1.9115055013239957E-2</v>
      </c>
      <c r="AB81" s="15">
        <f t="shared" si="12"/>
        <v>2.5652011538833303E-2</v>
      </c>
      <c r="AD81" s="21"/>
    </row>
    <row r="82" spans="1:30" ht="13.5" customHeight="1" x14ac:dyDescent="0.2">
      <c r="A82" s="63"/>
      <c r="B82" s="64" t="s">
        <v>3544</v>
      </c>
      <c r="C82" s="65" t="s">
        <v>3545</v>
      </c>
      <c r="D82" s="65" t="s">
        <v>92</v>
      </c>
      <c r="E82" s="66">
        <v>0.54368000000000005</v>
      </c>
      <c r="F82" s="66">
        <v>3.8057599999999998</v>
      </c>
      <c r="G82" s="1">
        <v>2800</v>
      </c>
      <c r="H82" s="1">
        <v>2800</v>
      </c>
      <c r="I82" s="1">
        <v>10656.128000000001</v>
      </c>
      <c r="J82" s="1">
        <v>10656.128000000001</v>
      </c>
      <c r="K82" s="1"/>
      <c r="L82" s="1"/>
      <c r="M82" s="1"/>
      <c r="N82" s="1"/>
      <c r="O82" s="1"/>
      <c r="P82" s="1"/>
      <c r="R82" s="1">
        <v>3120</v>
      </c>
      <c r="S82" s="1">
        <v>11873.9712</v>
      </c>
      <c r="T82" s="15">
        <f t="shared" si="13"/>
        <v>1.1142857142857143</v>
      </c>
      <c r="U82" s="15">
        <f t="shared" si="14"/>
        <v>1.0886337027468811</v>
      </c>
      <c r="V82" s="16">
        <f t="shared" si="15"/>
        <v>3048.174367691267</v>
      </c>
      <c r="W82" s="16">
        <f t="shared" si="16"/>
        <v>248.17436769126698</v>
      </c>
      <c r="X82" s="16">
        <f t="shared" si="17"/>
        <v>944.49208158471617</v>
      </c>
      <c r="Y82" s="15">
        <f t="shared" si="9"/>
        <v>4.5848355451969969E-2</v>
      </c>
      <c r="Z82" s="15">
        <f t="shared" si="10"/>
        <v>1.1992624151289988E-2</v>
      </c>
      <c r="AA82" s="15">
        <f t="shared" si="11"/>
        <v>1.9115055013239957E-2</v>
      </c>
      <c r="AB82" s="15">
        <f t="shared" si="12"/>
        <v>2.5652011538833303E-2</v>
      </c>
      <c r="AD82" s="21"/>
    </row>
    <row r="83" spans="1:30" ht="13.5" customHeight="1" x14ac:dyDescent="0.2">
      <c r="A83" s="63"/>
      <c r="B83" s="64" t="s">
        <v>101</v>
      </c>
      <c r="C83" s="65" t="s">
        <v>102</v>
      </c>
      <c r="D83" s="65" t="s">
        <v>92</v>
      </c>
      <c r="E83" s="66">
        <v>9.1600000000000001E-2</v>
      </c>
      <c r="F83" s="66">
        <v>0.64119999999999999</v>
      </c>
      <c r="G83" s="1">
        <v>4650</v>
      </c>
      <c r="H83" s="1">
        <v>4650</v>
      </c>
      <c r="I83" s="1">
        <v>2981.58</v>
      </c>
      <c r="J83" s="1">
        <v>2981.58</v>
      </c>
      <c r="K83" s="1"/>
      <c r="L83" s="1"/>
      <c r="M83" s="1"/>
      <c r="N83" s="1"/>
      <c r="O83" s="1"/>
      <c r="P83" s="1"/>
      <c r="R83" s="1">
        <v>7820</v>
      </c>
      <c r="S83" s="1">
        <v>5014.1840000000002</v>
      </c>
      <c r="T83" s="15">
        <f t="shared" si="13"/>
        <v>1.6817204301075268</v>
      </c>
      <c r="U83" s="15">
        <f t="shared" si="14"/>
        <v>1.6560684185686936</v>
      </c>
      <c r="V83" s="16">
        <f t="shared" si="15"/>
        <v>7700.7181463444249</v>
      </c>
      <c r="W83" s="16">
        <f t="shared" si="16"/>
        <v>3050.7181463444249</v>
      </c>
      <c r="X83" s="16">
        <f t="shared" si="17"/>
        <v>1956.1204754360451</v>
      </c>
      <c r="Y83" s="15">
        <f t="shared" si="9"/>
        <v>4.5848355451969969E-2</v>
      </c>
      <c r="Z83" s="15">
        <f t="shared" si="10"/>
        <v>1.1992624151289988E-2</v>
      </c>
      <c r="AA83" s="15">
        <f t="shared" si="11"/>
        <v>1.9115055013239957E-2</v>
      </c>
      <c r="AB83" s="15">
        <f t="shared" si="12"/>
        <v>2.5652011538833303E-2</v>
      </c>
      <c r="AD83" s="21"/>
    </row>
    <row r="84" spans="1:30" ht="13.5" customHeight="1" x14ac:dyDescent="0.2">
      <c r="A84" s="63"/>
      <c r="B84" s="64" t="s">
        <v>103</v>
      </c>
      <c r="C84" s="65" t="s">
        <v>104</v>
      </c>
      <c r="D84" s="65" t="s">
        <v>92</v>
      </c>
      <c r="E84" s="66">
        <v>4.0899999999999999E-3</v>
      </c>
      <c r="F84" s="66">
        <v>2.8629999999999999E-2</v>
      </c>
      <c r="G84" s="1">
        <v>6490</v>
      </c>
      <c r="H84" s="1">
        <v>6490</v>
      </c>
      <c r="I84" s="1">
        <v>185.80869999999999</v>
      </c>
      <c r="J84" s="1">
        <v>185.80869999999999</v>
      </c>
      <c r="K84" s="1"/>
      <c r="L84" s="1"/>
      <c r="M84" s="1"/>
      <c r="N84" s="1"/>
      <c r="O84" s="1"/>
      <c r="P84" s="1"/>
      <c r="R84" s="1">
        <v>10900</v>
      </c>
      <c r="S84" s="1">
        <v>312.06700000000001</v>
      </c>
      <c r="T84" s="15">
        <f t="shared" si="13"/>
        <v>1.6795069337442219</v>
      </c>
      <c r="U84" s="15">
        <f t="shared" si="14"/>
        <v>1.6538549222053887</v>
      </c>
      <c r="V84" s="16">
        <f t="shared" si="15"/>
        <v>10733.518445112972</v>
      </c>
      <c r="W84" s="16">
        <f t="shared" si="16"/>
        <v>4243.5184451129717</v>
      </c>
      <c r="X84" s="16">
        <f t="shared" si="17"/>
        <v>121.49193308358437</v>
      </c>
      <c r="Y84" s="15">
        <f t="shared" si="9"/>
        <v>4.5848355451969969E-2</v>
      </c>
      <c r="Z84" s="15">
        <f t="shared" si="10"/>
        <v>1.1992624151289988E-2</v>
      </c>
      <c r="AA84" s="15">
        <f t="shared" si="11"/>
        <v>1.9115055013239957E-2</v>
      </c>
      <c r="AB84" s="15">
        <f t="shared" si="12"/>
        <v>2.5652011538833303E-2</v>
      </c>
      <c r="AD84" s="21"/>
    </row>
    <row r="85" spans="1:30" ht="24" customHeight="1" x14ac:dyDescent="0.2">
      <c r="A85" s="2">
        <v>20</v>
      </c>
      <c r="B85" s="3" t="s">
        <v>3568</v>
      </c>
      <c r="C85" s="4" t="s">
        <v>3569</v>
      </c>
      <c r="D85" s="4" t="s">
        <v>41</v>
      </c>
      <c r="E85" s="5">
        <v>0</v>
      </c>
      <c r="F85" s="5">
        <v>7</v>
      </c>
      <c r="G85" s="6">
        <v>13400.63</v>
      </c>
      <c r="H85" s="6">
        <v>5420</v>
      </c>
      <c r="I85" s="6">
        <v>37940</v>
      </c>
      <c r="J85" s="6">
        <v>0</v>
      </c>
      <c r="K85" s="6">
        <v>0</v>
      </c>
      <c r="L85" s="6">
        <v>0</v>
      </c>
      <c r="M85" s="6">
        <v>0</v>
      </c>
      <c r="N85" s="6">
        <v>0</v>
      </c>
      <c r="O85" s="6">
        <v>0</v>
      </c>
      <c r="P85" s="6">
        <v>0</v>
      </c>
      <c r="R85" s="6">
        <v>8310</v>
      </c>
      <c r="S85" s="6">
        <v>0</v>
      </c>
      <c r="T85" s="15">
        <f t="shared" si="13"/>
        <v>1.533210332103321</v>
      </c>
      <c r="U85" s="15">
        <f t="shared" si="14"/>
        <v>1.5075583205644878</v>
      </c>
      <c r="V85" s="16">
        <f t="shared" si="15"/>
        <v>20202.231257306092</v>
      </c>
      <c r="W85" s="16">
        <f t="shared" si="16"/>
        <v>6801.6012573060925</v>
      </c>
      <c r="X85" s="16">
        <f t="shared" si="17"/>
        <v>47611.208801142646</v>
      </c>
      <c r="Y85" s="15">
        <f t="shared" si="9"/>
        <v>4.5848355451969969E-2</v>
      </c>
      <c r="Z85" s="15">
        <f t="shared" si="10"/>
        <v>1.1992624151289988E-2</v>
      </c>
      <c r="AA85" s="15">
        <f t="shared" si="11"/>
        <v>1.9115055013239957E-2</v>
      </c>
      <c r="AB85" s="15">
        <f t="shared" si="12"/>
        <v>2.5652011538833303E-2</v>
      </c>
      <c r="AD85" s="21"/>
    </row>
    <row r="86" spans="1:30" ht="13.5" customHeight="1" x14ac:dyDescent="0.2">
      <c r="A86" s="2">
        <v>21</v>
      </c>
      <c r="B86" s="3" t="s">
        <v>3570</v>
      </c>
      <c r="C86" s="4" t="s">
        <v>3571</v>
      </c>
      <c r="D86" s="4" t="s">
        <v>41</v>
      </c>
      <c r="E86" s="5">
        <v>0</v>
      </c>
      <c r="F86" s="5">
        <v>7</v>
      </c>
      <c r="G86" s="6">
        <v>1218.51</v>
      </c>
      <c r="H86" s="6">
        <v>837</v>
      </c>
      <c r="I86" s="6">
        <v>5859</v>
      </c>
      <c r="J86" s="6">
        <v>0</v>
      </c>
      <c r="K86" s="6">
        <v>0</v>
      </c>
      <c r="L86" s="6">
        <v>0</v>
      </c>
      <c r="M86" s="6">
        <v>0</v>
      </c>
      <c r="N86" s="6">
        <v>0</v>
      </c>
      <c r="O86" s="6">
        <v>0</v>
      </c>
      <c r="P86" s="6">
        <v>0</v>
      </c>
      <c r="R86" s="6">
        <v>1320</v>
      </c>
      <c r="S86" s="6">
        <v>0</v>
      </c>
      <c r="T86" s="15">
        <f t="shared" si="13"/>
        <v>1.5770609318996416</v>
      </c>
      <c r="U86" s="15">
        <f t="shared" si="14"/>
        <v>1.5514089203608084</v>
      </c>
      <c r="V86" s="16">
        <f t="shared" si="15"/>
        <v>1890.4072835488487</v>
      </c>
      <c r="W86" s="16">
        <f t="shared" si="16"/>
        <v>671.89728354884869</v>
      </c>
      <c r="X86" s="16">
        <f t="shared" si="17"/>
        <v>4703.2809848419411</v>
      </c>
      <c r="Y86" s="15">
        <f t="shared" si="9"/>
        <v>4.5848355451969969E-2</v>
      </c>
      <c r="Z86" s="15">
        <f t="shared" si="10"/>
        <v>1.1992624151289988E-2</v>
      </c>
      <c r="AA86" s="15">
        <f t="shared" si="11"/>
        <v>1.9115055013239957E-2</v>
      </c>
      <c r="AB86" s="15">
        <f t="shared" si="12"/>
        <v>2.5652011538833303E-2</v>
      </c>
      <c r="AD86" s="21"/>
    </row>
    <row r="87" spans="1:30" ht="13.5" customHeight="1" x14ac:dyDescent="0.2">
      <c r="A87" s="2">
        <v>22</v>
      </c>
      <c r="B87" s="3" t="s">
        <v>3572</v>
      </c>
      <c r="C87" s="4" t="s">
        <v>3573</v>
      </c>
      <c r="D87" s="4" t="s">
        <v>41</v>
      </c>
      <c r="E87" s="5">
        <v>0</v>
      </c>
      <c r="F87" s="5">
        <v>11</v>
      </c>
      <c r="G87" s="6">
        <v>3145.7</v>
      </c>
      <c r="H87" s="6">
        <v>2810</v>
      </c>
      <c r="I87" s="6">
        <v>30910</v>
      </c>
      <c r="J87" s="6">
        <v>0</v>
      </c>
      <c r="K87" s="6">
        <v>0</v>
      </c>
      <c r="L87" s="6">
        <v>0</v>
      </c>
      <c r="M87" s="6">
        <v>0</v>
      </c>
      <c r="N87" s="6">
        <v>0</v>
      </c>
      <c r="O87" s="6">
        <v>0</v>
      </c>
      <c r="P87" s="6">
        <v>0</v>
      </c>
      <c r="R87" s="6">
        <v>2980</v>
      </c>
      <c r="S87" s="6">
        <v>0</v>
      </c>
      <c r="T87" s="15">
        <f t="shared" si="13"/>
        <v>1.0604982206405693</v>
      </c>
      <c r="U87" s="15">
        <f t="shared" si="14"/>
        <v>1.0348462091017361</v>
      </c>
      <c r="V87" s="16">
        <f t="shared" si="15"/>
        <v>3255.315719971331</v>
      </c>
      <c r="W87" s="16">
        <f t="shared" si="16"/>
        <v>109.61571997133115</v>
      </c>
      <c r="X87" s="16">
        <f t="shared" si="17"/>
        <v>1205.7729196846426</v>
      </c>
      <c r="Y87" s="15">
        <f t="shared" si="9"/>
        <v>4.5848355451969969E-2</v>
      </c>
      <c r="Z87" s="15">
        <f t="shared" si="10"/>
        <v>1.1992624151289988E-2</v>
      </c>
      <c r="AA87" s="15">
        <f t="shared" si="11"/>
        <v>1.9115055013239957E-2</v>
      </c>
      <c r="AB87" s="15">
        <f t="shared" si="12"/>
        <v>2.5652011538833303E-2</v>
      </c>
      <c r="AD87" s="21"/>
    </row>
    <row r="88" spans="1:30" ht="13.5" customHeight="1" x14ac:dyDescent="0.2">
      <c r="A88" s="2">
        <v>23</v>
      </c>
      <c r="B88" s="3" t="s">
        <v>3574</v>
      </c>
      <c r="C88" s="4" t="s">
        <v>3575</v>
      </c>
      <c r="D88" s="4" t="s">
        <v>41</v>
      </c>
      <c r="E88" s="5">
        <v>0</v>
      </c>
      <c r="F88" s="5">
        <v>9</v>
      </c>
      <c r="G88" s="6">
        <v>1852.44</v>
      </c>
      <c r="H88" s="6">
        <v>2110</v>
      </c>
      <c r="I88" s="6">
        <v>18990</v>
      </c>
      <c r="J88" s="6">
        <v>0</v>
      </c>
      <c r="K88" s="6">
        <v>0</v>
      </c>
      <c r="L88" s="6">
        <v>0</v>
      </c>
      <c r="M88" s="6">
        <v>0</v>
      </c>
      <c r="N88" s="6">
        <v>0</v>
      </c>
      <c r="O88" s="6">
        <v>0</v>
      </c>
      <c r="P88" s="6">
        <v>0</v>
      </c>
      <c r="R88" s="6">
        <v>2240</v>
      </c>
      <c r="S88" s="6">
        <v>0</v>
      </c>
      <c r="T88" s="15">
        <f t="shared" si="13"/>
        <v>1.061611374407583</v>
      </c>
      <c r="U88" s="15">
        <f t="shared" si="14"/>
        <v>1.0359593628687498</v>
      </c>
      <c r="V88" s="16">
        <f t="shared" si="15"/>
        <v>1919.0525621525869</v>
      </c>
      <c r="W88" s="16">
        <f t="shared" si="16"/>
        <v>66.612562152586861</v>
      </c>
      <c r="X88" s="16">
        <f t="shared" si="17"/>
        <v>599.51305937328175</v>
      </c>
      <c r="Y88" s="15">
        <f t="shared" si="9"/>
        <v>4.5848355451969969E-2</v>
      </c>
      <c r="Z88" s="15">
        <f t="shared" si="10"/>
        <v>1.1992624151289988E-2</v>
      </c>
      <c r="AA88" s="15">
        <f t="shared" si="11"/>
        <v>1.9115055013239957E-2</v>
      </c>
      <c r="AB88" s="15">
        <f t="shared" si="12"/>
        <v>2.5652011538833303E-2</v>
      </c>
      <c r="AD88" s="21"/>
    </row>
    <row r="89" spans="1:30" ht="24" customHeight="1" x14ac:dyDescent="0.2">
      <c r="A89" s="2">
        <v>24</v>
      </c>
      <c r="B89" s="3" t="s">
        <v>3576</v>
      </c>
      <c r="C89" s="4" t="s">
        <v>3577</v>
      </c>
      <c r="D89" s="4" t="s">
        <v>41</v>
      </c>
      <c r="E89" s="5">
        <v>0</v>
      </c>
      <c r="F89" s="5">
        <v>7</v>
      </c>
      <c r="G89" s="6">
        <v>1989.98</v>
      </c>
      <c r="H89" s="6">
        <v>2530</v>
      </c>
      <c r="I89" s="6">
        <v>17710</v>
      </c>
      <c r="J89" s="6">
        <v>0</v>
      </c>
      <c r="K89" s="6">
        <v>0</v>
      </c>
      <c r="L89" s="6">
        <v>0</v>
      </c>
      <c r="M89" s="6">
        <v>0</v>
      </c>
      <c r="N89" s="6">
        <v>0</v>
      </c>
      <c r="O89" s="6">
        <v>0</v>
      </c>
      <c r="P89" s="6">
        <v>0</v>
      </c>
      <c r="R89" s="6">
        <v>2850</v>
      </c>
      <c r="S89" s="6">
        <v>0</v>
      </c>
      <c r="T89" s="15">
        <f t="shared" si="13"/>
        <v>1.1264822134387351</v>
      </c>
      <c r="U89" s="15">
        <f t="shared" si="14"/>
        <v>1.1008302018999019</v>
      </c>
      <c r="V89" s="16">
        <f t="shared" si="15"/>
        <v>2190.6300851767669</v>
      </c>
      <c r="W89" s="16">
        <f t="shared" si="16"/>
        <v>200.65008517676688</v>
      </c>
      <c r="X89" s="16">
        <f t="shared" si="17"/>
        <v>1404.5505962373682</v>
      </c>
      <c r="Y89" s="15">
        <f t="shared" si="9"/>
        <v>4.5848355451969969E-2</v>
      </c>
      <c r="Z89" s="15">
        <f t="shared" si="10"/>
        <v>1.1992624151289988E-2</v>
      </c>
      <c r="AA89" s="15">
        <f t="shared" si="11"/>
        <v>1.9115055013239957E-2</v>
      </c>
      <c r="AB89" s="15">
        <f t="shared" si="12"/>
        <v>2.5652011538833303E-2</v>
      </c>
      <c r="AD89" s="21"/>
    </row>
    <row r="90" spans="1:30" ht="13.5" customHeight="1" x14ac:dyDescent="0.2">
      <c r="A90" s="2">
        <v>25</v>
      </c>
      <c r="B90" s="3" t="s">
        <v>3578</v>
      </c>
      <c r="C90" s="4" t="s">
        <v>3579</v>
      </c>
      <c r="D90" s="4" t="s">
        <v>41</v>
      </c>
      <c r="E90" s="5">
        <v>0</v>
      </c>
      <c r="F90" s="5">
        <v>14</v>
      </c>
      <c r="G90" s="6">
        <v>544.22</v>
      </c>
      <c r="H90" s="6">
        <v>374</v>
      </c>
      <c r="I90" s="6">
        <v>5236</v>
      </c>
      <c r="J90" s="6">
        <v>0</v>
      </c>
      <c r="K90" s="6">
        <v>0</v>
      </c>
      <c r="L90" s="6">
        <v>0</v>
      </c>
      <c r="M90" s="6">
        <v>0</v>
      </c>
      <c r="N90" s="6">
        <v>0</v>
      </c>
      <c r="O90" s="6">
        <v>0</v>
      </c>
      <c r="P90" s="6">
        <v>0</v>
      </c>
      <c r="R90" s="6">
        <v>360</v>
      </c>
      <c r="S90" s="6">
        <v>0</v>
      </c>
      <c r="T90" s="15">
        <f t="shared" si="13"/>
        <v>0.96256684491978606</v>
      </c>
      <c r="U90" s="15">
        <f t="shared" si="14"/>
        <v>0.93691483338095272</v>
      </c>
      <c r="V90" s="16">
        <f t="shared" si="15"/>
        <v>509.88779062258209</v>
      </c>
      <c r="W90" s="16">
        <f t="shared" si="16"/>
        <v>-34.332209377417939</v>
      </c>
      <c r="X90" s="16">
        <f t="shared" si="17"/>
        <v>-480.65093128385115</v>
      </c>
      <c r="Y90" s="15">
        <f t="shared" si="9"/>
        <v>4.5848355451969969E-2</v>
      </c>
      <c r="Z90" s="15">
        <f t="shared" si="10"/>
        <v>1.1992624151289988E-2</v>
      </c>
      <c r="AA90" s="15">
        <f t="shared" si="11"/>
        <v>1.9115055013239957E-2</v>
      </c>
      <c r="AB90" s="15">
        <f t="shared" si="12"/>
        <v>2.5652011538833303E-2</v>
      </c>
      <c r="AD90" s="21"/>
    </row>
    <row r="91" spans="1:30" ht="13.5" customHeight="1" thickBot="1" x14ac:dyDescent="0.25">
      <c r="A91" s="2">
        <v>26</v>
      </c>
      <c r="B91" s="3" t="s">
        <v>3580</v>
      </c>
      <c r="C91" s="4" t="s">
        <v>3581</v>
      </c>
      <c r="D91" s="4" t="s">
        <v>41</v>
      </c>
      <c r="E91" s="5">
        <v>0</v>
      </c>
      <c r="F91" s="5">
        <v>14</v>
      </c>
      <c r="G91" s="6">
        <v>511.33</v>
      </c>
      <c r="H91" s="6">
        <v>309</v>
      </c>
      <c r="I91" s="6">
        <v>4326</v>
      </c>
      <c r="J91" s="6">
        <v>0</v>
      </c>
      <c r="K91" s="6">
        <v>0</v>
      </c>
      <c r="L91" s="6">
        <v>0</v>
      </c>
      <c r="M91" s="6">
        <v>0</v>
      </c>
      <c r="N91" s="6">
        <v>0</v>
      </c>
      <c r="O91" s="6">
        <v>0</v>
      </c>
      <c r="P91" s="6">
        <v>0</v>
      </c>
      <c r="R91" s="6">
        <v>305</v>
      </c>
      <c r="S91" s="6">
        <v>0</v>
      </c>
      <c r="T91" s="15">
        <f t="shared" si="13"/>
        <v>0.98705501618122982</v>
      </c>
      <c r="U91" s="15">
        <f t="shared" si="14"/>
        <v>0.96140300464239647</v>
      </c>
      <c r="V91" s="16">
        <f t="shared" si="15"/>
        <v>491.59419836379658</v>
      </c>
      <c r="W91" s="16">
        <f t="shared" si="16"/>
        <v>-19.735801636203405</v>
      </c>
      <c r="X91" s="16">
        <f t="shared" si="17"/>
        <v>-276.30122290684767</v>
      </c>
      <c r="Y91" s="15">
        <f t="shared" si="9"/>
        <v>4.5848355451969969E-2</v>
      </c>
      <c r="Z91" s="15">
        <f t="shared" si="10"/>
        <v>1.1992624151289988E-2</v>
      </c>
      <c r="AA91" s="15">
        <f t="shared" si="11"/>
        <v>1.9115055013239957E-2</v>
      </c>
      <c r="AB91" s="15">
        <f t="shared" si="12"/>
        <v>2.5652011538833303E-2</v>
      </c>
      <c r="AD91" s="21"/>
    </row>
    <row r="92" spans="1:30" ht="24" customHeight="1" thickBot="1" x14ac:dyDescent="0.25">
      <c r="A92" s="8">
        <v>27</v>
      </c>
      <c r="B92" s="9" t="s">
        <v>3582</v>
      </c>
      <c r="C92" s="10" t="s">
        <v>3583</v>
      </c>
      <c r="D92" s="10" t="s">
        <v>41</v>
      </c>
      <c r="E92" s="11">
        <v>0</v>
      </c>
      <c r="F92" s="11">
        <v>1</v>
      </c>
      <c r="G92" s="12">
        <v>29527.9</v>
      </c>
      <c r="H92" s="12">
        <v>9335.1</v>
      </c>
      <c r="I92" s="12">
        <v>9335.1</v>
      </c>
      <c r="J92" s="12">
        <v>7665.9</v>
      </c>
      <c r="K92" s="12">
        <v>250.56209999999999</v>
      </c>
      <c r="L92" s="12">
        <v>0</v>
      </c>
      <c r="M92" s="12">
        <v>0</v>
      </c>
      <c r="N92" s="12">
        <v>84.689989800000006</v>
      </c>
      <c r="O92" s="12">
        <v>474.879403104</v>
      </c>
      <c r="P92" s="13">
        <v>204.98960900655999</v>
      </c>
      <c r="R92" s="12">
        <v>12081.36</v>
      </c>
      <c r="S92" s="12">
        <v>10231.299999999999</v>
      </c>
      <c r="T92" s="15"/>
      <c r="U92" s="15"/>
      <c r="V92" s="16"/>
      <c r="W92" s="16"/>
      <c r="X92" s="16"/>
      <c r="Y92" s="15"/>
      <c r="Z92" s="15"/>
      <c r="AA92" s="15"/>
      <c r="AB92" s="15"/>
      <c r="AD92" s="21"/>
    </row>
    <row r="93" spans="1:30" ht="13.5" customHeight="1" x14ac:dyDescent="0.2">
      <c r="A93" s="63"/>
      <c r="B93" s="64" t="s">
        <v>3584</v>
      </c>
      <c r="C93" s="65" t="s">
        <v>3585</v>
      </c>
      <c r="D93" s="65" t="s">
        <v>41</v>
      </c>
      <c r="E93" s="66">
        <v>1.01</v>
      </c>
      <c r="F93" s="66">
        <v>1.01</v>
      </c>
      <c r="G93" s="1">
        <v>4800</v>
      </c>
      <c r="H93" s="1">
        <v>4800</v>
      </c>
      <c r="I93" s="1">
        <v>4848</v>
      </c>
      <c r="J93" s="1">
        <v>4848</v>
      </c>
      <c r="K93" s="1"/>
      <c r="L93" s="1"/>
      <c r="M93" s="1"/>
      <c r="N93" s="1"/>
      <c r="O93" s="1"/>
      <c r="P93" s="1"/>
      <c r="R93" s="1">
        <v>7210</v>
      </c>
      <c r="S93" s="1">
        <v>7282.1</v>
      </c>
      <c r="T93" s="15">
        <f t="shared" si="13"/>
        <v>1.5020833333333334</v>
      </c>
      <c r="U93" s="15">
        <f t="shared" si="14"/>
        <v>1.4764313217945002</v>
      </c>
      <c r="V93" s="16">
        <f t="shared" si="15"/>
        <v>7086.8703446136005</v>
      </c>
      <c r="W93" s="16">
        <f t="shared" si="16"/>
        <v>2286.8703446136005</v>
      </c>
      <c r="X93" s="16">
        <f t="shared" si="17"/>
        <v>2309.7390480597364</v>
      </c>
      <c r="Y93" s="15">
        <f t="shared" si="9"/>
        <v>4.5848355451969969E-2</v>
      </c>
      <c r="Z93" s="15">
        <f t="shared" si="10"/>
        <v>1.1992624151289988E-2</v>
      </c>
      <c r="AA93" s="15">
        <f t="shared" si="11"/>
        <v>1.9115055013239957E-2</v>
      </c>
      <c r="AB93" s="15">
        <f t="shared" si="12"/>
        <v>2.5652011538833303E-2</v>
      </c>
      <c r="AD93" s="21"/>
    </row>
    <row r="94" spans="1:30" ht="13.5" customHeight="1" thickBot="1" x14ac:dyDescent="0.25">
      <c r="A94" s="63"/>
      <c r="B94" s="64" t="s">
        <v>3586</v>
      </c>
      <c r="C94" s="65" t="s">
        <v>3587</v>
      </c>
      <c r="D94" s="65" t="s">
        <v>41</v>
      </c>
      <c r="E94" s="66">
        <v>1.01</v>
      </c>
      <c r="F94" s="66">
        <v>1.01</v>
      </c>
      <c r="G94" s="1">
        <v>2790</v>
      </c>
      <c r="H94" s="1">
        <v>2790</v>
      </c>
      <c r="I94" s="1">
        <v>2817.9</v>
      </c>
      <c r="J94" s="1">
        <v>2817.9</v>
      </c>
      <c r="K94" s="1"/>
      <c r="L94" s="1"/>
      <c r="M94" s="1"/>
      <c r="N94" s="1"/>
      <c r="O94" s="1"/>
      <c r="P94" s="1"/>
      <c r="R94" s="1">
        <v>2920</v>
      </c>
      <c r="S94" s="1">
        <v>2949.2</v>
      </c>
      <c r="T94" s="15">
        <f t="shared" si="13"/>
        <v>1.0465949820788532</v>
      </c>
      <c r="U94" s="15">
        <f t="shared" si="14"/>
        <v>1.0209429705400199</v>
      </c>
      <c r="V94" s="16">
        <f t="shared" si="15"/>
        <v>2848.4308878066554</v>
      </c>
      <c r="W94" s="16">
        <f t="shared" si="16"/>
        <v>58.430887806655392</v>
      </c>
      <c r="X94" s="16">
        <f t="shared" si="17"/>
        <v>59.015196684721943</v>
      </c>
      <c r="Y94" s="15">
        <f t="shared" si="9"/>
        <v>4.5848355451969969E-2</v>
      </c>
      <c r="Z94" s="15">
        <f t="shared" si="10"/>
        <v>1.1992624151289988E-2</v>
      </c>
      <c r="AA94" s="15">
        <f t="shared" si="11"/>
        <v>1.9115055013239957E-2</v>
      </c>
      <c r="AB94" s="15">
        <f t="shared" si="12"/>
        <v>2.5652011538833303E-2</v>
      </c>
      <c r="AD94" s="21"/>
    </row>
    <row r="95" spans="1:30" ht="13.5" customHeight="1" thickBot="1" x14ac:dyDescent="0.25">
      <c r="A95" s="8">
        <v>28</v>
      </c>
      <c r="B95" s="9" t="s">
        <v>3690</v>
      </c>
      <c r="C95" s="10" t="s">
        <v>3691</v>
      </c>
      <c r="D95" s="10" t="s">
        <v>41</v>
      </c>
      <c r="E95" s="11">
        <v>0</v>
      </c>
      <c r="F95" s="11">
        <v>2</v>
      </c>
      <c r="G95" s="12">
        <v>483.03</v>
      </c>
      <c r="H95" s="12">
        <v>641.79999999999995</v>
      </c>
      <c r="I95" s="12">
        <v>1283.5999999999999</v>
      </c>
      <c r="J95" s="12">
        <v>1115.3019999999999</v>
      </c>
      <c r="K95" s="12">
        <v>74.55</v>
      </c>
      <c r="L95" s="12">
        <v>0</v>
      </c>
      <c r="M95" s="12">
        <v>0</v>
      </c>
      <c r="N95" s="12">
        <v>25.197900000000001</v>
      </c>
      <c r="O95" s="12">
        <v>47.878991999999997</v>
      </c>
      <c r="P95" s="13">
        <v>20.66776488</v>
      </c>
      <c r="R95" s="12">
        <v>707.45</v>
      </c>
      <c r="S95" s="12">
        <v>1229.806</v>
      </c>
      <c r="T95" s="15"/>
      <c r="U95" s="15"/>
      <c r="V95" s="16"/>
      <c r="W95" s="16"/>
      <c r="X95" s="16"/>
      <c r="Y95" s="15"/>
      <c r="Z95" s="15"/>
      <c r="AA95" s="15"/>
      <c r="AB95" s="15"/>
      <c r="AD95" s="21"/>
    </row>
    <row r="96" spans="1:30" ht="13.5" customHeight="1" x14ac:dyDescent="0.2">
      <c r="A96" s="63"/>
      <c r="B96" s="64" t="s">
        <v>1361</v>
      </c>
      <c r="C96" s="65" t="s">
        <v>1362</v>
      </c>
      <c r="D96" s="65" t="s">
        <v>98</v>
      </c>
      <c r="E96" s="66">
        <v>8.9999999999999993E-3</v>
      </c>
      <c r="F96" s="66">
        <v>1.7999999999999999E-2</v>
      </c>
      <c r="G96" s="1">
        <v>199</v>
      </c>
      <c r="H96" s="1">
        <v>199</v>
      </c>
      <c r="I96" s="1">
        <v>3.5819999999999999</v>
      </c>
      <c r="J96" s="1">
        <v>3.5819999999999999</v>
      </c>
      <c r="K96" s="1"/>
      <c r="L96" s="1"/>
      <c r="M96" s="1"/>
      <c r="N96" s="1"/>
      <c r="O96" s="1"/>
      <c r="P96" s="1"/>
      <c r="R96" s="1">
        <v>277</v>
      </c>
      <c r="S96" s="1">
        <v>4.9859999999999998</v>
      </c>
      <c r="T96" s="15">
        <f t="shared" si="13"/>
        <v>1.3919597989949748</v>
      </c>
      <c r="U96" s="15">
        <f t="shared" si="14"/>
        <v>1.3663077874561416</v>
      </c>
      <c r="V96" s="16">
        <f t="shared" si="15"/>
        <v>271.89524970377215</v>
      </c>
      <c r="W96" s="16">
        <f t="shared" si="16"/>
        <v>72.895249703772151</v>
      </c>
      <c r="X96" s="16">
        <f t="shared" si="17"/>
        <v>1.3121144946678986</v>
      </c>
      <c r="Y96" s="15">
        <f t="shared" si="9"/>
        <v>4.5848355451969969E-2</v>
      </c>
      <c r="Z96" s="15">
        <f t="shared" si="10"/>
        <v>1.1992624151289988E-2</v>
      </c>
      <c r="AA96" s="15">
        <f t="shared" si="11"/>
        <v>1.9115055013239957E-2</v>
      </c>
      <c r="AB96" s="15">
        <f t="shared" si="12"/>
        <v>2.5652011538833303E-2</v>
      </c>
      <c r="AD96" s="21"/>
    </row>
    <row r="97" spans="1:30" ht="13.5" customHeight="1" x14ac:dyDescent="0.2">
      <c r="A97" s="63"/>
      <c r="B97" s="64" t="s">
        <v>3692</v>
      </c>
      <c r="C97" s="65" t="s">
        <v>3693</v>
      </c>
      <c r="D97" s="65" t="s">
        <v>41</v>
      </c>
      <c r="E97" s="66">
        <v>1.01</v>
      </c>
      <c r="F97" s="66">
        <v>2.02</v>
      </c>
      <c r="G97" s="1">
        <v>346</v>
      </c>
      <c r="H97" s="1">
        <v>346</v>
      </c>
      <c r="I97" s="1">
        <v>698.92</v>
      </c>
      <c r="J97" s="1">
        <v>698.92</v>
      </c>
      <c r="K97" s="1"/>
      <c r="L97" s="1"/>
      <c r="M97" s="1"/>
      <c r="N97" s="1"/>
      <c r="O97" s="1"/>
      <c r="P97" s="1"/>
      <c r="R97" s="1">
        <v>381</v>
      </c>
      <c r="S97" s="1">
        <v>769.62</v>
      </c>
      <c r="T97" s="15">
        <f t="shared" si="13"/>
        <v>1.1011560693641618</v>
      </c>
      <c r="U97" s="15">
        <f t="shared" si="14"/>
        <v>1.0755040578253285</v>
      </c>
      <c r="V97" s="16">
        <f t="shared" si="15"/>
        <v>372.12440400756367</v>
      </c>
      <c r="W97" s="16">
        <f t="shared" si="16"/>
        <v>26.124404007563669</v>
      </c>
      <c r="X97" s="16">
        <f t="shared" si="17"/>
        <v>52.771296095278615</v>
      </c>
      <c r="Y97" s="15">
        <f t="shared" si="9"/>
        <v>4.5848355451969969E-2</v>
      </c>
      <c r="Z97" s="15">
        <f t="shared" si="10"/>
        <v>1.1992624151289988E-2</v>
      </c>
      <c r="AA97" s="15">
        <f t="shared" si="11"/>
        <v>1.9115055013239957E-2</v>
      </c>
      <c r="AB97" s="15">
        <f t="shared" si="12"/>
        <v>2.5652011538833303E-2</v>
      </c>
      <c r="AD97" s="21"/>
    </row>
    <row r="98" spans="1:30" ht="13.5" customHeight="1" thickBot="1" x14ac:dyDescent="0.25">
      <c r="A98" s="63"/>
      <c r="B98" s="64" t="s">
        <v>3694</v>
      </c>
      <c r="C98" s="65" t="s">
        <v>3695</v>
      </c>
      <c r="D98" s="65" t="s">
        <v>41</v>
      </c>
      <c r="E98" s="66">
        <v>0.04</v>
      </c>
      <c r="F98" s="66">
        <v>0.08</v>
      </c>
      <c r="G98" s="1">
        <v>5160</v>
      </c>
      <c r="H98" s="1">
        <v>5160</v>
      </c>
      <c r="I98" s="1">
        <v>412.8</v>
      </c>
      <c r="J98" s="1">
        <v>412.8</v>
      </c>
      <c r="K98" s="1"/>
      <c r="L98" s="1"/>
      <c r="M98" s="1"/>
      <c r="N98" s="1"/>
      <c r="O98" s="1"/>
      <c r="P98" s="1"/>
      <c r="R98" s="1">
        <v>5690</v>
      </c>
      <c r="S98" s="1">
        <v>455.2</v>
      </c>
      <c r="T98" s="15">
        <f t="shared" si="13"/>
        <v>1.1027131782945736</v>
      </c>
      <c r="U98" s="15">
        <f t="shared" si="14"/>
        <v>1.0770611667557404</v>
      </c>
      <c r="V98" s="16">
        <f t="shared" si="15"/>
        <v>5557.6356204596204</v>
      </c>
      <c r="W98" s="16">
        <f t="shared" si="16"/>
        <v>397.63562045962044</v>
      </c>
      <c r="X98" s="16">
        <f t="shared" si="17"/>
        <v>31.810849636769635</v>
      </c>
      <c r="Y98" s="15">
        <f t="shared" si="9"/>
        <v>4.5848355451969969E-2</v>
      </c>
      <c r="Z98" s="15">
        <f t="shared" si="10"/>
        <v>1.1992624151289988E-2</v>
      </c>
      <c r="AA98" s="15">
        <f t="shared" si="11"/>
        <v>1.9115055013239957E-2</v>
      </c>
      <c r="AB98" s="15">
        <f t="shared" si="12"/>
        <v>2.5652011538833303E-2</v>
      </c>
      <c r="AD98" s="21"/>
    </row>
    <row r="99" spans="1:30" ht="13.5" customHeight="1" thickBot="1" x14ac:dyDescent="0.25">
      <c r="A99" s="8">
        <v>29</v>
      </c>
      <c r="B99" s="9" t="s">
        <v>3588</v>
      </c>
      <c r="C99" s="10" t="s">
        <v>3589</v>
      </c>
      <c r="D99" s="10" t="s">
        <v>95</v>
      </c>
      <c r="E99" s="11">
        <v>0</v>
      </c>
      <c r="F99" s="11">
        <v>138</v>
      </c>
      <c r="G99" s="12">
        <v>31.63</v>
      </c>
      <c r="H99" s="12">
        <v>12.64</v>
      </c>
      <c r="I99" s="12">
        <v>1744.32</v>
      </c>
      <c r="J99" s="12">
        <v>723.05100000000004</v>
      </c>
      <c r="K99" s="12">
        <v>452.29500000000002</v>
      </c>
      <c r="L99" s="12">
        <v>0</v>
      </c>
      <c r="M99" s="12">
        <v>0</v>
      </c>
      <c r="N99" s="12">
        <v>152.87571</v>
      </c>
      <c r="O99" s="12">
        <v>290.48194080000002</v>
      </c>
      <c r="P99" s="13">
        <v>125.391371112</v>
      </c>
      <c r="R99" s="12">
        <v>13.85</v>
      </c>
      <c r="S99" s="12">
        <v>760.72500000000002</v>
      </c>
      <c r="T99" s="15"/>
      <c r="U99" s="15"/>
      <c r="V99" s="16"/>
      <c r="W99" s="16"/>
      <c r="X99" s="16"/>
      <c r="Y99" s="15"/>
      <c r="Z99" s="15"/>
      <c r="AA99" s="15"/>
      <c r="AB99" s="15"/>
      <c r="AD99" s="21"/>
    </row>
    <row r="100" spans="1:30" ht="13.5" customHeight="1" x14ac:dyDescent="0.2">
      <c r="A100" s="63"/>
      <c r="B100" s="64" t="s">
        <v>3590</v>
      </c>
      <c r="C100" s="65" t="s">
        <v>3591</v>
      </c>
      <c r="D100" s="65" t="s">
        <v>95</v>
      </c>
      <c r="E100" s="66">
        <v>1.05</v>
      </c>
      <c r="F100" s="66">
        <v>144.9</v>
      </c>
      <c r="G100" s="1">
        <v>4.99</v>
      </c>
      <c r="H100" s="1">
        <v>4.99</v>
      </c>
      <c r="I100" s="1">
        <v>723.05100000000004</v>
      </c>
      <c r="J100" s="1">
        <v>723.05100000000004</v>
      </c>
      <c r="K100" s="1"/>
      <c r="L100" s="1"/>
      <c r="M100" s="1"/>
      <c r="N100" s="1"/>
      <c r="O100" s="1"/>
      <c r="P100" s="1"/>
      <c r="R100" s="1">
        <v>5.25</v>
      </c>
      <c r="S100" s="1">
        <v>760.72500000000002</v>
      </c>
      <c r="T100" s="15">
        <f t="shared" si="13"/>
        <v>1.0521042084168337</v>
      </c>
      <c r="U100" s="15">
        <f t="shared" si="14"/>
        <v>1.0264521968780005</v>
      </c>
      <c r="V100" s="16">
        <f t="shared" si="15"/>
        <v>5.1219964624212224</v>
      </c>
      <c r="W100" s="16">
        <f t="shared" si="16"/>
        <v>0.1319964624212222</v>
      </c>
      <c r="X100" s="16">
        <f t="shared" si="17"/>
        <v>19.126287404835097</v>
      </c>
      <c r="Y100" s="15">
        <f t="shared" si="9"/>
        <v>4.5848355451969969E-2</v>
      </c>
      <c r="Z100" s="15">
        <f t="shared" si="10"/>
        <v>1.1992624151289988E-2</v>
      </c>
      <c r="AA100" s="15">
        <f t="shared" si="11"/>
        <v>1.9115055013239957E-2</v>
      </c>
      <c r="AB100" s="15">
        <f t="shared" si="12"/>
        <v>2.5652011538833303E-2</v>
      </c>
      <c r="AD100" s="21"/>
    </row>
    <row r="101" spans="1:30" ht="28.5" customHeight="1" thickBot="1" x14ac:dyDescent="0.35">
      <c r="A101" s="58"/>
      <c r="B101" s="59" t="s">
        <v>26</v>
      </c>
      <c r="C101" s="60" t="s">
        <v>117</v>
      </c>
      <c r="D101" s="60"/>
      <c r="E101" s="61"/>
      <c r="F101" s="61"/>
      <c r="G101" s="62"/>
      <c r="H101" s="62"/>
      <c r="I101" s="62">
        <v>1867.05</v>
      </c>
      <c r="J101" s="62">
        <v>542.49</v>
      </c>
      <c r="K101" s="62">
        <v>578.74099999999999</v>
      </c>
      <c r="L101" s="62">
        <v>0</v>
      </c>
      <c r="M101" s="62">
        <v>0</v>
      </c>
      <c r="N101" s="62">
        <v>195.61445800000001</v>
      </c>
      <c r="O101" s="62">
        <v>387.51874506000001</v>
      </c>
      <c r="P101" s="62">
        <v>162.66238842839999</v>
      </c>
      <c r="R101" s="62"/>
      <c r="S101" s="62">
        <v>614.77499999999998</v>
      </c>
      <c r="T101" s="15"/>
      <c r="U101" s="15"/>
      <c r="V101" s="16"/>
      <c r="W101" s="16"/>
      <c r="X101" s="16"/>
      <c r="Y101" s="15"/>
      <c r="Z101" s="15"/>
      <c r="AA101" s="15"/>
      <c r="AB101" s="15"/>
      <c r="AD101" s="21"/>
    </row>
    <row r="102" spans="1:30" ht="24" customHeight="1" thickBot="1" x14ac:dyDescent="0.25">
      <c r="A102" s="8">
        <v>30</v>
      </c>
      <c r="B102" s="9" t="s">
        <v>3592</v>
      </c>
      <c r="C102" s="10" t="s">
        <v>3593</v>
      </c>
      <c r="D102" s="10" t="s">
        <v>41</v>
      </c>
      <c r="E102" s="11">
        <v>0</v>
      </c>
      <c r="F102" s="11">
        <v>10</v>
      </c>
      <c r="G102" s="12">
        <v>144.91</v>
      </c>
      <c r="H102" s="12">
        <v>76.88</v>
      </c>
      <c r="I102" s="12">
        <v>768.8</v>
      </c>
      <c r="J102" s="12">
        <v>454.01</v>
      </c>
      <c r="K102" s="12">
        <v>131.441</v>
      </c>
      <c r="L102" s="12">
        <v>0</v>
      </c>
      <c r="M102" s="12">
        <v>0</v>
      </c>
      <c r="N102" s="12">
        <v>44.427058000000002</v>
      </c>
      <c r="O102" s="12">
        <v>100.24479306000001</v>
      </c>
      <c r="P102" s="13">
        <v>38.6557991484</v>
      </c>
      <c r="R102" s="12">
        <v>89.69</v>
      </c>
      <c r="S102" s="12">
        <v>516.41999999999996</v>
      </c>
      <c r="T102" s="15"/>
      <c r="U102" s="15"/>
      <c r="V102" s="16"/>
      <c r="W102" s="16"/>
      <c r="X102" s="16"/>
      <c r="Y102" s="15"/>
      <c r="Z102" s="15"/>
      <c r="AA102" s="15"/>
      <c r="AB102" s="15"/>
      <c r="AD102" s="21"/>
    </row>
    <row r="103" spans="1:30" ht="13.5" customHeight="1" x14ac:dyDescent="0.2">
      <c r="A103" s="63"/>
      <c r="B103" s="64" t="s">
        <v>3594</v>
      </c>
      <c r="C103" s="65" t="s">
        <v>3595</v>
      </c>
      <c r="D103" s="65" t="s">
        <v>41</v>
      </c>
      <c r="E103" s="66">
        <v>5.7000000000000002E-2</v>
      </c>
      <c r="F103" s="66">
        <v>0.56999999999999995</v>
      </c>
      <c r="G103" s="1">
        <v>193</v>
      </c>
      <c r="H103" s="1">
        <v>193</v>
      </c>
      <c r="I103" s="1">
        <v>110.01</v>
      </c>
      <c r="J103" s="1">
        <v>110.01</v>
      </c>
      <c r="K103" s="1"/>
      <c r="L103" s="1"/>
      <c r="M103" s="1"/>
      <c r="N103" s="1"/>
      <c r="O103" s="1"/>
      <c r="P103" s="1"/>
      <c r="R103" s="1">
        <v>206</v>
      </c>
      <c r="S103" s="1">
        <v>117.42</v>
      </c>
      <c r="T103" s="15">
        <f t="shared" si="13"/>
        <v>1.0673575129533679</v>
      </c>
      <c r="U103" s="15">
        <f t="shared" si="14"/>
        <v>1.0417055014145347</v>
      </c>
      <c r="V103" s="16">
        <f t="shared" si="15"/>
        <v>201.04916177300518</v>
      </c>
      <c r="W103" s="16">
        <f t="shared" si="16"/>
        <v>8.0491617730051814</v>
      </c>
      <c r="X103" s="16">
        <f t="shared" si="17"/>
        <v>4.5880222106129533</v>
      </c>
      <c r="Y103" s="15">
        <f>104.584835545197%-100%</f>
        <v>4.5848355451969969E-2</v>
      </c>
      <c r="Z103" s="15">
        <f>101.199262415129%-100%</f>
        <v>1.1992624151289988E-2</v>
      </c>
      <c r="AA103" s="15">
        <f>101.911505501324%-100%</f>
        <v>1.9115055013239957E-2</v>
      </c>
      <c r="AB103" s="15">
        <f>AVERAGE(Y103:AA103)</f>
        <v>2.5652011538833303E-2</v>
      </c>
      <c r="AD103" s="21"/>
    </row>
    <row r="104" spans="1:30" ht="13.5" customHeight="1" thickBot="1" x14ac:dyDescent="0.25">
      <c r="A104" s="63"/>
      <c r="B104" s="64" t="s">
        <v>3596</v>
      </c>
      <c r="C104" s="65" t="s">
        <v>3597</v>
      </c>
      <c r="D104" s="65" t="s">
        <v>41</v>
      </c>
      <c r="E104" s="66">
        <v>1</v>
      </c>
      <c r="F104" s="66">
        <v>10</v>
      </c>
      <c r="G104" s="1">
        <v>34.4</v>
      </c>
      <c r="H104" s="1">
        <v>34.4</v>
      </c>
      <c r="I104" s="1">
        <v>344</v>
      </c>
      <c r="J104" s="1">
        <v>344</v>
      </c>
      <c r="K104" s="1"/>
      <c r="L104" s="1"/>
      <c r="M104" s="1"/>
      <c r="N104" s="1"/>
      <c r="O104" s="1"/>
      <c r="P104" s="1"/>
      <c r="R104" s="1">
        <v>39.9</v>
      </c>
      <c r="S104" s="1">
        <v>399</v>
      </c>
      <c r="T104" s="15">
        <f t="shared" si="13"/>
        <v>1.1598837209302326</v>
      </c>
      <c r="U104" s="15">
        <f t="shared" si="14"/>
        <v>1.1342317093913994</v>
      </c>
      <c r="V104" s="16">
        <f t="shared" si="15"/>
        <v>39.017570803064139</v>
      </c>
      <c r="W104" s="16">
        <f t="shared" si="16"/>
        <v>4.6175708030641403</v>
      </c>
      <c r="X104" s="16">
        <f t="shared" si="17"/>
        <v>46.175708030641403</v>
      </c>
      <c r="Y104" s="15">
        <f>104.584835545197%-100%</f>
        <v>4.5848355451969969E-2</v>
      </c>
      <c r="Z104" s="15">
        <f>101.199262415129%-100%</f>
        <v>1.1992624151289988E-2</v>
      </c>
      <c r="AA104" s="15">
        <f>101.911505501324%-100%</f>
        <v>1.9115055013239957E-2</v>
      </c>
      <c r="AB104" s="15">
        <f>AVERAGE(Y104:AA104)</f>
        <v>2.5652011538833303E-2</v>
      </c>
      <c r="AD104" s="21"/>
    </row>
    <row r="105" spans="1:30" ht="24" customHeight="1" thickBot="1" x14ac:dyDescent="0.25">
      <c r="A105" s="8">
        <v>31</v>
      </c>
      <c r="B105" s="9" t="s">
        <v>3598</v>
      </c>
      <c r="C105" s="10" t="s">
        <v>3599</v>
      </c>
      <c r="D105" s="10" t="s">
        <v>95</v>
      </c>
      <c r="E105" s="11">
        <v>0</v>
      </c>
      <c r="F105" s="11">
        <v>5</v>
      </c>
      <c r="G105" s="12">
        <v>241.52</v>
      </c>
      <c r="H105" s="12">
        <v>219.65</v>
      </c>
      <c r="I105" s="12">
        <v>1098.25</v>
      </c>
      <c r="J105" s="12">
        <v>88.48</v>
      </c>
      <c r="K105" s="12">
        <v>447.3</v>
      </c>
      <c r="L105" s="12">
        <v>0</v>
      </c>
      <c r="M105" s="12">
        <v>0</v>
      </c>
      <c r="N105" s="12">
        <v>151.1874</v>
      </c>
      <c r="O105" s="12">
        <v>287.27395200000001</v>
      </c>
      <c r="P105" s="13">
        <v>124.00658928</v>
      </c>
      <c r="R105" s="12">
        <v>241.79</v>
      </c>
      <c r="S105" s="12">
        <v>98.355000000000004</v>
      </c>
      <c r="T105" s="15"/>
      <c r="U105" s="15"/>
      <c r="V105" s="16"/>
      <c r="W105" s="16"/>
      <c r="X105" s="16"/>
      <c r="Y105" s="15"/>
      <c r="Z105" s="15"/>
      <c r="AA105" s="15"/>
      <c r="AB105" s="15"/>
      <c r="AD105" s="21"/>
    </row>
    <row r="106" spans="1:30" ht="13.5" customHeight="1" x14ac:dyDescent="0.2">
      <c r="A106" s="63"/>
      <c r="B106" s="64" t="s">
        <v>3600</v>
      </c>
      <c r="C106" s="65" t="s">
        <v>3601</v>
      </c>
      <c r="D106" s="65" t="s">
        <v>41</v>
      </c>
      <c r="E106" s="66">
        <v>7.9000000000000001E-2</v>
      </c>
      <c r="F106" s="66">
        <v>0.39500000000000002</v>
      </c>
      <c r="G106" s="1">
        <v>224</v>
      </c>
      <c r="H106" s="1">
        <v>224</v>
      </c>
      <c r="I106" s="1">
        <v>88.48</v>
      </c>
      <c r="J106" s="1">
        <v>88.48</v>
      </c>
      <c r="K106" s="1"/>
      <c r="L106" s="1"/>
      <c r="M106" s="1"/>
      <c r="N106" s="1"/>
      <c r="O106" s="1"/>
      <c r="P106" s="1"/>
      <c r="R106" s="1">
        <v>249</v>
      </c>
      <c r="S106" s="1">
        <v>98.355000000000004</v>
      </c>
      <c r="T106" s="15">
        <f t="shared" si="13"/>
        <v>1.1116071428571428</v>
      </c>
      <c r="U106" s="15">
        <f t="shared" si="14"/>
        <v>1.0859551313183096</v>
      </c>
      <c r="V106" s="16">
        <f t="shared" si="15"/>
        <v>243.25394941530135</v>
      </c>
      <c r="W106" s="16">
        <f t="shared" si="16"/>
        <v>19.253949415301349</v>
      </c>
      <c r="X106" s="16">
        <f t="shared" si="17"/>
        <v>7.6053100190440333</v>
      </c>
      <c r="Y106" s="15">
        <f>104.584835545197%-100%</f>
        <v>4.5848355451969969E-2</v>
      </c>
      <c r="Z106" s="15">
        <f>101.199262415129%-100%</f>
        <v>1.1992624151289988E-2</v>
      </c>
      <c r="AA106" s="15">
        <f>101.911505501324%-100%</f>
        <v>1.9115055013239957E-2</v>
      </c>
      <c r="AB106" s="15">
        <f>AVERAGE(Y106:AA106)</f>
        <v>2.5652011538833303E-2</v>
      </c>
      <c r="AD106" s="21"/>
    </row>
    <row r="107" spans="1:30" ht="28.5" customHeight="1" thickBot="1" x14ac:dyDescent="0.35">
      <c r="A107" s="58"/>
      <c r="B107" s="59" t="s">
        <v>135</v>
      </c>
      <c r="C107" s="60" t="s">
        <v>136</v>
      </c>
      <c r="D107" s="60"/>
      <c r="E107" s="61"/>
      <c r="F107" s="61"/>
      <c r="G107" s="62"/>
      <c r="H107" s="62"/>
      <c r="I107" s="62">
        <v>1.02</v>
      </c>
      <c r="J107" s="62">
        <v>0</v>
      </c>
      <c r="K107" s="62">
        <v>0.15121799999999999</v>
      </c>
      <c r="L107" s="62">
        <v>0.4021825</v>
      </c>
      <c r="M107" s="62">
        <v>0</v>
      </c>
      <c r="N107" s="62">
        <v>5.1111683999999998E-2</v>
      </c>
      <c r="O107" s="62">
        <v>0.29016584831999997</v>
      </c>
      <c r="P107" s="62">
        <v>0.1252549245248</v>
      </c>
      <c r="R107" s="62"/>
      <c r="S107" s="62">
        <v>0</v>
      </c>
      <c r="T107" s="15"/>
      <c r="U107" s="15"/>
      <c r="V107" s="16"/>
      <c r="W107" s="16"/>
      <c r="X107" s="16"/>
      <c r="Y107" s="15"/>
      <c r="Z107" s="15"/>
      <c r="AA107" s="15"/>
      <c r="AB107" s="15"/>
      <c r="AD107" s="21"/>
    </row>
    <row r="108" spans="1:30" ht="24" customHeight="1" x14ac:dyDescent="0.2">
      <c r="A108" s="67">
        <v>32</v>
      </c>
      <c r="B108" s="68" t="s">
        <v>3602</v>
      </c>
      <c r="C108" s="69" t="s">
        <v>3603</v>
      </c>
      <c r="D108" s="69" t="s">
        <v>139</v>
      </c>
      <c r="E108" s="70">
        <v>0</v>
      </c>
      <c r="F108" s="70">
        <v>5.0000000000000001E-3</v>
      </c>
      <c r="G108" s="71">
        <v>966.07</v>
      </c>
      <c r="H108" s="71">
        <v>101.31</v>
      </c>
      <c r="I108" s="71">
        <v>0.51</v>
      </c>
      <c r="J108" s="71">
        <v>0</v>
      </c>
      <c r="K108" s="71">
        <v>5.8110000000000002E-2</v>
      </c>
      <c r="L108" s="71">
        <v>0.2224875</v>
      </c>
      <c r="M108" s="71">
        <v>0</v>
      </c>
      <c r="N108" s="71">
        <v>1.9641180000000001E-2</v>
      </c>
      <c r="O108" s="71">
        <v>0.1441145664</v>
      </c>
      <c r="P108" s="72">
        <v>6.2209454496000002E-2</v>
      </c>
      <c r="R108" s="71">
        <v>112.02</v>
      </c>
      <c r="S108" s="71">
        <v>0</v>
      </c>
      <c r="T108" s="15"/>
      <c r="U108" s="15"/>
      <c r="V108" s="16"/>
      <c r="W108" s="16"/>
      <c r="X108" s="16"/>
      <c r="Y108" s="15"/>
      <c r="Z108" s="15"/>
      <c r="AA108" s="15"/>
      <c r="AB108" s="15"/>
      <c r="AD108" s="21"/>
    </row>
    <row r="109" spans="1:30" ht="13.5" customHeight="1" thickBot="1" x14ac:dyDescent="0.25">
      <c r="A109" s="73">
        <v>33</v>
      </c>
      <c r="B109" s="74" t="s">
        <v>3604</v>
      </c>
      <c r="C109" s="75" t="s">
        <v>3605</v>
      </c>
      <c r="D109" s="75" t="s">
        <v>139</v>
      </c>
      <c r="E109" s="76">
        <v>0</v>
      </c>
      <c r="F109" s="76">
        <v>5.0000000000000001E-3</v>
      </c>
      <c r="G109" s="77">
        <v>563.54</v>
      </c>
      <c r="H109" s="77">
        <v>102.67</v>
      </c>
      <c r="I109" s="77">
        <v>0.51</v>
      </c>
      <c r="J109" s="77">
        <v>0</v>
      </c>
      <c r="K109" s="77">
        <v>9.3107999999999996E-2</v>
      </c>
      <c r="L109" s="77">
        <v>0.17969499999999999</v>
      </c>
      <c r="M109" s="77">
        <v>0</v>
      </c>
      <c r="N109" s="77">
        <v>3.1470504000000003E-2</v>
      </c>
      <c r="O109" s="77">
        <v>0.14605128192</v>
      </c>
      <c r="P109" s="78">
        <v>6.3045470028799996E-2</v>
      </c>
      <c r="R109" s="77">
        <v>118.23</v>
      </c>
      <c r="S109" s="77">
        <v>0</v>
      </c>
      <c r="T109" s="15"/>
      <c r="U109" s="15"/>
      <c r="V109" s="16"/>
      <c r="W109" s="16"/>
      <c r="X109" s="16"/>
      <c r="Y109" s="15"/>
      <c r="Z109" s="15"/>
      <c r="AA109" s="15"/>
      <c r="AB109" s="15"/>
      <c r="AD109" s="21"/>
    </row>
    <row r="110" spans="1:30" ht="28.5" customHeight="1" thickBot="1" x14ac:dyDescent="0.35">
      <c r="A110" s="58"/>
      <c r="B110" s="59" t="s">
        <v>661</v>
      </c>
      <c r="C110" s="60" t="s">
        <v>662</v>
      </c>
      <c r="D110" s="60"/>
      <c r="E110" s="61"/>
      <c r="F110" s="61"/>
      <c r="G110" s="62"/>
      <c r="H110" s="62"/>
      <c r="I110" s="62">
        <v>103957.84</v>
      </c>
      <c r="J110" s="62">
        <v>0</v>
      </c>
      <c r="K110" s="62">
        <v>43410.656619000001</v>
      </c>
      <c r="L110" s="62">
        <v>0</v>
      </c>
      <c r="M110" s="62">
        <v>0</v>
      </c>
      <c r="N110" s="62">
        <v>14672.801937222001</v>
      </c>
      <c r="O110" s="62">
        <v>33107.571377046501</v>
      </c>
      <c r="P110" s="62">
        <v>12766.7441906576</v>
      </c>
      <c r="R110" s="62"/>
      <c r="S110" s="62">
        <v>0</v>
      </c>
      <c r="T110" s="15"/>
      <c r="U110" s="15"/>
      <c r="V110" s="16"/>
      <c r="W110" s="16"/>
      <c r="X110" s="16"/>
      <c r="Y110" s="15"/>
      <c r="Z110" s="15"/>
      <c r="AA110" s="15"/>
      <c r="AB110" s="15"/>
      <c r="AD110" s="21"/>
    </row>
    <row r="111" spans="1:30" ht="13.5" customHeight="1" x14ac:dyDescent="0.2">
      <c r="A111" s="67">
        <v>34</v>
      </c>
      <c r="B111" s="68" t="s">
        <v>1261</v>
      </c>
      <c r="C111" s="69" t="s">
        <v>1262</v>
      </c>
      <c r="D111" s="69" t="s">
        <v>139</v>
      </c>
      <c r="E111" s="70">
        <v>0</v>
      </c>
      <c r="F111" s="70">
        <v>51.021000000000001</v>
      </c>
      <c r="G111" s="71">
        <v>966.07</v>
      </c>
      <c r="H111" s="71">
        <v>1547.78</v>
      </c>
      <c r="I111" s="71">
        <v>78969.279999999999</v>
      </c>
      <c r="J111" s="71">
        <v>0</v>
      </c>
      <c r="K111" s="71">
        <v>32976.045783000001</v>
      </c>
      <c r="L111" s="71">
        <v>0</v>
      </c>
      <c r="M111" s="71">
        <v>0</v>
      </c>
      <c r="N111" s="71">
        <v>11145.903474654</v>
      </c>
      <c r="O111" s="71">
        <v>25149.5110768628</v>
      </c>
      <c r="P111" s="72">
        <v>9698.0044468323504</v>
      </c>
      <c r="R111" s="71">
        <v>1898.19</v>
      </c>
      <c r="S111" s="71">
        <v>0</v>
      </c>
      <c r="T111" s="15"/>
      <c r="U111" s="15"/>
      <c r="V111" s="16"/>
      <c r="W111" s="16"/>
      <c r="X111" s="16"/>
      <c r="Y111" s="15"/>
      <c r="Z111" s="15"/>
      <c r="AA111" s="15"/>
      <c r="AB111" s="15"/>
      <c r="AD111" s="21"/>
    </row>
    <row r="112" spans="1:30" ht="24" customHeight="1" thickBot="1" x14ac:dyDescent="0.25">
      <c r="A112" s="73">
        <v>35</v>
      </c>
      <c r="B112" s="74" t="s">
        <v>1263</v>
      </c>
      <c r="C112" s="75" t="s">
        <v>1264</v>
      </c>
      <c r="D112" s="75" t="s">
        <v>139</v>
      </c>
      <c r="E112" s="76">
        <v>0</v>
      </c>
      <c r="F112" s="76">
        <v>51.021000000000001</v>
      </c>
      <c r="G112" s="77">
        <v>241.52</v>
      </c>
      <c r="H112" s="77">
        <v>489.77</v>
      </c>
      <c r="I112" s="77">
        <v>24988.560000000001</v>
      </c>
      <c r="J112" s="77">
        <v>0</v>
      </c>
      <c r="K112" s="77">
        <v>10434.610836</v>
      </c>
      <c r="L112" s="77">
        <v>0</v>
      </c>
      <c r="M112" s="77">
        <v>0</v>
      </c>
      <c r="N112" s="77">
        <v>3526.898462568</v>
      </c>
      <c r="O112" s="77">
        <v>7958.0603001837599</v>
      </c>
      <c r="P112" s="78">
        <v>3068.7397438252501</v>
      </c>
      <c r="R112" s="77">
        <v>600.64</v>
      </c>
      <c r="S112" s="77">
        <v>0</v>
      </c>
      <c r="T112" s="15"/>
      <c r="U112" s="15"/>
      <c r="V112" s="16"/>
      <c r="W112" s="16"/>
      <c r="X112" s="16"/>
      <c r="Y112" s="15"/>
      <c r="Z112" s="15"/>
      <c r="AA112" s="15"/>
      <c r="AB112" s="15"/>
      <c r="AD112" s="21"/>
    </row>
    <row r="113" spans="1:30" ht="30.75" customHeight="1" x14ac:dyDescent="0.3">
      <c r="A113" s="53"/>
      <c r="B113" s="54" t="s">
        <v>665</v>
      </c>
      <c r="C113" s="55" t="s">
        <v>666</v>
      </c>
      <c r="D113" s="55"/>
      <c r="E113" s="56"/>
      <c r="F113" s="56"/>
      <c r="G113" s="57"/>
      <c r="H113" s="57"/>
      <c r="I113" s="57">
        <v>40476.53</v>
      </c>
      <c r="J113" s="57">
        <v>28683.322931999999</v>
      </c>
      <c r="K113" s="57">
        <v>3931.1525425</v>
      </c>
      <c r="L113" s="57">
        <v>33.1679478</v>
      </c>
      <c r="M113" s="57">
        <v>0</v>
      </c>
      <c r="N113" s="57">
        <v>1328.7295593649999</v>
      </c>
      <c r="O113" s="57">
        <v>4660.7201407252996</v>
      </c>
      <c r="P113" s="57">
        <v>1448.2335266546399</v>
      </c>
      <c r="R113" s="57"/>
      <c r="S113" s="57">
        <v>35607.586027999998</v>
      </c>
      <c r="T113" s="15"/>
      <c r="U113" s="15"/>
      <c r="V113" s="16"/>
      <c r="W113" s="16"/>
      <c r="X113" s="16"/>
      <c r="Y113" s="15"/>
      <c r="Z113" s="15"/>
      <c r="AA113" s="15"/>
      <c r="AB113" s="15"/>
      <c r="AD113" s="21"/>
    </row>
    <row r="114" spans="1:30" ht="28.5" customHeight="1" thickBot="1" x14ac:dyDescent="0.35">
      <c r="A114" s="58"/>
      <c r="B114" s="59" t="s">
        <v>1265</v>
      </c>
      <c r="C114" s="60" t="s">
        <v>1266</v>
      </c>
      <c r="D114" s="60"/>
      <c r="E114" s="61"/>
      <c r="F114" s="61"/>
      <c r="G114" s="62"/>
      <c r="H114" s="62"/>
      <c r="I114" s="62">
        <v>35999.129999999997</v>
      </c>
      <c r="J114" s="62">
        <v>28113.095932</v>
      </c>
      <c r="K114" s="62">
        <v>2815.7165424999998</v>
      </c>
      <c r="L114" s="62">
        <v>33.1679478</v>
      </c>
      <c r="M114" s="62">
        <v>0</v>
      </c>
      <c r="N114" s="62">
        <v>951.71219136499997</v>
      </c>
      <c r="O114" s="62">
        <v>3116.4892789652999</v>
      </c>
      <c r="P114" s="62">
        <v>968.39203448824196</v>
      </c>
      <c r="R114" s="62"/>
      <c r="S114" s="62">
        <v>34906.545028</v>
      </c>
      <c r="T114" s="15"/>
      <c r="U114" s="15"/>
      <c r="V114" s="16"/>
      <c r="W114" s="16"/>
      <c r="X114" s="16"/>
      <c r="Y114" s="15"/>
      <c r="Z114" s="15"/>
      <c r="AA114" s="15"/>
      <c r="AB114" s="15"/>
      <c r="AD114" s="21"/>
    </row>
    <row r="115" spans="1:30" ht="13.5" customHeight="1" thickBot="1" x14ac:dyDescent="0.25">
      <c r="A115" s="8">
        <v>36</v>
      </c>
      <c r="B115" s="9" t="s">
        <v>3696</v>
      </c>
      <c r="C115" s="10" t="s">
        <v>3697</v>
      </c>
      <c r="D115" s="10" t="s">
        <v>41</v>
      </c>
      <c r="E115" s="11">
        <v>0</v>
      </c>
      <c r="F115" s="11">
        <v>16</v>
      </c>
      <c r="G115" s="12">
        <v>647.21</v>
      </c>
      <c r="H115" s="12">
        <v>1945.42</v>
      </c>
      <c r="I115" s="12">
        <v>31126.720000000001</v>
      </c>
      <c r="J115" s="12">
        <v>27758.848000000002</v>
      </c>
      <c r="K115" s="12">
        <v>1213.2</v>
      </c>
      <c r="L115" s="12">
        <v>0</v>
      </c>
      <c r="M115" s="12">
        <v>0</v>
      </c>
      <c r="N115" s="12">
        <v>410.0616</v>
      </c>
      <c r="O115" s="12">
        <v>1331.0745119999999</v>
      </c>
      <c r="P115" s="13">
        <v>413.60705567999997</v>
      </c>
      <c r="R115" s="12">
        <v>2396.48</v>
      </c>
      <c r="S115" s="12">
        <v>34497.663999999997</v>
      </c>
      <c r="T115" s="15"/>
      <c r="U115" s="15"/>
      <c r="V115" s="16"/>
      <c r="W115" s="16"/>
      <c r="X115" s="16"/>
      <c r="Y115" s="15"/>
      <c r="Z115" s="15"/>
      <c r="AA115" s="15"/>
      <c r="AB115" s="15"/>
      <c r="AD115" s="21"/>
    </row>
    <row r="116" spans="1:30" ht="13.5" customHeight="1" x14ac:dyDescent="0.2">
      <c r="A116" s="63"/>
      <c r="B116" s="64" t="s">
        <v>3698</v>
      </c>
      <c r="C116" s="65" t="s">
        <v>3699</v>
      </c>
      <c r="D116" s="65" t="s">
        <v>95</v>
      </c>
      <c r="E116" s="66">
        <v>1</v>
      </c>
      <c r="F116" s="66">
        <v>16</v>
      </c>
      <c r="G116" s="1">
        <v>910</v>
      </c>
      <c r="H116" s="1">
        <v>910</v>
      </c>
      <c r="I116" s="1">
        <v>14560</v>
      </c>
      <c r="J116" s="1">
        <v>14560</v>
      </c>
      <c r="K116" s="1"/>
      <c r="L116" s="1"/>
      <c r="M116" s="1"/>
      <c r="N116" s="1"/>
      <c r="O116" s="1"/>
      <c r="P116" s="1"/>
      <c r="R116" s="1">
        <v>1140</v>
      </c>
      <c r="S116" s="1">
        <v>18240</v>
      </c>
      <c r="T116" s="15">
        <f t="shared" ref="T116:T131" si="18">R116/H116</f>
        <v>1.2527472527472527</v>
      </c>
      <c r="U116" s="15">
        <f t="shared" ref="U116:U131" si="19">T116-AB116</f>
        <v>1.2270952412084195</v>
      </c>
      <c r="V116" s="16">
        <f t="shared" ref="V116:V131" si="20">G116*U116</f>
        <v>1116.6566694996618</v>
      </c>
      <c r="W116" s="16">
        <f t="shared" ref="W116:W131" si="21">V116-G116</f>
        <v>206.6566694996618</v>
      </c>
      <c r="X116" s="16">
        <f t="shared" ref="X116:X131" si="22">F116*W116</f>
        <v>3306.5067119945888</v>
      </c>
      <c r="Y116" s="15">
        <f t="shared" ref="Y116:Y131" si="23">104.584835545197%-100%</f>
        <v>4.5848355451969969E-2</v>
      </c>
      <c r="Z116" s="15">
        <f t="shared" ref="Z116:Z131" si="24">101.199262415129%-100%</f>
        <v>1.1992624151289988E-2</v>
      </c>
      <c r="AA116" s="15">
        <f t="shared" ref="AA116:AA131" si="25">101.911505501324%-100%</f>
        <v>1.9115055013239957E-2</v>
      </c>
      <c r="AB116" s="15">
        <f t="shared" ref="AB116:AB131" si="26">AVERAGE(Y116:AA116)</f>
        <v>2.5652011538833303E-2</v>
      </c>
      <c r="AD116" s="21"/>
    </row>
    <row r="117" spans="1:30" ht="13.5" customHeight="1" x14ac:dyDescent="0.2">
      <c r="A117" s="63"/>
      <c r="B117" s="64" t="s">
        <v>3548</v>
      </c>
      <c r="C117" s="65" t="s">
        <v>3549</v>
      </c>
      <c r="D117" s="65" t="s">
        <v>98</v>
      </c>
      <c r="E117" s="66">
        <v>2.8000000000000001E-2</v>
      </c>
      <c r="F117" s="66">
        <v>0.44800000000000001</v>
      </c>
      <c r="G117" s="1">
        <v>176</v>
      </c>
      <c r="H117" s="1">
        <v>176</v>
      </c>
      <c r="I117" s="1">
        <v>78.847999999999999</v>
      </c>
      <c r="J117" s="1">
        <v>78.847999999999999</v>
      </c>
      <c r="K117" s="1"/>
      <c r="L117" s="1"/>
      <c r="M117" s="1"/>
      <c r="N117" s="1"/>
      <c r="O117" s="1"/>
      <c r="P117" s="1"/>
      <c r="R117" s="1">
        <v>218</v>
      </c>
      <c r="S117" s="1">
        <v>97.664000000000001</v>
      </c>
      <c r="T117" s="15">
        <f t="shared" si="18"/>
        <v>1.2386363636363635</v>
      </c>
      <c r="U117" s="15">
        <f t="shared" si="19"/>
        <v>1.2129843520975303</v>
      </c>
      <c r="V117" s="16">
        <f t="shared" si="20"/>
        <v>213.48524596916533</v>
      </c>
      <c r="W117" s="16">
        <f t="shared" si="21"/>
        <v>37.485245969165334</v>
      </c>
      <c r="X117" s="16">
        <f t="shared" si="22"/>
        <v>16.79339019418607</v>
      </c>
      <c r="Y117" s="15">
        <f t="shared" si="23"/>
        <v>4.5848355451969969E-2</v>
      </c>
      <c r="Z117" s="15">
        <f t="shared" si="24"/>
        <v>1.1992624151289988E-2</v>
      </c>
      <c r="AA117" s="15">
        <f t="shared" si="25"/>
        <v>1.9115055013239957E-2</v>
      </c>
      <c r="AB117" s="15">
        <f t="shared" si="26"/>
        <v>2.5652011538833303E-2</v>
      </c>
      <c r="AD117" s="21"/>
    </row>
    <row r="118" spans="1:30" ht="13.5" customHeight="1" thickBot="1" x14ac:dyDescent="0.25">
      <c r="A118" s="63"/>
      <c r="B118" s="64" t="s">
        <v>3700</v>
      </c>
      <c r="C118" s="65" t="s">
        <v>3701</v>
      </c>
      <c r="D118" s="65" t="s">
        <v>41</v>
      </c>
      <c r="E118" s="66">
        <v>1</v>
      </c>
      <c r="F118" s="66">
        <v>16</v>
      </c>
      <c r="G118" s="1">
        <v>820</v>
      </c>
      <c r="H118" s="1">
        <v>820</v>
      </c>
      <c r="I118" s="1">
        <v>13120</v>
      </c>
      <c r="J118" s="1">
        <v>13120</v>
      </c>
      <c r="K118" s="1"/>
      <c r="L118" s="1"/>
      <c r="M118" s="1"/>
      <c r="N118" s="1"/>
      <c r="O118" s="1"/>
      <c r="P118" s="1"/>
      <c r="R118" s="1">
        <v>1010</v>
      </c>
      <c r="S118" s="1">
        <v>16160</v>
      </c>
      <c r="T118" s="15">
        <f t="shared" si="18"/>
        <v>1.2317073170731707</v>
      </c>
      <c r="U118" s="15">
        <f t="shared" si="19"/>
        <v>1.2060553055343375</v>
      </c>
      <c r="V118" s="16">
        <f t="shared" si="20"/>
        <v>988.96535053815671</v>
      </c>
      <c r="W118" s="16">
        <f t="shared" si="21"/>
        <v>168.96535053815671</v>
      </c>
      <c r="X118" s="16">
        <f t="shared" si="22"/>
        <v>2703.4456086105074</v>
      </c>
      <c r="Y118" s="15">
        <f t="shared" si="23"/>
        <v>4.5848355451969969E-2</v>
      </c>
      <c r="Z118" s="15">
        <f t="shared" si="24"/>
        <v>1.1992624151289988E-2</v>
      </c>
      <c r="AA118" s="15">
        <f t="shared" si="25"/>
        <v>1.9115055013239957E-2</v>
      </c>
      <c r="AB118" s="15">
        <f t="shared" si="26"/>
        <v>2.5652011538833303E-2</v>
      </c>
      <c r="AD118" s="21"/>
    </row>
    <row r="119" spans="1:30" ht="13.5" customHeight="1" thickBot="1" x14ac:dyDescent="0.25">
      <c r="A119" s="8">
        <v>37</v>
      </c>
      <c r="B119" s="9" t="s">
        <v>1439</v>
      </c>
      <c r="C119" s="10" t="s">
        <v>1440</v>
      </c>
      <c r="D119" s="10" t="s">
        <v>95</v>
      </c>
      <c r="E119" s="11">
        <v>0</v>
      </c>
      <c r="F119" s="11">
        <v>138</v>
      </c>
      <c r="G119" s="12">
        <v>40.25</v>
      </c>
      <c r="H119" s="12">
        <v>30.17</v>
      </c>
      <c r="I119" s="12">
        <v>4163.46</v>
      </c>
      <c r="J119" s="12">
        <v>354.24793199999999</v>
      </c>
      <c r="K119" s="12">
        <v>1371.9269999999999</v>
      </c>
      <c r="L119" s="12">
        <v>0</v>
      </c>
      <c r="M119" s="12">
        <v>0</v>
      </c>
      <c r="N119" s="12">
        <v>463.71132599999999</v>
      </c>
      <c r="O119" s="12">
        <v>1505.2234273199999</v>
      </c>
      <c r="P119" s="13">
        <v>467.72064546479999</v>
      </c>
      <c r="R119" s="12">
        <v>34.479999999999997</v>
      </c>
      <c r="S119" s="12">
        <v>408.88102800000001</v>
      </c>
      <c r="T119" s="15"/>
      <c r="U119" s="15"/>
      <c r="V119" s="16"/>
      <c r="W119" s="16"/>
      <c r="X119" s="16"/>
      <c r="Y119" s="15"/>
      <c r="Z119" s="15"/>
      <c r="AA119" s="15"/>
      <c r="AB119" s="15"/>
      <c r="AD119" s="21"/>
    </row>
    <row r="120" spans="1:30" ht="13.5" customHeight="1" x14ac:dyDescent="0.2">
      <c r="A120" s="63"/>
      <c r="B120" s="64" t="s">
        <v>187</v>
      </c>
      <c r="C120" s="65" t="s">
        <v>188</v>
      </c>
      <c r="D120" s="65" t="s">
        <v>92</v>
      </c>
      <c r="E120" s="66">
        <v>3.1419999999999997E-2</v>
      </c>
      <c r="F120" s="66">
        <v>4.33596</v>
      </c>
      <c r="G120" s="1">
        <v>45.7</v>
      </c>
      <c r="H120" s="1">
        <v>45.7</v>
      </c>
      <c r="I120" s="1">
        <v>198.15337199999999</v>
      </c>
      <c r="J120" s="1">
        <v>198.15337199999999</v>
      </c>
      <c r="K120" s="1"/>
      <c r="L120" s="1"/>
      <c r="M120" s="1"/>
      <c r="N120" s="1"/>
      <c r="O120" s="1"/>
      <c r="P120" s="1"/>
      <c r="R120" s="1">
        <v>52.8</v>
      </c>
      <c r="S120" s="1">
        <v>228.93868800000001</v>
      </c>
      <c r="T120" s="15">
        <f t="shared" si="18"/>
        <v>1.1553610503282274</v>
      </c>
      <c r="U120" s="15">
        <f t="shared" si="19"/>
        <v>1.1297090387893942</v>
      </c>
      <c r="V120" s="16">
        <f t="shared" si="20"/>
        <v>51.627703072675317</v>
      </c>
      <c r="W120" s="16">
        <f t="shared" si="21"/>
        <v>5.9277030726753139</v>
      </c>
      <c r="X120" s="16">
        <f t="shared" si="22"/>
        <v>25.702283414997254</v>
      </c>
      <c r="Y120" s="15">
        <f t="shared" si="23"/>
        <v>4.5848355451969969E-2</v>
      </c>
      <c r="Z120" s="15">
        <f t="shared" si="24"/>
        <v>1.1992624151289988E-2</v>
      </c>
      <c r="AA120" s="15">
        <f t="shared" si="25"/>
        <v>1.9115055013239957E-2</v>
      </c>
      <c r="AB120" s="15">
        <f t="shared" si="26"/>
        <v>2.5652011538833303E-2</v>
      </c>
      <c r="AD120" s="21"/>
    </row>
    <row r="121" spans="1:30" ht="13.5" customHeight="1" thickBot="1" x14ac:dyDescent="0.25">
      <c r="A121" s="63"/>
      <c r="B121" s="64" t="s">
        <v>1437</v>
      </c>
      <c r="C121" s="65" t="s">
        <v>1438</v>
      </c>
      <c r="D121" s="65" t="s">
        <v>92</v>
      </c>
      <c r="E121" s="66">
        <v>3.1419999999999997E-2</v>
      </c>
      <c r="F121" s="66">
        <v>4.33596</v>
      </c>
      <c r="G121" s="1">
        <v>36</v>
      </c>
      <c r="H121" s="1">
        <v>36</v>
      </c>
      <c r="I121" s="1">
        <v>156.09456</v>
      </c>
      <c r="J121" s="1">
        <v>156.09456</v>
      </c>
      <c r="K121" s="1"/>
      <c r="L121" s="1"/>
      <c r="M121" s="1"/>
      <c r="N121" s="1"/>
      <c r="O121" s="1"/>
      <c r="P121" s="1"/>
      <c r="R121" s="1">
        <v>41.5</v>
      </c>
      <c r="S121" s="1">
        <v>179.94234</v>
      </c>
      <c r="T121" s="15">
        <f t="shared" si="18"/>
        <v>1.1527777777777777</v>
      </c>
      <c r="U121" s="15">
        <f t="shared" si="19"/>
        <v>1.1271257662389444</v>
      </c>
      <c r="V121" s="16">
        <f t="shared" si="20"/>
        <v>40.576527584601997</v>
      </c>
      <c r="W121" s="16">
        <f t="shared" si="21"/>
        <v>4.5765275846019975</v>
      </c>
      <c r="X121" s="16">
        <f t="shared" si="22"/>
        <v>19.843640545730878</v>
      </c>
      <c r="Y121" s="15">
        <f t="shared" si="23"/>
        <v>4.5848355451969969E-2</v>
      </c>
      <c r="Z121" s="15">
        <f t="shared" si="24"/>
        <v>1.1992624151289988E-2</v>
      </c>
      <c r="AA121" s="15">
        <f t="shared" si="25"/>
        <v>1.9115055013239957E-2</v>
      </c>
      <c r="AB121" s="15">
        <f t="shared" si="26"/>
        <v>2.5652011538833303E-2</v>
      </c>
      <c r="AD121" s="21"/>
    </row>
    <row r="122" spans="1:30" ht="24" customHeight="1" x14ac:dyDescent="0.2">
      <c r="A122" s="67">
        <v>38</v>
      </c>
      <c r="B122" s="68" t="s">
        <v>1441</v>
      </c>
      <c r="C122" s="69" t="s">
        <v>1442</v>
      </c>
      <c r="D122" s="69" t="s">
        <v>139</v>
      </c>
      <c r="E122" s="70">
        <v>0</v>
      </c>
      <c r="F122" s="70">
        <v>0.59899999999999998</v>
      </c>
      <c r="G122" s="71">
        <v>966.07</v>
      </c>
      <c r="H122" s="71">
        <v>688.1</v>
      </c>
      <c r="I122" s="71">
        <v>412.17</v>
      </c>
      <c r="J122" s="71">
        <v>0</v>
      </c>
      <c r="K122" s="71">
        <v>123.68301750000001</v>
      </c>
      <c r="L122" s="71">
        <v>33.1679478</v>
      </c>
      <c r="M122" s="71">
        <v>0</v>
      </c>
      <c r="N122" s="71">
        <v>41.804859915000002</v>
      </c>
      <c r="O122" s="71">
        <v>162.8977766763</v>
      </c>
      <c r="P122" s="72">
        <v>50.617504264781999</v>
      </c>
      <c r="R122" s="71">
        <v>796.85</v>
      </c>
      <c r="S122" s="71">
        <v>0</v>
      </c>
      <c r="T122" s="15"/>
      <c r="U122" s="15"/>
      <c r="V122" s="16"/>
      <c r="W122" s="16"/>
      <c r="X122" s="16"/>
      <c r="Y122" s="15"/>
      <c r="Z122" s="15"/>
      <c r="AA122" s="15"/>
      <c r="AB122" s="15"/>
      <c r="AD122" s="21"/>
    </row>
    <row r="123" spans="1:30" ht="24" customHeight="1" thickBot="1" x14ac:dyDescent="0.25">
      <c r="A123" s="73">
        <v>39</v>
      </c>
      <c r="B123" s="74" t="s">
        <v>1443</v>
      </c>
      <c r="C123" s="75" t="s">
        <v>1444</v>
      </c>
      <c r="D123" s="75" t="s">
        <v>139</v>
      </c>
      <c r="E123" s="76">
        <v>0</v>
      </c>
      <c r="F123" s="76">
        <v>0.59899999999999998</v>
      </c>
      <c r="G123" s="77">
        <v>241.52</v>
      </c>
      <c r="H123" s="77">
        <v>495.46</v>
      </c>
      <c r="I123" s="77">
        <v>296.77999999999997</v>
      </c>
      <c r="J123" s="77">
        <v>0</v>
      </c>
      <c r="K123" s="77">
        <v>106.906525</v>
      </c>
      <c r="L123" s="77">
        <v>0</v>
      </c>
      <c r="M123" s="77">
        <v>0</v>
      </c>
      <c r="N123" s="77">
        <v>36.134405450000003</v>
      </c>
      <c r="O123" s="77">
        <v>117.29356296900001</v>
      </c>
      <c r="P123" s="78">
        <v>36.446829078660002</v>
      </c>
      <c r="R123" s="77">
        <v>553.37</v>
      </c>
      <c r="S123" s="77">
        <v>0</v>
      </c>
      <c r="T123" s="15"/>
      <c r="U123" s="15"/>
      <c r="V123" s="16"/>
      <c r="W123" s="16"/>
      <c r="X123" s="16"/>
      <c r="Y123" s="15"/>
      <c r="Z123" s="15"/>
      <c r="AA123" s="15"/>
      <c r="AB123" s="15"/>
      <c r="AD123" s="21"/>
    </row>
    <row r="124" spans="1:30" ht="28.5" customHeight="1" thickBot="1" x14ac:dyDescent="0.35">
      <c r="A124" s="58"/>
      <c r="B124" s="59" t="s">
        <v>1046</v>
      </c>
      <c r="C124" s="60" t="s">
        <v>1047</v>
      </c>
      <c r="D124" s="60"/>
      <c r="E124" s="61"/>
      <c r="F124" s="61"/>
      <c r="G124" s="62"/>
      <c r="H124" s="62"/>
      <c r="I124" s="62">
        <v>4477.3999999999996</v>
      </c>
      <c r="J124" s="62">
        <v>570.22699999999998</v>
      </c>
      <c r="K124" s="62">
        <v>1115.4359999999999</v>
      </c>
      <c r="L124" s="62">
        <v>0</v>
      </c>
      <c r="M124" s="62">
        <v>0</v>
      </c>
      <c r="N124" s="62">
        <v>377.01736799999998</v>
      </c>
      <c r="O124" s="62">
        <v>1544.2308617599999</v>
      </c>
      <c r="P124" s="62">
        <v>479.84149216639997</v>
      </c>
      <c r="R124" s="62"/>
      <c r="S124" s="62">
        <v>701.04100000000005</v>
      </c>
      <c r="T124" s="15"/>
      <c r="U124" s="15"/>
      <c r="V124" s="16"/>
      <c r="W124" s="16"/>
      <c r="X124" s="16"/>
      <c r="Y124" s="15"/>
      <c r="Z124" s="15"/>
      <c r="AA124" s="15"/>
      <c r="AB124" s="15"/>
      <c r="AD124" s="21"/>
    </row>
    <row r="125" spans="1:30" ht="24" customHeight="1" thickBot="1" x14ac:dyDescent="0.25">
      <c r="A125" s="8">
        <v>40</v>
      </c>
      <c r="B125" s="9" t="s">
        <v>3669</v>
      </c>
      <c r="C125" s="10" t="s">
        <v>3670</v>
      </c>
      <c r="D125" s="10" t="s">
        <v>95</v>
      </c>
      <c r="E125" s="11">
        <v>0</v>
      </c>
      <c r="F125" s="11">
        <v>10</v>
      </c>
      <c r="G125" s="12">
        <v>289.82</v>
      </c>
      <c r="H125" s="12">
        <v>283.26</v>
      </c>
      <c r="I125" s="12">
        <v>2832.6</v>
      </c>
      <c r="J125" s="12">
        <v>373</v>
      </c>
      <c r="K125" s="12">
        <v>596.4</v>
      </c>
      <c r="L125" s="12">
        <v>0</v>
      </c>
      <c r="M125" s="12">
        <v>0</v>
      </c>
      <c r="N125" s="12">
        <v>201.58320000000001</v>
      </c>
      <c r="O125" s="12">
        <v>972.09622400000001</v>
      </c>
      <c r="P125" s="13">
        <v>302.06111936000002</v>
      </c>
      <c r="R125" s="12">
        <v>326.2</v>
      </c>
      <c r="S125" s="12">
        <v>446.5</v>
      </c>
      <c r="T125" s="15"/>
      <c r="U125" s="15"/>
      <c r="V125" s="16"/>
      <c r="W125" s="16"/>
      <c r="X125" s="16"/>
      <c r="Y125" s="15"/>
      <c r="Z125" s="15"/>
      <c r="AA125" s="15"/>
      <c r="AB125" s="15"/>
      <c r="AD125" s="21"/>
    </row>
    <row r="126" spans="1:30" ht="13.5" customHeight="1" thickBot="1" x14ac:dyDescent="0.25">
      <c r="A126" s="63"/>
      <c r="B126" s="64" t="s">
        <v>1994</v>
      </c>
      <c r="C126" s="65" t="s">
        <v>1995</v>
      </c>
      <c r="D126" s="65" t="s">
        <v>184</v>
      </c>
      <c r="E126" s="66">
        <v>0.05</v>
      </c>
      <c r="F126" s="66">
        <v>0.5</v>
      </c>
      <c r="G126" s="1">
        <v>746</v>
      </c>
      <c r="H126" s="1">
        <v>746</v>
      </c>
      <c r="I126" s="1">
        <v>373</v>
      </c>
      <c r="J126" s="1">
        <v>373</v>
      </c>
      <c r="K126" s="1"/>
      <c r="L126" s="1"/>
      <c r="M126" s="1"/>
      <c r="N126" s="1"/>
      <c r="O126" s="1"/>
      <c r="P126" s="1"/>
      <c r="R126" s="1">
        <v>893</v>
      </c>
      <c r="S126" s="1">
        <v>446.5</v>
      </c>
      <c r="T126" s="15">
        <f t="shared" si="18"/>
        <v>1.1970509383378016</v>
      </c>
      <c r="U126" s="15">
        <f t="shared" si="19"/>
        <v>1.1713989267989684</v>
      </c>
      <c r="V126" s="16">
        <f t="shared" si="20"/>
        <v>873.86359939203044</v>
      </c>
      <c r="W126" s="16">
        <f t="shared" si="21"/>
        <v>127.86359939203044</v>
      </c>
      <c r="X126" s="16">
        <f t="shared" si="22"/>
        <v>63.931799696015219</v>
      </c>
      <c r="Y126" s="15">
        <f t="shared" si="23"/>
        <v>4.5848355451969969E-2</v>
      </c>
      <c r="Z126" s="15">
        <f t="shared" si="24"/>
        <v>1.1992624151289988E-2</v>
      </c>
      <c r="AA126" s="15">
        <f t="shared" si="25"/>
        <v>1.9115055013239957E-2</v>
      </c>
      <c r="AB126" s="15">
        <f t="shared" si="26"/>
        <v>2.5652011538833303E-2</v>
      </c>
      <c r="AD126" s="21"/>
    </row>
    <row r="127" spans="1:30" ht="24" customHeight="1" x14ac:dyDescent="0.2">
      <c r="A127" s="67">
        <v>41</v>
      </c>
      <c r="B127" s="68" t="s">
        <v>3671</v>
      </c>
      <c r="C127" s="69" t="s">
        <v>3672</v>
      </c>
      <c r="D127" s="69" t="s">
        <v>95</v>
      </c>
      <c r="E127" s="70">
        <v>0</v>
      </c>
      <c r="F127" s="70">
        <v>10</v>
      </c>
      <c r="G127" s="71">
        <v>209.31</v>
      </c>
      <c r="H127" s="71">
        <v>40.03</v>
      </c>
      <c r="I127" s="71">
        <v>400.3</v>
      </c>
      <c r="J127" s="71">
        <v>0</v>
      </c>
      <c r="K127" s="71">
        <v>144.21</v>
      </c>
      <c r="L127" s="71">
        <v>0</v>
      </c>
      <c r="M127" s="71">
        <v>0</v>
      </c>
      <c r="N127" s="71">
        <v>48.742980000000003</v>
      </c>
      <c r="O127" s="71">
        <v>158.22144359999999</v>
      </c>
      <c r="P127" s="72">
        <v>49.164419303999999</v>
      </c>
      <c r="R127" s="71">
        <v>46.21</v>
      </c>
      <c r="S127" s="71">
        <v>0</v>
      </c>
      <c r="T127" s="15"/>
      <c r="U127" s="15"/>
      <c r="V127" s="16"/>
      <c r="W127" s="16"/>
      <c r="X127" s="16"/>
      <c r="Y127" s="15"/>
      <c r="Z127" s="15"/>
      <c r="AA127" s="15"/>
      <c r="AB127" s="15"/>
      <c r="AD127" s="21"/>
    </row>
    <row r="128" spans="1:30" ht="13.5" customHeight="1" thickBot="1" x14ac:dyDescent="0.25">
      <c r="A128" s="73">
        <v>42</v>
      </c>
      <c r="B128" s="74" t="s">
        <v>1992</v>
      </c>
      <c r="C128" s="75" t="s">
        <v>1993</v>
      </c>
      <c r="D128" s="75" t="s">
        <v>98</v>
      </c>
      <c r="E128" s="76">
        <v>0</v>
      </c>
      <c r="F128" s="76">
        <v>10</v>
      </c>
      <c r="G128" s="77">
        <v>32.200000000000003</v>
      </c>
      <c r="H128" s="77">
        <v>124.45</v>
      </c>
      <c r="I128" s="77">
        <v>1244.5</v>
      </c>
      <c r="J128" s="77">
        <v>197.227</v>
      </c>
      <c r="K128" s="77">
        <v>374.82600000000002</v>
      </c>
      <c r="L128" s="77">
        <v>0</v>
      </c>
      <c r="M128" s="77">
        <v>0</v>
      </c>
      <c r="N128" s="77">
        <v>126.691188</v>
      </c>
      <c r="O128" s="77">
        <v>413.91319415999999</v>
      </c>
      <c r="P128" s="78">
        <v>128.6159535024</v>
      </c>
      <c r="R128" s="77">
        <v>144.69999999999999</v>
      </c>
      <c r="S128" s="77">
        <v>254.541</v>
      </c>
      <c r="T128" s="15"/>
      <c r="U128" s="15"/>
      <c r="V128" s="16"/>
      <c r="W128" s="16"/>
      <c r="X128" s="16"/>
      <c r="Y128" s="15"/>
      <c r="Z128" s="15"/>
      <c r="AA128" s="15"/>
      <c r="AB128" s="15"/>
      <c r="AD128" s="21"/>
    </row>
    <row r="129" spans="1:30" ht="13.5" customHeight="1" x14ac:dyDescent="0.2">
      <c r="A129" s="63"/>
      <c r="B129" s="64" t="s">
        <v>1994</v>
      </c>
      <c r="C129" s="65" t="s">
        <v>1995</v>
      </c>
      <c r="D129" s="65" t="s">
        <v>184</v>
      </c>
      <c r="E129" s="66">
        <v>0.01</v>
      </c>
      <c r="F129" s="66">
        <v>0.1</v>
      </c>
      <c r="G129" s="1">
        <v>746</v>
      </c>
      <c r="H129" s="1">
        <v>746</v>
      </c>
      <c r="I129" s="1">
        <v>74.599999999999994</v>
      </c>
      <c r="J129" s="1">
        <v>74.599999999999994</v>
      </c>
      <c r="K129" s="1"/>
      <c r="L129" s="1"/>
      <c r="M129" s="1"/>
      <c r="N129" s="1"/>
      <c r="O129" s="1"/>
      <c r="P129" s="1"/>
      <c r="R129" s="1">
        <v>893</v>
      </c>
      <c r="S129" s="1">
        <v>89.3</v>
      </c>
      <c r="T129" s="15">
        <f t="shared" si="18"/>
        <v>1.1970509383378016</v>
      </c>
      <c r="U129" s="15">
        <f t="shared" si="19"/>
        <v>1.1713989267989684</v>
      </c>
      <c r="V129" s="16">
        <f t="shared" si="20"/>
        <v>873.86359939203044</v>
      </c>
      <c r="W129" s="16">
        <f t="shared" si="21"/>
        <v>127.86359939203044</v>
      </c>
      <c r="X129" s="16">
        <f t="shared" si="22"/>
        <v>12.786359939203045</v>
      </c>
      <c r="Y129" s="15">
        <f t="shared" si="23"/>
        <v>4.5848355451969969E-2</v>
      </c>
      <c r="Z129" s="15">
        <f t="shared" si="24"/>
        <v>1.1992624151289988E-2</v>
      </c>
      <c r="AA129" s="15">
        <f t="shared" si="25"/>
        <v>1.9115055013239957E-2</v>
      </c>
      <c r="AB129" s="15">
        <f t="shared" si="26"/>
        <v>2.5652011538833303E-2</v>
      </c>
      <c r="AD129" s="21"/>
    </row>
    <row r="130" spans="1:30" ht="13.5" customHeight="1" x14ac:dyDescent="0.2">
      <c r="A130" s="63"/>
      <c r="B130" s="64" t="s">
        <v>1996</v>
      </c>
      <c r="C130" s="65" t="s">
        <v>1997</v>
      </c>
      <c r="D130" s="65" t="s">
        <v>184</v>
      </c>
      <c r="E130" s="66">
        <v>1.49E-2</v>
      </c>
      <c r="F130" s="66">
        <v>0.14899999999999999</v>
      </c>
      <c r="G130" s="1">
        <v>162</v>
      </c>
      <c r="H130" s="1">
        <v>162</v>
      </c>
      <c r="I130" s="1">
        <v>24.138000000000002</v>
      </c>
      <c r="J130" s="1">
        <v>24.138000000000002</v>
      </c>
      <c r="K130" s="1"/>
      <c r="L130" s="1"/>
      <c r="M130" s="1"/>
      <c r="N130" s="1"/>
      <c r="O130" s="1"/>
      <c r="P130" s="1"/>
      <c r="R130" s="1">
        <v>361</v>
      </c>
      <c r="S130" s="1">
        <v>53.789000000000001</v>
      </c>
      <c r="T130" s="15">
        <f t="shared" si="18"/>
        <v>2.2283950617283952</v>
      </c>
      <c r="U130" s="15">
        <f t="shared" si="19"/>
        <v>2.2027430501895617</v>
      </c>
      <c r="V130" s="16">
        <f t="shared" si="20"/>
        <v>356.84437413070901</v>
      </c>
      <c r="W130" s="16">
        <f t="shared" si="21"/>
        <v>194.84437413070901</v>
      </c>
      <c r="X130" s="16">
        <f t="shared" si="22"/>
        <v>29.031811745475643</v>
      </c>
      <c r="Y130" s="15">
        <f t="shared" si="23"/>
        <v>4.5848355451969969E-2</v>
      </c>
      <c r="Z130" s="15">
        <f t="shared" si="24"/>
        <v>1.1992624151289988E-2</v>
      </c>
      <c r="AA130" s="15">
        <f t="shared" si="25"/>
        <v>1.9115055013239957E-2</v>
      </c>
      <c r="AB130" s="15">
        <f t="shared" si="26"/>
        <v>2.5652011538833303E-2</v>
      </c>
      <c r="AD130" s="21"/>
    </row>
    <row r="131" spans="1:30" ht="13.5" customHeight="1" x14ac:dyDescent="0.2">
      <c r="A131" s="63"/>
      <c r="B131" s="64" t="s">
        <v>1998</v>
      </c>
      <c r="C131" s="65" t="s">
        <v>1999</v>
      </c>
      <c r="D131" s="65" t="s">
        <v>2000</v>
      </c>
      <c r="E131" s="66">
        <v>1.49E-3</v>
      </c>
      <c r="F131" s="66">
        <v>1.49E-2</v>
      </c>
      <c r="G131" s="1">
        <v>6610</v>
      </c>
      <c r="H131" s="1">
        <v>6610</v>
      </c>
      <c r="I131" s="1">
        <v>98.489000000000004</v>
      </c>
      <c r="J131" s="1">
        <v>98.489000000000004</v>
      </c>
      <c r="K131" s="1"/>
      <c r="L131" s="1"/>
      <c r="M131" s="1"/>
      <c r="N131" s="1"/>
      <c r="O131" s="1"/>
      <c r="P131" s="1"/>
      <c r="R131" s="1">
        <v>7480</v>
      </c>
      <c r="S131" s="1">
        <v>111.452</v>
      </c>
      <c r="T131" s="15">
        <f t="shared" si="18"/>
        <v>1.1316187594553706</v>
      </c>
      <c r="U131" s="15">
        <f t="shared" si="19"/>
        <v>1.1059667479165374</v>
      </c>
      <c r="V131" s="16">
        <f t="shared" si="20"/>
        <v>7310.4402037283116</v>
      </c>
      <c r="W131" s="16">
        <f t="shared" si="21"/>
        <v>700.44020372831164</v>
      </c>
      <c r="X131" s="16">
        <f t="shared" si="22"/>
        <v>10.436559035551843</v>
      </c>
      <c r="Y131" s="15">
        <f t="shared" si="23"/>
        <v>4.5848355451969969E-2</v>
      </c>
      <c r="Z131" s="15">
        <f t="shared" si="24"/>
        <v>1.1992624151289988E-2</v>
      </c>
      <c r="AA131" s="15">
        <f t="shared" si="25"/>
        <v>1.9115055013239957E-2</v>
      </c>
      <c r="AB131" s="15">
        <f t="shared" si="26"/>
        <v>2.5652011538833303E-2</v>
      </c>
      <c r="AD131" s="21"/>
    </row>
    <row r="132" spans="1:30" ht="30.75" customHeight="1" thickBot="1" x14ac:dyDescent="0.35">
      <c r="A132" s="53"/>
      <c r="B132" s="54" t="s">
        <v>2020</v>
      </c>
      <c r="C132" s="55" t="s">
        <v>2021</v>
      </c>
      <c r="D132" s="55"/>
      <c r="E132" s="56"/>
      <c r="F132" s="56"/>
      <c r="G132" s="57"/>
      <c r="H132" s="57"/>
      <c r="I132" s="57">
        <v>18046.650000000001</v>
      </c>
      <c r="J132" s="57">
        <v>0</v>
      </c>
      <c r="K132" s="57">
        <v>7480.5</v>
      </c>
      <c r="L132" s="57">
        <v>0</v>
      </c>
      <c r="M132" s="57">
        <v>0</v>
      </c>
      <c r="N132" s="57">
        <v>2528.4090000000001</v>
      </c>
      <c r="O132" s="57">
        <v>5821.7048999999997</v>
      </c>
      <c r="P132" s="57">
        <v>2216.285946</v>
      </c>
      <c r="R132" s="57"/>
      <c r="S132" s="57">
        <v>0</v>
      </c>
      <c r="T132" s="15"/>
      <c r="U132" s="15"/>
      <c r="V132" s="16"/>
      <c r="W132" s="16"/>
      <c r="X132" s="16"/>
      <c r="Y132" s="15"/>
      <c r="Z132" s="15"/>
      <c r="AA132" s="15"/>
      <c r="AB132" s="15"/>
      <c r="AD132" s="21"/>
    </row>
    <row r="133" spans="1:30" ht="13.5" customHeight="1" x14ac:dyDescent="0.2">
      <c r="A133" s="67">
        <v>43</v>
      </c>
      <c r="B133" s="68" t="s">
        <v>2068</v>
      </c>
      <c r="C133" s="69" t="s">
        <v>2069</v>
      </c>
      <c r="D133" s="69" t="s">
        <v>2024</v>
      </c>
      <c r="E133" s="70">
        <v>0</v>
      </c>
      <c r="F133" s="70">
        <v>40</v>
      </c>
      <c r="G133" s="71">
        <v>517.54</v>
      </c>
      <c r="H133" s="71">
        <v>295.95</v>
      </c>
      <c r="I133" s="71">
        <v>11838</v>
      </c>
      <c r="J133" s="71">
        <v>0</v>
      </c>
      <c r="K133" s="71">
        <v>5244</v>
      </c>
      <c r="L133" s="71">
        <v>0</v>
      </c>
      <c r="M133" s="71">
        <v>0</v>
      </c>
      <c r="N133" s="71">
        <v>1772.472</v>
      </c>
      <c r="O133" s="71">
        <v>3367.9065599999999</v>
      </c>
      <c r="P133" s="72">
        <v>1453.8129984</v>
      </c>
      <c r="R133" s="71">
        <v>333.42</v>
      </c>
      <c r="S133" s="71">
        <v>0</v>
      </c>
      <c r="T133" s="15"/>
      <c r="U133" s="15"/>
      <c r="V133" s="16"/>
      <c r="W133" s="16"/>
      <c r="X133" s="16"/>
      <c r="Y133" s="15"/>
      <c r="Z133" s="15"/>
      <c r="AA133" s="15"/>
      <c r="AB133" s="15"/>
      <c r="AD133" s="21"/>
    </row>
    <row r="134" spans="1:30" ht="13.5" customHeight="1" thickBot="1" x14ac:dyDescent="0.25">
      <c r="A134" s="73">
        <v>44</v>
      </c>
      <c r="B134" s="74" t="s">
        <v>2072</v>
      </c>
      <c r="C134" s="75" t="s">
        <v>2073</v>
      </c>
      <c r="D134" s="75" t="s">
        <v>2024</v>
      </c>
      <c r="E134" s="76">
        <v>0</v>
      </c>
      <c r="F134" s="76">
        <v>15</v>
      </c>
      <c r="G134" s="77">
        <v>517.54</v>
      </c>
      <c r="H134" s="77">
        <v>413.91</v>
      </c>
      <c r="I134" s="77">
        <v>6208.65</v>
      </c>
      <c r="J134" s="77">
        <v>0</v>
      </c>
      <c r="K134" s="77">
        <v>2236.5</v>
      </c>
      <c r="L134" s="77">
        <v>0</v>
      </c>
      <c r="M134" s="77">
        <v>0</v>
      </c>
      <c r="N134" s="77">
        <v>755.93700000000001</v>
      </c>
      <c r="O134" s="77">
        <v>2453.7983399999998</v>
      </c>
      <c r="P134" s="78">
        <v>762.4729476</v>
      </c>
      <c r="R134" s="77">
        <v>466.37</v>
      </c>
      <c r="S134" s="77">
        <v>0</v>
      </c>
      <c r="T134" s="15"/>
      <c r="U134" s="15"/>
      <c r="V134" s="16"/>
      <c r="W134" s="16"/>
      <c r="X134" s="16"/>
      <c r="Y134" s="15"/>
      <c r="Z134" s="15"/>
      <c r="AA134" s="15"/>
      <c r="AB134" s="15"/>
      <c r="AD134" s="21"/>
    </row>
  </sheetData>
  <mergeCells count="8">
    <mergeCell ref="Y8:AB8"/>
    <mergeCell ref="A1:P1"/>
    <mergeCell ref="J3:K3"/>
    <mergeCell ref="J4:K4"/>
    <mergeCell ref="J5:K5"/>
    <mergeCell ref="J6:K6"/>
    <mergeCell ref="J7:K7"/>
    <mergeCell ref="H8:R8"/>
  </mergeCells>
  <conditionalFormatting sqref="W1:X8 W10:X12 W34:X80 W82:X93 W95:X105 W107:X107 W135:X1048576 W14:X32 W13">
    <cfRule type="cellIs" dxfId="204" priority="8" operator="lessThan">
      <formula>0</formula>
    </cfRule>
  </conditionalFormatting>
  <conditionalFormatting sqref="W33:X33">
    <cfRule type="cellIs" dxfId="203" priority="7" operator="lessThan">
      <formula>0</formula>
    </cfRule>
  </conditionalFormatting>
  <conditionalFormatting sqref="W81:X81">
    <cfRule type="cellIs" dxfId="202" priority="6" operator="lessThan">
      <formula>0</formula>
    </cfRule>
  </conditionalFormatting>
  <conditionalFormatting sqref="W94:X94">
    <cfRule type="cellIs" dxfId="201" priority="5" operator="lessThan">
      <formula>0</formula>
    </cfRule>
  </conditionalFormatting>
  <conditionalFormatting sqref="W106:X106">
    <cfRule type="cellIs" dxfId="200" priority="4" operator="lessThan">
      <formula>0</formula>
    </cfRule>
  </conditionalFormatting>
  <conditionalFormatting sqref="W108:X134">
    <cfRule type="cellIs" dxfId="199" priority="3" operator="lessThan">
      <formula>0</formula>
    </cfRule>
  </conditionalFormatting>
  <conditionalFormatting sqref="X13">
    <cfRule type="cellIs" dxfId="198" priority="1" operator="lessThan">
      <formula>0</formula>
    </cfRule>
  </conditionalFormatting>
  <pageMargins left="0.7" right="0.7" top="0.78740157499999996" bottom="0.78740157499999996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60"/>
  <sheetViews>
    <sheetView workbookViewId="0">
      <selection activeCell="T14" sqref="T14"/>
    </sheetView>
  </sheetViews>
  <sheetFormatPr defaultColWidth="9" defaultRowHeight="14.5" x14ac:dyDescent="0.35"/>
  <cols>
    <col min="1" max="1" width="3.7265625" style="119" customWidth="1"/>
    <col min="2" max="2" width="13.26953125" style="7" customWidth="1"/>
    <col min="3" max="3" width="45.1796875" style="120" customWidth="1"/>
    <col min="4" max="4" width="3.81640625" style="120" customWidth="1"/>
    <col min="5" max="5" width="7.1796875" style="121" hidden="1" customWidth="1"/>
    <col min="6" max="6" width="9.26953125" style="121" customWidth="1"/>
    <col min="7" max="7" width="9.54296875" style="79" customWidth="1"/>
    <col min="8" max="8" width="10.54296875" style="79" customWidth="1"/>
    <col min="9" max="9" width="15.453125" style="79" hidden="1" customWidth="1"/>
    <col min="10" max="10" width="15.54296875" style="79" hidden="1" customWidth="1"/>
    <col min="11" max="11" width="14.54296875" style="79" hidden="1" customWidth="1"/>
    <col min="12" max="13" width="14" style="79" hidden="1" customWidth="1"/>
    <col min="14" max="14" width="14.54296875" style="79" hidden="1" customWidth="1"/>
    <col min="15" max="15" width="14.26953125" style="79" hidden="1" customWidth="1"/>
    <col min="16" max="16" width="16" style="79" hidden="1" customWidth="1"/>
    <col min="17" max="17" width="0" style="7" hidden="1" customWidth="1"/>
    <col min="18" max="18" width="9.54296875" style="79" customWidth="1"/>
    <col min="19" max="19" width="14.1796875" style="79" hidden="1" customWidth="1"/>
    <col min="20" max="24" width="12.7265625" style="7" customWidth="1"/>
    <col min="25" max="28" width="9" style="7"/>
    <col min="29" max="29" width="13.54296875" style="7" customWidth="1"/>
    <col min="30" max="30" width="9.81640625" style="7" customWidth="1"/>
    <col min="31" max="257" width="9" style="7"/>
    <col min="258" max="258" width="3.7265625" style="7" customWidth="1"/>
    <col min="259" max="259" width="13.26953125" style="7" customWidth="1"/>
    <col min="260" max="260" width="45.1796875" style="7" customWidth="1"/>
    <col min="261" max="261" width="3.81640625" style="7" customWidth="1"/>
    <col min="262" max="262" width="7.1796875" style="7" customWidth="1"/>
    <col min="263" max="263" width="9.26953125" style="7" customWidth="1"/>
    <col min="264" max="264" width="10.54296875" style="7" customWidth="1"/>
    <col min="265" max="265" width="15.453125" style="7" customWidth="1"/>
    <col min="266" max="266" width="15.54296875" style="7" customWidth="1"/>
    <col min="267" max="267" width="14.54296875" style="7" customWidth="1"/>
    <col min="268" max="269" width="14" style="7" customWidth="1"/>
    <col min="270" max="270" width="14.54296875" style="7" customWidth="1"/>
    <col min="271" max="271" width="14.26953125" style="7" customWidth="1"/>
    <col min="272" max="272" width="16" style="7" customWidth="1"/>
    <col min="273" max="513" width="9" style="7"/>
    <col min="514" max="514" width="3.7265625" style="7" customWidth="1"/>
    <col min="515" max="515" width="13.26953125" style="7" customWidth="1"/>
    <col min="516" max="516" width="45.1796875" style="7" customWidth="1"/>
    <col min="517" max="517" width="3.81640625" style="7" customWidth="1"/>
    <col min="518" max="518" width="7.1796875" style="7" customWidth="1"/>
    <col min="519" max="519" width="9.26953125" style="7" customWidth="1"/>
    <col min="520" max="520" width="10.54296875" style="7" customWidth="1"/>
    <col min="521" max="521" width="15.453125" style="7" customWidth="1"/>
    <col min="522" max="522" width="15.54296875" style="7" customWidth="1"/>
    <col min="523" max="523" width="14.54296875" style="7" customWidth="1"/>
    <col min="524" max="525" width="14" style="7" customWidth="1"/>
    <col min="526" max="526" width="14.54296875" style="7" customWidth="1"/>
    <col min="527" max="527" width="14.26953125" style="7" customWidth="1"/>
    <col min="528" max="528" width="16" style="7" customWidth="1"/>
    <col min="529" max="769" width="9" style="7"/>
    <col min="770" max="770" width="3.7265625" style="7" customWidth="1"/>
    <col min="771" max="771" width="13.26953125" style="7" customWidth="1"/>
    <col min="772" max="772" width="45.1796875" style="7" customWidth="1"/>
    <col min="773" max="773" width="3.81640625" style="7" customWidth="1"/>
    <col min="774" max="774" width="7.1796875" style="7" customWidth="1"/>
    <col min="775" max="775" width="9.26953125" style="7" customWidth="1"/>
    <col min="776" max="776" width="10.54296875" style="7" customWidth="1"/>
    <col min="777" max="777" width="15.453125" style="7" customWidth="1"/>
    <col min="778" max="778" width="15.54296875" style="7" customWidth="1"/>
    <col min="779" max="779" width="14.54296875" style="7" customWidth="1"/>
    <col min="780" max="781" width="14" style="7" customWidth="1"/>
    <col min="782" max="782" width="14.54296875" style="7" customWidth="1"/>
    <col min="783" max="783" width="14.26953125" style="7" customWidth="1"/>
    <col min="784" max="784" width="16" style="7" customWidth="1"/>
    <col min="785" max="1025" width="9" style="7"/>
    <col min="1026" max="1026" width="3.7265625" style="7" customWidth="1"/>
    <col min="1027" max="1027" width="13.26953125" style="7" customWidth="1"/>
    <col min="1028" max="1028" width="45.1796875" style="7" customWidth="1"/>
    <col min="1029" max="1029" width="3.81640625" style="7" customWidth="1"/>
    <col min="1030" max="1030" width="7.1796875" style="7" customWidth="1"/>
    <col min="1031" max="1031" width="9.26953125" style="7" customWidth="1"/>
    <col min="1032" max="1032" width="10.54296875" style="7" customWidth="1"/>
    <col min="1033" max="1033" width="15.453125" style="7" customWidth="1"/>
    <col min="1034" max="1034" width="15.54296875" style="7" customWidth="1"/>
    <col min="1035" max="1035" width="14.54296875" style="7" customWidth="1"/>
    <col min="1036" max="1037" width="14" style="7" customWidth="1"/>
    <col min="1038" max="1038" width="14.54296875" style="7" customWidth="1"/>
    <col min="1039" max="1039" width="14.26953125" style="7" customWidth="1"/>
    <col min="1040" max="1040" width="16" style="7" customWidth="1"/>
    <col min="1041" max="1281" width="9" style="7"/>
    <col min="1282" max="1282" width="3.7265625" style="7" customWidth="1"/>
    <col min="1283" max="1283" width="13.26953125" style="7" customWidth="1"/>
    <col min="1284" max="1284" width="45.1796875" style="7" customWidth="1"/>
    <col min="1285" max="1285" width="3.81640625" style="7" customWidth="1"/>
    <col min="1286" max="1286" width="7.1796875" style="7" customWidth="1"/>
    <col min="1287" max="1287" width="9.26953125" style="7" customWidth="1"/>
    <col min="1288" max="1288" width="10.54296875" style="7" customWidth="1"/>
    <col min="1289" max="1289" width="15.453125" style="7" customWidth="1"/>
    <col min="1290" max="1290" width="15.54296875" style="7" customWidth="1"/>
    <col min="1291" max="1291" width="14.54296875" style="7" customWidth="1"/>
    <col min="1292" max="1293" width="14" style="7" customWidth="1"/>
    <col min="1294" max="1294" width="14.54296875" style="7" customWidth="1"/>
    <col min="1295" max="1295" width="14.26953125" style="7" customWidth="1"/>
    <col min="1296" max="1296" width="16" style="7" customWidth="1"/>
    <col min="1297" max="1537" width="9" style="7"/>
    <col min="1538" max="1538" width="3.7265625" style="7" customWidth="1"/>
    <col min="1539" max="1539" width="13.26953125" style="7" customWidth="1"/>
    <col min="1540" max="1540" width="45.1796875" style="7" customWidth="1"/>
    <col min="1541" max="1541" width="3.81640625" style="7" customWidth="1"/>
    <col min="1542" max="1542" width="7.1796875" style="7" customWidth="1"/>
    <col min="1543" max="1543" width="9.26953125" style="7" customWidth="1"/>
    <col min="1544" max="1544" width="10.54296875" style="7" customWidth="1"/>
    <col min="1545" max="1545" width="15.453125" style="7" customWidth="1"/>
    <col min="1546" max="1546" width="15.54296875" style="7" customWidth="1"/>
    <col min="1547" max="1547" width="14.54296875" style="7" customWidth="1"/>
    <col min="1548" max="1549" width="14" style="7" customWidth="1"/>
    <col min="1550" max="1550" width="14.54296875" style="7" customWidth="1"/>
    <col min="1551" max="1551" width="14.26953125" style="7" customWidth="1"/>
    <col min="1552" max="1552" width="16" style="7" customWidth="1"/>
    <col min="1553" max="1793" width="9" style="7"/>
    <col min="1794" max="1794" width="3.7265625" style="7" customWidth="1"/>
    <col min="1795" max="1795" width="13.26953125" style="7" customWidth="1"/>
    <col min="1796" max="1796" width="45.1796875" style="7" customWidth="1"/>
    <col min="1797" max="1797" width="3.81640625" style="7" customWidth="1"/>
    <col min="1798" max="1798" width="7.1796875" style="7" customWidth="1"/>
    <col min="1799" max="1799" width="9.26953125" style="7" customWidth="1"/>
    <col min="1800" max="1800" width="10.54296875" style="7" customWidth="1"/>
    <col min="1801" max="1801" width="15.453125" style="7" customWidth="1"/>
    <col min="1802" max="1802" width="15.54296875" style="7" customWidth="1"/>
    <col min="1803" max="1803" width="14.54296875" style="7" customWidth="1"/>
    <col min="1804" max="1805" width="14" style="7" customWidth="1"/>
    <col min="1806" max="1806" width="14.54296875" style="7" customWidth="1"/>
    <col min="1807" max="1807" width="14.26953125" style="7" customWidth="1"/>
    <col min="1808" max="1808" width="16" style="7" customWidth="1"/>
    <col min="1809" max="2049" width="9" style="7"/>
    <col min="2050" max="2050" width="3.7265625" style="7" customWidth="1"/>
    <col min="2051" max="2051" width="13.26953125" style="7" customWidth="1"/>
    <col min="2052" max="2052" width="45.1796875" style="7" customWidth="1"/>
    <col min="2053" max="2053" width="3.81640625" style="7" customWidth="1"/>
    <col min="2054" max="2054" width="7.1796875" style="7" customWidth="1"/>
    <col min="2055" max="2055" width="9.26953125" style="7" customWidth="1"/>
    <col min="2056" max="2056" width="10.54296875" style="7" customWidth="1"/>
    <col min="2057" max="2057" width="15.453125" style="7" customWidth="1"/>
    <col min="2058" max="2058" width="15.54296875" style="7" customWidth="1"/>
    <col min="2059" max="2059" width="14.54296875" style="7" customWidth="1"/>
    <col min="2060" max="2061" width="14" style="7" customWidth="1"/>
    <col min="2062" max="2062" width="14.54296875" style="7" customWidth="1"/>
    <col min="2063" max="2063" width="14.26953125" style="7" customWidth="1"/>
    <col min="2064" max="2064" width="16" style="7" customWidth="1"/>
    <col min="2065" max="2305" width="9" style="7"/>
    <col min="2306" max="2306" width="3.7265625" style="7" customWidth="1"/>
    <col min="2307" max="2307" width="13.26953125" style="7" customWidth="1"/>
    <col min="2308" max="2308" width="45.1796875" style="7" customWidth="1"/>
    <col min="2309" max="2309" width="3.81640625" style="7" customWidth="1"/>
    <col min="2310" max="2310" width="7.1796875" style="7" customWidth="1"/>
    <col min="2311" max="2311" width="9.26953125" style="7" customWidth="1"/>
    <col min="2312" max="2312" width="10.54296875" style="7" customWidth="1"/>
    <col min="2313" max="2313" width="15.453125" style="7" customWidth="1"/>
    <col min="2314" max="2314" width="15.54296875" style="7" customWidth="1"/>
    <col min="2315" max="2315" width="14.54296875" style="7" customWidth="1"/>
    <col min="2316" max="2317" width="14" style="7" customWidth="1"/>
    <col min="2318" max="2318" width="14.54296875" style="7" customWidth="1"/>
    <col min="2319" max="2319" width="14.26953125" style="7" customWidth="1"/>
    <col min="2320" max="2320" width="16" style="7" customWidth="1"/>
    <col min="2321" max="2561" width="9" style="7"/>
    <col min="2562" max="2562" width="3.7265625" style="7" customWidth="1"/>
    <col min="2563" max="2563" width="13.26953125" style="7" customWidth="1"/>
    <col min="2564" max="2564" width="45.1796875" style="7" customWidth="1"/>
    <col min="2565" max="2565" width="3.81640625" style="7" customWidth="1"/>
    <col min="2566" max="2566" width="7.1796875" style="7" customWidth="1"/>
    <col min="2567" max="2567" width="9.26953125" style="7" customWidth="1"/>
    <col min="2568" max="2568" width="10.54296875" style="7" customWidth="1"/>
    <col min="2569" max="2569" width="15.453125" style="7" customWidth="1"/>
    <col min="2570" max="2570" width="15.54296875" style="7" customWidth="1"/>
    <col min="2571" max="2571" width="14.54296875" style="7" customWidth="1"/>
    <col min="2572" max="2573" width="14" style="7" customWidth="1"/>
    <col min="2574" max="2574" width="14.54296875" style="7" customWidth="1"/>
    <col min="2575" max="2575" width="14.26953125" style="7" customWidth="1"/>
    <col min="2576" max="2576" width="16" style="7" customWidth="1"/>
    <col min="2577" max="2817" width="9" style="7"/>
    <col min="2818" max="2818" width="3.7265625" style="7" customWidth="1"/>
    <col min="2819" max="2819" width="13.26953125" style="7" customWidth="1"/>
    <col min="2820" max="2820" width="45.1796875" style="7" customWidth="1"/>
    <col min="2821" max="2821" width="3.81640625" style="7" customWidth="1"/>
    <col min="2822" max="2822" width="7.1796875" style="7" customWidth="1"/>
    <col min="2823" max="2823" width="9.26953125" style="7" customWidth="1"/>
    <col min="2824" max="2824" width="10.54296875" style="7" customWidth="1"/>
    <col min="2825" max="2825" width="15.453125" style="7" customWidth="1"/>
    <col min="2826" max="2826" width="15.54296875" style="7" customWidth="1"/>
    <col min="2827" max="2827" width="14.54296875" style="7" customWidth="1"/>
    <col min="2828" max="2829" width="14" style="7" customWidth="1"/>
    <col min="2830" max="2830" width="14.54296875" style="7" customWidth="1"/>
    <col min="2831" max="2831" width="14.26953125" style="7" customWidth="1"/>
    <col min="2832" max="2832" width="16" style="7" customWidth="1"/>
    <col min="2833" max="3073" width="9" style="7"/>
    <col min="3074" max="3074" width="3.7265625" style="7" customWidth="1"/>
    <col min="3075" max="3075" width="13.26953125" style="7" customWidth="1"/>
    <col min="3076" max="3076" width="45.1796875" style="7" customWidth="1"/>
    <col min="3077" max="3077" width="3.81640625" style="7" customWidth="1"/>
    <col min="3078" max="3078" width="7.1796875" style="7" customWidth="1"/>
    <col min="3079" max="3079" width="9.26953125" style="7" customWidth="1"/>
    <col min="3080" max="3080" width="10.54296875" style="7" customWidth="1"/>
    <col min="3081" max="3081" width="15.453125" style="7" customWidth="1"/>
    <col min="3082" max="3082" width="15.54296875" style="7" customWidth="1"/>
    <col min="3083" max="3083" width="14.54296875" style="7" customWidth="1"/>
    <col min="3084" max="3085" width="14" style="7" customWidth="1"/>
    <col min="3086" max="3086" width="14.54296875" style="7" customWidth="1"/>
    <col min="3087" max="3087" width="14.26953125" style="7" customWidth="1"/>
    <col min="3088" max="3088" width="16" style="7" customWidth="1"/>
    <col min="3089" max="3329" width="9" style="7"/>
    <col min="3330" max="3330" width="3.7265625" style="7" customWidth="1"/>
    <col min="3331" max="3331" width="13.26953125" style="7" customWidth="1"/>
    <col min="3332" max="3332" width="45.1796875" style="7" customWidth="1"/>
    <col min="3333" max="3333" width="3.81640625" style="7" customWidth="1"/>
    <col min="3334" max="3334" width="7.1796875" style="7" customWidth="1"/>
    <col min="3335" max="3335" width="9.26953125" style="7" customWidth="1"/>
    <col min="3336" max="3336" width="10.54296875" style="7" customWidth="1"/>
    <col min="3337" max="3337" width="15.453125" style="7" customWidth="1"/>
    <col min="3338" max="3338" width="15.54296875" style="7" customWidth="1"/>
    <col min="3339" max="3339" width="14.54296875" style="7" customWidth="1"/>
    <col min="3340" max="3341" width="14" style="7" customWidth="1"/>
    <col min="3342" max="3342" width="14.54296875" style="7" customWidth="1"/>
    <col min="3343" max="3343" width="14.26953125" style="7" customWidth="1"/>
    <col min="3344" max="3344" width="16" style="7" customWidth="1"/>
    <col min="3345" max="3585" width="9" style="7"/>
    <col min="3586" max="3586" width="3.7265625" style="7" customWidth="1"/>
    <col min="3587" max="3587" width="13.26953125" style="7" customWidth="1"/>
    <col min="3588" max="3588" width="45.1796875" style="7" customWidth="1"/>
    <col min="3589" max="3589" width="3.81640625" style="7" customWidth="1"/>
    <col min="3590" max="3590" width="7.1796875" style="7" customWidth="1"/>
    <col min="3591" max="3591" width="9.26953125" style="7" customWidth="1"/>
    <col min="3592" max="3592" width="10.54296875" style="7" customWidth="1"/>
    <col min="3593" max="3593" width="15.453125" style="7" customWidth="1"/>
    <col min="3594" max="3594" width="15.54296875" style="7" customWidth="1"/>
    <col min="3595" max="3595" width="14.54296875" style="7" customWidth="1"/>
    <col min="3596" max="3597" width="14" style="7" customWidth="1"/>
    <col min="3598" max="3598" width="14.54296875" style="7" customWidth="1"/>
    <col min="3599" max="3599" width="14.26953125" style="7" customWidth="1"/>
    <col min="3600" max="3600" width="16" style="7" customWidth="1"/>
    <col min="3601" max="3841" width="9" style="7"/>
    <col min="3842" max="3842" width="3.7265625" style="7" customWidth="1"/>
    <col min="3843" max="3843" width="13.26953125" style="7" customWidth="1"/>
    <col min="3844" max="3844" width="45.1796875" style="7" customWidth="1"/>
    <col min="3845" max="3845" width="3.81640625" style="7" customWidth="1"/>
    <col min="3846" max="3846" width="7.1796875" style="7" customWidth="1"/>
    <col min="3847" max="3847" width="9.26953125" style="7" customWidth="1"/>
    <col min="3848" max="3848" width="10.54296875" style="7" customWidth="1"/>
    <col min="3849" max="3849" width="15.453125" style="7" customWidth="1"/>
    <col min="3850" max="3850" width="15.54296875" style="7" customWidth="1"/>
    <col min="3851" max="3851" width="14.54296875" style="7" customWidth="1"/>
    <col min="3852" max="3853" width="14" style="7" customWidth="1"/>
    <col min="3854" max="3854" width="14.54296875" style="7" customWidth="1"/>
    <col min="3855" max="3855" width="14.26953125" style="7" customWidth="1"/>
    <col min="3856" max="3856" width="16" style="7" customWidth="1"/>
    <col min="3857" max="4097" width="9" style="7"/>
    <col min="4098" max="4098" width="3.7265625" style="7" customWidth="1"/>
    <col min="4099" max="4099" width="13.26953125" style="7" customWidth="1"/>
    <col min="4100" max="4100" width="45.1796875" style="7" customWidth="1"/>
    <col min="4101" max="4101" width="3.81640625" style="7" customWidth="1"/>
    <col min="4102" max="4102" width="7.1796875" style="7" customWidth="1"/>
    <col min="4103" max="4103" width="9.26953125" style="7" customWidth="1"/>
    <col min="4104" max="4104" width="10.54296875" style="7" customWidth="1"/>
    <col min="4105" max="4105" width="15.453125" style="7" customWidth="1"/>
    <col min="4106" max="4106" width="15.54296875" style="7" customWidth="1"/>
    <col min="4107" max="4107" width="14.54296875" style="7" customWidth="1"/>
    <col min="4108" max="4109" width="14" style="7" customWidth="1"/>
    <col min="4110" max="4110" width="14.54296875" style="7" customWidth="1"/>
    <col min="4111" max="4111" width="14.26953125" style="7" customWidth="1"/>
    <col min="4112" max="4112" width="16" style="7" customWidth="1"/>
    <col min="4113" max="4353" width="9" style="7"/>
    <col min="4354" max="4354" width="3.7265625" style="7" customWidth="1"/>
    <col min="4355" max="4355" width="13.26953125" style="7" customWidth="1"/>
    <col min="4356" max="4356" width="45.1796875" style="7" customWidth="1"/>
    <col min="4357" max="4357" width="3.81640625" style="7" customWidth="1"/>
    <col min="4358" max="4358" width="7.1796875" style="7" customWidth="1"/>
    <col min="4359" max="4359" width="9.26953125" style="7" customWidth="1"/>
    <col min="4360" max="4360" width="10.54296875" style="7" customWidth="1"/>
    <col min="4361" max="4361" width="15.453125" style="7" customWidth="1"/>
    <col min="4362" max="4362" width="15.54296875" style="7" customWidth="1"/>
    <col min="4363" max="4363" width="14.54296875" style="7" customWidth="1"/>
    <col min="4364" max="4365" width="14" style="7" customWidth="1"/>
    <col min="4366" max="4366" width="14.54296875" style="7" customWidth="1"/>
    <col min="4367" max="4367" width="14.26953125" style="7" customWidth="1"/>
    <col min="4368" max="4368" width="16" style="7" customWidth="1"/>
    <col min="4369" max="4609" width="9" style="7"/>
    <col min="4610" max="4610" width="3.7265625" style="7" customWidth="1"/>
    <col min="4611" max="4611" width="13.26953125" style="7" customWidth="1"/>
    <col min="4612" max="4612" width="45.1796875" style="7" customWidth="1"/>
    <col min="4613" max="4613" width="3.81640625" style="7" customWidth="1"/>
    <col min="4614" max="4614" width="7.1796875" style="7" customWidth="1"/>
    <col min="4615" max="4615" width="9.26953125" style="7" customWidth="1"/>
    <col min="4616" max="4616" width="10.54296875" style="7" customWidth="1"/>
    <col min="4617" max="4617" width="15.453125" style="7" customWidth="1"/>
    <col min="4618" max="4618" width="15.54296875" style="7" customWidth="1"/>
    <col min="4619" max="4619" width="14.54296875" style="7" customWidth="1"/>
    <col min="4620" max="4621" width="14" style="7" customWidth="1"/>
    <col min="4622" max="4622" width="14.54296875" style="7" customWidth="1"/>
    <col min="4623" max="4623" width="14.26953125" style="7" customWidth="1"/>
    <col min="4624" max="4624" width="16" style="7" customWidth="1"/>
    <col min="4625" max="4865" width="9" style="7"/>
    <col min="4866" max="4866" width="3.7265625" style="7" customWidth="1"/>
    <col min="4867" max="4867" width="13.26953125" style="7" customWidth="1"/>
    <col min="4868" max="4868" width="45.1796875" style="7" customWidth="1"/>
    <col min="4869" max="4869" width="3.81640625" style="7" customWidth="1"/>
    <col min="4870" max="4870" width="7.1796875" style="7" customWidth="1"/>
    <col min="4871" max="4871" width="9.26953125" style="7" customWidth="1"/>
    <col min="4872" max="4872" width="10.54296875" style="7" customWidth="1"/>
    <col min="4873" max="4873" width="15.453125" style="7" customWidth="1"/>
    <col min="4874" max="4874" width="15.54296875" style="7" customWidth="1"/>
    <col min="4875" max="4875" width="14.54296875" style="7" customWidth="1"/>
    <col min="4876" max="4877" width="14" style="7" customWidth="1"/>
    <col min="4878" max="4878" width="14.54296875" style="7" customWidth="1"/>
    <col min="4879" max="4879" width="14.26953125" style="7" customWidth="1"/>
    <col min="4880" max="4880" width="16" style="7" customWidth="1"/>
    <col min="4881" max="5121" width="9" style="7"/>
    <col min="5122" max="5122" width="3.7265625" style="7" customWidth="1"/>
    <col min="5123" max="5123" width="13.26953125" style="7" customWidth="1"/>
    <col min="5124" max="5124" width="45.1796875" style="7" customWidth="1"/>
    <col min="5125" max="5125" width="3.81640625" style="7" customWidth="1"/>
    <col min="5126" max="5126" width="7.1796875" style="7" customWidth="1"/>
    <col min="5127" max="5127" width="9.26953125" style="7" customWidth="1"/>
    <col min="5128" max="5128" width="10.54296875" style="7" customWidth="1"/>
    <col min="5129" max="5129" width="15.453125" style="7" customWidth="1"/>
    <col min="5130" max="5130" width="15.54296875" style="7" customWidth="1"/>
    <col min="5131" max="5131" width="14.54296875" style="7" customWidth="1"/>
    <col min="5132" max="5133" width="14" style="7" customWidth="1"/>
    <col min="5134" max="5134" width="14.54296875" style="7" customWidth="1"/>
    <col min="5135" max="5135" width="14.26953125" style="7" customWidth="1"/>
    <col min="5136" max="5136" width="16" style="7" customWidth="1"/>
    <col min="5137" max="5377" width="9" style="7"/>
    <col min="5378" max="5378" width="3.7265625" style="7" customWidth="1"/>
    <col min="5379" max="5379" width="13.26953125" style="7" customWidth="1"/>
    <col min="5380" max="5380" width="45.1796875" style="7" customWidth="1"/>
    <col min="5381" max="5381" width="3.81640625" style="7" customWidth="1"/>
    <col min="5382" max="5382" width="7.1796875" style="7" customWidth="1"/>
    <col min="5383" max="5383" width="9.26953125" style="7" customWidth="1"/>
    <col min="5384" max="5384" width="10.54296875" style="7" customWidth="1"/>
    <col min="5385" max="5385" width="15.453125" style="7" customWidth="1"/>
    <col min="5386" max="5386" width="15.54296875" style="7" customWidth="1"/>
    <col min="5387" max="5387" width="14.54296875" style="7" customWidth="1"/>
    <col min="5388" max="5389" width="14" style="7" customWidth="1"/>
    <col min="5390" max="5390" width="14.54296875" style="7" customWidth="1"/>
    <col min="5391" max="5391" width="14.26953125" style="7" customWidth="1"/>
    <col min="5392" max="5392" width="16" style="7" customWidth="1"/>
    <col min="5393" max="5633" width="9" style="7"/>
    <col min="5634" max="5634" width="3.7265625" style="7" customWidth="1"/>
    <col min="5635" max="5635" width="13.26953125" style="7" customWidth="1"/>
    <col min="5636" max="5636" width="45.1796875" style="7" customWidth="1"/>
    <col min="5637" max="5637" width="3.81640625" style="7" customWidth="1"/>
    <col min="5638" max="5638" width="7.1796875" style="7" customWidth="1"/>
    <col min="5639" max="5639" width="9.26953125" style="7" customWidth="1"/>
    <col min="5640" max="5640" width="10.54296875" style="7" customWidth="1"/>
    <col min="5641" max="5641" width="15.453125" style="7" customWidth="1"/>
    <col min="5642" max="5642" width="15.54296875" style="7" customWidth="1"/>
    <col min="5643" max="5643" width="14.54296875" style="7" customWidth="1"/>
    <col min="5644" max="5645" width="14" style="7" customWidth="1"/>
    <col min="5646" max="5646" width="14.54296875" style="7" customWidth="1"/>
    <col min="5647" max="5647" width="14.26953125" style="7" customWidth="1"/>
    <col min="5648" max="5648" width="16" style="7" customWidth="1"/>
    <col min="5649" max="5889" width="9" style="7"/>
    <col min="5890" max="5890" width="3.7265625" style="7" customWidth="1"/>
    <col min="5891" max="5891" width="13.26953125" style="7" customWidth="1"/>
    <col min="5892" max="5892" width="45.1796875" style="7" customWidth="1"/>
    <col min="5893" max="5893" width="3.81640625" style="7" customWidth="1"/>
    <col min="5894" max="5894" width="7.1796875" style="7" customWidth="1"/>
    <col min="5895" max="5895" width="9.26953125" style="7" customWidth="1"/>
    <col min="5896" max="5896" width="10.54296875" style="7" customWidth="1"/>
    <col min="5897" max="5897" width="15.453125" style="7" customWidth="1"/>
    <col min="5898" max="5898" width="15.54296875" style="7" customWidth="1"/>
    <col min="5899" max="5899" width="14.54296875" style="7" customWidth="1"/>
    <col min="5900" max="5901" width="14" style="7" customWidth="1"/>
    <col min="5902" max="5902" width="14.54296875" style="7" customWidth="1"/>
    <col min="5903" max="5903" width="14.26953125" style="7" customWidth="1"/>
    <col min="5904" max="5904" width="16" style="7" customWidth="1"/>
    <col min="5905" max="6145" width="9" style="7"/>
    <col min="6146" max="6146" width="3.7265625" style="7" customWidth="1"/>
    <col min="6147" max="6147" width="13.26953125" style="7" customWidth="1"/>
    <col min="6148" max="6148" width="45.1796875" style="7" customWidth="1"/>
    <col min="6149" max="6149" width="3.81640625" style="7" customWidth="1"/>
    <col min="6150" max="6150" width="7.1796875" style="7" customWidth="1"/>
    <col min="6151" max="6151" width="9.26953125" style="7" customWidth="1"/>
    <col min="6152" max="6152" width="10.54296875" style="7" customWidth="1"/>
    <col min="6153" max="6153" width="15.453125" style="7" customWidth="1"/>
    <col min="6154" max="6154" width="15.54296875" style="7" customWidth="1"/>
    <col min="6155" max="6155" width="14.54296875" style="7" customWidth="1"/>
    <col min="6156" max="6157" width="14" style="7" customWidth="1"/>
    <col min="6158" max="6158" width="14.54296875" style="7" customWidth="1"/>
    <col min="6159" max="6159" width="14.26953125" style="7" customWidth="1"/>
    <col min="6160" max="6160" width="16" style="7" customWidth="1"/>
    <col min="6161" max="6401" width="9" style="7"/>
    <col min="6402" max="6402" width="3.7265625" style="7" customWidth="1"/>
    <col min="6403" max="6403" width="13.26953125" style="7" customWidth="1"/>
    <col min="6404" max="6404" width="45.1796875" style="7" customWidth="1"/>
    <col min="6405" max="6405" width="3.81640625" style="7" customWidth="1"/>
    <col min="6406" max="6406" width="7.1796875" style="7" customWidth="1"/>
    <col min="6407" max="6407" width="9.26953125" style="7" customWidth="1"/>
    <col min="6408" max="6408" width="10.54296875" style="7" customWidth="1"/>
    <col min="6409" max="6409" width="15.453125" style="7" customWidth="1"/>
    <col min="6410" max="6410" width="15.54296875" style="7" customWidth="1"/>
    <col min="6411" max="6411" width="14.54296875" style="7" customWidth="1"/>
    <col min="6412" max="6413" width="14" style="7" customWidth="1"/>
    <col min="6414" max="6414" width="14.54296875" style="7" customWidth="1"/>
    <col min="6415" max="6415" width="14.26953125" style="7" customWidth="1"/>
    <col min="6416" max="6416" width="16" style="7" customWidth="1"/>
    <col min="6417" max="6657" width="9" style="7"/>
    <col min="6658" max="6658" width="3.7265625" style="7" customWidth="1"/>
    <col min="6659" max="6659" width="13.26953125" style="7" customWidth="1"/>
    <col min="6660" max="6660" width="45.1796875" style="7" customWidth="1"/>
    <col min="6661" max="6661" width="3.81640625" style="7" customWidth="1"/>
    <col min="6662" max="6662" width="7.1796875" style="7" customWidth="1"/>
    <col min="6663" max="6663" width="9.26953125" style="7" customWidth="1"/>
    <col min="6664" max="6664" width="10.54296875" style="7" customWidth="1"/>
    <col min="6665" max="6665" width="15.453125" style="7" customWidth="1"/>
    <col min="6666" max="6666" width="15.54296875" style="7" customWidth="1"/>
    <col min="6667" max="6667" width="14.54296875" style="7" customWidth="1"/>
    <col min="6668" max="6669" width="14" style="7" customWidth="1"/>
    <col min="6670" max="6670" width="14.54296875" style="7" customWidth="1"/>
    <col min="6671" max="6671" width="14.26953125" style="7" customWidth="1"/>
    <col min="6672" max="6672" width="16" style="7" customWidth="1"/>
    <col min="6673" max="6913" width="9" style="7"/>
    <col min="6914" max="6914" width="3.7265625" style="7" customWidth="1"/>
    <col min="6915" max="6915" width="13.26953125" style="7" customWidth="1"/>
    <col min="6916" max="6916" width="45.1796875" style="7" customWidth="1"/>
    <col min="6917" max="6917" width="3.81640625" style="7" customWidth="1"/>
    <col min="6918" max="6918" width="7.1796875" style="7" customWidth="1"/>
    <col min="6919" max="6919" width="9.26953125" style="7" customWidth="1"/>
    <col min="6920" max="6920" width="10.54296875" style="7" customWidth="1"/>
    <col min="6921" max="6921" width="15.453125" style="7" customWidth="1"/>
    <col min="6922" max="6922" width="15.54296875" style="7" customWidth="1"/>
    <col min="6923" max="6923" width="14.54296875" style="7" customWidth="1"/>
    <col min="6924" max="6925" width="14" style="7" customWidth="1"/>
    <col min="6926" max="6926" width="14.54296875" style="7" customWidth="1"/>
    <col min="6927" max="6927" width="14.26953125" style="7" customWidth="1"/>
    <col min="6928" max="6928" width="16" style="7" customWidth="1"/>
    <col min="6929" max="7169" width="9" style="7"/>
    <col min="7170" max="7170" width="3.7265625" style="7" customWidth="1"/>
    <col min="7171" max="7171" width="13.26953125" style="7" customWidth="1"/>
    <col min="7172" max="7172" width="45.1796875" style="7" customWidth="1"/>
    <col min="7173" max="7173" width="3.81640625" style="7" customWidth="1"/>
    <col min="7174" max="7174" width="7.1796875" style="7" customWidth="1"/>
    <col min="7175" max="7175" width="9.26953125" style="7" customWidth="1"/>
    <col min="7176" max="7176" width="10.54296875" style="7" customWidth="1"/>
    <col min="7177" max="7177" width="15.453125" style="7" customWidth="1"/>
    <col min="7178" max="7178" width="15.54296875" style="7" customWidth="1"/>
    <col min="7179" max="7179" width="14.54296875" style="7" customWidth="1"/>
    <col min="7180" max="7181" width="14" style="7" customWidth="1"/>
    <col min="7182" max="7182" width="14.54296875" style="7" customWidth="1"/>
    <col min="7183" max="7183" width="14.26953125" style="7" customWidth="1"/>
    <col min="7184" max="7184" width="16" style="7" customWidth="1"/>
    <col min="7185" max="7425" width="9" style="7"/>
    <col min="7426" max="7426" width="3.7265625" style="7" customWidth="1"/>
    <col min="7427" max="7427" width="13.26953125" style="7" customWidth="1"/>
    <col min="7428" max="7428" width="45.1796875" style="7" customWidth="1"/>
    <col min="7429" max="7429" width="3.81640625" style="7" customWidth="1"/>
    <col min="7430" max="7430" width="7.1796875" style="7" customWidth="1"/>
    <col min="7431" max="7431" width="9.26953125" style="7" customWidth="1"/>
    <col min="7432" max="7432" width="10.54296875" style="7" customWidth="1"/>
    <col min="7433" max="7433" width="15.453125" style="7" customWidth="1"/>
    <col min="7434" max="7434" width="15.54296875" style="7" customWidth="1"/>
    <col min="7435" max="7435" width="14.54296875" style="7" customWidth="1"/>
    <col min="7436" max="7437" width="14" style="7" customWidth="1"/>
    <col min="7438" max="7438" width="14.54296875" style="7" customWidth="1"/>
    <col min="7439" max="7439" width="14.26953125" style="7" customWidth="1"/>
    <col min="7440" max="7440" width="16" style="7" customWidth="1"/>
    <col min="7441" max="7681" width="9" style="7"/>
    <col min="7682" max="7682" width="3.7265625" style="7" customWidth="1"/>
    <col min="7683" max="7683" width="13.26953125" style="7" customWidth="1"/>
    <col min="7684" max="7684" width="45.1796875" style="7" customWidth="1"/>
    <col min="7685" max="7685" width="3.81640625" style="7" customWidth="1"/>
    <col min="7686" max="7686" width="7.1796875" style="7" customWidth="1"/>
    <col min="7687" max="7687" width="9.26953125" style="7" customWidth="1"/>
    <col min="7688" max="7688" width="10.54296875" style="7" customWidth="1"/>
    <col min="7689" max="7689" width="15.453125" style="7" customWidth="1"/>
    <col min="7690" max="7690" width="15.54296875" style="7" customWidth="1"/>
    <col min="7691" max="7691" width="14.54296875" style="7" customWidth="1"/>
    <col min="7692" max="7693" width="14" style="7" customWidth="1"/>
    <col min="7694" max="7694" width="14.54296875" style="7" customWidth="1"/>
    <col min="7695" max="7695" width="14.26953125" style="7" customWidth="1"/>
    <col min="7696" max="7696" width="16" style="7" customWidth="1"/>
    <col min="7697" max="7937" width="9" style="7"/>
    <col min="7938" max="7938" width="3.7265625" style="7" customWidth="1"/>
    <col min="7939" max="7939" width="13.26953125" style="7" customWidth="1"/>
    <col min="7940" max="7940" width="45.1796875" style="7" customWidth="1"/>
    <col min="7941" max="7941" width="3.81640625" style="7" customWidth="1"/>
    <col min="7942" max="7942" width="7.1796875" style="7" customWidth="1"/>
    <col min="7943" max="7943" width="9.26953125" style="7" customWidth="1"/>
    <col min="7944" max="7944" width="10.54296875" style="7" customWidth="1"/>
    <col min="7945" max="7945" width="15.453125" style="7" customWidth="1"/>
    <col min="7946" max="7946" width="15.54296875" style="7" customWidth="1"/>
    <col min="7947" max="7947" width="14.54296875" style="7" customWidth="1"/>
    <col min="7948" max="7949" width="14" style="7" customWidth="1"/>
    <col min="7950" max="7950" width="14.54296875" style="7" customWidth="1"/>
    <col min="7951" max="7951" width="14.26953125" style="7" customWidth="1"/>
    <col min="7952" max="7952" width="16" style="7" customWidth="1"/>
    <col min="7953" max="8193" width="9" style="7"/>
    <col min="8194" max="8194" width="3.7265625" style="7" customWidth="1"/>
    <col min="8195" max="8195" width="13.26953125" style="7" customWidth="1"/>
    <col min="8196" max="8196" width="45.1796875" style="7" customWidth="1"/>
    <col min="8197" max="8197" width="3.81640625" style="7" customWidth="1"/>
    <col min="8198" max="8198" width="7.1796875" style="7" customWidth="1"/>
    <col min="8199" max="8199" width="9.26953125" style="7" customWidth="1"/>
    <col min="8200" max="8200" width="10.54296875" style="7" customWidth="1"/>
    <col min="8201" max="8201" width="15.453125" style="7" customWidth="1"/>
    <col min="8202" max="8202" width="15.54296875" style="7" customWidth="1"/>
    <col min="8203" max="8203" width="14.54296875" style="7" customWidth="1"/>
    <col min="8204" max="8205" width="14" style="7" customWidth="1"/>
    <col min="8206" max="8206" width="14.54296875" style="7" customWidth="1"/>
    <col min="8207" max="8207" width="14.26953125" style="7" customWidth="1"/>
    <col min="8208" max="8208" width="16" style="7" customWidth="1"/>
    <col min="8209" max="8449" width="9" style="7"/>
    <col min="8450" max="8450" width="3.7265625" style="7" customWidth="1"/>
    <col min="8451" max="8451" width="13.26953125" style="7" customWidth="1"/>
    <col min="8452" max="8452" width="45.1796875" style="7" customWidth="1"/>
    <col min="8453" max="8453" width="3.81640625" style="7" customWidth="1"/>
    <col min="8454" max="8454" width="7.1796875" style="7" customWidth="1"/>
    <col min="8455" max="8455" width="9.26953125" style="7" customWidth="1"/>
    <col min="8456" max="8456" width="10.54296875" style="7" customWidth="1"/>
    <col min="8457" max="8457" width="15.453125" style="7" customWidth="1"/>
    <col min="8458" max="8458" width="15.54296875" style="7" customWidth="1"/>
    <col min="8459" max="8459" width="14.54296875" style="7" customWidth="1"/>
    <col min="8460" max="8461" width="14" style="7" customWidth="1"/>
    <col min="8462" max="8462" width="14.54296875" style="7" customWidth="1"/>
    <col min="8463" max="8463" width="14.26953125" style="7" customWidth="1"/>
    <col min="8464" max="8464" width="16" style="7" customWidth="1"/>
    <col min="8465" max="8705" width="9" style="7"/>
    <col min="8706" max="8706" width="3.7265625" style="7" customWidth="1"/>
    <col min="8707" max="8707" width="13.26953125" style="7" customWidth="1"/>
    <col min="8708" max="8708" width="45.1796875" style="7" customWidth="1"/>
    <col min="8709" max="8709" width="3.81640625" style="7" customWidth="1"/>
    <col min="8710" max="8710" width="7.1796875" style="7" customWidth="1"/>
    <col min="8711" max="8711" width="9.26953125" style="7" customWidth="1"/>
    <col min="8712" max="8712" width="10.54296875" style="7" customWidth="1"/>
    <col min="8713" max="8713" width="15.453125" style="7" customWidth="1"/>
    <col min="8714" max="8714" width="15.54296875" style="7" customWidth="1"/>
    <col min="8715" max="8715" width="14.54296875" style="7" customWidth="1"/>
    <col min="8716" max="8717" width="14" style="7" customWidth="1"/>
    <col min="8718" max="8718" width="14.54296875" style="7" customWidth="1"/>
    <col min="8719" max="8719" width="14.26953125" style="7" customWidth="1"/>
    <col min="8720" max="8720" width="16" style="7" customWidth="1"/>
    <col min="8721" max="8961" width="9" style="7"/>
    <col min="8962" max="8962" width="3.7265625" style="7" customWidth="1"/>
    <col min="8963" max="8963" width="13.26953125" style="7" customWidth="1"/>
    <col min="8964" max="8964" width="45.1796875" style="7" customWidth="1"/>
    <col min="8965" max="8965" width="3.81640625" style="7" customWidth="1"/>
    <col min="8966" max="8966" width="7.1796875" style="7" customWidth="1"/>
    <col min="8967" max="8967" width="9.26953125" style="7" customWidth="1"/>
    <col min="8968" max="8968" width="10.54296875" style="7" customWidth="1"/>
    <col min="8969" max="8969" width="15.453125" style="7" customWidth="1"/>
    <col min="8970" max="8970" width="15.54296875" style="7" customWidth="1"/>
    <col min="8971" max="8971" width="14.54296875" style="7" customWidth="1"/>
    <col min="8972" max="8973" width="14" style="7" customWidth="1"/>
    <col min="8974" max="8974" width="14.54296875" style="7" customWidth="1"/>
    <col min="8975" max="8975" width="14.26953125" style="7" customWidth="1"/>
    <col min="8976" max="8976" width="16" style="7" customWidth="1"/>
    <col min="8977" max="9217" width="9" style="7"/>
    <col min="9218" max="9218" width="3.7265625" style="7" customWidth="1"/>
    <col min="9219" max="9219" width="13.26953125" style="7" customWidth="1"/>
    <col min="9220" max="9220" width="45.1796875" style="7" customWidth="1"/>
    <col min="9221" max="9221" width="3.81640625" style="7" customWidth="1"/>
    <col min="9222" max="9222" width="7.1796875" style="7" customWidth="1"/>
    <col min="9223" max="9223" width="9.26953125" style="7" customWidth="1"/>
    <col min="9224" max="9224" width="10.54296875" style="7" customWidth="1"/>
    <col min="9225" max="9225" width="15.453125" style="7" customWidth="1"/>
    <col min="9226" max="9226" width="15.54296875" style="7" customWidth="1"/>
    <col min="9227" max="9227" width="14.54296875" style="7" customWidth="1"/>
    <col min="9228" max="9229" width="14" style="7" customWidth="1"/>
    <col min="9230" max="9230" width="14.54296875" style="7" customWidth="1"/>
    <col min="9231" max="9231" width="14.26953125" style="7" customWidth="1"/>
    <col min="9232" max="9232" width="16" style="7" customWidth="1"/>
    <col min="9233" max="9473" width="9" style="7"/>
    <col min="9474" max="9474" width="3.7265625" style="7" customWidth="1"/>
    <col min="9475" max="9475" width="13.26953125" style="7" customWidth="1"/>
    <col min="9476" max="9476" width="45.1796875" style="7" customWidth="1"/>
    <col min="9477" max="9477" width="3.81640625" style="7" customWidth="1"/>
    <col min="9478" max="9478" width="7.1796875" style="7" customWidth="1"/>
    <col min="9479" max="9479" width="9.26953125" style="7" customWidth="1"/>
    <col min="9480" max="9480" width="10.54296875" style="7" customWidth="1"/>
    <col min="9481" max="9481" width="15.453125" style="7" customWidth="1"/>
    <col min="9482" max="9482" width="15.54296875" style="7" customWidth="1"/>
    <col min="9483" max="9483" width="14.54296875" style="7" customWidth="1"/>
    <col min="9484" max="9485" width="14" style="7" customWidth="1"/>
    <col min="9486" max="9486" width="14.54296875" style="7" customWidth="1"/>
    <col min="9487" max="9487" width="14.26953125" style="7" customWidth="1"/>
    <col min="9488" max="9488" width="16" style="7" customWidth="1"/>
    <col min="9489" max="9729" width="9" style="7"/>
    <col min="9730" max="9730" width="3.7265625" style="7" customWidth="1"/>
    <col min="9731" max="9731" width="13.26953125" style="7" customWidth="1"/>
    <col min="9732" max="9732" width="45.1796875" style="7" customWidth="1"/>
    <col min="9733" max="9733" width="3.81640625" style="7" customWidth="1"/>
    <col min="9734" max="9734" width="7.1796875" style="7" customWidth="1"/>
    <col min="9735" max="9735" width="9.26953125" style="7" customWidth="1"/>
    <col min="9736" max="9736" width="10.54296875" style="7" customWidth="1"/>
    <col min="9737" max="9737" width="15.453125" style="7" customWidth="1"/>
    <col min="9738" max="9738" width="15.54296875" style="7" customWidth="1"/>
    <col min="9739" max="9739" width="14.54296875" style="7" customWidth="1"/>
    <col min="9740" max="9741" width="14" style="7" customWidth="1"/>
    <col min="9742" max="9742" width="14.54296875" style="7" customWidth="1"/>
    <col min="9743" max="9743" width="14.26953125" style="7" customWidth="1"/>
    <col min="9744" max="9744" width="16" style="7" customWidth="1"/>
    <col min="9745" max="9985" width="9" style="7"/>
    <col min="9986" max="9986" width="3.7265625" style="7" customWidth="1"/>
    <col min="9987" max="9987" width="13.26953125" style="7" customWidth="1"/>
    <col min="9988" max="9988" width="45.1796875" style="7" customWidth="1"/>
    <col min="9989" max="9989" width="3.81640625" style="7" customWidth="1"/>
    <col min="9990" max="9990" width="7.1796875" style="7" customWidth="1"/>
    <col min="9991" max="9991" width="9.26953125" style="7" customWidth="1"/>
    <col min="9992" max="9992" width="10.54296875" style="7" customWidth="1"/>
    <col min="9993" max="9993" width="15.453125" style="7" customWidth="1"/>
    <col min="9994" max="9994" width="15.54296875" style="7" customWidth="1"/>
    <col min="9995" max="9995" width="14.54296875" style="7" customWidth="1"/>
    <col min="9996" max="9997" width="14" style="7" customWidth="1"/>
    <col min="9998" max="9998" width="14.54296875" style="7" customWidth="1"/>
    <col min="9999" max="9999" width="14.26953125" style="7" customWidth="1"/>
    <col min="10000" max="10000" width="16" style="7" customWidth="1"/>
    <col min="10001" max="10241" width="9" style="7"/>
    <col min="10242" max="10242" width="3.7265625" style="7" customWidth="1"/>
    <col min="10243" max="10243" width="13.26953125" style="7" customWidth="1"/>
    <col min="10244" max="10244" width="45.1796875" style="7" customWidth="1"/>
    <col min="10245" max="10245" width="3.81640625" style="7" customWidth="1"/>
    <col min="10246" max="10246" width="7.1796875" style="7" customWidth="1"/>
    <col min="10247" max="10247" width="9.26953125" style="7" customWidth="1"/>
    <col min="10248" max="10248" width="10.54296875" style="7" customWidth="1"/>
    <col min="10249" max="10249" width="15.453125" style="7" customWidth="1"/>
    <col min="10250" max="10250" width="15.54296875" style="7" customWidth="1"/>
    <col min="10251" max="10251" width="14.54296875" style="7" customWidth="1"/>
    <col min="10252" max="10253" width="14" style="7" customWidth="1"/>
    <col min="10254" max="10254" width="14.54296875" style="7" customWidth="1"/>
    <col min="10255" max="10255" width="14.26953125" style="7" customWidth="1"/>
    <col min="10256" max="10256" width="16" style="7" customWidth="1"/>
    <col min="10257" max="10497" width="9" style="7"/>
    <col min="10498" max="10498" width="3.7265625" style="7" customWidth="1"/>
    <col min="10499" max="10499" width="13.26953125" style="7" customWidth="1"/>
    <col min="10500" max="10500" width="45.1796875" style="7" customWidth="1"/>
    <col min="10501" max="10501" width="3.81640625" style="7" customWidth="1"/>
    <col min="10502" max="10502" width="7.1796875" style="7" customWidth="1"/>
    <col min="10503" max="10503" width="9.26953125" style="7" customWidth="1"/>
    <col min="10504" max="10504" width="10.54296875" style="7" customWidth="1"/>
    <col min="10505" max="10505" width="15.453125" style="7" customWidth="1"/>
    <col min="10506" max="10506" width="15.54296875" style="7" customWidth="1"/>
    <col min="10507" max="10507" width="14.54296875" style="7" customWidth="1"/>
    <col min="10508" max="10509" width="14" style="7" customWidth="1"/>
    <col min="10510" max="10510" width="14.54296875" style="7" customWidth="1"/>
    <col min="10511" max="10511" width="14.26953125" style="7" customWidth="1"/>
    <col min="10512" max="10512" width="16" style="7" customWidth="1"/>
    <col min="10513" max="10753" width="9" style="7"/>
    <col min="10754" max="10754" width="3.7265625" style="7" customWidth="1"/>
    <col min="10755" max="10755" width="13.26953125" style="7" customWidth="1"/>
    <col min="10756" max="10756" width="45.1796875" style="7" customWidth="1"/>
    <col min="10757" max="10757" width="3.81640625" style="7" customWidth="1"/>
    <col min="10758" max="10758" width="7.1796875" style="7" customWidth="1"/>
    <col min="10759" max="10759" width="9.26953125" style="7" customWidth="1"/>
    <col min="10760" max="10760" width="10.54296875" style="7" customWidth="1"/>
    <col min="10761" max="10761" width="15.453125" style="7" customWidth="1"/>
    <col min="10762" max="10762" width="15.54296875" style="7" customWidth="1"/>
    <col min="10763" max="10763" width="14.54296875" style="7" customWidth="1"/>
    <col min="10764" max="10765" width="14" style="7" customWidth="1"/>
    <col min="10766" max="10766" width="14.54296875" style="7" customWidth="1"/>
    <col min="10767" max="10767" width="14.26953125" style="7" customWidth="1"/>
    <col min="10768" max="10768" width="16" style="7" customWidth="1"/>
    <col min="10769" max="11009" width="9" style="7"/>
    <col min="11010" max="11010" width="3.7265625" style="7" customWidth="1"/>
    <col min="11011" max="11011" width="13.26953125" style="7" customWidth="1"/>
    <col min="11012" max="11012" width="45.1796875" style="7" customWidth="1"/>
    <col min="11013" max="11013" width="3.81640625" style="7" customWidth="1"/>
    <col min="11014" max="11014" width="7.1796875" style="7" customWidth="1"/>
    <col min="11015" max="11015" width="9.26953125" style="7" customWidth="1"/>
    <col min="11016" max="11016" width="10.54296875" style="7" customWidth="1"/>
    <col min="11017" max="11017" width="15.453125" style="7" customWidth="1"/>
    <col min="11018" max="11018" width="15.54296875" style="7" customWidth="1"/>
    <col min="11019" max="11019" width="14.54296875" style="7" customWidth="1"/>
    <col min="11020" max="11021" width="14" style="7" customWidth="1"/>
    <col min="11022" max="11022" width="14.54296875" style="7" customWidth="1"/>
    <col min="11023" max="11023" width="14.26953125" style="7" customWidth="1"/>
    <col min="11024" max="11024" width="16" style="7" customWidth="1"/>
    <col min="11025" max="11265" width="9" style="7"/>
    <col min="11266" max="11266" width="3.7265625" style="7" customWidth="1"/>
    <col min="11267" max="11267" width="13.26953125" style="7" customWidth="1"/>
    <col min="11268" max="11268" width="45.1796875" style="7" customWidth="1"/>
    <col min="11269" max="11269" width="3.81640625" style="7" customWidth="1"/>
    <col min="11270" max="11270" width="7.1796875" style="7" customWidth="1"/>
    <col min="11271" max="11271" width="9.26953125" style="7" customWidth="1"/>
    <col min="11272" max="11272" width="10.54296875" style="7" customWidth="1"/>
    <col min="11273" max="11273" width="15.453125" style="7" customWidth="1"/>
    <col min="11274" max="11274" width="15.54296875" style="7" customWidth="1"/>
    <col min="11275" max="11275" width="14.54296875" style="7" customWidth="1"/>
    <col min="11276" max="11277" width="14" style="7" customWidth="1"/>
    <col min="11278" max="11278" width="14.54296875" style="7" customWidth="1"/>
    <col min="11279" max="11279" width="14.26953125" style="7" customWidth="1"/>
    <col min="11280" max="11280" width="16" style="7" customWidth="1"/>
    <col min="11281" max="11521" width="9" style="7"/>
    <col min="11522" max="11522" width="3.7265625" style="7" customWidth="1"/>
    <col min="11523" max="11523" width="13.26953125" style="7" customWidth="1"/>
    <col min="11524" max="11524" width="45.1796875" style="7" customWidth="1"/>
    <col min="11525" max="11525" width="3.81640625" style="7" customWidth="1"/>
    <col min="11526" max="11526" width="7.1796875" style="7" customWidth="1"/>
    <col min="11527" max="11527" width="9.26953125" style="7" customWidth="1"/>
    <col min="11528" max="11528" width="10.54296875" style="7" customWidth="1"/>
    <col min="11529" max="11529" width="15.453125" style="7" customWidth="1"/>
    <col min="11530" max="11530" width="15.54296875" style="7" customWidth="1"/>
    <col min="11531" max="11531" width="14.54296875" style="7" customWidth="1"/>
    <col min="11532" max="11533" width="14" style="7" customWidth="1"/>
    <col min="11534" max="11534" width="14.54296875" style="7" customWidth="1"/>
    <col min="11535" max="11535" width="14.26953125" style="7" customWidth="1"/>
    <col min="11536" max="11536" width="16" style="7" customWidth="1"/>
    <col min="11537" max="11777" width="9" style="7"/>
    <col min="11778" max="11778" width="3.7265625" style="7" customWidth="1"/>
    <col min="11779" max="11779" width="13.26953125" style="7" customWidth="1"/>
    <col min="11780" max="11780" width="45.1796875" style="7" customWidth="1"/>
    <col min="11781" max="11781" width="3.81640625" style="7" customWidth="1"/>
    <col min="11782" max="11782" width="7.1796875" style="7" customWidth="1"/>
    <col min="11783" max="11783" width="9.26953125" style="7" customWidth="1"/>
    <col min="11784" max="11784" width="10.54296875" style="7" customWidth="1"/>
    <col min="11785" max="11785" width="15.453125" style="7" customWidth="1"/>
    <col min="11786" max="11786" width="15.54296875" style="7" customWidth="1"/>
    <col min="11787" max="11787" width="14.54296875" style="7" customWidth="1"/>
    <col min="11788" max="11789" width="14" style="7" customWidth="1"/>
    <col min="11790" max="11790" width="14.54296875" style="7" customWidth="1"/>
    <col min="11791" max="11791" width="14.26953125" style="7" customWidth="1"/>
    <col min="11792" max="11792" width="16" style="7" customWidth="1"/>
    <col min="11793" max="12033" width="9" style="7"/>
    <col min="12034" max="12034" width="3.7265625" style="7" customWidth="1"/>
    <col min="12035" max="12035" width="13.26953125" style="7" customWidth="1"/>
    <col min="12036" max="12036" width="45.1796875" style="7" customWidth="1"/>
    <col min="12037" max="12037" width="3.81640625" style="7" customWidth="1"/>
    <col min="12038" max="12038" width="7.1796875" style="7" customWidth="1"/>
    <col min="12039" max="12039" width="9.26953125" style="7" customWidth="1"/>
    <col min="12040" max="12040" width="10.54296875" style="7" customWidth="1"/>
    <col min="12041" max="12041" width="15.453125" style="7" customWidth="1"/>
    <col min="12042" max="12042" width="15.54296875" style="7" customWidth="1"/>
    <col min="12043" max="12043" width="14.54296875" style="7" customWidth="1"/>
    <col min="12044" max="12045" width="14" style="7" customWidth="1"/>
    <col min="12046" max="12046" width="14.54296875" style="7" customWidth="1"/>
    <col min="12047" max="12047" width="14.26953125" style="7" customWidth="1"/>
    <col min="12048" max="12048" width="16" style="7" customWidth="1"/>
    <col min="12049" max="12289" width="9" style="7"/>
    <col min="12290" max="12290" width="3.7265625" style="7" customWidth="1"/>
    <col min="12291" max="12291" width="13.26953125" style="7" customWidth="1"/>
    <col min="12292" max="12292" width="45.1796875" style="7" customWidth="1"/>
    <col min="12293" max="12293" width="3.81640625" style="7" customWidth="1"/>
    <col min="12294" max="12294" width="7.1796875" style="7" customWidth="1"/>
    <col min="12295" max="12295" width="9.26953125" style="7" customWidth="1"/>
    <col min="12296" max="12296" width="10.54296875" style="7" customWidth="1"/>
    <col min="12297" max="12297" width="15.453125" style="7" customWidth="1"/>
    <col min="12298" max="12298" width="15.54296875" style="7" customWidth="1"/>
    <col min="12299" max="12299" width="14.54296875" style="7" customWidth="1"/>
    <col min="12300" max="12301" width="14" style="7" customWidth="1"/>
    <col min="12302" max="12302" width="14.54296875" style="7" customWidth="1"/>
    <col min="12303" max="12303" width="14.26953125" style="7" customWidth="1"/>
    <col min="12304" max="12304" width="16" style="7" customWidth="1"/>
    <col min="12305" max="12545" width="9" style="7"/>
    <col min="12546" max="12546" width="3.7265625" style="7" customWidth="1"/>
    <col min="12547" max="12547" width="13.26953125" style="7" customWidth="1"/>
    <col min="12548" max="12548" width="45.1796875" style="7" customWidth="1"/>
    <col min="12549" max="12549" width="3.81640625" style="7" customWidth="1"/>
    <col min="12550" max="12550" width="7.1796875" style="7" customWidth="1"/>
    <col min="12551" max="12551" width="9.26953125" style="7" customWidth="1"/>
    <col min="12552" max="12552" width="10.54296875" style="7" customWidth="1"/>
    <col min="12553" max="12553" width="15.453125" style="7" customWidth="1"/>
    <col min="12554" max="12554" width="15.54296875" style="7" customWidth="1"/>
    <col min="12555" max="12555" width="14.54296875" style="7" customWidth="1"/>
    <col min="12556" max="12557" width="14" style="7" customWidth="1"/>
    <col min="12558" max="12558" width="14.54296875" style="7" customWidth="1"/>
    <col min="12559" max="12559" width="14.26953125" style="7" customWidth="1"/>
    <col min="12560" max="12560" width="16" style="7" customWidth="1"/>
    <col min="12561" max="12801" width="9" style="7"/>
    <col min="12802" max="12802" width="3.7265625" style="7" customWidth="1"/>
    <col min="12803" max="12803" width="13.26953125" style="7" customWidth="1"/>
    <col min="12804" max="12804" width="45.1796875" style="7" customWidth="1"/>
    <col min="12805" max="12805" width="3.81640625" style="7" customWidth="1"/>
    <col min="12806" max="12806" width="7.1796875" style="7" customWidth="1"/>
    <col min="12807" max="12807" width="9.26953125" style="7" customWidth="1"/>
    <col min="12808" max="12808" width="10.54296875" style="7" customWidth="1"/>
    <col min="12809" max="12809" width="15.453125" style="7" customWidth="1"/>
    <col min="12810" max="12810" width="15.54296875" style="7" customWidth="1"/>
    <col min="12811" max="12811" width="14.54296875" style="7" customWidth="1"/>
    <col min="12812" max="12813" width="14" style="7" customWidth="1"/>
    <col min="12814" max="12814" width="14.54296875" style="7" customWidth="1"/>
    <col min="12815" max="12815" width="14.26953125" style="7" customWidth="1"/>
    <col min="12816" max="12816" width="16" style="7" customWidth="1"/>
    <col min="12817" max="13057" width="9" style="7"/>
    <col min="13058" max="13058" width="3.7265625" style="7" customWidth="1"/>
    <col min="13059" max="13059" width="13.26953125" style="7" customWidth="1"/>
    <col min="13060" max="13060" width="45.1796875" style="7" customWidth="1"/>
    <col min="13061" max="13061" width="3.81640625" style="7" customWidth="1"/>
    <col min="13062" max="13062" width="7.1796875" style="7" customWidth="1"/>
    <col min="13063" max="13063" width="9.26953125" style="7" customWidth="1"/>
    <col min="13064" max="13064" width="10.54296875" style="7" customWidth="1"/>
    <col min="13065" max="13065" width="15.453125" style="7" customWidth="1"/>
    <col min="13066" max="13066" width="15.54296875" style="7" customWidth="1"/>
    <col min="13067" max="13067" width="14.54296875" style="7" customWidth="1"/>
    <col min="13068" max="13069" width="14" style="7" customWidth="1"/>
    <col min="13070" max="13070" width="14.54296875" style="7" customWidth="1"/>
    <col min="13071" max="13071" width="14.26953125" style="7" customWidth="1"/>
    <col min="13072" max="13072" width="16" style="7" customWidth="1"/>
    <col min="13073" max="13313" width="9" style="7"/>
    <col min="13314" max="13314" width="3.7265625" style="7" customWidth="1"/>
    <col min="13315" max="13315" width="13.26953125" style="7" customWidth="1"/>
    <col min="13316" max="13316" width="45.1796875" style="7" customWidth="1"/>
    <col min="13317" max="13317" width="3.81640625" style="7" customWidth="1"/>
    <col min="13318" max="13318" width="7.1796875" style="7" customWidth="1"/>
    <col min="13319" max="13319" width="9.26953125" style="7" customWidth="1"/>
    <col min="13320" max="13320" width="10.54296875" style="7" customWidth="1"/>
    <col min="13321" max="13321" width="15.453125" style="7" customWidth="1"/>
    <col min="13322" max="13322" width="15.54296875" style="7" customWidth="1"/>
    <col min="13323" max="13323" width="14.54296875" style="7" customWidth="1"/>
    <col min="13324" max="13325" width="14" style="7" customWidth="1"/>
    <col min="13326" max="13326" width="14.54296875" style="7" customWidth="1"/>
    <col min="13327" max="13327" width="14.26953125" style="7" customWidth="1"/>
    <col min="13328" max="13328" width="16" style="7" customWidth="1"/>
    <col min="13329" max="13569" width="9" style="7"/>
    <col min="13570" max="13570" width="3.7265625" style="7" customWidth="1"/>
    <col min="13571" max="13571" width="13.26953125" style="7" customWidth="1"/>
    <col min="13572" max="13572" width="45.1796875" style="7" customWidth="1"/>
    <col min="13573" max="13573" width="3.81640625" style="7" customWidth="1"/>
    <col min="13574" max="13574" width="7.1796875" style="7" customWidth="1"/>
    <col min="13575" max="13575" width="9.26953125" style="7" customWidth="1"/>
    <col min="13576" max="13576" width="10.54296875" style="7" customWidth="1"/>
    <col min="13577" max="13577" width="15.453125" style="7" customWidth="1"/>
    <col min="13578" max="13578" width="15.54296875" style="7" customWidth="1"/>
    <col min="13579" max="13579" width="14.54296875" style="7" customWidth="1"/>
    <col min="13580" max="13581" width="14" style="7" customWidth="1"/>
    <col min="13582" max="13582" width="14.54296875" style="7" customWidth="1"/>
    <col min="13583" max="13583" width="14.26953125" style="7" customWidth="1"/>
    <col min="13584" max="13584" width="16" style="7" customWidth="1"/>
    <col min="13585" max="13825" width="9" style="7"/>
    <col min="13826" max="13826" width="3.7265625" style="7" customWidth="1"/>
    <col min="13827" max="13827" width="13.26953125" style="7" customWidth="1"/>
    <col min="13828" max="13828" width="45.1796875" style="7" customWidth="1"/>
    <col min="13829" max="13829" width="3.81640625" style="7" customWidth="1"/>
    <col min="13830" max="13830" width="7.1796875" style="7" customWidth="1"/>
    <col min="13831" max="13831" width="9.26953125" style="7" customWidth="1"/>
    <col min="13832" max="13832" width="10.54296875" style="7" customWidth="1"/>
    <col min="13833" max="13833" width="15.453125" style="7" customWidth="1"/>
    <col min="13834" max="13834" width="15.54296875" style="7" customWidth="1"/>
    <col min="13835" max="13835" width="14.54296875" style="7" customWidth="1"/>
    <col min="13836" max="13837" width="14" style="7" customWidth="1"/>
    <col min="13838" max="13838" width="14.54296875" style="7" customWidth="1"/>
    <col min="13839" max="13839" width="14.26953125" style="7" customWidth="1"/>
    <col min="13840" max="13840" width="16" style="7" customWidth="1"/>
    <col min="13841" max="14081" width="9" style="7"/>
    <col min="14082" max="14082" width="3.7265625" style="7" customWidth="1"/>
    <col min="14083" max="14083" width="13.26953125" style="7" customWidth="1"/>
    <col min="14084" max="14084" width="45.1796875" style="7" customWidth="1"/>
    <col min="14085" max="14085" width="3.81640625" style="7" customWidth="1"/>
    <col min="14086" max="14086" width="7.1796875" style="7" customWidth="1"/>
    <col min="14087" max="14087" width="9.26953125" style="7" customWidth="1"/>
    <col min="14088" max="14088" width="10.54296875" style="7" customWidth="1"/>
    <col min="14089" max="14089" width="15.453125" style="7" customWidth="1"/>
    <col min="14090" max="14090" width="15.54296875" style="7" customWidth="1"/>
    <col min="14091" max="14091" width="14.54296875" style="7" customWidth="1"/>
    <col min="14092" max="14093" width="14" style="7" customWidth="1"/>
    <col min="14094" max="14094" width="14.54296875" style="7" customWidth="1"/>
    <col min="14095" max="14095" width="14.26953125" style="7" customWidth="1"/>
    <col min="14096" max="14096" width="16" style="7" customWidth="1"/>
    <col min="14097" max="14337" width="9" style="7"/>
    <col min="14338" max="14338" width="3.7265625" style="7" customWidth="1"/>
    <col min="14339" max="14339" width="13.26953125" style="7" customWidth="1"/>
    <col min="14340" max="14340" width="45.1796875" style="7" customWidth="1"/>
    <col min="14341" max="14341" width="3.81640625" style="7" customWidth="1"/>
    <col min="14342" max="14342" width="7.1796875" style="7" customWidth="1"/>
    <col min="14343" max="14343" width="9.26953125" style="7" customWidth="1"/>
    <col min="14344" max="14344" width="10.54296875" style="7" customWidth="1"/>
    <col min="14345" max="14345" width="15.453125" style="7" customWidth="1"/>
    <col min="14346" max="14346" width="15.54296875" style="7" customWidth="1"/>
    <col min="14347" max="14347" width="14.54296875" style="7" customWidth="1"/>
    <col min="14348" max="14349" width="14" style="7" customWidth="1"/>
    <col min="14350" max="14350" width="14.54296875" style="7" customWidth="1"/>
    <col min="14351" max="14351" width="14.26953125" style="7" customWidth="1"/>
    <col min="14352" max="14352" width="16" style="7" customWidth="1"/>
    <col min="14353" max="14593" width="9" style="7"/>
    <col min="14594" max="14594" width="3.7265625" style="7" customWidth="1"/>
    <col min="14595" max="14595" width="13.26953125" style="7" customWidth="1"/>
    <col min="14596" max="14596" width="45.1796875" style="7" customWidth="1"/>
    <col min="14597" max="14597" width="3.81640625" style="7" customWidth="1"/>
    <col min="14598" max="14598" width="7.1796875" style="7" customWidth="1"/>
    <col min="14599" max="14599" width="9.26953125" style="7" customWidth="1"/>
    <col min="14600" max="14600" width="10.54296875" style="7" customWidth="1"/>
    <col min="14601" max="14601" width="15.453125" style="7" customWidth="1"/>
    <col min="14602" max="14602" width="15.54296875" style="7" customWidth="1"/>
    <col min="14603" max="14603" width="14.54296875" style="7" customWidth="1"/>
    <col min="14604" max="14605" width="14" style="7" customWidth="1"/>
    <col min="14606" max="14606" width="14.54296875" style="7" customWidth="1"/>
    <col min="14607" max="14607" width="14.26953125" style="7" customWidth="1"/>
    <col min="14608" max="14608" width="16" style="7" customWidth="1"/>
    <col min="14609" max="14849" width="9" style="7"/>
    <col min="14850" max="14850" width="3.7265625" style="7" customWidth="1"/>
    <col min="14851" max="14851" width="13.26953125" style="7" customWidth="1"/>
    <col min="14852" max="14852" width="45.1796875" style="7" customWidth="1"/>
    <col min="14853" max="14853" width="3.81640625" style="7" customWidth="1"/>
    <col min="14854" max="14854" width="7.1796875" style="7" customWidth="1"/>
    <col min="14855" max="14855" width="9.26953125" style="7" customWidth="1"/>
    <col min="14856" max="14856" width="10.54296875" style="7" customWidth="1"/>
    <col min="14857" max="14857" width="15.453125" style="7" customWidth="1"/>
    <col min="14858" max="14858" width="15.54296875" style="7" customWidth="1"/>
    <col min="14859" max="14859" width="14.54296875" style="7" customWidth="1"/>
    <col min="14860" max="14861" width="14" style="7" customWidth="1"/>
    <col min="14862" max="14862" width="14.54296875" style="7" customWidth="1"/>
    <col min="14863" max="14863" width="14.26953125" style="7" customWidth="1"/>
    <col min="14864" max="14864" width="16" style="7" customWidth="1"/>
    <col min="14865" max="15105" width="9" style="7"/>
    <col min="15106" max="15106" width="3.7265625" style="7" customWidth="1"/>
    <col min="15107" max="15107" width="13.26953125" style="7" customWidth="1"/>
    <col min="15108" max="15108" width="45.1796875" style="7" customWidth="1"/>
    <col min="15109" max="15109" width="3.81640625" style="7" customWidth="1"/>
    <col min="15110" max="15110" width="7.1796875" style="7" customWidth="1"/>
    <col min="15111" max="15111" width="9.26953125" style="7" customWidth="1"/>
    <col min="15112" max="15112" width="10.54296875" style="7" customWidth="1"/>
    <col min="15113" max="15113" width="15.453125" style="7" customWidth="1"/>
    <col min="15114" max="15114" width="15.54296875" style="7" customWidth="1"/>
    <col min="15115" max="15115" width="14.54296875" style="7" customWidth="1"/>
    <col min="15116" max="15117" width="14" style="7" customWidth="1"/>
    <col min="15118" max="15118" width="14.54296875" style="7" customWidth="1"/>
    <col min="15119" max="15119" width="14.26953125" style="7" customWidth="1"/>
    <col min="15120" max="15120" width="16" style="7" customWidth="1"/>
    <col min="15121" max="15361" width="9" style="7"/>
    <col min="15362" max="15362" width="3.7265625" style="7" customWidth="1"/>
    <col min="15363" max="15363" width="13.26953125" style="7" customWidth="1"/>
    <col min="15364" max="15364" width="45.1796875" style="7" customWidth="1"/>
    <col min="15365" max="15365" width="3.81640625" style="7" customWidth="1"/>
    <col min="15366" max="15366" width="7.1796875" style="7" customWidth="1"/>
    <col min="15367" max="15367" width="9.26953125" style="7" customWidth="1"/>
    <col min="15368" max="15368" width="10.54296875" style="7" customWidth="1"/>
    <col min="15369" max="15369" width="15.453125" style="7" customWidth="1"/>
    <col min="15370" max="15370" width="15.54296875" style="7" customWidth="1"/>
    <col min="15371" max="15371" width="14.54296875" style="7" customWidth="1"/>
    <col min="15372" max="15373" width="14" style="7" customWidth="1"/>
    <col min="15374" max="15374" width="14.54296875" style="7" customWidth="1"/>
    <col min="15375" max="15375" width="14.26953125" style="7" customWidth="1"/>
    <col min="15376" max="15376" width="16" style="7" customWidth="1"/>
    <col min="15377" max="15617" width="9" style="7"/>
    <col min="15618" max="15618" width="3.7265625" style="7" customWidth="1"/>
    <col min="15619" max="15619" width="13.26953125" style="7" customWidth="1"/>
    <col min="15620" max="15620" width="45.1796875" style="7" customWidth="1"/>
    <col min="15621" max="15621" width="3.81640625" style="7" customWidth="1"/>
    <col min="15622" max="15622" width="7.1796875" style="7" customWidth="1"/>
    <col min="15623" max="15623" width="9.26953125" style="7" customWidth="1"/>
    <col min="15624" max="15624" width="10.54296875" style="7" customWidth="1"/>
    <col min="15625" max="15625" width="15.453125" style="7" customWidth="1"/>
    <col min="15626" max="15626" width="15.54296875" style="7" customWidth="1"/>
    <col min="15627" max="15627" width="14.54296875" style="7" customWidth="1"/>
    <col min="15628" max="15629" width="14" style="7" customWidth="1"/>
    <col min="15630" max="15630" width="14.54296875" style="7" customWidth="1"/>
    <col min="15631" max="15631" width="14.26953125" style="7" customWidth="1"/>
    <col min="15632" max="15632" width="16" style="7" customWidth="1"/>
    <col min="15633" max="15873" width="9" style="7"/>
    <col min="15874" max="15874" width="3.7265625" style="7" customWidth="1"/>
    <col min="15875" max="15875" width="13.26953125" style="7" customWidth="1"/>
    <col min="15876" max="15876" width="45.1796875" style="7" customWidth="1"/>
    <col min="15877" max="15877" width="3.81640625" style="7" customWidth="1"/>
    <col min="15878" max="15878" width="7.1796875" style="7" customWidth="1"/>
    <col min="15879" max="15879" width="9.26953125" style="7" customWidth="1"/>
    <col min="15880" max="15880" width="10.54296875" style="7" customWidth="1"/>
    <col min="15881" max="15881" width="15.453125" style="7" customWidth="1"/>
    <col min="15882" max="15882" width="15.54296875" style="7" customWidth="1"/>
    <col min="15883" max="15883" width="14.54296875" style="7" customWidth="1"/>
    <col min="15884" max="15885" width="14" style="7" customWidth="1"/>
    <col min="15886" max="15886" width="14.54296875" style="7" customWidth="1"/>
    <col min="15887" max="15887" width="14.26953125" style="7" customWidth="1"/>
    <col min="15888" max="15888" width="16" style="7" customWidth="1"/>
    <col min="15889" max="16129" width="9" style="7"/>
    <col min="16130" max="16130" width="3.7265625" style="7" customWidth="1"/>
    <col min="16131" max="16131" width="13.26953125" style="7" customWidth="1"/>
    <col min="16132" max="16132" width="45.1796875" style="7" customWidth="1"/>
    <col min="16133" max="16133" width="3.81640625" style="7" customWidth="1"/>
    <col min="16134" max="16134" width="7.1796875" style="7" customWidth="1"/>
    <col min="16135" max="16135" width="9.26953125" style="7" customWidth="1"/>
    <col min="16136" max="16136" width="10.54296875" style="7" customWidth="1"/>
    <col min="16137" max="16137" width="15.453125" style="7" customWidth="1"/>
    <col min="16138" max="16138" width="15.54296875" style="7" customWidth="1"/>
    <col min="16139" max="16139" width="14.54296875" style="7" customWidth="1"/>
    <col min="16140" max="16141" width="14" style="7" customWidth="1"/>
    <col min="16142" max="16142" width="14.54296875" style="7" customWidth="1"/>
    <col min="16143" max="16143" width="14.26953125" style="7" customWidth="1"/>
    <col min="16144" max="16144" width="16" style="7" customWidth="1"/>
    <col min="16145" max="16384" width="9" style="7"/>
  </cols>
  <sheetData>
    <row r="1" spans="1:30" ht="27.75" customHeight="1" x14ac:dyDescent="0.35">
      <c r="A1" s="199" t="s">
        <v>0</v>
      </c>
      <c r="B1" s="199"/>
      <c r="C1" s="200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R1" s="23"/>
      <c r="S1" s="23"/>
    </row>
    <row r="2" spans="1:30" ht="13.5" customHeight="1" x14ac:dyDescent="0.25">
      <c r="A2" s="24" t="s">
        <v>1</v>
      </c>
      <c r="B2" s="25"/>
      <c r="C2" s="7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R2" s="25"/>
      <c r="S2" s="25"/>
    </row>
    <row r="3" spans="1:30" ht="13.5" customHeight="1" x14ac:dyDescent="0.25">
      <c r="A3" s="24" t="s">
        <v>3673</v>
      </c>
      <c r="B3" s="25"/>
      <c r="C3" s="7"/>
      <c r="D3" s="25"/>
      <c r="E3" s="25"/>
      <c r="F3" s="25"/>
      <c r="G3" s="25"/>
      <c r="H3" s="25"/>
      <c r="I3" s="25"/>
      <c r="J3" s="201"/>
      <c r="K3" s="202"/>
      <c r="L3" s="26"/>
      <c r="M3" s="25"/>
      <c r="N3" s="25"/>
      <c r="O3" s="25"/>
      <c r="P3" s="25"/>
      <c r="R3" s="25"/>
      <c r="S3" s="25"/>
    </row>
    <row r="4" spans="1:30" ht="13.5" customHeight="1" x14ac:dyDescent="0.25">
      <c r="A4" s="24" t="s">
        <v>3702</v>
      </c>
      <c r="B4" s="25"/>
      <c r="C4" s="7"/>
      <c r="D4" s="25"/>
      <c r="E4" s="25"/>
      <c r="F4" s="25"/>
      <c r="G4" s="25"/>
      <c r="H4" s="25"/>
      <c r="I4" s="25"/>
      <c r="J4" s="201"/>
      <c r="K4" s="202"/>
      <c r="L4" s="26"/>
      <c r="M4" s="25"/>
      <c r="N4" s="25"/>
      <c r="O4" s="25"/>
      <c r="P4" s="25"/>
      <c r="R4" s="25"/>
      <c r="S4" s="25"/>
    </row>
    <row r="5" spans="1:30" ht="6.75" customHeight="1" x14ac:dyDescent="0.35">
      <c r="A5" s="27"/>
      <c r="B5" s="28"/>
      <c r="C5" s="7"/>
      <c r="D5" s="29"/>
      <c r="E5" s="30"/>
      <c r="F5" s="30"/>
      <c r="G5" s="31"/>
      <c r="H5" s="31"/>
      <c r="I5" s="31"/>
      <c r="J5" s="203"/>
      <c r="K5" s="204"/>
      <c r="L5" s="31"/>
      <c r="M5" s="31"/>
      <c r="N5" s="31"/>
      <c r="O5" s="31"/>
      <c r="P5" s="31"/>
      <c r="R5" s="31"/>
      <c r="S5" s="31"/>
    </row>
    <row r="6" spans="1:30" ht="12.75" customHeight="1" x14ac:dyDescent="0.25">
      <c r="A6" s="32" t="s">
        <v>4</v>
      </c>
      <c r="B6" s="25"/>
      <c r="C6" s="7"/>
      <c r="D6" s="33"/>
      <c r="E6" s="34"/>
      <c r="F6" s="34"/>
      <c r="G6" s="35"/>
      <c r="H6" s="35"/>
      <c r="I6" s="35"/>
      <c r="J6" s="197"/>
      <c r="K6" s="198"/>
      <c r="L6" s="35"/>
      <c r="M6" s="35"/>
      <c r="N6" s="35"/>
      <c r="O6" s="35"/>
      <c r="P6" s="35"/>
      <c r="R6" s="35"/>
      <c r="S6" s="35"/>
    </row>
    <row r="7" spans="1:30" ht="12.75" customHeight="1" x14ac:dyDescent="0.25">
      <c r="A7" s="32" t="s">
        <v>5</v>
      </c>
      <c r="B7" s="25"/>
      <c r="C7" s="7"/>
      <c r="D7" s="33"/>
      <c r="E7" s="34"/>
      <c r="F7" s="34"/>
      <c r="G7" s="35"/>
      <c r="H7" s="35"/>
      <c r="I7" s="35"/>
      <c r="J7" s="197"/>
      <c r="K7" s="198"/>
      <c r="L7" s="35"/>
      <c r="M7" s="35"/>
      <c r="N7" s="32" t="s">
        <v>6</v>
      </c>
      <c r="O7" s="35"/>
      <c r="P7" s="35"/>
      <c r="R7" s="35"/>
      <c r="S7" s="35"/>
    </row>
    <row r="8" spans="1:30" s="38" customFormat="1" ht="12.75" customHeight="1" x14ac:dyDescent="0.3">
      <c r="A8" s="36" t="s">
        <v>7</v>
      </c>
      <c r="B8" s="37"/>
      <c r="D8" s="39"/>
      <c r="E8" s="40"/>
      <c r="F8" s="41"/>
      <c r="G8" s="42"/>
      <c r="H8" s="191" t="s">
        <v>4585</v>
      </c>
      <c r="I8" s="192"/>
      <c r="J8" s="192"/>
      <c r="K8" s="192"/>
      <c r="L8" s="192"/>
      <c r="M8" s="192"/>
      <c r="N8" s="192"/>
      <c r="O8" s="192"/>
      <c r="P8" s="192"/>
      <c r="Q8" s="192"/>
      <c r="R8" s="193"/>
      <c r="S8" s="42"/>
      <c r="T8" s="43"/>
      <c r="U8" s="43"/>
      <c r="V8" s="43"/>
      <c r="W8" s="43"/>
      <c r="X8" s="43"/>
      <c r="Y8" s="194" t="s">
        <v>4584</v>
      </c>
      <c r="Z8" s="195"/>
      <c r="AA8" s="195"/>
      <c r="AB8" s="196"/>
      <c r="AC8" s="44"/>
    </row>
    <row r="9" spans="1:30" s="38" customFormat="1" ht="13" x14ac:dyDescent="0.3">
      <c r="F9" s="45" t="s">
        <v>4560</v>
      </c>
      <c r="G9" s="45" t="s">
        <v>4561</v>
      </c>
      <c r="H9" s="45" t="s">
        <v>4562</v>
      </c>
      <c r="I9" s="45"/>
      <c r="J9" s="45"/>
      <c r="K9" s="45"/>
      <c r="L9" s="45"/>
      <c r="M9" s="45"/>
      <c r="N9" s="45"/>
      <c r="O9" s="45"/>
      <c r="P9" s="45"/>
      <c r="Q9" s="45"/>
      <c r="R9" s="45" t="s">
        <v>4566</v>
      </c>
      <c r="S9" s="45"/>
      <c r="T9" s="45" t="s">
        <v>4568</v>
      </c>
      <c r="U9" s="45" t="s">
        <v>4569</v>
      </c>
      <c r="V9" s="45" t="s">
        <v>4570</v>
      </c>
      <c r="W9" s="45" t="s">
        <v>4571</v>
      </c>
      <c r="X9" s="45" t="s">
        <v>4572</v>
      </c>
      <c r="Y9" s="45" t="s">
        <v>4573</v>
      </c>
      <c r="Z9" s="45" t="s">
        <v>4574</v>
      </c>
      <c r="AA9" s="45" t="s">
        <v>4575</v>
      </c>
      <c r="AB9" s="45" t="s">
        <v>95</v>
      </c>
      <c r="AC9" s="45" t="s">
        <v>4576</v>
      </c>
    </row>
    <row r="10" spans="1:30" s="38" customFormat="1" ht="91.5" thickBot="1" x14ac:dyDescent="0.4">
      <c r="A10" s="46" t="s">
        <v>4588</v>
      </c>
      <c r="B10" s="46" t="s">
        <v>4587</v>
      </c>
      <c r="C10" s="46" t="s">
        <v>4586</v>
      </c>
      <c r="D10" s="46" t="s">
        <v>8</v>
      </c>
      <c r="E10" s="46" t="s">
        <v>9</v>
      </c>
      <c r="F10" s="47" t="s">
        <v>4563</v>
      </c>
      <c r="G10" s="48" t="s">
        <v>4564</v>
      </c>
      <c r="H10" s="49" t="s">
        <v>4565</v>
      </c>
      <c r="I10" s="46" t="s">
        <v>10</v>
      </c>
      <c r="J10" s="46" t="s">
        <v>11</v>
      </c>
      <c r="K10" s="46" t="s">
        <v>12</v>
      </c>
      <c r="L10" s="46" t="s">
        <v>13</v>
      </c>
      <c r="M10" s="46" t="s">
        <v>14</v>
      </c>
      <c r="N10" s="46" t="s">
        <v>15</v>
      </c>
      <c r="O10" s="46" t="s">
        <v>16</v>
      </c>
      <c r="P10" s="46" t="s">
        <v>17</v>
      </c>
      <c r="R10" s="50" t="s">
        <v>4567</v>
      </c>
      <c r="S10" s="46" t="s">
        <v>11</v>
      </c>
      <c r="T10" s="49" t="s">
        <v>4577</v>
      </c>
      <c r="U10" s="49" t="s">
        <v>4578</v>
      </c>
      <c r="V10" s="49" t="s">
        <v>4579</v>
      </c>
      <c r="W10" s="49" t="s">
        <v>4580</v>
      </c>
      <c r="X10" s="49" t="s">
        <v>4581</v>
      </c>
      <c r="Y10" s="49">
        <v>2018</v>
      </c>
      <c r="Z10" s="49">
        <v>2019</v>
      </c>
      <c r="AA10" s="49">
        <v>2020</v>
      </c>
      <c r="AB10" s="49" t="s">
        <v>4582</v>
      </c>
      <c r="AC10" s="51" t="s">
        <v>4583</v>
      </c>
    </row>
    <row r="11" spans="1:30" ht="12.75" hidden="1" customHeight="1" x14ac:dyDescent="0.35">
      <c r="A11" s="136" t="s">
        <v>18</v>
      </c>
      <c r="B11" s="136" t="s">
        <v>19</v>
      </c>
      <c r="C11" s="137" t="s">
        <v>20</v>
      </c>
      <c r="D11" s="136" t="s">
        <v>21</v>
      </c>
      <c r="E11" s="136" t="s">
        <v>22</v>
      </c>
      <c r="F11" s="136" t="s">
        <v>23</v>
      </c>
      <c r="G11" s="136" t="s">
        <v>24</v>
      </c>
      <c r="H11" s="136" t="s">
        <v>24</v>
      </c>
      <c r="I11" s="136" t="s">
        <v>25</v>
      </c>
      <c r="J11" s="136" t="s">
        <v>26</v>
      </c>
      <c r="K11" s="136" t="s">
        <v>27</v>
      </c>
      <c r="L11" s="136" t="s">
        <v>28</v>
      </c>
      <c r="M11" s="136" t="s">
        <v>29</v>
      </c>
      <c r="N11" s="136" t="s">
        <v>30</v>
      </c>
      <c r="O11" s="136" t="s">
        <v>31</v>
      </c>
      <c r="P11" s="136" t="s">
        <v>32</v>
      </c>
      <c r="R11" s="136" t="s">
        <v>24</v>
      </c>
      <c r="S11" s="136" t="s">
        <v>26</v>
      </c>
    </row>
    <row r="12" spans="1:30" ht="6" customHeight="1" thickBot="1" x14ac:dyDescent="0.4">
      <c r="A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R12" s="7"/>
      <c r="S12" s="7"/>
    </row>
    <row r="13" spans="1:30" ht="30.75" customHeight="1" thickBot="1" x14ac:dyDescent="0.35">
      <c r="A13" s="53"/>
      <c r="B13" s="54" t="s">
        <v>33</v>
      </c>
      <c r="C13" s="55" t="s">
        <v>34</v>
      </c>
      <c r="D13" s="55"/>
      <c r="E13" s="56"/>
      <c r="F13" s="56"/>
      <c r="G13" s="57"/>
      <c r="H13" s="57"/>
      <c r="I13" s="57">
        <v>1368750.8</v>
      </c>
      <c r="J13" s="57">
        <v>207466.88726059999</v>
      </c>
      <c r="K13" s="57">
        <v>287379.55514900002</v>
      </c>
      <c r="L13" s="57">
        <v>195048.59888440001</v>
      </c>
      <c r="M13" s="57">
        <v>728.7</v>
      </c>
      <c r="N13" s="57">
        <v>97134.289640361996</v>
      </c>
      <c r="O13" s="57">
        <v>270444.48995673301</v>
      </c>
      <c r="P13" s="57">
        <v>135495.69643602899</v>
      </c>
      <c r="R13" s="57"/>
      <c r="S13" s="57">
        <v>400871.59573479998</v>
      </c>
      <c r="X13" s="52">
        <f>SUBTOTAL(9,X14:X1055)</f>
        <v>246459.77801165788</v>
      </c>
    </row>
    <row r="14" spans="1:30" ht="28.5" customHeight="1" thickBot="1" x14ac:dyDescent="0.35">
      <c r="A14" s="58"/>
      <c r="B14" s="59" t="s">
        <v>18</v>
      </c>
      <c r="C14" s="60" t="s">
        <v>35</v>
      </c>
      <c r="D14" s="60"/>
      <c r="E14" s="61"/>
      <c r="F14" s="61"/>
      <c r="G14" s="62"/>
      <c r="H14" s="62"/>
      <c r="I14" s="62">
        <v>1240437.3500000001</v>
      </c>
      <c r="J14" s="62">
        <v>186974.83766059999</v>
      </c>
      <c r="K14" s="62">
        <v>267880.63049100002</v>
      </c>
      <c r="L14" s="62">
        <v>161442.871296</v>
      </c>
      <c r="M14" s="62">
        <v>728.7</v>
      </c>
      <c r="N14" s="62">
        <v>90543.653105958001</v>
      </c>
      <c r="O14" s="62">
        <v>236106.26223167399</v>
      </c>
      <c r="P14" s="62">
        <v>122254.39388520901</v>
      </c>
      <c r="R14" s="62"/>
      <c r="S14" s="62">
        <v>377317.51573480002</v>
      </c>
    </row>
    <row r="15" spans="1:30" ht="24" customHeight="1" thickBot="1" x14ac:dyDescent="0.25">
      <c r="A15" s="8">
        <v>1</v>
      </c>
      <c r="B15" s="9" t="s">
        <v>2026</v>
      </c>
      <c r="C15" s="10" t="s">
        <v>2027</v>
      </c>
      <c r="D15" s="10" t="s">
        <v>2024</v>
      </c>
      <c r="E15" s="11">
        <v>0</v>
      </c>
      <c r="F15" s="11">
        <v>60</v>
      </c>
      <c r="G15" s="12">
        <v>427.72</v>
      </c>
      <c r="H15" s="12">
        <v>219.62</v>
      </c>
      <c r="I15" s="12">
        <v>13177.2</v>
      </c>
      <c r="J15" s="12">
        <v>2214.3281999999999</v>
      </c>
      <c r="K15" s="12">
        <v>3972.5459999999998</v>
      </c>
      <c r="L15" s="12">
        <v>0</v>
      </c>
      <c r="M15" s="12">
        <v>0</v>
      </c>
      <c r="N15" s="12">
        <v>1342.720548</v>
      </c>
      <c r="O15" s="12">
        <v>2597.1286227599999</v>
      </c>
      <c r="P15" s="13">
        <v>1346.2953239064</v>
      </c>
      <c r="R15" s="12">
        <v>248.6</v>
      </c>
      <c r="S15" s="12">
        <v>2463.67272</v>
      </c>
      <c r="T15" s="15"/>
      <c r="U15" s="15"/>
      <c r="V15" s="16"/>
      <c r="W15" s="16"/>
      <c r="X15" s="16"/>
      <c r="Y15" s="15"/>
      <c r="Z15" s="15"/>
      <c r="AA15" s="15"/>
      <c r="AB15" s="15"/>
      <c r="AD15" s="21"/>
    </row>
    <row r="16" spans="1:30" ht="13.5" customHeight="1" thickBot="1" x14ac:dyDescent="0.25">
      <c r="A16" s="63"/>
      <c r="B16" s="64" t="s">
        <v>2028</v>
      </c>
      <c r="C16" s="65" t="s">
        <v>2029</v>
      </c>
      <c r="D16" s="65" t="s">
        <v>95</v>
      </c>
      <c r="E16" s="66">
        <v>0.62026000000000003</v>
      </c>
      <c r="F16" s="66">
        <v>37.215600000000002</v>
      </c>
      <c r="G16" s="1">
        <v>59.5</v>
      </c>
      <c r="H16" s="1">
        <v>59.5</v>
      </c>
      <c r="I16" s="1">
        <v>2214.3281999999999</v>
      </c>
      <c r="J16" s="1">
        <v>2214.3281999999999</v>
      </c>
      <c r="K16" s="1"/>
      <c r="L16" s="1"/>
      <c r="M16" s="1"/>
      <c r="N16" s="1"/>
      <c r="O16" s="1"/>
      <c r="P16" s="1"/>
      <c r="R16" s="1">
        <v>66.2</v>
      </c>
      <c r="S16" s="1">
        <v>2463.67272</v>
      </c>
      <c r="T16" s="15">
        <f t="shared" ref="T16:T54" si="0">R16/H16</f>
        <v>1.1126050420168068</v>
      </c>
      <c r="U16" s="15">
        <f t="shared" ref="U16:U54" si="1">T16-AB16</f>
        <v>1.0869530304779735</v>
      </c>
      <c r="V16" s="16">
        <f t="shared" ref="V16:V54" si="2">G16*U16</f>
        <v>64.673705313439427</v>
      </c>
      <c r="W16" s="16">
        <f t="shared" ref="W16:W54" si="3">V16-G16</f>
        <v>5.1737053134394273</v>
      </c>
      <c r="X16" s="16">
        <f t="shared" ref="X16:X54" si="4">F16*W16</f>
        <v>192.54254746283635</v>
      </c>
      <c r="Y16" s="15">
        <f t="shared" ref="Y16:Y43" si="5">104.584835545197%-100%</f>
        <v>4.5848355451969969E-2</v>
      </c>
      <c r="Z16" s="15">
        <f t="shared" ref="Z16:Z43" si="6">101.199262415129%-100%</f>
        <v>1.1992624151289988E-2</v>
      </c>
      <c r="AA16" s="15">
        <f t="shared" ref="AA16:AA43" si="7">101.911505501324%-100%</f>
        <v>1.9115055013239957E-2</v>
      </c>
      <c r="AB16" s="15">
        <f t="shared" ref="AB16:AB43" si="8">AVERAGE(Y16:AA16)</f>
        <v>2.5652011538833303E-2</v>
      </c>
      <c r="AD16" s="21"/>
    </row>
    <row r="17" spans="1:30" ht="13.5" customHeight="1" thickBot="1" x14ac:dyDescent="0.25">
      <c r="A17" s="8">
        <v>2</v>
      </c>
      <c r="B17" s="9" t="s">
        <v>2030</v>
      </c>
      <c r="C17" s="10" t="s">
        <v>2031</v>
      </c>
      <c r="D17" s="10" t="s">
        <v>95</v>
      </c>
      <c r="E17" s="11">
        <v>0</v>
      </c>
      <c r="F17" s="11">
        <v>300</v>
      </c>
      <c r="G17" s="12">
        <v>34.619999999999997</v>
      </c>
      <c r="H17" s="12">
        <v>29.86</v>
      </c>
      <c r="I17" s="12">
        <v>8958</v>
      </c>
      <c r="J17" s="12">
        <v>2196</v>
      </c>
      <c r="K17" s="12">
        <v>3235.2</v>
      </c>
      <c r="L17" s="12">
        <v>0</v>
      </c>
      <c r="M17" s="12">
        <v>0</v>
      </c>
      <c r="N17" s="12">
        <v>1093.4975999999999</v>
      </c>
      <c r="O17" s="12">
        <v>1601.6181120000001</v>
      </c>
      <c r="P17" s="13">
        <v>830.24419967999995</v>
      </c>
      <c r="R17" s="12">
        <v>36.450000000000003</v>
      </c>
      <c r="S17" s="12">
        <v>3506.4</v>
      </c>
      <c r="T17" s="15"/>
      <c r="U17" s="15"/>
      <c r="V17" s="16"/>
      <c r="W17" s="16"/>
      <c r="X17" s="16"/>
      <c r="Y17" s="15"/>
      <c r="Z17" s="15"/>
      <c r="AA17" s="15"/>
      <c r="AB17" s="15"/>
      <c r="AD17" s="21"/>
    </row>
    <row r="18" spans="1:30" ht="13.5" customHeight="1" x14ac:dyDescent="0.2">
      <c r="A18" s="63"/>
      <c r="B18" s="64" t="s">
        <v>2032</v>
      </c>
      <c r="C18" s="65" t="s">
        <v>2033</v>
      </c>
      <c r="D18" s="65" t="s">
        <v>92</v>
      </c>
      <c r="E18" s="66">
        <v>1E-3</v>
      </c>
      <c r="F18" s="66">
        <v>0.3</v>
      </c>
      <c r="G18" s="1">
        <v>6300</v>
      </c>
      <c r="H18" s="1">
        <v>6300</v>
      </c>
      <c r="I18" s="1">
        <v>1890</v>
      </c>
      <c r="J18" s="1">
        <v>1890</v>
      </c>
      <c r="K18" s="1"/>
      <c r="L18" s="1"/>
      <c r="M18" s="1"/>
      <c r="N18" s="1"/>
      <c r="O18" s="1"/>
      <c r="P18" s="1"/>
      <c r="R18" s="1">
        <v>10500</v>
      </c>
      <c r="S18" s="1">
        <v>3150</v>
      </c>
      <c r="T18" s="15">
        <f t="shared" si="0"/>
        <v>1.6666666666666667</v>
      </c>
      <c r="U18" s="15">
        <f t="shared" si="1"/>
        <v>1.6410146551278335</v>
      </c>
      <c r="V18" s="16">
        <f t="shared" si="2"/>
        <v>10338.392327305352</v>
      </c>
      <c r="W18" s="16">
        <f t="shared" si="3"/>
        <v>4038.3923273053515</v>
      </c>
      <c r="X18" s="16">
        <f t="shared" si="4"/>
        <v>1211.5176981916054</v>
      </c>
      <c r="Y18" s="15">
        <f t="shared" si="5"/>
        <v>4.5848355451969969E-2</v>
      </c>
      <c r="Z18" s="15">
        <f t="shared" si="6"/>
        <v>1.1992624151289988E-2</v>
      </c>
      <c r="AA18" s="15">
        <f t="shared" si="7"/>
        <v>1.9115055013239957E-2</v>
      </c>
      <c r="AB18" s="15">
        <f t="shared" si="8"/>
        <v>2.5652011538833303E-2</v>
      </c>
      <c r="AD18" s="21"/>
    </row>
    <row r="19" spans="1:30" ht="13.5" customHeight="1" thickBot="1" x14ac:dyDescent="0.25">
      <c r="A19" s="63"/>
      <c r="B19" s="64" t="s">
        <v>2034</v>
      </c>
      <c r="C19" s="65" t="s">
        <v>2035</v>
      </c>
      <c r="D19" s="65" t="s">
        <v>95</v>
      </c>
      <c r="E19" s="66">
        <v>1.2</v>
      </c>
      <c r="F19" s="66">
        <v>360</v>
      </c>
      <c r="G19" s="1">
        <v>0.85</v>
      </c>
      <c r="H19" s="1">
        <v>0.85</v>
      </c>
      <c r="I19" s="1">
        <v>306</v>
      </c>
      <c r="J19" s="1">
        <v>306</v>
      </c>
      <c r="K19" s="1"/>
      <c r="L19" s="1"/>
      <c r="M19" s="1"/>
      <c r="N19" s="1"/>
      <c r="O19" s="1"/>
      <c r="P19" s="1"/>
      <c r="R19" s="1">
        <v>0.99</v>
      </c>
      <c r="S19" s="1">
        <v>356.4</v>
      </c>
      <c r="T19" s="15">
        <f t="shared" si="0"/>
        <v>1.1647058823529413</v>
      </c>
      <c r="U19" s="15">
        <f t="shared" si="1"/>
        <v>1.139053870814108</v>
      </c>
      <c r="V19" s="16">
        <f t="shared" si="2"/>
        <v>0.96819579019199176</v>
      </c>
      <c r="W19" s="16">
        <f t="shared" si="3"/>
        <v>0.11819579019199178</v>
      </c>
      <c r="X19" s="16">
        <f t="shared" si="4"/>
        <v>42.550484469117038</v>
      </c>
      <c r="Y19" s="15">
        <f t="shared" si="5"/>
        <v>4.5848355451969969E-2</v>
      </c>
      <c r="Z19" s="15">
        <f t="shared" si="6"/>
        <v>1.1992624151289988E-2</v>
      </c>
      <c r="AA19" s="15">
        <f t="shared" si="7"/>
        <v>1.9115055013239957E-2</v>
      </c>
      <c r="AB19" s="15">
        <f t="shared" si="8"/>
        <v>2.5652011538833303E-2</v>
      </c>
      <c r="AD19" s="21"/>
    </row>
    <row r="20" spans="1:30" ht="13.5" customHeight="1" x14ac:dyDescent="0.2">
      <c r="A20" s="67">
        <v>3</v>
      </c>
      <c r="B20" s="68" t="s">
        <v>2036</v>
      </c>
      <c r="C20" s="69" t="s">
        <v>2037</v>
      </c>
      <c r="D20" s="69" t="s">
        <v>95</v>
      </c>
      <c r="E20" s="70">
        <v>0</v>
      </c>
      <c r="F20" s="70">
        <v>300</v>
      </c>
      <c r="G20" s="71">
        <v>18.86</v>
      </c>
      <c r="H20" s="71">
        <v>12.68</v>
      </c>
      <c r="I20" s="71">
        <v>3804</v>
      </c>
      <c r="J20" s="71">
        <v>0</v>
      </c>
      <c r="K20" s="71">
        <v>1819.8</v>
      </c>
      <c r="L20" s="71">
        <v>0</v>
      </c>
      <c r="M20" s="71">
        <v>0</v>
      </c>
      <c r="N20" s="71">
        <v>615.0924</v>
      </c>
      <c r="O20" s="71">
        <v>900.91018799999995</v>
      </c>
      <c r="P20" s="72">
        <v>467.01236232000002</v>
      </c>
      <c r="R20" s="71">
        <v>13.93</v>
      </c>
      <c r="S20" s="71">
        <v>0</v>
      </c>
      <c r="T20" s="15"/>
      <c r="U20" s="15"/>
      <c r="V20" s="16"/>
      <c r="W20" s="16"/>
      <c r="X20" s="16"/>
      <c r="Y20" s="15"/>
      <c r="Z20" s="15"/>
      <c r="AA20" s="15"/>
      <c r="AB20" s="15"/>
      <c r="AD20" s="21"/>
    </row>
    <row r="21" spans="1:30" ht="24" customHeight="1" thickBot="1" x14ac:dyDescent="0.25">
      <c r="A21" s="73">
        <v>4</v>
      </c>
      <c r="B21" s="74" t="s">
        <v>3532</v>
      </c>
      <c r="C21" s="75" t="s">
        <v>3533</v>
      </c>
      <c r="D21" s="75" t="s">
        <v>95</v>
      </c>
      <c r="E21" s="76">
        <v>0</v>
      </c>
      <c r="F21" s="76">
        <v>70</v>
      </c>
      <c r="G21" s="77">
        <v>423.69</v>
      </c>
      <c r="H21" s="77">
        <v>69.709999999999994</v>
      </c>
      <c r="I21" s="77">
        <v>4879.7</v>
      </c>
      <c r="J21" s="77">
        <v>1348.396</v>
      </c>
      <c r="K21" s="77">
        <v>1145.2</v>
      </c>
      <c r="L21" s="77">
        <v>0</v>
      </c>
      <c r="M21" s="77">
        <v>0</v>
      </c>
      <c r="N21" s="77">
        <v>387.07760000000002</v>
      </c>
      <c r="O21" s="77">
        <v>836.56171200000006</v>
      </c>
      <c r="P21" s="78">
        <v>433.65550367999998</v>
      </c>
      <c r="R21" s="77">
        <v>77.760000000000005</v>
      </c>
      <c r="S21" s="77">
        <v>1414.28</v>
      </c>
      <c r="T21" s="15"/>
      <c r="U21" s="15"/>
      <c r="V21" s="16"/>
      <c r="W21" s="16"/>
      <c r="X21" s="16"/>
      <c r="Y21" s="15"/>
      <c r="Z21" s="15"/>
      <c r="AA21" s="15"/>
      <c r="AB21" s="15"/>
      <c r="AD21" s="21"/>
    </row>
    <row r="22" spans="1:30" ht="13.5" customHeight="1" x14ac:dyDescent="0.2">
      <c r="A22" s="63"/>
      <c r="B22" s="64" t="s">
        <v>3534</v>
      </c>
      <c r="C22" s="65" t="s">
        <v>3535</v>
      </c>
      <c r="D22" s="65" t="s">
        <v>41</v>
      </c>
      <c r="E22" s="66">
        <v>5.0000000000000001E-3</v>
      </c>
      <c r="F22" s="66">
        <v>0.35</v>
      </c>
      <c r="G22" s="1">
        <v>3530</v>
      </c>
      <c r="H22" s="1">
        <v>3530</v>
      </c>
      <c r="I22" s="1">
        <v>1235.5</v>
      </c>
      <c r="J22" s="1">
        <v>1235.5</v>
      </c>
      <c r="K22" s="1"/>
      <c r="L22" s="1"/>
      <c r="M22" s="1"/>
      <c r="N22" s="1"/>
      <c r="O22" s="1"/>
      <c r="P22" s="1"/>
      <c r="R22" s="1">
        <v>3700</v>
      </c>
      <c r="S22" s="1">
        <v>1295</v>
      </c>
      <c r="T22" s="15">
        <f t="shared" si="0"/>
        <v>1.048158640226629</v>
      </c>
      <c r="U22" s="15">
        <f t="shared" si="1"/>
        <v>1.0225066286877957</v>
      </c>
      <c r="V22" s="16">
        <f t="shared" si="2"/>
        <v>3609.4483992679188</v>
      </c>
      <c r="W22" s="16">
        <f t="shared" si="3"/>
        <v>79.44839926791883</v>
      </c>
      <c r="X22" s="16">
        <f t="shared" si="4"/>
        <v>27.80693974377159</v>
      </c>
      <c r="Y22" s="15">
        <f t="shared" si="5"/>
        <v>4.5848355451969969E-2</v>
      </c>
      <c r="Z22" s="15">
        <f t="shared" si="6"/>
        <v>1.1992624151289988E-2</v>
      </c>
      <c r="AA22" s="15">
        <f t="shared" si="7"/>
        <v>1.9115055013239957E-2</v>
      </c>
      <c r="AB22" s="15">
        <f t="shared" si="8"/>
        <v>2.5652011538833303E-2</v>
      </c>
      <c r="AD22" s="21"/>
    </row>
    <row r="23" spans="1:30" ht="13.5" customHeight="1" x14ac:dyDescent="0.2">
      <c r="A23" s="63"/>
      <c r="B23" s="64" t="s">
        <v>3536</v>
      </c>
      <c r="C23" s="65" t="s">
        <v>3537</v>
      </c>
      <c r="D23" s="65" t="s">
        <v>41</v>
      </c>
      <c r="E23" s="66">
        <v>8.0000000000000002E-3</v>
      </c>
      <c r="F23" s="66">
        <v>0.56000000000000005</v>
      </c>
      <c r="G23" s="1">
        <v>152</v>
      </c>
      <c r="H23" s="1">
        <v>152</v>
      </c>
      <c r="I23" s="1">
        <v>85.12</v>
      </c>
      <c r="J23" s="1">
        <v>85.12</v>
      </c>
      <c r="K23" s="1"/>
      <c r="L23" s="1"/>
      <c r="M23" s="1"/>
      <c r="N23" s="1"/>
      <c r="O23" s="1"/>
      <c r="P23" s="1"/>
      <c r="R23" s="1">
        <v>161</v>
      </c>
      <c r="S23" s="1">
        <v>90.16</v>
      </c>
      <c r="T23" s="15">
        <f t="shared" si="0"/>
        <v>1.0592105263157894</v>
      </c>
      <c r="U23" s="15">
        <f t="shared" si="1"/>
        <v>1.0335585147769561</v>
      </c>
      <c r="V23" s="16">
        <f t="shared" si="2"/>
        <v>157.10089424609734</v>
      </c>
      <c r="W23" s="16">
        <f t="shared" si="3"/>
        <v>5.1008942460973401</v>
      </c>
      <c r="X23" s="16">
        <f t="shared" si="4"/>
        <v>2.8565007778145106</v>
      </c>
      <c r="Y23" s="15">
        <f t="shared" si="5"/>
        <v>4.5848355451969969E-2</v>
      </c>
      <c r="Z23" s="15">
        <f t="shared" si="6"/>
        <v>1.1992624151289988E-2</v>
      </c>
      <c r="AA23" s="15">
        <f t="shared" si="7"/>
        <v>1.9115055013239957E-2</v>
      </c>
      <c r="AB23" s="15">
        <f t="shared" si="8"/>
        <v>2.5652011538833303E-2</v>
      </c>
      <c r="AD23" s="21"/>
    </row>
    <row r="24" spans="1:30" ht="13.5" customHeight="1" thickBot="1" x14ac:dyDescent="0.25">
      <c r="A24" s="63"/>
      <c r="B24" s="64" t="s">
        <v>3538</v>
      </c>
      <c r="C24" s="65" t="s">
        <v>3539</v>
      </c>
      <c r="D24" s="65" t="s">
        <v>41</v>
      </c>
      <c r="E24" s="66">
        <v>8.0000000000000002E-3</v>
      </c>
      <c r="F24" s="66">
        <v>0.56000000000000005</v>
      </c>
      <c r="G24" s="1">
        <v>49.6</v>
      </c>
      <c r="H24" s="1">
        <v>49.6</v>
      </c>
      <c r="I24" s="1">
        <v>27.776</v>
      </c>
      <c r="J24" s="1">
        <v>27.776</v>
      </c>
      <c r="K24" s="1"/>
      <c r="L24" s="1"/>
      <c r="M24" s="1"/>
      <c r="N24" s="1"/>
      <c r="O24" s="1"/>
      <c r="P24" s="1"/>
      <c r="R24" s="1">
        <v>52</v>
      </c>
      <c r="S24" s="1">
        <v>29.12</v>
      </c>
      <c r="T24" s="15">
        <f t="shared" si="0"/>
        <v>1.0483870967741935</v>
      </c>
      <c r="U24" s="15">
        <f t="shared" si="1"/>
        <v>1.0227350852353603</v>
      </c>
      <c r="V24" s="16">
        <f t="shared" si="2"/>
        <v>50.727660227673873</v>
      </c>
      <c r="W24" s="16">
        <f t="shared" si="3"/>
        <v>1.1276602276738714</v>
      </c>
      <c r="X24" s="16">
        <f t="shared" si="4"/>
        <v>0.63148972749736809</v>
      </c>
      <c r="Y24" s="15">
        <f t="shared" si="5"/>
        <v>4.5848355451969969E-2</v>
      </c>
      <c r="Z24" s="15">
        <f t="shared" si="6"/>
        <v>1.1992624151289988E-2</v>
      </c>
      <c r="AA24" s="15">
        <f t="shared" si="7"/>
        <v>1.9115055013239957E-2</v>
      </c>
      <c r="AB24" s="15">
        <f t="shared" si="8"/>
        <v>2.5652011538833303E-2</v>
      </c>
      <c r="AD24" s="21"/>
    </row>
    <row r="25" spans="1:30" ht="24" customHeight="1" x14ac:dyDescent="0.2">
      <c r="A25" s="67">
        <v>5</v>
      </c>
      <c r="B25" s="68" t="s">
        <v>3540</v>
      </c>
      <c r="C25" s="69" t="s">
        <v>3541</v>
      </c>
      <c r="D25" s="69" t="s">
        <v>95</v>
      </c>
      <c r="E25" s="70">
        <v>0</v>
      </c>
      <c r="F25" s="70">
        <v>70</v>
      </c>
      <c r="G25" s="71">
        <v>202.18</v>
      </c>
      <c r="H25" s="71">
        <v>38.79</v>
      </c>
      <c r="I25" s="71">
        <v>2715.3</v>
      </c>
      <c r="J25" s="71">
        <v>0</v>
      </c>
      <c r="K25" s="71">
        <v>754.88</v>
      </c>
      <c r="L25" s="71">
        <v>0</v>
      </c>
      <c r="M25" s="71">
        <v>728.7</v>
      </c>
      <c r="N25" s="71">
        <v>255.14944</v>
      </c>
      <c r="O25" s="71">
        <v>643.32989280000004</v>
      </c>
      <c r="P25" s="72">
        <v>333.48830659200001</v>
      </c>
      <c r="R25" s="71">
        <v>44.59</v>
      </c>
      <c r="S25" s="71">
        <v>0</v>
      </c>
      <c r="T25" s="15"/>
      <c r="U25" s="15"/>
      <c r="V25" s="16"/>
      <c r="W25" s="16"/>
      <c r="X25" s="16"/>
      <c r="Y25" s="15"/>
      <c r="Z25" s="15"/>
      <c r="AA25" s="15"/>
      <c r="AB25" s="15"/>
      <c r="AD25" s="21"/>
    </row>
    <row r="26" spans="1:30" ht="24" customHeight="1" x14ac:dyDescent="0.2">
      <c r="A26" s="87">
        <v>6</v>
      </c>
      <c r="B26" s="88" t="s">
        <v>3703</v>
      </c>
      <c r="C26" s="89" t="s">
        <v>3704</v>
      </c>
      <c r="D26" s="89" t="s">
        <v>92</v>
      </c>
      <c r="E26" s="90">
        <v>0</v>
      </c>
      <c r="F26" s="90">
        <v>86.79</v>
      </c>
      <c r="G26" s="91">
        <v>209.77</v>
      </c>
      <c r="H26" s="91">
        <v>278.39999999999998</v>
      </c>
      <c r="I26" s="91">
        <v>24162.34</v>
      </c>
      <c r="J26" s="91">
        <v>0</v>
      </c>
      <c r="K26" s="91">
        <v>5014.7782740000002</v>
      </c>
      <c r="L26" s="91">
        <v>8760.7908960000004</v>
      </c>
      <c r="M26" s="91">
        <v>0</v>
      </c>
      <c r="N26" s="91">
        <v>1694.9950566120001</v>
      </c>
      <c r="O26" s="91">
        <v>5724.1087638464396</v>
      </c>
      <c r="P26" s="92">
        <v>2967.2542186641799</v>
      </c>
      <c r="R26" s="91">
        <v>309.55</v>
      </c>
      <c r="S26" s="91">
        <v>0</v>
      </c>
      <c r="T26" s="15"/>
      <c r="U26" s="15"/>
      <c r="V26" s="16"/>
      <c r="W26" s="16"/>
      <c r="X26" s="16"/>
      <c r="Y26" s="15"/>
      <c r="Z26" s="15"/>
      <c r="AA26" s="15"/>
      <c r="AB26" s="15"/>
      <c r="AD26" s="21"/>
    </row>
    <row r="27" spans="1:30" ht="24" customHeight="1" x14ac:dyDescent="0.2">
      <c r="A27" s="87">
        <v>8</v>
      </c>
      <c r="B27" s="88" t="s">
        <v>3629</v>
      </c>
      <c r="C27" s="89" t="s">
        <v>3630</v>
      </c>
      <c r="D27" s="89" t="s">
        <v>92</v>
      </c>
      <c r="E27" s="90">
        <v>0</v>
      </c>
      <c r="F27" s="90">
        <v>699.55</v>
      </c>
      <c r="G27" s="91">
        <v>648.29999999999995</v>
      </c>
      <c r="H27" s="91">
        <v>402.16</v>
      </c>
      <c r="I27" s="91">
        <v>281331.03000000003</v>
      </c>
      <c r="J27" s="91">
        <v>0</v>
      </c>
      <c r="K27" s="91">
        <v>58287.415415000003</v>
      </c>
      <c r="L27" s="91">
        <v>102142.6946</v>
      </c>
      <c r="M27" s="91">
        <v>0</v>
      </c>
      <c r="N27" s="91">
        <v>19701.146410270001</v>
      </c>
      <c r="O27" s="91">
        <v>66648.564877349898</v>
      </c>
      <c r="P27" s="92">
        <v>34549.1749823668</v>
      </c>
      <c r="R27" s="91">
        <v>447.16</v>
      </c>
      <c r="S27" s="91">
        <v>0</v>
      </c>
      <c r="T27" s="15"/>
      <c r="U27" s="15"/>
      <c r="V27" s="16"/>
      <c r="W27" s="16"/>
      <c r="X27" s="16"/>
      <c r="Y27" s="15"/>
      <c r="Z27" s="15"/>
      <c r="AA27" s="15"/>
      <c r="AB27" s="15"/>
      <c r="AD27" s="21"/>
    </row>
    <row r="28" spans="1:30" ht="13.5" customHeight="1" thickBot="1" x14ac:dyDescent="0.25">
      <c r="A28" s="73">
        <v>10</v>
      </c>
      <c r="B28" s="74" t="s">
        <v>2040</v>
      </c>
      <c r="C28" s="75" t="s">
        <v>2041</v>
      </c>
      <c r="D28" s="75" t="s">
        <v>38</v>
      </c>
      <c r="E28" s="76">
        <v>0</v>
      </c>
      <c r="F28" s="76">
        <v>829.38</v>
      </c>
      <c r="G28" s="77">
        <v>326.97000000000003</v>
      </c>
      <c r="H28" s="77">
        <v>200.17</v>
      </c>
      <c r="I28" s="77">
        <v>166016.99</v>
      </c>
      <c r="J28" s="77">
        <v>12652.913460600001</v>
      </c>
      <c r="K28" s="77">
        <v>57083.654322000002</v>
      </c>
      <c r="L28" s="77">
        <v>0</v>
      </c>
      <c r="M28" s="77">
        <v>0</v>
      </c>
      <c r="N28" s="77">
        <v>19294.275160836001</v>
      </c>
      <c r="O28" s="77">
        <v>36333.599394649304</v>
      </c>
      <c r="P28" s="78">
        <v>18834.5523348479</v>
      </c>
      <c r="R28" s="77">
        <v>240.63</v>
      </c>
      <c r="S28" s="77">
        <v>25026.923014799999</v>
      </c>
      <c r="T28" s="15"/>
      <c r="U28" s="15"/>
      <c r="V28" s="16"/>
      <c r="W28" s="16"/>
      <c r="X28" s="16"/>
      <c r="Y28" s="15"/>
      <c r="Z28" s="15"/>
      <c r="AA28" s="15"/>
      <c r="AB28" s="15"/>
      <c r="AD28" s="21"/>
    </row>
    <row r="29" spans="1:30" ht="13.5" customHeight="1" x14ac:dyDescent="0.2">
      <c r="A29" s="63"/>
      <c r="B29" s="64" t="s">
        <v>405</v>
      </c>
      <c r="C29" s="65" t="s">
        <v>406</v>
      </c>
      <c r="D29" s="65" t="s">
        <v>92</v>
      </c>
      <c r="E29" s="66">
        <v>4.4999999999999999E-4</v>
      </c>
      <c r="F29" s="66">
        <v>0.37322100000000002</v>
      </c>
      <c r="G29" s="1">
        <v>939</v>
      </c>
      <c r="H29" s="1">
        <v>939</v>
      </c>
      <c r="I29" s="1">
        <v>350.454519</v>
      </c>
      <c r="J29" s="1">
        <v>350.454519</v>
      </c>
      <c r="K29" s="1"/>
      <c r="L29" s="1"/>
      <c r="M29" s="1"/>
      <c r="N29" s="1"/>
      <c r="O29" s="1"/>
      <c r="P29" s="1"/>
      <c r="R29" s="1">
        <v>2570</v>
      </c>
      <c r="S29" s="1">
        <v>959.17796999999996</v>
      </c>
      <c r="T29" s="15">
        <f t="shared" si="0"/>
        <v>2.736954206602769</v>
      </c>
      <c r="U29" s="15">
        <f t="shared" si="1"/>
        <v>2.7113021950639355</v>
      </c>
      <c r="V29" s="16">
        <f t="shared" si="2"/>
        <v>2545.9127611650356</v>
      </c>
      <c r="W29" s="16">
        <f t="shared" si="3"/>
        <v>1606.9127611650356</v>
      </c>
      <c r="X29" s="16">
        <f t="shared" si="4"/>
        <v>599.73358763477574</v>
      </c>
      <c r="Y29" s="15">
        <f t="shared" si="5"/>
        <v>4.5848355451969969E-2</v>
      </c>
      <c r="Z29" s="15">
        <f t="shared" si="6"/>
        <v>1.1992624151289988E-2</v>
      </c>
      <c r="AA29" s="15">
        <f t="shared" si="7"/>
        <v>1.9115055013239957E-2</v>
      </c>
      <c r="AB29" s="15">
        <f t="shared" si="8"/>
        <v>2.5652011538833303E-2</v>
      </c>
      <c r="AD29" s="21"/>
    </row>
    <row r="30" spans="1:30" ht="13.5" customHeight="1" x14ac:dyDescent="0.2">
      <c r="A30" s="63"/>
      <c r="B30" s="64" t="s">
        <v>2042</v>
      </c>
      <c r="C30" s="65" t="s">
        <v>2043</v>
      </c>
      <c r="D30" s="65" t="s">
        <v>139</v>
      </c>
      <c r="E30" s="66">
        <v>3.3E-4</v>
      </c>
      <c r="F30" s="66">
        <v>0.27369539999999998</v>
      </c>
      <c r="G30" s="1">
        <v>35500</v>
      </c>
      <c r="H30" s="1">
        <v>35500</v>
      </c>
      <c r="I30" s="1">
        <v>9716.1867000000002</v>
      </c>
      <c r="J30" s="1">
        <v>9716.1867000000002</v>
      </c>
      <c r="K30" s="1"/>
      <c r="L30" s="1"/>
      <c r="M30" s="1"/>
      <c r="N30" s="1"/>
      <c r="O30" s="1"/>
      <c r="P30" s="1"/>
      <c r="R30" s="1">
        <v>73700</v>
      </c>
      <c r="S30" s="1">
        <v>20171.350979999999</v>
      </c>
      <c r="T30" s="15">
        <f t="shared" si="0"/>
        <v>2.0760563380281689</v>
      </c>
      <c r="U30" s="15">
        <f t="shared" si="1"/>
        <v>2.0504043264893355</v>
      </c>
      <c r="V30" s="16">
        <f t="shared" si="2"/>
        <v>72789.353590371407</v>
      </c>
      <c r="W30" s="16">
        <f t="shared" si="3"/>
        <v>37289.353590371407</v>
      </c>
      <c r="X30" s="16">
        <f t="shared" si="4"/>
        <v>10205.924546658138</v>
      </c>
      <c r="Y30" s="15">
        <f t="shared" si="5"/>
        <v>4.5848355451969969E-2</v>
      </c>
      <c r="Z30" s="15">
        <f t="shared" si="6"/>
        <v>1.1992624151289988E-2</v>
      </c>
      <c r="AA30" s="15">
        <f t="shared" si="7"/>
        <v>1.9115055013239957E-2</v>
      </c>
      <c r="AB30" s="15">
        <f t="shared" si="8"/>
        <v>2.5652011538833303E-2</v>
      </c>
      <c r="AD30" s="21"/>
    </row>
    <row r="31" spans="1:30" ht="13.5" customHeight="1" x14ac:dyDescent="0.2">
      <c r="A31" s="63"/>
      <c r="B31" s="64" t="s">
        <v>409</v>
      </c>
      <c r="C31" s="65" t="s">
        <v>410</v>
      </c>
      <c r="D31" s="65" t="s">
        <v>41</v>
      </c>
      <c r="E31" s="66">
        <v>2.9399999999999999E-2</v>
      </c>
      <c r="F31" s="66">
        <v>24.383772</v>
      </c>
      <c r="G31" s="1">
        <v>42.8</v>
      </c>
      <c r="H31" s="1">
        <v>42.8</v>
      </c>
      <c r="I31" s="1">
        <v>1043.6254415999999</v>
      </c>
      <c r="J31" s="1">
        <v>1043.6254415999999</v>
      </c>
      <c r="K31" s="1"/>
      <c r="L31" s="1"/>
      <c r="M31" s="1"/>
      <c r="N31" s="1"/>
      <c r="O31" s="1"/>
      <c r="P31" s="1"/>
      <c r="R31" s="1">
        <v>53.4</v>
      </c>
      <c r="S31" s="1">
        <v>1302.0934248000001</v>
      </c>
      <c r="T31" s="15">
        <f t="shared" si="0"/>
        <v>1.2476635514018692</v>
      </c>
      <c r="U31" s="15">
        <f t="shared" si="1"/>
        <v>1.222011539863036</v>
      </c>
      <c r="V31" s="16">
        <f t="shared" si="2"/>
        <v>52.302093906137941</v>
      </c>
      <c r="W31" s="16">
        <f t="shared" si="3"/>
        <v>9.5020939061379437</v>
      </c>
      <c r="X31" s="16">
        <f t="shared" si="4"/>
        <v>231.69689132985701</v>
      </c>
      <c r="Y31" s="15">
        <f t="shared" si="5"/>
        <v>4.5848355451969969E-2</v>
      </c>
      <c r="Z31" s="15">
        <f t="shared" si="6"/>
        <v>1.1992624151289988E-2</v>
      </c>
      <c r="AA31" s="15">
        <f t="shared" si="7"/>
        <v>1.9115055013239957E-2</v>
      </c>
      <c r="AB31" s="15">
        <f t="shared" si="8"/>
        <v>2.5652011538833303E-2</v>
      </c>
      <c r="AD31" s="21"/>
    </row>
    <row r="32" spans="1:30" ht="13.5" customHeight="1" thickBot="1" x14ac:dyDescent="0.25">
      <c r="A32" s="63"/>
      <c r="B32" s="64" t="s">
        <v>101</v>
      </c>
      <c r="C32" s="65" t="s">
        <v>102</v>
      </c>
      <c r="D32" s="65" t="s">
        <v>92</v>
      </c>
      <c r="E32" s="66">
        <v>4.0000000000000002E-4</v>
      </c>
      <c r="F32" s="66">
        <v>0.33175199999999999</v>
      </c>
      <c r="G32" s="1">
        <v>4650</v>
      </c>
      <c r="H32" s="1">
        <v>4650</v>
      </c>
      <c r="I32" s="1">
        <v>1542.6468</v>
      </c>
      <c r="J32" s="1">
        <v>1542.6468</v>
      </c>
      <c r="K32" s="1"/>
      <c r="L32" s="1"/>
      <c r="M32" s="1"/>
      <c r="N32" s="1"/>
      <c r="O32" s="1"/>
      <c r="P32" s="1"/>
      <c r="R32" s="1">
        <v>7820</v>
      </c>
      <c r="S32" s="1">
        <v>2594.3006399999999</v>
      </c>
      <c r="T32" s="15">
        <f t="shared" si="0"/>
        <v>1.6817204301075268</v>
      </c>
      <c r="U32" s="15">
        <f t="shared" si="1"/>
        <v>1.6560684185686936</v>
      </c>
      <c r="V32" s="16">
        <f t="shared" si="2"/>
        <v>7700.7181463444249</v>
      </c>
      <c r="W32" s="16">
        <f t="shared" si="3"/>
        <v>3050.7181463444249</v>
      </c>
      <c r="X32" s="16">
        <f t="shared" si="4"/>
        <v>1012.0818464860556</v>
      </c>
      <c r="Y32" s="15">
        <f t="shared" si="5"/>
        <v>4.5848355451969969E-2</v>
      </c>
      <c r="Z32" s="15">
        <f t="shared" si="6"/>
        <v>1.1992624151289988E-2</v>
      </c>
      <c r="AA32" s="15">
        <f t="shared" si="7"/>
        <v>1.9115055013239957E-2</v>
      </c>
      <c r="AB32" s="15">
        <f t="shared" si="8"/>
        <v>2.5652011538833303E-2</v>
      </c>
      <c r="AD32" s="21"/>
    </row>
    <row r="33" spans="1:30" ht="13.5" customHeight="1" x14ac:dyDescent="0.2">
      <c r="A33" s="67">
        <v>11</v>
      </c>
      <c r="B33" s="68" t="s">
        <v>2044</v>
      </c>
      <c r="C33" s="69" t="s">
        <v>2045</v>
      </c>
      <c r="D33" s="69" t="s">
        <v>38</v>
      </c>
      <c r="E33" s="70">
        <v>0</v>
      </c>
      <c r="F33" s="70">
        <v>829.38</v>
      </c>
      <c r="G33" s="71">
        <v>172.86</v>
      </c>
      <c r="H33" s="71">
        <v>101.88</v>
      </c>
      <c r="I33" s="71">
        <v>84497.23</v>
      </c>
      <c r="J33" s="71">
        <v>0</v>
      </c>
      <c r="K33" s="71">
        <v>40437.002465999998</v>
      </c>
      <c r="L33" s="71">
        <v>0</v>
      </c>
      <c r="M33" s="71">
        <v>0</v>
      </c>
      <c r="N33" s="71">
        <v>13667.706833508</v>
      </c>
      <c r="O33" s="71">
        <v>20018.742440818001</v>
      </c>
      <c r="P33" s="72">
        <v>10377.283243645599</v>
      </c>
      <c r="R33" s="71">
        <v>112.82</v>
      </c>
      <c r="S33" s="71">
        <v>0</v>
      </c>
      <c r="T33" s="15"/>
      <c r="U33" s="15"/>
      <c r="V33" s="16"/>
      <c r="W33" s="16"/>
      <c r="X33" s="16"/>
      <c r="Y33" s="15"/>
      <c r="Z33" s="15"/>
      <c r="AA33" s="15"/>
      <c r="AB33" s="15"/>
      <c r="AD33" s="21"/>
    </row>
    <row r="34" spans="1:30" ht="24" customHeight="1" thickBot="1" x14ac:dyDescent="0.25">
      <c r="A34" s="73">
        <v>13</v>
      </c>
      <c r="B34" s="74" t="s">
        <v>2050</v>
      </c>
      <c r="C34" s="75" t="s">
        <v>2051</v>
      </c>
      <c r="D34" s="75" t="s">
        <v>92</v>
      </c>
      <c r="E34" s="76">
        <v>0</v>
      </c>
      <c r="F34" s="76">
        <v>1248.52</v>
      </c>
      <c r="G34" s="77">
        <v>62.68</v>
      </c>
      <c r="H34" s="77">
        <v>70.290000000000006</v>
      </c>
      <c r="I34" s="77">
        <v>87758.47</v>
      </c>
      <c r="J34" s="77">
        <v>0</v>
      </c>
      <c r="K34" s="77">
        <v>8190.7906080000002</v>
      </c>
      <c r="L34" s="77">
        <v>0</v>
      </c>
      <c r="M34" s="77">
        <v>0</v>
      </c>
      <c r="N34" s="77">
        <v>2768.487225504</v>
      </c>
      <c r="O34" s="77">
        <v>20790.5443455965</v>
      </c>
      <c r="P34" s="78">
        <v>10777.368663474101</v>
      </c>
      <c r="R34" s="77">
        <v>79.22</v>
      </c>
      <c r="S34" s="77">
        <v>0</v>
      </c>
      <c r="T34" s="15"/>
      <c r="U34" s="15"/>
      <c r="V34" s="16"/>
      <c r="W34" s="16"/>
      <c r="X34" s="16"/>
      <c r="Y34" s="15"/>
      <c r="Z34" s="15"/>
      <c r="AA34" s="15"/>
      <c r="AB34" s="15"/>
      <c r="AD34" s="21"/>
    </row>
    <row r="35" spans="1:30" ht="24" customHeight="1" thickBot="1" x14ac:dyDescent="0.25">
      <c r="A35" s="8">
        <v>30</v>
      </c>
      <c r="B35" s="9" t="s">
        <v>158</v>
      </c>
      <c r="C35" s="10" t="s">
        <v>159</v>
      </c>
      <c r="D35" s="10" t="s">
        <v>92</v>
      </c>
      <c r="E35" s="11">
        <v>0</v>
      </c>
      <c r="F35" s="11">
        <v>162.08000000000001</v>
      </c>
      <c r="G35" s="12">
        <v>375.39</v>
      </c>
      <c r="H35" s="12">
        <v>249.58</v>
      </c>
      <c r="I35" s="12">
        <v>40451.93</v>
      </c>
      <c r="J35" s="12">
        <v>0</v>
      </c>
      <c r="K35" s="12">
        <v>2102.4531360000001</v>
      </c>
      <c r="L35" s="12">
        <v>0</v>
      </c>
      <c r="M35" s="12">
        <v>0</v>
      </c>
      <c r="N35" s="12">
        <v>710.62915996799995</v>
      </c>
      <c r="O35" s="12">
        <v>9583.3060728681594</v>
      </c>
      <c r="P35" s="13">
        <v>4967.7786615570603</v>
      </c>
      <c r="R35" s="12">
        <v>297.85000000000002</v>
      </c>
      <c r="S35" s="12">
        <v>0</v>
      </c>
      <c r="T35" s="15"/>
      <c r="U35" s="15"/>
      <c r="V35" s="16"/>
      <c r="W35" s="16"/>
      <c r="X35" s="16"/>
      <c r="Y35" s="15"/>
      <c r="Z35" s="15"/>
      <c r="AA35" s="15"/>
      <c r="AB35" s="15"/>
      <c r="AD35" s="21"/>
    </row>
    <row r="36" spans="1:30" ht="24" customHeight="1" thickBot="1" x14ac:dyDescent="0.25">
      <c r="A36" s="8">
        <v>31</v>
      </c>
      <c r="B36" s="9" t="s">
        <v>161</v>
      </c>
      <c r="C36" s="10" t="s">
        <v>162</v>
      </c>
      <c r="D36" s="10" t="s">
        <v>92</v>
      </c>
      <c r="E36" s="11">
        <v>0</v>
      </c>
      <c r="F36" s="11">
        <v>810.4</v>
      </c>
      <c r="G36" s="12">
        <v>27.37</v>
      </c>
      <c r="H36" s="12">
        <v>18.91</v>
      </c>
      <c r="I36" s="12">
        <v>15324.66</v>
      </c>
      <c r="J36" s="12">
        <v>0</v>
      </c>
      <c r="K36" s="12">
        <v>604.15319999999997</v>
      </c>
      <c r="L36" s="12">
        <v>0</v>
      </c>
      <c r="M36" s="12">
        <v>0</v>
      </c>
      <c r="N36" s="12">
        <v>204.20378160000001</v>
      </c>
      <c r="O36" s="12">
        <v>3630.7032111919998</v>
      </c>
      <c r="P36" s="13">
        <v>1882.07804299088</v>
      </c>
      <c r="R36" s="12">
        <v>23.05</v>
      </c>
      <c r="S36" s="12">
        <v>0</v>
      </c>
      <c r="T36" s="15"/>
      <c r="U36" s="15"/>
      <c r="V36" s="16"/>
      <c r="W36" s="16"/>
      <c r="X36" s="16"/>
      <c r="Y36" s="15"/>
      <c r="Z36" s="15"/>
      <c r="AA36" s="15"/>
      <c r="AB36" s="15"/>
      <c r="AD36" s="21"/>
    </row>
    <row r="37" spans="1:30" ht="24" customHeight="1" x14ac:dyDescent="0.2">
      <c r="A37" s="67">
        <v>14</v>
      </c>
      <c r="B37" s="68" t="s">
        <v>2056</v>
      </c>
      <c r="C37" s="69" t="s">
        <v>2057</v>
      </c>
      <c r="D37" s="69" t="s">
        <v>92</v>
      </c>
      <c r="E37" s="70">
        <v>0</v>
      </c>
      <c r="F37" s="70">
        <v>786.34</v>
      </c>
      <c r="G37" s="71">
        <v>348.01</v>
      </c>
      <c r="H37" s="71">
        <v>138.22</v>
      </c>
      <c r="I37" s="71">
        <v>108687.91</v>
      </c>
      <c r="J37" s="71">
        <v>0</v>
      </c>
      <c r="K37" s="71">
        <v>21432.718942</v>
      </c>
      <c r="L37" s="71">
        <v>40913.270199999999</v>
      </c>
      <c r="M37" s="71">
        <v>0</v>
      </c>
      <c r="N37" s="71">
        <v>7244.2590023960001</v>
      </c>
      <c r="O37" s="71">
        <v>25748.3918134265</v>
      </c>
      <c r="P37" s="72">
        <v>13347.409594095199</v>
      </c>
      <c r="R37" s="71">
        <v>154.04</v>
      </c>
      <c r="S37" s="71">
        <v>0</v>
      </c>
      <c r="T37" s="15"/>
      <c r="U37" s="15"/>
      <c r="V37" s="16"/>
      <c r="W37" s="16"/>
      <c r="X37" s="16"/>
      <c r="Y37" s="15"/>
      <c r="Z37" s="15"/>
      <c r="AA37" s="15"/>
      <c r="AB37" s="15"/>
      <c r="AD37" s="21"/>
    </row>
    <row r="38" spans="1:30" ht="13.5" customHeight="1" x14ac:dyDescent="0.2">
      <c r="A38" s="87">
        <v>15</v>
      </c>
      <c r="B38" s="88" t="s">
        <v>90</v>
      </c>
      <c r="C38" s="89" t="s">
        <v>2058</v>
      </c>
      <c r="D38" s="89" t="s">
        <v>92</v>
      </c>
      <c r="E38" s="90">
        <v>0</v>
      </c>
      <c r="F38" s="90">
        <v>786.34</v>
      </c>
      <c r="G38" s="91">
        <v>22.43</v>
      </c>
      <c r="H38" s="91">
        <v>18.170000000000002</v>
      </c>
      <c r="I38" s="91">
        <v>14287.8</v>
      </c>
      <c r="J38" s="91">
        <v>0</v>
      </c>
      <c r="K38" s="91">
        <v>1055.189646</v>
      </c>
      <c r="L38" s="91">
        <v>7737.5856000000003</v>
      </c>
      <c r="M38" s="91">
        <v>0</v>
      </c>
      <c r="N38" s="91">
        <v>356.65410034799999</v>
      </c>
      <c r="O38" s="91">
        <v>3385.28885814876</v>
      </c>
      <c r="P38" s="92">
        <v>1754.8605486295501</v>
      </c>
      <c r="R38" s="91">
        <v>22.43</v>
      </c>
      <c r="S38" s="91">
        <v>0</v>
      </c>
      <c r="T38" s="15"/>
      <c r="U38" s="15"/>
      <c r="V38" s="16"/>
      <c r="W38" s="16"/>
      <c r="X38" s="16"/>
      <c r="Y38" s="15"/>
      <c r="Z38" s="15"/>
      <c r="AA38" s="15"/>
      <c r="AB38" s="15"/>
      <c r="AD38" s="21"/>
    </row>
    <row r="39" spans="1:30" ht="24" customHeight="1" thickBot="1" x14ac:dyDescent="0.25">
      <c r="A39" s="73">
        <v>29</v>
      </c>
      <c r="B39" s="74" t="s">
        <v>163</v>
      </c>
      <c r="C39" s="75" t="s">
        <v>164</v>
      </c>
      <c r="D39" s="75" t="s">
        <v>139</v>
      </c>
      <c r="E39" s="76">
        <v>0</v>
      </c>
      <c r="F39" s="76">
        <v>259.32799999999997</v>
      </c>
      <c r="G39" s="77">
        <v>394.13</v>
      </c>
      <c r="H39" s="77">
        <v>650</v>
      </c>
      <c r="I39" s="77">
        <v>168563.20000000001</v>
      </c>
      <c r="J39" s="77">
        <v>168563.20000000001</v>
      </c>
      <c r="K39" s="77">
        <v>0</v>
      </c>
      <c r="L39" s="77">
        <v>0</v>
      </c>
      <c r="M39" s="77">
        <v>0</v>
      </c>
      <c r="N39" s="77">
        <v>0</v>
      </c>
      <c r="O39" s="77">
        <v>0</v>
      </c>
      <c r="P39" s="78">
        <v>0</v>
      </c>
      <c r="R39" s="77">
        <v>1330</v>
      </c>
      <c r="S39" s="77">
        <v>344906.23999999999</v>
      </c>
      <c r="T39" s="15"/>
      <c r="U39" s="15"/>
      <c r="V39" s="16"/>
      <c r="W39" s="16"/>
      <c r="X39" s="16"/>
      <c r="Y39" s="15"/>
      <c r="Z39" s="15"/>
      <c r="AA39" s="15"/>
      <c r="AB39" s="15"/>
      <c r="AD39" s="21"/>
    </row>
    <row r="40" spans="1:30" ht="13.5" customHeight="1" thickBot="1" x14ac:dyDescent="0.25">
      <c r="A40" s="63"/>
      <c r="B40" s="64" t="s">
        <v>165</v>
      </c>
      <c r="C40" s="65" t="s">
        <v>166</v>
      </c>
      <c r="D40" s="65" t="s">
        <v>139</v>
      </c>
      <c r="E40" s="66">
        <v>1</v>
      </c>
      <c r="F40" s="66">
        <v>259.32799999999997</v>
      </c>
      <c r="G40" s="1">
        <v>650</v>
      </c>
      <c r="H40" s="1">
        <v>650</v>
      </c>
      <c r="I40" s="1">
        <v>168563.20000000001</v>
      </c>
      <c r="J40" s="1">
        <v>168563.20000000001</v>
      </c>
      <c r="K40" s="1"/>
      <c r="L40" s="1"/>
      <c r="M40" s="1"/>
      <c r="N40" s="1"/>
      <c r="O40" s="1"/>
      <c r="P40" s="1"/>
      <c r="R40" s="1">
        <v>1330</v>
      </c>
      <c r="S40" s="1">
        <v>344906.23999999999</v>
      </c>
      <c r="T40" s="15">
        <f t="shared" si="0"/>
        <v>2.046153846153846</v>
      </c>
      <c r="U40" s="15">
        <f t="shared" si="1"/>
        <v>2.0205018346150125</v>
      </c>
      <c r="V40" s="16">
        <f t="shared" si="2"/>
        <v>1313.3261924997582</v>
      </c>
      <c r="W40" s="16">
        <f t="shared" si="3"/>
        <v>663.32619249975824</v>
      </c>
      <c r="X40" s="16">
        <f t="shared" si="4"/>
        <v>172019.05484857727</v>
      </c>
      <c r="Y40" s="15">
        <f t="shared" si="5"/>
        <v>4.5848355451969969E-2</v>
      </c>
      <c r="Z40" s="15">
        <f t="shared" si="6"/>
        <v>1.1992624151289988E-2</v>
      </c>
      <c r="AA40" s="15">
        <f t="shared" si="7"/>
        <v>1.9115055013239957E-2</v>
      </c>
      <c r="AB40" s="15">
        <f t="shared" si="8"/>
        <v>2.5652011538833303E-2</v>
      </c>
      <c r="AD40" s="21"/>
    </row>
    <row r="41" spans="1:30" ht="24" customHeight="1" thickBot="1" x14ac:dyDescent="0.25">
      <c r="A41" s="8">
        <v>16</v>
      </c>
      <c r="B41" s="9" t="s">
        <v>2059</v>
      </c>
      <c r="C41" s="10" t="s">
        <v>2060</v>
      </c>
      <c r="D41" s="10" t="s">
        <v>92</v>
      </c>
      <c r="E41" s="11">
        <v>0</v>
      </c>
      <c r="F41" s="11">
        <v>624.26</v>
      </c>
      <c r="G41" s="12">
        <v>165.84</v>
      </c>
      <c r="H41" s="12">
        <v>129.87</v>
      </c>
      <c r="I41" s="12">
        <v>81072.649999999994</v>
      </c>
      <c r="J41" s="12">
        <v>0</v>
      </c>
      <c r="K41" s="12">
        <v>27611.581633999998</v>
      </c>
      <c r="L41" s="12">
        <v>0</v>
      </c>
      <c r="M41" s="12">
        <v>0</v>
      </c>
      <c r="N41" s="12">
        <v>9332.7145922920008</v>
      </c>
      <c r="O41" s="12">
        <v>19206.951608248</v>
      </c>
      <c r="P41" s="13">
        <v>9956.4684282756098</v>
      </c>
      <c r="R41" s="12">
        <v>143.35</v>
      </c>
      <c r="S41" s="12">
        <v>0</v>
      </c>
      <c r="T41" s="15"/>
      <c r="U41" s="15"/>
      <c r="V41" s="16"/>
      <c r="W41" s="16"/>
      <c r="X41" s="16"/>
      <c r="Y41" s="15"/>
      <c r="Z41" s="15"/>
      <c r="AA41" s="15"/>
      <c r="AB41" s="15"/>
      <c r="AD41" s="21"/>
    </row>
    <row r="42" spans="1:30" ht="24" customHeight="1" thickBot="1" x14ac:dyDescent="0.25">
      <c r="A42" s="8">
        <v>17</v>
      </c>
      <c r="B42" s="9" t="s">
        <v>2061</v>
      </c>
      <c r="C42" s="10" t="s">
        <v>2062</v>
      </c>
      <c r="D42" s="10" t="s">
        <v>92</v>
      </c>
      <c r="E42" s="11">
        <v>0</v>
      </c>
      <c r="F42" s="11">
        <v>132.34</v>
      </c>
      <c r="G42" s="12">
        <v>767.91</v>
      </c>
      <c r="H42" s="12">
        <v>503.94</v>
      </c>
      <c r="I42" s="12">
        <v>66691.42</v>
      </c>
      <c r="J42" s="12">
        <v>0</v>
      </c>
      <c r="K42" s="12">
        <v>31914.743847999998</v>
      </c>
      <c r="L42" s="12">
        <v>0</v>
      </c>
      <c r="M42" s="12">
        <v>0</v>
      </c>
      <c r="N42" s="12">
        <v>10787.183420624</v>
      </c>
      <c r="O42" s="12">
        <v>15799.7130893909</v>
      </c>
      <c r="P42" s="13">
        <v>8190.2296501220799</v>
      </c>
      <c r="R42" s="12">
        <v>553.66</v>
      </c>
      <c r="S42" s="12">
        <v>0</v>
      </c>
      <c r="T42" s="15"/>
      <c r="U42" s="15"/>
      <c r="V42" s="16"/>
      <c r="W42" s="16"/>
      <c r="X42" s="16"/>
      <c r="Y42" s="15"/>
      <c r="Z42" s="15"/>
      <c r="AA42" s="15"/>
      <c r="AB42" s="15"/>
      <c r="AD42" s="21"/>
    </row>
    <row r="43" spans="1:30" ht="13.5" customHeight="1" thickBot="1" x14ac:dyDescent="0.25">
      <c r="A43" s="2">
        <v>18</v>
      </c>
      <c r="B43" s="3" t="s">
        <v>2063</v>
      </c>
      <c r="C43" s="4" t="s">
        <v>2064</v>
      </c>
      <c r="D43" s="4" t="s">
        <v>139</v>
      </c>
      <c r="E43" s="5">
        <v>0</v>
      </c>
      <c r="F43" s="5">
        <v>264.68</v>
      </c>
      <c r="G43" s="6">
        <v>761.24</v>
      </c>
      <c r="H43" s="6">
        <v>219</v>
      </c>
      <c r="I43" s="6">
        <v>57964.92</v>
      </c>
      <c r="J43" s="6">
        <v>0</v>
      </c>
      <c r="K43" s="6">
        <v>0</v>
      </c>
      <c r="L43" s="6">
        <v>0</v>
      </c>
      <c r="M43" s="6">
        <v>0</v>
      </c>
      <c r="N43" s="6">
        <v>0</v>
      </c>
      <c r="O43" s="6">
        <v>0</v>
      </c>
      <c r="P43" s="6">
        <v>0</v>
      </c>
      <c r="R43" s="6">
        <v>288</v>
      </c>
      <c r="S43" s="6">
        <v>0</v>
      </c>
      <c r="T43" s="15">
        <f t="shared" si="0"/>
        <v>1.3150684931506849</v>
      </c>
      <c r="U43" s="15">
        <f t="shared" si="1"/>
        <v>1.2894164816118516</v>
      </c>
      <c r="V43" s="16">
        <f t="shared" si="2"/>
        <v>981.55540246220596</v>
      </c>
      <c r="W43" s="16">
        <f t="shared" si="3"/>
        <v>220.31540246220595</v>
      </c>
      <c r="X43" s="16">
        <f t="shared" si="4"/>
        <v>58313.080723696672</v>
      </c>
      <c r="Y43" s="15">
        <f t="shared" si="5"/>
        <v>4.5848355451969969E-2</v>
      </c>
      <c r="Z43" s="15">
        <f t="shared" si="6"/>
        <v>1.1992624151289988E-2</v>
      </c>
      <c r="AA43" s="15">
        <f t="shared" si="7"/>
        <v>1.9115055013239957E-2</v>
      </c>
      <c r="AB43" s="15">
        <f t="shared" si="8"/>
        <v>2.5652011538833303E-2</v>
      </c>
      <c r="AD43" s="21"/>
    </row>
    <row r="44" spans="1:30" ht="24" customHeight="1" x14ac:dyDescent="0.2">
      <c r="A44" s="67">
        <v>19</v>
      </c>
      <c r="B44" s="68" t="s">
        <v>3631</v>
      </c>
      <c r="C44" s="69" t="s">
        <v>3632</v>
      </c>
      <c r="D44" s="69" t="s">
        <v>38</v>
      </c>
      <c r="E44" s="70">
        <v>0</v>
      </c>
      <c r="F44" s="70">
        <v>210</v>
      </c>
      <c r="G44" s="71">
        <v>123.98</v>
      </c>
      <c r="H44" s="71">
        <v>26.64</v>
      </c>
      <c r="I44" s="71">
        <v>5594.4</v>
      </c>
      <c r="J44" s="71">
        <v>0</v>
      </c>
      <c r="K44" s="71">
        <v>2477.79</v>
      </c>
      <c r="L44" s="71">
        <v>0</v>
      </c>
      <c r="M44" s="71">
        <v>0</v>
      </c>
      <c r="N44" s="71">
        <v>837.49302</v>
      </c>
      <c r="O44" s="71">
        <v>1591.3358496000001</v>
      </c>
      <c r="P44" s="72">
        <v>686.92664174399999</v>
      </c>
      <c r="R44" s="71">
        <v>30.01</v>
      </c>
      <c r="S44" s="71">
        <v>0</v>
      </c>
      <c r="T44" s="15"/>
      <c r="U44" s="15"/>
      <c r="V44" s="16"/>
      <c r="W44" s="16"/>
      <c r="X44" s="16"/>
      <c r="Y44" s="15"/>
      <c r="Z44" s="15"/>
      <c r="AA44" s="15"/>
      <c r="AB44" s="15"/>
      <c r="AD44" s="21"/>
    </row>
    <row r="45" spans="1:30" ht="24" customHeight="1" thickBot="1" x14ac:dyDescent="0.25">
      <c r="A45" s="73">
        <v>20</v>
      </c>
      <c r="B45" s="74" t="s">
        <v>3633</v>
      </c>
      <c r="C45" s="75" t="s">
        <v>3634</v>
      </c>
      <c r="D45" s="75" t="s">
        <v>38</v>
      </c>
      <c r="E45" s="76">
        <v>0</v>
      </c>
      <c r="F45" s="76">
        <v>210</v>
      </c>
      <c r="G45" s="77">
        <v>35.31</v>
      </c>
      <c r="H45" s="77">
        <v>21.42</v>
      </c>
      <c r="I45" s="77">
        <v>4498.2</v>
      </c>
      <c r="J45" s="77">
        <v>0</v>
      </c>
      <c r="K45" s="77">
        <v>740.73299999999995</v>
      </c>
      <c r="L45" s="77">
        <v>1888.53</v>
      </c>
      <c r="M45" s="77">
        <v>0</v>
      </c>
      <c r="N45" s="77">
        <v>250.36775399999999</v>
      </c>
      <c r="O45" s="77">
        <v>1065.46337898</v>
      </c>
      <c r="P45" s="78">
        <v>552.31317861720004</v>
      </c>
      <c r="R45" s="77">
        <v>24.09</v>
      </c>
      <c r="S45" s="77">
        <v>0</v>
      </c>
      <c r="T45" s="15"/>
      <c r="U45" s="15"/>
      <c r="V45" s="16"/>
      <c r="W45" s="16"/>
      <c r="X45" s="16"/>
      <c r="Y45" s="15"/>
      <c r="Z45" s="15"/>
      <c r="AA45" s="15"/>
      <c r="AB45" s="15"/>
      <c r="AD45" s="21"/>
    </row>
    <row r="46" spans="1:30" ht="28.5" customHeight="1" thickBot="1" x14ac:dyDescent="0.35">
      <c r="A46" s="58"/>
      <c r="B46" s="59" t="s">
        <v>19</v>
      </c>
      <c r="C46" s="60" t="s">
        <v>169</v>
      </c>
      <c r="D46" s="60"/>
      <c r="E46" s="61"/>
      <c r="F46" s="61"/>
      <c r="G46" s="62"/>
      <c r="H46" s="62"/>
      <c r="I46" s="62">
        <v>30668.48</v>
      </c>
      <c r="J46" s="62">
        <v>20492.049599999998</v>
      </c>
      <c r="K46" s="62">
        <v>3840.4302899999998</v>
      </c>
      <c r="L46" s="62">
        <v>0</v>
      </c>
      <c r="M46" s="62">
        <v>0</v>
      </c>
      <c r="N46" s="62">
        <v>1298.0654380200001</v>
      </c>
      <c r="O46" s="62">
        <v>3240.8556849714</v>
      </c>
      <c r="P46" s="62">
        <v>1249.7194378188001</v>
      </c>
      <c r="R46" s="62"/>
      <c r="S46" s="62">
        <v>23554.080000000002</v>
      </c>
      <c r="T46" s="15"/>
      <c r="U46" s="15"/>
      <c r="V46" s="16"/>
      <c r="W46" s="16"/>
      <c r="X46" s="16"/>
      <c r="Y46" s="15"/>
      <c r="Z46" s="15"/>
      <c r="AA46" s="15"/>
      <c r="AB46" s="15"/>
      <c r="AD46" s="21"/>
    </row>
    <row r="47" spans="1:30" ht="24" customHeight="1" thickBot="1" x14ac:dyDescent="0.25">
      <c r="A47" s="8">
        <v>21</v>
      </c>
      <c r="B47" s="9" t="s">
        <v>170</v>
      </c>
      <c r="C47" s="10" t="s">
        <v>171</v>
      </c>
      <c r="D47" s="10" t="s">
        <v>92</v>
      </c>
      <c r="E47" s="11">
        <v>0</v>
      </c>
      <c r="F47" s="11">
        <v>29.74</v>
      </c>
      <c r="G47" s="12">
        <v>436.11</v>
      </c>
      <c r="H47" s="12">
        <v>1031.22</v>
      </c>
      <c r="I47" s="12">
        <v>30668.48</v>
      </c>
      <c r="J47" s="12">
        <v>20492.049599999998</v>
      </c>
      <c r="K47" s="12">
        <v>3840.4302899999998</v>
      </c>
      <c r="L47" s="12">
        <v>0</v>
      </c>
      <c r="M47" s="12">
        <v>0</v>
      </c>
      <c r="N47" s="12">
        <v>1298.0654380200001</v>
      </c>
      <c r="O47" s="12">
        <v>3240.8556849714</v>
      </c>
      <c r="P47" s="13">
        <v>1249.7194378188001</v>
      </c>
      <c r="R47" s="12">
        <v>1216.46</v>
      </c>
      <c r="S47" s="12">
        <v>23554.080000000002</v>
      </c>
      <c r="T47" s="15"/>
      <c r="U47" s="15"/>
      <c r="V47" s="16"/>
      <c r="W47" s="16"/>
      <c r="X47" s="16"/>
      <c r="Y47" s="15"/>
      <c r="Z47" s="15"/>
      <c r="AA47" s="15"/>
      <c r="AB47" s="15"/>
      <c r="AD47" s="21"/>
    </row>
    <row r="48" spans="1:30" ht="13.5" customHeight="1" x14ac:dyDescent="0.2">
      <c r="A48" s="63"/>
      <c r="B48" s="64" t="s">
        <v>172</v>
      </c>
      <c r="C48" s="65" t="s">
        <v>173</v>
      </c>
      <c r="D48" s="65" t="s">
        <v>139</v>
      </c>
      <c r="E48" s="66">
        <v>1.98</v>
      </c>
      <c r="F48" s="66">
        <v>58.885199999999998</v>
      </c>
      <c r="G48" s="1">
        <v>348</v>
      </c>
      <c r="H48" s="1">
        <v>348</v>
      </c>
      <c r="I48" s="1">
        <v>20492.049599999998</v>
      </c>
      <c r="J48" s="1">
        <v>20492.049599999998</v>
      </c>
      <c r="K48" s="1"/>
      <c r="L48" s="1"/>
      <c r="M48" s="1"/>
      <c r="N48" s="1"/>
      <c r="O48" s="1"/>
      <c r="P48" s="1"/>
      <c r="R48" s="1">
        <v>400</v>
      </c>
      <c r="S48" s="1">
        <v>23554.080000000002</v>
      </c>
      <c r="T48" s="15">
        <f t="shared" si="0"/>
        <v>1.1494252873563218</v>
      </c>
      <c r="U48" s="15">
        <f t="shared" si="1"/>
        <v>1.1237732758174885</v>
      </c>
      <c r="V48" s="16">
        <f t="shared" si="2"/>
        <v>391.07309998448602</v>
      </c>
      <c r="W48" s="16">
        <f t="shared" si="3"/>
        <v>43.073099984486021</v>
      </c>
      <c r="X48" s="16">
        <f t="shared" si="4"/>
        <v>2536.368107206456</v>
      </c>
      <c r="Y48" s="15">
        <f>104.584835545197%-100%</f>
        <v>4.5848355451969969E-2</v>
      </c>
      <c r="Z48" s="15">
        <f>101.199262415129%-100%</f>
        <v>1.1992624151289988E-2</v>
      </c>
      <c r="AA48" s="15">
        <f>101.911505501324%-100%</f>
        <v>1.9115055013239957E-2</v>
      </c>
      <c r="AB48" s="15">
        <f>AVERAGE(Y48:AA48)</f>
        <v>2.5652011538833303E-2</v>
      </c>
      <c r="AD48" s="21"/>
    </row>
    <row r="49" spans="1:30" ht="28.5" customHeight="1" thickBot="1" x14ac:dyDescent="0.35">
      <c r="A49" s="58"/>
      <c r="B49" s="59" t="s">
        <v>661</v>
      </c>
      <c r="C49" s="60" t="s">
        <v>662</v>
      </c>
      <c r="D49" s="60"/>
      <c r="E49" s="61"/>
      <c r="F49" s="61"/>
      <c r="G49" s="62"/>
      <c r="H49" s="62"/>
      <c r="I49" s="62">
        <v>97644.97</v>
      </c>
      <c r="J49" s="62">
        <v>0</v>
      </c>
      <c r="K49" s="62">
        <v>15658.494368</v>
      </c>
      <c r="L49" s="62">
        <v>33605.727588399997</v>
      </c>
      <c r="M49" s="62">
        <v>0</v>
      </c>
      <c r="N49" s="62">
        <v>5292.5710963840002</v>
      </c>
      <c r="O49" s="62">
        <v>31097.372040086899</v>
      </c>
      <c r="P49" s="62">
        <v>11991.5831130019</v>
      </c>
      <c r="R49" s="62"/>
      <c r="S49" s="62">
        <v>0</v>
      </c>
      <c r="T49" s="15"/>
      <c r="U49" s="15"/>
      <c r="V49" s="16"/>
      <c r="W49" s="16"/>
      <c r="X49" s="16"/>
      <c r="Y49" s="15"/>
      <c r="Z49" s="15"/>
      <c r="AA49" s="15"/>
      <c r="AB49" s="15"/>
      <c r="AD49" s="21"/>
    </row>
    <row r="50" spans="1:30" ht="24" customHeight="1" thickBot="1" x14ac:dyDescent="0.25">
      <c r="A50" s="8">
        <v>22</v>
      </c>
      <c r="B50" s="9" t="s">
        <v>3667</v>
      </c>
      <c r="C50" s="10" t="s">
        <v>3668</v>
      </c>
      <c r="D50" s="10" t="s">
        <v>139</v>
      </c>
      <c r="E50" s="11">
        <v>0</v>
      </c>
      <c r="F50" s="11">
        <v>324.44499999999999</v>
      </c>
      <c r="G50" s="12">
        <v>429.67</v>
      </c>
      <c r="H50" s="12">
        <v>300.95999999999998</v>
      </c>
      <c r="I50" s="12">
        <v>97644.97</v>
      </c>
      <c r="J50" s="12">
        <v>0</v>
      </c>
      <c r="K50" s="12">
        <v>15658.494368</v>
      </c>
      <c r="L50" s="12">
        <v>33605.727588399997</v>
      </c>
      <c r="M50" s="12">
        <v>0</v>
      </c>
      <c r="N50" s="12">
        <v>5292.5710963840002</v>
      </c>
      <c r="O50" s="12">
        <v>31097.372040086899</v>
      </c>
      <c r="P50" s="13">
        <v>11991.5831130019</v>
      </c>
      <c r="R50" s="12">
        <v>355.19</v>
      </c>
      <c r="S50" s="12">
        <v>0</v>
      </c>
      <c r="T50" s="15"/>
      <c r="U50" s="15"/>
      <c r="V50" s="16"/>
      <c r="W50" s="16"/>
      <c r="X50" s="16"/>
      <c r="Y50" s="15"/>
      <c r="Z50" s="15"/>
      <c r="AA50" s="15"/>
      <c r="AB50" s="15"/>
      <c r="AD50" s="21"/>
    </row>
    <row r="51" spans="1:30" ht="30.75" customHeight="1" x14ac:dyDescent="0.3">
      <c r="A51" s="53"/>
      <c r="B51" s="54" t="s">
        <v>665</v>
      </c>
      <c r="C51" s="55" t="s">
        <v>666</v>
      </c>
      <c r="D51" s="55"/>
      <c r="E51" s="56"/>
      <c r="F51" s="56"/>
      <c r="G51" s="57"/>
      <c r="H51" s="57"/>
      <c r="I51" s="57">
        <v>3232.9</v>
      </c>
      <c r="J51" s="57">
        <v>373</v>
      </c>
      <c r="K51" s="57">
        <v>740.61</v>
      </c>
      <c r="L51" s="57">
        <v>0</v>
      </c>
      <c r="M51" s="57">
        <v>0</v>
      </c>
      <c r="N51" s="57">
        <v>250.32617999999999</v>
      </c>
      <c r="O51" s="57">
        <v>1130.3176676</v>
      </c>
      <c r="P51" s="57">
        <v>351.225538664</v>
      </c>
      <c r="R51" s="57"/>
      <c r="S51" s="57">
        <v>446.5</v>
      </c>
      <c r="T51" s="15"/>
      <c r="U51" s="15"/>
      <c r="V51" s="16"/>
      <c r="W51" s="16"/>
      <c r="X51" s="16"/>
      <c r="Y51" s="15"/>
      <c r="Z51" s="15"/>
      <c r="AA51" s="15"/>
      <c r="AB51" s="15"/>
      <c r="AD51" s="21"/>
    </row>
    <row r="52" spans="1:30" ht="28.5" customHeight="1" thickBot="1" x14ac:dyDescent="0.35">
      <c r="A52" s="58"/>
      <c r="B52" s="59" t="s">
        <v>1046</v>
      </c>
      <c r="C52" s="60" t="s">
        <v>1047</v>
      </c>
      <c r="D52" s="60"/>
      <c r="E52" s="61"/>
      <c r="F52" s="61"/>
      <c r="G52" s="62"/>
      <c r="H52" s="62"/>
      <c r="I52" s="62">
        <v>3232.9</v>
      </c>
      <c r="J52" s="62">
        <v>373</v>
      </c>
      <c r="K52" s="62">
        <v>740.61</v>
      </c>
      <c r="L52" s="62">
        <v>0</v>
      </c>
      <c r="M52" s="62">
        <v>0</v>
      </c>
      <c r="N52" s="62">
        <v>250.32617999999999</v>
      </c>
      <c r="O52" s="62">
        <v>1130.3176676</v>
      </c>
      <c r="P52" s="62">
        <v>351.225538664</v>
      </c>
      <c r="R52" s="62"/>
      <c r="S52" s="62">
        <v>446.5</v>
      </c>
      <c r="T52" s="15"/>
      <c r="U52" s="15"/>
      <c r="V52" s="16"/>
      <c r="W52" s="16"/>
      <c r="X52" s="16"/>
      <c r="Y52" s="15"/>
      <c r="Z52" s="15"/>
      <c r="AA52" s="15"/>
      <c r="AB52" s="15"/>
      <c r="AD52" s="21"/>
    </row>
    <row r="53" spans="1:30" ht="24" customHeight="1" thickBot="1" x14ac:dyDescent="0.25">
      <c r="A53" s="8">
        <v>23</v>
      </c>
      <c r="B53" s="9" t="s">
        <v>3669</v>
      </c>
      <c r="C53" s="10" t="s">
        <v>3670</v>
      </c>
      <c r="D53" s="10" t="s">
        <v>95</v>
      </c>
      <c r="E53" s="11">
        <v>0</v>
      </c>
      <c r="F53" s="11">
        <v>10</v>
      </c>
      <c r="G53" s="12">
        <v>387.35</v>
      </c>
      <c r="H53" s="12">
        <v>283.26</v>
      </c>
      <c r="I53" s="12">
        <v>2832.6</v>
      </c>
      <c r="J53" s="12">
        <v>373</v>
      </c>
      <c r="K53" s="12">
        <v>596.4</v>
      </c>
      <c r="L53" s="12">
        <v>0</v>
      </c>
      <c r="M53" s="12">
        <v>0</v>
      </c>
      <c r="N53" s="12">
        <v>201.58320000000001</v>
      </c>
      <c r="O53" s="12">
        <v>972.09622400000001</v>
      </c>
      <c r="P53" s="13">
        <v>302.06111936000002</v>
      </c>
      <c r="R53" s="12">
        <v>326.2</v>
      </c>
      <c r="S53" s="12">
        <v>446.5</v>
      </c>
      <c r="T53" s="15"/>
      <c r="U53" s="15"/>
      <c r="V53" s="16"/>
      <c r="W53" s="16"/>
      <c r="X53" s="16"/>
      <c r="Y53" s="15"/>
      <c r="Z53" s="15"/>
      <c r="AA53" s="15"/>
      <c r="AB53" s="15"/>
      <c r="AD53" s="21"/>
    </row>
    <row r="54" spans="1:30" ht="13.5" customHeight="1" thickBot="1" x14ac:dyDescent="0.25">
      <c r="A54" s="63"/>
      <c r="B54" s="64" t="s">
        <v>1994</v>
      </c>
      <c r="C54" s="65" t="s">
        <v>1995</v>
      </c>
      <c r="D54" s="65" t="s">
        <v>184</v>
      </c>
      <c r="E54" s="66">
        <v>0.05</v>
      </c>
      <c r="F54" s="66">
        <v>0.5</v>
      </c>
      <c r="G54" s="1">
        <v>746</v>
      </c>
      <c r="H54" s="1">
        <v>746</v>
      </c>
      <c r="I54" s="1">
        <v>373</v>
      </c>
      <c r="J54" s="1">
        <v>373</v>
      </c>
      <c r="K54" s="1"/>
      <c r="L54" s="1"/>
      <c r="M54" s="1"/>
      <c r="N54" s="1"/>
      <c r="O54" s="1"/>
      <c r="P54" s="1"/>
      <c r="R54" s="1">
        <v>893</v>
      </c>
      <c r="S54" s="1">
        <v>446.5</v>
      </c>
      <c r="T54" s="15">
        <f t="shared" si="0"/>
        <v>1.1970509383378016</v>
      </c>
      <c r="U54" s="15">
        <f t="shared" si="1"/>
        <v>1.1713989267989684</v>
      </c>
      <c r="V54" s="16">
        <f t="shared" si="2"/>
        <v>873.86359939203044</v>
      </c>
      <c r="W54" s="16">
        <f t="shared" si="3"/>
        <v>127.86359939203044</v>
      </c>
      <c r="X54" s="16">
        <f t="shared" si="4"/>
        <v>63.931799696015219</v>
      </c>
      <c r="Y54" s="15">
        <f>104.584835545197%-100%</f>
        <v>4.5848355451969969E-2</v>
      </c>
      <c r="Z54" s="15">
        <f>101.199262415129%-100%</f>
        <v>1.1992624151289988E-2</v>
      </c>
      <c r="AA54" s="15">
        <f>101.911505501324%-100%</f>
        <v>1.9115055013239957E-2</v>
      </c>
      <c r="AB54" s="15">
        <f>AVERAGE(Y54:AA54)</f>
        <v>2.5652011538833303E-2</v>
      </c>
      <c r="AD54" s="21"/>
    </row>
    <row r="55" spans="1:30" ht="24" customHeight="1" thickBot="1" x14ac:dyDescent="0.25">
      <c r="A55" s="8">
        <v>24</v>
      </c>
      <c r="B55" s="9" t="s">
        <v>3671</v>
      </c>
      <c r="C55" s="10" t="s">
        <v>3672</v>
      </c>
      <c r="D55" s="10" t="s">
        <v>95</v>
      </c>
      <c r="E55" s="11">
        <v>0</v>
      </c>
      <c r="F55" s="11">
        <v>10</v>
      </c>
      <c r="G55" s="12">
        <v>69.58</v>
      </c>
      <c r="H55" s="12">
        <v>40.03</v>
      </c>
      <c r="I55" s="12">
        <v>400.3</v>
      </c>
      <c r="J55" s="12">
        <v>0</v>
      </c>
      <c r="K55" s="12">
        <v>144.21</v>
      </c>
      <c r="L55" s="12">
        <v>0</v>
      </c>
      <c r="M55" s="12">
        <v>0</v>
      </c>
      <c r="N55" s="12">
        <v>48.742980000000003</v>
      </c>
      <c r="O55" s="12">
        <v>158.22144359999999</v>
      </c>
      <c r="P55" s="13">
        <v>49.164419303999999</v>
      </c>
      <c r="R55" s="12">
        <v>46.21</v>
      </c>
      <c r="S55" s="12">
        <v>0</v>
      </c>
      <c r="T55" s="15"/>
      <c r="U55" s="15"/>
      <c r="V55" s="16"/>
      <c r="W55" s="16"/>
      <c r="X55" s="16"/>
      <c r="Y55" s="15"/>
      <c r="Z55" s="15"/>
      <c r="AA55" s="15"/>
      <c r="AB55" s="15"/>
      <c r="AD55" s="21"/>
    </row>
    <row r="56" spans="1:30" ht="30.75" customHeight="1" thickBot="1" x14ac:dyDescent="0.35">
      <c r="A56" s="53"/>
      <c r="B56" s="54" t="s">
        <v>2020</v>
      </c>
      <c r="C56" s="55" t="s">
        <v>2021</v>
      </c>
      <c r="D56" s="55"/>
      <c r="E56" s="56"/>
      <c r="F56" s="56"/>
      <c r="G56" s="57"/>
      <c r="H56" s="57"/>
      <c r="I56" s="57">
        <v>28492.44</v>
      </c>
      <c r="J56" s="57">
        <v>0</v>
      </c>
      <c r="K56" s="57">
        <v>11211</v>
      </c>
      <c r="L56" s="57">
        <v>0</v>
      </c>
      <c r="M56" s="57">
        <v>0</v>
      </c>
      <c r="N56" s="57">
        <v>3789.3180000000002</v>
      </c>
      <c r="O56" s="57">
        <v>9993.3025679999992</v>
      </c>
      <c r="P56" s="57">
        <v>3499.1068795199999</v>
      </c>
      <c r="R56" s="57"/>
      <c r="S56" s="57">
        <v>0</v>
      </c>
      <c r="T56" s="15"/>
      <c r="U56" s="15"/>
      <c r="V56" s="16"/>
      <c r="W56" s="16"/>
      <c r="X56" s="16"/>
      <c r="Y56" s="15"/>
      <c r="Z56" s="15"/>
      <c r="AA56" s="15"/>
      <c r="AB56" s="15"/>
      <c r="AD56" s="21"/>
    </row>
    <row r="57" spans="1:30" ht="13.5" customHeight="1" x14ac:dyDescent="0.2">
      <c r="A57" s="67">
        <v>25</v>
      </c>
      <c r="B57" s="68" t="s">
        <v>2066</v>
      </c>
      <c r="C57" s="69" t="s">
        <v>2067</v>
      </c>
      <c r="D57" s="69" t="s">
        <v>2024</v>
      </c>
      <c r="E57" s="70">
        <v>0</v>
      </c>
      <c r="F57" s="70">
        <v>30</v>
      </c>
      <c r="G57" s="71">
        <v>494.53</v>
      </c>
      <c r="H57" s="71">
        <v>322.81</v>
      </c>
      <c r="I57" s="71">
        <v>9684.2999999999993</v>
      </c>
      <c r="J57" s="71">
        <v>0</v>
      </c>
      <c r="K57" s="71">
        <v>4044</v>
      </c>
      <c r="L57" s="71">
        <v>0</v>
      </c>
      <c r="M57" s="71">
        <v>0</v>
      </c>
      <c r="N57" s="71">
        <v>1366.8720000000001</v>
      </c>
      <c r="O57" s="71">
        <v>3084.19704</v>
      </c>
      <c r="P57" s="72">
        <v>1189.3096656</v>
      </c>
      <c r="R57" s="71">
        <v>383.47</v>
      </c>
      <c r="S57" s="71">
        <v>0</v>
      </c>
      <c r="T57" s="15"/>
      <c r="U57" s="15"/>
      <c r="V57" s="16"/>
      <c r="W57" s="16"/>
      <c r="X57" s="16"/>
      <c r="Y57" s="15"/>
      <c r="Z57" s="15"/>
      <c r="AA57" s="15"/>
      <c r="AB57" s="15"/>
      <c r="AD57" s="21"/>
    </row>
    <row r="58" spans="1:30" ht="13.5" customHeight="1" x14ac:dyDescent="0.2">
      <c r="A58" s="87">
        <v>26</v>
      </c>
      <c r="B58" s="88" t="s">
        <v>2068</v>
      </c>
      <c r="C58" s="89" t="s">
        <v>2069</v>
      </c>
      <c r="D58" s="89" t="s">
        <v>2024</v>
      </c>
      <c r="E58" s="90">
        <v>0</v>
      </c>
      <c r="F58" s="90">
        <v>16</v>
      </c>
      <c r="G58" s="91">
        <v>494.53</v>
      </c>
      <c r="H58" s="91">
        <v>295.95</v>
      </c>
      <c r="I58" s="91">
        <v>4735.2</v>
      </c>
      <c r="J58" s="91">
        <v>0</v>
      </c>
      <c r="K58" s="91">
        <v>2097.6</v>
      </c>
      <c r="L58" s="91">
        <v>0</v>
      </c>
      <c r="M58" s="91">
        <v>0</v>
      </c>
      <c r="N58" s="91">
        <v>708.98879999999997</v>
      </c>
      <c r="O58" s="91">
        <v>1347.1626240000001</v>
      </c>
      <c r="P58" s="92">
        <v>581.52519935999999</v>
      </c>
      <c r="R58" s="91">
        <v>333.42</v>
      </c>
      <c r="S58" s="91">
        <v>0</v>
      </c>
      <c r="T58" s="15"/>
      <c r="U58" s="15"/>
      <c r="V58" s="16"/>
      <c r="W58" s="16"/>
      <c r="X58" s="16"/>
      <c r="Y58" s="15"/>
      <c r="Z58" s="15"/>
      <c r="AA58" s="15"/>
      <c r="AB58" s="15"/>
      <c r="AD58" s="21"/>
    </row>
    <row r="59" spans="1:30" ht="13.5" customHeight="1" x14ac:dyDescent="0.2">
      <c r="A59" s="87">
        <v>27</v>
      </c>
      <c r="B59" s="88" t="s">
        <v>2070</v>
      </c>
      <c r="C59" s="89" t="s">
        <v>2071</v>
      </c>
      <c r="D59" s="89" t="s">
        <v>2024</v>
      </c>
      <c r="E59" s="90">
        <v>0</v>
      </c>
      <c r="F59" s="90">
        <v>26</v>
      </c>
      <c r="G59" s="91">
        <v>494.53</v>
      </c>
      <c r="H59" s="91">
        <v>413.91</v>
      </c>
      <c r="I59" s="91">
        <v>10761.66</v>
      </c>
      <c r="J59" s="91">
        <v>0</v>
      </c>
      <c r="K59" s="91">
        <v>3876.6</v>
      </c>
      <c r="L59" s="91">
        <v>0</v>
      </c>
      <c r="M59" s="91">
        <v>0</v>
      </c>
      <c r="N59" s="91">
        <v>1310.2908</v>
      </c>
      <c r="O59" s="91">
        <v>4253.2504559999998</v>
      </c>
      <c r="P59" s="92">
        <v>1321.6197758400001</v>
      </c>
      <c r="R59" s="91">
        <v>466.37</v>
      </c>
      <c r="S59" s="91">
        <v>0</v>
      </c>
      <c r="T59" s="15"/>
      <c r="U59" s="15"/>
      <c r="V59" s="16"/>
      <c r="W59" s="16"/>
      <c r="X59" s="16"/>
      <c r="Y59" s="15"/>
      <c r="Z59" s="15"/>
      <c r="AA59" s="15"/>
      <c r="AB59" s="15"/>
      <c r="AD59" s="21"/>
    </row>
    <row r="60" spans="1:30" ht="13.5" customHeight="1" thickBot="1" x14ac:dyDescent="0.25">
      <c r="A60" s="73">
        <v>28</v>
      </c>
      <c r="B60" s="74" t="s">
        <v>2072</v>
      </c>
      <c r="C60" s="75" t="s">
        <v>2073</v>
      </c>
      <c r="D60" s="75" t="s">
        <v>2024</v>
      </c>
      <c r="E60" s="76">
        <v>0</v>
      </c>
      <c r="F60" s="76">
        <v>8</v>
      </c>
      <c r="G60" s="77">
        <v>494.53</v>
      </c>
      <c r="H60" s="77">
        <v>413.91</v>
      </c>
      <c r="I60" s="77">
        <v>3311.28</v>
      </c>
      <c r="J60" s="77">
        <v>0</v>
      </c>
      <c r="K60" s="77">
        <v>1192.8</v>
      </c>
      <c r="L60" s="77">
        <v>0</v>
      </c>
      <c r="M60" s="77">
        <v>0</v>
      </c>
      <c r="N60" s="77">
        <v>403.16640000000001</v>
      </c>
      <c r="O60" s="77">
        <v>1308.692448</v>
      </c>
      <c r="P60" s="78">
        <v>406.65223872000001</v>
      </c>
      <c r="R60" s="77">
        <v>466.37</v>
      </c>
      <c r="S60" s="77">
        <v>0</v>
      </c>
      <c r="T60" s="15"/>
      <c r="U60" s="15"/>
      <c r="V60" s="16"/>
      <c r="W60" s="16"/>
      <c r="X60" s="16"/>
      <c r="Y60" s="15"/>
      <c r="Z60" s="15"/>
      <c r="AA60" s="15"/>
      <c r="AB60" s="15"/>
      <c r="AD60" s="21"/>
    </row>
  </sheetData>
  <mergeCells count="8">
    <mergeCell ref="Y8:AB8"/>
    <mergeCell ref="A1:P1"/>
    <mergeCell ref="J3:K3"/>
    <mergeCell ref="J4:K4"/>
    <mergeCell ref="J5:K5"/>
    <mergeCell ref="J6:K6"/>
    <mergeCell ref="J7:K7"/>
    <mergeCell ref="H8:R8"/>
  </mergeCells>
  <conditionalFormatting sqref="W1:X8 W10:X12 W34:X1048576 W14:X32 W13">
    <cfRule type="cellIs" dxfId="197" priority="7" operator="lessThan">
      <formula>0</formula>
    </cfRule>
  </conditionalFormatting>
  <conditionalFormatting sqref="W33:X33">
    <cfRule type="cellIs" dxfId="196" priority="6" operator="lessThan">
      <formula>0</formula>
    </cfRule>
  </conditionalFormatting>
  <conditionalFormatting sqref="X13">
    <cfRule type="cellIs" dxfId="195" priority="1" operator="lessThan">
      <formula>0</formula>
    </cfRule>
  </conditionalFormatting>
  <pageMargins left="0.7" right="0.7" top="0.78740157499999996" bottom="0.78740157499999996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65"/>
  <sheetViews>
    <sheetView topLeftCell="A7" workbookViewId="0">
      <selection activeCell="I15" sqref="I15:J15"/>
    </sheetView>
  </sheetViews>
  <sheetFormatPr defaultColWidth="9" defaultRowHeight="14.5" x14ac:dyDescent="0.35"/>
  <cols>
    <col min="1" max="1" width="3.7265625" style="119" customWidth="1"/>
    <col min="2" max="2" width="13.26953125" style="7" customWidth="1"/>
    <col min="3" max="3" width="45.1796875" style="120" customWidth="1"/>
    <col min="4" max="4" width="3.81640625" style="120" customWidth="1"/>
    <col min="5" max="5" width="7.1796875" style="121" hidden="1" customWidth="1"/>
    <col min="6" max="10" width="9.26953125" style="121" customWidth="1"/>
    <col min="11" max="11" width="9.54296875" style="79" customWidth="1"/>
    <col min="12" max="12" width="10.54296875" style="79" customWidth="1"/>
    <col min="13" max="13" width="15.453125" style="79" hidden="1" customWidth="1"/>
    <col min="14" max="14" width="15.54296875" style="79" hidden="1" customWidth="1"/>
    <col min="15" max="15" width="14.54296875" style="79" hidden="1" customWidth="1"/>
    <col min="16" max="17" width="14" style="79" hidden="1" customWidth="1"/>
    <col min="18" max="18" width="14.54296875" style="79" hidden="1" customWidth="1"/>
    <col min="19" max="19" width="14.26953125" style="79" hidden="1" customWidth="1"/>
    <col min="20" max="20" width="16" style="79" hidden="1" customWidth="1"/>
    <col min="21" max="21" width="0" style="7" hidden="1" customWidth="1"/>
    <col min="22" max="22" width="9.54296875" style="79" customWidth="1"/>
    <col min="23" max="23" width="14.1796875" style="79" hidden="1" customWidth="1"/>
    <col min="24" max="27" width="12.7265625" style="7" customWidth="1"/>
    <col min="28" max="28" width="17.81640625" style="7" customWidth="1"/>
    <col min="29" max="32" width="9" style="7"/>
    <col min="33" max="33" width="30.81640625" style="7" customWidth="1"/>
    <col min="34" max="261" width="9" style="7"/>
    <col min="262" max="262" width="3.7265625" style="7" customWidth="1"/>
    <col min="263" max="263" width="13.26953125" style="7" customWidth="1"/>
    <col min="264" max="264" width="45.1796875" style="7" customWidth="1"/>
    <col min="265" max="265" width="3.81640625" style="7" customWidth="1"/>
    <col min="266" max="266" width="7.1796875" style="7" customWidth="1"/>
    <col min="267" max="267" width="9.26953125" style="7" customWidth="1"/>
    <col min="268" max="268" width="10.54296875" style="7" customWidth="1"/>
    <col min="269" max="269" width="15.453125" style="7" customWidth="1"/>
    <col min="270" max="270" width="15.54296875" style="7" customWidth="1"/>
    <col min="271" max="271" width="14.54296875" style="7" customWidth="1"/>
    <col min="272" max="273" width="14" style="7" customWidth="1"/>
    <col min="274" max="274" width="14.54296875" style="7" customWidth="1"/>
    <col min="275" max="275" width="14.26953125" style="7" customWidth="1"/>
    <col min="276" max="276" width="16" style="7" customWidth="1"/>
    <col min="277" max="517" width="9" style="7"/>
    <col min="518" max="518" width="3.7265625" style="7" customWidth="1"/>
    <col min="519" max="519" width="13.26953125" style="7" customWidth="1"/>
    <col min="520" max="520" width="45.1796875" style="7" customWidth="1"/>
    <col min="521" max="521" width="3.81640625" style="7" customWidth="1"/>
    <col min="522" max="522" width="7.1796875" style="7" customWidth="1"/>
    <col min="523" max="523" width="9.26953125" style="7" customWidth="1"/>
    <col min="524" max="524" width="10.54296875" style="7" customWidth="1"/>
    <col min="525" max="525" width="15.453125" style="7" customWidth="1"/>
    <col min="526" max="526" width="15.54296875" style="7" customWidth="1"/>
    <col min="527" max="527" width="14.54296875" style="7" customWidth="1"/>
    <col min="528" max="529" width="14" style="7" customWidth="1"/>
    <col min="530" max="530" width="14.54296875" style="7" customWidth="1"/>
    <col min="531" max="531" width="14.26953125" style="7" customWidth="1"/>
    <col min="532" max="532" width="16" style="7" customWidth="1"/>
    <col min="533" max="773" width="9" style="7"/>
    <col min="774" max="774" width="3.7265625" style="7" customWidth="1"/>
    <col min="775" max="775" width="13.26953125" style="7" customWidth="1"/>
    <col min="776" max="776" width="45.1796875" style="7" customWidth="1"/>
    <col min="777" max="777" width="3.81640625" style="7" customWidth="1"/>
    <col min="778" max="778" width="7.1796875" style="7" customWidth="1"/>
    <col min="779" max="779" width="9.26953125" style="7" customWidth="1"/>
    <col min="780" max="780" width="10.54296875" style="7" customWidth="1"/>
    <col min="781" max="781" width="15.453125" style="7" customWidth="1"/>
    <col min="782" max="782" width="15.54296875" style="7" customWidth="1"/>
    <col min="783" max="783" width="14.54296875" style="7" customWidth="1"/>
    <col min="784" max="785" width="14" style="7" customWidth="1"/>
    <col min="786" max="786" width="14.54296875" style="7" customWidth="1"/>
    <col min="787" max="787" width="14.26953125" style="7" customWidth="1"/>
    <col min="788" max="788" width="16" style="7" customWidth="1"/>
    <col min="789" max="1029" width="9" style="7"/>
    <col min="1030" max="1030" width="3.7265625" style="7" customWidth="1"/>
    <col min="1031" max="1031" width="13.26953125" style="7" customWidth="1"/>
    <col min="1032" max="1032" width="45.1796875" style="7" customWidth="1"/>
    <col min="1033" max="1033" width="3.81640625" style="7" customWidth="1"/>
    <col min="1034" max="1034" width="7.1796875" style="7" customWidth="1"/>
    <col min="1035" max="1035" width="9.26953125" style="7" customWidth="1"/>
    <col min="1036" max="1036" width="10.54296875" style="7" customWidth="1"/>
    <col min="1037" max="1037" width="15.453125" style="7" customWidth="1"/>
    <col min="1038" max="1038" width="15.54296875" style="7" customWidth="1"/>
    <col min="1039" max="1039" width="14.54296875" style="7" customWidth="1"/>
    <col min="1040" max="1041" width="14" style="7" customWidth="1"/>
    <col min="1042" max="1042" width="14.54296875" style="7" customWidth="1"/>
    <col min="1043" max="1043" width="14.26953125" style="7" customWidth="1"/>
    <col min="1044" max="1044" width="16" style="7" customWidth="1"/>
    <col min="1045" max="1285" width="9" style="7"/>
    <col min="1286" max="1286" width="3.7265625" style="7" customWidth="1"/>
    <col min="1287" max="1287" width="13.26953125" style="7" customWidth="1"/>
    <col min="1288" max="1288" width="45.1796875" style="7" customWidth="1"/>
    <col min="1289" max="1289" width="3.81640625" style="7" customWidth="1"/>
    <col min="1290" max="1290" width="7.1796875" style="7" customWidth="1"/>
    <col min="1291" max="1291" width="9.26953125" style="7" customWidth="1"/>
    <col min="1292" max="1292" width="10.54296875" style="7" customWidth="1"/>
    <col min="1293" max="1293" width="15.453125" style="7" customWidth="1"/>
    <col min="1294" max="1294" width="15.54296875" style="7" customWidth="1"/>
    <col min="1295" max="1295" width="14.54296875" style="7" customWidth="1"/>
    <col min="1296" max="1297" width="14" style="7" customWidth="1"/>
    <col min="1298" max="1298" width="14.54296875" style="7" customWidth="1"/>
    <col min="1299" max="1299" width="14.26953125" style="7" customWidth="1"/>
    <col min="1300" max="1300" width="16" style="7" customWidth="1"/>
    <col min="1301" max="1541" width="9" style="7"/>
    <col min="1542" max="1542" width="3.7265625" style="7" customWidth="1"/>
    <col min="1543" max="1543" width="13.26953125" style="7" customWidth="1"/>
    <col min="1544" max="1544" width="45.1796875" style="7" customWidth="1"/>
    <col min="1545" max="1545" width="3.81640625" style="7" customWidth="1"/>
    <col min="1546" max="1546" width="7.1796875" style="7" customWidth="1"/>
    <col min="1547" max="1547" width="9.26953125" style="7" customWidth="1"/>
    <col min="1548" max="1548" width="10.54296875" style="7" customWidth="1"/>
    <col min="1549" max="1549" width="15.453125" style="7" customWidth="1"/>
    <col min="1550" max="1550" width="15.54296875" style="7" customWidth="1"/>
    <col min="1551" max="1551" width="14.54296875" style="7" customWidth="1"/>
    <col min="1552" max="1553" width="14" style="7" customWidth="1"/>
    <col min="1554" max="1554" width="14.54296875" style="7" customWidth="1"/>
    <col min="1555" max="1555" width="14.26953125" style="7" customWidth="1"/>
    <col min="1556" max="1556" width="16" style="7" customWidth="1"/>
    <col min="1557" max="1797" width="9" style="7"/>
    <col min="1798" max="1798" width="3.7265625" style="7" customWidth="1"/>
    <col min="1799" max="1799" width="13.26953125" style="7" customWidth="1"/>
    <col min="1800" max="1800" width="45.1796875" style="7" customWidth="1"/>
    <col min="1801" max="1801" width="3.81640625" style="7" customWidth="1"/>
    <col min="1802" max="1802" width="7.1796875" style="7" customWidth="1"/>
    <col min="1803" max="1803" width="9.26953125" style="7" customWidth="1"/>
    <col min="1804" max="1804" width="10.54296875" style="7" customWidth="1"/>
    <col min="1805" max="1805" width="15.453125" style="7" customWidth="1"/>
    <col min="1806" max="1806" width="15.54296875" style="7" customWidth="1"/>
    <col min="1807" max="1807" width="14.54296875" style="7" customWidth="1"/>
    <col min="1808" max="1809" width="14" style="7" customWidth="1"/>
    <col min="1810" max="1810" width="14.54296875" style="7" customWidth="1"/>
    <col min="1811" max="1811" width="14.26953125" style="7" customWidth="1"/>
    <col min="1812" max="1812" width="16" style="7" customWidth="1"/>
    <col min="1813" max="2053" width="9" style="7"/>
    <col min="2054" max="2054" width="3.7265625" style="7" customWidth="1"/>
    <col min="2055" max="2055" width="13.26953125" style="7" customWidth="1"/>
    <col min="2056" max="2056" width="45.1796875" style="7" customWidth="1"/>
    <col min="2057" max="2057" width="3.81640625" style="7" customWidth="1"/>
    <col min="2058" max="2058" width="7.1796875" style="7" customWidth="1"/>
    <col min="2059" max="2059" width="9.26953125" style="7" customWidth="1"/>
    <col min="2060" max="2060" width="10.54296875" style="7" customWidth="1"/>
    <col min="2061" max="2061" width="15.453125" style="7" customWidth="1"/>
    <col min="2062" max="2062" width="15.54296875" style="7" customWidth="1"/>
    <col min="2063" max="2063" width="14.54296875" style="7" customWidth="1"/>
    <col min="2064" max="2065" width="14" style="7" customWidth="1"/>
    <col min="2066" max="2066" width="14.54296875" style="7" customWidth="1"/>
    <col min="2067" max="2067" width="14.26953125" style="7" customWidth="1"/>
    <col min="2068" max="2068" width="16" style="7" customWidth="1"/>
    <col min="2069" max="2309" width="9" style="7"/>
    <col min="2310" max="2310" width="3.7265625" style="7" customWidth="1"/>
    <col min="2311" max="2311" width="13.26953125" style="7" customWidth="1"/>
    <col min="2312" max="2312" width="45.1796875" style="7" customWidth="1"/>
    <col min="2313" max="2313" width="3.81640625" style="7" customWidth="1"/>
    <col min="2314" max="2314" width="7.1796875" style="7" customWidth="1"/>
    <col min="2315" max="2315" width="9.26953125" style="7" customWidth="1"/>
    <col min="2316" max="2316" width="10.54296875" style="7" customWidth="1"/>
    <col min="2317" max="2317" width="15.453125" style="7" customWidth="1"/>
    <col min="2318" max="2318" width="15.54296875" style="7" customWidth="1"/>
    <col min="2319" max="2319" width="14.54296875" style="7" customWidth="1"/>
    <col min="2320" max="2321" width="14" style="7" customWidth="1"/>
    <col min="2322" max="2322" width="14.54296875" style="7" customWidth="1"/>
    <col min="2323" max="2323" width="14.26953125" style="7" customWidth="1"/>
    <col min="2324" max="2324" width="16" style="7" customWidth="1"/>
    <col min="2325" max="2565" width="9" style="7"/>
    <col min="2566" max="2566" width="3.7265625" style="7" customWidth="1"/>
    <col min="2567" max="2567" width="13.26953125" style="7" customWidth="1"/>
    <col min="2568" max="2568" width="45.1796875" style="7" customWidth="1"/>
    <col min="2569" max="2569" width="3.81640625" style="7" customWidth="1"/>
    <col min="2570" max="2570" width="7.1796875" style="7" customWidth="1"/>
    <col min="2571" max="2571" width="9.26953125" style="7" customWidth="1"/>
    <col min="2572" max="2572" width="10.54296875" style="7" customWidth="1"/>
    <col min="2573" max="2573" width="15.453125" style="7" customWidth="1"/>
    <col min="2574" max="2574" width="15.54296875" style="7" customWidth="1"/>
    <col min="2575" max="2575" width="14.54296875" style="7" customWidth="1"/>
    <col min="2576" max="2577" width="14" style="7" customWidth="1"/>
    <col min="2578" max="2578" width="14.54296875" style="7" customWidth="1"/>
    <col min="2579" max="2579" width="14.26953125" style="7" customWidth="1"/>
    <col min="2580" max="2580" width="16" style="7" customWidth="1"/>
    <col min="2581" max="2821" width="9" style="7"/>
    <col min="2822" max="2822" width="3.7265625" style="7" customWidth="1"/>
    <col min="2823" max="2823" width="13.26953125" style="7" customWidth="1"/>
    <col min="2824" max="2824" width="45.1796875" style="7" customWidth="1"/>
    <col min="2825" max="2825" width="3.81640625" style="7" customWidth="1"/>
    <col min="2826" max="2826" width="7.1796875" style="7" customWidth="1"/>
    <col min="2827" max="2827" width="9.26953125" style="7" customWidth="1"/>
    <col min="2828" max="2828" width="10.54296875" style="7" customWidth="1"/>
    <col min="2829" max="2829" width="15.453125" style="7" customWidth="1"/>
    <col min="2830" max="2830" width="15.54296875" style="7" customWidth="1"/>
    <col min="2831" max="2831" width="14.54296875" style="7" customWidth="1"/>
    <col min="2832" max="2833" width="14" style="7" customWidth="1"/>
    <col min="2834" max="2834" width="14.54296875" style="7" customWidth="1"/>
    <col min="2835" max="2835" width="14.26953125" style="7" customWidth="1"/>
    <col min="2836" max="2836" width="16" style="7" customWidth="1"/>
    <col min="2837" max="3077" width="9" style="7"/>
    <col min="3078" max="3078" width="3.7265625" style="7" customWidth="1"/>
    <col min="3079" max="3079" width="13.26953125" style="7" customWidth="1"/>
    <col min="3080" max="3080" width="45.1796875" style="7" customWidth="1"/>
    <col min="3081" max="3081" width="3.81640625" style="7" customWidth="1"/>
    <col min="3082" max="3082" width="7.1796875" style="7" customWidth="1"/>
    <col min="3083" max="3083" width="9.26953125" style="7" customWidth="1"/>
    <col min="3084" max="3084" width="10.54296875" style="7" customWidth="1"/>
    <col min="3085" max="3085" width="15.453125" style="7" customWidth="1"/>
    <col min="3086" max="3086" width="15.54296875" style="7" customWidth="1"/>
    <col min="3087" max="3087" width="14.54296875" style="7" customWidth="1"/>
    <col min="3088" max="3089" width="14" style="7" customWidth="1"/>
    <col min="3090" max="3090" width="14.54296875" style="7" customWidth="1"/>
    <col min="3091" max="3091" width="14.26953125" style="7" customWidth="1"/>
    <col min="3092" max="3092" width="16" style="7" customWidth="1"/>
    <col min="3093" max="3333" width="9" style="7"/>
    <col min="3334" max="3334" width="3.7265625" style="7" customWidth="1"/>
    <col min="3335" max="3335" width="13.26953125" style="7" customWidth="1"/>
    <col min="3336" max="3336" width="45.1796875" style="7" customWidth="1"/>
    <col min="3337" max="3337" width="3.81640625" style="7" customWidth="1"/>
    <col min="3338" max="3338" width="7.1796875" style="7" customWidth="1"/>
    <col min="3339" max="3339" width="9.26953125" style="7" customWidth="1"/>
    <col min="3340" max="3340" width="10.54296875" style="7" customWidth="1"/>
    <col min="3341" max="3341" width="15.453125" style="7" customWidth="1"/>
    <col min="3342" max="3342" width="15.54296875" style="7" customWidth="1"/>
    <col min="3343" max="3343" width="14.54296875" style="7" customWidth="1"/>
    <col min="3344" max="3345" width="14" style="7" customWidth="1"/>
    <col min="3346" max="3346" width="14.54296875" style="7" customWidth="1"/>
    <col min="3347" max="3347" width="14.26953125" style="7" customWidth="1"/>
    <col min="3348" max="3348" width="16" style="7" customWidth="1"/>
    <col min="3349" max="3589" width="9" style="7"/>
    <col min="3590" max="3590" width="3.7265625" style="7" customWidth="1"/>
    <col min="3591" max="3591" width="13.26953125" style="7" customWidth="1"/>
    <col min="3592" max="3592" width="45.1796875" style="7" customWidth="1"/>
    <col min="3593" max="3593" width="3.81640625" style="7" customWidth="1"/>
    <col min="3594" max="3594" width="7.1796875" style="7" customWidth="1"/>
    <col min="3595" max="3595" width="9.26953125" style="7" customWidth="1"/>
    <col min="3596" max="3596" width="10.54296875" style="7" customWidth="1"/>
    <col min="3597" max="3597" width="15.453125" style="7" customWidth="1"/>
    <col min="3598" max="3598" width="15.54296875" style="7" customWidth="1"/>
    <col min="3599" max="3599" width="14.54296875" style="7" customWidth="1"/>
    <col min="3600" max="3601" width="14" style="7" customWidth="1"/>
    <col min="3602" max="3602" width="14.54296875" style="7" customWidth="1"/>
    <col min="3603" max="3603" width="14.26953125" style="7" customWidth="1"/>
    <col min="3604" max="3604" width="16" style="7" customWidth="1"/>
    <col min="3605" max="3845" width="9" style="7"/>
    <col min="3846" max="3846" width="3.7265625" style="7" customWidth="1"/>
    <col min="3847" max="3847" width="13.26953125" style="7" customWidth="1"/>
    <col min="3848" max="3848" width="45.1796875" style="7" customWidth="1"/>
    <col min="3849" max="3849" width="3.81640625" style="7" customWidth="1"/>
    <col min="3850" max="3850" width="7.1796875" style="7" customWidth="1"/>
    <col min="3851" max="3851" width="9.26953125" style="7" customWidth="1"/>
    <col min="3852" max="3852" width="10.54296875" style="7" customWidth="1"/>
    <col min="3853" max="3853" width="15.453125" style="7" customWidth="1"/>
    <col min="3854" max="3854" width="15.54296875" style="7" customWidth="1"/>
    <col min="3855" max="3855" width="14.54296875" style="7" customWidth="1"/>
    <col min="3856" max="3857" width="14" style="7" customWidth="1"/>
    <col min="3858" max="3858" width="14.54296875" style="7" customWidth="1"/>
    <col min="3859" max="3859" width="14.26953125" style="7" customWidth="1"/>
    <col min="3860" max="3860" width="16" style="7" customWidth="1"/>
    <col min="3861" max="4101" width="9" style="7"/>
    <col min="4102" max="4102" width="3.7265625" style="7" customWidth="1"/>
    <col min="4103" max="4103" width="13.26953125" style="7" customWidth="1"/>
    <col min="4104" max="4104" width="45.1796875" style="7" customWidth="1"/>
    <col min="4105" max="4105" width="3.81640625" style="7" customWidth="1"/>
    <col min="4106" max="4106" width="7.1796875" style="7" customWidth="1"/>
    <col min="4107" max="4107" width="9.26953125" style="7" customWidth="1"/>
    <col min="4108" max="4108" width="10.54296875" style="7" customWidth="1"/>
    <col min="4109" max="4109" width="15.453125" style="7" customWidth="1"/>
    <col min="4110" max="4110" width="15.54296875" style="7" customWidth="1"/>
    <col min="4111" max="4111" width="14.54296875" style="7" customWidth="1"/>
    <col min="4112" max="4113" width="14" style="7" customWidth="1"/>
    <col min="4114" max="4114" width="14.54296875" style="7" customWidth="1"/>
    <col min="4115" max="4115" width="14.26953125" style="7" customWidth="1"/>
    <col min="4116" max="4116" width="16" style="7" customWidth="1"/>
    <col min="4117" max="4357" width="9" style="7"/>
    <col min="4358" max="4358" width="3.7265625" style="7" customWidth="1"/>
    <col min="4359" max="4359" width="13.26953125" style="7" customWidth="1"/>
    <col min="4360" max="4360" width="45.1796875" style="7" customWidth="1"/>
    <col min="4361" max="4361" width="3.81640625" style="7" customWidth="1"/>
    <col min="4362" max="4362" width="7.1796875" style="7" customWidth="1"/>
    <col min="4363" max="4363" width="9.26953125" style="7" customWidth="1"/>
    <col min="4364" max="4364" width="10.54296875" style="7" customWidth="1"/>
    <col min="4365" max="4365" width="15.453125" style="7" customWidth="1"/>
    <col min="4366" max="4366" width="15.54296875" style="7" customWidth="1"/>
    <col min="4367" max="4367" width="14.54296875" style="7" customWidth="1"/>
    <col min="4368" max="4369" width="14" style="7" customWidth="1"/>
    <col min="4370" max="4370" width="14.54296875" style="7" customWidth="1"/>
    <col min="4371" max="4371" width="14.26953125" style="7" customWidth="1"/>
    <col min="4372" max="4372" width="16" style="7" customWidth="1"/>
    <col min="4373" max="4613" width="9" style="7"/>
    <col min="4614" max="4614" width="3.7265625" style="7" customWidth="1"/>
    <col min="4615" max="4615" width="13.26953125" style="7" customWidth="1"/>
    <col min="4616" max="4616" width="45.1796875" style="7" customWidth="1"/>
    <col min="4617" max="4617" width="3.81640625" style="7" customWidth="1"/>
    <col min="4618" max="4618" width="7.1796875" style="7" customWidth="1"/>
    <col min="4619" max="4619" width="9.26953125" style="7" customWidth="1"/>
    <col min="4620" max="4620" width="10.54296875" style="7" customWidth="1"/>
    <col min="4621" max="4621" width="15.453125" style="7" customWidth="1"/>
    <col min="4622" max="4622" width="15.54296875" style="7" customWidth="1"/>
    <col min="4623" max="4623" width="14.54296875" style="7" customWidth="1"/>
    <col min="4624" max="4625" width="14" style="7" customWidth="1"/>
    <col min="4626" max="4626" width="14.54296875" style="7" customWidth="1"/>
    <col min="4627" max="4627" width="14.26953125" style="7" customWidth="1"/>
    <col min="4628" max="4628" width="16" style="7" customWidth="1"/>
    <col min="4629" max="4869" width="9" style="7"/>
    <col min="4870" max="4870" width="3.7265625" style="7" customWidth="1"/>
    <col min="4871" max="4871" width="13.26953125" style="7" customWidth="1"/>
    <col min="4872" max="4872" width="45.1796875" style="7" customWidth="1"/>
    <col min="4873" max="4873" width="3.81640625" style="7" customWidth="1"/>
    <col min="4874" max="4874" width="7.1796875" style="7" customWidth="1"/>
    <col min="4875" max="4875" width="9.26953125" style="7" customWidth="1"/>
    <col min="4876" max="4876" width="10.54296875" style="7" customWidth="1"/>
    <col min="4877" max="4877" width="15.453125" style="7" customWidth="1"/>
    <col min="4878" max="4878" width="15.54296875" style="7" customWidth="1"/>
    <col min="4879" max="4879" width="14.54296875" style="7" customWidth="1"/>
    <col min="4880" max="4881" width="14" style="7" customWidth="1"/>
    <col min="4882" max="4882" width="14.54296875" style="7" customWidth="1"/>
    <col min="4883" max="4883" width="14.26953125" style="7" customWidth="1"/>
    <col min="4884" max="4884" width="16" style="7" customWidth="1"/>
    <col min="4885" max="5125" width="9" style="7"/>
    <col min="5126" max="5126" width="3.7265625" style="7" customWidth="1"/>
    <col min="5127" max="5127" width="13.26953125" style="7" customWidth="1"/>
    <col min="5128" max="5128" width="45.1796875" style="7" customWidth="1"/>
    <col min="5129" max="5129" width="3.81640625" style="7" customWidth="1"/>
    <col min="5130" max="5130" width="7.1796875" style="7" customWidth="1"/>
    <col min="5131" max="5131" width="9.26953125" style="7" customWidth="1"/>
    <col min="5132" max="5132" width="10.54296875" style="7" customWidth="1"/>
    <col min="5133" max="5133" width="15.453125" style="7" customWidth="1"/>
    <col min="5134" max="5134" width="15.54296875" style="7" customWidth="1"/>
    <col min="5135" max="5135" width="14.54296875" style="7" customWidth="1"/>
    <col min="5136" max="5137" width="14" style="7" customWidth="1"/>
    <col min="5138" max="5138" width="14.54296875" style="7" customWidth="1"/>
    <col min="5139" max="5139" width="14.26953125" style="7" customWidth="1"/>
    <col min="5140" max="5140" width="16" style="7" customWidth="1"/>
    <col min="5141" max="5381" width="9" style="7"/>
    <col min="5382" max="5382" width="3.7265625" style="7" customWidth="1"/>
    <col min="5383" max="5383" width="13.26953125" style="7" customWidth="1"/>
    <col min="5384" max="5384" width="45.1796875" style="7" customWidth="1"/>
    <col min="5385" max="5385" width="3.81640625" style="7" customWidth="1"/>
    <col min="5386" max="5386" width="7.1796875" style="7" customWidth="1"/>
    <col min="5387" max="5387" width="9.26953125" style="7" customWidth="1"/>
    <col min="5388" max="5388" width="10.54296875" style="7" customWidth="1"/>
    <col min="5389" max="5389" width="15.453125" style="7" customWidth="1"/>
    <col min="5390" max="5390" width="15.54296875" style="7" customWidth="1"/>
    <col min="5391" max="5391" width="14.54296875" style="7" customWidth="1"/>
    <col min="5392" max="5393" width="14" style="7" customWidth="1"/>
    <col min="5394" max="5394" width="14.54296875" style="7" customWidth="1"/>
    <col min="5395" max="5395" width="14.26953125" style="7" customWidth="1"/>
    <col min="5396" max="5396" width="16" style="7" customWidth="1"/>
    <col min="5397" max="5637" width="9" style="7"/>
    <col min="5638" max="5638" width="3.7265625" style="7" customWidth="1"/>
    <col min="5639" max="5639" width="13.26953125" style="7" customWidth="1"/>
    <col min="5640" max="5640" width="45.1796875" style="7" customWidth="1"/>
    <col min="5641" max="5641" width="3.81640625" style="7" customWidth="1"/>
    <col min="5642" max="5642" width="7.1796875" style="7" customWidth="1"/>
    <col min="5643" max="5643" width="9.26953125" style="7" customWidth="1"/>
    <col min="5644" max="5644" width="10.54296875" style="7" customWidth="1"/>
    <col min="5645" max="5645" width="15.453125" style="7" customWidth="1"/>
    <col min="5646" max="5646" width="15.54296875" style="7" customWidth="1"/>
    <col min="5647" max="5647" width="14.54296875" style="7" customWidth="1"/>
    <col min="5648" max="5649" width="14" style="7" customWidth="1"/>
    <col min="5650" max="5650" width="14.54296875" style="7" customWidth="1"/>
    <col min="5651" max="5651" width="14.26953125" style="7" customWidth="1"/>
    <col min="5652" max="5652" width="16" style="7" customWidth="1"/>
    <col min="5653" max="5893" width="9" style="7"/>
    <col min="5894" max="5894" width="3.7265625" style="7" customWidth="1"/>
    <col min="5895" max="5895" width="13.26953125" style="7" customWidth="1"/>
    <col min="5896" max="5896" width="45.1796875" style="7" customWidth="1"/>
    <col min="5897" max="5897" width="3.81640625" style="7" customWidth="1"/>
    <col min="5898" max="5898" width="7.1796875" style="7" customWidth="1"/>
    <col min="5899" max="5899" width="9.26953125" style="7" customWidth="1"/>
    <col min="5900" max="5900" width="10.54296875" style="7" customWidth="1"/>
    <col min="5901" max="5901" width="15.453125" style="7" customWidth="1"/>
    <col min="5902" max="5902" width="15.54296875" style="7" customWidth="1"/>
    <col min="5903" max="5903" width="14.54296875" style="7" customWidth="1"/>
    <col min="5904" max="5905" width="14" style="7" customWidth="1"/>
    <col min="5906" max="5906" width="14.54296875" style="7" customWidth="1"/>
    <col min="5907" max="5907" width="14.26953125" style="7" customWidth="1"/>
    <col min="5908" max="5908" width="16" style="7" customWidth="1"/>
    <col min="5909" max="6149" width="9" style="7"/>
    <col min="6150" max="6150" width="3.7265625" style="7" customWidth="1"/>
    <col min="6151" max="6151" width="13.26953125" style="7" customWidth="1"/>
    <col min="6152" max="6152" width="45.1796875" style="7" customWidth="1"/>
    <col min="6153" max="6153" width="3.81640625" style="7" customWidth="1"/>
    <col min="6154" max="6154" width="7.1796875" style="7" customWidth="1"/>
    <col min="6155" max="6155" width="9.26953125" style="7" customWidth="1"/>
    <col min="6156" max="6156" width="10.54296875" style="7" customWidth="1"/>
    <col min="6157" max="6157" width="15.453125" style="7" customWidth="1"/>
    <col min="6158" max="6158" width="15.54296875" style="7" customWidth="1"/>
    <col min="6159" max="6159" width="14.54296875" style="7" customWidth="1"/>
    <col min="6160" max="6161" width="14" style="7" customWidth="1"/>
    <col min="6162" max="6162" width="14.54296875" style="7" customWidth="1"/>
    <col min="6163" max="6163" width="14.26953125" style="7" customWidth="1"/>
    <col min="6164" max="6164" width="16" style="7" customWidth="1"/>
    <col min="6165" max="6405" width="9" style="7"/>
    <col min="6406" max="6406" width="3.7265625" style="7" customWidth="1"/>
    <col min="6407" max="6407" width="13.26953125" style="7" customWidth="1"/>
    <col min="6408" max="6408" width="45.1796875" style="7" customWidth="1"/>
    <col min="6409" max="6409" width="3.81640625" style="7" customWidth="1"/>
    <col min="6410" max="6410" width="7.1796875" style="7" customWidth="1"/>
    <col min="6411" max="6411" width="9.26953125" style="7" customWidth="1"/>
    <col min="6412" max="6412" width="10.54296875" style="7" customWidth="1"/>
    <col min="6413" max="6413" width="15.453125" style="7" customWidth="1"/>
    <col min="6414" max="6414" width="15.54296875" style="7" customWidth="1"/>
    <col min="6415" max="6415" width="14.54296875" style="7" customWidth="1"/>
    <col min="6416" max="6417" width="14" style="7" customWidth="1"/>
    <col min="6418" max="6418" width="14.54296875" style="7" customWidth="1"/>
    <col min="6419" max="6419" width="14.26953125" style="7" customWidth="1"/>
    <col min="6420" max="6420" width="16" style="7" customWidth="1"/>
    <col min="6421" max="6661" width="9" style="7"/>
    <col min="6662" max="6662" width="3.7265625" style="7" customWidth="1"/>
    <col min="6663" max="6663" width="13.26953125" style="7" customWidth="1"/>
    <col min="6664" max="6664" width="45.1796875" style="7" customWidth="1"/>
    <col min="6665" max="6665" width="3.81640625" style="7" customWidth="1"/>
    <col min="6666" max="6666" width="7.1796875" style="7" customWidth="1"/>
    <col min="6667" max="6667" width="9.26953125" style="7" customWidth="1"/>
    <col min="6668" max="6668" width="10.54296875" style="7" customWidth="1"/>
    <col min="6669" max="6669" width="15.453125" style="7" customWidth="1"/>
    <col min="6670" max="6670" width="15.54296875" style="7" customWidth="1"/>
    <col min="6671" max="6671" width="14.54296875" style="7" customWidth="1"/>
    <col min="6672" max="6673" width="14" style="7" customWidth="1"/>
    <col min="6674" max="6674" width="14.54296875" style="7" customWidth="1"/>
    <col min="6675" max="6675" width="14.26953125" style="7" customWidth="1"/>
    <col min="6676" max="6676" width="16" style="7" customWidth="1"/>
    <col min="6677" max="6917" width="9" style="7"/>
    <col min="6918" max="6918" width="3.7265625" style="7" customWidth="1"/>
    <col min="6919" max="6919" width="13.26953125" style="7" customWidth="1"/>
    <col min="6920" max="6920" width="45.1796875" style="7" customWidth="1"/>
    <col min="6921" max="6921" width="3.81640625" style="7" customWidth="1"/>
    <col min="6922" max="6922" width="7.1796875" style="7" customWidth="1"/>
    <col min="6923" max="6923" width="9.26953125" style="7" customWidth="1"/>
    <col min="6924" max="6924" width="10.54296875" style="7" customWidth="1"/>
    <col min="6925" max="6925" width="15.453125" style="7" customWidth="1"/>
    <col min="6926" max="6926" width="15.54296875" style="7" customWidth="1"/>
    <col min="6927" max="6927" width="14.54296875" style="7" customWidth="1"/>
    <col min="6928" max="6929" width="14" style="7" customWidth="1"/>
    <col min="6930" max="6930" width="14.54296875" style="7" customWidth="1"/>
    <col min="6931" max="6931" width="14.26953125" style="7" customWidth="1"/>
    <col min="6932" max="6932" width="16" style="7" customWidth="1"/>
    <col min="6933" max="7173" width="9" style="7"/>
    <col min="7174" max="7174" width="3.7265625" style="7" customWidth="1"/>
    <col min="7175" max="7175" width="13.26953125" style="7" customWidth="1"/>
    <col min="7176" max="7176" width="45.1796875" style="7" customWidth="1"/>
    <col min="7177" max="7177" width="3.81640625" style="7" customWidth="1"/>
    <col min="7178" max="7178" width="7.1796875" style="7" customWidth="1"/>
    <col min="7179" max="7179" width="9.26953125" style="7" customWidth="1"/>
    <col min="7180" max="7180" width="10.54296875" style="7" customWidth="1"/>
    <col min="7181" max="7181" width="15.453125" style="7" customWidth="1"/>
    <col min="7182" max="7182" width="15.54296875" style="7" customWidth="1"/>
    <col min="7183" max="7183" width="14.54296875" style="7" customWidth="1"/>
    <col min="7184" max="7185" width="14" style="7" customWidth="1"/>
    <col min="7186" max="7186" width="14.54296875" style="7" customWidth="1"/>
    <col min="7187" max="7187" width="14.26953125" style="7" customWidth="1"/>
    <col min="7188" max="7188" width="16" style="7" customWidth="1"/>
    <col min="7189" max="7429" width="9" style="7"/>
    <col min="7430" max="7430" width="3.7265625" style="7" customWidth="1"/>
    <col min="7431" max="7431" width="13.26953125" style="7" customWidth="1"/>
    <col min="7432" max="7432" width="45.1796875" style="7" customWidth="1"/>
    <col min="7433" max="7433" width="3.81640625" style="7" customWidth="1"/>
    <col min="7434" max="7434" width="7.1796875" style="7" customWidth="1"/>
    <col min="7435" max="7435" width="9.26953125" style="7" customWidth="1"/>
    <col min="7436" max="7436" width="10.54296875" style="7" customWidth="1"/>
    <col min="7437" max="7437" width="15.453125" style="7" customWidth="1"/>
    <col min="7438" max="7438" width="15.54296875" style="7" customWidth="1"/>
    <col min="7439" max="7439" width="14.54296875" style="7" customWidth="1"/>
    <col min="7440" max="7441" width="14" style="7" customWidth="1"/>
    <col min="7442" max="7442" width="14.54296875" style="7" customWidth="1"/>
    <col min="7443" max="7443" width="14.26953125" style="7" customWidth="1"/>
    <col min="7444" max="7444" width="16" style="7" customWidth="1"/>
    <col min="7445" max="7685" width="9" style="7"/>
    <col min="7686" max="7686" width="3.7265625" style="7" customWidth="1"/>
    <col min="7687" max="7687" width="13.26953125" style="7" customWidth="1"/>
    <col min="7688" max="7688" width="45.1796875" style="7" customWidth="1"/>
    <col min="7689" max="7689" width="3.81640625" style="7" customWidth="1"/>
    <col min="7690" max="7690" width="7.1796875" style="7" customWidth="1"/>
    <col min="7691" max="7691" width="9.26953125" style="7" customWidth="1"/>
    <col min="7692" max="7692" width="10.54296875" style="7" customWidth="1"/>
    <col min="7693" max="7693" width="15.453125" style="7" customWidth="1"/>
    <col min="7694" max="7694" width="15.54296875" style="7" customWidth="1"/>
    <col min="7695" max="7695" width="14.54296875" style="7" customWidth="1"/>
    <col min="7696" max="7697" width="14" style="7" customWidth="1"/>
    <col min="7698" max="7698" width="14.54296875" style="7" customWidth="1"/>
    <col min="7699" max="7699" width="14.26953125" style="7" customWidth="1"/>
    <col min="7700" max="7700" width="16" style="7" customWidth="1"/>
    <col min="7701" max="7941" width="9" style="7"/>
    <col min="7942" max="7942" width="3.7265625" style="7" customWidth="1"/>
    <col min="7943" max="7943" width="13.26953125" style="7" customWidth="1"/>
    <col min="7944" max="7944" width="45.1796875" style="7" customWidth="1"/>
    <col min="7945" max="7945" width="3.81640625" style="7" customWidth="1"/>
    <col min="7946" max="7946" width="7.1796875" style="7" customWidth="1"/>
    <col min="7947" max="7947" width="9.26953125" style="7" customWidth="1"/>
    <col min="7948" max="7948" width="10.54296875" style="7" customWidth="1"/>
    <col min="7949" max="7949" width="15.453125" style="7" customWidth="1"/>
    <col min="7950" max="7950" width="15.54296875" style="7" customWidth="1"/>
    <col min="7951" max="7951" width="14.54296875" style="7" customWidth="1"/>
    <col min="7952" max="7953" width="14" style="7" customWidth="1"/>
    <col min="7954" max="7954" width="14.54296875" style="7" customWidth="1"/>
    <col min="7955" max="7955" width="14.26953125" style="7" customWidth="1"/>
    <col min="7956" max="7956" width="16" style="7" customWidth="1"/>
    <col min="7957" max="8197" width="9" style="7"/>
    <col min="8198" max="8198" width="3.7265625" style="7" customWidth="1"/>
    <col min="8199" max="8199" width="13.26953125" style="7" customWidth="1"/>
    <col min="8200" max="8200" width="45.1796875" style="7" customWidth="1"/>
    <col min="8201" max="8201" width="3.81640625" style="7" customWidth="1"/>
    <col min="8202" max="8202" width="7.1796875" style="7" customWidth="1"/>
    <col min="8203" max="8203" width="9.26953125" style="7" customWidth="1"/>
    <col min="8204" max="8204" width="10.54296875" style="7" customWidth="1"/>
    <col min="8205" max="8205" width="15.453125" style="7" customWidth="1"/>
    <col min="8206" max="8206" width="15.54296875" style="7" customWidth="1"/>
    <col min="8207" max="8207" width="14.54296875" style="7" customWidth="1"/>
    <col min="8208" max="8209" width="14" style="7" customWidth="1"/>
    <col min="8210" max="8210" width="14.54296875" style="7" customWidth="1"/>
    <col min="8211" max="8211" width="14.26953125" style="7" customWidth="1"/>
    <col min="8212" max="8212" width="16" style="7" customWidth="1"/>
    <col min="8213" max="8453" width="9" style="7"/>
    <col min="8454" max="8454" width="3.7265625" style="7" customWidth="1"/>
    <col min="8455" max="8455" width="13.26953125" style="7" customWidth="1"/>
    <col min="8456" max="8456" width="45.1796875" style="7" customWidth="1"/>
    <col min="8457" max="8457" width="3.81640625" style="7" customWidth="1"/>
    <col min="8458" max="8458" width="7.1796875" style="7" customWidth="1"/>
    <col min="8459" max="8459" width="9.26953125" style="7" customWidth="1"/>
    <col min="8460" max="8460" width="10.54296875" style="7" customWidth="1"/>
    <col min="8461" max="8461" width="15.453125" style="7" customWidth="1"/>
    <col min="8462" max="8462" width="15.54296875" style="7" customWidth="1"/>
    <col min="8463" max="8463" width="14.54296875" style="7" customWidth="1"/>
    <col min="8464" max="8465" width="14" style="7" customWidth="1"/>
    <col min="8466" max="8466" width="14.54296875" style="7" customWidth="1"/>
    <col min="8467" max="8467" width="14.26953125" style="7" customWidth="1"/>
    <col min="8468" max="8468" width="16" style="7" customWidth="1"/>
    <col min="8469" max="8709" width="9" style="7"/>
    <col min="8710" max="8710" width="3.7265625" style="7" customWidth="1"/>
    <col min="8711" max="8711" width="13.26953125" style="7" customWidth="1"/>
    <col min="8712" max="8712" width="45.1796875" style="7" customWidth="1"/>
    <col min="8713" max="8713" width="3.81640625" style="7" customWidth="1"/>
    <col min="8714" max="8714" width="7.1796875" style="7" customWidth="1"/>
    <col min="8715" max="8715" width="9.26953125" style="7" customWidth="1"/>
    <col min="8716" max="8716" width="10.54296875" style="7" customWidth="1"/>
    <col min="8717" max="8717" width="15.453125" style="7" customWidth="1"/>
    <col min="8718" max="8718" width="15.54296875" style="7" customWidth="1"/>
    <col min="8719" max="8719" width="14.54296875" style="7" customWidth="1"/>
    <col min="8720" max="8721" width="14" style="7" customWidth="1"/>
    <col min="8722" max="8722" width="14.54296875" style="7" customWidth="1"/>
    <col min="8723" max="8723" width="14.26953125" style="7" customWidth="1"/>
    <col min="8724" max="8724" width="16" style="7" customWidth="1"/>
    <col min="8725" max="8965" width="9" style="7"/>
    <col min="8966" max="8966" width="3.7265625" style="7" customWidth="1"/>
    <col min="8967" max="8967" width="13.26953125" style="7" customWidth="1"/>
    <col min="8968" max="8968" width="45.1796875" style="7" customWidth="1"/>
    <col min="8969" max="8969" width="3.81640625" style="7" customWidth="1"/>
    <col min="8970" max="8970" width="7.1796875" style="7" customWidth="1"/>
    <col min="8971" max="8971" width="9.26953125" style="7" customWidth="1"/>
    <col min="8972" max="8972" width="10.54296875" style="7" customWidth="1"/>
    <col min="8973" max="8973" width="15.453125" style="7" customWidth="1"/>
    <col min="8974" max="8974" width="15.54296875" style="7" customWidth="1"/>
    <col min="8975" max="8975" width="14.54296875" style="7" customWidth="1"/>
    <col min="8976" max="8977" width="14" style="7" customWidth="1"/>
    <col min="8978" max="8978" width="14.54296875" style="7" customWidth="1"/>
    <col min="8979" max="8979" width="14.26953125" style="7" customWidth="1"/>
    <col min="8980" max="8980" width="16" style="7" customWidth="1"/>
    <col min="8981" max="9221" width="9" style="7"/>
    <col min="9222" max="9222" width="3.7265625" style="7" customWidth="1"/>
    <col min="9223" max="9223" width="13.26953125" style="7" customWidth="1"/>
    <col min="9224" max="9224" width="45.1796875" style="7" customWidth="1"/>
    <col min="9225" max="9225" width="3.81640625" style="7" customWidth="1"/>
    <col min="9226" max="9226" width="7.1796875" style="7" customWidth="1"/>
    <col min="9227" max="9227" width="9.26953125" style="7" customWidth="1"/>
    <col min="9228" max="9228" width="10.54296875" style="7" customWidth="1"/>
    <col min="9229" max="9229" width="15.453125" style="7" customWidth="1"/>
    <col min="9230" max="9230" width="15.54296875" style="7" customWidth="1"/>
    <col min="9231" max="9231" width="14.54296875" style="7" customWidth="1"/>
    <col min="9232" max="9233" width="14" style="7" customWidth="1"/>
    <col min="9234" max="9234" width="14.54296875" style="7" customWidth="1"/>
    <col min="9235" max="9235" width="14.26953125" style="7" customWidth="1"/>
    <col min="9236" max="9236" width="16" style="7" customWidth="1"/>
    <col min="9237" max="9477" width="9" style="7"/>
    <col min="9478" max="9478" width="3.7265625" style="7" customWidth="1"/>
    <col min="9479" max="9479" width="13.26953125" style="7" customWidth="1"/>
    <col min="9480" max="9480" width="45.1796875" style="7" customWidth="1"/>
    <col min="9481" max="9481" width="3.81640625" style="7" customWidth="1"/>
    <col min="9482" max="9482" width="7.1796875" style="7" customWidth="1"/>
    <col min="9483" max="9483" width="9.26953125" style="7" customWidth="1"/>
    <col min="9484" max="9484" width="10.54296875" style="7" customWidth="1"/>
    <col min="9485" max="9485" width="15.453125" style="7" customWidth="1"/>
    <col min="9486" max="9486" width="15.54296875" style="7" customWidth="1"/>
    <col min="9487" max="9487" width="14.54296875" style="7" customWidth="1"/>
    <col min="9488" max="9489" width="14" style="7" customWidth="1"/>
    <col min="9490" max="9490" width="14.54296875" style="7" customWidth="1"/>
    <col min="9491" max="9491" width="14.26953125" style="7" customWidth="1"/>
    <col min="9492" max="9492" width="16" style="7" customWidth="1"/>
    <col min="9493" max="9733" width="9" style="7"/>
    <col min="9734" max="9734" width="3.7265625" style="7" customWidth="1"/>
    <col min="9735" max="9735" width="13.26953125" style="7" customWidth="1"/>
    <col min="9736" max="9736" width="45.1796875" style="7" customWidth="1"/>
    <col min="9737" max="9737" width="3.81640625" style="7" customWidth="1"/>
    <col min="9738" max="9738" width="7.1796875" style="7" customWidth="1"/>
    <col min="9739" max="9739" width="9.26953125" style="7" customWidth="1"/>
    <col min="9740" max="9740" width="10.54296875" style="7" customWidth="1"/>
    <col min="9741" max="9741" width="15.453125" style="7" customWidth="1"/>
    <col min="9742" max="9742" width="15.54296875" style="7" customWidth="1"/>
    <col min="9743" max="9743" width="14.54296875" style="7" customWidth="1"/>
    <col min="9744" max="9745" width="14" style="7" customWidth="1"/>
    <col min="9746" max="9746" width="14.54296875" style="7" customWidth="1"/>
    <col min="9747" max="9747" width="14.26953125" style="7" customWidth="1"/>
    <col min="9748" max="9748" width="16" style="7" customWidth="1"/>
    <col min="9749" max="9989" width="9" style="7"/>
    <col min="9990" max="9990" width="3.7265625" style="7" customWidth="1"/>
    <col min="9991" max="9991" width="13.26953125" style="7" customWidth="1"/>
    <col min="9992" max="9992" width="45.1796875" style="7" customWidth="1"/>
    <col min="9993" max="9993" width="3.81640625" style="7" customWidth="1"/>
    <col min="9994" max="9994" width="7.1796875" style="7" customWidth="1"/>
    <col min="9995" max="9995" width="9.26953125" style="7" customWidth="1"/>
    <col min="9996" max="9996" width="10.54296875" style="7" customWidth="1"/>
    <col min="9997" max="9997" width="15.453125" style="7" customWidth="1"/>
    <col min="9998" max="9998" width="15.54296875" style="7" customWidth="1"/>
    <col min="9999" max="9999" width="14.54296875" style="7" customWidth="1"/>
    <col min="10000" max="10001" width="14" style="7" customWidth="1"/>
    <col min="10002" max="10002" width="14.54296875" style="7" customWidth="1"/>
    <col min="10003" max="10003" width="14.26953125" style="7" customWidth="1"/>
    <col min="10004" max="10004" width="16" style="7" customWidth="1"/>
    <col min="10005" max="10245" width="9" style="7"/>
    <col min="10246" max="10246" width="3.7265625" style="7" customWidth="1"/>
    <col min="10247" max="10247" width="13.26953125" style="7" customWidth="1"/>
    <col min="10248" max="10248" width="45.1796875" style="7" customWidth="1"/>
    <col min="10249" max="10249" width="3.81640625" style="7" customWidth="1"/>
    <col min="10250" max="10250" width="7.1796875" style="7" customWidth="1"/>
    <col min="10251" max="10251" width="9.26953125" style="7" customWidth="1"/>
    <col min="10252" max="10252" width="10.54296875" style="7" customWidth="1"/>
    <col min="10253" max="10253" width="15.453125" style="7" customWidth="1"/>
    <col min="10254" max="10254" width="15.54296875" style="7" customWidth="1"/>
    <col min="10255" max="10255" width="14.54296875" style="7" customWidth="1"/>
    <col min="10256" max="10257" width="14" style="7" customWidth="1"/>
    <col min="10258" max="10258" width="14.54296875" style="7" customWidth="1"/>
    <col min="10259" max="10259" width="14.26953125" style="7" customWidth="1"/>
    <col min="10260" max="10260" width="16" style="7" customWidth="1"/>
    <col min="10261" max="10501" width="9" style="7"/>
    <col min="10502" max="10502" width="3.7265625" style="7" customWidth="1"/>
    <col min="10503" max="10503" width="13.26953125" style="7" customWidth="1"/>
    <col min="10504" max="10504" width="45.1796875" style="7" customWidth="1"/>
    <col min="10505" max="10505" width="3.81640625" style="7" customWidth="1"/>
    <col min="10506" max="10506" width="7.1796875" style="7" customWidth="1"/>
    <col min="10507" max="10507" width="9.26953125" style="7" customWidth="1"/>
    <col min="10508" max="10508" width="10.54296875" style="7" customWidth="1"/>
    <col min="10509" max="10509" width="15.453125" style="7" customWidth="1"/>
    <col min="10510" max="10510" width="15.54296875" style="7" customWidth="1"/>
    <col min="10511" max="10511" width="14.54296875" style="7" customWidth="1"/>
    <col min="10512" max="10513" width="14" style="7" customWidth="1"/>
    <col min="10514" max="10514" width="14.54296875" style="7" customWidth="1"/>
    <col min="10515" max="10515" width="14.26953125" style="7" customWidth="1"/>
    <col min="10516" max="10516" width="16" style="7" customWidth="1"/>
    <col min="10517" max="10757" width="9" style="7"/>
    <col min="10758" max="10758" width="3.7265625" style="7" customWidth="1"/>
    <col min="10759" max="10759" width="13.26953125" style="7" customWidth="1"/>
    <col min="10760" max="10760" width="45.1796875" style="7" customWidth="1"/>
    <col min="10761" max="10761" width="3.81640625" style="7" customWidth="1"/>
    <col min="10762" max="10762" width="7.1796875" style="7" customWidth="1"/>
    <col min="10763" max="10763" width="9.26953125" style="7" customWidth="1"/>
    <col min="10764" max="10764" width="10.54296875" style="7" customWidth="1"/>
    <col min="10765" max="10765" width="15.453125" style="7" customWidth="1"/>
    <col min="10766" max="10766" width="15.54296875" style="7" customWidth="1"/>
    <col min="10767" max="10767" width="14.54296875" style="7" customWidth="1"/>
    <col min="10768" max="10769" width="14" style="7" customWidth="1"/>
    <col min="10770" max="10770" width="14.54296875" style="7" customWidth="1"/>
    <col min="10771" max="10771" width="14.26953125" style="7" customWidth="1"/>
    <col min="10772" max="10772" width="16" style="7" customWidth="1"/>
    <col min="10773" max="11013" width="9" style="7"/>
    <col min="11014" max="11014" width="3.7265625" style="7" customWidth="1"/>
    <col min="11015" max="11015" width="13.26953125" style="7" customWidth="1"/>
    <col min="11016" max="11016" width="45.1796875" style="7" customWidth="1"/>
    <col min="11017" max="11017" width="3.81640625" style="7" customWidth="1"/>
    <col min="11018" max="11018" width="7.1796875" style="7" customWidth="1"/>
    <col min="11019" max="11019" width="9.26953125" style="7" customWidth="1"/>
    <col min="11020" max="11020" width="10.54296875" style="7" customWidth="1"/>
    <col min="11021" max="11021" width="15.453125" style="7" customWidth="1"/>
    <col min="11022" max="11022" width="15.54296875" style="7" customWidth="1"/>
    <col min="11023" max="11023" width="14.54296875" style="7" customWidth="1"/>
    <col min="11024" max="11025" width="14" style="7" customWidth="1"/>
    <col min="11026" max="11026" width="14.54296875" style="7" customWidth="1"/>
    <col min="11027" max="11027" width="14.26953125" style="7" customWidth="1"/>
    <col min="11028" max="11028" width="16" style="7" customWidth="1"/>
    <col min="11029" max="11269" width="9" style="7"/>
    <col min="11270" max="11270" width="3.7265625" style="7" customWidth="1"/>
    <col min="11271" max="11271" width="13.26953125" style="7" customWidth="1"/>
    <col min="11272" max="11272" width="45.1796875" style="7" customWidth="1"/>
    <col min="11273" max="11273" width="3.81640625" style="7" customWidth="1"/>
    <col min="11274" max="11274" width="7.1796875" style="7" customWidth="1"/>
    <col min="11275" max="11275" width="9.26953125" style="7" customWidth="1"/>
    <col min="11276" max="11276" width="10.54296875" style="7" customWidth="1"/>
    <col min="11277" max="11277" width="15.453125" style="7" customWidth="1"/>
    <col min="11278" max="11278" width="15.54296875" style="7" customWidth="1"/>
    <col min="11279" max="11279" width="14.54296875" style="7" customWidth="1"/>
    <col min="11280" max="11281" width="14" style="7" customWidth="1"/>
    <col min="11282" max="11282" width="14.54296875" style="7" customWidth="1"/>
    <col min="11283" max="11283" width="14.26953125" style="7" customWidth="1"/>
    <col min="11284" max="11284" width="16" style="7" customWidth="1"/>
    <col min="11285" max="11525" width="9" style="7"/>
    <col min="11526" max="11526" width="3.7265625" style="7" customWidth="1"/>
    <col min="11527" max="11527" width="13.26953125" style="7" customWidth="1"/>
    <col min="11528" max="11528" width="45.1796875" style="7" customWidth="1"/>
    <col min="11529" max="11529" width="3.81640625" style="7" customWidth="1"/>
    <col min="11530" max="11530" width="7.1796875" style="7" customWidth="1"/>
    <col min="11531" max="11531" width="9.26953125" style="7" customWidth="1"/>
    <col min="11532" max="11532" width="10.54296875" style="7" customWidth="1"/>
    <col min="11533" max="11533" width="15.453125" style="7" customWidth="1"/>
    <col min="11534" max="11534" width="15.54296875" style="7" customWidth="1"/>
    <col min="11535" max="11535" width="14.54296875" style="7" customWidth="1"/>
    <col min="11536" max="11537" width="14" style="7" customWidth="1"/>
    <col min="11538" max="11538" width="14.54296875" style="7" customWidth="1"/>
    <col min="11539" max="11539" width="14.26953125" style="7" customWidth="1"/>
    <col min="11540" max="11540" width="16" style="7" customWidth="1"/>
    <col min="11541" max="11781" width="9" style="7"/>
    <col min="11782" max="11782" width="3.7265625" style="7" customWidth="1"/>
    <col min="11783" max="11783" width="13.26953125" style="7" customWidth="1"/>
    <col min="11784" max="11784" width="45.1796875" style="7" customWidth="1"/>
    <col min="11785" max="11785" width="3.81640625" style="7" customWidth="1"/>
    <col min="11786" max="11786" width="7.1796875" style="7" customWidth="1"/>
    <col min="11787" max="11787" width="9.26953125" style="7" customWidth="1"/>
    <col min="11788" max="11788" width="10.54296875" style="7" customWidth="1"/>
    <col min="11789" max="11789" width="15.453125" style="7" customWidth="1"/>
    <col min="11790" max="11790" width="15.54296875" style="7" customWidth="1"/>
    <col min="11791" max="11791" width="14.54296875" style="7" customWidth="1"/>
    <col min="11792" max="11793" width="14" style="7" customWidth="1"/>
    <col min="11794" max="11794" width="14.54296875" style="7" customWidth="1"/>
    <col min="11795" max="11795" width="14.26953125" style="7" customWidth="1"/>
    <col min="11796" max="11796" width="16" style="7" customWidth="1"/>
    <col min="11797" max="12037" width="9" style="7"/>
    <col min="12038" max="12038" width="3.7265625" style="7" customWidth="1"/>
    <col min="12039" max="12039" width="13.26953125" style="7" customWidth="1"/>
    <col min="12040" max="12040" width="45.1796875" style="7" customWidth="1"/>
    <col min="12041" max="12041" width="3.81640625" style="7" customWidth="1"/>
    <col min="12042" max="12042" width="7.1796875" style="7" customWidth="1"/>
    <col min="12043" max="12043" width="9.26953125" style="7" customWidth="1"/>
    <col min="12044" max="12044" width="10.54296875" style="7" customWidth="1"/>
    <col min="12045" max="12045" width="15.453125" style="7" customWidth="1"/>
    <col min="12046" max="12046" width="15.54296875" style="7" customWidth="1"/>
    <col min="12047" max="12047" width="14.54296875" style="7" customWidth="1"/>
    <col min="12048" max="12049" width="14" style="7" customWidth="1"/>
    <col min="12050" max="12050" width="14.54296875" style="7" customWidth="1"/>
    <col min="12051" max="12051" width="14.26953125" style="7" customWidth="1"/>
    <col min="12052" max="12052" width="16" style="7" customWidth="1"/>
    <col min="12053" max="12293" width="9" style="7"/>
    <col min="12294" max="12294" width="3.7265625" style="7" customWidth="1"/>
    <col min="12295" max="12295" width="13.26953125" style="7" customWidth="1"/>
    <col min="12296" max="12296" width="45.1796875" style="7" customWidth="1"/>
    <col min="12297" max="12297" width="3.81640625" style="7" customWidth="1"/>
    <col min="12298" max="12298" width="7.1796875" style="7" customWidth="1"/>
    <col min="12299" max="12299" width="9.26953125" style="7" customWidth="1"/>
    <col min="12300" max="12300" width="10.54296875" style="7" customWidth="1"/>
    <col min="12301" max="12301" width="15.453125" style="7" customWidth="1"/>
    <col min="12302" max="12302" width="15.54296875" style="7" customWidth="1"/>
    <col min="12303" max="12303" width="14.54296875" style="7" customWidth="1"/>
    <col min="12304" max="12305" width="14" style="7" customWidth="1"/>
    <col min="12306" max="12306" width="14.54296875" style="7" customWidth="1"/>
    <col min="12307" max="12307" width="14.26953125" style="7" customWidth="1"/>
    <col min="12308" max="12308" width="16" style="7" customWidth="1"/>
    <col min="12309" max="12549" width="9" style="7"/>
    <col min="12550" max="12550" width="3.7265625" style="7" customWidth="1"/>
    <col min="12551" max="12551" width="13.26953125" style="7" customWidth="1"/>
    <col min="12552" max="12552" width="45.1796875" style="7" customWidth="1"/>
    <col min="12553" max="12553" width="3.81640625" style="7" customWidth="1"/>
    <col min="12554" max="12554" width="7.1796875" style="7" customWidth="1"/>
    <col min="12555" max="12555" width="9.26953125" style="7" customWidth="1"/>
    <col min="12556" max="12556" width="10.54296875" style="7" customWidth="1"/>
    <col min="12557" max="12557" width="15.453125" style="7" customWidth="1"/>
    <col min="12558" max="12558" width="15.54296875" style="7" customWidth="1"/>
    <col min="12559" max="12559" width="14.54296875" style="7" customWidth="1"/>
    <col min="12560" max="12561" width="14" style="7" customWidth="1"/>
    <col min="12562" max="12562" width="14.54296875" style="7" customWidth="1"/>
    <col min="12563" max="12563" width="14.26953125" style="7" customWidth="1"/>
    <col min="12564" max="12564" width="16" style="7" customWidth="1"/>
    <col min="12565" max="12805" width="9" style="7"/>
    <col min="12806" max="12806" width="3.7265625" style="7" customWidth="1"/>
    <col min="12807" max="12807" width="13.26953125" style="7" customWidth="1"/>
    <col min="12808" max="12808" width="45.1796875" style="7" customWidth="1"/>
    <col min="12809" max="12809" width="3.81640625" style="7" customWidth="1"/>
    <col min="12810" max="12810" width="7.1796875" style="7" customWidth="1"/>
    <col min="12811" max="12811" width="9.26953125" style="7" customWidth="1"/>
    <col min="12812" max="12812" width="10.54296875" style="7" customWidth="1"/>
    <col min="12813" max="12813" width="15.453125" style="7" customWidth="1"/>
    <col min="12814" max="12814" width="15.54296875" style="7" customWidth="1"/>
    <col min="12815" max="12815" width="14.54296875" style="7" customWidth="1"/>
    <col min="12816" max="12817" width="14" style="7" customWidth="1"/>
    <col min="12818" max="12818" width="14.54296875" style="7" customWidth="1"/>
    <col min="12819" max="12819" width="14.26953125" style="7" customWidth="1"/>
    <col min="12820" max="12820" width="16" style="7" customWidth="1"/>
    <col min="12821" max="13061" width="9" style="7"/>
    <col min="13062" max="13062" width="3.7265625" style="7" customWidth="1"/>
    <col min="13063" max="13063" width="13.26953125" style="7" customWidth="1"/>
    <col min="13064" max="13064" width="45.1796875" style="7" customWidth="1"/>
    <col min="13065" max="13065" width="3.81640625" style="7" customWidth="1"/>
    <col min="13066" max="13066" width="7.1796875" style="7" customWidth="1"/>
    <col min="13067" max="13067" width="9.26953125" style="7" customWidth="1"/>
    <col min="13068" max="13068" width="10.54296875" style="7" customWidth="1"/>
    <col min="13069" max="13069" width="15.453125" style="7" customWidth="1"/>
    <col min="13070" max="13070" width="15.54296875" style="7" customWidth="1"/>
    <col min="13071" max="13071" width="14.54296875" style="7" customWidth="1"/>
    <col min="13072" max="13073" width="14" style="7" customWidth="1"/>
    <col min="13074" max="13074" width="14.54296875" style="7" customWidth="1"/>
    <col min="13075" max="13075" width="14.26953125" style="7" customWidth="1"/>
    <col min="13076" max="13076" width="16" style="7" customWidth="1"/>
    <col min="13077" max="13317" width="9" style="7"/>
    <col min="13318" max="13318" width="3.7265625" style="7" customWidth="1"/>
    <col min="13319" max="13319" width="13.26953125" style="7" customWidth="1"/>
    <col min="13320" max="13320" width="45.1796875" style="7" customWidth="1"/>
    <col min="13321" max="13321" width="3.81640625" style="7" customWidth="1"/>
    <col min="13322" max="13322" width="7.1796875" style="7" customWidth="1"/>
    <col min="13323" max="13323" width="9.26953125" style="7" customWidth="1"/>
    <col min="13324" max="13324" width="10.54296875" style="7" customWidth="1"/>
    <col min="13325" max="13325" width="15.453125" style="7" customWidth="1"/>
    <col min="13326" max="13326" width="15.54296875" style="7" customWidth="1"/>
    <col min="13327" max="13327" width="14.54296875" style="7" customWidth="1"/>
    <col min="13328" max="13329" width="14" style="7" customWidth="1"/>
    <col min="13330" max="13330" width="14.54296875" style="7" customWidth="1"/>
    <col min="13331" max="13331" width="14.26953125" style="7" customWidth="1"/>
    <col min="13332" max="13332" width="16" style="7" customWidth="1"/>
    <col min="13333" max="13573" width="9" style="7"/>
    <col min="13574" max="13574" width="3.7265625" style="7" customWidth="1"/>
    <col min="13575" max="13575" width="13.26953125" style="7" customWidth="1"/>
    <col min="13576" max="13576" width="45.1796875" style="7" customWidth="1"/>
    <col min="13577" max="13577" width="3.81640625" style="7" customWidth="1"/>
    <col min="13578" max="13578" width="7.1796875" style="7" customWidth="1"/>
    <col min="13579" max="13579" width="9.26953125" style="7" customWidth="1"/>
    <col min="13580" max="13580" width="10.54296875" style="7" customWidth="1"/>
    <col min="13581" max="13581" width="15.453125" style="7" customWidth="1"/>
    <col min="13582" max="13582" width="15.54296875" style="7" customWidth="1"/>
    <col min="13583" max="13583" width="14.54296875" style="7" customWidth="1"/>
    <col min="13584" max="13585" width="14" style="7" customWidth="1"/>
    <col min="13586" max="13586" width="14.54296875" style="7" customWidth="1"/>
    <col min="13587" max="13587" width="14.26953125" style="7" customWidth="1"/>
    <col min="13588" max="13588" width="16" style="7" customWidth="1"/>
    <col min="13589" max="13829" width="9" style="7"/>
    <col min="13830" max="13830" width="3.7265625" style="7" customWidth="1"/>
    <col min="13831" max="13831" width="13.26953125" style="7" customWidth="1"/>
    <col min="13832" max="13832" width="45.1796875" style="7" customWidth="1"/>
    <col min="13833" max="13833" width="3.81640625" style="7" customWidth="1"/>
    <col min="13834" max="13834" width="7.1796875" style="7" customWidth="1"/>
    <col min="13835" max="13835" width="9.26953125" style="7" customWidth="1"/>
    <col min="13836" max="13836" width="10.54296875" style="7" customWidth="1"/>
    <col min="13837" max="13837" width="15.453125" style="7" customWidth="1"/>
    <col min="13838" max="13838" width="15.54296875" style="7" customWidth="1"/>
    <col min="13839" max="13839" width="14.54296875" style="7" customWidth="1"/>
    <col min="13840" max="13841" width="14" style="7" customWidth="1"/>
    <col min="13842" max="13842" width="14.54296875" style="7" customWidth="1"/>
    <col min="13843" max="13843" width="14.26953125" style="7" customWidth="1"/>
    <col min="13844" max="13844" width="16" style="7" customWidth="1"/>
    <col min="13845" max="14085" width="9" style="7"/>
    <col min="14086" max="14086" width="3.7265625" style="7" customWidth="1"/>
    <col min="14087" max="14087" width="13.26953125" style="7" customWidth="1"/>
    <col min="14088" max="14088" width="45.1796875" style="7" customWidth="1"/>
    <col min="14089" max="14089" width="3.81640625" style="7" customWidth="1"/>
    <col min="14090" max="14090" width="7.1796875" style="7" customWidth="1"/>
    <col min="14091" max="14091" width="9.26953125" style="7" customWidth="1"/>
    <col min="14092" max="14092" width="10.54296875" style="7" customWidth="1"/>
    <col min="14093" max="14093" width="15.453125" style="7" customWidth="1"/>
    <col min="14094" max="14094" width="15.54296875" style="7" customWidth="1"/>
    <col min="14095" max="14095" width="14.54296875" style="7" customWidth="1"/>
    <col min="14096" max="14097" width="14" style="7" customWidth="1"/>
    <col min="14098" max="14098" width="14.54296875" style="7" customWidth="1"/>
    <col min="14099" max="14099" width="14.26953125" style="7" customWidth="1"/>
    <col min="14100" max="14100" width="16" style="7" customWidth="1"/>
    <col min="14101" max="14341" width="9" style="7"/>
    <col min="14342" max="14342" width="3.7265625" style="7" customWidth="1"/>
    <col min="14343" max="14343" width="13.26953125" style="7" customWidth="1"/>
    <col min="14344" max="14344" width="45.1796875" style="7" customWidth="1"/>
    <col min="14345" max="14345" width="3.81640625" style="7" customWidth="1"/>
    <col min="14346" max="14346" width="7.1796875" style="7" customWidth="1"/>
    <col min="14347" max="14347" width="9.26953125" style="7" customWidth="1"/>
    <col min="14348" max="14348" width="10.54296875" style="7" customWidth="1"/>
    <col min="14349" max="14349" width="15.453125" style="7" customWidth="1"/>
    <col min="14350" max="14350" width="15.54296875" style="7" customWidth="1"/>
    <col min="14351" max="14351" width="14.54296875" style="7" customWidth="1"/>
    <col min="14352" max="14353" width="14" style="7" customWidth="1"/>
    <col min="14354" max="14354" width="14.54296875" style="7" customWidth="1"/>
    <col min="14355" max="14355" width="14.26953125" style="7" customWidth="1"/>
    <col min="14356" max="14356" width="16" style="7" customWidth="1"/>
    <col min="14357" max="14597" width="9" style="7"/>
    <col min="14598" max="14598" width="3.7265625" style="7" customWidth="1"/>
    <col min="14599" max="14599" width="13.26953125" style="7" customWidth="1"/>
    <col min="14600" max="14600" width="45.1796875" style="7" customWidth="1"/>
    <col min="14601" max="14601" width="3.81640625" style="7" customWidth="1"/>
    <col min="14602" max="14602" width="7.1796875" style="7" customWidth="1"/>
    <col min="14603" max="14603" width="9.26953125" style="7" customWidth="1"/>
    <col min="14604" max="14604" width="10.54296875" style="7" customWidth="1"/>
    <col min="14605" max="14605" width="15.453125" style="7" customWidth="1"/>
    <col min="14606" max="14606" width="15.54296875" style="7" customWidth="1"/>
    <col min="14607" max="14607" width="14.54296875" style="7" customWidth="1"/>
    <col min="14608" max="14609" width="14" style="7" customWidth="1"/>
    <col min="14610" max="14610" width="14.54296875" style="7" customWidth="1"/>
    <col min="14611" max="14611" width="14.26953125" style="7" customWidth="1"/>
    <col min="14612" max="14612" width="16" style="7" customWidth="1"/>
    <col min="14613" max="14853" width="9" style="7"/>
    <col min="14854" max="14854" width="3.7265625" style="7" customWidth="1"/>
    <col min="14855" max="14855" width="13.26953125" style="7" customWidth="1"/>
    <col min="14856" max="14856" width="45.1796875" style="7" customWidth="1"/>
    <col min="14857" max="14857" width="3.81640625" style="7" customWidth="1"/>
    <col min="14858" max="14858" width="7.1796875" style="7" customWidth="1"/>
    <col min="14859" max="14859" width="9.26953125" style="7" customWidth="1"/>
    <col min="14860" max="14860" width="10.54296875" style="7" customWidth="1"/>
    <col min="14861" max="14861" width="15.453125" style="7" customWidth="1"/>
    <col min="14862" max="14862" width="15.54296875" style="7" customWidth="1"/>
    <col min="14863" max="14863" width="14.54296875" style="7" customWidth="1"/>
    <col min="14864" max="14865" width="14" style="7" customWidth="1"/>
    <col min="14866" max="14866" width="14.54296875" style="7" customWidth="1"/>
    <col min="14867" max="14867" width="14.26953125" style="7" customWidth="1"/>
    <col min="14868" max="14868" width="16" style="7" customWidth="1"/>
    <col min="14869" max="15109" width="9" style="7"/>
    <col min="15110" max="15110" width="3.7265625" style="7" customWidth="1"/>
    <col min="15111" max="15111" width="13.26953125" style="7" customWidth="1"/>
    <col min="15112" max="15112" width="45.1796875" style="7" customWidth="1"/>
    <col min="15113" max="15113" width="3.81640625" style="7" customWidth="1"/>
    <col min="15114" max="15114" width="7.1796875" style="7" customWidth="1"/>
    <col min="15115" max="15115" width="9.26953125" style="7" customWidth="1"/>
    <col min="15116" max="15116" width="10.54296875" style="7" customWidth="1"/>
    <col min="15117" max="15117" width="15.453125" style="7" customWidth="1"/>
    <col min="15118" max="15118" width="15.54296875" style="7" customWidth="1"/>
    <col min="15119" max="15119" width="14.54296875" style="7" customWidth="1"/>
    <col min="15120" max="15121" width="14" style="7" customWidth="1"/>
    <col min="15122" max="15122" width="14.54296875" style="7" customWidth="1"/>
    <col min="15123" max="15123" width="14.26953125" style="7" customWidth="1"/>
    <col min="15124" max="15124" width="16" style="7" customWidth="1"/>
    <col min="15125" max="15365" width="9" style="7"/>
    <col min="15366" max="15366" width="3.7265625" style="7" customWidth="1"/>
    <col min="15367" max="15367" width="13.26953125" style="7" customWidth="1"/>
    <col min="15368" max="15368" width="45.1796875" style="7" customWidth="1"/>
    <col min="15369" max="15369" width="3.81640625" style="7" customWidth="1"/>
    <col min="15370" max="15370" width="7.1796875" style="7" customWidth="1"/>
    <col min="15371" max="15371" width="9.26953125" style="7" customWidth="1"/>
    <col min="15372" max="15372" width="10.54296875" style="7" customWidth="1"/>
    <col min="15373" max="15373" width="15.453125" style="7" customWidth="1"/>
    <col min="15374" max="15374" width="15.54296875" style="7" customWidth="1"/>
    <col min="15375" max="15375" width="14.54296875" style="7" customWidth="1"/>
    <col min="15376" max="15377" width="14" style="7" customWidth="1"/>
    <col min="15378" max="15378" width="14.54296875" style="7" customWidth="1"/>
    <col min="15379" max="15379" width="14.26953125" style="7" customWidth="1"/>
    <col min="15380" max="15380" width="16" style="7" customWidth="1"/>
    <col min="15381" max="15621" width="9" style="7"/>
    <col min="15622" max="15622" width="3.7265625" style="7" customWidth="1"/>
    <col min="15623" max="15623" width="13.26953125" style="7" customWidth="1"/>
    <col min="15624" max="15624" width="45.1796875" style="7" customWidth="1"/>
    <col min="15625" max="15625" width="3.81640625" style="7" customWidth="1"/>
    <col min="15626" max="15626" width="7.1796875" style="7" customWidth="1"/>
    <col min="15627" max="15627" width="9.26953125" style="7" customWidth="1"/>
    <col min="15628" max="15628" width="10.54296875" style="7" customWidth="1"/>
    <col min="15629" max="15629" width="15.453125" style="7" customWidth="1"/>
    <col min="15630" max="15630" width="15.54296875" style="7" customWidth="1"/>
    <col min="15631" max="15631" width="14.54296875" style="7" customWidth="1"/>
    <col min="15632" max="15633" width="14" style="7" customWidth="1"/>
    <col min="15634" max="15634" width="14.54296875" style="7" customWidth="1"/>
    <col min="15635" max="15635" width="14.26953125" style="7" customWidth="1"/>
    <col min="15636" max="15636" width="16" style="7" customWidth="1"/>
    <col min="15637" max="15877" width="9" style="7"/>
    <col min="15878" max="15878" width="3.7265625" style="7" customWidth="1"/>
    <col min="15879" max="15879" width="13.26953125" style="7" customWidth="1"/>
    <col min="15880" max="15880" width="45.1796875" style="7" customWidth="1"/>
    <col min="15881" max="15881" width="3.81640625" style="7" customWidth="1"/>
    <col min="15882" max="15882" width="7.1796875" style="7" customWidth="1"/>
    <col min="15883" max="15883" width="9.26953125" style="7" customWidth="1"/>
    <col min="15884" max="15884" width="10.54296875" style="7" customWidth="1"/>
    <col min="15885" max="15885" width="15.453125" style="7" customWidth="1"/>
    <col min="15886" max="15886" width="15.54296875" style="7" customWidth="1"/>
    <col min="15887" max="15887" width="14.54296875" style="7" customWidth="1"/>
    <col min="15888" max="15889" width="14" style="7" customWidth="1"/>
    <col min="15890" max="15890" width="14.54296875" style="7" customWidth="1"/>
    <col min="15891" max="15891" width="14.26953125" style="7" customWidth="1"/>
    <col min="15892" max="15892" width="16" style="7" customWidth="1"/>
    <col min="15893" max="16133" width="9" style="7"/>
    <col min="16134" max="16134" width="3.7265625" style="7" customWidth="1"/>
    <col min="16135" max="16135" width="13.26953125" style="7" customWidth="1"/>
    <col min="16136" max="16136" width="45.1796875" style="7" customWidth="1"/>
    <col min="16137" max="16137" width="3.81640625" style="7" customWidth="1"/>
    <col min="16138" max="16138" width="7.1796875" style="7" customWidth="1"/>
    <col min="16139" max="16139" width="9.26953125" style="7" customWidth="1"/>
    <col min="16140" max="16140" width="10.54296875" style="7" customWidth="1"/>
    <col min="16141" max="16141" width="15.453125" style="7" customWidth="1"/>
    <col min="16142" max="16142" width="15.54296875" style="7" customWidth="1"/>
    <col min="16143" max="16143" width="14.54296875" style="7" customWidth="1"/>
    <col min="16144" max="16145" width="14" style="7" customWidth="1"/>
    <col min="16146" max="16146" width="14.54296875" style="7" customWidth="1"/>
    <col min="16147" max="16147" width="14.26953125" style="7" customWidth="1"/>
    <col min="16148" max="16148" width="16" style="7" customWidth="1"/>
    <col min="16149" max="16384" width="9" style="7"/>
  </cols>
  <sheetData>
    <row r="1" spans="1:34" ht="27.75" customHeight="1" x14ac:dyDescent="0.35">
      <c r="A1" s="199" t="s">
        <v>0</v>
      </c>
      <c r="B1" s="199"/>
      <c r="C1" s="200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V1" s="23"/>
      <c r="W1" s="23"/>
    </row>
    <row r="2" spans="1:34" ht="13.5" customHeight="1" x14ac:dyDescent="0.25">
      <c r="A2" s="24" t="s">
        <v>1</v>
      </c>
      <c r="B2" s="25"/>
      <c r="C2" s="7"/>
      <c r="D2" s="25"/>
      <c r="E2" s="25"/>
      <c r="F2" s="184"/>
      <c r="G2" s="184"/>
      <c r="H2" s="184"/>
      <c r="I2" s="184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V2" s="25"/>
      <c r="W2" s="25"/>
    </row>
    <row r="3" spans="1:34" ht="13.5" customHeight="1" x14ac:dyDescent="0.25">
      <c r="A3" s="24" t="s">
        <v>3705</v>
      </c>
      <c r="B3" s="25"/>
      <c r="C3" s="7"/>
      <c r="D3" s="25"/>
      <c r="E3" s="25"/>
      <c r="F3" s="184"/>
      <c r="G3" s="184"/>
      <c r="H3" s="184"/>
      <c r="I3" s="184"/>
      <c r="J3" s="25"/>
      <c r="K3" s="25"/>
      <c r="L3" s="25"/>
      <c r="M3" s="25"/>
      <c r="N3" s="201"/>
      <c r="O3" s="202"/>
      <c r="P3" s="26"/>
      <c r="Q3" s="25"/>
      <c r="R3" s="25"/>
      <c r="S3" s="25"/>
      <c r="T3" s="25"/>
      <c r="V3" s="25"/>
      <c r="W3" s="25"/>
    </row>
    <row r="4" spans="1:34" ht="13.5" customHeight="1" x14ac:dyDescent="0.25">
      <c r="A4" s="24" t="s">
        <v>3706</v>
      </c>
      <c r="B4" s="25"/>
      <c r="C4" s="7"/>
      <c r="D4" s="25"/>
      <c r="E4" s="25"/>
      <c r="F4" s="184"/>
      <c r="G4" s="184"/>
      <c r="H4" s="184"/>
      <c r="I4" s="184"/>
      <c r="J4" s="25"/>
      <c r="K4" s="25"/>
      <c r="L4" s="25"/>
      <c r="M4" s="25"/>
      <c r="N4" s="201"/>
      <c r="O4" s="202"/>
      <c r="P4" s="26"/>
      <c r="Q4" s="25"/>
      <c r="R4" s="25"/>
      <c r="S4" s="25"/>
      <c r="T4" s="25"/>
      <c r="V4" s="25"/>
      <c r="W4" s="25"/>
    </row>
    <row r="5" spans="1:34" ht="6.75" customHeight="1" x14ac:dyDescent="0.35">
      <c r="A5" s="27"/>
      <c r="B5" s="28"/>
      <c r="C5" s="7"/>
      <c r="D5" s="29"/>
      <c r="E5" s="30"/>
      <c r="F5" s="30"/>
      <c r="G5" s="30"/>
      <c r="H5" s="30"/>
      <c r="I5" s="30"/>
      <c r="J5" s="30"/>
      <c r="K5" s="31"/>
      <c r="L5" s="31"/>
      <c r="M5" s="31"/>
      <c r="N5" s="203"/>
      <c r="O5" s="204"/>
      <c r="P5" s="31"/>
      <c r="Q5" s="31"/>
      <c r="R5" s="31"/>
      <c r="S5" s="31"/>
      <c r="T5" s="31"/>
      <c r="V5" s="31"/>
      <c r="W5" s="31"/>
    </row>
    <row r="6" spans="1:34" ht="12.75" customHeight="1" x14ac:dyDescent="0.25">
      <c r="A6" s="32" t="s">
        <v>4</v>
      </c>
      <c r="B6" s="25"/>
      <c r="C6" s="7"/>
      <c r="D6" s="33"/>
      <c r="E6" s="34"/>
      <c r="F6" s="34"/>
      <c r="G6" s="34"/>
      <c r="H6" s="34"/>
      <c r="I6" s="34"/>
      <c r="J6" s="34"/>
      <c r="K6" s="35"/>
      <c r="L6" s="35"/>
      <c r="M6" s="35"/>
      <c r="N6" s="197"/>
      <c r="O6" s="198"/>
      <c r="P6" s="35"/>
      <c r="Q6" s="35"/>
      <c r="R6" s="35"/>
      <c r="S6" s="35"/>
      <c r="T6" s="35"/>
      <c r="V6" s="35"/>
      <c r="W6" s="35"/>
    </row>
    <row r="7" spans="1:34" ht="12.75" customHeight="1" x14ac:dyDescent="0.25">
      <c r="A7" s="32" t="s">
        <v>5</v>
      </c>
      <c r="B7" s="25"/>
      <c r="C7" s="7"/>
      <c r="D7" s="33"/>
      <c r="E7" s="34"/>
      <c r="F7" s="34"/>
      <c r="G7" s="34"/>
      <c r="H7" s="34"/>
      <c r="I7" s="34"/>
      <c r="J7" s="34"/>
      <c r="K7" s="35"/>
      <c r="L7" s="35"/>
      <c r="M7" s="35"/>
      <c r="N7" s="197"/>
      <c r="O7" s="198"/>
      <c r="P7" s="35"/>
      <c r="Q7" s="35"/>
      <c r="R7" s="32" t="s">
        <v>6</v>
      </c>
      <c r="S7" s="35"/>
      <c r="T7" s="35"/>
      <c r="V7" s="35"/>
      <c r="W7" s="35"/>
    </row>
    <row r="8" spans="1:34" s="38" customFormat="1" ht="12.75" customHeight="1" x14ac:dyDescent="0.3">
      <c r="A8" s="36" t="s">
        <v>7</v>
      </c>
      <c r="B8" s="37"/>
      <c r="D8" s="39"/>
      <c r="E8" s="40"/>
      <c r="F8" s="41"/>
      <c r="G8" s="41"/>
      <c r="H8" s="41"/>
      <c r="I8" s="41"/>
      <c r="J8" s="41"/>
      <c r="K8" s="42"/>
      <c r="L8" s="191" t="s">
        <v>4585</v>
      </c>
      <c r="M8" s="192"/>
      <c r="N8" s="192"/>
      <c r="O8" s="192"/>
      <c r="P8" s="192"/>
      <c r="Q8" s="192"/>
      <c r="R8" s="192"/>
      <c r="S8" s="192"/>
      <c r="T8" s="192"/>
      <c r="U8" s="192"/>
      <c r="V8" s="193"/>
      <c r="W8" s="42"/>
      <c r="X8" s="43"/>
      <c r="Y8" s="43"/>
      <c r="Z8" s="43"/>
      <c r="AA8" s="43"/>
      <c r="AB8" s="43"/>
      <c r="AC8" s="194" t="s">
        <v>4584</v>
      </c>
      <c r="AD8" s="195"/>
      <c r="AE8" s="195"/>
      <c r="AF8" s="196"/>
      <c r="AG8" s="44"/>
    </row>
    <row r="9" spans="1:34" s="38" customFormat="1" ht="13" x14ac:dyDescent="0.3">
      <c r="F9" s="188"/>
      <c r="G9" s="188"/>
      <c r="H9" s="188"/>
      <c r="I9" s="188"/>
      <c r="J9" s="188" t="s">
        <v>4560</v>
      </c>
      <c r="K9" s="45" t="s">
        <v>4561</v>
      </c>
      <c r="L9" s="45" t="s">
        <v>4562</v>
      </c>
      <c r="M9" s="45"/>
      <c r="N9" s="45"/>
      <c r="O9" s="45"/>
      <c r="P9" s="45"/>
      <c r="Q9" s="45"/>
      <c r="R9" s="45"/>
      <c r="S9" s="45"/>
      <c r="T9" s="45"/>
      <c r="U9" s="45"/>
      <c r="V9" s="45" t="s">
        <v>4566</v>
      </c>
      <c r="W9" s="45"/>
      <c r="X9" s="45" t="s">
        <v>4568</v>
      </c>
      <c r="Y9" s="45" t="s">
        <v>4569</v>
      </c>
      <c r="Z9" s="45" t="s">
        <v>4570</v>
      </c>
      <c r="AA9" s="45" t="s">
        <v>4571</v>
      </c>
      <c r="AB9" s="45" t="s">
        <v>4572</v>
      </c>
      <c r="AC9" s="45" t="s">
        <v>4573</v>
      </c>
      <c r="AD9" s="45" t="s">
        <v>4574</v>
      </c>
      <c r="AE9" s="45" t="s">
        <v>4575</v>
      </c>
      <c r="AF9" s="45" t="s">
        <v>95</v>
      </c>
      <c r="AG9" s="45" t="s">
        <v>4576</v>
      </c>
    </row>
    <row r="10" spans="1:34" s="38" customFormat="1" ht="91.5" thickBot="1" x14ac:dyDescent="0.4">
      <c r="A10" s="46" t="s">
        <v>4588</v>
      </c>
      <c r="B10" s="46" t="s">
        <v>4587</v>
      </c>
      <c r="C10" s="46" t="s">
        <v>4586</v>
      </c>
      <c r="D10" s="46" t="s">
        <v>8</v>
      </c>
      <c r="E10" s="46" t="s">
        <v>9</v>
      </c>
      <c r="F10" s="189" t="s">
        <v>5122</v>
      </c>
      <c r="G10" s="189" t="s">
        <v>5123</v>
      </c>
      <c r="H10" s="189" t="s">
        <v>5124</v>
      </c>
      <c r="I10" s="189" t="s">
        <v>5125</v>
      </c>
      <c r="J10" s="189" t="s">
        <v>5126</v>
      </c>
      <c r="K10" s="48" t="s">
        <v>4564</v>
      </c>
      <c r="L10" s="49" t="s">
        <v>4565</v>
      </c>
      <c r="M10" s="46" t="s">
        <v>10</v>
      </c>
      <c r="N10" s="46" t="s">
        <v>11</v>
      </c>
      <c r="O10" s="46" t="s">
        <v>12</v>
      </c>
      <c r="P10" s="46" t="s">
        <v>13</v>
      </c>
      <c r="Q10" s="46" t="s">
        <v>14</v>
      </c>
      <c r="R10" s="46" t="s">
        <v>15</v>
      </c>
      <c r="S10" s="46" t="s">
        <v>16</v>
      </c>
      <c r="T10" s="46" t="s">
        <v>17</v>
      </c>
      <c r="V10" s="50" t="s">
        <v>4567</v>
      </c>
      <c r="W10" s="46" t="s">
        <v>11</v>
      </c>
      <c r="X10" s="49" t="s">
        <v>4577</v>
      </c>
      <c r="Y10" s="49" t="s">
        <v>4578</v>
      </c>
      <c r="Z10" s="49" t="s">
        <v>4579</v>
      </c>
      <c r="AA10" s="49" t="s">
        <v>4580</v>
      </c>
      <c r="AB10" s="49" t="s">
        <v>4581</v>
      </c>
      <c r="AC10" s="49">
        <v>2018</v>
      </c>
      <c r="AD10" s="49">
        <v>2019</v>
      </c>
      <c r="AE10" s="49">
        <v>2020</v>
      </c>
      <c r="AF10" s="49" t="s">
        <v>4582</v>
      </c>
      <c r="AG10" s="51" t="s">
        <v>4583</v>
      </c>
    </row>
    <row r="11" spans="1:34" ht="12.75" hidden="1" customHeight="1" x14ac:dyDescent="0.35">
      <c r="A11" s="136" t="s">
        <v>18</v>
      </c>
      <c r="B11" s="136" t="s">
        <v>19</v>
      </c>
      <c r="C11" s="137" t="s">
        <v>20</v>
      </c>
      <c r="D11" s="136" t="s">
        <v>21</v>
      </c>
      <c r="E11" s="136" t="s">
        <v>22</v>
      </c>
      <c r="F11" s="136" t="s">
        <v>23</v>
      </c>
      <c r="G11" s="136" t="s">
        <v>23</v>
      </c>
      <c r="H11" s="136" t="s">
        <v>23</v>
      </c>
      <c r="I11" s="136" t="s">
        <v>23</v>
      </c>
      <c r="J11" s="136" t="s">
        <v>23</v>
      </c>
      <c r="K11" s="136" t="s">
        <v>24</v>
      </c>
      <c r="L11" s="136" t="s">
        <v>24</v>
      </c>
      <c r="M11" s="136" t="s">
        <v>25</v>
      </c>
      <c r="N11" s="136" t="s">
        <v>26</v>
      </c>
      <c r="O11" s="136" t="s">
        <v>27</v>
      </c>
      <c r="P11" s="136" t="s">
        <v>28</v>
      </c>
      <c r="Q11" s="136" t="s">
        <v>29</v>
      </c>
      <c r="R11" s="136" t="s">
        <v>30</v>
      </c>
      <c r="S11" s="136" t="s">
        <v>31</v>
      </c>
      <c r="T11" s="136" t="s">
        <v>32</v>
      </c>
      <c r="V11" s="136" t="s">
        <v>24</v>
      </c>
      <c r="W11" s="136" t="s">
        <v>26</v>
      </c>
    </row>
    <row r="12" spans="1:34" ht="6" customHeight="1" thickBot="1" x14ac:dyDescent="0.4">
      <c r="A12" s="7"/>
      <c r="C12" s="7"/>
      <c r="D12" s="7"/>
      <c r="E12" s="7"/>
      <c r="F12" s="183"/>
      <c r="G12" s="183"/>
      <c r="H12" s="183"/>
      <c r="I12" s="183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V12" s="7"/>
      <c r="W12" s="7"/>
    </row>
    <row r="13" spans="1:34" ht="30.75" customHeight="1" thickBot="1" x14ac:dyDescent="0.35">
      <c r="A13" s="53"/>
      <c r="B13" s="54" t="s">
        <v>33</v>
      </c>
      <c r="C13" s="55" t="s">
        <v>34</v>
      </c>
      <c r="D13" s="55"/>
      <c r="E13" s="56"/>
      <c r="F13" s="56"/>
      <c r="G13" s="56"/>
      <c r="H13" s="56"/>
      <c r="I13" s="56"/>
      <c r="J13" s="56"/>
      <c r="K13" s="57"/>
      <c r="L13" s="57"/>
      <c r="M13" s="57">
        <v>251164.83</v>
      </c>
      <c r="N13" s="57">
        <v>103713.80520443599</v>
      </c>
      <c r="O13" s="57">
        <v>44501.713131999997</v>
      </c>
      <c r="P13" s="57">
        <v>2912.9847484000002</v>
      </c>
      <c r="Q13" s="57">
        <v>0</v>
      </c>
      <c r="R13" s="57">
        <v>15041.579038616001</v>
      </c>
      <c r="S13" s="57">
        <v>40023.109749271898</v>
      </c>
      <c r="T13" s="57">
        <v>17198.686795810801</v>
      </c>
      <c r="V13" s="57"/>
      <c r="W13" s="57">
        <v>149933.64342138401</v>
      </c>
      <c r="AB13" s="52">
        <f>SUBTOTAL(9,AB14:AB999)</f>
        <v>1362.9325683797324</v>
      </c>
    </row>
    <row r="14" spans="1:34" ht="28.5" customHeight="1" thickBot="1" x14ac:dyDescent="0.35">
      <c r="A14" s="58"/>
      <c r="B14" s="59" t="s">
        <v>18</v>
      </c>
      <c r="C14" s="60" t="s">
        <v>35</v>
      </c>
      <c r="D14" s="60"/>
      <c r="E14" s="61"/>
      <c r="F14" s="61"/>
      <c r="G14" s="61"/>
      <c r="H14" s="61"/>
      <c r="I14" s="61"/>
      <c r="J14" s="61"/>
      <c r="K14" s="62"/>
      <c r="L14" s="62"/>
      <c r="M14" s="62">
        <v>74231.66</v>
      </c>
      <c r="N14" s="62">
        <v>18186.349999999999</v>
      </c>
      <c r="O14" s="62">
        <v>10606.7236269</v>
      </c>
      <c r="P14" s="62">
        <v>2912.0150400000002</v>
      </c>
      <c r="Q14" s="62">
        <v>0</v>
      </c>
      <c r="R14" s="62">
        <v>3585.0725858922001</v>
      </c>
      <c r="S14" s="62">
        <v>13277.550812343099</v>
      </c>
      <c r="T14" s="62">
        <v>6882.7952589389397</v>
      </c>
      <c r="V14" s="62"/>
      <c r="W14" s="62">
        <v>37212.07</v>
      </c>
    </row>
    <row r="15" spans="1:34" ht="24" customHeight="1" thickBot="1" x14ac:dyDescent="0.25">
      <c r="A15" s="8">
        <v>1</v>
      </c>
      <c r="B15" s="9" t="s">
        <v>3707</v>
      </c>
      <c r="C15" s="10" t="s">
        <v>3708</v>
      </c>
      <c r="D15" s="10" t="s">
        <v>92</v>
      </c>
      <c r="E15" s="11">
        <v>0</v>
      </c>
      <c r="F15" s="11">
        <v>27.984000000000002</v>
      </c>
      <c r="G15" s="11">
        <v>27.984000000000002</v>
      </c>
      <c r="H15" s="11"/>
      <c r="I15" s="11">
        <f t="shared" ref="I15:I25" si="0">H15*0.5</f>
        <v>0</v>
      </c>
      <c r="J15" s="11">
        <f t="shared" ref="J15:J25" si="1">F15-G15-I15</f>
        <v>0</v>
      </c>
      <c r="K15" s="12">
        <v>186.83</v>
      </c>
      <c r="L15" s="12">
        <v>377.64</v>
      </c>
      <c r="M15" s="12">
        <v>10567.88</v>
      </c>
      <c r="N15" s="12">
        <v>0</v>
      </c>
      <c r="O15" s="12">
        <v>2382.3031056</v>
      </c>
      <c r="P15" s="12">
        <v>0</v>
      </c>
      <c r="Q15" s="12">
        <v>0</v>
      </c>
      <c r="R15" s="12">
        <v>805.21844969280005</v>
      </c>
      <c r="S15" s="12">
        <v>2503.5662666583398</v>
      </c>
      <c r="T15" s="13">
        <v>1297.7946214731601</v>
      </c>
      <c r="V15" s="12">
        <v>416.95</v>
      </c>
      <c r="W15" s="12">
        <v>0</v>
      </c>
      <c r="X15" s="15"/>
      <c r="Y15" s="15"/>
      <c r="Z15" s="16"/>
      <c r="AA15" s="16"/>
      <c r="AB15" s="16"/>
      <c r="AC15" s="15"/>
      <c r="AD15" s="15"/>
      <c r="AE15" s="15"/>
      <c r="AF15" s="15"/>
      <c r="AH15" s="21"/>
    </row>
    <row r="16" spans="1:34" ht="24" customHeight="1" thickBot="1" x14ac:dyDescent="0.25">
      <c r="A16" s="8">
        <v>3</v>
      </c>
      <c r="B16" s="9" t="s">
        <v>3709</v>
      </c>
      <c r="C16" s="10" t="s">
        <v>3710</v>
      </c>
      <c r="D16" s="10" t="s">
        <v>92</v>
      </c>
      <c r="E16" s="11">
        <v>0</v>
      </c>
      <c r="F16" s="11">
        <v>27.984000000000002</v>
      </c>
      <c r="G16" s="11">
        <v>27.984000000000002</v>
      </c>
      <c r="H16" s="11"/>
      <c r="I16" s="11">
        <f t="shared" si="0"/>
        <v>0</v>
      </c>
      <c r="J16" s="11">
        <f t="shared" si="1"/>
        <v>0</v>
      </c>
      <c r="K16" s="12">
        <v>281.94</v>
      </c>
      <c r="L16" s="12">
        <v>500.6</v>
      </c>
      <c r="M16" s="12">
        <v>14008.79</v>
      </c>
      <c r="N16" s="12">
        <v>0</v>
      </c>
      <c r="O16" s="12">
        <v>3155.6185584</v>
      </c>
      <c r="P16" s="12">
        <v>0</v>
      </c>
      <c r="Q16" s="12">
        <v>0</v>
      </c>
      <c r="R16" s="12">
        <v>1066.5990727392</v>
      </c>
      <c r="S16" s="12">
        <v>3318.7901955215002</v>
      </c>
      <c r="T16" s="13">
        <v>1720.3890797325</v>
      </c>
      <c r="V16" s="12">
        <v>552.72</v>
      </c>
      <c r="W16" s="12">
        <v>0</v>
      </c>
      <c r="X16" s="15"/>
      <c r="Y16" s="15"/>
      <c r="Z16" s="16"/>
      <c r="AA16" s="16"/>
      <c r="AB16" s="16"/>
      <c r="AC16" s="15"/>
      <c r="AD16" s="15"/>
      <c r="AE16" s="15"/>
      <c r="AF16" s="15"/>
      <c r="AH16" s="21"/>
    </row>
    <row r="17" spans="1:36" ht="24" customHeight="1" thickBot="1" x14ac:dyDescent="0.25">
      <c r="A17" s="8">
        <v>5</v>
      </c>
      <c r="B17" s="9" t="s">
        <v>3711</v>
      </c>
      <c r="C17" s="10" t="s">
        <v>3712</v>
      </c>
      <c r="D17" s="10" t="s">
        <v>92</v>
      </c>
      <c r="E17" s="11">
        <v>0</v>
      </c>
      <c r="F17" s="11">
        <v>55.968000000000004</v>
      </c>
      <c r="G17" s="11">
        <v>55.968000000000004</v>
      </c>
      <c r="H17" s="11"/>
      <c r="I17" s="11">
        <f t="shared" si="0"/>
        <v>0</v>
      </c>
      <c r="J17" s="11">
        <f t="shared" si="1"/>
        <v>0</v>
      </c>
      <c r="K17" s="12">
        <v>476.36</v>
      </c>
      <c r="L17" s="12">
        <v>112.4</v>
      </c>
      <c r="M17" s="12">
        <v>6290.8</v>
      </c>
      <c r="N17" s="12">
        <v>0</v>
      </c>
      <c r="O17" s="12">
        <v>969.24822719999997</v>
      </c>
      <c r="P17" s="12">
        <v>0</v>
      </c>
      <c r="Q17" s="12">
        <v>0</v>
      </c>
      <c r="R17" s="12">
        <v>327.60590079359997</v>
      </c>
      <c r="S17" s="12">
        <v>1490.37145638163</v>
      </c>
      <c r="T17" s="13">
        <v>772.57633874053295</v>
      </c>
      <c r="V17" s="12">
        <v>127</v>
      </c>
      <c r="W17" s="12">
        <v>0</v>
      </c>
      <c r="X17" s="15"/>
      <c r="Y17" s="15"/>
      <c r="Z17" s="16"/>
      <c r="AA17" s="16"/>
      <c r="AB17" s="16"/>
      <c r="AC17" s="15"/>
      <c r="AD17" s="15"/>
      <c r="AE17" s="15"/>
      <c r="AF17" s="15"/>
      <c r="AH17" s="21"/>
    </row>
    <row r="18" spans="1:36" ht="24" customHeight="1" thickBot="1" x14ac:dyDescent="0.25">
      <c r="A18" s="8">
        <v>6</v>
      </c>
      <c r="B18" s="9" t="s">
        <v>2050</v>
      </c>
      <c r="C18" s="10" t="s">
        <v>2051</v>
      </c>
      <c r="D18" s="10" t="s">
        <v>92</v>
      </c>
      <c r="E18" s="11">
        <v>0</v>
      </c>
      <c r="F18" s="11">
        <v>76.962000000000003</v>
      </c>
      <c r="G18" s="11">
        <v>76.962000000000003</v>
      </c>
      <c r="H18" s="11"/>
      <c r="I18" s="11">
        <f t="shared" si="0"/>
        <v>0</v>
      </c>
      <c r="J18" s="11">
        <f t="shared" si="1"/>
        <v>0</v>
      </c>
      <c r="K18" s="12">
        <v>62.1</v>
      </c>
      <c r="L18" s="12">
        <v>70.290000000000006</v>
      </c>
      <c r="M18" s="12">
        <v>5409.66</v>
      </c>
      <c r="N18" s="12">
        <v>0</v>
      </c>
      <c r="O18" s="12">
        <v>504.9015048</v>
      </c>
      <c r="P18" s="12">
        <v>0</v>
      </c>
      <c r="Q18" s="12">
        <v>0</v>
      </c>
      <c r="R18" s="12">
        <v>170.6567086224</v>
      </c>
      <c r="S18" s="12">
        <v>1281.5828932862901</v>
      </c>
      <c r="T18" s="13">
        <v>664.34486197921603</v>
      </c>
      <c r="V18" s="12">
        <v>79.22</v>
      </c>
      <c r="W18" s="12">
        <v>0</v>
      </c>
      <c r="X18" s="15"/>
      <c r="Y18" s="15"/>
      <c r="Z18" s="16"/>
      <c r="AA18" s="16"/>
      <c r="AB18" s="16"/>
      <c r="AC18" s="15"/>
      <c r="AD18" s="15"/>
      <c r="AE18" s="15"/>
      <c r="AF18" s="15"/>
      <c r="AH18" s="21"/>
    </row>
    <row r="19" spans="1:36" ht="24" customHeight="1" thickBot="1" x14ac:dyDescent="0.25">
      <c r="A19" s="8">
        <v>7</v>
      </c>
      <c r="B19" s="9" t="s">
        <v>158</v>
      </c>
      <c r="C19" s="10" t="s">
        <v>159</v>
      </c>
      <c r="D19" s="10" t="s">
        <v>92</v>
      </c>
      <c r="E19" s="11">
        <v>0</v>
      </c>
      <c r="F19" s="11">
        <v>17.486999999999998</v>
      </c>
      <c r="G19" s="11">
        <v>17.486999999999998</v>
      </c>
      <c r="H19" s="11"/>
      <c r="I19" s="11">
        <f t="shared" si="0"/>
        <v>0</v>
      </c>
      <c r="J19" s="11">
        <f t="shared" si="1"/>
        <v>0</v>
      </c>
      <c r="K19" s="12">
        <v>375.39</v>
      </c>
      <c r="L19" s="12">
        <v>249.58</v>
      </c>
      <c r="M19" s="12">
        <v>4364.41</v>
      </c>
      <c r="N19" s="12">
        <v>0</v>
      </c>
      <c r="O19" s="12">
        <v>226.8361179</v>
      </c>
      <c r="P19" s="12">
        <v>0</v>
      </c>
      <c r="Q19" s="12">
        <v>0</v>
      </c>
      <c r="R19" s="12">
        <v>76.6706078502</v>
      </c>
      <c r="S19" s="12">
        <v>1033.95405538157</v>
      </c>
      <c r="T19" s="13">
        <v>535.97942654644805</v>
      </c>
      <c r="V19" s="12">
        <v>297.85000000000002</v>
      </c>
      <c r="W19" s="12">
        <v>0</v>
      </c>
      <c r="X19" s="15"/>
      <c r="Y19" s="15"/>
      <c r="Z19" s="16"/>
      <c r="AA19" s="16"/>
      <c r="AB19" s="16"/>
      <c r="AC19" s="15"/>
      <c r="AD19" s="15"/>
      <c r="AE19" s="15"/>
      <c r="AF19" s="15"/>
      <c r="AH19" s="21"/>
    </row>
    <row r="20" spans="1:36" ht="24" customHeight="1" thickBot="1" x14ac:dyDescent="0.25">
      <c r="A20" s="8">
        <v>8</v>
      </c>
      <c r="B20" s="9" t="s">
        <v>161</v>
      </c>
      <c r="C20" s="10" t="s">
        <v>162</v>
      </c>
      <c r="D20" s="10" t="s">
        <v>92</v>
      </c>
      <c r="E20" s="11">
        <v>0</v>
      </c>
      <c r="F20" s="11">
        <v>87.435000000000002</v>
      </c>
      <c r="G20" s="11">
        <v>87.435000000000002</v>
      </c>
      <c r="H20" s="11"/>
      <c r="I20" s="11">
        <f t="shared" si="0"/>
        <v>0</v>
      </c>
      <c r="J20" s="11">
        <f t="shared" si="1"/>
        <v>0</v>
      </c>
      <c r="K20" s="12">
        <v>27.37</v>
      </c>
      <c r="L20" s="12">
        <v>18.91</v>
      </c>
      <c r="M20" s="12">
        <v>1653.4</v>
      </c>
      <c r="N20" s="12">
        <v>0</v>
      </c>
      <c r="O20" s="12">
        <v>65.182792500000005</v>
      </c>
      <c r="P20" s="12">
        <v>0</v>
      </c>
      <c r="Q20" s="12">
        <v>0</v>
      </c>
      <c r="R20" s="12">
        <v>22.031783865000001</v>
      </c>
      <c r="S20" s="12">
        <v>391.72079870505002</v>
      </c>
      <c r="T20" s="13">
        <v>203.05959240980701</v>
      </c>
      <c r="V20" s="12">
        <v>23.05</v>
      </c>
      <c r="W20" s="12">
        <v>0</v>
      </c>
      <c r="X20" s="15"/>
      <c r="Y20" s="15"/>
      <c r="Z20" s="16"/>
      <c r="AA20" s="16"/>
      <c r="AB20" s="16"/>
      <c r="AC20" s="15"/>
      <c r="AD20" s="15"/>
      <c r="AE20" s="15"/>
      <c r="AF20" s="15"/>
      <c r="AH20" s="21"/>
    </row>
    <row r="21" spans="1:36" ht="24" customHeight="1" x14ac:dyDescent="0.2">
      <c r="A21" s="67">
        <v>9</v>
      </c>
      <c r="B21" s="68" t="s">
        <v>2056</v>
      </c>
      <c r="C21" s="69" t="s">
        <v>2057</v>
      </c>
      <c r="D21" s="69" t="s">
        <v>92</v>
      </c>
      <c r="E21" s="70">
        <v>0</v>
      </c>
      <c r="F21" s="70">
        <v>55.968000000000004</v>
      </c>
      <c r="G21" s="70">
        <v>55.968000000000004</v>
      </c>
      <c r="H21" s="70"/>
      <c r="I21" s="70">
        <f t="shared" si="0"/>
        <v>0</v>
      </c>
      <c r="J21" s="70">
        <f t="shared" si="1"/>
        <v>0</v>
      </c>
      <c r="K21" s="71">
        <v>348.01</v>
      </c>
      <c r="L21" s="71">
        <v>138.22</v>
      </c>
      <c r="M21" s="71">
        <v>7735.9</v>
      </c>
      <c r="N21" s="71">
        <v>0</v>
      </c>
      <c r="O21" s="71">
        <v>1525.4805984</v>
      </c>
      <c r="P21" s="71">
        <v>2912.0150400000002</v>
      </c>
      <c r="Q21" s="71">
        <v>0</v>
      </c>
      <c r="R21" s="71">
        <v>515.61244225919995</v>
      </c>
      <c r="S21" s="71">
        <v>1832.6499898438999</v>
      </c>
      <c r="T21" s="72">
        <v>950.00612987043496</v>
      </c>
      <c r="V21" s="71">
        <v>154.04</v>
      </c>
      <c r="W21" s="71">
        <v>0</v>
      </c>
      <c r="X21" s="15"/>
      <c r="Y21" s="15"/>
      <c r="Z21" s="16"/>
      <c r="AA21" s="16"/>
      <c r="AB21" s="16"/>
      <c r="AC21" s="15"/>
      <c r="AD21" s="15"/>
      <c r="AE21" s="15"/>
      <c r="AF21" s="15"/>
      <c r="AH21" s="21"/>
    </row>
    <row r="22" spans="1:36" ht="24" customHeight="1" thickBot="1" x14ac:dyDescent="0.25">
      <c r="A22" s="73">
        <v>10</v>
      </c>
      <c r="B22" s="74" t="s">
        <v>163</v>
      </c>
      <c r="C22" s="75" t="s">
        <v>164</v>
      </c>
      <c r="D22" s="75" t="s">
        <v>139</v>
      </c>
      <c r="E22" s="76">
        <v>0</v>
      </c>
      <c r="F22" s="176">
        <v>27.978999999999999</v>
      </c>
      <c r="G22" s="176">
        <v>27.978999999999999</v>
      </c>
      <c r="H22" s="176"/>
      <c r="I22" s="176">
        <f t="shared" si="0"/>
        <v>0</v>
      </c>
      <c r="J22" s="176">
        <f t="shared" si="1"/>
        <v>0</v>
      </c>
      <c r="K22" s="77">
        <v>394.13</v>
      </c>
      <c r="L22" s="77">
        <v>650</v>
      </c>
      <c r="M22" s="77">
        <v>18186.349999999999</v>
      </c>
      <c r="N22" s="77">
        <v>18186.349999999999</v>
      </c>
      <c r="O22" s="77">
        <v>0</v>
      </c>
      <c r="P22" s="77">
        <v>0</v>
      </c>
      <c r="Q22" s="77">
        <v>0</v>
      </c>
      <c r="R22" s="77">
        <v>0</v>
      </c>
      <c r="S22" s="77">
        <v>0</v>
      </c>
      <c r="T22" s="78">
        <v>0</v>
      </c>
      <c r="V22" s="77">
        <v>1330</v>
      </c>
      <c r="W22" s="77">
        <v>37212.07</v>
      </c>
      <c r="X22" s="15"/>
      <c r="Y22" s="15"/>
      <c r="Z22" s="16"/>
      <c r="AA22" s="16"/>
      <c r="AB22" s="16"/>
      <c r="AC22" s="15"/>
      <c r="AD22" s="15"/>
      <c r="AE22" s="15"/>
      <c r="AF22" s="15"/>
      <c r="AH22" s="21"/>
    </row>
    <row r="23" spans="1:36" ht="13.5" customHeight="1" thickBot="1" x14ac:dyDescent="0.25">
      <c r="A23" s="63"/>
      <c r="B23" s="64" t="s">
        <v>165</v>
      </c>
      <c r="C23" s="65" t="s">
        <v>166</v>
      </c>
      <c r="D23" s="65" t="s">
        <v>139</v>
      </c>
      <c r="E23" s="66">
        <v>1</v>
      </c>
      <c r="F23" s="175">
        <v>27.978999999999999</v>
      </c>
      <c r="G23" s="175">
        <v>27.978999999999999</v>
      </c>
      <c r="H23" s="175"/>
      <c r="I23" s="175">
        <f t="shared" si="0"/>
        <v>0</v>
      </c>
      <c r="J23" s="175">
        <f t="shared" si="1"/>
        <v>0</v>
      </c>
      <c r="K23" s="1">
        <v>650</v>
      </c>
      <c r="L23" s="1">
        <v>650</v>
      </c>
      <c r="M23" s="1">
        <v>18186.349999999999</v>
      </c>
      <c r="N23" s="1">
        <v>18186.349999999999</v>
      </c>
      <c r="O23" s="1"/>
      <c r="P23" s="1"/>
      <c r="Q23" s="1"/>
      <c r="R23" s="1"/>
      <c r="S23" s="1"/>
      <c r="T23" s="1"/>
      <c r="V23" s="1">
        <v>1330</v>
      </c>
      <c r="W23" s="1">
        <v>37212.07</v>
      </c>
      <c r="X23" s="15">
        <f t="shared" ref="X23" si="2">V23/L23</f>
        <v>2.046153846153846</v>
      </c>
      <c r="Y23" s="15">
        <f t="shared" ref="Y23" si="3">X23-AF23</f>
        <v>2.0205018346150125</v>
      </c>
      <c r="Z23" s="16">
        <f t="shared" ref="Z23" si="4">K23*Y23</f>
        <v>1313.3261924997582</v>
      </c>
      <c r="AA23" s="16">
        <f t="shared" ref="AA23" si="5">Z23-K23</f>
        <v>663.32619249975824</v>
      </c>
      <c r="AB23" s="16">
        <f t="shared" ref="AB23" si="6">J23*AA23</f>
        <v>0</v>
      </c>
      <c r="AC23" s="15">
        <f t="shared" ref="AC23" si="7">104.584835545197%-100%</f>
        <v>4.5848355451969969E-2</v>
      </c>
      <c r="AD23" s="15">
        <f t="shared" ref="AD23" si="8">101.199262415129%-100%</f>
        <v>1.1992624151289988E-2</v>
      </c>
      <c r="AE23" s="15">
        <f t="shared" ref="AE23" si="9">101.911505501324%-100%</f>
        <v>1.9115055013239957E-2</v>
      </c>
      <c r="AF23" s="15">
        <f t="shared" ref="AF23" si="10">AVERAGE(AC23:AE23)</f>
        <v>2.5652011538833303E-2</v>
      </c>
      <c r="AH23" s="21"/>
    </row>
    <row r="24" spans="1:36" ht="13.5" customHeight="1" thickBot="1" x14ac:dyDescent="0.25">
      <c r="A24" s="8">
        <v>45</v>
      </c>
      <c r="B24" s="9" t="s">
        <v>167</v>
      </c>
      <c r="C24" s="10" t="s">
        <v>168</v>
      </c>
      <c r="D24" s="10" t="s">
        <v>92</v>
      </c>
      <c r="E24" s="11">
        <v>0</v>
      </c>
      <c r="F24" s="11">
        <v>55.968000000000004</v>
      </c>
      <c r="G24" s="11">
        <v>55.968000000000004</v>
      </c>
      <c r="H24" s="11"/>
      <c r="I24" s="11">
        <f t="shared" si="0"/>
        <v>0</v>
      </c>
      <c r="J24" s="11">
        <f t="shared" si="1"/>
        <v>0</v>
      </c>
      <c r="K24" s="12">
        <v>22.43</v>
      </c>
      <c r="L24" s="12">
        <v>18.170000000000002</v>
      </c>
      <c r="M24" s="12">
        <v>1016.94</v>
      </c>
      <c r="N24" s="12">
        <v>0</v>
      </c>
      <c r="O24" s="12">
        <v>75.103459200000003</v>
      </c>
      <c r="P24" s="12">
        <v>0</v>
      </c>
      <c r="Q24" s="12">
        <v>0</v>
      </c>
      <c r="R24" s="12">
        <v>25.384969209600001</v>
      </c>
      <c r="S24" s="12">
        <v>240.94901291155199</v>
      </c>
      <c r="T24" s="13">
        <v>124.90275858496101</v>
      </c>
      <c r="V24" s="12">
        <v>20.72</v>
      </c>
      <c r="W24" s="12">
        <v>0</v>
      </c>
      <c r="X24" s="15"/>
      <c r="Y24" s="15"/>
      <c r="Z24" s="16"/>
      <c r="AA24" s="16"/>
      <c r="AB24" s="16"/>
      <c r="AC24" s="15"/>
      <c r="AD24" s="15"/>
      <c r="AE24" s="15"/>
      <c r="AF24" s="15"/>
      <c r="AH24" s="21"/>
    </row>
    <row r="25" spans="1:36" ht="24" customHeight="1" thickBot="1" x14ac:dyDescent="0.25">
      <c r="A25" s="8">
        <v>11</v>
      </c>
      <c r="B25" s="9" t="s">
        <v>2059</v>
      </c>
      <c r="C25" s="10" t="s">
        <v>2060</v>
      </c>
      <c r="D25" s="10" t="s">
        <v>92</v>
      </c>
      <c r="E25" s="11">
        <v>0</v>
      </c>
      <c r="F25" s="11">
        <v>38.481000000000002</v>
      </c>
      <c r="G25" s="11">
        <v>38.481000000000002</v>
      </c>
      <c r="H25" s="11"/>
      <c r="I25" s="11">
        <f t="shared" si="0"/>
        <v>0</v>
      </c>
      <c r="J25" s="11">
        <f t="shared" si="1"/>
        <v>0</v>
      </c>
      <c r="K25" s="12">
        <v>165.84</v>
      </c>
      <c r="L25" s="12">
        <v>129.87</v>
      </c>
      <c r="M25" s="12">
        <v>4997.53</v>
      </c>
      <c r="N25" s="12">
        <v>0</v>
      </c>
      <c r="O25" s="12">
        <v>1702.0492629</v>
      </c>
      <c r="P25" s="12">
        <v>0</v>
      </c>
      <c r="Q25" s="12">
        <v>0</v>
      </c>
      <c r="R25" s="12">
        <v>575.29265086019996</v>
      </c>
      <c r="S25" s="12">
        <v>1183.9661436532699</v>
      </c>
      <c r="T25" s="13">
        <v>613.74244960188605</v>
      </c>
      <c r="V25" s="12">
        <v>143.35</v>
      </c>
      <c r="W25" s="12">
        <v>0</v>
      </c>
      <c r="X25" s="15"/>
      <c r="Y25" s="15"/>
      <c r="Z25" s="16"/>
      <c r="AA25" s="16"/>
      <c r="AB25" s="16"/>
      <c r="AC25" s="15"/>
      <c r="AD25" s="15"/>
      <c r="AE25" s="15"/>
      <c r="AF25" s="15"/>
      <c r="AH25" s="21"/>
    </row>
    <row r="26" spans="1:36" ht="28.5" customHeight="1" thickBot="1" x14ac:dyDescent="0.35">
      <c r="A26" s="58"/>
      <c r="B26" s="59" t="s">
        <v>20</v>
      </c>
      <c r="C26" s="60" t="s">
        <v>225</v>
      </c>
      <c r="D26" s="60"/>
      <c r="E26" s="61"/>
      <c r="F26" s="61"/>
      <c r="G26" s="61"/>
      <c r="H26" s="61"/>
      <c r="I26" s="61"/>
      <c r="J26" s="61"/>
      <c r="K26" s="62"/>
      <c r="L26" s="62"/>
      <c r="M26" s="62">
        <v>85719</v>
      </c>
      <c r="N26" s="62">
        <v>46705.444421936001</v>
      </c>
      <c r="O26" s="62">
        <v>15114.0533916</v>
      </c>
      <c r="P26" s="62">
        <v>0</v>
      </c>
      <c r="Q26" s="62">
        <v>0</v>
      </c>
      <c r="R26" s="62">
        <v>5108.5500463607996</v>
      </c>
      <c r="S26" s="62">
        <v>12424.624112215</v>
      </c>
      <c r="T26" s="62">
        <v>4791.10943835942</v>
      </c>
      <c r="V26" s="62"/>
      <c r="W26" s="62">
        <v>66019.209806983999</v>
      </c>
      <c r="X26" s="15"/>
      <c r="Y26" s="15"/>
      <c r="Z26" s="16"/>
      <c r="AA26" s="16"/>
      <c r="AB26" s="16"/>
      <c r="AC26" s="15"/>
      <c r="AD26" s="15"/>
      <c r="AE26" s="15"/>
      <c r="AF26" s="15"/>
      <c r="AH26" s="21"/>
    </row>
    <row r="27" spans="1:36" ht="24" customHeight="1" thickBot="1" x14ac:dyDescent="0.25">
      <c r="A27" s="8">
        <v>12</v>
      </c>
      <c r="B27" s="9" t="s">
        <v>3713</v>
      </c>
      <c r="C27" s="10" t="s">
        <v>3714</v>
      </c>
      <c r="D27" s="10" t="s">
        <v>92</v>
      </c>
      <c r="E27" s="11">
        <v>0</v>
      </c>
      <c r="F27" s="11">
        <v>0.39200000000000002</v>
      </c>
      <c r="G27" s="11"/>
      <c r="H27" s="11"/>
      <c r="I27" s="11">
        <f t="shared" ref="I27:I31" si="11">H27*0.5</f>
        <v>0</v>
      </c>
      <c r="J27" s="11">
        <f t="shared" ref="J27:J31" si="12">F27-G27-I27</f>
        <v>0.39200000000000002</v>
      </c>
      <c r="K27" s="12">
        <v>4094.29</v>
      </c>
      <c r="L27" s="12"/>
      <c r="M27" s="12"/>
      <c r="N27" s="12"/>
      <c r="O27" s="12"/>
      <c r="P27" s="12"/>
      <c r="Q27" s="12"/>
      <c r="R27" s="12"/>
      <c r="S27" s="12"/>
      <c r="T27" s="13"/>
      <c r="V27" s="12"/>
      <c r="W27" s="12">
        <v>1201.7948861519999</v>
      </c>
      <c r="X27" s="15"/>
      <c r="Y27" s="15"/>
      <c r="Z27" s="15"/>
      <c r="AA27" s="15"/>
      <c r="AB27" s="15"/>
      <c r="AC27" s="15"/>
      <c r="AD27" s="15"/>
      <c r="AE27" s="15"/>
      <c r="AF27" s="15"/>
      <c r="AG27" s="15" t="s">
        <v>4758</v>
      </c>
      <c r="AH27" s="15"/>
      <c r="AI27" s="15"/>
      <c r="AJ27" s="15"/>
    </row>
    <row r="28" spans="1:36" ht="24" customHeight="1" thickBot="1" x14ac:dyDescent="0.25">
      <c r="A28" s="8">
        <v>13</v>
      </c>
      <c r="B28" s="9" t="s">
        <v>3715</v>
      </c>
      <c r="C28" s="10" t="s">
        <v>3716</v>
      </c>
      <c r="D28" s="10" t="s">
        <v>92</v>
      </c>
      <c r="E28" s="11">
        <v>0</v>
      </c>
      <c r="F28" s="11">
        <v>5.7759999999999998</v>
      </c>
      <c r="G28" s="11"/>
      <c r="H28" s="11"/>
      <c r="I28" s="11">
        <f t="shared" si="11"/>
        <v>0</v>
      </c>
      <c r="J28" s="11">
        <f t="shared" si="12"/>
        <v>5.7759999999999998</v>
      </c>
      <c r="K28" s="12">
        <v>5290.37</v>
      </c>
      <c r="L28" s="12"/>
      <c r="M28" s="12"/>
      <c r="N28" s="12"/>
      <c r="O28" s="12"/>
      <c r="P28" s="12"/>
      <c r="Q28" s="12"/>
      <c r="R28" s="12"/>
      <c r="S28" s="12"/>
      <c r="T28" s="13"/>
      <c r="V28" s="12"/>
      <c r="W28" s="12">
        <v>21130.690952672001</v>
      </c>
      <c r="X28" s="15"/>
      <c r="Y28" s="15"/>
      <c r="Z28" s="15"/>
      <c r="AA28" s="15"/>
      <c r="AB28" s="15"/>
      <c r="AC28" s="15"/>
      <c r="AD28" s="15"/>
      <c r="AE28" s="15"/>
      <c r="AF28" s="15"/>
      <c r="AG28" s="15" t="s">
        <v>4758</v>
      </c>
      <c r="AH28" s="15"/>
      <c r="AI28" s="15"/>
      <c r="AJ28" s="15"/>
    </row>
    <row r="29" spans="1:36" ht="24" customHeight="1" thickBot="1" x14ac:dyDescent="0.25">
      <c r="A29" s="8">
        <v>14</v>
      </c>
      <c r="B29" s="9" t="s">
        <v>3717</v>
      </c>
      <c r="C29" s="10" t="s">
        <v>3718</v>
      </c>
      <c r="D29" s="10" t="s">
        <v>38</v>
      </c>
      <c r="E29" s="11">
        <v>0</v>
      </c>
      <c r="F29" s="11">
        <v>43.671999999999997</v>
      </c>
      <c r="G29" s="11"/>
      <c r="H29" s="11"/>
      <c r="I29" s="11">
        <f t="shared" si="11"/>
        <v>0</v>
      </c>
      <c r="J29" s="11">
        <f t="shared" si="12"/>
        <v>43.671999999999997</v>
      </c>
      <c r="K29" s="12">
        <v>805.06</v>
      </c>
      <c r="L29" s="12"/>
      <c r="M29" s="12"/>
      <c r="N29" s="12"/>
      <c r="O29" s="12"/>
      <c r="P29" s="12"/>
      <c r="Q29" s="12"/>
      <c r="R29" s="12"/>
      <c r="S29" s="12"/>
      <c r="T29" s="13"/>
      <c r="V29" s="12"/>
      <c r="W29" s="12">
        <v>4054.1604141600001</v>
      </c>
      <c r="X29" s="15"/>
      <c r="Y29" s="15"/>
      <c r="Z29" s="15"/>
      <c r="AA29" s="15"/>
      <c r="AB29" s="15"/>
      <c r="AC29" s="15"/>
      <c r="AD29" s="15"/>
      <c r="AE29" s="15"/>
      <c r="AF29" s="15"/>
      <c r="AG29" s="15" t="s">
        <v>4758</v>
      </c>
      <c r="AH29" s="15"/>
      <c r="AI29" s="15"/>
      <c r="AJ29" s="15"/>
    </row>
    <row r="30" spans="1:36" ht="24" customHeight="1" x14ac:dyDescent="0.2">
      <c r="A30" s="67">
        <v>15</v>
      </c>
      <c r="B30" s="68" t="s">
        <v>3721</v>
      </c>
      <c r="C30" s="69" t="s">
        <v>3722</v>
      </c>
      <c r="D30" s="69" t="s">
        <v>38</v>
      </c>
      <c r="E30" s="70">
        <v>0</v>
      </c>
      <c r="F30" s="70">
        <v>43.671999999999997</v>
      </c>
      <c r="G30" s="70"/>
      <c r="H30" s="70"/>
      <c r="I30" s="70">
        <f t="shared" si="11"/>
        <v>0</v>
      </c>
      <c r="J30" s="70">
        <f t="shared" si="12"/>
        <v>43.671999999999997</v>
      </c>
      <c r="K30" s="71">
        <v>230.02</v>
      </c>
      <c r="L30" s="71"/>
      <c r="M30" s="71"/>
      <c r="N30" s="71"/>
      <c r="O30" s="71"/>
      <c r="P30" s="71"/>
      <c r="Q30" s="71"/>
      <c r="R30" s="71"/>
      <c r="S30" s="71"/>
      <c r="T30" s="72"/>
      <c r="V30" s="71"/>
      <c r="W30" s="71">
        <v>0</v>
      </c>
      <c r="X30" s="15"/>
      <c r="Y30" s="15"/>
      <c r="Z30" s="15"/>
      <c r="AA30" s="15"/>
      <c r="AB30" s="15"/>
      <c r="AC30" s="15"/>
      <c r="AD30" s="15"/>
      <c r="AE30" s="15"/>
      <c r="AF30" s="15"/>
      <c r="AG30" s="15" t="s">
        <v>4758</v>
      </c>
      <c r="AH30" s="15"/>
      <c r="AI30" s="15"/>
      <c r="AJ30" s="15"/>
    </row>
    <row r="31" spans="1:36" ht="24" customHeight="1" thickBot="1" x14ac:dyDescent="0.25">
      <c r="A31" s="73">
        <v>16</v>
      </c>
      <c r="B31" s="74" t="s">
        <v>3723</v>
      </c>
      <c r="C31" s="75" t="s">
        <v>3724</v>
      </c>
      <c r="D31" s="75" t="s">
        <v>139</v>
      </c>
      <c r="E31" s="76">
        <v>0</v>
      </c>
      <c r="F31" s="76">
        <v>0.751</v>
      </c>
      <c r="G31" s="76"/>
      <c r="H31" s="76"/>
      <c r="I31" s="76">
        <f t="shared" si="11"/>
        <v>0</v>
      </c>
      <c r="J31" s="76">
        <f t="shared" si="12"/>
        <v>0.751</v>
      </c>
      <c r="K31" s="77">
        <v>37377.629999999997</v>
      </c>
      <c r="L31" s="77"/>
      <c r="M31" s="77"/>
      <c r="N31" s="77"/>
      <c r="O31" s="77"/>
      <c r="P31" s="77"/>
      <c r="Q31" s="77"/>
      <c r="R31" s="77"/>
      <c r="S31" s="77"/>
      <c r="T31" s="78"/>
      <c r="V31" s="77"/>
      <c r="W31" s="77">
        <v>39632.563554</v>
      </c>
      <c r="X31" s="15"/>
      <c r="Y31" s="15"/>
      <c r="Z31" s="15"/>
      <c r="AA31" s="15"/>
      <c r="AB31" s="15"/>
      <c r="AC31" s="15"/>
      <c r="AD31" s="15"/>
      <c r="AE31" s="15"/>
      <c r="AF31" s="15"/>
      <c r="AG31" s="15" t="s">
        <v>4758</v>
      </c>
      <c r="AH31" s="15"/>
      <c r="AI31" s="15"/>
      <c r="AJ31" s="15"/>
    </row>
    <row r="32" spans="1:36" ht="28.5" customHeight="1" thickBot="1" x14ac:dyDescent="0.35">
      <c r="A32" s="58"/>
      <c r="B32" s="59" t="s">
        <v>23</v>
      </c>
      <c r="C32" s="60" t="s">
        <v>422</v>
      </c>
      <c r="D32" s="60"/>
      <c r="E32" s="61"/>
      <c r="F32" s="61"/>
      <c r="G32" s="61"/>
      <c r="H32" s="61"/>
      <c r="I32" s="61"/>
      <c r="J32" s="61"/>
      <c r="L32" s="62"/>
      <c r="M32" s="62"/>
      <c r="N32" s="62"/>
      <c r="O32" s="62"/>
      <c r="P32" s="62"/>
      <c r="Q32" s="62"/>
      <c r="R32" s="62"/>
      <c r="S32" s="62"/>
      <c r="T32" s="62"/>
      <c r="V32" s="62"/>
      <c r="W32" s="62">
        <v>10378.503656319999</v>
      </c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</row>
    <row r="33" spans="1:34" ht="24" customHeight="1" thickBot="1" x14ac:dyDescent="0.25">
      <c r="A33" s="8">
        <v>17</v>
      </c>
      <c r="B33" s="9" t="s">
        <v>3725</v>
      </c>
      <c r="C33" s="10" t="s">
        <v>3726</v>
      </c>
      <c r="D33" s="10" t="s">
        <v>92</v>
      </c>
      <c r="E33" s="11">
        <v>0</v>
      </c>
      <c r="F33" s="11">
        <v>0.24099999999999999</v>
      </c>
      <c r="G33" s="11"/>
      <c r="H33" s="11"/>
      <c r="I33" s="11">
        <f t="shared" ref="I33:I35" si="13">H33*0.5</f>
        <v>0</v>
      </c>
      <c r="J33" s="11">
        <f t="shared" ref="J33:J35" si="14">F33-G33-I33</f>
        <v>0.24099999999999999</v>
      </c>
      <c r="K33" s="12">
        <v>6887.83</v>
      </c>
      <c r="L33" s="12"/>
      <c r="M33" s="12"/>
      <c r="N33" s="12"/>
      <c r="O33" s="12"/>
      <c r="P33" s="12"/>
      <c r="Q33" s="12"/>
      <c r="R33" s="12"/>
      <c r="S33" s="12"/>
      <c r="T33" s="13"/>
      <c r="V33" s="12"/>
      <c r="W33" s="12">
        <v>716.61832000000004</v>
      </c>
      <c r="X33" s="15"/>
      <c r="Y33" s="15"/>
      <c r="Z33" s="15"/>
      <c r="AA33" s="15"/>
      <c r="AB33" s="15"/>
      <c r="AC33" s="15"/>
      <c r="AD33" s="15"/>
      <c r="AE33" s="15"/>
      <c r="AF33" s="15"/>
      <c r="AG33" s="15" t="s">
        <v>4758</v>
      </c>
      <c r="AH33" s="21"/>
    </row>
    <row r="34" spans="1:34" ht="24" customHeight="1" thickBot="1" x14ac:dyDescent="0.25">
      <c r="A34" s="8">
        <v>18</v>
      </c>
      <c r="B34" s="9" t="s">
        <v>503</v>
      </c>
      <c r="C34" s="10" t="s">
        <v>504</v>
      </c>
      <c r="D34" s="10" t="s">
        <v>92</v>
      </c>
      <c r="E34" s="11">
        <v>0</v>
      </c>
      <c r="F34" s="11">
        <v>2.94</v>
      </c>
      <c r="G34" s="11"/>
      <c r="H34" s="11"/>
      <c r="I34" s="11">
        <f t="shared" si="13"/>
        <v>0</v>
      </c>
      <c r="J34" s="11">
        <f t="shared" si="14"/>
        <v>2.94</v>
      </c>
      <c r="K34" s="12">
        <v>5607.79</v>
      </c>
      <c r="L34" s="12"/>
      <c r="M34" s="12"/>
      <c r="N34" s="12"/>
      <c r="O34" s="12"/>
      <c r="P34" s="12"/>
      <c r="Q34" s="12"/>
      <c r="R34" s="12"/>
      <c r="S34" s="12"/>
      <c r="T34" s="13"/>
      <c r="V34" s="12"/>
      <c r="W34" s="12">
        <v>8712.8099519999996</v>
      </c>
      <c r="X34" s="15"/>
      <c r="Y34" s="15"/>
      <c r="Z34" s="15"/>
      <c r="AA34" s="15"/>
      <c r="AB34" s="15"/>
      <c r="AC34" s="15"/>
      <c r="AD34" s="15"/>
      <c r="AE34" s="15"/>
      <c r="AF34" s="15"/>
      <c r="AG34" s="15" t="s">
        <v>4758</v>
      </c>
      <c r="AH34" s="21"/>
    </row>
    <row r="35" spans="1:34" ht="24" customHeight="1" thickBot="1" x14ac:dyDescent="0.25">
      <c r="A35" s="8">
        <v>19</v>
      </c>
      <c r="B35" s="9" t="s">
        <v>3727</v>
      </c>
      <c r="C35" s="10" t="s">
        <v>3728</v>
      </c>
      <c r="D35" s="10" t="s">
        <v>38</v>
      </c>
      <c r="E35" s="11">
        <v>0</v>
      </c>
      <c r="F35" s="11">
        <v>5.76</v>
      </c>
      <c r="G35" s="11"/>
      <c r="H35" s="11"/>
      <c r="I35" s="11">
        <f t="shared" si="13"/>
        <v>0</v>
      </c>
      <c r="J35" s="11">
        <f t="shared" si="14"/>
        <v>5.76</v>
      </c>
      <c r="K35" s="12">
        <v>372.63</v>
      </c>
      <c r="L35" s="12"/>
      <c r="M35" s="12"/>
      <c r="N35" s="12"/>
      <c r="O35" s="12"/>
      <c r="P35" s="12"/>
      <c r="Q35" s="12"/>
      <c r="R35" s="12"/>
      <c r="S35" s="12"/>
      <c r="T35" s="13"/>
      <c r="V35" s="12"/>
      <c r="W35" s="12">
        <v>949.07538432000001</v>
      </c>
      <c r="X35" s="15"/>
      <c r="Y35" s="15"/>
      <c r="Z35" s="15"/>
      <c r="AA35" s="15"/>
      <c r="AB35" s="15"/>
      <c r="AC35" s="15"/>
      <c r="AD35" s="15"/>
      <c r="AE35" s="15"/>
      <c r="AF35" s="15"/>
      <c r="AG35" s="15" t="s">
        <v>4758</v>
      </c>
      <c r="AH35" s="21"/>
    </row>
    <row r="36" spans="1:34" ht="28.5" customHeight="1" thickBot="1" x14ac:dyDescent="0.35">
      <c r="A36" s="58"/>
      <c r="B36" s="59" t="s">
        <v>26</v>
      </c>
      <c r="C36" s="60" t="s">
        <v>117</v>
      </c>
      <c r="D36" s="60"/>
      <c r="E36" s="61"/>
      <c r="F36" s="61"/>
      <c r="G36" s="61"/>
      <c r="H36" s="61"/>
      <c r="I36" s="61"/>
      <c r="J36" s="61"/>
      <c r="L36" s="62"/>
      <c r="M36" s="62"/>
      <c r="N36" s="62"/>
      <c r="O36" s="62"/>
      <c r="P36" s="62"/>
      <c r="Q36" s="62"/>
      <c r="R36" s="62"/>
      <c r="S36" s="62"/>
      <c r="T36" s="62"/>
      <c r="V36" s="62"/>
      <c r="W36" s="62">
        <v>36311.619958080002</v>
      </c>
      <c r="X36" s="15"/>
      <c r="Y36" s="15"/>
      <c r="Z36" s="16"/>
      <c r="AA36" s="16"/>
      <c r="AB36" s="16"/>
      <c r="AC36" s="15"/>
      <c r="AD36" s="15"/>
      <c r="AE36" s="15"/>
      <c r="AF36" s="15"/>
      <c r="AH36" s="21"/>
    </row>
    <row r="37" spans="1:34" ht="24" customHeight="1" thickBot="1" x14ac:dyDescent="0.25">
      <c r="A37" s="8">
        <v>20</v>
      </c>
      <c r="B37" s="9" t="s">
        <v>3729</v>
      </c>
      <c r="C37" s="10" t="s">
        <v>3730</v>
      </c>
      <c r="D37" s="10" t="s">
        <v>95</v>
      </c>
      <c r="E37" s="11">
        <v>0</v>
      </c>
      <c r="F37" s="11">
        <v>10</v>
      </c>
      <c r="G37" s="11"/>
      <c r="H37" s="11"/>
      <c r="I37" s="11">
        <f t="shared" ref="I37:I43" si="15">H37*0.5</f>
        <v>0</v>
      </c>
      <c r="J37" s="11">
        <f t="shared" ref="J37:J43" si="16">F37-G37-I37</f>
        <v>10</v>
      </c>
      <c r="K37" s="12">
        <v>977.57</v>
      </c>
      <c r="L37" s="12"/>
      <c r="M37" s="12"/>
      <c r="N37" s="12"/>
      <c r="O37" s="12"/>
      <c r="P37" s="12"/>
      <c r="Q37" s="12"/>
      <c r="R37" s="12"/>
      <c r="S37" s="12"/>
      <c r="T37" s="13"/>
      <c r="V37" s="12"/>
      <c r="W37" s="12">
        <v>7367.402</v>
      </c>
      <c r="X37" s="15"/>
      <c r="Y37" s="15"/>
      <c r="Z37" s="15"/>
      <c r="AA37" s="15"/>
      <c r="AB37" s="15"/>
      <c r="AC37" s="15"/>
      <c r="AD37" s="15"/>
      <c r="AE37" s="15"/>
      <c r="AF37" s="15"/>
      <c r="AG37" s="15" t="s">
        <v>4758</v>
      </c>
      <c r="AH37" s="21"/>
    </row>
    <row r="38" spans="1:34" ht="24" customHeight="1" thickBot="1" x14ac:dyDescent="0.25">
      <c r="A38" s="8">
        <v>21</v>
      </c>
      <c r="B38" s="9" t="s">
        <v>3731</v>
      </c>
      <c r="C38" s="10" t="s">
        <v>3732</v>
      </c>
      <c r="D38" s="10" t="s">
        <v>95</v>
      </c>
      <c r="E38" s="11">
        <v>0</v>
      </c>
      <c r="F38" s="11">
        <v>13.88</v>
      </c>
      <c r="G38" s="11"/>
      <c r="H38" s="11"/>
      <c r="I38" s="11">
        <f t="shared" si="15"/>
        <v>0</v>
      </c>
      <c r="J38" s="11">
        <f t="shared" si="16"/>
        <v>13.88</v>
      </c>
      <c r="K38" s="12">
        <v>989.07</v>
      </c>
      <c r="L38" s="12"/>
      <c r="M38" s="12"/>
      <c r="N38" s="12"/>
      <c r="O38" s="12"/>
      <c r="P38" s="12"/>
      <c r="Q38" s="12"/>
      <c r="R38" s="12"/>
      <c r="S38" s="12"/>
      <c r="T38" s="13"/>
      <c r="V38" s="12"/>
      <c r="W38" s="12">
        <v>10225.953976000001</v>
      </c>
      <c r="X38" s="15"/>
      <c r="Y38" s="15"/>
      <c r="Z38" s="15"/>
      <c r="AA38" s="15"/>
      <c r="AB38" s="15"/>
      <c r="AC38" s="15"/>
      <c r="AD38" s="15"/>
      <c r="AE38" s="15"/>
      <c r="AF38" s="15"/>
      <c r="AG38" s="15" t="s">
        <v>4758</v>
      </c>
      <c r="AH38" s="21"/>
    </row>
    <row r="39" spans="1:34" ht="13.5" customHeight="1" thickBot="1" x14ac:dyDescent="0.25">
      <c r="A39" s="8">
        <v>22</v>
      </c>
      <c r="B39" s="9" t="s">
        <v>3733</v>
      </c>
      <c r="C39" s="10" t="s">
        <v>3734</v>
      </c>
      <c r="D39" s="10" t="s">
        <v>38</v>
      </c>
      <c r="E39" s="11">
        <v>0</v>
      </c>
      <c r="F39" s="11">
        <v>3.92</v>
      </c>
      <c r="G39" s="11"/>
      <c r="H39" s="11"/>
      <c r="I39" s="11">
        <f t="shared" si="15"/>
        <v>0</v>
      </c>
      <c r="J39" s="11">
        <f t="shared" si="16"/>
        <v>3.92</v>
      </c>
      <c r="K39" s="12">
        <v>138.01</v>
      </c>
      <c r="L39" s="12"/>
      <c r="M39" s="12"/>
      <c r="N39" s="12"/>
      <c r="O39" s="12"/>
      <c r="P39" s="12"/>
      <c r="Q39" s="12"/>
      <c r="R39" s="12"/>
      <c r="S39" s="12"/>
      <c r="T39" s="13"/>
      <c r="V39" s="12"/>
      <c r="W39" s="12">
        <v>0.92678207999999995</v>
      </c>
      <c r="X39" s="15"/>
      <c r="Y39" s="15"/>
      <c r="Z39" s="15"/>
      <c r="AA39" s="15"/>
      <c r="AB39" s="15"/>
      <c r="AC39" s="15"/>
      <c r="AD39" s="15"/>
      <c r="AE39" s="15"/>
      <c r="AF39" s="15"/>
      <c r="AG39" s="15" t="s">
        <v>4758</v>
      </c>
      <c r="AH39" s="21"/>
    </row>
    <row r="40" spans="1:34" ht="24" customHeight="1" thickBot="1" x14ac:dyDescent="0.25">
      <c r="A40" s="8">
        <v>23</v>
      </c>
      <c r="B40" s="9" t="s">
        <v>3735</v>
      </c>
      <c r="C40" s="10" t="s">
        <v>3736</v>
      </c>
      <c r="D40" s="10" t="s">
        <v>41</v>
      </c>
      <c r="E40" s="11">
        <v>0</v>
      </c>
      <c r="F40" s="11">
        <v>1</v>
      </c>
      <c r="G40" s="11"/>
      <c r="H40" s="11"/>
      <c r="I40" s="11">
        <f t="shared" si="15"/>
        <v>0</v>
      </c>
      <c r="J40" s="11">
        <f t="shared" si="16"/>
        <v>1</v>
      </c>
      <c r="K40" s="12">
        <v>747.55</v>
      </c>
      <c r="L40" s="12"/>
      <c r="M40" s="12"/>
      <c r="N40" s="12"/>
      <c r="O40" s="12"/>
      <c r="P40" s="12"/>
      <c r="Q40" s="12"/>
      <c r="R40" s="12"/>
      <c r="S40" s="12"/>
      <c r="T40" s="13"/>
      <c r="V40" s="12"/>
      <c r="W40" s="12">
        <v>9.09</v>
      </c>
      <c r="X40" s="15"/>
      <c r="Y40" s="15"/>
      <c r="Z40" s="15"/>
      <c r="AA40" s="15"/>
      <c r="AB40" s="15"/>
      <c r="AC40" s="15"/>
      <c r="AD40" s="15"/>
      <c r="AE40" s="15"/>
      <c r="AF40" s="15"/>
      <c r="AG40" s="15" t="s">
        <v>4758</v>
      </c>
      <c r="AH40" s="21"/>
    </row>
    <row r="41" spans="1:34" ht="24" customHeight="1" thickBot="1" x14ac:dyDescent="0.25">
      <c r="A41" s="2">
        <v>24</v>
      </c>
      <c r="B41" s="3" t="s">
        <v>3737</v>
      </c>
      <c r="C41" s="4" t="s">
        <v>3738</v>
      </c>
      <c r="D41" s="4" t="s">
        <v>41</v>
      </c>
      <c r="E41" s="5">
        <v>0</v>
      </c>
      <c r="F41" s="5">
        <v>1</v>
      </c>
      <c r="G41" s="5"/>
      <c r="H41" s="5"/>
      <c r="I41" s="5">
        <f t="shared" si="15"/>
        <v>0</v>
      </c>
      <c r="J41" s="5">
        <f t="shared" si="16"/>
        <v>1</v>
      </c>
      <c r="K41" s="6">
        <v>17711.240000000002</v>
      </c>
      <c r="L41" s="6"/>
      <c r="M41" s="6"/>
      <c r="N41" s="6"/>
      <c r="O41" s="6"/>
      <c r="P41" s="6"/>
      <c r="Q41" s="6"/>
      <c r="R41" s="6"/>
      <c r="S41" s="6"/>
      <c r="T41" s="6"/>
      <c r="V41" s="6"/>
      <c r="W41" s="6">
        <v>17711.240000000002</v>
      </c>
      <c r="X41" s="15"/>
      <c r="Y41" s="15"/>
      <c r="Z41" s="15"/>
      <c r="AA41" s="15"/>
      <c r="AB41" s="15"/>
      <c r="AC41" s="15"/>
      <c r="AD41" s="15"/>
      <c r="AE41" s="15"/>
      <c r="AF41" s="15"/>
      <c r="AG41" s="15" t="s">
        <v>4758</v>
      </c>
      <c r="AH41" s="21"/>
    </row>
    <row r="42" spans="1:34" ht="24" customHeight="1" thickBot="1" x14ac:dyDescent="0.25">
      <c r="A42" s="8">
        <v>25</v>
      </c>
      <c r="B42" s="9" t="s">
        <v>3739</v>
      </c>
      <c r="C42" s="10" t="s">
        <v>3740</v>
      </c>
      <c r="D42" s="10" t="s">
        <v>95</v>
      </c>
      <c r="E42" s="11">
        <v>0</v>
      </c>
      <c r="F42" s="11">
        <v>0.4</v>
      </c>
      <c r="G42" s="11"/>
      <c r="H42" s="11"/>
      <c r="I42" s="11">
        <f t="shared" si="15"/>
        <v>0</v>
      </c>
      <c r="J42" s="11">
        <f t="shared" si="16"/>
        <v>0.4</v>
      </c>
      <c r="K42" s="12">
        <v>2242.66</v>
      </c>
      <c r="L42" s="12"/>
      <c r="M42" s="12"/>
      <c r="N42" s="12"/>
      <c r="O42" s="12"/>
      <c r="P42" s="12"/>
      <c r="Q42" s="12"/>
      <c r="R42" s="12"/>
      <c r="S42" s="12"/>
      <c r="T42" s="13"/>
      <c r="V42" s="12"/>
      <c r="W42" s="12">
        <v>997.00720000000001</v>
      </c>
      <c r="X42" s="15"/>
      <c r="Y42" s="15"/>
      <c r="Z42" s="15"/>
      <c r="AA42" s="15"/>
      <c r="AB42" s="15"/>
      <c r="AC42" s="15"/>
      <c r="AD42" s="15"/>
      <c r="AE42" s="15"/>
      <c r="AF42" s="15"/>
      <c r="AG42" s="15" t="s">
        <v>4758</v>
      </c>
      <c r="AH42" s="21"/>
    </row>
    <row r="43" spans="1:34" ht="13.5" customHeight="1" thickBot="1" x14ac:dyDescent="0.25">
      <c r="A43" s="8">
        <v>26</v>
      </c>
      <c r="B43" s="9" t="s">
        <v>3741</v>
      </c>
      <c r="C43" s="10" t="s">
        <v>3742</v>
      </c>
      <c r="D43" s="10" t="s">
        <v>38</v>
      </c>
      <c r="E43" s="11">
        <v>0</v>
      </c>
      <c r="F43" s="11">
        <v>20.12</v>
      </c>
      <c r="G43" s="11"/>
      <c r="H43" s="11"/>
      <c r="I43" s="11">
        <f t="shared" si="15"/>
        <v>0</v>
      </c>
      <c r="J43" s="11">
        <f t="shared" si="16"/>
        <v>20.12</v>
      </c>
      <c r="K43" s="12">
        <v>368.03</v>
      </c>
      <c r="L43" s="12"/>
      <c r="M43" s="12"/>
      <c r="N43" s="12"/>
      <c r="O43" s="12"/>
      <c r="P43" s="12"/>
      <c r="Q43" s="12"/>
      <c r="R43" s="12"/>
      <c r="S43" s="12"/>
      <c r="T43" s="13"/>
      <c r="V43" s="12"/>
      <c r="W43" s="12">
        <v>0</v>
      </c>
      <c r="X43" s="15"/>
      <c r="Y43" s="15"/>
      <c r="Z43" s="15"/>
      <c r="AA43" s="15"/>
      <c r="AB43" s="15"/>
      <c r="AC43" s="15"/>
      <c r="AD43" s="15"/>
      <c r="AE43" s="15"/>
      <c r="AF43" s="15"/>
      <c r="AG43" s="15" t="s">
        <v>4758</v>
      </c>
      <c r="AH43" s="21"/>
    </row>
    <row r="44" spans="1:34" ht="28.5" customHeight="1" thickBot="1" x14ac:dyDescent="0.35">
      <c r="A44" s="58"/>
      <c r="B44" s="59" t="s">
        <v>135</v>
      </c>
      <c r="C44" s="60" t="s">
        <v>136</v>
      </c>
      <c r="D44" s="60"/>
      <c r="E44" s="61"/>
      <c r="F44" s="61"/>
      <c r="G44" s="61"/>
      <c r="H44" s="61"/>
      <c r="I44" s="61"/>
      <c r="J44" s="61"/>
      <c r="L44" s="62"/>
      <c r="M44" s="62"/>
      <c r="N44" s="62"/>
      <c r="O44" s="62"/>
      <c r="P44" s="62"/>
      <c r="Q44" s="62"/>
      <c r="R44" s="62"/>
      <c r="S44" s="62"/>
      <c r="T44" s="62"/>
      <c r="V44" s="62"/>
      <c r="W44" s="62">
        <v>12.24</v>
      </c>
      <c r="X44" s="15"/>
      <c r="Y44" s="15"/>
      <c r="Z44" s="16"/>
      <c r="AA44" s="16"/>
      <c r="AB44" s="16"/>
      <c r="AC44" s="15"/>
      <c r="AD44" s="15"/>
      <c r="AE44" s="15"/>
      <c r="AF44" s="15"/>
      <c r="AH44" s="21"/>
    </row>
    <row r="45" spans="1:34" ht="24" customHeight="1" x14ac:dyDescent="0.2">
      <c r="A45" s="67">
        <v>27</v>
      </c>
      <c r="B45" s="68" t="s">
        <v>137</v>
      </c>
      <c r="C45" s="69" t="s">
        <v>138</v>
      </c>
      <c r="D45" s="69" t="s">
        <v>139</v>
      </c>
      <c r="E45" s="70">
        <v>0</v>
      </c>
      <c r="F45" s="70">
        <v>8.0000000000000002E-3</v>
      </c>
      <c r="G45" s="70"/>
      <c r="H45" s="70"/>
      <c r="I45" s="70">
        <f t="shared" ref="I45:I48" si="17">H45*0.5</f>
        <v>0</v>
      </c>
      <c r="J45" s="70">
        <f t="shared" ref="J45:J48" si="18">F45-G45-I45</f>
        <v>8.0000000000000002E-3</v>
      </c>
      <c r="K45" s="71">
        <v>447.96</v>
      </c>
      <c r="L45" s="71"/>
      <c r="M45" s="71"/>
      <c r="N45" s="71"/>
      <c r="O45" s="71"/>
      <c r="P45" s="71"/>
      <c r="Q45" s="71"/>
      <c r="R45" s="71"/>
      <c r="S45" s="71"/>
      <c r="T45" s="72"/>
      <c r="V45" s="71"/>
      <c r="W45" s="71">
        <v>0</v>
      </c>
      <c r="X45" s="15"/>
      <c r="Y45" s="15"/>
      <c r="Z45" s="15"/>
      <c r="AA45" s="15"/>
      <c r="AB45" s="15"/>
      <c r="AC45" s="15"/>
      <c r="AD45" s="15"/>
      <c r="AE45" s="15"/>
      <c r="AF45" s="15"/>
      <c r="AG45" s="15" t="s">
        <v>4758</v>
      </c>
      <c r="AH45" s="21"/>
    </row>
    <row r="46" spans="1:34" ht="24" customHeight="1" x14ac:dyDescent="0.2">
      <c r="A46" s="87">
        <v>28</v>
      </c>
      <c r="B46" s="88" t="s">
        <v>140</v>
      </c>
      <c r="C46" s="89" t="s">
        <v>141</v>
      </c>
      <c r="D46" s="89" t="s">
        <v>139</v>
      </c>
      <c r="E46" s="90">
        <v>0</v>
      </c>
      <c r="F46" s="90">
        <v>8.0000000000000002E-3</v>
      </c>
      <c r="G46" s="90"/>
      <c r="H46" s="90"/>
      <c r="I46" s="90">
        <f t="shared" si="17"/>
        <v>0</v>
      </c>
      <c r="J46" s="90">
        <f t="shared" si="18"/>
        <v>8.0000000000000002E-3</v>
      </c>
      <c r="K46" s="91">
        <v>314.55</v>
      </c>
      <c r="L46" s="91"/>
      <c r="M46" s="91"/>
      <c r="N46" s="91"/>
      <c r="O46" s="91"/>
      <c r="P46" s="91"/>
      <c r="Q46" s="91"/>
      <c r="R46" s="91"/>
      <c r="S46" s="91"/>
      <c r="T46" s="92"/>
      <c r="V46" s="91"/>
      <c r="W46" s="91">
        <v>0</v>
      </c>
      <c r="X46" s="15"/>
      <c r="Y46" s="15"/>
      <c r="Z46" s="15"/>
      <c r="AA46" s="15"/>
      <c r="AB46" s="15"/>
      <c r="AC46" s="15"/>
      <c r="AD46" s="15"/>
      <c r="AE46" s="15"/>
      <c r="AF46" s="15"/>
      <c r="AG46" s="15" t="s">
        <v>4758</v>
      </c>
      <c r="AH46" s="21"/>
    </row>
    <row r="47" spans="1:34" ht="24" customHeight="1" thickBot="1" x14ac:dyDescent="0.25">
      <c r="A47" s="73">
        <v>29</v>
      </c>
      <c r="B47" s="74" t="s">
        <v>142</v>
      </c>
      <c r="C47" s="75" t="s">
        <v>143</v>
      </c>
      <c r="D47" s="75" t="s">
        <v>139</v>
      </c>
      <c r="E47" s="76">
        <v>0</v>
      </c>
      <c r="F47" s="76">
        <v>0.112</v>
      </c>
      <c r="G47" s="76"/>
      <c r="H47" s="76"/>
      <c r="I47" s="76">
        <f t="shared" si="17"/>
        <v>0</v>
      </c>
      <c r="J47" s="76">
        <f t="shared" si="18"/>
        <v>0.112</v>
      </c>
      <c r="K47" s="77">
        <v>47.84</v>
      </c>
      <c r="L47" s="77"/>
      <c r="M47" s="77"/>
      <c r="N47" s="77"/>
      <c r="O47" s="77"/>
      <c r="P47" s="77"/>
      <c r="Q47" s="77"/>
      <c r="R47" s="77"/>
      <c r="S47" s="77"/>
      <c r="T47" s="78"/>
      <c r="V47" s="77"/>
      <c r="W47" s="77">
        <v>0</v>
      </c>
      <c r="X47" s="15"/>
      <c r="Y47" s="15"/>
      <c r="Z47" s="15"/>
      <c r="AA47" s="15"/>
      <c r="AB47" s="15"/>
      <c r="AC47" s="15"/>
      <c r="AD47" s="15"/>
      <c r="AE47" s="15"/>
      <c r="AF47" s="15"/>
      <c r="AG47" s="15" t="s">
        <v>4758</v>
      </c>
      <c r="AH47" s="21"/>
    </row>
    <row r="48" spans="1:34" ht="24" customHeight="1" thickBot="1" x14ac:dyDescent="0.25">
      <c r="A48" s="8">
        <v>30</v>
      </c>
      <c r="B48" s="9" t="s">
        <v>3743</v>
      </c>
      <c r="C48" s="10" t="s">
        <v>3744</v>
      </c>
      <c r="D48" s="10" t="s">
        <v>139</v>
      </c>
      <c r="E48" s="11">
        <v>0</v>
      </c>
      <c r="F48" s="11">
        <v>8.0000000000000002E-3</v>
      </c>
      <c r="G48" s="11"/>
      <c r="H48" s="11"/>
      <c r="I48" s="11">
        <f t="shared" si="17"/>
        <v>0</v>
      </c>
      <c r="J48" s="11">
        <f t="shared" si="18"/>
        <v>8.0000000000000002E-3</v>
      </c>
      <c r="K48" s="12">
        <v>277.05</v>
      </c>
      <c r="L48" s="12"/>
      <c r="M48" s="12"/>
      <c r="N48" s="12"/>
      <c r="O48" s="12"/>
      <c r="P48" s="12"/>
      <c r="Q48" s="12"/>
      <c r="R48" s="12"/>
      <c r="S48" s="12"/>
      <c r="T48" s="13"/>
      <c r="V48" s="12"/>
      <c r="W48" s="12">
        <v>12.24</v>
      </c>
      <c r="X48" s="15"/>
      <c r="Y48" s="15"/>
      <c r="Z48" s="15"/>
      <c r="AA48" s="15"/>
      <c r="AB48" s="15"/>
      <c r="AC48" s="15"/>
      <c r="AD48" s="15"/>
      <c r="AE48" s="15"/>
      <c r="AF48" s="15"/>
      <c r="AG48" s="15" t="s">
        <v>4758</v>
      </c>
      <c r="AH48" s="21"/>
    </row>
    <row r="49" spans="1:34" ht="30.75" customHeight="1" x14ac:dyDescent="0.3">
      <c r="A49" s="53"/>
      <c r="B49" s="54" t="s">
        <v>665</v>
      </c>
      <c r="C49" s="55" t="s">
        <v>666</v>
      </c>
      <c r="D49" s="55"/>
      <c r="E49" s="56"/>
      <c r="F49" s="56"/>
      <c r="G49" s="56"/>
      <c r="H49" s="56"/>
      <c r="I49" s="56"/>
      <c r="J49" s="56"/>
      <c r="K49" s="62"/>
      <c r="L49" s="57"/>
      <c r="M49" s="57"/>
      <c r="N49" s="57"/>
      <c r="O49" s="57"/>
      <c r="P49" s="57"/>
      <c r="Q49" s="57"/>
      <c r="R49" s="57"/>
      <c r="S49" s="57"/>
      <c r="T49" s="57"/>
      <c r="V49" s="57"/>
      <c r="W49" s="57">
        <v>1574.67290976</v>
      </c>
      <c r="X49" s="15"/>
      <c r="Y49" s="15"/>
      <c r="Z49" s="16"/>
      <c r="AA49" s="16"/>
      <c r="AB49" s="16"/>
      <c r="AC49" s="15"/>
      <c r="AD49" s="15"/>
      <c r="AE49" s="15"/>
      <c r="AF49" s="15"/>
      <c r="AH49" s="21"/>
    </row>
    <row r="50" spans="1:34" ht="28.5" customHeight="1" thickBot="1" x14ac:dyDescent="0.35">
      <c r="A50" s="58"/>
      <c r="B50" s="59" t="s">
        <v>667</v>
      </c>
      <c r="C50" s="60" t="s">
        <v>668</v>
      </c>
      <c r="D50" s="60"/>
      <c r="E50" s="61"/>
      <c r="F50" s="61"/>
      <c r="G50" s="61"/>
      <c r="H50" s="61"/>
      <c r="I50" s="61"/>
      <c r="J50" s="61"/>
      <c r="L50" s="62"/>
      <c r="M50" s="62"/>
      <c r="N50" s="62"/>
      <c r="O50" s="62"/>
      <c r="P50" s="62"/>
      <c r="Q50" s="62"/>
      <c r="R50" s="62"/>
      <c r="S50" s="62"/>
      <c r="T50" s="62"/>
      <c r="V50" s="62"/>
      <c r="W50" s="62">
        <v>344.70142559999999</v>
      </c>
      <c r="X50" s="15"/>
      <c r="Y50" s="15"/>
      <c r="Z50" s="16"/>
      <c r="AA50" s="16"/>
      <c r="AB50" s="16"/>
      <c r="AC50" s="15"/>
      <c r="AD50" s="15"/>
      <c r="AE50" s="15"/>
      <c r="AF50" s="15"/>
      <c r="AH50" s="21"/>
    </row>
    <row r="51" spans="1:34" ht="24" customHeight="1" thickBot="1" x14ac:dyDescent="0.25">
      <c r="A51" s="8">
        <v>31</v>
      </c>
      <c r="B51" s="9" t="s">
        <v>669</v>
      </c>
      <c r="C51" s="10" t="s">
        <v>670</v>
      </c>
      <c r="D51" s="10" t="s">
        <v>38</v>
      </c>
      <c r="E51" s="11">
        <v>0</v>
      </c>
      <c r="F51" s="11">
        <v>5.76</v>
      </c>
      <c r="G51" s="11"/>
      <c r="H51" s="11"/>
      <c r="I51" s="11">
        <f t="shared" ref="I51:I57" si="19">H51*0.5</f>
        <v>0</v>
      </c>
      <c r="J51" s="11">
        <f t="shared" ref="J51:J57" si="20">F51-G51-I51</f>
        <v>5.76</v>
      </c>
      <c r="K51" s="12">
        <v>18.399999999999999</v>
      </c>
      <c r="L51" s="12"/>
      <c r="M51" s="12"/>
      <c r="N51" s="12"/>
      <c r="O51" s="12"/>
      <c r="P51" s="12"/>
      <c r="Q51" s="12"/>
      <c r="R51" s="12"/>
      <c r="S51" s="12"/>
      <c r="T51" s="13"/>
      <c r="V51" s="12"/>
      <c r="W51" s="12">
        <v>0</v>
      </c>
      <c r="X51" s="15"/>
      <c r="Y51" s="15"/>
      <c r="Z51" s="15"/>
      <c r="AA51" s="15"/>
      <c r="AB51" s="15"/>
      <c r="AC51" s="15"/>
      <c r="AD51" s="15"/>
      <c r="AE51" s="15"/>
      <c r="AF51" s="15"/>
      <c r="AG51" s="15" t="s">
        <v>4758</v>
      </c>
      <c r="AH51" s="21"/>
    </row>
    <row r="52" spans="1:34" ht="24" customHeight="1" thickBot="1" x14ac:dyDescent="0.25">
      <c r="A52" s="8">
        <v>33</v>
      </c>
      <c r="B52" s="9" t="s">
        <v>673</v>
      </c>
      <c r="C52" s="10" t="s">
        <v>674</v>
      </c>
      <c r="D52" s="10" t="s">
        <v>38</v>
      </c>
      <c r="E52" s="11">
        <v>0</v>
      </c>
      <c r="F52" s="11">
        <v>12.552</v>
      </c>
      <c r="G52" s="11"/>
      <c r="H52" s="11"/>
      <c r="I52" s="11">
        <f t="shared" si="19"/>
        <v>0</v>
      </c>
      <c r="J52" s="11">
        <f t="shared" si="20"/>
        <v>12.552</v>
      </c>
      <c r="K52" s="12">
        <v>27.6</v>
      </c>
      <c r="L52" s="12"/>
      <c r="M52" s="12"/>
      <c r="N52" s="12"/>
      <c r="O52" s="12"/>
      <c r="P52" s="12"/>
      <c r="Q52" s="12"/>
      <c r="R52" s="12"/>
      <c r="S52" s="12"/>
      <c r="T52" s="13"/>
      <c r="V52" s="12"/>
      <c r="W52" s="12">
        <v>0</v>
      </c>
      <c r="X52" s="15"/>
      <c r="Y52" s="15"/>
      <c r="Z52" s="15"/>
      <c r="AA52" s="15"/>
      <c r="AB52" s="15"/>
      <c r="AC52" s="15"/>
      <c r="AD52" s="15"/>
      <c r="AE52" s="15"/>
      <c r="AF52" s="15"/>
      <c r="AG52" s="15" t="s">
        <v>4758</v>
      </c>
      <c r="AH52" s="21"/>
    </row>
    <row r="53" spans="1:34" ht="24" customHeight="1" thickBot="1" x14ac:dyDescent="0.25">
      <c r="A53" s="8">
        <v>35</v>
      </c>
      <c r="B53" s="9" t="s">
        <v>675</v>
      </c>
      <c r="C53" s="10" t="s">
        <v>676</v>
      </c>
      <c r="D53" s="10" t="s">
        <v>38</v>
      </c>
      <c r="E53" s="11">
        <v>0</v>
      </c>
      <c r="F53" s="11">
        <v>11.52</v>
      </c>
      <c r="G53" s="11"/>
      <c r="H53" s="11"/>
      <c r="I53" s="11">
        <f t="shared" si="19"/>
        <v>0</v>
      </c>
      <c r="J53" s="11">
        <f t="shared" si="20"/>
        <v>11.52</v>
      </c>
      <c r="K53" s="12">
        <v>123.06</v>
      </c>
      <c r="L53" s="12"/>
      <c r="M53" s="12"/>
      <c r="N53" s="12"/>
      <c r="O53" s="12"/>
      <c r="P53" s="12"/>
      <c r="Q53" s="12"/>
      <c r="R53" s="12"/>
      <c r="S53" s="12"/>
      <c r="T53" s="13"/>
      <c r="V53" s="12"/>
      <c r="W53" s="12">
        <v>108.425088</v>
      </c>
      <c r="X53" s="15"/>
      <c r="Y53" s="15"/>
      <c r="Z53" s="15"/>
      <c r="AA53" s="15"/>
      <c r="AB53" s="15"/>
      <c r="AC53" s="15"/>
      <c r="AD53" s="15"/>
      <c r="AE53" s="15"/>
      <c r="AF53" s="15"/>
      <c r="AG53" s="15" t="s">
        <v>4758</v>
      </c>
      <c r="AH53" s="21"/>
    </row>
    <row r="54" spans="1:34" ht="13.5" customHeight="1" thickBot="1" x14ac:dyDescent="0.25">
      <c r="A54" s="2">
        <v>36</v>
      </c>
      <c r="B54" s="3" t="s">
        <v>683</v>
      </c>
      <c r="C54" s="4" t="s">
        <v>3745</v>
      </c>
      <c r="D54" s="4" t="s">
        <v>38</v>
      </c>
      <c r="E54" s="5">
        <v>0</v>
      </c>
      <c r="F54" s="5">
        <v>13.247999999999999</v>
      </c>
      <c r="G54" s="5"/>
      <c r="H54" s="5"/>
      <c r="I54" s="5">
        <f t="shared" si="19"/>
        <v>0</v>
      </c>
      <c r="J54" s="5">
        <f t="shared" si="20"/>
        <v>13.247999999999999</v>
      </c>
      <c r="K54" s="6">
        <v>177.11</v>
      </c>
      <c r="L54" s="6"/>
      <c r="M54" s="6"/>
      <c r="N54" s="6"/>
      <c r="O54" s="6"/>
      <c r="P54" s="6"/>
      <c r="Q54" s="6"/>
      <c r="R54" s="6"/>
      <c r="S54" s="6"/>
      <c r="T54" s="6"/>
      <c r="V54" s="6"/>
      <c r="W54" s="6">
        <v>0</v>
      </c>
      <c r="X54" s="15"/>
      <c r="Y54" s="15"/>
      <c r="Z54" s="15"/>
      <c r="AA54" s="15"/>
      <c r="AB54" s="15"/>
      <c r="AC54" s="15"/>
      <c r="AD54" s="15"/>
      <c r="AE54" s="15"/>
      <c r="AF54" s="15"/>
      <c r="AG54" s="15" t="s">
        <v>4758</v>
      </c>
      <c r="AH54" s="21"/>
    </row>
    <row r="55" spans="1:34" ht="24" customHeight="1" thickBot="1" x14ac:dyDescent="0.25">
      <c r="A55" s="8">
        <v>37</v>
      </c>
      <c r="B55" s="9" t="s">
        <v>685</v>
      </c>
      <c r="C55" s="10" t="s">
        <v>686</v>
      </c>
      <c r="D55" s="10" t="s">
        <v>38</v>
      </c>
      <c r="E55" s="11">
        <v>0</v>
      </c>
      <c r="F55" s="11">
        <v>25.103999999999999</v>
      </c>
      <c r="G55" s="11"/>
      <c r="H55" s="11"/>
      <c r="I55" s="11">
        <f t="shared" si="19"/>
        <v>0</v>
      </c>
      <c r="J55" s="11">
        <f t="shared" si="20"/>
        <v>25.103999999999999</v>
      </c>
      <c r="K55" s="12">
        <v>134.56</v>
      </c>
      <c r="L55" s="12"/>
      <c r="M55" s="12"/>
      <c r="N55" s="12"/>
      <c r="O55" s="12"/>
      <c r="P55" s="12"/>
      <c r="Q55" s="12"/>
      <c r="R55" s="12"/>
      <c r="S55" s="12"/>
      <c r="T55" s="13"/>
      <c r="V55" s="12"/>
      <c r="W55" s="12"/>
      <c r="X55" s="15"/>
      <c r="Y55" s="15"/>
      <c r="Z55" s="15"/>
      <c r="AA55" s="15"/>
      <c r="AB55" s="15"/>
      <c r="AC55" s="15"/>
      <c r="AD55" s="15"/>
      <c r="AE55" s="15"/>
      <c r="AF55" s="15"/>
      <c r="AG55" s="15" t="s">
        <v>4758</v>
      </c>
      <c r="AH55" s="21"/>
    </row>
    <row r="56" spans="1:34" ht="13.5" customHeight="1" thickBot="1" x14ac:dyDescent="0.25">
      <c r="A56" s="2">
        <v>38</v>
      </c>
      <c r="B56" s="3" t="s">
        <v>683</v>
      </c>
      <c r="C56" s="4" t="s">
        <v>3745</v>
      </c>
      <c r="D56" s="4" t="s">
        <v>38</v>
      </c>
      <c r="E56" s="5">
        <v>0</v>
      </c>
      <c r="F56" s="5">
        <v>30.125</v>
      </c>
      <c r="G56" s="5"/>
      <c r="H56" s="5"/>
      <c r="I56" s="5">
        <f t="shared" si="19"/>
        <v>0</v>
      </c>
      <c r="J56" s="5">
        <f t="shared" si="20"/>
        <v>30.125</v>
      </c>
      <c r="K56" s="6">
        <v>177.11</v>
      </c>
      <c r="L56" s="6"/>
      <c r="M56" s="6"/>
      <c r="N56" s="6"/>
      <c r="O56" s="6"/>
      <c r="P56" s="6"/>
      <c r="Q56" s="6"/>
      <c r="R56" s="6"/>
      <c r="S56" s="6"/>
      <c r="T56" s="6"/>
      <c r="V56" s="6"/>
      <c r="W56" s="6"/>
      <c r="X56" s="15"/>
      <c r="Y56" s="15"/>
      <c r="Z56" s="15"/>
      <c r="AA56" s="15"/>
      <c r="AB56" s="15"/>
      <c r="AC56" s="15"/>
      <c r="AD56" s="15"/>
      <c r="AE56" s="15"/>
      <c r="AF56" s="15"/>
      <c r="AG56" s="15" t="s">
        <v>4758</v>
      </c>
      <c r="AH56" s="21"/>
    </row>
    <row r="57" spans="1:34" ht="24" customHeight="1" thickBot="1" x14ac:dyDescent="0.25">
      <c r="A57" s="8">
        <v>39</v>
      </c>
      <c r="B57" s="9" t="s">
        <v>3746</v>
      </c>
      <c r="C57" s="10" t="s">
        <v>3747</v>
      </c>
      <c r="D57" s="10" t="s">
        <v>695</v>
      </c>
      <c r="E57" s="11">
        <v>0</v>
      </c>
      <c r="F57" s="11">
        <v>3</v>
      </c>
      <c r="G57" s="11"/>
      <c r="H57" s="11"/>
      <c r="I57" s="11">
        <f t="shared" si="19"/>
        <v>0</v>
      </c>
      <c r="J57" s="11">
        <f t="shared" si="20"/>
        <v>3</v>
      </c>
      <c r="K57" s="12">
        <v>132.66999999999999</v>
      </c>
      <c r="L57" s="12"/>
      <c r="M57" s="12"/>
      <c r="N57" s="12"/>
      <c r="O57" s="12"/>
      <c r="P57" s="12"/>
      <c r="Q57" s="12"/>
      <c r="R57" s="12"/>
      <c r="S57" s="12"/>
      <c r="T57" s="13"/>
      <c r="V57" s="12"/>
      <c r="W57" s="12"/>
      <c r="X57" s="15"/>
      <c r="Y57" s="15"/>
      <c r="Z57" s="15"/>
      <c r="AA57" s="15"/>
      <c r="AB57" s="15"/>
      <c r="AC57" s="15"/>
      <c r="AD57" s="15"/>
      <c r="AE57" s="15"/>
      <c r="AF57" s="15"/>
      <c r="AG57" s="15" t="s">
        <v>4758</v>
      </c>
      <c r="AH57" s="21"/>
    </row>
    <row r="58" spans="1:34" ht="28.5" customHeight="1" thickBot="1" x14ac:dyDescent="0.35">
      <c r="A58" s="58"/>
      <c r="B58" s="59" t="s">
        <v>714</v>
      </c>
      <c r="C58" s="60" t="s">
        <v>715</v>
      </c>
      <c r="D58" s="60"/>
      <c r="E58" s="61"/>
      <c r="F58" s="61"/>
      <c r="G58" s="61"/>
      <c r="H58" s="61"/>
      <c r="I58" s="61"/>
      <c r="J58" s="61"/>
      <c r="K58" s="62"/>
      <c r="L58" s="62"/>
      <c r="M58" s="62"/>
      <c r="N58" s="62"/>
      <c r="O58" s="62"/>
      <c r="P58" s="62"/>
      <c r="Q58" s="62"/>
      <c r="R58" s="62"/>
      <c r="S58" s="62"/>
      <c r="T58" s="62"/>
      <c r="V58" s="62"/>
      <c r="W58" s="62"/>
      <c r="X58" s="15"/>
      <c r="Y58" s="15"/>
      <c r="Z58" s="16"/>
      <c r="AA58" s="16"/>
      <c r="AB58" s="16"/>
      <c r="AC58" s="15"/>
      <c r="AD58" s="15"/>
      <c r="AE58" s="15"/>
      <c r="AF58" s="15"/>
      <c r="AH58" s="21"/>
    </row>
    <row r="59" spans="1:34" ht="24" customHeight="1" thickBot="1" x14ac:dyDescent="0.25">
      <c r="A59" s="8">
        <v>40</v>
      </c>
      <c r="B59" s="9" t="s">
        <v>732</v>
      </c>
      <c r="C59" s="10" t="s">
        <v>733</v>
      </c>
      <c r="D59" s="10" t="s">
        <v>38</v>
      </c>
      <c r="E59" s="11">
        <v>0</v>
      </c>
      <c r="F59" s="11">
        <v>12.552</v>
      </c>
      <c r="G59" s="11"/>
      <c r="H59" s="11"/>
      <c r="I59" s="11">
        <f t="shared" ref="I59:I61" si="21">H59*0.5</f>
        <v>0</v>
      </c>
      <c r="J59" s="11">
        <f t="shared" ref="J59:J61" si="22">F59-G59-I59</f>
        <v>12.552</v>
      </c>
      <c r="K59" s="12">
        <v>195.51</v>
      </c>
      <c r="L59" s="12"/>
      <c r="M59" s="12"/>
      <c r="N59" s="12"/>
      <c r="O59" s="12"/>
      <c r="P59" s="12"/>
      <c r="Q59" s="12"/>
      <c r="R59" s="12"/>
      <c r="S59" s="12"/>
      <c r="T59" s="13"/>
      <c r="V59" s="12"/>
      <c r="W59" s="12"/>
      <c r="X59" s="15"/>
      <c r="Y59" s="15"/>
      <c r="Z59" s="15"/>
      <c r="AA59" s="15"/>
      <c r="AB59" s="15"/>
      <c r="AC59" s="15"/>
      <c r="AD59" s="15"/>
      <c r="AE59" s="15"/>
      <c r="AF59" s="15"/>
      <c r="AG59" s="15" t="s">
        <v>4758</v>
      </c>
      <c r="AH59" s="21"/>
    </row>
    <row r="60" spans="1:34" ht="24" customHeight="1" thickBot="1" x14ac:dyDescent="0.25">
      <c r="A60" s="2">
        <v>41</v>
      </c>
      <c r="B60" s="3" t="s">
        <v>3748</v>
      </c>
      <c r="C60" s="4" t="s">
        <v>3749</v>
      </c>
      <c r="D60" s="4" t="s">
        <v>38</v>
      </c>
      <c r="E60" s="5">
        <v>0</v>
      </c>
      <c r="F60" s="5">
        <v>13.18</v>
      </c>
      <c r="G60" s="5"/>
      <c r="H60" s="5"/>
      <c r="I60" s="5">
        <f t="shared" si="21"/>
        <v>0</v>
      </c>
      <c r="J60" s="5">
        <f t="shared" si="22"/>
        <v>13.18</v>
      </c>
      <c r="K60" s="6">
        <v>356.53</v>
      </c>
      <c r="L60" s="6"/>
      <c r="M60" s="6"/>
      <c r="N60" s="6"/>
      <c r="O60" s="6"/>
      <c r="P60" s="6"/>
      <c r="Q60" s="6"/>
      <c r="R60" s="6"/>
      <c r="S60" s="6"/>
      <c r="T60" s="6"/>
      <c r="V60" s="6"/>
      <c r="W60" s="6"/>
      <c r="X60" s="15"/>
      <c r="Y60" s="15"/>
      <c r="Z60" s="15"/>
      <c r="AA60" s="15"/>
      <c r="AB60" s="15"/>
      <c r="AC60" s="15"/>
      <c r="AD60" s="15"/>
      <c r="AE60" s="15"/>
      <c r="AF60" s="15"/>
      <c r="AG60" s="15" t="s">
        <v>4758</v>
      </c>
      <c r="AH60" s="21"/>
    </row>
    <row r="61" spans="1:34" ht="13.5" customHeight="1" thickBot="1" x14ac:dyDescent="0.25">
      <c r="A61" s="8">
        <v>42</v>
      </c>
      <c r="B61" s="9" t="s">
        <v>3750</v>
      </c>
      <c r="C61" s="10" t="s">
        <v>3751</v>
      </c>
      <c r="D61" s="10" t="s">
        <v>695</v>
      </c>
      <c r="E61" s="11">
        <v>0</v>
      </c>
      <c r="F61" s="11">
        <v>3</v>
      </c>
      <c r="G61" s="11"/>
      <c r="H61" s="11"/>
      <c r="I61" s="11">
        <f t="shared" si="21"/>
        <v>0</v>
      </c>
      <c r="J61" s="11">
        <f t="shared" si="22"/>
        <v>3</v>
      </c>
      <c r="K61" s="12">
        <v>71.53</v>
      </c>
      <c r="L61" s="12"/>
      <c r="M61" s="12"/>
      <c r="N61" s="12"/>
      <c r="O61" s="12"/>
      <c r="P61" s="12"/>
      <c r="Q61" s="12"/>
      <c r="R61" s="12"/>
      <c r="S61" s="12"/>
      <c r="T61" s="13"/>
      <c r="V61" s="12"/>
      <c r="W61" s="12"/>
      <c r="X61" s="15"/>
      <c r="Y61" s="15"/>
      <c r="Z61" s="15"/>
      <c r="AA61" s="15"/>
      <c r="AB61" s="15"/>
      <c r="AC61" s="15"/>
      <c r="AD61" s="15"/>
      <c r="AE61" s="15"/>
      <c r="AF61" s="15"/>
      <c r="AG61" s="15" t="s">
        <v>4758</v>
      </c>
      <c r="AH61" s="21"/>
    </row>
    <row r="62" spans="1:34" ht="28.5" customHeight="1" thickBot="1" x14ac:dyDescent="0.35">
      <c r="A62" s="58"/>
      <c r="B62" s="59" t="s">
        <v>1046</v>
      </c>
      <c r="C62" s="60" t="s">
        <v>1047</v>
      </c>
      <c r="D62" s="60"/>
      <c r="E62" s="61"/>
      <c r="F62" s="61"/>
      <c r="G62" s="61"/>
      <c r="H62" s="61"/>
      <c r="I62" s="61"/>
      <c r="J62" s="61"/>
      <c r="K62" s="62"/>
      <c r="L62" s="62"/>
      <c r="M62" s="62"/>
      <c r="N62" s="62"/>
      <c r="O62" s="62"/>
      <c r="P62" s="62"/>
      <c r="Q62" s="62"/>
      <c r="R62" s="62"/>
      <c r="S62" s="62"/>
      <c r="T62" s="62"/>
      <c r="V62" s="62"/>
      <c r="W62" s="62"/>
      <c r="X62" s="15"/>
      <c r="Y62" s="15"/>
      <c r="Z62" s="16"/>
      <c r="AA62" s="16"/>
      <c r="AB62" s="16"/>
      <c r="AC62" s="15"/>
      <c r="AD62" s="15"/>
      <c r="AE62" s="15"/>
      <c r="AF62" s="15"/>
      <c r="AH62" s="21"/>
    </row>
    <row r="63" spans="1:34" x14ac:dyDescent="0.2">
      <c r="A63" s="67">
        <v>43</v>
      </c>
      <c r="B63" s="68" t="s">
        <v>3752</v>
      </c>
      <c r="C63" s="69" t="s">
        <v>3753</v>
      </c>
      <c r="D63" s="69" t="s">
        <v>41</v>
      </c>
      <c r="E63" s="70">
        <v>0</v>
      </c>
      <c r="F63" s="70">
        <v>2</v>
      </c>
      <c r="G63" s="70"/>
      <c r="H63" s="70"/>
      <c r="I63" s="70">
        <f t="shared" ref="I63:I65" si="23">H63*0.5</f>
        <v>0</v>
      </c>
      <c r="J63" s="70">
        <f t="shared" ref="J63:J65" si="24">F63-G63-I63</f>
        <v>2</v>
      </c>
      <c r="K63" s="71">
        <v>34502.42</v>
      </c>
      <c r="L63" s="71"/>
      <c r="M63" s="71">
        <v>69004.84</v>
      </c>
      <c r="N63" s="71">
        <v>0</v>
      </c>
      <c r="O63" s="71">
        <v>0</v>
      </c>
      <c r="P63" s="71">
        <v>0</v>
      </c>
      <c r="Q63" s="71">
        <v>0</v>
      </c>
      <c r="R63" s="71">
        <v>0</v>
      </c>
      <c r="S63" s="71">
        <v>0</v>
      </c>
      <c r="T63" s="72">
        <v>0</v>
      </c>
      <c r="V63" s="71"/>
      <c r="W63" s="71">
        <v>0</v>
      </c>
      <c r="X63" s="15"/>
      <c r="Y63" s="15"/>
      <c r="Z63" s="16"/>
      <c r="AA63" s="16"/>
      <c r="AB63" s="16"/>
      <c r="AC63" s="15"/>
      <c r="AD63" s="15"/>
      <c r="AE63" s="15"/>
      <c r="AF63" s="15"/>
      <c r="AH63" s="21"/>
    </row>
    <row r="64" spans="1:34" ht="20" x14ac:dyDescent="0.2">
      <c r="A64" s="63"/>
      <c r="B64" s="64">
        <v>44983026</v>
      </c>
      <c r="C64" s="65" t="s">
        <v>4759</v>
      </c>
      <c r="D64" s="65" t="s">
        <v>41</v>
      </c>
      <c r="E64" s="66">
        <v>0.21479000000000001</v>
      </c>
      <c r="F64" s="66">
        <v>2</v>
      </c>
      <c r="G64" s="66"/>
      <c r="H64" s="66"/>
      <c r="I64" s="66">
        <f t="shared" si="23"/>
        <v>0</v>
      </c>
      <c r="J64" s="66">
        <f t="shared" si="24"/>
        <v>2</v>
      </c>
      <c r="K64" s="1">
        <v>6570</v>
      </c>
      <c r="L64" s="1">
        <v>6570</v>
      </c>
      <c r="M64" s="1">
        <v>1044.845955</v>
      </c>
      <c r="N64" s="1">
        <v>1044.845955</v>
      </c>
      <c r="O64" s="1"/>
      <c r="P64" s="1"/>
      <c r="Q64" s="1"/>
      <c r="R64" s="1"/>
      <c r="S64" s="1"/>
      <c r="T64" s="1"/>
      <c r="V64" s="1">
        <v>7420</v>
      </c>
      <c r="W64" s="1">
        <v>1378.3074300000001</v>
      </c>
      <c r="X64" s="15">
        <f t="shared" ref="X64" si="25">V64/L64</f>
        <v>1.1293759512937596</v>
      </c>
      <c r="Y64" s="15">
        <f t="shared" ref="Y64" si="26">X64-AF64</f>
        <v>1.1037239397549263</v>
      </c>
      <c r="Z64" s="16">
        <f t="shared" ref="Z64" si="27">K64*Y64</f>
        <v>7251.4662841898662</v>
      </c>
      <c r="AA64" s="16">
        <f t="shared" ref="AA64" si="28">Z64-K64</f>
        <v>681.4662841898662</v>
      </c>
      <c r="AB64" s="16">
        <f t="shared" ref="AB64" si="29">J64*AA64</f>
        <v>1362.9325683797324</v>
      </c>
      <c r="AC64" s="15">
        <f t="shared" ref="AC64" si="30">104.584835545197%-100%</f>
        <v>4.5848355451969969E-2</v>
      </c>
      <c r="AD64" s="15">
        <f t="shared" ref="AD64" si="31">101.199262415129%-100%</f>
        <v>1.1992624151289988E-2</v>
      </c>
      <c r="AE64" s="15">
        <f t="shared" ref="AE64" si="32">101.911505501324%-100%</f>
        <v>1.9115055013239957E-2</v>
      </c>
      <c r="AF64" s="15">
        <f t="shared" ref="AF64" si="33">AVERAGE(AC64:AE64)</f>
        <v>2.5652011538833303E-2</v>
      </c>
      <c r="AG64" s="17" t="s">
        <v>4760</v>
      </c>
      <c r="AH64" s="21"/>
    </row>
    <row r="65" spans="1:34" ht="20.5" thickBot="1" x14ac:dyDescent="0.25">
      <c r="A65" s="73">
        <v>44</v>
      </c>
      <c r="B65" s="74" t="s">
        <v>3754</v>
      </c>
      <c r="C65" s="75" t="s">
        <v>3755</v>
      </c>
      <c r="D65" s="75" t="s">
        <v>695</v>
      </c>
      <c r="E65" s="76">
        <v>0</v>
      </c>
      <c r="F65" s="76">
        <v>3</v>
      </c>
      <c r="G65" s="76"/>
      <c r="H65" s="76"/>
      <c r="I65" s="76">
        <f t="shared" si="23"/>
        <v>0</v>
      </c>
      <c r="J65" s="76">
        <f t="shared" si="24"/>
        <v>3</v>
      </c>
      <c r="K65" s="77">
        <v>690.05</v>
      </c>
      <c r="L65" s="77"/>
      <c r="M65" s="77">
        <v>4.05</v>
      </c>
      <c r="N65" s="77">
        <v>0</v>
      </c>
      <c r="O65" s="77">
        <v>0</v>
      </c>
      <c r="P65" s="77">
        <v>0</v>
      </c>
      <c r="Q65" s="77">
        <v>0</v>
      </c>
      <c r="R65" s="77">
        <v>0</v>
      </c>
      <c r="S65" s="77">
        <v>0</v>
      </c>
      <c r="T65" s="78">
        <v>0</v>
      </c>
      <c r="V65" s="77"/>
      <c r="W65" s="77">
        <v>0</v>
      </c>
      <c r="X65" s="15"/>
      <c r="Y65" s="15"/>
      <c r="Z65" s="16"/>
      <c r="AA65" s="16"/>
      <c r="AB65" s="16"/>
      <c r="AC65" s="15"/>
      <c r="AD65" s="15"/>
      <c r="AE65" s="15"/>
      <c r="AF65" s="15"/>
      <c r="AH65" s="21"/>
    </row>
  </sheetData>
  <mergeCells count="8">
    <mergeCell ref="AC8:AF8"/>
    <mergeCell ref="A1:T1"/>
    <mergeCell ref="N3:O3"/>
    <mergeCell ref="N4:O4"/>
    <mergeCell ref="N5:O5"/>
    <mergeCell ref="N6:O6"/>
    <mergeCell ref="N7:O7"/>
    <mergeCell ref="L8:V8"/>
  </mergeCells>
  <conditionalFormatting sqref="AA1:AB8 AA10:AB12 AA13 AA14:AB22 AA36:AB36 AA44:AB44 AA49:AB50 AA58:AB58 AA62:AB63 AA65:AB1048576 AA24:AB26 AA23">
    <cfRule type="cellIs" dxfId="194" priority="10" operator="lessThan">
      <formula>0</formula>
    </cfRule>
  </conditionalFormatting>
  <conditionalFormatting sqref="AA64:AB64">
    <cfRule type="cellIs" dxfId="193" priority="3" operator="lessThan">
      <formula>0</formula>
    </cfRule>
  </conditionalFormatting>
  <conditionalFormatting sqref="AB13">
    <cfRule type="cellIs" dxfId="192" priority="2" operator="lessThan">
      <formula>0</formula>
    </cfRule>
  </conditionalFormatting>
  <conditionalFormatting sqref="AB23">
    <cfRule type="cellIs" dxfId="191" priority="1" operator="lessThan">
      <formula>0</formula>
    </cfRule>
  </conditionalFormatting>
  <pageMargins left="0.7" right="0.7" top="0.78740157499999996" bottom="0.78740157499999996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0"/>
  <sheetViews>
    <sheetView workbookViewId="0">
      <selection activeCell="U15" sqref="U15"/>
    </sheetView>
  </sheetViews>
  <sheetFormatPr defaultColWidth="9" defaultRowHeight="14.5" x14ac:dyDescent="0.35"/>
  <cols>
    <col min="1" max="1" width="3.7265625" style="119" customWidth="1"/>
    <col min="2" max="2" width="13.26953125" style="7" customWidth="1"/>
    <col min="3" max="3" width="45.1796875" style="120" customWidth="1"/>
    <col min="4" max="4" width="3.81640625" style="120" customWidth="1"/>
    <col min="5" max="5" width="7.1796875" style="121" hidden="1" customWidth="1"/>
    <col min="6" max="6" width="9.26953125" style="121" customWidth="1"/>
    <col min="7" max="7" width="9.54296875" style="79" customWidth="1"/>
    <col min="8" max="8" width="10.54296875" style="79" customWidth="1"/>
    <col min="9" max="9" width="15.453125" style="79" hidden="1" customWidth="1"/>
    <col min="10" max="10" width="15.54296875" style="79" hidden="1" customWidth="1"/>
    <col min="11" max="11" width="14.54296875" style="79" hidden="1" customWidth="1"/>
    <col min="12" max="13" width="14" style="79" hidden="1" customWidth="1"/>
    <col min="14" max="14" width="14.54296875" style="79" hidden="1" customWidth="1"/>
    <col min="15" max="15" width="14.26953125" style="79" hidden="1" customWidth="1"/>
    <col min="16" max="16" width="16" style="79" hidden="1" customWidth="1"/>
    <col min="17" max="17" width="0" style="7" hidden="1" customWidth="1"/>
    <col min="18" max="18" width="9.54296875" style="79" customWidth="1"/>
    <col min="19" max="19" width="14.1796875" style="79" hidden="1" customWidth="1"/>
    <col min="20" max="24" width="12.7265625" style="7" customWidth="1"/>
    <col min="25" max="27" width="9" style="7"/>
    <col min="28" max="28" width="12.54296875" style="7" customWidth="1"/>
    <col min="29" max="29" width="19.81640625" style="7" customWidth="1"/>
    <col min="30" max="257" width="9" style="7"/>
    <col min="258" max="258" width="3.7265625" style="7" customWidth="1"/>
    <col min="259" max="259" width="13.26953125" style="7" customWidth="1"/>
    <col min="260" max="260" width="45.1796875" style="7" customWidth="1"/>
    <col min="261" max="261" width="3.81640625" style="7" customWidth="1"/>
    <col min="262" max="262" width="7.1796875" style="7" customWidth="1"/>
    <col min="263" max="263" width="9.26953125" style="7" customWidth="1"/>
    <col min="264" max="264" width="10.54296875" style="7" customWidth="1"/>
    <col min="265" max="265" width="15.453125" style="7" customWidth="1"/>
    <col min="266" max="266" width="15.54296875" style="7" customWidth="1"/>
    <col min="267" max="267" width="14.54296875" style="7" customWidth="1"/>
    <col min="268" max="269" width="14" style="7" customWidth="1"/>
    <col min="270" max="270" width="14.54296875" style="7" customWidth="1"/>
    <col min="271" max="271" width="14.26953125" style="7" customWidth="1"/>
    <col min="272" max="272" width="16" style="7" customWidth="1"/>
    <col min="273" max="513" width="9" style="7"/>
    <col min="514" max="514" width="3.7265625" style="7" customWidth="1"/>
    <col min="515" max="515" width="13.26953125" style="7" customWidth="1"/>
    <col min="516" max="516" width="45.1796875" style="7" customWidth="1"/>
    <col min="517" max="517" width="3.81640625" style="7" customWidth="1"/>
    <col min="518" max="518" width="7.1796875" style="7" customWidth="1"/>
    <col min="519" max="519" width="9.26953125" style="7" customWidth="1"/>
    <col min="520" max="520" width="10.54296875" style="7" customWidth="1"/>
    <col min="521" max="521" width="15.453125" style="7" customWidth="1"/>
    <col min="522" max="522" width="15.54296875" style="7" customWidth="1"/>
    <col min="523" max="523" width="14.54296875" style="7" customWidth="1"/>
    <col min="524" max="525" width="14" style="7" customWidth="1"/>
    <col min="526" max="526" width="14.54296875" style="7" customWidth="1"/>
    <col min="527" max="527" width="14.26953125" style="7" customWidth="1"/>
    <col min="528" max="528" width="16" style="7" customWidth="1"/>
    <col min="529" max="769" width="9" style="7"/>
    <col min="770" max="770" width="3.7265625" style="7" customWidth="1"/>
    <col min="771" max="771" width="13.26953125" style="7" customWidth="1"/>
    <col min="772" max="772" width="45.1796875" style="7" customWidth="1"/>
    <col min="773" max="773" width="3.81640625" style="7" customWidth="1"/>
    <col min="774" max="774" width="7.1796875" style="7" customWidth="1"/>
    <col min="775" max="775" width="9.26953125" style="7" customWidth="1"/>
    <col min="776" max="776" width="10.54296875" style="7" customWidth="1"/>
    <col min="777" max="777" width="15.453125" style="7" customWidth="1"/>
    <col min="778" max="778" width="15.54296875" style="7" customWidth="1"/>
    <col min="779" max="779" width="14.54296875" style="7" customWidth="1"/>
    <col min="780" max="781" width="14" style="7" customWidth="1"/>
    <col min="782" max="782" width="14.54296875" style="7" customWidth="1"/>
    <col min="783" max="783" width="14.26953125" style="7" customWidth="1"/>
    <col min="784" max="784" width="16" style="7" customWidth="1"/>
    <col min="785" max="1025" width="9" style="7"/>
    <col min="1026" max="1026" width="3.7265625" style="7" customWidth="1"/>
    <col min="1027" max="1027" width="13.26953125" style="7" customWidth="1"/>
    <col min="1028" max="1028" width="45.1796875" style="7" customWidth="1"/>
    <col min="1029" max="1029" width="3.81640625" style="7" customWidth="1"/>
    <col min="1030" max="1030" width="7.1796875" style="7" customWidth="1"/>
    <col min="1031" max="1031" width="9.26953125" style="7" customWidth="1"/>
    <col min="1032" max="1032" width="10.54296875" style="7" customWidth="1"/>
    <col min="1033" max="1033" width="15.453125" style="7" customWidth="1"/>
    <col min="1034" max="1034" width="15.54296875" style="7" customWidth="1"/>
    <col min="1035" max="1035" width="14.54296875" style="7" customWidth="1"/>
    <col min="1036" max="1037" width="14" style="7" customWidth="1"/>
    <col min="1038" max="1038" width="14.54296875" style="7" customWidth="1"/>
    <col min="1039" max="1039" width="14.26953125" style="7" customWidth="1"/>
    <col min="1040" max="1040" width="16" style="7" customWidth="1"/>
    <col min="1041" max="1281" width="9" style="7"/>
    <col min="1282" max="1282" width="3.7265625" style="7" customWidth="1"/>
    <col min="1283" max="1283" width="13.26953125" style="7" customWidth="1"/>
    <col min="1284" max="1284" width="45.1796875" style="7" customWidth="1"/>
    <col min="1285" max="1285" width="3.81640625" style="7" customWidth="1"/>
    <col min="1286" max="1286" width="7.1796875" style="7" customWidth="1"/>
    <col min="1287" max="1287" width="9.26953125" style="7" customWidth="1"/>
    <col min="1288" max="1288" width="10.54296875" style="7" customWidth="1"/>
    <col min="1289" max="1289" width="15.453125" style="7" customWidth="1"/>
    <col min="1290" max="1290" width="15.54296875" style="7" customWidth="1"/>
    <col min="1291" max="1291" width="14.54296875" style="7" customWidth="1"/>
    <col min="1292" max="1293" width="14" style="7" customWidth="1"/>
    <col min="1294" max="1294" width="14.54296875" style="7" customWidth="1"/>
    <col min="1295" max="1295" width="14.26953125" style="7" customWidth="1"/>
    <col min="1296" max="1296" width="16" style="7" customWidth="1"/>
    <col min="1297" max="1537" width="9" style="7"/>
    <col min="1538" max="1538" width="3.7265625" style="7" customWidth="1"/>
    <col min="1539" max="1539" width="13.26953125" style="7" customWidth="1"/>
    <col min="1540" max="1540" width="45.1796875" style="7" customWidth="1"/>
    <col min="1541" max="1541" width="3.81640625" style="7" customWidth="1"/>
    <col min="1542" max="1542" width="7.1796875" style="7" customWidth="1"/>
    <col min="1543" max="1543" width="9.26953125" style="7" customWidth="1"/>
    <col min="1544" max="1544" width="10.54296875" style="7" customWidth="1"/>
    <col min="1545" max="1545" width="15.453125" style="7" customWidth="1"/>
    <col min="1546" max="1546" width="15.54296875" style="7" customWidth="1"/>
    <col min="1547" max="1547" width="14.54296875" style="7" customWidth="1"/>
    <col min="1548" max="1549" width="14" style="7" customWidth="1"/>
    <col min="1550" max="1550" width="14.54296875" style="7" customWidth="1"/>
    <col min="1551" max="1551" width="14.26953125" style="7" customWidth="1"/>
    <col min="1552" max="1552" width="16" style="7" customWidth="1"/>
    <col min="1553" max="1793" width="9" style="7"/>
    <col min="1794" max="1794" width="3.7265625" style="7" customWidth="1"/>
    <col min="1795" max="1795" width="13.26953125" style="7" customWidth="1"/>
    <col min="1796" max="1796" width="45.1796875" style="7" customWidth="1"/>
    <col min="1797" max="1797" width="3.81640625" style="7" customWidth="1"/>
    <col min="1798" max="1798" width="7.1796875" style="7" customWidth="1"/>
    <col min="1799" max="1799" width="9.26953125" style="7" customWidth="1"/>
    <col min="1800" max="1800" width="10.54296875" style="7" customWidth="1"/>
    <col min="1801" max="1801" width="15.453125" style="7" customWidth="1"/>
    <col min="1802" max="1802" width="15.54296875" style="7" customWidth="1"/>
    <col min="1803" max="1803" width="14.54296875" style="7" customWidth="1"/>
    <col min="1804" max="1805" width="14" style="7" customWidth="1"/>
    <col min="1806" max="1806" width="14.54296875" style="7" customWidth="1"/>
    <col min="1807" max="1807" width="14.26953125" style="7" customWidth="1"/>
    <col min="1808" max="1808" width="16" style="7" customWidth="1"/>
    <col min="1809" max="2049" width="9" style="7"/>
    <col min="2050" max="2050" width="3.7265625" style="7" customWidth="1"/>
    <col min="2051" max="2051" width="13.26953125" style="7" customWidth="1"/>
    <col min="2052" max="2052" width="45.1796875" style="7" customWidth="1"/>
    <col min="2053" max="2053" width="3.81640625" style="7" customWidth="1"/>
    <col min="2054" max="2054" width="7.1796875" style="7" customWidth="1"/>
    <col min="2055" max="2055" width="9.26953125" style="7" customWidth="1"/>
    <col min="2056" max="2056" width="10.54296875" style="7" customWidth="1"/>
    <col min="2057" max="2057" width="15.453125" style="7" customWidth="1"/>
    <col min="2058" max="2058" width="15.54296875" style="7" customWidth="1"/>
    <col min="2059" max="2059" width="14.54296875" style="7" customWidth="1"/>
    <col min="2060" max="2061" width="14" style="7" customWidth="1"/>
    <col min="2062" max="2062" width="14.54296875" style="7" customWidth="1"/>
    <col min="2063" max="2063" width="14.26953125" style="7" customWidth="1"/>
    <col min="2064" max="2064" width="16" style="7" customWidth="1"/>
    <col min="2065" max="2305" width="9" style="7"/>
    <col min="2306" max="2306" width="3.7265625" style="7" customWidth="1"/>
    <col min="2307" max="2307" width="13.26953125" style="7" customWidth="1"/>
    <col min="2308" max="2308" width="45.1796875" style="7" customWidth="1"/>
    <col min="2309" max="2309" width="3.81640625" style="7" customWidth="1"/>
    <col min="2310" max="2310" width="7.1796875" style="7" customWidth="1"/>
    <col min="2311" max="2311" width="9.26953125" style="7" customWidth="1"/>
    <col min="2312" max="2312" width="10.54296875" style="7" customWidth="1"/>
    <col min="2313" max="2313" width="15.453125" style="7" customWidth="1"/>
    <col min="2314" max="2314" width="15.54296875" style="7" customWidth="1"/>
    <col min="2315" max="2315" width="14.54296875" style="7" customWidth="1"/>
    <col min="2316" max="2317" width="14" style="7" customWidth="1"/>
    <col min="2318" max="2318" width="14.54296875" style="7" customWidth="1"/>
    <col min="2319" max="2319" width="14.26953125" style="7" customWidth="1"/>
    <col min="2320" max="2320" width="16" style="7" customWidth="1"/>
    <col min="2321" max="2561" width="9" style="7"/>
    <col min="2562" max="2562" width="3.7265625" style="7" customWidth="1"/>
    <col min="2563" max="2563" width="13.26953125" style="7" customWidth="1"/>
    <col min="2564" max="2564" width="45.1796875" style="7" customWidth="1"/>
    <col min="2565" max="2565" width="3.81640625" style="7" customWidth="1"/>
    <col min="2566" max="2566" width="7.1796875" style="7" customWidth="1"/>
    <col min="2567" max="2567" width="9.26953125" style="7" customWidth="1"/>
    <col min="2568" max="2568" width="10.54296875" style="7" customWidth="1"/>
    <col min="2569" max="2569" width="15.453125" style="7" customWidth="1"/>
    <col min="2570" max="2570" width="15.54296875" style="7" customWidth="1"/>
    <col min="2571" max="2571" width="14.54296875" style="7" customWidth="1"/>
    <col min="2572" max="2573" width="14" style="7" customWidth="1"/>
    <col min="2574" max="2574" width="14.54296875" style="7" customWidth="1"/>
    <col min="2575" max="2575" width="14.26953125" style="7" customWidth="1"/>
    <col min="2576" max="2576" width="16" style="7" customWidth="1"/>
    <col min="2577" max="2817" width="9" style="7"/>
    <col min="2818" max="2818" width="3.7265625" style="7" customWidth="1"/>
    <col min="2819" max="2819" width="13.26953125" style="7" customWidth="1"/>
    <col min="2820" max="2820" width="45.1796875" style="7" customWidth="1"/>
    <col min="2821" max="2821" width="3.81640625" style="7" customWidth="1"/>
    <col min="2822" max="2822" width="7.1796875" style="7" customWidth="1"/>
    <col min="2823" max="2823" width="9.26953125" style="7" customWidth="1"/>
    <col min="2824" max="2824" width="10.54296875" style="7" customWidth="1"/>
    <col min="2825" max="2825" width="15.453125" style="7" customWidth="1"/>
    <col min="2826" max="2826" width="15.54296875" style="7" customWidth="1"/>
    <col min="2827" max="2827" width="14.54296875" style="7" customWidth="1"/>
    <col min="2828" max="2829" width="14" style="7" customWidth="1"/>
    <col min="2830" max="2830" width="14.54296875" style="7" customWidth="1"/>
    <col min="2831" max="2831" width="14.26953125" style="7" customWidth="1"/>
    <col min="2832" max="2832" width="16" style="7" customWidth="1"/>
    <col min="2833" max="3073" width="9" style="7"/>
    <col min="3074" max="3074" width="3.7265625" style="7" customWidth="1"/>
    <col min="3075" max="3075" width="13.26953125" style="7" customWidth="1"/>
    <col min="3076" max="3076" width="45.1796875" style="7" customWidth="1"/>
    <col min="3077" max="3077" width="3.81640625" style="7" customWidth="1"/>
    <col min="3078" max="3078" width="7.1796875" style="7" customWidth="1"/>
    <col min="3079" max="3079" width="9.26953125" style="7" customWidth="1"/>
    <col min="3080" max="3080" width="10.54296875" style="7" customWidth="1"/>
    <col min="3081" max="3081" width="15.453125" style="7" customWidth="1"/>
    <col min="3082" max="3082" width="15.54296875" style="7" customWidth="1"/>
    <col min="3083" max="3083" width="14.54296875" style="7" customWidth="1"/>
    <col min="3084" max="3085" width="14" style="7" customWidth="1"/>
    <col min="3086" max="3086" width="14.54296875" style="7" customWidth="1"/>
    <col min="3087" max="3087" width="14.26953125" style="7" customWidth="1"/>
    <col min="3088" max="3088" width="16" style="7" customWidth="1"/>
    <col min="3089" max="3329" width="9" style="7"/>
    <col min="3330" max="3330" width="3.7265625" style="7" customWidth="1"/>
    <col min="3331" max="3331" width="13.26953125" style="7" customWidth="1"/>
    <col min="3332" max="3332" width="45.1796875" style="7" customWidth="1"/>
    <col min="3333" max="3333" width="3.81640625" style="7" customWidth="1"/>
    <col min="3334" max="3334" width="7.1796875" style="7" customWidth="1"/>
    <col min="3335" max="3335" width="9.26953125" style="7" customWidth="1"/>
    <col min="3336" max="3336" width="10.54296875" style="7" customWidth="1"/>
    <col min="3337" max="3337" width="15.453125" style="7" customWidth="1"/>
    <col min="3338" max="3338" width="15.54296875" style="7" customWidth="1"/>
    <col min="3339" max="3339" width="14.54296875" style="7" customWidth="1"/>
    <col min="3340" max="3341" width="14" style="7" customWidth="1"/>
    <col min="3342" max="3342" width="14.54296875" style="7" customWidth="1"/>
    <col min="3343" max="3343" width="14.26953125" style="7" customWidth="1"/>
    <col min="3344" max="3344" width="16" style="7" customWidth="1"/>
    <col min="3345" max="3585" width="9" style="7"/>
    <col min="3586" max="3586" width="3.7265625" style="7" customWidth="1"/>
    <col min="3587" max="3587" width="13.26953125" style="7" customWidth="1"/>
    <col min="3588" max="3588" width="45.1796875" style="7" customWidth="1"/>
    <col min="3589" max="3589" width="3.81640625" style="7" customWidth="1"/>
    <col min="3590" max="3590" width="7.1796875" style="7" customWidth="1"/>
    <col min="3591" max="3591" width="9.26953125" style="7" customWidth="1"/>
    <col min="3592" max="3592" width="10.54296875" style="7" customWidth="1"/>
    <col min="3593" max="3593" width="15.453125" style="7" customWidth="1"/>
    <col min="3594" max="3594" width="15.54296875" style="7" customWidth="1"/>
    <col min="3595" max="3595" width="14.54296875" style="7" customWidth="1"/>
    <col min="3596" max="3597" width="14" style="7" customWidth="1"/>
    <col min="3598" max="3598" width="14.54296875" style="7" customWidth="1"/>
    <col min="3599" max="3599" width="14.26953125" style="7" customWidth="1"/>
    <col min="3600" max="3600" width="16" style="7" customWidth="1"/>
    <col min="3601" max="3841" width="9" style="7"/>
    <col min="3842" max="3842" width="3.7265625" style="7" customWidth="1"/>
    <col min="3843" max="3843" width="13.26953125" style="7" customWidth="1"/>
    <col min="3844" max="3844" width="45.1796875" style="7" customWidth="1"/>
    <col min="3845" max="3845" width="3.81640625" style="7" customWidth="1"/>
    <col min="3846" max="3846" width="7.1796875" style="7" customWidth="1"/>
    <col min="3847" max="3847" width="9.26953125" style="7" customWidth="1"/>
    <col min="3848" max="3848" width="10.54296875" style="7" customWidth="1"/>
    <col min="3849" max="3849" width="15.453125" style="7" customWidth="1"/>
    <col min="3850" max="3850" width="15.54296875" style="7" customWidth="1"/>
    <col min="3851" max="3851" width="14.54296875" style="7" customWidth="1"/>
    <col min="3852" max="3853" width="14" style="7" customWidth="1"/>
    <col min="3854" max="3854" width="14.54296875" style="7" customWidth="1"/>
    <col min="3855" max="3855" width="14.26953125" style="7" customWidth="1"/>
    <col min="3856" max="3856" width="16" style="7" customWidth="1"/>
    <col min="3857" max="4097" width="9" style="7"/>
    <col min="4098" max="4098" width="3.7265625" style="7" customWidth="1"/>
    <col min="4099" max="4099" width="13.26953125" style="7" customWidth="1"/>
    <col min="4100" max="4100" width="45.1796875" style="7" customWidth="1"/>
    <col min="4101" max="4101" width="3.81640625" style="7" customWidth="1"/>
    <col min="4102" max="4102" width="7.1796875" style="7" customWidth="1"/>
    <col min="4103" max="4103" width="9.26953125" style="7" customWidth="1"/>
    <col min="4104" max="4104" width="10.54296875" style="7" customWidth="1"/>
    <col min="4105" max="4105" width="15.453125" style="7" customWidth="1"/>
    <col min="4106" max="4106" width="15.54296875" style="7" customWidth="1"/>
    <col min="4107" max="4107" width="14.54296875" style="7" customWidth="1"/>
    <col min="4108" max="4109" width="14" style="7" customWidth="1"/>
    <col min="4110" max="4110" width="14.54296875" style="7" customWidth="1"/>
    <col min="4111" max="4111" width="14.26953125" style="7" customWidth="1"/>
    <col min="4112" max="4112" width="16" style="7" customWidth="1"/>
    <col min="4113" max="4353" width="9" style="7"/>
    <col min="4354" max="4354" width="3.7265625" style="7" customWidth="1"/>
    <col min="4355" max="4355" width="13.26953125" style="7" customWidth="1"/>
    <col min="4356" max="4356" width="45.1796875" style="7" customWidth="1"/>
    <col min="4357" max="4357" width="3.81640625" style="7" customWidth="1"/>
    <col min="4358" max="4358" width="7.1796875" style="7" customWidth="1"/>
    <col min="4359" max="4359" width="9.26953125" style="7" customWidth="1"/>
    <col min="4360" max="4360" width="10.54296875" style="7" customWidth="1"/>
    <col min="4361" max="4361" width="15.453125" style="7" customWidth="1"/>
    <col min="4362" max="4362" width="15.54296875" style="7" customWidth="1"/>
    <col min="4363" max="4363" width="14.54296875" style="7" customWidth="1"/>
    <col min="4364" max="4365" width="14" style="7" customWidth="1"/>
    <col min="4366" max="4366" width="14.54296875" style="7" customWidth="1"/>
    <col min="4367" max="4367" width="14.26953125" style="7" customWidth="1"/>
    <col min="4368" max="4368" width="16" style="7" customWidth="1"/>
    <col min="4369" max="4609" width="9" style="7"/>
    <col min="4610" max="4610" width="3.7265625" style="7" customWidth="1"/>
    <col min="4611" max="4611" width="13.26953125" style="7" customWidth="1"/>
    <col min="4612" max="4612" width="45.1796875" style="7" customWidth="1"/>
    <col min="4613" max="4613" width="3.81640625" style="7" customWidth="1"/>
    <col min="4614" max="4614" width="7.1796875" style="7" customWidth="1"/>
    <col min="4615" max="4615" width="9.26953125" style="7" customWidth="1"/>
    <col min="4616" max="4616" width="10.54296875" style="7" customWidth="1"/>
    <col min="4617" max="4617" width="15.453125" style="7" customWidth="1"/>
    <col min="4618" max="4618" width="15.54296875" style="7" customWidth="1"/>
    <col min="4619" max="4619" width="14.54296875" style="7" customWidth="1"/>
    <col min="4620" max="4621" width="14" style="7" customWidth="1"/>
    <col min="4622" max="4622" width="14.54296875" style="7" customWidth="1"/>
    <col min="4623" max="4623" width="14.26953125" style="7" customWidth="1"/>
    <col min="4624" max="4624" width="16" style="7" customWidth="1"/>
    <col min="4625" max="4865" width="9" style="7"/>
    <col min="4866" max="4866" width="3.7265625" style="7" customWidth="1"/>
    <col min="4867" max="4867" width="13.26953125" style="7" customWidth="1"/>
    <col min="4868" max="4868" width="45.1796875" style="7" customWidth="1"/>
    <col min="4869" max="4869" width="3.81640625" style="7" customWidth="1"/>
    <col min="4870" max="4870" width="7.1796875" style="7" customWidth="1"/>
    <col min="4871" max="4871" width="9.26953125" style="7" customWidth="1"/>
    <col min="4872" max="4872" width="10.54296875" style="7" customWidth="1"/>
    <col min="4873" max="4873" width="15.453125" style="7" customWidth="1"/>
    <col min="4874" max="4874" width="15.54296875" style="7" customWidth="1"/>
    <col min="4875" max="4875" width="14.54296875" style="7" customWidth="1"/>
    <col min="4876" max="4877" width="14" style="7" customWidth="1"/>
    <col min="4878" max="4878" width="14.54296875" style="7" customWidth="1"/>
    <col min="4879" max="4879" width="14.26953125" style="7" customWidth="1"/>
    <col min="4880" max="4880" width="16" style="7" customWidth="1"/>
    <col min="4881" max="5121" width="9" style="7"/>
    <col min="5122" max="5122" width="3.7265625" style="7" customWidth="1"/>
    <col min="5123" max="5123" width="13.26953125" style="7" customWidth="1"/>
    <col min="5124" max="5124" width="45.1796875" style="7" customWidth="1"/>
    <col min="5125" max="5125" width="3.81640625" style="7" customWidth="1"/>
    <col min="5126" max="5126" width="7.1796875" style="7" customWidth="1"/>
    <col min="5127" max="5127" width="9.26953125" style="7" customWidth="1"/>
    <col min="5128" max="5128" width="10.54296875" style="7" customWidth="1"/>
    <col min="5129" max="5129" width="15.453125" style="7" customWidth="1"/>
    <col min="5130" max="5130" width="15.54296875" style="7" customWidth="1"/>
    <col min="5131" max="5131" width="14.54296875" style="7" customWidth="1"/>
    <col min="5132" max="5133" width="14" style="7" customWidth="1"/>
    <col min="5134" max="5134" width="14.54296875" style="7" customWidth="1"/>
    <col min="5135" max="5135" width="14.26953125" style="7" customWidth="1"/>
    <col min="5136" max="5136" width="16" style="7" customWidth="1"/>
    <col min="5137" max="5377" width="9" style="7"/>
    <col min="5378" max="5378" width="3.7265625" style="7" customWidth="1"/>
    <col min="5379" max="5379" width="13.26953125" style="7" customWidth="1"/>
    <col min="5380" max="5380" width="45.1796875" style="7" customWidth="1"/>
    <col min="5381" max="5381" width="3.81640625" style="7" customWidth="1"/>
    <col min="5382" max="5382" width="7.1796875" style="7" customWidth="1"/>
    <col min="5383" max="5383" width="9.26953125" style="7" customWidth="1"/>
    <col min="5384" max="5384" width="10.54296875" style="7" customWidth="1"/>
    <col min="5385" max="5385" width="15.453125" style="7" customWidth="1"/>
    <col min="5386" max="5386" width="15.54296875" style="7" customWidth="1"/>
    <col min="5387" max="5387" width="14.54296875" style="7" customWidth="1"/>
    <col min="5388" max="5389" width="14" style="7" customWidth="1"/>
    <col min="5390" max="5390" width="14.54296875" style="7" customWidth="1"/>
    <col min="5391" max="5391" width="14.26953125" style="7" customWidth="1"/>
    <col min="5392" max="5392" width="16" style="7" customWidth="1"/>
    <col min="5393" max="5633" width="9" style="7"/>
    <col min="5634" max="5634" width="3.7265625" style="7" customWidth="1"/>
    <col min="5635" max="5635" width="13.26953125" style="7" customWidth="1"/>
    <col min="5636" max="5636" width="45.1796875" style="7" customWidth="1"/>
    <col min="5637" max="5637" width="3.81640625" style="7" customWidth="1"/>
    <col min="5638" max="5638" width="7.1796875" style="7" customWidth="1"/>
    <col min="5639" max="5639" width="9.26953125" style="7" customWidth="1"/>
    <col min="5640" max="5640" width="10.54296875" style="7" customWidth="1"/>
    <col min="5641" max="5641" width="15.453125" style="7" customWidth="1"/>
    <col min="5642" max="5642" width="15.54296875" style="7" customWidth="1"/>
    <col min="5643" max="5643" width="14.54296875" style="7" customWidth="1"/>
    <col min="5644" max="5645" width="14" style="7" customWidth="1"/>
    <col min="5646" max="5646" width="14.54296875" style="7" customWidth="1"/>
    <col min="5647" max="5647" width="14.26953125" style="7" customWidth="1"/>
    <col min="5648" max="5648" width="16" style="7" customWidth="1"/>
    <col min="5649" max="5889" width="9" style="7"/>
    <col min="5890" max="5890" width="3.7265625" style="7" customWidth="1"/>
    <col min="5891" max="5891" width="13.26953125" style="7" customWidth="1"/>
    <col min="5892" max="5892" width="45.1796875" style="7" customWidth="1"/>
    <col min="5893" max="5893" width="3.81640625" style="7" customWidth="1"/>
    <col min="5894" max="5894" width="7.1796875" style="7" customWidth="1"/>
    <col min="5895" max="5895" width="9.26953125" style="7" customWidth="1"/>
    <col min="5896" max="5896" width="10.54296875" style="7" customWidth="1"/>
    <col min="5897" max="5897" width="15.453125" style="7" customWidth="1"/>
    <col min="5898" max="5898" width="15.54296875" style="7" customWidth="1"/>
    <col min="5899" max="5899" width="14.54296875" style="7" customWidth="1"/>
    <col min="5900" max="5901" width="14" style="7" customWidth="1"/>
    <col min="5902" max="5902" width="14.54296875" style="7" customWidth="1"/>
    <col min="5903" max="5903" width="14.26953125" style="7" customWidth="1"/>
    <col min="5904" max="5904" width="16" style="7" customWidth="1"/>
    <col min="5905" max="6145" width="9" style="7"/>
    <col min="6146" max="6146" width="3.7265625" style="7" customWidth="1"/>
    <col min="6147" max="6147" width="13.26953125" style="7" customWidth="1"/>
    <col min="6148" max="6148" width="45.1796875" style="7" customWidth="1"/>
    <col min="6149" max="6149" width="3.81640625" style="7" customWidth="1"/>
    <col min="6150" max="6150" width="7.1796875" style="7" customWidth="1"/>
    <col min="6151" max="6151" width="9.26953125" style="7" customWidth="1"/>
    <col min="6152" max="6152" width="10.54296875" style="7" customWidth="1"/>
    <col min="6153" max="6153" width="15.453125" style="7" customWidth="1"/>
    <col min="6154" max="6154" width="15.54296875" style="7" customWidth="1"/>
    <col min="6155" max="6155" width="14.54296875" style="7" customWidth="1"/>
    <col min="6156" max="6157" width="14" style="7" customWidth="1"/>
    <col min="6158" max="6158" width="14.54296875" style="7" customWidth="1"/>
    <col min="6159" max="6159" width="14.26953125" style="7" customWidth="1"/>
    <col min="6160" max="6160" width="16" style="7" customWidth="1"/>
    <col min="6161" max="6401" width="9" style="7"/>
    <col min="6402" max="6402" width="3.7265625" style="7" customWidth="1"/>
    <col min="6403" max="6403" width="13.26953125" style="7" customWidth="1"/>
    <col min="6404" max="6404" width="45.1796875" style="7" customWidth="1"/>
    <col min="6405" max="6405" width="3.81640625" style="7" customWidth="1"/>
    <col min="6406" max="6406" width="7.1796875" style="7" customWidth="1"/>
    <col min="6407" max="6407" width="9.26953125" style="7" customWidth="1"/>
    <col min="6408" max="6408" width="10.54296875" style="7" customWidth="1"/>
    <col min="6409" max="6409" width="15.453125" style="7" customWidth="1"/>
    <col min="6410" max="6410" width="15.54296875" style="7" customWidth="1"/>
    <col min="6411" max="6411" width="14.54296875" style="7" customWidth="1"/>
    <col min="6412" max="6413" width="14" style="7" customWidth="1"/>
    <col min="6414" max="6414" width="14.54296875" style="7" customWidth="1"/>
    <col min="6415" max="6415" width="14.26953125" style="7" customWidth="1"/>
    <col min="6416" max="6416" width="16" style="7" customWidth="1"/>
    <col min="6417" max="6657" width="9" style="7"/>
    <col min="6658" max="6658" width="3.7265625" style="7" customWidth="1"/>
    <col min="6659" max="6659" width="13.26953125" style="7" customWidth="1"/>
    <col min="6660" max="6660" width="45.1796875" style="7" customWidth="1"/>
    <col min="6661" max="6661" width="3.81640625" style="7" customWidth="1"/>
    <col min="6662" max="6662" width="7.1796875" style="7" customWidth="1"/>
    <col min="6663" max="6663" width="9.26953125" style="7" customWidth="1"/>
    <col min="6664" max="6664" width="10.54296875" style="7" customWidth="1"/>
    <col min="6665" max="6665" width="15.453125" style="7" customWidth="1"/>
    <col min="6666" max="6666" width="15.54296875" style="7" customWidth="1"/>
    <col min="6667" max="6667" width="14.54296875" style="7" customWidth="1"/>
    <col min="6668" max="6669" width="14" style="7" customWidth="1"/>
    <col min="6670" max="6670" width="14.54296875" style="7" customWidth="1"/>
    <col min="6671" max="6671" width="14.26953125" style="7" customWidth="1"/>
    <col min="6672" max="6672" width="16" style="7" customWidth="1"/>
    <col min="6673" max="6913" width="9" style="7"/>
    <col min="6914" max="6914" width="3.7265625" style="7" customWidth="1"/>
    <col min="6915" max="6915" width="13.26953125" style="7" customWidth="1"/>
    <col min="6916" max="6916" width="45.1796875" style="7" customWidth="1"/>
    <col min="6917" max="6917" width="3.81640625" style="7" customWidth="1"/>
    <col min="6918" max="6918" width="7.1796875" style="7" customWidth="1"/>
    <col min="6919" max="6919" width="9.26953125" style="7" customWidth="1"/>
    <col min="6920" max="6920" width="10.54296875" style="7" customWidth="1"/>
    <col min="6921" max="6921" width="15.453125" style="7" customWidth="1"/>
    <col min="6922" max="6922" width="15.54296875" style="7" customWidth="1"/>
    <col min="6923" max="6923" width="14.54296875" style="7" customWidth="1"/>
    <col min="6924" max="6925" width="14" style="7" customWidth="1"/>
    <col min="6926" max="6926" width="14.54296875" style="7" customWidth="1"/>
    <col min="6927" max="6927" width="14.26953125" style="7" customWidth="1"/>
    <col min="6928" max="6928" width="16" style="7" customWidth="1"/>
    <col min="6929" max="7169" width="9" style="7"/>
    <col min="7170" max="7170" width="3.7265625" style="7" customWidth="1"/>
    <col min="7171" max="7171" width="13.26953125" style="7" customWidth="1"/>
    <col min="7172" max="7172" width="45.1796875" style="7" customWidth="1"/>
    <col min="7173" max="7173" width="3.81640625" style="7" customWidth="1"/>
    <col min="7174" max="7174" width="7.1796875" style="7" customWidth="1"/>
    <col min="7175" max="7175" width="9.26953125" style="7" customWidth="1"/>
    <col min="7176" max="7176" width="10.54296875" style="7" customWidth="1"/>
    <col min="7177" max="7177" width="15.453125" style="7" customWidth="1"/>
    <col min="7178" max="7178" width="15.54296875" style="7" customWidth="1"/>
    <col min="7179" max="7179" width="14.54296875" style="7" customWidth="1"/>
    <col min="7180" max="7181" width="14" style="7" customWidth="1"/>
    <col min="7182" max="7182" width="14.54296875" style="7" customWidth="1"/>
    <col min="7183" max="7183" width="14.26953125" style="7" customWidth="1"/>
    <col min="7184" max="7184" width="16" style="7" customWidth="1"/>
    <col min="7185" max="7425" width="9" style="7"/>
    <col min="7426" max="7426" width="3.7265625" style="7" customWidth="1"/>
    <col min="7427" max="7427" width="13.26953125" style="7" customWidth="1"/>
    <col min="7428" max="7428" width="45.1796875" style="7" customWidth="1"/>
    <col min="7429" max="7429" width="3.81640625" style="7" customWidth="1"/>
    <col min="7430" max="7430" width="7.1796875" style="7" customWidth="1"/>
    <col min="7431" max="7431" width="9.26953125" style="7" customWidth="1"/>
    <col min="7432" max="7432" width="10.54296875" style="7" customWidth="1"/>
    <col min="7433" max="7433" width="15.453125" style="7" customWidth="1"/>
    <col min="7434" max="7434" width="15.54296875" style="7" customWidth="1"/>
    <col min="7435" max="7435" width="14.54296875" style="7" customWidth="1"/>
    <col min="7436" max="7437" width="14" style="7" customWidth="1"/>
    <col min="7438" max="7438" width="14.54296875" style="7" customWidth="1"/>
    <col min="7439" max="7439" width="14.26953125" style="7" customWidth="1"/>
    <col min="7440" max="7440" width="16" style="7" customWidth="1"/>
    <col min="7441" max="7681" width="9" style="7"/>
    <col min="7682" max="7682" width="3.7265625" style="7" customWidth="1"/>
    <col min="7683" max="7683" width="13.26953125" style="7" customWidth="1"/>
    <col min="7684" max="7684" width="45.1796875" style="7" customWidth="1"/>
    <col min="7685" max="7685" width="3.81640625" style="7" customWidth="1"/>
    <col min="7686" max="7686" width="7.1796875" style="7" customWidth="1"/>
    <col min="7687" max="7687" width="9.26953125" style="7" customWidth="1"/>
    <col min="7688" max="7688" width="10.54296875" style="7" customWidth="1"/>
    <col min="7689" max="7689" width="15.453125" style="7" customWidth="1"/>
    <col min="7690" max="7690" width="15.54296875" style="7" customWidth="1"/>
    <col min="7691" max="7691" width="14.54296875" style="7" customWidth="1"/>
    <col min="7692" max="7693" width="14" style="7" customWidth="1"/>
    <col min="7694" max="7694" width="14.54296875" style="7" customWidth="1"/>
    <col min="7695" max="7695" width="14.26953125" style="7" customWidth="1"/>
    <col min="7696" max="7696" width="16" style="7" customWidth="1"/>
    <col min="7697" max="7937" width="9" style="7"/>
    <col min="7938" max="7938" width="3.7265625" style="7" customWidth="1"/>
    <col min="7939" max="7939" width="13.26953125" style="7" customWidth="1"/>
    <col min="7940" max="7940" width="45.1796875" style="7" customWidth="1"/>
    <col min="7941" max="7941" width="3.81640625" style="7" customWidth="1"/>
    <col min="7942" max="7942" width="7.1796875" style="7" customWidth="1"/>
    <col min="7943" max="7943" width="9.26953125" style="7" customWidth="1"/>
    <col min="7944" max="7944" width="10.54296875" style="7" customWidth="1"/>
    <col min="7945" max="7945" width="15.453125" style="7" customWidth="1"/>
    <col min="7946" max="7946" width="15.54296875" style="7" customWidth="1"/>
    <col min="7947" max="7947" width="14.54296875" style="7" customWidth="1"/>
    <col min="7948" max="7949" width="14" style="7" customWidth="1"/>
    <col min="7950" max="7950" width="14.54296875" style="7" customWidth="1"/>
    <col min="7951" max="7951" width="14.26953125" style="7" customWidth="1"/>
    <col min="7952" max="7952" width="16" style="7" customWidth="1"/>
    <col min="7953" max="8193" width="9" style="7"/>
    <col min="8194" max="8194" width="3.7265625" style="7" customWidth="1"/>
    <col min="8195" max="8195" width="13.26953125" style="7" customWidth="1"/>
    <col min="8196" max="8196" width="45.1796875" style="7" customWidth="1"/>
    <col min="8197" max="8197" width="3.81640625" style="7" customWidth="1"/>
    <col min="8198" max="8198" width="7.1796875" style="7" customWidth="1"/>
    <col min="8199" max="8199" width="9.26953125" style="7" customWidth="1"/>
    <col min="8200" max="8200" width="10.54296875" style="7" customWidth="1"/>
    <col min="8201" max="8201" width="15.453125" style="7" customWidth="1"/>
    <col min="8202" max="8202" width="15.54296875" style="7" customWidth="1"/>
    <col min="8203" max="8203" width="14.54296875" style="7" customWidth="1"/>
    <col min="8204" max="8205" width="14" style="7" customWidth="1"/>
    <col min="8206" max="8206" width="14.54296875" style="7" customWidth="1"/>
    <col min="8207" max="8207" width="14.26953125" style="7" customWidth="1"/>
    <col min="8208" max="8208" width="16" style="7" customWidth="1"/>
    <col min="8209" max="8449" width="9" style="7"/>
    <col min="8450" max="8450" width="3.7265625" style="7" customWidth="1"/>
    <col min="8451" max="8451" width="13.26953125" style="7" customWidth="1"/>
    <col min="8452" max="8452" width="45.1796875" style="7" customWidth="1"/>
    <col min="8453" max="8453" width="3.81640625" style="7" customWidth="1"/>
    <col min="8454" max="8454" width="7.1796875" style="7" customWidth="1"/>
    <col min="8455" max="8455" width="9.26953125" style="7" customWidth="1"/>
    <col min="8456" max="8456" width="10.54296875" style="7" customWidth="1"/>
    <col min="8457" max="8457" width="15.453125" style="7" customWidth="1"/>
    <col min="8458" max="8458" width="15.54296875" style="7" customWidth="1"/>
    <col min="8459" max="8459" width="14.54296875" style="7" customWidth="1"/>
    <col min="8460" max="8461" width="14" style="7" customWidth="1"/>
    <col min="8462" max="8462" width="14.54296875" style="7" customWidth="1"/>
    <col min="8463" max="8463" width="14.26953125" style="7" customWidth="1"/>
    <col min="8464" max="8464" width="16" style="7" customWidth="1"/>
    <col min="8465" max="8705" width="9" style="7"/>
    <col min="8706" max="8706" width="3.7265625" style="7" customWidth="1"/>
    <col min="8707" max="8707" width="13.26953125" style="7" customWidth="1"/>
    <col min="8708" max="8708" width="45.1796875" style="7" customWidth="1"/>
    <col min="8709" max="8709" width="3.81640625" style="7" customWidth="1"/>
    <col min="8710" max="8710" width="7.1796875" style="7" customWidth="1"/>
    <col min="8711" max="8711" width="9.26953125" style="7" customWidth="1"/>
    <col min="8712" max="8712" width="10.54296875" style="7" customWidth="1"/>
    <col min="8713" max="8713" width="15.453125" style="7" customWidth="1"/>
    <col min="8714" max="8714" width="15.54296875" style="7" customWidth="1"/>
    <col min="8715" max="8715" width="14.54296875" style="7" customWidth="1"/>
    <col min="8716" max="8717" width="14" style="7" customWidth="1"/>
    <col min="8718" max="8718" width="14.54296875" style="7" customWidth="1"/>
    <col min="8719" max="8719" width="14.26953125" style="7" customWidth="1"/>
    <col min="8720" max="8720" width="16" style="7" customWidth="1"/>
    <col min="8721" max="8961" width="9" style="7"/>
    <col min="8962" max="8962" width="3.7265625" style="7" customWidth="1"/>
    <col min="8963" max="8963" width="13.26953125" style="7" customWidth="1"/>
    <col min="8964" max="8964" width="45.1796875" style="7" customWidth="1"/>
    <col min="8965" max="8965" width="3.81640625" style="7" customWidth="1"/>
    <col min="8966" max="8966" width="7.1796875" style="7" customWidth="1"/>
    <col min="8967" max="8967" width="9.26953125" style="7" customWidth="1"/>
    <col min="8968" max="8968" width="10.54296875" style="7" customWidth="1"/>
    <col min="8969" max="8969" width="15.453125" style="7" customWidth="1"/>
    <col min="8970" max="8970" width="15.54296875" style="7" customWidth="1"/>
    <col min="8971" max="8971" width="14.54296875" style="7" customWidth="1"/>
    <col min="8972" max="8973" width="14" style="7" customWidth="1"/>
    <col min="8974" max="8974" width="14.54296875" style="7" customWidth="1"/>
    <col min="8975" max="8975" width="14.26953125" style="7" customWidth="1"/>
    <col min="8976" max="8976" width="16" style="7" customWidth="1"/>
    <col min="8977" max="9217" width="9" style="7"/>
    <col min="9218" max="9218" width="3.7265625" style="7" customWidth="1"/>
    <col min="9219" max="9219" width="13.26953125" style="7" customWidth="1"/>
    <col min="9220" max="9220" width="45.1796875" style="7" customWidth="1"/>
    <col min="9221" max="9221" width="3.81640625" style="7" customWidth="1"/>
    <col min="9222" max="9222" width="7.1796875" style="7" customWidth="1"/>
    <col min="9223" max="9223" width="9.26953125" style="7" customWidth="1"/>
    <col min="9224" max="9224" width="10.54296875" style="7" customWidth="1"/>
    <col min="9225" max="9225" width="15.453125" style="7" customWidth="1"/>
    <col min="9226" max="9226" width="15.54296875" style="7" customWidth="1"/>
    <col min="9227" max="9227" width="14.54296875" style="7" customWidth="1"/>
    <col min="9228" max="9229" width="14" style="7" customWidth="1"/>
    <col min="9230" max="9230" width="14.54296875" style="7" customWidth="1"/>
    <col min="9231" max="9231" width="14.26953125" style="7" customWidth="1"/>
    <col min="9232" max="9232" width="16" style="7" customWidth="1"/>
    <col min="9233" max="9473" width="9" style="7"/>
    <col min="9474" max="9474" width="3.7265625" style="7" customWidth="1"/>
    <col min="9475" max="9475" width="13.26953125" style="7" customWidth="1"/>
    <col min="9476" max="9476" width="45.1796875" style="7" customWidth="1"/>
    <col min="9477" max="9477" width="3.81640625" style="7" customWidth="1"/>
    <col min="9478" max="9478" width="7.1796875" style="7" customWidth="1"/>
    <col min="9479" max="9479" width="9.26953125" style="7" customWidth="1"/>
    <col min="9480" max="9480" width="10.54296875" style="7" customWidth="1"/>
    <col min="9481" max="9481" width="15.453125" style="7" customWidth="1"/>
    <col min="9482" max="9482" width="15.54296875" style="7" customWidth="1"/>
    <col min="9483" max="9483" width="14.54296875" style="7" customWidth="1"/>
    <col min="9484" max="9485" width="14" style="7" customWidth="1"/>
    <col min="9486" max="9486" width="14.54296875" style="7" customWidth="1"/>
    <col min="9487" max="9487" width="14.26953125" style="7" customWidth="1"/>
    <col min="9488" max="9488" width="16" style="7" customWidth="1"/>
    <col min="9489" max="9729" width="9" style="7"/>
    <col min="9730" max="9730" width="3.7265625" style="7" customWidth="1"/>
    <col min="9731" max="9731" width="13.26953125" style="7" customWidth="1"/>
    <col min="9732" max="9732" width="45.1796875" style="7" customWidth="1"/>
    <col min="9733" max="9733" width="3.81640625" style="7" customWidth="1"/>
    <col min="9734" max="9734" width="7.1796875" style="7" customWidth="1"/>
    <col min="9735" max="9735" width="9.26953125" style="7" customWidth="1"/>
    <col min="9736" max="9736" width="10.54296875" style="7" customWidth="1"/>
    <col min="9737" max="9737" width="15.453125" style="7" customWidth="1"/>
    <col min="9738" max="9738" width="15.54296875" style="7" customWidth="1"/>
    <col min="9739" max="9739" width="14.54296875" style="7" customWidth="1"/>
    <col min="9740" max="9741" width="14" style="7" customWidth="1"/>
    <col min="9742" max="9742" width="14.54296875" style="7" customWidth="1"/>
    <col min="9743" max="9743" width="14.26953125" style="7" customWidth="1"/>
    <col min="9744" max="9744" width="16" style="7" customWidth="1"/>
    <col min="9745" max="9985" width="9" style="7"/>
    <col min="9986" max="9986" width="3.7265625" style="7" customWidth="1"/>
    <col min="9987" max="9987" width="13.26953125" style="7" customWidth="1"/>
    <col min="9988" max="9988" width="45.1796875" style="7" customWidth="1"/>
    <col min="9989" max="9989" width="3.81640625" style="7" customWidth="1"/>
    <col min="9990" max="9990" width="7.1796875" style="7" customWidth="1"/>
    <col min="9991" max="9991" width="9.26953125" style="7" customWidth="1"/>
    <col min="9992" max="9992" width="10.54296875" style="7" customWidth="1"/>
    <col min="9993" max="9993" width="15.453125" style="7" customWidth="1"/>
    <col min="9994" max="9994" width="15.54296875" style="7" customWidth="1"/>
    <col min="9995" max="9995" width="14.54296875" style="7" customWidth="1"/>
    <col min="9996" max="9997" width="14" style="7" customWidth="1"/>
    <col min="9998" max="9998" width="14.54296875" style="7" customWidth="1"/>
    <col min="9999" max="9999" width="14.26953125" style="7" customWidth="1"/>
    <col min="10000" max="10000" width="16" style="7" customWidth="1"/>
    <col min="10001" max="10241" width="9" style="7"/>
    <col min="10242" max="10242" width="3.7265625" style="7" customWidth="1"/>
    <col min="10243" max="10243" width="13.26953125" style="7" customWidth="1"/>
    <col min="10244" max="10244" width="45.1796875" style="7" customWidth="1"/>
    <col min="10245" max="10245" width="3.81640625" style="7" customWidth="1"/>
    <col min="10246" max="10246" width="7.1796875" style="7" customWidth="1"/>
    <col min="10247" max="10247" width="9.26953125" style="7" customWidth="1"/>
    <col min="10248" max="10248" width="10.54296875" style="7" customWidth="1"/>
    <col min="10249" max="10249" width="15.453125" style="7" customWidth="1"/>
    <col min="10250" max="10250" width="15.54296875" style="7" customWidth="1"/>
    <col min="10251" max="10251" width="14.54296875" style="7" customWidth="1"/>
    <col min="10252" max="10253" width="14" style="7" customWidth="1"/>
    <col min="10254" max="10254" width="14.54296875" style="7" customWidth="1"/>
    <col min="10255" max="10255" width="14.26953125" style="7" customWidth="1"/>
    <col min="10256" max="10256" width="16" style="7" customWidth="1"/>
    <col min="10257" max="10497" width="9" style="7"/>
    <col min="10498" max="10498" width="3.7265625" style="7" customWidth="1"/>
    <col min="10499" max="10499" width="13.26953125" style="7" customWidth="1"/>
    <col min="10500" max="10500" width="45.1796875" style="7" customWidth="1"/>
    <col min="10501" max="10501" width="3.81640625" style="7" customWidth="1"/>
    <col min="10502" max="10502" width="7.1796875" style="7" customWidth="1"/>
    <col min="10503" max="10503" width="9.26953125" style="7" customWidth="1"/>
    <col min="10504" max="10504" width="10.54296875" style="7" customWidth="1"/>
    <col min="10505" max="10505" width="15.453125" style="7" customWidth="1"/>
    <col min="10506" max="10506" width="15.54296875" style="7" customWidth="1"/>
    <col min="10507" max="10507" width="14.54296875" style="7" customWidth="1"/>
    <col min="10508" max="10509" width="14" style="7" customWidth="1"/>
    <col min="10510" max="10510" width="14.54296875" style="7" customWidth="1"/>
    <col min="10511" max="10511" width="14.26953125" style="7" customWidth="1"/>
    <col min="10512" max="10512" width="16" style="7" customWidth="1"/>
    <col min="10513" max="10753" width="9" style="7"/>
    <col min="10754" max="10754" width="3.7265625" style="7" customWidth="1"/>
    <col min="10755" max="10755" width="13.26953125" style="7" customWidth="1"/>
    <col min="10756" max="10756" width="45.1796875" style="7" customWidth="1"/>
    <col min="10757" max="10757" width="3.81640625" style="7" customWidth="1"/>
    <col min="10758" max="10758" width="7.1796875" style="7" customWidth="1"/>
    <col min="10759" max="10759" width="9.26953125" style="7" customWidth="1"/>
    <col min="10760" max="10760" width="10.54296875" style="7" customWidth="1"/>
    <col min="10761" max="10761" width="15.453125" style="7" customWidth="1"/>
    <col min="10762" max="10762" width="15.54296875" style="7" customWidth="1"/>
    <col min="10763" max="10763" width="14.54296875" style="7" customWidth="1"/>
    <col min="10764" max="10765" width="14" style="7" customWidth="1"/>
    <col min="10766" max="10766" width="14.54296875" style="7" customWidth="1"/>
    <col min="10767" max="10767" width="14.26953125" style="7" customWidth="1"/>
    <col min="10768" max="10768" width="16" style="7" customWidth="1"/>
    <col min="10769" max="11009" width="9" style="7"/>
    <col min="11010" max="11010" width="3.7265625" style="7" customWidth="1"/>
    <col min="11011" max="11011" width="13.26953125" style="7" customWidth="1"/>
    <col min="11012" max="11012" width="45.1796875" style="7" customWidth="1"/>
    <col min="11013" max="11013" width="3.81640625" style="7" customWidth="1"/>
    <col min="11014" max="11014" width="7.1796875" style="7" customWidth="1"/>
    <col min="11015" max="11015" width="9.26953125" style="7" customWidth="1"/>
    <col min="11016" max="11016" width="10.54296875" style="7" customWidth="1"/>
    <col min="11017" max="11017" width="15.453125" style="7" customWidth="1"/>
    <col min="11018" max="11018" width="15.54296875" style="7" customWidth="1"/>
    <col min="11019" max="11019" width="14.54296875" style="7" customWidth="1"/>
    <col min="11020" max="11021" width="14" style="7" customWidth="1"/>
    <col min="11022" max="11022" width="14.54296875" style="7" customWidth="1"/>
    <col min="11023" max="11023" width="14.26953125" style="7" customWidth="1"/>
    <col min="11024" max="11024" width="16" style="7" customWidth="1"/>
    <col min="11025" max="11265" width="9" style="7"/>
    <col min="11266" max="11266" width="3.7265625" style="7" customWidth="1"/>
    <col min="11267" max="11267" width="13.26953125" style="7" customWidth="1"/>
    <col min="11268" max="11268" width="45.1796875" style="7" customWidth="1"/>
    <col min="11269" max="11269" width="3.81640625" style="7" customWidth="1"/>
    <col min="11270" max="11270" width="7.1796875" style="7" customWidth="1"/>
    <col min="11271" max="11271" width="9.26953125" style="7" customWidth="1"/>
    <col min="11272" max="11272" width="10.54296875" style="7" customWidth="1"/>
    <col min="11273" max="11273" width="15.453125" style="7" customWidth="1"/>
    <col min="11274" max="11274" width="15.54296875" style="7" customWidth="1"/>
    <col min="11275" max="11275" width="14.54296875" style="7" customWidth="1"/>
    <col min="11276" max="11277" width="14" style="7" customWidth="1"/>
    <col min="11278" max="11278" width="14.54296875" style="7" customWidth="1"/>
    <col min="11279" max="11279" width="14.26953125" style="7" customWidth="1"/>
    <col min="11280" max="11280" width="16" style="7" customWidth="1"/>
    <col min="11281" max="11521" width="9" style="7"/>
    <col min="11522" max="11522" width="3.7265625" style="7" customWidth="1"/>
    <col min="11523" max="11523" width="13.26953125" style="7" customWidth="1"/>
    <col min="11524" max="11524" width="45.1796875" style="7" customWidth="1"/>
    <col min="11525" max="11525" width="3.81640625" style="7" customWidth="1"/>
    <col min="11526" max="11526" width="7.1796875" style="7" customWidth="1"/>
    <col min="11527" max="11527" width="9.26953125" style="7" customWidth="1"/>
    <col min="11528" max="11528" width="10.54296875" style="7" customWidth="1"/>
    <col min="11529" max="11529" width="15.453125" style="7" customWidth="1"/>
    <col min="11530" max="11530" width="15.54296875" style="7" customWidth="1"/>
    <col min="11531" max="11531" width="14.54296875" style="7" customWidth="1"/>
    <col min="11532" max="11533" width="14" style="7" customWidth="1"/>
    <col min="11534" max="11534" width="14.54296875" style="7" customWidth="1"/>
    <col min="11535" max="11535" width="14.26953125" style="7" customWidth="1"/>
    <col min="11536" max="11536" width="16" style="7" customWidth="1"/>
    <col min="11537" max="11777" width="9" style="7"/>
    <col min="11778" max="11778" width="3.7265625" style="7" customWidth="1"/>
    <col min="11779" max="11779" width="13.26953125" style="7" customWidth="1"/>
    <col min="11780" max="11780" width="45.1796875" style="7" customWidth="1"/>
    <col min="11781" max="11781" width="3.81640625" style="7" customWidth="1"/>
    <col min="11782" max="11782" width="7.1796875" style="7" customWidth="1"/>
    <col min="11783" max="11783" width="9.26953125" style="7" customWidth="1"/>
    <col min="11784" max="11784" width="10.54296875" style="7" customWidth="1"/>
    <col min="11785" max="11785" width="15.453125" style="7" customWidth="1"/>
    <col min="11786" max="11786" width="15.54296875" style="7" customWidth="1"/>
    <col min="11787" max="11787" width="14.54296875" style="7" customWidth="1"/>
    <col min="11788" max="11789" width="14" style="7" customWidth="1"/>
    <col min="11790" max="11790" width="14.54296875" style="7" customWidth="1"/>
    <col min="11791" max="11791" width="14.26953125" style="7" customWidth="1"/>
    <col min="11792" max="11792" width="16" style="7" customWidth="1"/>
    <col min="11793" max="12033" width="9" style="7"/>
    <col min="12034" max="12034" width="3.7265625" style="7" customWidth="1"/>
    <col min="12035" max="12035" width="13.26953125" style="7" customWidth="1"/>
    <col min="12036" max="12036" width="45.1796875" style="7" customWidth="1"/>
    <col min="12037" max="12037" width="3.81640625" style="7" customWidth="1"/>
    <col min="12038" max="12038" width="7.1796875" style="7" customWidth="1"/>
    <col min="12039" max="12039" width="9.26953125" style="7" customWidth="1"/>
    <col min="12040" max="12040" width="10.54296875" style="7" customWidth="1"/>
    <col min="12041" max="12041" width="15.453125" style="7" customWidth="1"/>
    <col min="12042" max="12042" width="15.54296875" style="7" customWidth="1"/>
    <col min="12043" max="12043" width="14.54296875" style="7" customWidth="1"/>
    <col min="12044" max="12045" width="14" style="7" customWidth="1"/>
    <col min="12046" max="12046" width="14.54296875" style="7" customWidth="1"/>
    <col min="12047" max="12047" width="14.26953125" style="7" customWidth="1"/>
    <col min="12048" max="12048" width="16" style="7" customWidth="1"/>
    <col min="12049" max="12289" width="9" style="7"/>
    <col min="12290" max="12290" width="3.7265625" style="7" customWidth="1"/>
    <col min="12291" max="12291" width="13.26953125" style="7" customWidth="1"/>
    <col min="12292" max="12292" width="45.1796875" style="7" customWidth="1"/>
    <col min="12293" max="12293" width="3.81640625" style="7" customWidth="1"/>
    <col min="12294" max="12294" width="7.1796875" style="7" customWidth="1"/>
    <col min="12295" max="12295" width="9.26953125" style="7" customWidth="1"/>
    <col min="12296" max="12296" width="10.54296875" style="7" customWidth="1"/>
    <col min="12297" max="12297" width="15.453125" style="7" customWidth="1"/>
    <col min="12298" max="12298" width="15.54296875" style="7" customWidth="1"/>
    <col min="12299" max="12299" width="14.54296875" style="7" customWidth="1"/>
    <col min="12300" max="12301" width="14" style="7" customWidth="1"/>
    <col min="12302" max="12302" width="14.54296875" style="7" customWidth="1"/>
    <col min="12303" max="12303" width="14.26953125" style="7" customWidth="1"/>
    <col min="12304" max="12304" width="16" style="7" customWidth="1"/>
    <col min="12305" max="12545" width="9" style="7"/>
    <col min="12546" max="12546" width="3.7265625" style="7" customWidth="1"/>
    <col min="12547" max="12547" width="13.26953125" style="7" customWidth="1"/>
    <col min="12548" max="12548" width="45.1796875" style="7" customWidth="1"/>
    <col min="12549" max="12549" width="3.81640625" style="7" customWidth="1"/>
    <col min="12550" max="12550" width="7.1796875" style="7" customWidth="1"/>
    <col min="12551" max="12551" width="9.26953125" style="7" customWidth="1"/>
    <col min="12552" max="12552" width="10.54296875" style="7" customWidth="1"/>
    <col min="12553" max="12553" width="15.453125" style="7" customWidth="1"/>
    <col min="12554" max="12554" width="15.54296875" style="7" customWidth="1"/>
    <col min="12555" max="12555" width="14.54296875" style="7" customWidth="1"/>
    <col min="12556" max="12557" width="14" style="7" customWidth="1"/>
    <col min="12558" max="12558" width="14.54296875" style="7" customWidth="1"/>
    <col min="12559" max="12559" width="14.26953125" style="7" customWidth="1"/>
    <col min="12560" max="12560" width="16" style="7" customWidth="1"/>
    <col min="12561" max="12801" width="9" style="7"/>
    <col min="12802" max="12802" width="3.7265625" style="7" customWidth="1"/>
    <col min="12803" max="12803" width="13.26953125" style="7" customWidth="1"/>
    <col min="12804" max="12804" width="45.1796875" style="7" customWidth="1"/>
    <col min="12805" max="12805" width="3.81640625" style="7" customWidth="1"/>
    <col min="12806" max="12806" width="7.1796875" style="7" customWidth="1"/>
    <col min="12807" max="12807" width="9.26953125" style="7" customWidth="1"/>
    <col min="12808" max="12808" width="10.54296875" style="7" customWidth="1"/>
    <col min="12809" max="12809" width="15.453125" style="7" customWidth="1"/>
    <col min="12810" max="12810" width="15.54296875" style="7" customWidth="1"/>
    <col min="12811" max="12811" width="14.54296875" style="7" customWidth="1"/>
    <col min="12812" max="12813" width="14" style="7" customWidth="1"/>
    <col min="12814" max="12814" width="14.54296875" style="7" customWidth="1"/>
    <col min="12815" max="12815" width="14.26953125" style="7" customWidth="1"/>
    <col min="12816" max="12816" width="16" style="7" customWidth="1"/>
    <col min="12817" max="13057" width="9" style="7"/>
    <col min="13058" max="13058" width="3.7265625" style="7" customWidth="1"/>
    <col min="13059" max="13059" width="13.26953125" style="7" customWidth="1"/>
    <col min="13060" max="13060" width="45.1796875" style="7" customWidth="1"/>
    <col min="13061" max="13061" width="3.81640625" style="7" customWidth="1"/>
    <col min="13062" max="13062" width="7.1796875" style="7" customWidth="1"/>
    <col min="13063" max="13063" width="9.26953125" style="7" customWidth="1"/>
    <col min="13064" max="13064" width="10.54296875" style="7" customWidth="1"/>
    <col min="13065" max="13065" width="15.453125" style="7" customWidth="1"/>
    <col min="13066" max="13066" width="15.54296875" style="7" customWidth="1"/>
    <col min="13067" max="13067" width="14.54296875" style="7" customWidth="1"/>
    <col min="13068" max="13069" width="14" style="7" customWidth="1"/>
    <col min="13070" max="13070" width="14.54296875" style="7" customWidth="1"/>
    <col min="13071" max="13071" width="14.26953125" style="7" customWidth="1"/>
    <col min="13072" max="13072" width="16" style="7" customWidth="1"/>
    <col min="13073" max="13313" width="9" style="7"/>
    <col min="13314" max="13314" width="3.7265625" style="7" customWidth="1"/>
    <col min="13315" max="13315" width="13.26953125" style="7" customWidth="1"/>
    <col min="13316" max="13316" width="45.1796875" style="7" customWidth="1"/>
    <col min="13317" max="13317" width="3.81640625" style="7" customWidth="1"/>
    <col min="13318" max="13318" width="7.1796875" style="7" customWidth="1"/>
    <col min="13319" max="13319" width="9.26953125" style="7" customWidth="1"/>
    <col min="13320" max="13320" width="10.54296875" style="7" customWidth="1"/>
    <col min="13321" max="13321" width="15.453125" style="7" customWidth="1"/>
    <col min="13322" max="13322" width="15.54296875" style="7" customWidth="1"/>
    <col min="13323" max="13323" width="14.54296875" style="7" customWidth="1"/>
    <col min="13324" max="13325" width="14" style="7" customWidth="1"/>
    <col min="13326" max="13326" width="14.54296875" style="7" customWidth="1"/>
    <col min="13327" max="13327" width="14.26953125" style="7" customWidth="1"/>
    <col min="13328" max="13328" width="16" style="7" customWidth="1"/>
    <col min="13329" max="13569" width="9" style="7"/>
    <col min="13570" max="13570" width="3.7265625" style="7" customWidth="1"/>
    <col min="13571" max="13571" width="13.26953125" style="7" customWidth="1"/>
    <col min="13572" max="13572" width="45.1796875" style="7" customWidth="1"/>
    <col min="13573" max="13573" width="3.81640625" style="7" customWidth="1"/>
    <col min="13574" max="13574" width="7.1796875" style="7" customWidth="1"/>
    <col min="13575" max="13575" width="9.26953125" style="7" customWidth="1"/>
    <col min="13576" max="13576" width="10.54296875" style="7" customWidth="1"/>
    <col min="13577" max="13577" width="15.453125" style="7" customWidth="1"/>
    <col min="13578" max="13578" width="15.54296875" style="7" customWidth="1"/>
    <col min="13579" max="13579" width="14.54296875" style="7" customWidth="1"/>
    <col min="13580" max="13581" width="14" style="7" customWidth="1"/>
    <col min="13582" max="13582" width="14.54296875" style="7" customWidth="1"/>
    <col min="13583" max="13583" width="14.26953125" style="7" customWidth="1"/>
    <col min="13584" max="13584" width="16" style="7" customWidth="1"/>
    <col min="13585" max="13825" width="9" style="7"/>
    <col min="13826" max="13826" width="3.7265625" style="7" customWidth="1"/>
    <col min="13827" max="13827" width="13.26953125" style="7" customWidth="1"/>
    <col min="13828" max="13828" width="45.1796875" style="7" customWidth="1"/>
    <col min="13829" max="13829" width="3.81640625" style="7" customWidth="1"/>
    <col min="13830" max="13830" width="7.1796875" style="7" customWidth="1"/>
    <col min="13831" max="13831" width="9.26953125" style="7" customWidth="1"/>
    <col min="13832" max="13832" width="10.54296875" style="7" customWidth="1"/>
    <col min="13833" max="13833" width="15.453125" style="7" customWidth="1"/>
    <col min="13834" max="13834" width="15.54296875" style="7" customWidth="1"/>
    <col min="13835" max="13835" width="14.54296875" style="7" customWidth="1"/>
    <col min="13836" max="13837" width="14" style="7" customWidth="1"/>
    <col min="13838" max="13838" width="14.54296875" style="7" customWidth="1"/>
    <col min="13839" max="13839" width="14.26953125" style="7" customWidth="1"/>
    <col min="13840" max="13840" width="16" style="7" customWidth="1"/>
    <col min="13841" max="14081" width="9" style="7"/>
    <col min="14082" max="14082" width="3.7265625" style="7" customWidth="1"/>
    <col min="14083" max="14083" width="13.26953125" style="7" customWidth="1"/>
    <col min="14084" max="14084" width="45.1796875" style="7" customWidth="1"/>
    <col min="14085" max="14085" width="3.81640625" style="7" customWidth="1"/>
    <col min="14086" max="14086" width="7.1796875" style="7" customWidth="1"/>
    <col min="14087" max="14087" width="9.26953125" style="7" customWidth="1"/>
    <col min="14088" max="14088" width="10.54296875" style="7" customWidth="1"/>
    <col min="14089" max="14089" width="15.453125" style="7" customWidth="1"/>
    <col min="14090" max="14090" width="15.54296875" style="7" customWidth="1"/>
    <col min="14091" max="14091" width="14.54296875" style="7" customWidth="1"/>
    <col min="14092" max="14093" width="14" style="7" customWidth="1"/>
    <col min="14094" max="14094" width="14.54296875" style="7" customWidth="1"/>
    <col min="14095" max="14095" width="14.26953125" style="7" customWidth="1"/>
    <col min="14096" max="14096" width="16" style="7" customWidth="1"/>
    <col min="14097" max="14337" width="9" style="7"/>
    <col min="14338" max="14338" width="3.7265625" style="7" customWidth="1"/>
    <col min="14339" max="14339" width="13.26953125" style="7" customWidth="1"/>
    <col min="14340" max="14340" width="45.1796875" style="7" customWidth="1"/>
    <col min="14341" max="14341" width="3.81640625" style="7" customWidth="1"/>
    <col min="14342" max="14342" width="7.1796875" style="7" customWidth="1"/>
    <col min="14343" max="14343" width="9.26953125" style="7" customWidth="1"/>
    <col min="14344" max="14344" width="10.54296875" style="7" customWidth="1"/>
    <col min="14345" max="14345" width="15.453125" style="7" customWidth="1"/>
    <col min="14346" max="14346" width="15.54296875" style="7" customWidth="1"/>
    <col min="14347" max="14347" width="14.54296875" style="7" customWidth="1"/>
    <col min="14348" max="14349" width="14" style="7" customWidth="1"/>
    <col min="14350" max="14350" width="14.54296875" style="7" customWidth="1"/>
    <col min="14351" max="14351" width="14.26953125" style="7" customWidth="1"/>
    <col min="14352" max="14352" width="16" style="7" customWidth="1"/>
    <col min="14353" max="14593" width="9" style="7"/>
    <col min="14594" max="14594" width="3.7265625" style="7" customWidth="1"/>
    <col min="14595" max="14595" width="13.26953125" style="7" customWidth="1"/>
    <col min="14596" max="14596" width="45.1796875" style="7" customWidth="1"/>
    <col min="14597" max="14597" width="3.81640625" style="7" customWidth="1"/>
    <col min="14598" max="14598" width="7.1796875" style="7" customWidth="1"/>
    <col min="14599" max="14599" width="9.26953125" style="7" customWidth="1"/>
    <col min="14600" max="14600" width="10.54296875" style="7" customWidth="1"/>
    <col min="14601" max="14601" width="15.453125" style="7" customWidth="1"/>
    <col min="14602" max="14602" width="15.54296875" style="7" customWidth="1"/>
    <col min="14603" max="14603" width="14.54296875" style="7" customWidth="1"/>
    <col min="14604" max="14605" width="14" style="7" customWidth="1"/>
    <col min="14606" max="14606" width="14.54296875" style="7" customWidth="1"/>
    <col min="14607" max="14607" width="14.26953125" style="7" customWidth="1"/>
    <col min="14608" max="14608" width="16" style="7" customWidth="1"/>
    <col min="14609" max="14849" width="9" style="7"/>
    <col min="14850" max="14850" width="3.7265625" style="7" customWidth="1"/>
    <col min="14851" max="14851" width="13.26953125" style="7" customWidth="1"/>
    <col min="14852" max="14852" width="45.1796875" style="7" customWidth="1"/>
    <col min="14853" max="14853" width="3.81640625" style="7" customWidth="1"/>
    <col min="14854" max="14854" width="7.1796875" style="7" customWidth="1"/>
    <col min="14855" max="14855" width="9.26953125" style="7" customWidth="1"/>
    <col min="14856" max="14856" width="10.54296875" style="7" customWidth="1"/>
    <col min="14857" max="14857" width="15.453125" style="7" customWidth="1"/>
    <col min="14858" max="14858" width="15.54296875" style="7" customWidth="1"/>
    <col min="14859" max="14859" width="14.54296875" style="7" customWidth="1"/>
    <col min="14860" max="14861" width="14" style="7" customWidth="1"/>
    <col min="14862" max="14862" width="14.54296875" style="7" customWidth="1"/>
    <col min="14863" max="14863" width="14.26953125" style="7" customWidth="1"/>
    <col min="14864" max="14864" width="16" style="7" customWidth="1"/>
    <col min="14865" max="15105" width="9" style="7"/>
    <col min="15106" max="15106" width="3.7265625" style="7" customWidth="1"/>
    <col min="15107" max="15107" width="13.26953125" style="7" customWidth="1"/>
    <col min="15108" max="15108" width="45.1796875" style="7" customWidth="1"/>
    <col min="15109" max="15109" width="3.81640625" style="7" customWidth="1"/>
    <col min="15110" max="15110" width="7.1796875" style="7" customWidth="1"/>
    <col min="15111" max="15111" width="9.26953125" style="7" customWidth="1"/>
    <col min="15112" max="15112" width="10.54296875" style="7" customWidth="1"/>
    <col min="15113" max="15113" width="15.453125" style="7" customWidth="1"/>
    <col min="15114" max="15114" width="15.54296875" style="7" customWidth="1"/>
    <col min="15115" max="15115" width="14.54296875" style="7" customWidth="1"/>
    <col min="15116" max="15117" width="14" style="7" customWidth="1"/>
    <col min="15118" max="15118" width="14.54296875" style="7" customWidth="1"/>
    <col min="15119" max="15119" width="14.26953125" style="7" customWidth="1"/>
    <col min="15120" max="15120" width="16" style="7" customWidth="1"/>
    <col min="15121" max="15361" width="9" style="7"/>
    <col min="15362" max="15362" width="3.7265625" style="7" customWidth="1"/>
    <col min="15363" max="15363" width="13.26953125" style="7" customWidth="1"/>
    <col min="15364" max="15364" width="45.1796875" style="7" customWidth="1"/>
    <col min="15365" max="15365" width="3.81640625" style="7" customWidth="1"/>
    <col min="15366" max="15366" width="7.1796875" style="7" customWidth="1"/>
    <col min="15367" max="15367" width="9.26953125" style="7" customWidth="1"/>
    <col min="15368" max="15368" width="10.54296875" style="7" customWidth="1"/>
    <col min="15369" max="15369" width="15.453125" style="7" customWidth="1"/>
    <col min="15370" max="15370" width="15.54296875" style="7" customWidth="1"/>
    <col min="15371" max="15371" width="14.54296875" style="7" customWidth="1"/>
    <col min="15372" max="15373" width="14" style="7" customWidth="1"/>
    <col min="15374" max="15374" width="14.54296875" style="7" customWidth="1"/>
    <col min="15375" max="15375" width="14.26953125" style="7" customWidth="1"/>
    <col min="15376" max="15376" width="16" style="7" customWidth="1"/>
    <col min="15377" max="15617" width="9" style="7"/>
    <col min="15618" max="15618" width="3.7265625" style="7" customWidth="1"/>
    <col min="15619" max="15619" width="13.26953125" style="7" customWidth="1"/>
    <col min="15620" max="15620" width="45.1796875" style="7" customWidth="1"/>
    <col min="15621" max="15621" width="3.81640625" style="7" customWidth="1"/>
    <col min="15622" max="15622" width="7.1796875" style="7" customWidth="1"/>
    <col min="15623" max="15623" width="9.26953125" style="7" customWidth="1"/>
    <col min="15624" max="15624" width="10.54296875" style="7" customWidth="1"/>
    <col min="15625" max="15625" width="15.453125" style="7" customWidth="1"/>
    <col min="15626" max="15626" width="15.54296875" style="7" customWidth="1"/>
    <col min="15627" max="15627" width="14.54296875" style="7" customWidth="1"/>
    <col min="15628" max="15629" width="14" style="7" customWidth="1"/>
    <col min="15630" max="15630" width="14.54296875" style="7" customWidth="1"/>
    <col min="15631" max="15631" width="14.26953125" style="7" customWidth="1"/>
    <col min="15632" max="15632" width="16" style="7" customWidth="1"/>
    <col min="15633" max="15873" width="9" style="7"/>
    <col min="15874" max="15874" width="3.7265625" style="7" customWidth="1"/>
    <col min="15875" max="15875" width="13.26953125" style="7" customWidth="1"/>
    <col min="15876" max="15876" width="45.1796875" style="7" customWidth="1"/>
    <col min="15877" max="15877" width="3.81640625" style="7" customWidth="1"/>
    <col min="15878" max="15878" width="7.1796875" style="7" customWidth="1"/>
    <col min="15879" max="15879" width="9.26953125" style="7" customWidth="1"/>
    <col min="15880" max="15880" width="10.54296875" style="7" customWidth="1"/>
    <col min="15881" max="15881" width="15.453125" style="7" customWidth="1"/>
    <col min="15882" max="15882" width="15.54296875" style="7" customWidth="1"/>
    <col min="15883" max="15883" width="14.54296875" style="7" customWidth="1"/>
    <col min="15884" max="15885" width="14" style="7" customWidth="1"/>
    <col min="15886" max="15886" width="14.54296875" style="7" customWidth="1"/>
    <col min="15887" max="15887" width="14.26953125" style="7" customWidth="1"/>
    <col min="15888" max="15888" width="16" style="7" customWidth="1"/>
    <col min="15889" max="16129" width="9" style="7"/>
    <col min="16130" max="16130" width="3.7265625" style="7" customWidth="1"/>
    <col min="16131" max="16131" width="13.26953125" style="7" customWidth="1"/>
    <col min="16132" max="16132" width="45.1796875" style="7" customWidth="1"/>
    <col min="16133" max="16133" width="3.81640625" style="7" customWidth="1"/>
    <col min="16134" max="16134" width="7.1796875" style="7" customWidth="1"/>
    <col min="16135" max="16135" width="9.26953125" style="7" customWidth="1"/>
    <col min="16136" max="16136" width="10.54296875" style="7" customWidth="1"/>
    <col min="16137" max="16137" width="15.453125" style="7" customWidth="1"/>
    <col min="16138" max="16138" width="15.54296875" style="7" customWidth="1"/>
    <col min="16139" max="16139" width="14.54296875" style="7" customWidth="1"/>
    <col min="16140" max="16141" width="14" style="7" customWidth="1"/>
    <col min="16142" max="16142" width="14.54296875" style="7" customWidth="1"/>
    <col min="16143" max="16143" width="14.26953125" style="7" customWidth="1"/>
    <col min="16144" max="16144" width="16" style="7" customWidth="1"/>
    <col min="16145" max="16384" width="9" style="7"/>
  </cols>
  <sheetData>
    <row r="1" spans="1:30" ht="27.75" customHeight="1" x14ac:dyDescent="0.35">
      <c r="A1" s="199" t="s">
        <v>0</v>
      </c>
      <c r="B1" s="199"/>
      <c r="C1" s="200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R1" s="23"/>
      <c r="S1" s="23"/>
    </row>
    <row r="2" spans="1:30" ht="13.5" customHeight="1" x14ac:dyDescent="0.25">
      <c r="A2" s="24" t="s">
        <v>1</v>
      </c>
      <c r="B2" s="25"/>
      <c r="C2" s="7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R2" s="25"/>
      <c r="S2" s="25"/>
    </row>
    <row r="3" spans="1:30" ht="13.5" customHeight="1" x14ac:dyDescent="0.25">
      <c r="A3" s="24" t="s">
        <v>3705</v>
      </c>
      <c r="B3" s="25"/>
      <c r="C3" s="7"/>
      <c r="D3" s="25"/>
      <c r="E3" s="25"/>
      <c r="F3" s="25"/>
      <c r="G3" s="25"/>
      <c r="H3" s="25"/>
      <c r="I3" s="25"/>
      <c r="J3" s="201"/>
      <c r="K3" s="202"/>
      <c r="L3" s="26"/>
      <c r="M3" s="25"/>
      <c r="N3" s="25"/>
      <c r="O3" s="25"/>
      <c r="P3" s="25"/>
      <c r="R3" s="25"/>
      <c r="S3" s="25"/>
    </row>
    <row r="4" spans="1:30" ht="13.5" customHeight="1" x14ac:dyDescent="0.25">
      <c r="A4" s="24" t="s">
        <v>3756</v>
      </c>
      <c r="B4" s="25"/>
      <c r="C4" s="7"/>
      <c r="D4" s="25"/>
      <c r="E4" s="25"/>
      <c r="F4" s="25"/>
      <c r="G4" s="25"/>
      <c r="H4" s="25"/>
      <c r="I4" s="25"/>
      <c r="J4" s="201"/>
      <c r="K4" s="202"/>
      <c r="L4" s="26"/>
      <c r="M4" s="25"/>
      <c r="N4" s="25"/>
      <c r="O4" s="25"/>
      <c r="P4" s="25"/>
      <c r="R4" s="25"/>
      <c r="S4" s="25"/>
    </row>
    <row r="5" spans="1:30" ht="6.75" customHeight="1" x14ac:dyDescent="0.35">
      <c r="A5" s="27"/>
      <c r="B5" s="28"/>
      <c r="C5" s="7"/>
      <c r="D5" s="29"/>
      <c r="E5" s="30"/>
      <c r="F5" s="30"/>
      <c r="G5" s="31"/>
      <c r="H5" s="31"/>
      <c r="I5" s="31"/>
      <c r="J5" s="203"/>
      <c r="K5" s="204"/>
      <c r="L5" s="31"/>
      <c r="M5" s="31"/>
      <c r="N5" s="31"/>
      <c r="O5" s="31"/>
      <c r="P5" s="31"/>
      <c r="R5" s="31"/>
      <c r="S5" s="31"/>
    </row>
    <row r="6" spans="1:30" ht="12.75" customHeight="1" x14ac:dyDescent="0.25">
      <c r="A6" s="32" t="s">
        <v>4</v>
      </c>
      <c r="B6" s="25"/>
      <c r="C6" s="7"/>
      <c r="D6" s="33"/>
      <c r="E6" s="34"/>
      <c r="F6" s="34"/>
      <c r="G6" s="35"/>
      <c r="H6" s="35"/>
      <c r="I6" s="35"/>
      <c r="J6" s="197"/>
      <c r="K6" s="198"/>
      <c r="L6" s="35"/>
      <c r="M6" s="35"/>
      <c r="N6" s="35"/>
      <c r="O6" s="35"/>
      <c r="P6" s="35"/>
      <c r="R6" s="35"/>
      <c r="S6" s="35"/>
    </row>
    <row r="7" spans="1:30" ht="12.75" customHeight="1" x14ac:dyDescent="0.25">
      <c r="A7" s="32" t="s">
        <v>5</v>
      </c>
      <c r="B7" s="25"/>
      <c r="C7" s="7"/>
      <c r="D7" s="33"/>
      <c r="E7" s="34"/>
      <c r="F7" s="34"/>
      <c r="G7" s="35"/>
      <c r="H7" s="35"/>
      <c r="I7" s="35"/>
      <c r="J7" s="197"/>
      <c r="K7" s="198"/>
      <c r="L7" s="35"/>
      <c r="M7" s="35"/>
      <c r="N7" s="32" t="s">
        <v>6</v>
      </c>
      <c r="O7" s="35"/>
      <c r="P7" s="35"/>
      <c r="R7" s="35"/>
      <c r="S7" s="35"/>
    </row>
    <row r="8" spans="1:30" s="38" customFormat="1" ht="12.75" customHeight="1" x14ac:dyDescent="0.3">
      <c r="A8" s="36" t="s">
        <v>7</v>
      </c>
      <c r="B8" s="37"/>
      <c r="D8" s="39"/>
      <c r="E8" s="40"/>
      <c r="F8" s="41"/>
      <c r="G8" s="42"/>
      <c r="H8" s="191" t="s">
        <v>4585</v>
      </c>
      <c r="I8" s="192"/>
      <c r="J8" s="192"/>
      <c r="K8" s="192"/>
      <c r="L8" s="192"/>
      <c r="M8" s="192"/>
      <c r="N8" s="192"/>
      <c r="O8" s="192"/>
      <c r="P8" s="192"/>
      <c r="Q8" s="192"/>
      <c r="R8" s="193"/>
      <c r="S8" s="42"/>
      <c r="T8" s="43"/>
      <c r="U8" s="43"/>
      <c r="V8" s="43"/>
      <c r="W8" s="43"/>
      <c r="X8" s="43"/>
      <c r="Y8" s="194" t="s">
        <v>4584</v>
      </c>
      <c r="Z8" s="195"/>
      <c r="AA8" s="195"/>
      <c r="AB8" s="196"/>
      <c r="AC8" s="44"/>
    </row>
    <row r="9" spans="1:30" s="38" customFormat="1" ht="13" x14ac:dyDescent="0.3">
      <c r="F9" s="45" t="s">
        <v>4560</v>
      </c>
      <c r="G9" s="45" t="s">
        <v>4561</v>
      </c>
      <c r="H9" s="45" t="s">
        <v>4562</v>
      </c>
      <c r="I9" s="45"/>
      <c r="J9" s="45"/>
      <c r="K9" s="45"/>
      <c r="L9" s="45"/>
      <c r="M9" s="45"/>
      <c r="N9" s="45"/>
      <c r="O9" s="45"/>
      <c r="P9" s="45"/>
      <c r="Q9" s="45"/>
      <c r="R9" s="45" t="s">
        <v>4566</v>
      </c>
      <c r="S9" s="45"/>
      <c r="T9" s="45" t="s">
        <v>4568</v>
      </c>
      <c r="U9" s="45" t="s">
        <v>4569</v>
      </c>
      <c r="V9" s="45" t="s">
        <v>4570</v>
      </c>
      <c r="W9" s="45" t="s">
        <v>4571</v>
      </c>
      <c r="X9" s="45" t="s">
        <v>4572</v>
      </c>
      <c r="Y9" s="45" t="s">
        <v>4573</v>
      </c>
      <c r="Z9" s="45" t="s">
        <v>4574</v>
      </c>
      <c r="AA9" s="45" t="s">
        <v>4575</v>
      </c>
      <c r="AB9" s="45" t="s">
        <v>95</v>
      </c>
      <c r="AC9" s="45" t="s">
        <v>4576</v>
      </c>
    </row>
    <row r="10" spans="1:30" s="38" customFormat="1" ht="91.5" thickBot="1" x14ac:dyDescent="0.4">
      <c r="A10" s="46" t="s">
        <v>4588</v>
      </c>
      <c r="B10" s="46" t="s">
        <v>4587</v>
      </c>
      <c r="C10" s="46" t="s">
        <v>4586</v>
      </c>
      <c r="D10" s="46" t="s">
        <v>8</v>
      </c>
      <c r="E10" s="46" t="s">
        <v>9</v>
      </c>
      <c r="F10" s="47" t="s">
        <v>4563</v>
      </c>
      <c r="G10" s="48" t="s">
        <v>4564</v>
      </c>
      <c r="H10" s="49" t="s">
        <v>4565</v>
      </c>
      <c r="I10" s="46" t="s">
        <v>10</v>
      </c>
      <c r="J10" s="46" t="s">
        <v>11</v>
      </c>
      <c r="K10" s="46" t="s">
        <v>12</v>
      </c>
      <c r="L10" s="46" t="s">
        <v>13</v>
      </c>
      <c r="M10" s="46" t="s">
        <v>14</v>
      </c>
      <c r="N10" s="46" t="s">
        <v>15</v>
      </c>
      <c r="O10" s="46" t="s">
        <v>16</v>
      </c>
      <c r="P10" s="46" t="s">
        <v>17</v>
      </c>
      <c r="R10" s="50" t="s">
        <v>4567</v>
      </c>
      <c r="S10" s="46" t="s">
        <v>11</v>
      </c>
      <c r="T10" s="49" t="s">
        <v>4577</v>
      </c>
      <c r="U10" s="49" t="s">
        <v>4578</v>
      </c>
      <c r="V10" s="49" t="s">
        <v>4579</v>
      </c>
      <c r="W10" s="49" t="s">
        <v>4580</v>
      </c>
      <c r="X10" s="49" t="s">
        <v>4581</v>
      </c>
      <c r="Y10" s="49">
        <v>2018</v>
      </c>
      <c r="Z10" s="49">
        <v>2019</v>
      </c>
      <c r="AA10" s="49">
        <v>2020</v>
      </c>
      <c r="AB10" s="49" t="s">
        <v>4582</v>
      </c>
      <c r="AC10" s="51" t="s">
        <v>4583</v>
      </c>
    </row>
    <row r="11" spans="1:30" ht="12.75" hidden="1" customHeight="1" x14ac:dyDescent="0.35">
      <c r="A11" s="136" t="s">
        <v>18</v>
      </c>
      <c r="B11" s="136" t="s">
        <v>19</v>
      </c>
      <c r="C11" s="137" t="s">
        <v>20</v>
      </c>
      <c r="D11" s="136" t="s">
        <v>21</v>
      </c>
      <c r="E11" s="136" t="s">
        <v>22</v>
      </c>
      <c r="F11" s="136" t="s">
        <v>23</v>
      </c>
      <c r="G11" s="136" t="s">
        <v>24</v>
      </c>
      <c r="H11" s="136" t="s">
        <v>24</v>
      </c>
      <c r="I11" s="136" t="s">
        <v>25</v>
      </c>
      <c r="J11" s="136" t="s">
        <v>26</v>
      </c>
      <c r="K11" s="136" t="s">
        <v>27</v>
      </c>
      <c r="L11" s="136" t="s">
        <v>28</v>
      </c>
      <c r="M11" s="136" t="s">
        <v>29</v>
      </c>
      <c r="N11" s="136" t="s">
        <v>30</v>
      </c>
      <c r="O11" s="136" t="s">
        <v>31</v>
      </c>
      <c r="P11" s="136" t="s">
        <v>32</v>
      </c>
      <c r="R11" s="136" t="s">
        <v>24</v>
      </c>
      <c r="S11" s="136" t="s">
        <v>26</v>
      </c>
    </row>
    <row r="12" spans="1:30" ht="6" customHeight="1" thickBot="1" x14ac:dyDescent="0.4">
      <c r="A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R12" s="7"/>
      <c r="S12" s="7"/>
    </row>
    <row r="13" spans="1:30" ht="30.75" customHeight="1" thickBot="1" x14ac:dyDescent="0.35">
      <c r="A13" s="53"/>
      <c r="B13" s="54" t="s">
        <v>33</v>
      </c>
      <c r="C13" s="55" t="s">
        <v>34</v>
      </c>
      <c r="D13" s="55"/>
      <c r="E13" s="56"/>
      <c r="F13" s="56"/>
      <c r="G13" s="57"/>
      <c r="H13" s="57"/>
      <c r="I13" s="57">
        <v>112606.87</v>
      </c>
      <c r="J13" s="57">
        <v>42448.054236000004</v>
      </c>
      <c r="K13" s="57">
        <v>16781.739668800001</v>
      </c>
      <c r="L13" s="57">
        <v>13533.478769900001</v>
      </c>
      <c r="M13" s="57">
        <v>208.2</v>
      </c>
      <c r="N13" s="57">
        <v>5672.2280080543997</v>
      </c>
      <c r="O13" s="57">
        <v>17716.087021454801</v>
      </c>
      <c r="P13" s="57">
        <v>8280.3178186692803</v>
      </c>
      <c r="R13" s="57"/>
      <c r="S13" s="57">
        <v>67009.182264000003</v>
      </c>
      <c r="X13" s="52">
        <f>SUBTOTAL(9,X14:X1055)</f>
        <v>26280.652047132975</v>
      </c>
    </row>
    <row r="14" spans="1:30" ht="28.5" customHeight="1" thickBot="1" x14ac:dyDescent="0.35">
      <c r="A14" s="58"/>
      <c r="B14" s="59" t="s">
        <v>18</v>
      </c>
      <c r="C14" s="60" t="s">
        <v>35</v>
      </c>
      <c r="D14" s="60"/>
      <c r="E14" s="61"/>
      <c r="F14" s="61"/>
      <c r="G14" s="62"/>
      <c r="H14" s="62"/>
      <c r="I14" s="62">
        <v>65133.120000000003</v>
      </c>
      <c r="J14" s="62">
        <v>9094.6888199999994</v>
      </c>
      <c r="K14" s="62">
        <v>14189.497203999999</v>
      </c>
      <c r="L14" s="62">
        <v>10646.9894</v>
      </c>
      <c r="M14" s="62">
        <v>208.2</v>
      </c>
      <c r="N14" s="62">
        <v>4796.0500549520002</v>
      </c>
      <c r="O14" s="62">
        <v>13515.327340280999</v>
      </c>
      <c r="P14" s="62">
        <v>6546.1938930126198</v>
      </c>
      <c r="R14" s="62"/>
      <c r="S14" s="62">
        <v>17886.607272000001</v>
      </c>
    </row>
    <row r="15" spans="1:30" ht="13.5" customHeight="1" x14ac:dyDescent="0.2">
      <c r="A15" s="67">
        <v>1</v>
      </c>
      <c r="B15" s="68" t="s">
        <v>3623</v>
      </c>
      <c r="C15" s="69" t="s">
        <v>3624</v>
      </c>
      <c r="D15" s="69" t="s">
        <v>38</v>
      </c>
      <c r="E15" s="70">
        <v>0</v>
      </c>
      <c r="F15" s="70">
        <v>16.8</v>
      </c>
      <c r="G15" s="71">
        <v>218.17</v>
      </c>
      <c r="H15" s="71">
        <v>301.93</v>
      </c>
      <c r="I15" s="71">
        <v>5072.42</v>
      </c>
      <c r="J15" s="71">
        <v>0</v>
      </c>
      <c r="K15" s="71">
        <v>1530.7236</v>
      </c>
      <c r="L15" s="71">
        <v>958.27368000000001</v>
      </c>
      <c r="M15" s="71">
        <v>0</v>
      </c>
      <c r="N15" s="71">
        <v>517.38457679999999</v>
      </c>
      <c r="O15" s="71">
        <v>1443.0632912640001</v>
      </c>
      <c r="P15" s="72">
        <v>622.92232072896002</v>
      </c>
      <c r="R15" s="71">
        <v>347.6</v>
      </c>
      <c r="S15" s="71">
        <v>0</v>
      </c>
      <c r="T15" s="15"/>
      <c r="U15" s="15"/>
      <c r="V15" s="16"/>
      <c r="W15" s="16"/>
      <c r="X15" s="16"/>
      <c r="Y15" s="15"/>
      <c r="Z15" s="15"/>
      <c r="AA15" s="15"/>
      <c r="AB15" s="15"/>
      <c r="AD15" s="21"/>
    </row>
    <row r="16" spans="1:30" ht="13.5" customHeight="1" x14ac:dyDescent="0.2">
      <c r="A16" s="87">
        <v>2</v>
      </c>
      <c r="B16" s="88" t="s">
        <v>3625</v>
      </c>
      <c r="C16" s="89" t="s">
        <v>3626</v>
      </c>
      <c r="D16" s="89" t="s">
        <v>38</v>
      </c>
      <c r="E16" s="90">
        <v>0</v>
      </c>
      <c r="F16" s="90">
        <v>16.8</v>
      </c>
      <c r="G16" s="91">
        <v>181.02</v>
      </c>
      <c r="H16" s="91">
        <v>586.41999999999996</v>
      </c>
      <c r="I16" s="91">
        <v>9851.86</v>
      </c>
      <c r="J16" s="91">
        <v>0</v>
      </c>
      <c r="K16" s="91">
        <v>2973.348</v>
      </c>
      <c r="L16" s="91">
        <v>1860.81168</v>
      </c>
      <c r="M16" s="91">
        <v>0</v>
      </c>
      <c r="N16" s="91">
        <v>1004.991624</v>
      </c>
      <c r="O16" s="91">
        <v>2802.7926259199999</v>
      </c>
      <c r="P16" s="92">
        <v>1209.8721501888001</v>
      </c>
      <c r="R16" s="91">
        <v>675.12</v>
      </c>
      <c r="S16" s="91">
        <v>0</v>
      </c>
      <c r="T16" s="15"/>
      <c r="U16" s="15"/>
      <c r="V16" s="16"/>
      <c r="W16" s="16"/>
      <c r="X16" s="16"/>
      <c r="Y16" s="15"/>
      <c r="Z16" s="15"/>
      <c r="AA16" s="15"/>
      <c r="AB16" s="15"/>
      <c r="AD16" s="21"/>
    </row>
    <row r="17" spans="1:30" ht="13.5" customHeight="1" x14ac:dyDescent="0.2">
      <c r="A17" s="87">
        <v>3</v>
      </c>
      <c r="B17" s="88" t="s">
        <v>3627</v>
      </c>
      <c r="C17" s="89" t="s">
        <v>3628</v>
      </c>
      <c r="D17" s="89" t="s">
        <v>38</v>
      </c>
      <c r="E17" s="90">
        <v>0</v>
      </c>
      <c r="F17" s="90">
        <v>16.8</v>
      </c>
      <c r="G17" s="91">
        <v>137.09</v>
      </c>
      <c r="H17" s="91">
        <v>178.99</v>
      </c>
      <c r="I17" s="91">
        <v>3007.03</v>
      </c>
      <c r="J17" s="91">
        <v>0</v>
      </c>
      <c r="K17" s="91">
        <v>907.42175999999995</v>
      </c>
      <c r="L17" s="91">
        <v>568.12392</v>
      </c>
      <c r="M17" s="91">
        <v>0</v>
      </c>
      <c r="N17" s="91">
        <v>306.70855488000001</v>
      </c>
      <c r="O17" s="91">
        <v>855.48203274239995</v>
      </c>
      <c r="P17" s="92">
        <v>369.28307746713602</v>
      </c>
      <c r="R17" s="91">
        <v>206.06</v>
      </c>
      <c r="S17" s="91">
        <v>0</v>
      </c>
      <c r="T17" s="15"/>
      <c r="U17" s="15"/>
      <c r="V17" s="16"/>
      <c r="W17" s="16"/>
      <c r="X17" s="16"/>
      <c r="Y17" s="15"/>
      <c r="Z17" s="15"/>
      <c r="AA17" s="15"/>
      <c r="AB17" s="15"/>
      <c r="AD17" s="21"/>
    </row>
    <row r="18" spans="1:30" ht="13.5" customHeight="1" x14ac:dyDescent="0.2">
      <c r="A18" s="87">
        <v>4</v>
      </c>
      <c r="B18" s="88" t="s">
        <v>3416</v>
      </c>
      <c r="C18" s="89" t="s">
        <v>3417</v>
      </c>
      <c r="D18" s="89" t="s">
        <v>95</v>
      </c>
      <c r="E18" s="90">
        <v>0</v>
      </c>
      <c r="F18" s="90">
        <v>1.5</v>
      </c>
      <c r="G18" s="91">
        <v>151.81</v>
      </c>
      <c r="H18" s="91">
        <v>118.16</v>
      </c>
      <c r="I18" s="91">
        <v>177.24</v>
      </c>
      <c r="J18" s="91">
        <v>0</v>
      </c>
      <c r="K18" s="91">
        <v>53.488799999999998</v>
      </c>
      <c r="L18" s="91">
        <v>33.477600000000002</v>
      </c>
      <c r="M18" s="91">
        <v>0</v>
      </c>
      <c r="N18" s="91">
        <v>18.079214400000001</v>
      </c>
      <c r="O18" s="91">
        <v>50.421894911999999</v>
      </c>
      <c r="P18" s="92">
        <v>21.765451303679999</v>
      </c>
      <c r="R18" s="91">
        <v>136.03</v>
      </c>
      <c r="S18" s="91">
        <v>0</v>
      </c>
      <c r="T18" s="15"/>
      <c r="U18" s="15"/>
      <c r="V18" s="16"/>
      <c r="W18" s="16"/>
      <c r="X18" s="16"/>
      <c r="Y18" s="15"/>
      <c r="Z18" s="15"/>
      <c r="AA18" s="15"/>
      <c r="AB18" s="15"/>
      <c r="AD18" s="21"/>
    </row>
    <row r="19" spans="1:30" ht="24" customHeight="1" thickBot="1" x14ac:dyDescent="0.25">
      <c r="A19" s="73">
        <v>5</v>
      </c>
      <c r="B19" s="74" t="s">
        <v>2026</v>
      </c>
      <c r="C19" s="75" t="s">
        <v>2027</v>
      </c>
      <c r="D19" s="75" t="s">
        <v>2024</v>
      </c>
      <c r="E19" s="76">
        <v>0</v>
      </c>
      <c r="F19" s="76">
        <v>6</v>
      </c>
      <c r="G19" s="77">
        <v>427.72</v>
      </c>
      <c r="H19" s="77">
        <v>219.62</v>
      </c>
      <c r="I19" s="77">
        <v>1317.72</v>
      </c>
      <c r="J19" s="77">
        <v>221.43281999999999</v>
      </c>
      <c r="K19" s="77">
        <v>397.25459999999998</v>
      </c>
      <c r="L19" s="77">
        <v>0</v>
      </c>
      <c r="M19" s="77">
        <v>0</v>
      </c>
      <c r="N19" s="77">
        <v>134.27205480000001</v>
      </c>
      <c r="O19" s="77">
        <v>259.71286227600001</v>
      </c>
      <c r="P19" s="78">
        <v>134.62953239064001</v>
      </c>
      <c r="R19" s="77">
        <v>248.6</v>
      </c>
      <c r="S19" s="77">
        <v>246.36727200000001</v>
      </c>
      <c r="T19" s="15"/>
      <c r="U19" s="15"/>
      <c r="V19" s="16"/>
      <c r="W19" s="16"/>
      <c r="X19" s="16"/>
      <c r="Y19" s="15"/>
      <c r="Z19" s="15"/>
      <c r="AA19" s="15"/>
      <c r="AB19" s="15"/>
      <c r="AD19" s="21"/>
    </row>
    <row r="20" spans="1:30" ht="13.5" customHeight="1" thickBot="1" x14ac:dyDescent="0.25">
      <c r="A20" s="63"/>
      <c r="B20" s="64" t="s">
        <v>2028</v>
      </c>
      <c r="C20" s="65" t="s">
        <v>2029</v>
      </c>
      <c r="D20" s="65" t="s">
        <v>95</v>
      </c>
      <c r="E20" s="66">
        <v>0.62026000000000003</v>
      </c>
      <c r="F20" s="66">
        <v>3.7215600000000002</v>
      </c>
      <c r="G20" s="1">
        <v>59.5</v>
      </c>
      <c r="H20" s="1">
        <v>59.5</v>
      </c>
      <c r="I20" s="1">
        <v>221.43281999999999</v>
      </c>
      <c r="J20" s="1">
        <v>221.43281999999999</v>
      </c>
      <c r="K20" s="1"/>
      <c r="L20" s="1"/>
      <c r="M20" s="1"/>
      <c r="N20" s="1"/>
      <c r="O20" s="1"/>
      <c r="P20" s="1"/>
      <c r="R20" s="1">
        <v>66.2</v>
      </c>
      <c r="S20" s="1">
        <v>246.36727200000001</v>
      </c>
      <c r="T20" s="15">
        <f t="shared" ref="T20:T79" si="0">R20/H20</f>
        <v>1.1126050420168068</v>
      </c>
      <c r="U20" s="15">
        <f t="shared" ref="U20:U79" si="1">T20-AB20</f>
        <v>1.0869530304779735</v>
      </c>
      <c r="V20" s="16">
        <f t="shared" ref="V20:V79" si="2">G20*U20</f>
        <v>64.673705313439427</v>
      </c>
      <c r="W20" s="16">
        <f t="shared" ref="W20:W79" si="3">V20-G20</f>
        <v>5.1737053134394273</v>
      </c>
      <c r="X20" s="16">
        <f t="shared" ref="X20:X79" si="4">F20*W20</f>
        <v>19.254254746283635</v>
      </c>
      <c r="Y20" s="15">
        <f t="shared" ref="Y20:Y40" si="5">104.584835545197%-100%</f>
        <v>4.5848355451969969E-2</v>
      </c>
      <c r="Z20" s="15">
        <f t="shared" ref="Z20:Z40" si="6">101.199262415129%-100%</f>
        <v>1.1992624151289988E-2</v>
      </c>
      <c r="AA20" s="15">
        <f t="shared" ref="AA20:AA40" si="7">101.911505501324%-100%</f>
        <v>1.9115055013239957E-2</v>
      </c>
      <c r="AB20" s="15">
        <f t="shared" ref="AB20:AB40" si="8">AVERAGE(Y20:AA20)</f>
        <v>2.5652011538833303E-2</v>
      </c>
      <c r="AD20" s="21"/>
    </row>
    <row r="21" spans="1:30" ht="13.5" customHeight="1" thickBot="1" x14ac:dyDescent="0.25">
      <c r="A21" s="8">
        <v>6</v>
      </c>
      <c r="B21" s="9" t="s">
        <v>2030</v>
      </c>
      <c r="C21" s="10" t="s">
        <v>2031</v>
      </c>
      <c r="D21" s="10" t="s">
        <v>95</v>
      </c>
      <c r="E21" s="11">
        <v>0</v>
      </c>
      <c r="F21" s="11">
        <v>40</v>
      </c>
      <c r="G21" s="12">
        <v>34.619999999999997</v>
      </c>
      <c r="H21" s="12">
        <v>29.86</v>
      </c>
      <c r="I21" s="12">
        <v>1194.4000000000001</v>
      </c>
      <c r="J21" s="12">
        <v>292.8</v>
      </c>
      <c r="K21" s="12">
        <v>431.36</v>
      </c>
      <c r="L21" s="12">
        <v>0</v>
      </c>
      <c r="M21" s="12">
        <v>0</v>
      </c>
      <c r="N21" s="12">
        <v>145.79968</v>
      </c>
      <c r="O21" s="12">
        <v>213.54908159999999</v>
      </c>
      <c r="P21" s="13">
        <v>110.699226624</v>
      </c>
      <c r="R21" s="12">
        <v>36.450000000000003</v>
      </c>
      <c r="S21" s="12">
        <v>467.52</v>
      </c>
      <c r="T21" s="15"/>
      <c r="U21" s="15"/>
      <c r="V21" s="16"/>
      <c r="W21" s="16"/>
      <c r="X21" s="16"/>
      <c r="Y21" s="15"/>
      <c r="Z21" s="15"/>
      <c r="AA21" s="15"/>
      <c r="AB21" s="15"/>
      <c r="AD21" s="21"/>
    </row>
    <row r="22" spans="1:30" ht="13.5" customHeight="1" x14ac:dyDescent="0.2">
      <c r="A22" s="63"/>
      <c r="B22" s="64" t="s">
        <v>2032</v>
      </c>
      <c r="C22" s="65" t="s">
        <v>2033</v>
      </c>
      <c r="D22" s="65" t="s">
        <v>92</v>
      </c>
      <c r="E22" s="66">
        <v>1E-3</v>
      </c>
      <c r="F22" s="66">
        <v>0.04</v>
      </c>
      <c r="G22" s="1">
        <v>6300</v>
      </c>
      <c r="H22" s="1">
        <v>6300</v>
      </c>
      <c r="I22" s="1">
        <v>252</v>
      </c>
      <c r="J22" s="1">
        <v>252</v>
      </c>
      <c r="K22" s="1"/>
      <c r="L22" s="1"/>
      <c r="M22" s="1"/>
      <c r="N22" s="1"/>
      <c r="O22" s="1"/>
      <c r="P22" s="1"/>
      <c r="R22" s="1">
        <v>10500</v>
      </c>
      <c r="S22" s="1">
        <v>420</v>
      </c>
      <c r="T22" s="15">
        <f t="shared" si="0"/>
        <v>1.6666666666666667</v>
      </c>
      <c r="U22" s="15">
        <f t="shared" si="1"/>
        <v>1.6410146551278335</v>
      </c>
      <c r="V22" s="16">
        <f t="shared" si="2"/>
        <v>10338.392327305352</v>
      </c>
      <c r="W22" s="16">
        <f t="shared" si="3"/>
        <v>4038.3923273053515</v>
      </c>
      <c r="X22" s="16">
        <f t="shared" si="4"/>
        <v>161.53569309221407</v>
      </c>
      <c r="Y22" s="15">
        <f t="shared" si="5"/>
        <v>4.5848355451969969E-2</v>
      </c>
      <c r="Z22" s="15">
        <f t="shared" si="6"/>
        <v>1.1992624151289988E-2</v>
      </c>
      <c r="AA22" s="15">
        <f t="shared" si="7"/>
        <v>1.9115055013239957E-2</v>
      </c>
      <c r="AB22" s="15">
        <f t="shared" si="8"/>
        <v>2.5652011538833303E-2</v>
      </c>
      <c r="AD22" s="21"/>
    </row>
    <row r="23" spans="1:30" ht="13.5" customHeight="1" thickBot="1" x14ac:dyDescent="0.25">
      <c r="A23" s="63"/>
      <c r="B23" s="64" t="s">
        <v>2034</v>
      </c>
      <c r="C23" s="65" t="s">
        <v>2035</v>
      </c>
      <c r="D23" s="65" t="s">
        <v>95</v>
      </c>
      <c r="E23" s="66">
        <v>1.2</v>
      </c>
      <c r="F23" s="66">
        <v>48</v>
      </c>
      <c r="G23" s="1">
        <v>0.85</v>
      </c>
      <c r="H23" s="1">
        <v>0.85</v>
      </c>
      <c r="I23" s="1">
        <v>40.799999999999997</v>
      </c>
      <c r="J23" s="1">
        <v>40.799999999999997</v>
      </c>
      <c r="K23" s="1"/>
      <c r="L23" s="1"/>
      <c r="M23" s="1"/>
      <c r="N23" s="1"/>
      <c r="O23" s="1"/>
      <c r="P23" s="1"/>
      <c r="R23" s="1">
        <v>0.99</v>
      </c>
      <c r="S23" s="1">
        <v>47.52</v>
      </c>
      <c r="T23" s="15">
        <f t="shared" si="0"/>
        <v>1.1647058823529413</v>
      </c>
      <c r="U23" s="15">
        <f t="shared" si="1"/>
        <v>1.139053870814108</v>
      </c>
      <c r="V23" s="16">
        <f t="shared" si="2"/>
        <v>0.96819579019199176</v>
      </c>
      <c r="W23" s="16">
        <f t="shared" si="3"/>
        <v>0.11819579019199178</v>
      </c>
      <c r="X23" s="16">
        <f t="shared" si="4"/>
        <v>5.6733979292156054</v>
      </c>
      <c r="Y23" s="15">
        <f t="shared" si="5"/>
        <v>4.5848355451969969E-2</v>
      </c>
      <c r="Z23" s="15">
        <f t="shared" si="6"/>
        <v>1.1992624151289988E-2</v>
      </c>
      <c r="AA23" s="15">
        <f t="shared" si="7"/>
        <v>1.9115055013239957E-2</v>
      </c>
      <c r="AB23" s="15">
        <f t="shared" si="8"/>
        <v>2.5652011538833303E-2</v>
      </c>
      <c r="AD23" s="21"/>
    </row>
    <row r="24" spans="1:30" ht="13.5" customHeight="1" x14ac:dyDescent="0.2">
      <c r="A24" s="67">
        <v>7</v>
      </c>
      <c r="B24" s="68" t="s">
        <v>2036</v>
      </c>
      <c r="C24" s="69" t="s">
        <v>2037</v>
      </c>
      <c r="D24" s="69" t="s">
        <v>95</v>
      </c>
      <c r="E24" s="70">
        <v>0</v>
      </c>
      <c r="F24" s="70">
        <v>40</v>
      </c>
      <c r="G24" s="71">
        <v>18.86</v>
      </c>
      <c r="H24" s="71">
        <v>12.68</v>
      </c>
      <c r="I24" s="71">
        <v>507.2</v>
      </c>
      <c r="J24" s="71">
        <v>0</v>
      </c>
      <c r="K24" s="71">
        <v>242.64</v>
      </c>
      <c r="L24" s="71">
        <v>0</v>
      </c>
      <c r="M24" s="71">
        <v>0</v>
      </c>
      <c r="N24" s="71">
        <v>82.012320000000003</v>
      </c>
      <c r="O24" s="71">
        <v>120.12135840000001</v>
      </c>
      <c r="P24" s="72">
        <v>62.268314975999999</v>
      </c>
      <c r="R24" s="71">
        <v>13.93</v>
      </c>
      <c r="S24" s="71">
        <v>0</v>
      </c>
      <c r="T24" s="15"/>
      <c r="U24" s="15"/>
      <c r="V24" s="16"/>
      <c r="W24" s="16"/>
      <c r="X24" s="16"/>
      <c r="Y24" s="15"/>
      <c r="Z24" s="15"/>
      <c r="AA24" s="15"/>
      <c r="AB24" s="15"/>
      <c r="AD24" s="21"/>
    </row>
    <row r="25" spans="1:30" ht="24" customHeight="1" thickBot="1" x14ac:dyDescent="0.25">
      <c r="A25" s="73">
        <v>8</v>
      </c>
      <c r="B25" s="74" t="s">
        <v>3532</v>
      </c>
      <c r="C25" s="75" t="s">
        <v>3533</v>
      </c>
      <c r="D25" s="75" t="s">
        <v>95</v>
      </c>
      <c r="E25" s="76">
        <v>0</v>
      </c>
      <c r="F25" s="76">
        <v>20</v>
      </c>
      <c r="G25" s="77">
        <v>423.69</v>
      </c>
      <c r="H25" s="77">
        <v>69.709999999999994</v>
      </c>
      <c r="I25" s="77">
        <v>1394.2</v>
      </c>
      <c r="J25" s="77">
        <v>385.25599999999997</v>
      </c>
      <c r="K25" s="77">
        <v>327.2</v>
      </c>
      <c r="L25" s="77">
        <v>0</v>
      </c>
      <c r="M25" s="77">
        <v>0</v>
      </c>
      <c r="N25" s="77">
        <v>110.5936</v>
      </c>
      <c r="O25" s="77">
        <v>239.01763199999999</v>
      </c>
      <c r="P25" s="78">
        <v>123.90157248</v>
      </c>
      <c r="R25" s="77">
        <v>77.760000000000005</v>
      </c>
      <c r="S25" s="77">
        <v>404.08</v>
      </c>
      <c r="T25" s="15"/>
      <c r="U25" s="15"/>
      <c r="V25" s="16"/>
      <c r="W25" s="16"/>
      <c r="X25" s="16"/>
      <c r="Y25" s="15"/>
      <c r="Z25" s="15"/>
      <c r="AA25" s="15"/>
      <c r="AB25" s="15"/>
      <c r="AD25" s="21"/>
    </row>
    <row r="26" spans="1:30" ht="13.5" customHeight="1" x14ac:dyDescent="0.2">
      <c r="A26" s="63"/>
      <c r="B26" s="64" t="s">
        <v>3534</v>
      </c>
      <c r="C26" s="65" t="s">
        <v>3535</v>
      </c>
      <c r="D26" s="65" t="s">
        <v>41</v>
      </c>
      <c r="E26" s="66">
        <v>5.0000000000000001E-3</v>
      </c>
      <c r="F26" s="66">
        <v>0.1</v>
      </c>
      <c r="G26" s="1">
        <v>3530</v>
      </c>
      <c r="H26" s="1">
        <v>3530</v>
      </c>
      <c r="I26" s="1">
        <v>353</v>
      </c>
      <c r="J26" s="1">
        <v>353</v>
      </c>
      <c r="K26" s="1"/>
      <c r="L26" s="1"/>
      <c r="M26" s="1"/>
      <c r="N26" s="1"/>
      <c r="O26" s="1"/>
      <c r="P26" s="1"/>
      <c r="R26" s="1">
        <v>3700</v>
      </c>
      <c r="S26" s="1">
        <v>370</v>
      </c>
      <c r="T26" s="15">
        <f t="shared" si="0"/>
        <v>1.048158640226629</v>
      </c>
      <c r="U26" s="15">
        <f t="shared" si="1"/>
        <v>1.0225066286877957</v>
      </c>
      <c r="V26" s="16">
        <f t="shared" si="2"/>
        <v>3609.4483992679188</v>
      </c>
      <c r="W26" s="16">
        <f t="shared" si="3"/>
        <v>79.44839926791883</v>
      </c>
      <c r="X26" s="16">
        <f t="shared" si="4"/>
        <v>7.9448399267918832</v>
      </c>
      <c r="Y26" s="15">
        <f t="shared" si="5"/>
        <v>4.5848355451969969E-2</v>
      </c>
      <c r="Z26" s="15">
        <f t="shared" si="6"/>
        <v>1.1992624151289988E-2</v>
      </c>
      <c r="AA26" s="15">
        <f t="shared" si="7"/>
        <v>1.9115055013239957E-2</v>
      </c>
      <c r="AB26" s="15">
        <f t="shared" si="8"/>
        <v>2.5652011538833303E-2</v>
      </c>
      <c r="AD26" s="21"/>
    </row>
    <row r="27" spans="1:30" ht="13.5" customHeight="1" x14ac:dyDescent="0.2">
      <c r="A27" s="63"/>
      <c r="B27" s="64" t="s">
        <v>3536</v>
      </c>
      <c r="C27" s="65" t="s">
        <v>3537</v>
      </c>
      <c r="D27" s="65" t="s">
        <v>41</v>
      </c>
      <c r="E27" s="66">
        <v>8.0000000000000002E-3</v>
      </c>
      <c r="F27" s="66">
        <v>0.16</v>
      </c>
      <c r="G27" s="1">
        <v>152</v>
      </c>
      <c r="H27" s="1">
        <v>152</v>
      </c>
      <c r="I27" s="1">
        <v>24.32</v>
      </c>
      <c r="J27" s="1">
        <v>24.32</v>
      </c>
      <c r="K27" s="1"/>
      <c r="L27" s="1"/>
      <c r="M27" s="1"/>
      <c r="N27" s="1"/>
      <c r="O27" s="1"/>
      <c r="P27" s="1"/>
      <c r="R27" s="1">
        <v>161</v>
      </c>
      <c r="S27" s="1">
        <v>25.76</v>
      </c>
      <c r="T27" s="15">
        <f t="shared" si="0"/>
        <v>1.0592105263157894</v>
      </c>
      <c r="U27" s="15">
        <f t="shared" si="1"/>
        <v>1.0335585147769561</v>
      </c>
      <c r="V27" s="16">
        <f t="shared" si="2"/>
        <v>157.10089424609734</v>
      </c>
      <c r="W27" s="16">
        <f t="shared" si="3"/>
        <v>5.1008942460973401</v>
      </c>
      <c r="X27" s="16">
        <f t="shared" si="4"/>
        <v>0.8161430793755744</v>
      </c>
      <c r="Y27" s="15">
        <f t="shared" si="5"/>
        <v>4.5848355451969969E-2</v>
      </c>
      <c r="Z27" s="15">
        <f t="shared" si="6"/>
        <v>1.1992624151289988E-2</v>
      </c>
      <c r="AA27" s="15">
        <f t="shared" si="7"/>
        <v>1.9115055013239957E-2</v>
      </c>
      <c r="AB27" s="15">
        <f t="shared" si="8"/>
        <v>2.5652011538833303E-2</v>
      </c>
      <c r="AD27" s="21"/>
    </row>
    <row r="28" spans="1:30" ht="13.5" customHeight="1" thickBot="1" x14ac:dyDescent="0.25">
      <c r="A28" s="63"/>
      <c r="B28" s="64" t="s">
        <v>3538</v>
      </c>
      <c r="C28" s="65" t="s">
        <v>3539</v>
      </c>
      <c r="D28" s="65" t="s">
        <v>41</v>
      </c>
      <c r="E28" s="66">
        <v>8.0000000000000002E-3</v>
      </c>
      <c r="F28" s="66">
        <v>0.16</v>
      </c>
      <c r="G28" s="1">
        <v>49.6</v>
      </c>
      <c r="H28" s="1">
        <v>49.6</v>
      </c>
      <c r="I28" s="1">
        <v>7.9359999999999999</v>
      </c>
      <c r="J28" s="1">
        <v>7.9359999999999999</v>
      </c>
      <c r="K28" s="1"/>
      <c r="L28" s="1"/>
      <c r="M28" s="1"/>
      <c r="N28" s="1"/>
      <c r="O28" s="1"/>
      <c r="P28" s="1"/>
      <c r="R28" s="1">
        <v>52</v>
      </c>
      <c r="S28" s="1">
        <v>8.32</v>
      </c>
      <c r="T28" s="15">
        <f t="shared" si="0"/>
        <v>1.0483870967741935</v>
      </c>
      <c r="U28" s="15">
        <f t="shared" si="1"/>
        <v>1.0227350852353603</v>
      </c>
      <c r="V28" s="16">
        <f t="shared" si="2"/>
        <v>50.727660227673873</v>
      </c>
      <c r="W28" s="16">
        <f t="shared" si="3"/>
        <v>1.1276602276738714</v>
      </c>
      <c r="X28" s="16">
        <f t="shared" si="4"/>
        <v>0.18042563642781942</v>
      </c>
      <c r="Y28" s="15">
        <f t="shared" si="5"/>
        <v>4.5848355451969969E-2</v>
      </c>
      <c r="Z28" s="15">
        <f t="shared" si="6"/>
        <v>1.1992624151289988E-2</v>
      </c>
      <c r="AA28" s="15">
        <f t="shared" si="7"/>
        <v>1.9115055013239957E-2</v>
      </c>
      <c r="AB28" s="15">
        <f t="shared" si="8"/>
        <v>2.5652011538833303E-2</v>
      </c>
      <c r="AD28" s="21"/>
    </row>
    <row r="29" spans="1:30" ht="24" customHeight="1" x14ac:dyDescent="0.2">
      <c r="A29" s="67">
        <v>9</v>
      </c>
      <c r="B29" s="68" t="s">
        <v>3540</v>
      </c>
      <c r="C29" s="69" t="s">
        <v>3541</v>
      </c>
      <c r="D29" s="69" t="s">
        <v>95</v>
      </c>
      <c r="E29" s="70">
        <v>0</v>
      </c>
      <c r="F29" s="70">
        <v>20</v>
      </c>
      <c r="G29" s="71">
        <v>202.18</v>
      </c>
      <c r="H29" s="71">
        <v>38.79</v>
      </c>
      <c r="I29" s="71">
        <v>775.8</v>
      </c>
      <c r="J29" s="71">
        <v>0</v>
      </c>
      <c r="K29" s="71">
        <v>215.68</v>
      </c>
      <c r="L29" s="71">
        <v>0</v>
      </c>
      <c r="M29" s="71">
        <v>208.2</v>
      </c>
      <c r="N29" s="71">
        <v>72.899839999999998</v>
      </c>
      <c r="O29" s="71">
        <v>183.8085408</v>
      </c>
      <c r="P29" s="72">
        <v>95.282373312000004</v>
      </c>
      <c r="R29" s="71">
        <v>44.59</v>
      </c>
      <c r="S29" s="71">
        <v>0</v>
      </c>
      <c r="T29" s="15"/>
      <c r="U29" s="15"/>
      <c r="V29" s="16"/>
      <c r="W29" s="16"/>
      <c r="X29" s="16"/>
      <c r="Y29" s="15"/>
      <c r="Z29" s="15"/>
      <c r="AA29" s="15"/>
      <c r="AB29" s="15"/>
      <c r="AD29" s="21"/>
    </row>
    <row r="30" spans="1:30" ht="24" customHeight="1" x14ac:dyDescent="0.2">
      <c r="A30" s="87">
        <v>10</v>
      </c>
      <c r="B30" s="88" t="s">
        <v>3757</v>
      </c>
      <c r="C30" s="89" t="s">
        <v>3758</v>
      </c>
      <c r="D30" s="89" t="s">
        <v>92</v>
      </c>
      <c r="E30" s="90">
        <v>0</v>
      </c>
      <c r="F30" s="90">
        <v>28.08</v>
      </c>
      <c r="G30" s="91">
        <v>648.29999999999995</v>
      </c>
      <c r="H30" s="91">
        <v>506.94</v>
      </c>
      <c r="I30" s="91">
        <v>14234.88</v>
      </c>
      <c r="J30" s="91">
        <v>0</v>
      </c>
      <c r="K30" s="91">
        <v>3205.902024</v>
      </c>
      <c r="L30" s="91">
        <v>4824.8459999999995</v>
      </c>
      <c r="M30" s="91">
        <v>0</v>
      </c>
      <c r="N30" s="91">
        <v>1083.594884112</v>
      </c>
      <c r="O30" s="91">
        <v>3372.3068760014398</v>
      </c>
      <c r="P30" s="92">
        <v>1748.13096977588</v>
      </c>
      <c r="R30" s="91">
        <v>559.71</v>
      </c>
      <c r="S30" s="91">
        <v>0</v>
      </c>
      <c r="T30" s="15"/>
      <c r="U30" s="15"/>
      <c r="V30" s="16"/>
      <c r="W30" s="16"/>
      <c r="X30" s="16"/>
      <c r="Y30" s="15"/>
      <c r="Z30" s="15"/>
      <c r="AA30" s="15"/>
      <c r="AB30" s="15"/>
      <c r="AD30" s="21"/>
    </row>
    <row r="31" spans="1:30" ht="24" customHeight="1" thickBot="1" x14ac:dyDescent="0.25">
      <c r="A31" s="73">
        <v>13</v>
      </c>
      <c r="B31" s="74" t="s">
        <v>2050</v>
      </c>
      <c r="C31" s="75" t="s">
        <v>2051</v>
      </c>
      <c r="D31" s="75" t="s">
        <v>92</v>
      </c>
      <c r="E31" s="76">
        <v>0</v>
      </c>
      <c r="F31" s="76">
        <v>40.4</v>
      </c>
      <c r="G31" s="77">
        <v>62.68</v>
      </c>
      <c r="H31" s="77">
        <v>70.290000000000006</v>
      </c>
      <c r="I31" s="77">
        <v>2839.72</v>
      </c>
      <c r="J31" s="77">
        <v>0</v>
      </c>
      <c r="K31" s="77">
        <v>265.04016000000001</v>
      </c>
      <c r="L31" s="77">
        <v>0</v>
      </c>
      <c r="M31" s="77">
        <v>0</v>
      </c>
      <c r="N31" s="77">
        <v>89.583574080000005</v>
      </c>
      <c r="O31" s="77">
        <v>672.7469256096</v>
      </c>
      <c r="P31" s="78">
        <v>348.73746035654398</v>
      </c>
      <c r="R31" s="77">
        <v>79.22</v>
      </c>
      <c r="S31" s="77">
        <v>0</v>
      </c>
      <c r="T31" s="15"/>
      <c r="U31" s="15"/>
      <c r="V31" s="16"/>
      <c r="W31" s="16"/>
      <c r="X31" s="16"/>
      <c r="Y31" s="15"/>
      <c r="Z31" s="15"/>
      <c r="AA31" s="15"/>
      <c r="AB31" s="15"/>
      <c r="AD31" s="21"/>
    </row>
    <row r="32" spans="1:30" ht="24" customHeight="1" thickBot="1" x14ac:dyDescent="0.25">
      <c r="A32" s="8">
        <v>43</v>
      </c>
      <c r="B32" s="9" t="s">
        <v>158</v>
      </c>
      <c r="C32" s="10" t="s">
        <v>159</v>
      </c>
      <c r="D32" s="10" t="s">
        <v>92</v>
      </c>
      <c r="E32" s="11">
        <v>0</v>
      </c>
      <c r="F32" s="11">
        <v>7.88</v>
      </c>
      <c r="G32" s="12">
        <v>375.39</v>
      </c>
      <c r="H32" s="12">
        <v>249.58</v>
      </c>
      <c r="I32" s="12">
        <v>1966.69</v>
      </c>
      <c r="J32" s="12">
        <v>0</v>
      </c>
      <c r="K32" s="12">
        <v>102.21699599999999</v>
      </c>
      <c r="L32" s="12">
        <v>0</v>
      </c>
      <c r="M32" s="12">
        <v>0</v>
      </c>
      <c r="N32" s="12">
        <v>34.549344648000002</v>
      </c>
      <c r="O32" s="12">
        <v>465.92085299975997</v>
      </c>
      <c r="P32" s="13">
        <v>241.52329623068599</v>
      </c>
      <c r="R32" s="12">
        <v>297.85000000000002</v>
      </c>
      <c r="S32" s="12">
        <v>0</v>
      </c>
      <c r="T32" s="15"/>
      <c r="U32" s="15"/>
      <c r="V32" s="16"/>
      <c r="W32" s="16"/>
      <c r="X32" s="16"/>
      <c r="Y32" s="15"/>
      <c r="Z32" s="15"/>
      <c r="AA32" s="15"/>
      <c r="AB32" s="15"/>
      <c r="AD32" s="21"/>
    </row>
    <row r="33" spans="1:30" ht="24" customHeight="1" thickBot="1" x14ac:dyDescent="0.25">
      <c r="A33" s="8">
        <v>44</v>
      </c>
      <c r="B33" s="9" t="s">
        <v>161</v>
      </c>
      <c r="C33" s="10" t="s">
        <v>162</v>
      </c>
      <c r="D33" s="10" t="s">
        <v>92</v>
      </c>
      <c r="E33" s="11">
        <v>0</v>
      </c>
      <c r="F33" s="11">
        <v>39.4</v>
      </c>
      <c r="G33" s="12">
        <v>27.37</v>
      </c>
      <c r="H33" s="12">
        <v>18.91</v>
      </c>
      <c r="I33" s="12">
        <v>745.05</v>
      </c>
      <c r="J33" s="12">
        <v>0</v>
      </c>
      <c r="K33" s="12">
        <v>29.372699999999998</v>
      </c>
      <c r="L33" s="12">
        <v>0</v>
      </c>
      <c r="M33" s="12">
        <v>0</v>
      </c>
      <c r="N33" s="12">
        <v>9.9279726000000004</v>
      </c>
      <c r="O33" s="12">
        <v>176.517406862</v>
      </c>
      <c r="P33" s="13">
        <v>91.502807124680004</v>
      </c>
      <c r="R33" s="12">
        <v>23.05</v>
      </c>
      <c r="S33" s="12">
        <v>0</v>
      </c>
      <c r="T33" s="15"/>
      <c r="U33" s="15"/>
      <c r="V33" s="16"/>
      <c r="W33" s="16"/>
      <c r="X33" s="16"/>
      <c r="Y33" s="15"/>
      <c r="Z33" s="15"/>
      <c r="AA33" s="15"/>
      <c r="AB33" s="15"/>
      <c r="AD33" s="21"/>
    </row>
    <row r="34" spans="1:30" ht="24" customHeight="1" x14ac:dyDescent="0.2">
      <c r="A34" s="67">
        <v>14</v>
      </c>
      <c r="B34" s="68" t="s">
        <v>2056</v>
      </c>
      <c r="C34" s="69" t="s">
        <v>2057</v>
      </c>
      <c r="D34" s="69" t="s">
        <v>92</v>
      </c>
      <c r="E34" s="70">
        <v>0</v>
      </c>
      <c r="F34" s="70">
        <v>28.08</v>
      </c>
      <c r="G34" s="71">
        <v>348.01</v>
      </c>
      <c r="H34" s="71">
        <v>138.22</v>
      </c>
      <c r="I34" s="71">
        <v>3881.22</v>
      </c>
      <c r="J34" s="71">
        <v>0</v>
      </c>
      <c r="K34" s="71">
        <v>765.35690399999999</v>
      </c>
      <c r="L34" s="71">
        <v>1461.0024000000001</v>
      </c>
      <c r="M34" s="71">
        <v>0</v>
      </c>
      <c r="N34" s="71">
        <v>258.69063355200001</v>
      </c>
      <c r="O34" s="71">
        <v>919.46847689423998</v>
      </c>
      <c r="P34" s="72">
        <v>476.63257802247398</v>
      </c>
      <c r="R34" s="71">
        <v>154.04</v>
      </c>
      <c r="S34" s="71">
        <v>0</v>
      </c>
      <c r="T34" s="15"/>
      <c r="U34" s="15"/>
      <c r="V34" s="16"/>
      <c r="W34" s="16"/>
      <c r="X34" s="16"/>
      <c r="Y34" s="15"/>
      <c r="Z34" s="15"/>
      <c r="AA34" s="15"/>
      <c r="AB34" s="15"/>
      <c r="AD34" s="21"/>
    </row>
    <row r="35" spans="1:30" ht="13.5" customHeight="1" x14ac:dyDescent="0.2">
      <c r="A35" s="87">
        <v>15</v>
      </c>
      <c r="B35" s="88" t="s">
        <v>90</v>
      </c>
      <c r="C35" s="89" t="s">
        <v>2058</v>
      </c>
      <c r="D35" s="89" t="s">
        <v>92</v>
      </c>
      <c r="E35" s="90">
        <v>0</v>
      </c>
      <c r="F35" s="90">
        <v>28.08</v>
      </c>
      <c r="G35" s="91">
        <v>22.43</v>
      </c>
      <c r="H35" s="91">
        <v>18.170000000000002</v>
      </c>
      <c r="I35" s="91">
        <v>510.21</v>
      </c>
      <c r="J35" s="91">
        <v>0</v>
      </c>
      <c r="K35" s="91">
        <v>37.680551999999999</v>
      </c>
      <c r="L35" s="91">
        <v>276.30720000000002</v>
      </c>
      <c r="M35" s="91">
        <v>0</v>
      </c>
      <c r="N35" s="91">
        <v>12.736026576</v>
      </c>
      <c r="O35" s="91">
        <v>120.88779807312</v>
      </c>
      <c r="P35" s="92">
        <v>62.665620730876803</v>
      </c>
      <c r="R35" s="91">
        <v>22.43</v>
      </c>
      <c r="S35" s="91">
        <v>0</v>
      </c>
      <c r="T35" s="15"/>
      <c r="U35" s="15"/>
      <c r="V35" s="16"/>
      <c r="W35" s="16"/>
      <c r="X35" s="16"/>
      <c r="Y35" s="15"/>
      <c r="Z35" s="15"/>
      <c r="AA35" s="15"/>
      <c r="AB35" s="15"/>
      <c r="AD35" s="21"/>
    </row>
    <row r="36" spans="1:30" ht="24" customHeight="1" thickBot="1" x14ac:dyDescent="0.25">
      <c r="A36" s="73">
        <v>45</v>
      </c>
      <c r="B36" s="74" t="s">
        <v>163</v>
      </c>
      <c r="C36" s="75" t="s">
        <v>164</v>
      </c>
      <c r="D36" s="75" t="s">
        <v>139</v>
      </c>
      <c r="E36" s="76">
        <v>0</v>
      </c>
      <c r="F36" s="76">
        <v>12.608000000000001</v>
      </c>
      <c r="G36" s="77">
        <v>394.13</v>
      </c>
      <c r="H36" s="77">
        <v>650</v>
      </c>
      <c r="I36" s="77">
        <v>8195.2000000000007</v>
      </c>
      <c r="J36" s="77">
        <v>8195.2000000000007</v>
      </c>
      <c r="K36" s="77">
        <v>0</v>
      </c>
      <c r="L36" s="77">
        <v>0</v>
      </c>
      <c r="M36" s="77">
        <v>0</v>
      </c>
      <c r="N36" s="77">
        <v>0</v>
      </c>
      <c r="O36" s="77">
        <v>0</v>
      </c>
      <c r="P36" s="78">
        <v>0</v>
      </c>
      <c r="R36" s="77">
        <v>1330</v>
      </c>
      <c r="S36" s="77">
        <v>16768.64</v>
      </c>
      <c r="T36" s="15"/>
      <c r="U36" s="15"/>
      <c r="V36" s="16"/>
      <c r="W36" s="16"/>
      <c r="X36" s="16"/>
      <c r="Y36" s="15"/>
      <c r="Z36" s="15"/>
      <c r="AA36" s="15"/>
      <c r="AB36" s="15"/>
      <c r="AD36" s="21"/>
    </row>
    <row r="37" spans="1:30" ht="13.5" customHeight="1" thickBot="1" x14ac:dyDescent="0.25">
      <c r="A37" s="63"/>
      <c r="B37" s="64" t="s">
        <v>165</v>
      </c>
      <c r="C37" s="65" t="s">
        <v>166</v>
      </c>
      <c r="D37" s="65" t="s">
        <v>139</v>
      </c>
      <c r="E37" s="66">
        <v>1</v>
      </c>
      <c r="F37" s="66">
        <v>12.608000000000001</v>
      </c>
      <c r="G37" s="1">
        <v>650</v>
      </c>
      <c r="H37" s="1">
        <v>650</v>
      </c>
      <c r="I37" s="1">
        <v>8195.2000000000007</v>
      </c>
      <c r="J37" s="1">
        <v>8195.2000000000007</v>
      </c>
      <c r="K37" s="1"/>
      <c r="L37" s="1"/>
      <c r="M37" s="1"/>
      <c r="N37" s="1"/>
      <c r="O37" s="1"/>
      <c r="P37" s="1"/>
      <c r="R37" s="1">
        <v>1330</v>
      </c>
      <c r="S37" s="1">
        <v>16768.64</v>
      </c>
      <c r="T37" s="15">
        <f t="shared" si="0"/>
        <v>2.046153846153846</v>
      </c>
      <c r="U37" s="15">
        <f t="shared" si="1"/>
        <v>2.0205018346150125</v>
      </c>
      <c r="V37" s="16">
        <f t="shared" si="2"/>
        <v>1313.3261924997582</v>
      </c>
      <c r="W37" s="16">
        <f t="shared" si="3"/>
        <v>663.32619249975824</v>
      </c>
      <c r="X37" s="16">
        <f t="shared" si="4"/>
        <v>8363.2166350369516</v>
      </c>
      <c r="Y37" s="15">
        <f t="shared" si="5"/>
        <v>4.5848355451969969E-2</v>
      </c>
      <c r="Z37" s="15">
        <f t="shared" si="6"/>
        <v>1.1992624151289988E-2</v>
      </c>
      <c r="AA37" s="15">
        <f t="shared" si="7"/>
        <v>1.9115055013239957E-2</v>
      </c>
      <c r="AB37" s="15">
        <f t="shared" si="8"/>
        <v>2.5652011538833303E-2</v>
      </c>
      <c r="AD37" s="21"/>
    </row>
    <row r="38" spans="1:30" ht="24" customHeight="1" x14ac:dyDescent="0.2">
      <c r="A38" s="67">
        <v>16</v>
      </c>
      <c r="B38" s="68" t="s">
        <v>2059</v>
      </c>
      <c r="C38" s="69" t="s">
        <v>2060</v>
      </c>
      <c r="D38" s="69" t="s">
        <v>92</v>
      </c>
      <c r="E38" s="70">
        <v>0</v>
      </c>
      <c r="F38" s="70">
        <v>20.2</v>
      </c>
      <c r="G38" s="71">
        <v>165.84</v>
      </c>
      <c r="H38" s="71">
        <v>129.87</v>
      </c>
      <c r="I38" s="71">
        <v>2623.37</v>
      </c>
      <c r="J38" s="71">
        <v>0</v>
      </c>
      <c r="K38" s="71">
        <v>893.46418000000006</v>
      </c>
      <c r="L38" s="71">
        <v>484.28692000000001</v>
      </c>
      <c r="M38" s="71">
        <v>0</v>
      </c>
      <c r="N38" s="71">
        <v>301.99089284000001</v>
      </c>
      <c r="O38" s="71">
        <v>621.50453735079998</v>
      </c>
      <c r="P38" s="72">
        <v>322.17451422671201</v>
      </c>
      <c r="R38" s="71">
        <v>143.35</v>
      </c>
      <c r="S38" s="71">
        <v>0</v>
      </c>
      <c r="T38" s="15"/>
      <c r="U38" s="15"/>
      <c r="V38" s="16"/>
      <c r="W38" s="16"/>
      <c r="X38" s="16"/>
      <c r="Y38" s="15"/>
      <c r="Z38" s="15"/>
      <c r="AA38" s="15"/>
      <c r="AB38" s="15"/>
      <c r="AD38" s="21"/>
    </row>
    <row r="39" spans="1:30" ht="24" customHeight="1" thickBot="1" x14ac:dyDescent="0.25">
      <c r="A39" s="73">
        <v>17</v>
      </c>
      <c r="B39" s="74" t="s">
        <v>2061</v>
      </c>
      <c r="C39" s="75" t="s">
        <v>2062</v>
      </c>
      <c r="D39" s="75" t="s">
        <v>92</v>
      </c>
      <c r="E39" s="76">
        <v>0</v>
      </c>
      <c r="F39" s="76">
        <v>6.24</v>
      </c>
      <c r="G39" s="77">
        <v>767.91</v>
      </c>
      <c r="H39" s="77">
        <v>503.94</v>
      </c>
      <c r="I39" s="77">
        <v>3144.59</v>
      </c>
      <c r="J39" s="77">
        <v>0</v>
      </c>
      <c r="K39" s="77">
        <v>1504.8209280000001</v>
      </c>
      <c r="L39" s="77">
        <v>0</v>
      </c>
      <c r="M39" s="77">
        <v>0</v>
      </c>
      <c r="N39" s="77">
        <v>508.62947366399999</v>
      </c>
      <c r="O39" s="77">
        <v>744.97664861568001</v>
      </c>
      <c r="P39" s="78">
        <v>386.17978703915497</v>
      </c>
      <c r="R39" s="77">
        <v>553.66</v>
      </c>
      <c r="S39" s="77">
        <v>0</v>
      </c>
      <c r="T39" s="15"/>
      <c r="U39" s="15"/>
      <c r="V39" s="16"/>
      <c r="W39" s="16"/>
      <c r="X39" s="16"/>
      <c r="Y39" s="15"/>
      <c r="Z39" s="15"/>
      <c r="AA39" s="15"/>
      <c r="AB39" s="15"/>
      <c r="AD39" s="21"/>
    </row>
    <row r="40" spans="1:30" ht="13.5" customHeight="1" thickBot="1" x14ac:dyDescent="0.25">
      <c r="A40" s="2">
        <v>18</v>
      </c>
      <c r="B40" s="3" t="s">
        <v>2063</v>
      </c>
      <c r="C40" s="4" t="s">
        <v>2064</v>
      </c>
      <c r="D40" s="4" t="s">
        <v>139</v>
      </c>
      <c r="E40" s="5">
        <v>0</v>
      </c>
      <c r="F40" s="5">
        <v>12.48</v>
      </c>
      <c r="G40" s="6">
        <v>761.24</v>
      </c>
      <c r="H40" s="6">
        <v>219</v>
      </c>
      <c r="I40" s="6">
        <v>2733.12</v>
      </c>
      <c r="J40" s="6">
        <v>0</v>
      </c>
      <c r="K40" s="6">
        <v>0</v>
      </c>
      <c r="L40" s="6">
        <v>0</v>
      </c>
      <c r="M40" s="6">
        <v>0</v>
      </c>
      <c r="N40" s="6">
        <v>0</v>
      </c>
      <c r="O40" s="6">
        <v>0</v>
      </c>
      <c r="P40" s="6">
        <v>0</v>
      </c>
      <c r="R40" s="6">
        <v>288</v>
      </c>
      <c r="S40" s="6">
        <v>0</v>
      </c>
      <c r="T40" s="15">
        <f t="shared" si="0"/>
        <v>1.3150684931506849</v>
      </c>
      <c r="U40" s="15">
        <f t="shared" si="1"/>
        <v>1.2894164816118516</v>
      </c>
      <c r="V40" s="16">
        <f t="shared" si="2"/>
        <v>981.55540246220596</v>
      </c>
      <c r="W40" s="16">
        <f t="shared" si="3"/>
        <v>220.31540246220595</v>
      </c>
      <c r="X40" s="16">
        <f t="shared" si="4"/>
        <v>2749.5362227283304</v>
      </c>
      <c r="Y40" s="15">
        <f t="shared" si="5"/>
        <v>4.5848355451969969E-2</v>
      </c>
      <c r="Z40" s="15">
        <f t="shared" si="6"/>
        <v>1.1992624151289988E-2</v>
      </c>
      <c r="AA40" s="15">
        <f t="shared" si="7"/>
        <v>1.9115055013239957E-2</v>
      </c>
      <c r="AB40" s="15">
        <f t="shared" si="8"/>
        <v>2.5652011538833303E-2</v>
      </c>
      <c r="AD40" s="21"/>
    </row>
    <row r="41" spans="1:30" ht="24" customHeight="1" x14ac:dyDescent="0.2">
      <c r="A41" s="67">
        <v>19</v>
      </c>
      <c r="B41" s="68" t="s">
        <v>3631</v>
      </c>
      <c r="C41" s="69" t="s">
        <v>3632</v>
      </c>
      <c r="D41" s="69" t="s">
        <v>38</v>
      </c>
      <c r="E41" s="70">
        <v>0</v>
      </c>
      <c r="F41" s="70">
        <v>20</v>
      </c>
      <c r="G41" s="71">
        <v>123.98</v>
      </c>
      <c r="H41" s="71">
        <v>26.64</v>
      </c>
      <c r="I41" s="71">
        <v>532.79999999999995</v>
      </c>
      <c r="J41" s="71">
        <v>0</v>
      </c>
      <c r="K41" s="71">
        <v>235.98</v>
      </c>
      <c r="L41" s="71">
        <v>0</v>
      </c>
      <c r="M41" s="71">
        <v>0</v>
      </c>
      <c r="N41" s="71">
        <v>79.761240000000001</v>
      </c>
      <c r="O41" s="71">
        <v>151.55579520000001</v>
      </c>
      <c r="P41" s="72">
        <v>65.421584928000001</v>
      </c>
      <c r="R41" s="71">
        <v>30.01</v>
      </c>
      <c r="S41" s="71">
        <v>0</v>
      </c>
      <c r="T41" s="15"/>
      <c r="U41" s="15"/>
      <c r="V41" s="16"/>
      <c r="W41" s="16"/>
      <c r="X41" s="16"/>
      <c r="Y41" s="15"/>
      <c r="Z41" s="15"/>
      <c r="AA41" s="15"/>
      <c r="AB41" s="15"/>
      <c r="AD41" s="21"/>
    </row>
    <row r="42" spans="1:30" ht="24" customHeight="1" thickBot="1" x14ac:dyDescent="0.25">
      <c r="A42" s="73">
        <v>20</v>
      </c>
      <c r="B42" s="74" t="s">
        <v>3633</v>
      </c>
      <c r="C42" s="75" t="s">
        <v>3634</v>
      </c>
      <c r="D42" s="75" t="s">
        <v>38</v>
      </c>
      <c r="E42" s="76">
        <v>0</v>
      </c>
      <c r="F42" s="76">
        <v>20</v>
      </c>
      <c r="G42" s="77">
        <v>35.31</v>
      </c>
      <c r="H42" s="77">
        <v>21.42</v>
      </c>
      <c r="I42" s="77">
        <v>428.4</v>
      </c>
      <c r="J42" s="77">
        <v>0</v>
      </c>
      <c r="K42" s="77">
        <v>70.546000000000006</v>
      </c>
      <c r="L42" s="77">
        <v>179.86</v>
      </c>
      <c r="M42" s="77">
        <v>0</v>
      </c>
      <c r="N42" s="77">
        <v>23.844548</v>
      </c>
      <c r="O42" s="77">
        <v>101.47270276</v>
      </c>
      <c r="P42" s="78">
        <v>52.601255106399996</v>
      </c>
      <c r="R42" s="77">
        <v>24.09</v>
      </c>
      <c r="S42" s="77">
        <v>0</v>
      </c>
      <c r="T42" s="15"/>
      <c r="U42" s="15"/>
      <c r="V42" s="16"/>
      <c r="W42" s="16"/>
      <c r="X42" s="16"/>
      <c r="Y42" s="15"/>
      <c r="Z42" s="15"/>
      <c r="AA42" s="15"/>
      <c r="AB42" s="15"/>
      <c r="AD42" s="21"/>
    </row>
    <row r="43" spans="1:30" ht="28.5" customHeight="1" thickBot="1" x14ac:dyDescent="0.35">
      <c r="A43" s="58"/>
      <c r="B43" s="59" t="s">
        <v>19</v>
      </c>
      <c r="C43" s="60" t="s">
        <v>169</v>
      </c>
      <c r="D43" s="60"/>
      <c r="E43" s="61"/>
      <c r="F43" s="61"/>
      <c r="G43" s="62"/>
      <c r="H43" s="62"/>
      <c r="I43" s="62">
        <v>1608.7</v>
      </c>
      <c r="J43" s="62">
        <v>1074.9023999999999</v>
      </c>
      <c r="K43" s="62">
        <v>201.44826</v>
      </c>
      <c r="L43" s="62">
        <v>0</v>
      </c>
      <c r="M43" s="62">
        <v>0</v>
      </c>
      <c r="N43" s="62">
        <v>68.089511880000003</v>
      </c>
      <c r="O43" s="62">
        <v>169.99780997159999</v>
      </c>
      <c r="P43" s="62">
        <v>65.553541459223993</v>
      </c>
      <c r="R43" s="62"/>
      <c r="S43" s="62">
        <v>1235.52</v>
      </c>
      <c r="T43" s="15"/>
      <c r="U43" s="15"/>
      <c r="V43" s="16"/>
      <c r="W43" s="16"/>
      <c r="X43" s="16"/>
      <c r="Y43" s="15"/>
      <c r="Z43" s="15"/>
      <c r="AA43" s="15"/>
      <c r="AB43" s="15"/>
      <c r="AD43" s="21"/>
    </row>
    <row r="44" spans="1:30" ht="24" customHeight="1" thickBot="1" x14ac:dyDescent="0.25">
      <c r="A44" s="8">
        <v>21</v>
      </c>
      <c r="B44" s="9" t="s">
        <v>170</v>
      </c>
      <c r="C44" s="10" t="s">
        <v>171</v>
      </c>
      <c r="D44" s="10" t="s">
        <v>92</v>
      </c>
      <c r="E44" s="11">
        <v>0</v>
      </c>
      <c r="F44" s="11">
        <v>1.56</v>
      </c>
      <c r="G44" s="12">
        <v>436.11</v>
      </c>
      <c r="H44" s="12">
        <v>1031.22</v>
      </c>
      <c r="I44" s="12">
        <v>1608.7</v>
      </c>
      <c r="J44" s="12">
        <v>1074.9023999999999</v>
      </c>
      <c r="K44" s="12">
        <v>201.44826</v>
      </c>
      <c r="L44" s="12">
        <v>0</v>
      </c>
      <c r="M44" s="12">
        <v>0</v>
      </c>
      <c r="N44" s="12">
        <v>68.089511880000003</v>
      </c>
      <c r="O44" s="12">
        <v>169.99780997159999</v>
      </c>
      <c r="P44" s="13">
        <v>65.553541459223993</v>
      </c>
      <c r="R44" s="12">
        <v>1216.46</v>
      </c>
      <c r="S44" s="12">
        <v>1235.52</v>
      </c>
      <c r="T44" s="15"/>
      <c r="U44" s="15"/>
      <c r="V44" s="16"/>
      <c r="W44" s="16"/>
      <c r="X44" s="16"/>
      <c r="Y44" s="15"/>
      <c r="Z44" s="15"/>
      <c r="AA44" s="15"/>
      <c r="AB44" s="15"/>
      <c r="AD44" s="21"/>
    </row>
    <row r="45" spans="1:30" ht="13.5" customHeight="1" x14ac:dyDescent="0.2">
      <c r="A45" s="63"/>
      <c r="B45" s="64" t="s">
        <v>172</v>
      </c>
      <c r="C45" s="65" t="s">
        <v>173</v>
      </c>
      <c r="D45" s="65" t="s">
        <v>139</v>
      </c>
      <c r="E45" s="66">
        <v>1.98</v>
      </c>
      <c r="F45" s="66">
        <v>3.0888</v>
      </c>
      <c r="G45" s="1">
        <v>348</v>
      </c>
      <c r="H45" s="1">
        <v>348</v>
      </c>
      <c r="I45" s="1">
        <v>1074.9023999999999</v>
      </c>
      <c r="J45" s="1">
        <v>1074.9023999999999</v>
      </c>
      <c r="K45" s="1"/>
      <c r="L45" s="1"/>
      <c r="M45" s="1"/>
      <c r="N45" s="1"/>
      <c r="O45" s="1"/>
      <c r="P45" s="1"/>
      <c r="R45" s="1">
        <v>400</v>
      </c>
      <c r="S45" s="1">
        <v>1235.52</v>
      </c>
      <c r="T45" s="15">
        <f t="shared" si="0"/>
        <v>1.1494252873563218</v>
      </c>
      <c r="U45" s="15">
        <f t="shared" si="1"/>
        <v>1.1237732758174885</v>
      </c>
      <c r="V45" s="16">
        <f t="shared" si="2"/>
        <v>391.07309998448602</v>
      </c>
      <c r="W45" s="16">
        <f t="shared" si="3"/>
        <v>43.073099984486021</v>
      </c>
      <c r="X45" s="16">
        <f t="shared" si="4"/>
        <v>133.04419123208041</v>
      </c>
      <c r="Y45" s="15">
        <f>104.584835545197%-100%</f>
        <v>4.5848355451969969E-2</v>
      </c>
      <c r="Z45" s="15">
        <f>101.199262415129%-100%</f>
        <v>1.1992624151289988E-2</v>
      </c>
      <c r="AA45" s="15">
        <f>101.911505501324%-100%</f>
        <v>1.9115055013239957E-2</v>
      </c>
      <c r="AB45" s="15">
        <f>AVERAGE(Y45:AA45)</f>
        <v>2.5652011538833303E-2</v>
      </c>
      <c r="AD45" s="21"/>
    </row>
    <row r="46" spans="1:30" ht="28.5" customHeight="1" thickBot="1" x14ac:dyDescent="0.35">
      <c r="A46" s="58"/>
      <c r="B46" s="59" t="s">
        <v>22</v>
      </c>
      <c r="C46" s="60" t="s">
        <v>417</v>
      </c>
      <c r="D46" s="60"/>
      <c r="E46" s="61"/>
      <c r="F46" s="61"/>
      <c r="G46" s="62"/>
      <c r="H46" s="62"/>
      <c r="I46" s="62">
        <v>25036.03</v>
      </c>
      <c r="J46" s="62">
        <v>19730.224416000001</v>
      </c>
      <c r="K46" s="62">
        <v>1032.7716</v>
      </c>
      <c r="L46" s="62">
        <v>0</v>
      </c>
      <c r="M46" s="62">
        <v>0</v>
      </c>
      <c r="N46" s="62">
        <v>349.0768008</v>
      </c>
      <c r="O46" s="62">
        <v>1509.5233923840001</v>
      </c>
      <c r="P46" s="62">
        <v>651.61093104576003</v>
      </c>
      <c r="R46" s="62"/>
      <c r="S46" s="62">
        <v>22680.666792</v>
      </c>
      <c r="T46" s="15"/>
      <c r="U46" s="15"/>
      <c r="V46" s="16"/>
      <c r="W46" s="16"/>
      <c r="X46" s="16"/>
      <c r="Y46" s="15"/>
      <c r="Z46" s="15"/>
      <c r="AA46" s="15"/>
      <c r="AB46" s="15"/>
      <c r="AD46" s="21"/>
    </row>
    <row r="47" spans="1:30" ht="13.5" customHeight="1" thickBot="1" x14ac:dyDescent="0.25">
      <c r="A47" s="8">
        <v>22</v>
      </c>
      <c r="B47" s="9" t="s">
        <v>3635</v>
      </c>
      <c r="C47" s="10" t="s">
        <v>3636</v>
      </c>
      <c r="D47" s="10" t="s">
        <v>38</v>
      </c>
      <c r="E47" s="11">
        <v>0</v>
      </c>
      <c r="F47" s="11">
        <v>16.8</v>
      </c>
      <c r="G47" s="12">
        <v>264.39999999999998</v>
      </c>
      <c r="H47" s="12">
        <v>202.56</v>
      </c>
      <c r="I47" s="12">
        <v>3403.01</v>
      </c>
      <c r="J47" s="12">
        <v>2641.1088479999999</v>
      </c>
      <c r="K47" s="12">
        <v>126.5796</v>
      </c>
      <c r="L47" s="12">
        <v>0</v>
      </c>
      <c r="M47" s="12">
        <v>0</v>
      </c>
      <c r="N47" s="12">
        <v>42.783904800000002</v>
      </c>
      <c r="O47" s="12">
        <v>216.751941504</v>
      </c>
      <c r="P47" s="13">
        <v>93.564588082559993</v>
      </c>
      <c r="R47" s="12">
        <v>240.78</v>
      </c>
      <c r="S47" s="12">
        <v>3181.3535040000002</v>
      </c>
      <c r="T47" s="15"/>
      <c r="U47" s="15"/>
      <c r="V47" s="16"/>
      <c r="W47" s="16"/>
      <c r="X47" s="16"/>
      <c r="Y47" s="15"/>
      <c r="Z47" s="15"/>
      <c r="AA47" s="15"/>
      <c r="AB47" s="15"/>
      <c r="AD47" s="21"/>
    </row>
    <row r="48" spans="1:30" ht="13.5" customHeight="1" x14ac:dyDescent="0.2">
      <c r="A48" s="63"/>
      <c r="B48" s="64" t="s">
        <v>187</v>
      </c>
      <c r="C48" s="65" t="s">
        <v>188</v>
      </c>
      <c r="D48" s="65" t="s">
        <v>92</v>
      </c>
      <c r="E48" s="66">
        <v>2E-3</v>
      </c>
      <c r="F48" s="66">
        <v>3.3599999999999998E-2</v>
      </c>
      <c r="G48" s="1">
        <v>45.7</v>
      </c>
      <c r="H48" s="1">
        <v>45.7</v>
      </c>
      <c r="I48" s="1">
        <v>1.53552</v>
      </c>
      <c r="J48" s="1">
        <v>1.53552</v>
      </c>
      <c r="K48" s="1"/>
      <c r="L48" s="1"/>
      <c r="M48" s="1"/>
      <c r="N48" s="1"/>
      <c r="O48" s="1"/>
      <c r="P48" s="1"/>
      <c r="R48" s="1">
        <v>52.8</v>
      </c>
      <c r="S48" s="1">
        <v>1.7740800000000001</v>
      </c>
      <c r="T48" s="15">
        <f t="shared" si="0"/>
        <v>1.1553610503282274</v>
      </c>
      <c r="U48" s="15">
        <f t="shared" si="1"/>
        <v>1.1297090387893942</v>
      </c>
      <c r="V48" s="16">
        <f t="shared" si="2"/>
        <v>51.627703072675317</v>
      </c>
      <c r="W48" s="16">
        <f t="shared" si="3"/>
        <v>5.9277030726753139</v>
      </c>
      <c r="X48" s="16">
        <f t="shared" si="4"/>
        <v>0.19917082324189053</v>
      </c>
      <c r="Y48" s="15">
        <f t="shared" ref="Y48:Y72" si="9">104.584835545197%-100%</f>
        <v>4.5848355451969969E-2</v>
      </c>
      <c r="Z48" s="15">
        <f t="shared" ref="Z48:Z72" si="10">101.199262415129%-100%</f>
        <v>1.1992624151289988E-2</v>
      </c>
      <c r="AA48" s="15">
        <f t="shared" ref="AA48:AA72" si="11">101.911505501324%-100%</f>
        <v>1.9115055013239957E-2</v>
      </c>
      <c r="AB48" s="15">
        <f t="shared" ref="AB48:AB72" si="12">AVERAGE(Y48:AA48)</f>
        <v>2.5652011538833303E-2</v>
      </c>
      <c r="AD48" s="21"/>
    </row>
    <row r="49" spans="1:30" ht="13.5" customHeight="1" x14ac:dyDescent="0.2">
      <c r="A49" s="63"/>
      <c r="B49" s="64" t="s">
        <v>537</v>
      </c>
      <c r="C49" s="65" t="s">
        <v>538</v>
      </c>
      <c r="D49" s="65" t="s">
        <v>139</v>
      </c>
      <c r="E49" s="66">
        <v>2.0240000000000001E-2</v>
      </c>
      <c r="F49" s="66">
        <v>0.340032</v>
      </c>
      <c r="G49" s="1">
        <v>364</v>
      </c>
      <c r="H49" s="1">
        <v>364</v>
      </c>
      <c r="I49" s="1">
        <v>123.771648</v>
      </c>
      <c r="J49" s="1">
        <v>123.771648</v>
      </c>
      <c r="K49" s="1"/>
      <c r="L49" s="1"/>
      <c r="M49" s="1"/>
      <c r="N49" s="1"/>
      <c r="O49" s="1"/>
      <c r="P49" s="1"/>
      <c r="R49" s="1">
        <v>457</v>
      </c>
      <c r="S49" s="1">
        <v>155.39462399999999</v>
      </c>
      <c r="T49" s="15">
        <f t="shared" si="0"/>
        <v>1.2554945054945055</v>
      </c>
      <c r="U49" s="15">
        <f t="shared" si="1"/>
        <v>1.2298424939556722</v>
      </c>
      <c r="V49" s="16">
        <f t="shared" si="2"/>
        <v>447.66266779986472</v>
      </c>
      <c r="W49" s="16">
        <f t="shared" si="3"/>
        <v>83.662667799864721</v>
      </c>
      <c r="X49" s="16">
        <f t="shared" si="4"/>
        <v>28.447984257323601</v>
      </c>
      <c r="Y49" s="15">
        <f t="shared" si="9"/>
        <v>4.5848355451969969E-2</v>
      </c>
      <c r="Z49" s="15">
        <f t="shared" si="10"/>
        <v>1.1992624151289988E-2</v>
      </c>
      <c r="AA49" s="15">
        <f t="shared" si="11"/>
        <v>1.9115055013239957E-2</v>
      </c>
      <c r="AB49" s="15">
        <f t="shared" si="12"/>
        <v>2.5652011538833303E-2</v>
      </c>
      <c r="AD49" s="21"/>
    </row>
    <row r="50" spans="1:30" ht="13.5" customHeight="1" x14ac:dyDescent="0.2">
      <c r="A50" s="63"/>
      <c r="B50" s="64" t="s">
        <v>3442</v>
      </c>
      <c r="C50" s="65" t="s">
        <v>3443</v>
      </c>
      <c r="D50" s="65" t="s">
        <v>139</v>
      </c>
      <c r="E50" s="66">
        <v>0.04</v>
      </c>
      <c r="F50" s="66">
        <v>0.67200000000000004</v>
      </c>
      <c r="G50" s="1">
        <v>374</v>
      </c>
      <c r="H50" s="1">
        <v>374</v>
      </c>
      <c r="I50" s="1">
        <v>251.328</v>
      </c>
      <c r="J50" s="1">
        <v>251.328</v>
      </c>
      <c r="K50" s="1"/>
      <c r="L50" s="1"/>
      <c r="M50" s="1"/>
      <c r="N50" s="1"/>
      <c r="O50" s="1"/>
      <c r="P50" s="1"/>
      <c r="R50" s="1">
        <v>413</v>
      </c>
      <c r="S50" s="1">
        <v>277.536</v>
      </c>
      <c r="T50" s="15">
        <f t="shared" si="0"/>
        <v>1.1042780748663101</v>
      </c>
      <c r="U50" s="15">
        <f t="shared" si="1"/>
        <v>1.0786260633274769</v>
      </c>
      <c r="V50" s="16">
        <f t="shared" si="2"/>
        <v>403.40614768447637</v>
      </c>
      <c r="W50" s="16">
        <f t="shared" si="3"/>
        <v>29.406147684476366</v>
      </c>
      <c r="X50" s="16">
        <f t="shared" si="4"/>
        <v>19.76093124396812</v>
      </c>
      <c r="Y50" s="15">
        <f t="shared" si="9"/>
        <v>4.5848355451969969E-2</v>
      </c>
      <c r="Z50" s="15">
        <f t="shared" si="10"/>
        <v>1.1992624151289988E-2</v>
      </c>
      <c r="AA50" s="15">
        <f t="shared" si="11"/>
        <v>1.9115055013239957E-2</v>
      </c>
      <c r="AB50" s="15">
        <f t="shared" si="12"/>
        <v>2.5652011538833303E-2</v>
      </c>
      <c r="AD50" s="21"/>
    </row>
    <row r="51" spans="1:30" ht="13.5" customHeight="1" x14ac:dyDescent="0.2">
      <c r="A51" s="63"/>
      <c r="B51" s="64" t="s">
        <v>3462</v>
      </c>
      <c r="C51" s="65" t="s">
        <v>3463</v>
      </c>
      <c r="D51" s="65" t="s">
        <v>139</v>
      </c>
      <c r="E51" s="66">
        <v>0.04</v>
      </c>
      <c r="F51" s="66">
        <v>0.67200000000000004</v>
      </c>
      <c r="G51" s="1">
        <v>548</v>
      </c>
      <c r="H51" s="1">
        <v>548</v>
      </c>
      <c r="I51" s="1">
        <v>368.25599999999997</v>
      </c>
      <c r="J51" s="1">
        <v>368.25599999999997</v>
      </c>
      <c r="K51" s="1"/>
      <c r="L51" s="1"/>
      <c r="M51" s="1"/>
      <c r="N51" s="1"/>
      <c r="O51" s="1"/>
      <c r="P51" s="1"/>
      <c r="R51" s="1">
        <v>669</v>
      </c>
      <c r="S51" s="1">
        <v>449.56799999999998</v>
      </c>
      <c r="T51" s="15">
        <f t="shared" si="0"/>
        <v>1.2208029197080292</v>
      </c>
      <c r="U51" s="15">
        <f t="shared" si="1"/>
        <v>1.195150908169196</v>
      </c>
      <c r="V51" s="16">
        <f t="shared" si="2"/>
        <v>654.94269767671938</v>
      </c>
      <c r="W51" s="16">
        <f t="shared" si="3"/>
        <v>106.94269767671938</v>
      </c>
      <c r="X51" s="16">
        <f t="shared" si="4"/>
        <v>71.865492838755429</v>
      </c>
      <c r="Y51" s="15">
        <f t="shared" si="9"/>
        <v>4.5848355451969969E-2</v>
      </c>
      <c r="Z51" s="15">
        <f t="shared" si="10"/>
        <v>1.1992624151289988E-2</v>
      </c>
      <c r="AA51" s="15">
        <f t="shared" si="11"/>
        <v>1.9115055013239957E-2</v>
      </c>
      <c r="AB51" s="15">
        <f t="shared" si="12"/>
        <v>2.5652011538833303E-2</v>
      </c>
      <c r="AD51" s="21"/>
    </row>
    <row r="52" spans="1:30" ht="13.5" customHeight="1" thickBot="1" x14ac:dyDescent="0.25">
      <c r="A52" s="63"/>
      <c r="B52" s="64" t="s">
        <v>3637</v>
      </c>
      <c r="C52" s="65" t="s">
        <v>3638</v>
      </c>
      <c r="D52" s="65" t="s">
        <v>139</v>
      </c>
      <c r="E52" s="66">
        <v>0.2681</v>
      </c>
      <c r="F52" s="66">
        <v>4.5040800000000001</v>
      </c>
      <c r="G52" s="1">
        <v>421</v>
      </c>
      <c r="H52" s="1">
        <v>421</v>
      </c>
      <c r="I52" s="1">
        <v>1896.21768</v>
      </c>
      <c r="J52" s="1">
        <v>1896.21768</v>
      </c>
      <c r="K52" s="1"/>
      <c r="L52" s="1"/>
      <c r="M52" s="1"/>
      <c r="N52" s="1"/>
      <c r="O52" s="1"/>
      <c r="P52" s="1"/>
      <c r="R52" s="1">
        <v>510</v>
      </c>
      <c r="S52" s="1">
        <v>2297.0808000000002</v>
      </c>
      <c r="T52" s="15">
        <f t="shared" si="0"/>
        <v>1.2114014251781473</v>
      </c>
      <c r="U52" s="15">
        <f t="shared" si="1"/>
        <v>1.1857494136393141</v>
      </c>
      <c r="V52" s="16">
        <f t="shared" si="2"/>
        <v>499.20050314215121</v>
      </c>
      <c r="W52" s="16">
        <f t="shared" si="3"/>
        <v>78.200503142151206</v>
      </c>
      <c r="X52" s="16">
        <f t="shared" si="4"/>
        <v>352.22132219250039</v>
      </c>
      <c r="Y52" s="15">
        <f t="shared" si="9"/>
        <v>4.5848355451969969E-2</v>
      </c>
      <c r="Z52" s="15">
        <f t="shared" si="10"/>
        <v>1.1992624151289988E-2</v>
      </c>
      <c r="AA52" s="15">
        <f t="shared" si="11"/>
        <v>1.9115055013239957E-2</v>
      </c>
      <c r="AB52" s="15">
        <f t="shared" si="12"/>
        <v>2.5652011538833303E-2</v>
      </c>
      <c r="AD52" s="21"/>
    </row>
    <row r="53" spans="1:30" ht="24" customHeight="1" thickBot="1" x14ac:dyDescent="0.25">
      <c r="A53" s="8">
        <v>23</v>
      </c>
      <c r="B53" s="9" t="s">
        <v>3432</v>
      </c>
      <c r="C53" s="10" t="s">
        <v>3433</v>
      </c>
      <c r="D53" s="10" t="s">
        <v>38</v>
      </c>
      <c r="E53" s="11">
        <v>0</v>
      </c>
      <c r="F53" s="11">
        <v>16.8</v>
      </c>
      <c r="G53" s="12">
        <v>742.15</v>
      </c>
      <c r="H53" s="12">
        <v>346.72</v>
      </c>
      <c r="I53" s="12">
        <v>5824.9</v>
      </c>
      <c r="J53" s="12">
        <v>5237.7729600000002</v>
      </c>
      <c r="K53" s="12">
        <v>148.03487999999999</v>
      </c>
      <c r="L53" s="12">
        <v>0</v>
      </c>
      <c r="M53" s="12">
        <v>0</v>
      </c>
      <c r="N53" s="12">
        <v>50.035789440000002</v>
      </c>
      <c r="O53" s="12">
        <v>167.0338317312</v>
      </c>
      <c r="P53" s="13">
        <v>72.102937363967996</v>
      </c>
      <c r="R53" s="12">
        <v>372.1</v>
      </c>
      <c r="S53" s="12">
        <v>5583.4128000000001</v>
      </c>
      <c r="T53" s="15"/>
      <c r="U53" s="15"/>
      <c r="V53" s="16"/>
      <c r="W53" s="16"/>
      <c r="X53" s="16"/>
      <c r="Y53" s="15"/>
      <c r="Z53" s="15"/>
      <c r="AA53" s="15"/>
      <c r="AB53" s="15"/>
      <c r="AD53" s="21"/>
    </row>
    <row r="54" spans="1:30" ht="13.5" customHeight="1" thickBot="1" x14ac:dyDescent="0.25">
      <c r="A54" s="63"/>
      <c r="B54" s="64" t="s">
        <v>3434</v>
      </c>
      <c r="C54" s="65" t="s">
        <v>3435</v>
      </c>
      <c r="D54" s="65" t="s">
        <v>139</v>
      </c>
      <c r="E54" s="66">
        <v>0.15826000000000001</v>
      </c>
      <c r="F54" s="66">
        <v>2.6587679999999998</v>
      </c>
      <c r="G54" s="1">
        <v>1970</v>
      </c>
      <c r="H54" s="1">
        <v>1970</v>
      </c>
      <c r="I54" s="1">
        <v>5237.7729600000002</v>
      </c>
      <c r="J54" s="1">
        <v>5237.7729600000002</v>
      </c>
      <c r="K54" s="1"/>
      <c r="L54" s="1"/>
      <c r="M54" s="1"/>
      <c r="N54" s="1"/>
      <c r="O54" s="1"/>
      <c r="P54" s="1"/>
      <c r="R54" s="1">
        <v>2100</v>
      </c>
      <c r="S54" s="1">
        <v>5583.4128000000001</v>
      </c>
      <c r="T54" s="15">
        <f t="shared" si="0"/>
        <v>1.0659898477157361</v>
      </c>
      <c r="U54" s="15">
        <f t="shared" si="1"/>
        <v>1.0403378361769029</v>
      </c>
      <c r="V54" s="16">
        <f t="shared" si="2"/>
        <v>2049.4655372684988</v>
      </c>
      <c r="W54" s="16">
        <f t="shared" si="3"/>
        <v>79.465537268498792</v>
      </c>
      <c r="X54" s="16">
        <f t="shared" si="4"/>
        <v>211.28042759229197</v>
      </c>
      <c r="Y54" s="15">
        <f t="shared" si="9"/>
        <v>4.5848355451969969E-2</v>
      </c>
      <c r="Z54" s="15">
        <f t="shared" si="10"/>
        <v>1.1992624151289988E-2</v>
      </c>
      <c r="AA54" s="15">
        <f t="shared" si="11"/>
        <v>1.9115055013239957E-2</v>
      </c>
      <c r="AB54" s="15">
        <f t="shared" si="12"/>
        <v>2.5652011538833303E-2</v>
      </c>
      <c r="AD54" s="21"/>
    </row>
    <row r="55" spans="1:30" ht="24" customHeight="1" thickBot="1" x14ac:dyDescent="0.25">
      <c r="A55" s="8">
        <v>24</v>
      </c>
      <c r="B55" s="9" t="s">
        <v>3639</v>
      </c>
      <c r="C55" s="10" t="s">
        <v>3640</v>
      </c>
      <c r="D55" s="10" t="s">
        <v>38</v>
      </c>
      <c r="E55" s="11">
        <v>0</v>
      </c>
      <c r="F55" s="11">
        <v>16.8</v>
      </c>
      <c r="G55" s="12">
        <v>317.19</v>
      </c>
      <c r="H55" s="12">
        <v>342.03</v>
      </c>
      <c r="I55" s="12">
        <v>5746.1</v>
      </c>
      <c r="J55" s="12">
        <v>5230.5019199999997</v>
      </c>
      <c r="K55" s="12">
        <v>86.330160000000006</v>
      </c>
      <c r="L55" s="12">
        <v>0</v>
      </c>
      <c r="M55" s="12">
        <v>0</v>
      </c>
      <c r="N55" s="12">
        <v>29.179594080000001</v>
      </c>
      <c r="O55" s="12">
        <v>146.69045475839999</v>
      </c>
      <c r="P55" s="13">
        <v>63.321379637375998</v>
      </c>
      <c r="R55" s="12">
        <v>388.82</v>
      </c>
      <c r="S55" s="12">
        <v>5952.3676800000003</v>
      </c>
      <c r="T55" s="15"/>
      <c r="U55" s="15"/>
      <c r="V55" s="16"/>
      <c r="W55" s="16"/>
      <c r="X55" s="16"/>
      <c r="Y55" s="15"/>
      <c r="Z55" s="15"/>
      <c r="AA55" s="15"/>
      <c r="AB55" s="15"/>
      <c r="AD55" s="21"/>
    </row>
    <row r="56" spans="1:30" ht="13.5" customHeight="1" x14ac:dyDescent="0.2">
      <c r="A56" s="63"/>
      <c r="B56" s="64" t="s">
        <v>187</v>
      </c>
      <c r="C56" s="65" t="s">
        <v>188</v>
      </c>
      <c r="D56" s="65" t="s">
        <v>92</v>
      </c>
      <c r="E56" s="66">
        <v>4.2000000000000003E-2</v>
      </c>
      <c r="F56" s="66">
        <v>0.7056</v>
      </c>
      <c r="G56" s="1">
        <v>45.7</v>
      </c>
      <c r="H56" s="1">
        <v>45.7</v>
      </c>
      <c r="I56" s="1">
        <v>32.245919999999998</v>
      </c>
      <c r="J56" s="1">
        <v>32.245919999999998</v>
      </c>
      <c r="K56" s="1"/>
      <c r="L56" s="1"/>
      <c r="M56" s="1"/>
      <c r="N56" s="1"/>
      <c r="O56" s="1"/>
      <c r="P56" s="1"/>
      <c r="R56" s="1">
        <v>52.8</v>
      </c>
      <c r="S56" s="1">
        <v>37.255679999999998</v>
      </c>
      <c r="T56" s="15">
        <f t="shared" si="0"/>
        <v>1.1553610503282274</v>
      </c>
      <c r="U56" s="15">
        <f t="shared" si="1"/>
        <v>1.1297090387893942</v>
      </c>
      <c r="V56" s="16">
        <f t="shared" si="2"/>
        <v>51.627703072675317</v>
      </c>
      <c r="W56" s="16">
        <f t="shared" si="3"/>
        <v>5.9277030726753139</v>
      </c>
      <c r="X56" s="16">
        <f t="shared" si="4"/>
        <v>4.1825872880797013</v>
      </c>
      <c r="Y56" s="15">
        <f t="shared" si="9"/>
        <v>4.5848355451969969E-2</v>
      </c>
      <c r="Z56" s="15">
        <f t="shared" si="10"/>
        <v>1.1992624151289988E-2</v>
      </c>
      <c r="AA56" s="15">
        <f t="shared" si="11"/>
        <v>1.9115055013239957E-2</v>
      </c>
      <c r="AB56" s="15">
        <f t="shared" si="12"/>
        <v>2.5652011538833303E-2</v>
      </c>
      <c r="AD56" s="21"/>
    </row>
    <row r="57" spans="1:30" ht="13.5" customHeight="1" x14ac:dyDescent="0.2">
      <c r="A57" s="63"/>
      <c r="B57" s="64" t="s">
        <v>3641</v>
      </c>
      <c r="C57" s="65" t="s">
        <v>3642</v>
      </c>
      <c r="D57" s="65" t="s">
        <v>390</v>
      </c>
      <c r="E57" s="66">
        <v>0.25</v>
      </c>
      <c r="F57" s="66">
        <v>4.2</v>
      </c>
      <c r="G57" s="1">
        <v>39.6</v>
      </c>
      <c r="H57" s="1">
        <v>39.6</v>
      </c>
      <c r="I57" s="1">
        <v>166.32</v>
      </c>
      <c r="J57" s="1">
        <v>166.32</v>
      </c>
      <c r="K57" s="1"/>
      <c r="L57" s="1"/>
      <c r="M57" s="1"/>
      <c r="N57" s="1"/>
      <c r="O57" s="1"/>
      <c r="P57" s="1"/>
      <c r="R57" s="1">
        <v>41.8</v>
      </c>
      <c r="S57" s="1">
        <v>175.56</v>
      </c>
      <c r="T57" s="15">
        <f t="shared" si="0"/>
        <v>1.0555555555555554</v>
      </c>
      <c r="U57" s="15">
        <f t="shared" si="1"/>
        <v>1.0299035440167221</v>
      </c>
      <c r="V57" s="16">
        <f t="shared" si="2"/>
        <v>40.784180343062197</v>
      </c>
      <c r="W57" s="16">
        <f t="shared" si="3"/>
        <v>1.1841803430621951</v>
      </c>
      <c r="X57" s="16">
        <f t="shared" si="4"/>
        <v>4.97355744086122</v>
      </c>
      <c r="Y57" s="15">
        <f t="shared" si="9"/>
        <v>4.5848355451969969E-2</v>
      </c>
      <c r="Z57" s="15">
        <f t="shared" si="10"/>
        <v>1.1992624151289988E-2</v>
      </c>
      <c r="AA57" s="15">
        <f t="shared" si="11"/>
        <v>1.9115055013239957E-2</v>
      </c>
      <c r="AB57" s="15">
        <f t="shared" si="12"/>
        <v>2.5652011538833303E-2</v>
      </c>
      <c r="AD57" s="21"/>
    </row>
    <row r="58" spans="1:30" ht="13.5" customHeight="1" thickBot="1" x14ac:dyDescent="0.25">
      <c r="A58" s="63"/>
      <c r="B58" s="64" t="s">
        <v>3643</v>
      </c>
      <c r="C58" s="65" t="s">
        <v>3644</v>
      </c>
      <c r="D58" s="65" t="s">
        <v>92</v>
      </c>
      <c r="E58" s="66">
        <v>0.156</v>
      </c>
      <c r="F58" s="66">
        <v>2.6208</v>
      </c>
      <c r="G58" s="1">
        <v>1920</v>
      </c>
      <c r="H58" s="1">
        <v>1920</v>
      </c>
      <c r="I58" s="1">
        <v>5031.9359999999997</v>
      </c>
      <c r="J58" s="1">
        <v>5031.9359999999997</v>
      </c>
      <c r="K58" s="1"/>
      <c r="L58" s="1"/>
      <c r="M58" s="1"/>
      <c r="N58" s="1"/>
      <c r="O58" s="1"/>
      <c r="P58" s="1"/>
      <c r="R58" s="1">
        <v>2190</v>
      </c>
      <c r="S58" s="1">
        <v>5739.5519999999997</v>
      </c>
      <c r="T58" s="15">
        <f t="shared" si="0"/>
        <v>1.140625</v>
      </c>
      <c r="U58" s="15">
        <f t="shared" si="1"/>
        <v>1.1149729884611668</v>
      </c>
      <c r="V58" s="16">
        <f t="shared" si="2"/>
        <v>2140.7481378454404</v>
      </c>
      <c r="W58" s="16">
        <f t="shared" si="3"/>
        <v>220.7481378454404</v>
      </c>
      <c r="X58" s="16">
        <f t="shared" si="4"/>
        <v>578.53671966533022</v>
      </c>
      <c r="Y58" s="15">
        <f t="shared" si="9"/>
        <v>4.5848355451969969E-2</v>
      </c>
      <c r="Z58" s="15">
        <f t="shared" si="10"/>
        <v>1.1992624151289988E-2</v>
      </c>
      <c r="AA58" s="15">
        <f t="shared" si="11"/>
        <v>1.9115055013239957E-2</v>
      </c>
      <c r="AB58" s="15">
        <f t="shared" si="12"/>
        <v>2.5652011538833303E-2</v>
      </c>
      <c r="AD58" s="21"/>
    </row>
    <row r="59" spans="1:30" ht="13.5" customHeight="1" thickBot="1" x14ac:dyDescent="0.25">
      <c r="A59" s="8">
        <v>25</v>
      </c>
      <c r="B59" s="9" t="s">
        <v>3645</v>
      </c>
      <c r="C59" s="10" t="s">
        <v>3646</v>
      </c>
      <c r="D59" s="10" t="s">
        <v>38</v>
      </c>
      <c r="E59" s="11">
        <v>0</v>
      </c>
      <c r="F59" s="11">
        <v>16.8</v>
      </c>
      <c r="G59" s="12">
        <v>21.28</v>
      </c>
      <c r="H59" s="12">
        <v>15.34</v>
      </c>
      <c r="I59" s="12">
        <v>257.70999999999998</v>
      </c>
      <c r="J59" s="12">
        <v>186.50788800000001</v>
      </c>
      <c r="K59" s="12">
        <v>11.3148</v>
      </c>
      <c r="L59" s="12">
        <v>0</v>
      </c>
      <c r="M59" s="12">
        <v>0</v>
      </c>
      <c r="N59" s="12">
        <v>3.8244023999999999</v>
      </c>
      <c r="O59" s="12">
        <v>20.250663551999999</v>
      </c>
      <c r="P59" s="13">
        <v>8.7415364332800003</v>
      </c>
      <c r="R59" s="12">
        <v>20.52</v>
      </c>
      <c r="S59" s="12">
        <v>263.76352800000001</v>
      </c>
      <c r="T59" s="15"/>
      <c r="U59" s="15"/>
      <c r="V59" s="16"/>
      <c r="W59" s="16"/>
      <c r="X59" s="16"/>
      <c r="Y59" s="15"/>
      <c r="Z59" s="15"/>
      <c r="AA59" s="15"/>
      <c r="AB59" s="15"/>
      <c r="AD59" s="21"/>
    </row>
    <row r="60" spans="1:30" ht="13.5" customHeight="1" x14ac:dyDescent="0.2">
      <c r="A60" s="63"/>
      <c r="B60" s="64" t="s">
        <v>3456</v>
      </c>
      <c r="C60" s="65" t="s">
        <v>3457</v>
      </c>
      <c r="D60" s="65" t="s">
        <v>139</v>
      </c>
      <c r="E60" s="66">
        <v>1.111E-2</v>
      </c>
      <c r="F60" s="66">
        <v>0.18664800000000001</v>
      </c>
      <c r="G60" s="1">
        <v>506</v>
      </c>
      <c r="H60" s="1">
        <v>506</v>
      </c>
      <c r="I60" s="1">
        <v>94.443888000000001</v>
      </c>
      <c r="J60" s="1">
        <v>94.443888000000001</v>
      </c>
      <c r="K60" s="1"/>
      <c r="L60" s="1"/>
      <c r="M60" s="1"/>
      <c r="N60" s="1"/>
      <c r="O60" s="1"/>
      <c r="P60" s="1"/>
      <c r="R60" s="1">
        <v>811</v>
      </c>
      <c r="S60" s="1">
        <v>151.37152800000001</v>
      </c>
      <c r="T60" s="15">
        <f t="shared" si="0"/>
        <v>1.6027667984189724</v>
      </c>
      <c r="U60" s="15">
        <f t="shared" si="1"/>
        <v>1.5771147868801392</v>
      </c>
      <c r="V60" s="16">
        <f t="shared" si="2"/>
        <v>798.02008216135039</v>
      </c>
      <c r="W60" s="16">
        <f t="shared" si="3"/>
        <v>292.02008216135039</v>
      </c>
      <c r="X60" s="16">
        <f t="shared" si="4"/>
        <v>54.504964295251732</v>
      </c>
      <c r="Y60" s="15">
        <f t="shared" si="9"/>
        <v>4.5848355451969969E-2</v>
      </c>
      <c r="Z60" s="15">
        <f t="shared" si="10"/>
        <v>1.1992624151289988E-2</v>
      </c>
      <c r="AA60" s="15">
        <f t="shared" si="11"/>
        <v>1.9115055013239957E-2</v>
      </c>
      <c r="AB60" s="15">
        <f t="shared" si="12"/>
        <v>2.5652011538833303E-2</v>
      </c>
      <c r="AD60" s="21"/>
    </row>
    <row r="61" spans="1:30" ht="13.5" customHeight="1" thickBot="1" x14ac:dyDescent="0.25">
      <c r="A61" s="63"/>
      <c r="B61" s="64" t="s">
        <v>3462</v>
      </c>
      <c r="C61" s="65" t="s">
        <v>3463</v>
      </c>
      <c r="D61" s="65" t="s">
        <v>139</v>
      </c>
      <c r="E61" s="66">
        <v>0.01</v>
      </c>
      <c r="F61" s="66">
        <v>0.16800000000000001</v>
      </c>
      <c r="G61" s="1">
        <v>548</v>
      </c>
      <c r="H61" s="1">
        <v>548</v>
      </c>
      <c r="I61" s="1">
        <v>92.063999999999993</v>
      </c>
      <c r="J61" s="1">
        <v>92.063999999999993</v>
      </c>
      <c r="K61" s="1"/>
      <c r="L61" s="1"/>
      <c r="M61" s="1"/>
      <c r="N61" s="1"/>
      <c r="O61" s="1"/>
      <c r="P61" s="1"/>
      <c r="R61" s="1">
        <v>669</v>
      </c>
      <c r="S61" s="1">
        <v>112.392</v>
      </c>
      <c r="T61" s="15">
        <f t="shared" si="0"/>
        <v>1.2208029197080292</v>
      </c>
      <c r="U61" s="15">
        <f t="shared" si="1"/>
        <v>1.195150908169196</v>
      </c>
      <c r="V61" s="16">
        <f t="shared" si="2"/>
        <v>654.94269767671938</v>
      </c>
      <c r="W61" s="16">
        <f t="shared" si="3"/>
        <v>106.94269767671938</v>
      </c>
      <c r="X61" s="16">
        <f t="shared" si="4"/>
        <v>17.966373209688857</v>
      </c>
      <c r="Y61" s="15">
        <f t="shared" si="9"/>
        <v>4.5848355451969969E-2</v>
      </c>
      <c r="Z61" s="15">
        <f t="shared" si="10"/>
        <v>1.1992624151289988E-2</v>
      </c>
      <c r="AA61" s="15">
        <f t="shared" si="11"/>
        <v>1.9115055013239957E-2</v>
      </c>
      <c r="AB61" s="15">
        <f t="shared" si="12"/>
        <v>2.5652011538833303E-2</v>
      </c>
      <c r="AD61" s="21"/>
    </row>
    <row r="62" spans="1:30" ht="24" customHeight="1" thickBot="1" x14ac:dyDescent="0.25">
      <c r="A62" s="8">
        <v>26</v>
      </c>
      <c r="B62" s="9" t="s">
        <v>3647</v>
      </c>
      <c r="C62" s="10" t="s">
        <v>3648</v>
      </c>
      <c r="D62" s="10" t="s">
        <v>38</v>
      </c>
      <c r="E62" s="11">
        <v>0</v>
      </c>
      <c r="F62" s="11">
        <v>16.8</v>
      </c>
      <c r="G62" s="12">
        <v>72.459999999999994</v>
      </c>
      <c r="H62" s="12">
        <v>24.54</v>
      </c>
      <c r="I62" s="12">
        <v>412.27</v>
      </c>
      <c r="J62" s="12">
        <v>360.8304</v>
      </c>
      <c r="K62" s="12">
        <v>9.8347200000000008</v>
      </c>
      <c r="L62" s="12">
        <v>0</v>
      </c>
      <c r="M62" s="12">
        <v>0</v>
      </c>
      <c r="N62" s="12">
        <v>3.3241353600000001</v>
      </c>
      <c r="O62" s="12">
        <v>14.6560393728</v>
      </c>
      <c r="P62" s="13">
        <v>6.3265236625919998</v>
      </c>
      <c r="R62" s="12">
        <v>30.92</v>
      </c>
      <c r="S62" s="12">
        <v>461.14319999999998</v>
      </c>
      <c r="T62" s="15"/>
      <c r="U62" s="15"/>
      <c r="V62" s="16"/>
      <c r="W62" s="16"/>
      <c r="X62" s="16"/>
      <c r="Y62" s="15"/>
      <c r="Z62" s="15"/>
      <c r="AA62" s="15"/>
      <c r="AB62" s="15"/>
      <c r="AD62" s="21"/>
    </row>
    <row r="63" spans="1:30" ht="13.5" customHeight="1" x14ac:dyDescent="0.2">
      <c r="A63" s="63"/>
      <c r="B63" s="64" t="s">
        <v>3440</v>
      </c>
      <c r="C63" s="65" t="s">
        <v>3441</v>
      </c>
      <c r="D63" s="65" t="s">
        <v>139</v>
      </c>
      <c r="E63" s="66">
        <v>1.5200000000000001E-3</v>
      </c>
      <c r="F63" s="66">
        <v>2.5536E-2</v>
      </c>
      <c r="G63" s="1">
        <v>12900</v>
      </c>
      <c r="H63" s="1">
        <v>12900</v>
      </c>
      <c r="I63" s="1">
        <v>329.4144</v>
      </c>
      <c r="J63" s="1">
        <v>329.4144</v>
      </c>
      <c r="K63" s="1"/>
      <c r="L63" s="1"/>
      <c r="M63" s="1"/>
      <c r="N63" s="1"/>
      <c r="O63" s="1"/>
      <c r="P63" s="1"/>
      <c r="R63" s="1">
        <v>16700</v>
      </c>
      <c r="S63" s="1">
        <v>426.45119999999997</v>
      </c>
      <c r="T63" s="15">
        <f t="shared" si="0"/>
        <v>1.2945736434108528</v>
      </c>
      <c r="U63" s="15">
        <f t="shared" si="1"/>
        <v>1.2689216318720196</v>
      </c>
      <c r="V63" s="16">
        <f t="shared" si="2"/>
        <v>16369.089051149052</v>
      </c>
      <c r="W63" s="16">
        <f t="shared" si="3"/>
        <v>3469.0890511490525</v>
      </c>
      <c r="X63" s="16">
        <f t="shared" si="4"/>
        <v>88.586658010142202</v>
      </c>
      <c r="Y63" s="15">
        <f t="shared" si="9"/>
        <v>4.5848355451969969E-2</v>
      </c>
      <c r="Z63" s="15">
        <f t="shared" si="10"/>
        <v>1.1992624151289988E-2</v>
      </c>
      <c r="AA63" s="15">
        <f t="shared" si="11"/>
        <v>1.9115055013239957E-2</v>
      </c>
      <c r="AB63" s="15">
        <f t="shared" si="12"/>
        <v>2.5652011538833303E-2</v>
      </c>
      <c r="AD63" s="21"/>
    </row>
    <row r="64" spans="1:30" ht="13.5" customHeight="1" thickBot="1" x14ac:dyDescent="0.25">
      <c r="A64" s="63"/>
      <c r="B64" s="64" t="s">
        <v>3442</v>
      </c>
      <c r="C64" s="65" t="s">
        <v>3443</v>
      </c>
      <c r="D64" s="65" t="s">
        <v>139</v>
      </c>
      <c r="E64" s="66">
        <v>5.0000000000000001E-3</v>
      </c>
      <c r="F64" s="66">
        <v>8.4000000000000005E-2</v>
      </c>
      <c r="G64" s="1">
        <v>374</v>
      </c>
      <c r="H64" s="1">
        <v>374</v>
      </c>
      <c r="I64" s="1">
        <v>31.416</v>
      </c>
      <c r="J64" s="1">
        <v>31.416</v>
      </c>
      <c r="K64" s="1"/>
      <c r="L64" s="1"/>
      <c r="M64" s="1"/>
      <c r="N64" s="1"/>
      <c r="O64" s="1"/>
      <c r="P64" s="1"/>
      <c r="R64" s="1">
        <v>413</v>
      </c>
      <c r="S64" s="1">
        <v>34.692</v>
      </c>
      <c r="T64" s="15">
        <f t="shared" si="0"/>
        <v>1.1042780748663101</v>
      </c>
      <c r="U64" s="15">
        <f t="shared" si="1"/>
        <v>1.0786260633274769</v>
      </c>
      <c r="V64" s="16">
        <f t="shared" si="2"/>
        <v>403.40614768447637</v>
      </c>
      <c r="W64" s="16">
        <f t="shared" si="3"/>
        <v>29.406147684476366</v>
      </c>
      <c r="X64" s="16">
        <f t="shared" si="4"/>
        <v>2.470116405496015</v>
      </c>
      <c r="Y64" s="15">
        <f t="shared" si="9"/>
        <v>4.5848355451969969E-2</v>
      </c>
      <c r="Z64" s="15">
        <f t="shared" si="10"/>
        <v>1.1992624151289988E-2</v>
      </c>
      <c r="AA64" s="15">
        <f t="shared" si="11"/>
        <v>1.9115055013239957E-2</v>
      </c>
      <c r="AB64" s="15">
        <f t="shared" si="12"/>
        <v>2.5652011538833303E-2</v>
      </c>
      <c r="AD64" s="21"/>
    </row>
    <row r="65" spans="1:30" ht="24" customHeight="1" thickBot="1" x14ac:dyDescent="0.25">
      <c r="A65" s="8">
        <v>27</v>
      </c>
      <c r="B65" s="9" t="s">
        <v>3649</v>
      </c>
      <c r="C65" s="10" t="s">
        <v>3650</v>
      </c>
      <c r="D65" s="10" t="s">
        <v>38</v>
      </c>
      <c r="E65" s="11">
        <v>0</v>
      </c>
      <c r="F65" s="11">
        <v>16.8</v>
      </c>
      <c r="G65" s="12">
        <v>10.01</v>
      </c>
      <c r="H65" s="12">
        <v>11.2</v>
      </c>
      <c r="I65" s="12">
        <v>188.16</v>
      </c>
      <c r="J65" s="12">
        <v>173.0736</v>
      </c>
      <c r="K65" s="12">
        <v>5.1273600000000004</v>
      </c>
      <c r="L65" s="12">
        <v>0</v>
      </c>
      <c r="M65" s="12">
        <v>0</v>
      </c>
      <c r="N65" s="12">
        <v>1.7330476800000001</v>
      </c>
      <c r="O65" s="12">
        <v>4.3138980864000001</v>
      </c>
      <c r="P65" s="13">
        <v>1.862166007296</v>
      </c>
      <c r="R65" s="12">
        <v>11.82</v>
      </c>
      <c r="S65" s="12">
        <v>181.64160000000001</v>
      </c>
      <c r="T65" s="15"/>
      <c r="U65" s="15"/>
      <c r="V65" s="16"/>
      <c r="W65" s="16"/>
      <c r="X65" s="16"/>
      <c r="Y65" s="15"/>
      <c r="Z65" s="15"/>
      <c r="AA65" s="15"/>
      <c r="AB65" s="15"/>
      <c r="AD65" s="21"/>
    </row>
    <row r="66" spans="1:30" ht="13.5" customHeight="1" thickBot="1" x14ac:dyDescent="0.25">
      <c r="A66" s="63"/>
      <c r="B66" s="64" t="s">
        <v>3651</v>
      </c>
      <c r="C66" s="65" t="s">
        <v>3652</v>
      </c>
      <c r="D66" s="65" t="s">
        <v>139</v>
      </c>
      <c r="E66" s="66">
        <v>5.1000000000000004E-4</v>
      </c>
      <c r="F66" s="66">
        <v>8.5679999999999992E-3</v>
      </c>
      <c r="G66" s="1">
        <v>20200</v>
      </c>
      <c r="H66" s="1">
        <v>20200</v>
      </c>
      <c r="I66" s="1">
        <v>173.0736</v>
      </c>
      <c r="J66" s="1">
        <v>173.0736</v>
      </c>
      <c r="K66" s="1"/>
      <c r="L66" s="1"/>
      <c r="M66" s="1"/>
      <c r="N66" s="1"/>
      <c r="O66" s="1"/>
      <c r="P66" s="1"/>
      <c r="R66" s="1">
        <v>21200</v>
      </c>
      <c r="S66" s="1">
        <v>181.64160000000001</v>
      </c>
      <c r="T66" s="15">
        <f t="shared" si="0"/>
        <v>1.0495049504950495</v>
      </c>
      <c r="U66" s="15">
        <f t="shared" si="1"/>
        <v>1.0238529389562163</v>
      </c>
      <c r="V66" s="16">
        <f t="shared" si="2"/>
        <v>20681.829366915568</v>
      </c>
      <c r="W66" s="16">
        <f t="shared" si="3"/>
        <v>481.82936691556824</v>
      </c>
      <c r="X66" s="16">
        <f t="shared" si="4"/>
        <v>4.1283140157325882</v>
      </c>
      <c r="Y66" s="15">
        <f t="shared" si="9"/>
        <v>4.5848355451969969E-2</v>
      </c>
      <c r="Z66" s="15">
        <f t="shared" si="10"/>
        <v>1.1992624151289988E-2</v>
      </c>
      <c r="AA66" s="15">
        <f t="shared" si="11"/>
        <v>1.9115055013239957E-2</v>
      </c>
      <c r="AB66" s="15">
        <f t="shared" si="12"/>
        <v>2.5652011538833303E-2</v>
      </c>
      <c r="AD66" s="21"/>
    </row>
    <row r="67" spans="1:30" ht="13.5" customHeight="1" thickBot="1" x14ac:dyDescent="0.25">
      <c r="A67" s="8">
        <v>28</v>
      </c>
      <c r="B67" s="9" t="s">
        <v>3653</v>
      </c>
      <c r="C67" s="10" t="s">
        <v>3654</v>
      </c>
      <c r="D67" s="10" t="s">
        <v>38</v>
      </c>
      <c r="E67" s="11">
        <v>0</v>
      </c>
      <c r="F67" s="11">
        <v>16.8</v>
      </c>
      <c r="G67" s="12">
        <v>173.43</v>
      </c>
      <c r="H67" s="12">
        <v>53.39</v>
      </c>
      <c r="I67" s="12">
        <v>896.95</v>
      </c>
      <c r="J67" s="12">
        <v>875.54880000000003</v>
      </c>
      <c r="K67" s="12">
        <v>4.7073600000000004</v>
      </c>
      <c r="L67" s="12">
        <v>0</v>
      </c>
      <c r="M67" s="12">
        <v>0</v>
      </c>
      <c r="N67" s="12">
        <v>1.59108768</v>
      </c>
      <c r="O67" s="12">
        <v>6.0859620864000004</v>
      </c>
      <c r="P67" s="13">
        <v>2.6271069672960001</v>
      </c>
      <c r="R67" s="12">
        <v>68.88</v>
      </c>
      <c r="S67" s="12">
        <v>1133.4623999999999</v>
      </c>
      <c r="T67" s="15"/>
      <c r="U67" s="15"/>
      <c r="V67" s="16"/>
      <c r="W67" s="16"/>
      <c r="X67" s="16"/>
      <c r="Y67" s="15"/>
      <c r="Z67" s="15"/>
      <c r="AA67" s="15"/>
      <c r="AB67" s="15"/>
      <c r="AD67" s="21"/>
    </row>
    <row r="68" spans="1:30" ht="13.5" customHeight="1" thickBot="1" x14ac:dyDescent="0.25">
      <c r="A68" s="63"/>
      <c r="B68" s="64" t="s">
        <v>3440</v>
      </c>
      <c r="C68" s="65" t="s">
        <v>3441</v>
      </c>
      <c r="D68" s="65" t="s">
        <v>139</v>
      </c>
      <c r="E68" s="66">
        <v>4.0400000000000002E-3</v>
      </c>
      <c r="F68" s="66">
        <v>6.7872000000000002E-2</v>
      </c>
      <c r="G68" s="1">
        <v>12900</v>
      </c>
      <c r="H68" s="1">
        <v>12900</v>
      </c>
      <c r="I68" s="1">
        <v>875.54880000000003</v>
      </c>
      <c r="J68" s="1">
        <v>875.54880000000003</v>
      </c>
      <c r="K68" s="1"/>
      <c r="L68" s="1"/>
      <c r="M68" s="1"/>
      <c r="N68" s="1"/>
      <c r="O68" s="1"/>
      <c r="P68" s="1"/>
      <c r="R68" s="1">
        <v>16700</v>
      </c>
      <c r="S68" s="1">
        <v>1133.4623999999999</v>
      </c>
      <c r="T68" s="15">
        <f t="shared" si="0"/>
        <v>1.2945736434108528</v>
      </c>
      <c r="U68" s="15">
        <f t="shared" si="1"/>
        <v>1.2689216318720196</v>
      </c>
      <c r="V68" s="16">
        <f t="shared" si="2"/>
        <v>16369.089051149052</v>
      </c>
      <c r="W68" s="16">
        <f t="shared" si="3"/>
        <v>3469.0890511490525</v>
      </c>
      <c r="X68" s="16">
        <f t="shared" si="4"/>
        <v>235.45401207958849</v>
      </c>
      <c r="Y68" s="15">
        <f t="shared" si="9"/>
        <v>4.5848355451969969E-2</v>
      </c>
      <c r="Z68" s="15">
        <f t="shared" si="10"/>
        <v>1.1992624151289988E-2</v>
      </c>
      <c r="AA68" s="15">
        <f t="shared" si="11"/>
        <v>1.9115055013239957E-2</v>
      </c>
      <c r="AB68" s="15">
        <f t="shared" si="12"/>
        <v>2.5652011538833303E-2</v>
      </c>
      <c r="AD68" s="21"/>
    </row>
    <row r="69" spans="1:30" ht="24" customHeight="1" thickBot="1" x14ac:dyDescent="0.25">
      <c r="A69" s="8">
        <v>29</v>
      </c>
      <c r="B69" s="9" t="s">
        <v>3655</v>
      </c>
      <c r="C69" s="10" t="s">
        <v>3656</v>
      </c>
      <c r="D69" s="10" t="s">
        <v>38</v>
      </c>
      <c r="E69" s="11">
        <v>0</v>
      </c>
      <c r="F69" s="11">
        <v>16.8</v>
      </c>
      <c r="G69" s="12">
        <v>493.84</v>
      </c>
      <c r="H69" s="12">
        <v>477.26</v>
      </c>
      <c r="I69" s="12">
        <v>8017.97</v>
      </c>
      <c r="J69" s="12">
        <v>4984.5196800000003</v>
      </c>
      <c r="K69" s="12">
        <v>538.77768000000003</v>
      </c>
      <c r="L69" s="12">
        <v>0</v>
      </c>
      <c r="M69" s="12">
        <v>0</v>
      </c>
      <c r="N69" s="12">
        <v>182.10685584000001</v>
      </c>
      <c r="O69" s="12">
        <v>863.00761720319997</v>
      </c>
      <c r="P69" s="13">
        <v>372.53162142604799</v>
      </c>
      <c r="R69" s="12">
        <v>545.37</v>
      </c>
      <c r="S69" s="12">
        <v>5872.8499199999997</v>
      </c>
      <c r="T69" s="15"/>
      <c r="U69" s="15"/>
      <c r="V69" s="16"/>
      <c r="W69" s="16"/>
      <c r="X69" s="16"/>
      <c r="Y69" s="15"/>
      <c r="Z69" s="15"/>
      <c r="AA69" s="15"/>
      <c r="AB69" s="15"/>
      <c r="AD69" s="21"/>
    </row>
    <row r="70" spans="1:30" ht="13.5" customHeight="1" thickBot="1" x14ac:dyDescent="0.25">
      <c r="A70" s="63"/>
      <c r="B70" s="64" t="s">
        <v>3657</v>
      </c>
      <c r="C70" s="65" t="s">
        <v>3658</v>
      </c>
      <c r="D70" s="65" t="s">
        <v>139</v>
      </c>
      <c r="E70" s="66">
        <v>7.3440000000000005E-2</v>
      </c>
      <c r="F70" s="66">
        <v>1.233792</v>
      </c>
      <c r="G70" s="1">
        <v>4040</v>
      </c>
      <c r="H70" s="1">
        <v>4040</v>
      </c>
      <c r="I70" s="1">
        <v>4984.5196800000003</v>
      </c>
      <c r="J70" s="1">
        <v>4984.5196800000003</v>
      </c>
      <c r="K70" s="1"/>
      <c r="L70" s="1"/>
      <c r="M70" s="1"/>
      <c r="N70" s="1"/>
      <c r="O70" s="1"/>
      <c r="P70" s="1"/>
      <c r="R70" s="1">
        <v>4760</v>
      </c>
      <c r="S70" s="1">
        <v>5872.8499199999997</v>
      </c>
      <c r="T70" s="15">
        <f t="shared" si="0"/>
        <v>1.1782178217821782</v>
      </c>
      <c r="U70" s="15">
        <f t="shared" si="1"/>
        <v>1.1525658102433449</v>
      </c>
      <c r="V70" s="16">
        <f t="shared" si="2"/>
        <v>4656.3658733831135</v>
      </c>
      <c r="W70" s="16">
        <f t="shared" si="3"/>
        <v>616.36587338311347</v>
      </c>
      <c r="X70" s="16">
        <f t="shared" si="4"/>
        <v>760.46728365309832</v>
      </c>
      <c r="Y70" s="15">
        <f t="shared" si="9"/>
        <v>4.5848355451969969E-2</v>
      </c>
      <c r="Z70" s="15">
        <f t="shared" si="10"/>
        <v>1.1992624151289988E-2</v>
      </c>
      <c r="AA70" s="15">
        <f t="shared" si="11"/>
        <v>1.9115055013239957E-2</v>
      </c>
      <c r="AB70" s="15">
        <f t="shared" si="12"/>
        <v>2.5652011538833303E-2</v>
      </c>
      <c r="AD70" s="21"/>
    </row>
    <row r="71" spans="1:30" ht="13.5" customHeight="1" thickBot="1" x14ac:dyDescent="0.25">
      <c r="A71" s="8">
        <v>30</v>
      </c>
      <c r="B71" s="9" t="s">
        <v>3659</v>
      </c>
      <c r="C71" s="10" t="s">
        <v>3660</v>
      </c>
      <c r="D71" s="10" t="s">
        <v>38</v>
      </c>
      <c r="E71" s="11">
        <v>0</v>
      </c>
      <c r="F71" s="11">
        <v>16.8</v>
      </c>
      <c r="G71" s="12">
        <v>22.77</v>
      </c>
      <c r="H71" s="12">
        <v>17.2</v>
      </c>
      <c r="I71" s="12">
        <v>288.95999999999998</v>
      </c>
      <c r="J71" s="12">
        <v>40.360320000000002</v>
      </c>
      <c r="K71" s="12">
        <v>102.06504</v>
      </c>
      <c r="L71" s="12">
        <v>0</v>
      </c>
      <c r="M71" s="12">
        <v>0</v>
      </c>
      <c r="N71" s="12">
        <v>34.497983519999998</v>
      </c>
      <c r="O71" s="12">
        <v>70.732984089599995</v>
      </c>
      <c r="P71" s="13">
        <v>30.533071465344001</v>
      </c>
      <c r="R71" s="12">
        <v>19.600000000000001</v>
      </c>
      <c r="S71" s="12">
        <v>50.672159999999998</v>
      </c>
      <c r="T71" s="15"/>
      <c r="U71" s="15"/>
      <c r="V71" s="16"/>
      <c r="W71" s="16"/>
      <c r="X71" s="16"/>
      <c r="Y71" s="15"/>
      <c r="Z71" s="15"/>
      <c r="AA71" s="15"/>
      <c r="AB71" s="15"/>
      <c r="AD71" s="21"/>
    </row>
    <row r="72" spans="1:30" ht="13.5" customHeight="1" x14ac:dyDescent="0.2">
      <c r="A72" s="63"/>
      <c r="B72" s="64" t="s">
        <v>537</v>
      </c>
      <c r="C72" s="65" t="s">
        <v>538</v>
      </c>
      <c r="D72" s="65" t="s">
        <v>139</v>
      </c>
      <c r="E72" s="66">
        <v>6.6E-3</v>
      </c>
      <c r="F72" s="66">
        <v>0.11088000000000001</v>
      </c>
      <c r="G72" s="1">
        <v>364</v>
      </c>
      <c r="H72" s="1">
        <v>364</v>
      </c>
      <c r="I72" s="1">
        <v>40.360320000000002</v>
      </c>
      <c r="J72" s="1">
        <v>40.360320000000002</v>
      </c>
      <c r="K72" s="1"/>
      <c r="L72" s="1"/>
      <c r="M72" s="1"/>
      <c r="N72" s="1"/>
      <c r="O72" s="1"/>
      <c r="P72" s="1"/>
      <c r="R72" s="1">
        <v>457</v>
      </c>
      <c r="S72" s="1">
        <v>50.672159999999998</v>
      </c>
      <c r="T72" s="15">
        <f t="shared" si="0"/>
        <v>1.2554945054945055</v>
      </c>
      <c r="U72" s="15">
        <f t="shared" si="1"/>
        <v>1.2298424939556722</v>
      </c>
      <c r="V72" s="16">
        <f t="shared" si="2"/>
        <v>447.66266779986472</v>
      </c>
      <c r="W72" s="16">
        <f t="shared" si="3"/>
        <v>83.662667799864721</v>
      </c>
      <c r="X72" s="16">
        <f t="shared" si="4"/>
        <v>9.2765166056490003</v>
      </c>
      <c r="Y72" s="15">
        <f t="shared" si="9"/>
        <v>4.5848355451969969E-2</v>
      </c>
      <c r="Z72" s="15">
        <f t="shared" si="10"/>
        <v>1.1992624151289988E-2</v>
      </c>
      <c r="AA72" s="15">
        <f t="shared" si="11"/>
        <v>1.9115055013239957E-2</v>
      </c>
      <c r="AB72" s="15">
        <f t="shared" si="12"/>
        <v>2.5652011538833303E-2</v>
      </c>
      <c r="AD72" s="21"/>
    </row>
    <row r="73" spans="1:30" ht="28.5" customHeight="1" thickBot="1" x14ac:dyDescent="0.35">
      <c r="A73" s="58"/>
      <c r="B73" s="59" t="s">
        <v>26</v>
      </c>
      <c r="C73" s="60" t="s">
        <v>117</v>
      </c>
      <c r="D73" s="60"/>
      <c r="E73" s="61"/>
      <c r="F73" s="61"/>
      <c r="G73" s="62"/>
      <c r="H73" s="62"/>
      <c r="I73" s="62">
        <v>1008.18</v>
      </c>
      <c r="J73" s="62">
        <v>666.46860000000004</v>
      </c>
      <c r="K73" s="62">
        <v>122.06025</v>
      </c>
      <c r="L73" s="62">
        <v>0</v>
      </c>
      <c r="M73" s="62">
        <v>0</v>
      </c>
      <c r="N73" s="62">
        <v>41.256364499999997</v>
      </c>
      <c r="O73" s="62">
        <v>97.224294959999995</v>
      </c>
      <c r="P73" s="62">
        <v>41.968487324400002</v>
      </c>
      <c r="R73" s="62"/>
      <c r="S73" s="62">
        <v>790.25819999999999</v>
      </c>
      <c r="T73" s="15"/>
      <c r="U73" s="15"/>
      <c r="V73" s="16"/>
      <c r="W73" s="16"/>
      <c r="X73" s="16"/>
      <c r="Y73" s="15"/>
      <c r="Z73" s="15"/>
      <c r="AA73" s="15"/>
      <c r="AB73" s="15"/>
      <c r="AD73" s="21"/>
    </row>
    <row r="74" spans="1:30" ht="24" customHeight="1" thickBot="1" x14ac:dyDescent="0.25">
      <c r="A74" s="8">
        <v>31</v>
      </c>
      <c r="B74" s="9" t="s">
        <v>3661</v>
      </c>
      <c r="C74" s="10" t="s">
        <v>3662</v>
      </c>
      <c r="D74" s="10" t="s">
        <v>95</v>
      </c>
      <c r="E74" s="11">
        <v>0</v>
      </c>
      <c r="F74" s="11">
        <v>1.5</v>
      </c>
      <c r="G74" s="12">
        <v>378.84</v>
      </c>
      <c r="H74" s="12">
        <v>322.32</v>
      </c>
      <c r="I74" s="12">
        <v>483.48</v>
      </c>
      <c r="J74" s="12">
        <v>323.35559999999998</v>
      </c>
      <c r="K74" s="12">
        <v>70.931250000000006</v>
      </c>
      <c r="L74" s="12">
        <v>0</v>
      </c>
      <c r="M74" s="12">
        <v>0</v>
      </c>
      <c r="N74" s="12">
        <v>23.974762500000001</v>
      </c>
      <c r="O74" s="12">
        <v>45.554886000000003</v>
      </c>
      <c r="P74" s="13">
        <v>19.664525789999999</v>
      </c>
      <c r="R74" s="12">
        <v>352.59</v>
      </c>
      <c r="S74" s="12">
        <v>352.00619999999998</v>
      </c>
      <c r="T74" s="15"/>
      <c r="U74" s="15"/>
      <c r="V74" s="16"/>
      <c r="W74" s="16"/>
      <c r="X74" s="16"/>
      <c r="Y74" s="15"/>
      <c r="Z74" s="15"/>
      <c r="AA74" s="15"/>
      <c r="AB74" s="15"/>
      <c r="AD74" s="21"/>
    </row>
    <row r="75" spans="1:30" ht="13.5" customHeight="1" x14ac:dyDescent="0.2">
      <c r="A75" s="63"/>
      <c r="B75" s="64" t="s">
        <v>289</v>
      </c>
      <c r="C75" s="65" t="s">
        <v>290</v>
      </c>
      <c r="D75" s="65" t="s">
        <v>92</v>
      </c>
      <c r="E75" s="66">
        <v>1.56E-3</v>
      </c>
      <c r="F75" s="66">
        <v>2.3400000000000001E-3</v>
      </c>
      <c r="G75" s="1">
        <v>2140</v>
      </c>
      <c r="H75" s="1">
        <v>2140</v>
      </c>
      <c r="I75" s="1">
        <v>5.0076000000000001</v>
      </c>
      <c r="J75" s="1">
        <v>5.0076000000000001</v>
      </c>
      <c r="K75" s="1"/>
      <c r="L75" s="1"/>
      <c r="M75" s="1"/>
      <c r="N75" s="1"/>
      <c r="O75" s="1"/>
      <c r="P75" s="1"/>
      <c r="R75" s="1">
        <v>2430</v>
      </c>
      <c r="S75" s="1">
        <v>5.6862000000000004</v>
      </c>
      <c r="T75" s="15">
        <f t="shared" si="0"/>
        <v>1.1355140186915889</v>
      </c>
      <c r="U75" s="15">
        <f t="shared" si="1"/>
        <v>1.1098620071527556</v>
      </c>
      <c r="V75" s="16">
        <f t="shared" si="2"/>
        <v>2375.1046953068972</v>
      </c>
      <c r="W75" s="16">
        <f t="shared" si="3"/>
        <v>235.10469530689716</v>
      </c>
      <c r="X75" s="16">
        <f t="shared" si="4"/>
        <v>0.55014498701813941</v>
      </c>
      <c r="Y75" s="15">
        <f t="shared" ref="Y75:Y79" si="13">104.584835545197%-100%</f>
        <v>4.5848355451969969E-2</v>
      </c>
      <c r="Z75" s="15">
        <f t="shared" ref="Z75:Z79" si="14">101.199262415129%-100%</f>
        <v>1.1992624151289988E-2</v>
      </c>
      <c r="AA75" s="15">
        <f t="shared" ref="AA75:AA79" si="15">101.911505501324%-100%</f>
        <v>1.9115055013239957E-2</v>
      </c>
      <c r="AB75" s="15">
        <f t="shared" ref="AB75:AB79" si="16">AVERAGE(Y75:AA75)</f>
        <v>2.5652011538833303E-2</v>
      </c>
      <c r="AD75" s="21"/>
    </row>
    <row r="76" spans="1:30" ht="13.5" customHeight="1" x14ac:dyDescent="0.2">
      <c r="A76" s="63"/>
      <c r="B76" s="64" t="s">
        <v>545</v>
      </c>
      <c r="C76" s="65" t="s">
        <v>546</v>
      </c>
      <c r="D76" s="65" t="s">
        <v>92</v>
      </c>
      <c r="E76" s="66">
        <v>8.8800000000000004E-2</v>
      </c>
      <c r="F76" s="66">
        <v>0.13320000000000001</v>
      </c>
      <c r="G76" s="1">
        <v>2390</v>
      </c>
      <c r="H76" s="1">
        <v>2390</v>
      </c>
      <c r="I76" s="1">
        <v>318.34800000000001</v>
      </c>
      <c r="J76" s="1">
        <v>318.34800000000001</v>
      </c>
      <c r="K76" s="1"/>
      <c r="L76" s="1"/>
      <c r="M76" s="1"/>
      <c r="N76" s="1"/>
      <c r="O76" s="1"/>
      <c r="P76" s="1"/>
      <c r="R76" s="1">
        <v>2600</v>
      </c>
      <c r="S76" s="1">
        <v>346.32</v>
      </c>
      <c r="T76" s="15">
        <f t="shared" si="0"/>
        <v>1.0878661087866108</v>
      </c>
      <c r="U76" s="15">
        <f t="shared" si="1"/>
        <v>1.0622140972477776</v>
      </c>
      <c r="V76" s="16">
        <f t="shared" si="2"/>
        <v>2538.6916924221887</v>
      </c>
      <c r="W76" s="16">
        <f t="shared" si="3"/>
        <v>148.69169242218868</v>
      </c>
      <c r="X76" s="16">
        <f t="shared" si="4"/>
        <v>19.805733430635534</v>
      </c>
      <c r="Y76" s="15">
        <f t="shared" si="13"/>
        <v>4.5848355451969969E-2</v>
      </c>
      <c r="Z76" s="15">
        <f t="shared" si="14"/>
        <v>1.1992624151289988E-2</v>
      </c>
      <c r="AA76" s="15">
        <f t="shared" si="15"/>
        <v>1.9115055013239957E-2</v>
      </c>
      <c r="AB76" s="15">
        <f t="shared" si="16"/>
        <v>2.5652011538833303E-2</v>
      </c>
      <c r="AD76" s="21"/>
    </row>
    <row r="77" spans="1:30" ht="13.5" customHeight="1" thickBot="1" x14ac:dyDescent="0.25">
      <c r="A77" s="2">
        <v>32</v>
      </c>
      <c r="B77" s="3" t="s">
        <v>3663</v>
      </c>
      <c r="C77" s="4" t="s">
        <v>3664</v>
      </c>
      <c r="D77" s="4" t="s">
        <v>95</v>
      </c>
      <c r="E77" s="5">
        <v>0</v>
      </c>
      <c r="F77" s="5">
        <v>1.5</v>
      </c>
      <c r="G77" s="6">
        <v>330.53</v>
      </c>
      <c r="H77" s="6">
        <v>226</v>
      </c>
      <c r="I77" s="6">
        <v>339</v>
      </c>
      <c r="J77" s="6">
        <v>339</v>
      </c>
      <c r="K77" s="6">
        <v>0</v>
      </c>
      <c r="L77" s="6">
        <v>0</v>
      </c>
      <c r="M77" s="6">
        <v>0</v>
      </c>
      <c r="N77" s="6">
        <v>0</v>
      </c>
      <c r="O77" s="6">
        <v>0</v>
      </c>
      <c r="P77" s="6">
        <v>0</v>
      </c>
      <c r="R77" s="6">
        <v>289</v>
      </c>
      <c r="S77" s="6">
        <v>433.5</v>
      </c>
      <c r="T77" s="15">
        <f t="shared" si="0"/>
        <v>1.2787610619469028</v>
      </c>
      <c r="U77" s="15">
        <f t="shared" si="1"/>
        <v>1.2531090504080695</v>
      </c>
      <c r="V77" s="16">
        <f t="shared" si="2"/>
        <v>414.19013443137919</v>
      </c>
      <c r="W77" s="16">
        <f t="shared" si="3"/>
        <v>83.66013443137922</v>
      </c>
      <c r="X77" s="16">
        <f t="shared" si="4"/>
        <v>125.49020164706883</v>
      </c>
      <c r="Y77" s="15">
        <f t="shared" si="13"/>
        <v>4.5848355451969969E-2</v>
      </c>
      <c r="Z77" s="15">
        <f t="shared" si="14"/>
        <v>1.1992624151289988E-2</v>
      </c>
      <c r="AA77" s="15">
        <f t="shared" si="15"/>
        <v>1.9115055013239957E-2</v>
      </c>
      <c r="AB77" s="15">
        <f t="shared" si="16"/>
        <v>2.5652011538833303E-2</v>
      </c>
      <c r="AD77" s="21"/>
    </row>
    <row r="78" spans="1:30" ht="13.5" customHeight="1" thickBot="1" x14ac:dyDescent="0.25">
      <c r="A78" s="8">
        <v>33</v>
      </c>
      <c r="B78" s="9" t="s">
        <v>3665</v>
      </c>
      <c r="C78" s="10" t="s">
        <v>3666</v>
      </c>
      <c r="D78" s="10" t="s">
        <v>38</v>
      </c>
      <c r="E78" s="11">
        <v>0</v>
      </c>
      <c r="F78" s="11">
        <v>30</v>
      </c>
      <c r="G78" s="12">
        <v>13.69</v>
      </c>
      <c r="H78" s="12">
        <v>6.19</v>
      </c>
      <c r="I78" s="12">
        <v>185.7</v>
      </c>
      <c r="J78" s="12">
        <v>4.1130000000000004</v>
      </c>
      <c r="K78" s="12">
        <v>51.128999999999998</v>
      </c>
      <c r="L78" s="12">
        <v>0</v>
      </c>
      <c r="M78" s="12">
        <v>0</v>
      </c>
      <c r="N78" s="12">
        <v>17.281601999999999</v>
      </c>
      <c r="O78" s="12">
        <v>51.669408959999998</v>
      </c>
      <c r="P78" s="13">
        <v>22.303961534399999</v>
      </c>
      <c r="R78" s="12">
        <v>6.9</v>
      </c>
      <c r="S78" s="12">
        <v>4.7519999999999998</v>
      </c>
      <c r="T78" s="15"/>
      <c r="U78" s="15"/>
      <c r="V78" s="16"/>
      <c r="W78" s="16"/>
      <c r="X78" s="16"/>
      <c r="Y78" s="15"/>
      <c r="Z78" s="15"/>
      <c r="AA78" s="15"/>
      <c r="AB78" s="15"/>
      <c r="AD78" s="21"/>
    </row>
    <row r="79" spans="1:30" ht="13.5" customHeight="1" x14ac:dyDescent="0.2">
      <c r="A79" s="63"/>
      <c r="B79" s="64" t="s">
        <v>187</v>
      </c>
      <c r="C79" s="65" t="s">
        <v>188</v>
      </c>
      <c r="D79" s="65" t="s">
        <v>92</v>
      </c>
      <c r="E79" s="66">
        <v>3.0000000000000001E-3</v>
      </c>
      <c r="F79" s="66">
        <v>0.09</v>
      </c>
      <c r="G79" s="1">
        <v>45.7</v>
      </c>
      <c r="H79" s="1">
        <v>45.7</v>
      </c>
      <c r="I79" s="1">
        <v>4.1130000000000004</v>
      </c>
      <c r="J79" s="1">
        <v>4.1130000000000004</v>
      </c>
      <c r="K79" s="1"/>
      <c r="L79" s="1"/>
      <c r="M79" s="1"/>
      <c r="N79" s="1"/>
      <c r="O79" s="1"/>
      <c r="P79" s="1"/>
      <c r="R79" s="1">
        <v>52.8</v>
      </c>
      <c r="S79" s="1">
        <v>4.7519999999999998</v>
      </c>
      <c r="T79" s="15">
        <f t="shared" si="0"/>
        <v>1.1553610503282274</v>
      </c>
      <c r="U79" s="15">
        <f t="shared" si="1"/>
        <v>1.1297090387893942</v>
      </c>
      <c r="V79" s="16">
        <f t="shared" si="2"/>
        <v>51.627703072675317</v>
      </c>
      <c r="W79" s="16">
        <f t="shared" si="3"/>
        <v>5.9277030726753139</v>
      </c>
      <c r="X79" s="16">
        <f t="shared" si="4"/>
        <v>0.53349327654077827</v>
      </c>
      <c r="Y79" s="15">
        <f t="shared" si="13"/>
        <v>4.5848355451969969E-2</v>
      </c>
      <c r="Z79" s="15">
        <f t="shared" si="14"/>
        <v>1.1992624151289988E-2</v>
      </c>
      <c r="AA79" s="15">
        <f t="shared" si="15"/>
        <v>1.9115055013239957E-2</v>
      </c>
      <c r="AB79" s="15">
        <f t="shared" si="16"/>
        <v>2.5652011538833303E-2</v>
      </c>
      <c r="AD79" s="21"/>
    </row>
    <row r="80" spans="1:30" ht="28.5" customHeight="1" thickBot="1" x14ac:dyDescent="0.35">
      <c r="A80" s="58"/>
      <c r="B80" s="59" t="s">
        <v>135</v>
      </c>
      <c r="C80" s="60" t="s">
        <v>136</v>
      </c>
      <c r="D80" s="60"/>
      <c r="E80" s="61"/>
      <c r="F80" s="61"/>
      <c r="G80" s="62"/>
      <c r="H80" s="62"/>
      <c r="I80" s="62">
        <v>14954.32</v>
      </c>
      <c r="J80" s="62">
        <v>11881.77</v>
      </c>
      <c r="K80" s="62">
        <v>455.55934680000001</v>
      </c>
      <c r="L80" s="62">
        <v>1211.6149995000001</v>
      </c>
      <c r="M80" s="62">
        <v>0</v>
      </c>
      <c r="N80" s="62">
        <v>153.97905921840001</v>
      </c>
      <c r="O80" s="62">
        <v>874.15363464883205</v>
      </c>
      <c r="P80" s="62">
        <v>377.34298562341303</v>
      </c>
      <c r="R80" s="62"/>
      <c r="S80" s="62">
        <v>24416.13</v>
      </c>
      <c r="T80" s="15"/>
      <c r="U80" s="15"/>
      <c r="V80" s="16"/>
      <c r="W80" s="16"/>
      <c r="X80" s="16"/>
      <c r="Y80" s="15"/>
      <c r="Z80" s="15"/>
      <c r="AA80" s="15"/>
      <c r="AB80" s="15"/>
      <c r="AD80" s="21"/>
    </row>
    <row r="81" spans="1:30" ht="24" customHeight="1" x14ac:dyDescent="0.2">
      <c r="A81" s="67">
        <v>34</v>
      </c>
      <c r="B81" s="68" t="s">
        <v>3602</v>
      </c>
      <c r="C81" s="69" t="s">
        <v>3603</v>
      </c>
      <c r="D81" s="69" t="s">
        <v>139</v>
      </c>
      <c r="E81" s="70">
        <v>0</v>
      </c>
      <c r="F81" s="70">
        <v>15.063000000000001</v>
      </c>
      <c r="G81" s="71">
        <v>118.8</v>
      </c>
      <c r="H81" s="71">
        <v>101.31</v>
      </c>
      <c r="I81" s="71">
        <v>1526.03</v>
      </c>
      <c r="J81" s="71">
        <v>0</v>
      </c>
      <c r="K81" s="71">
        <v>175.062186</v>
      </c>
      <c r="L81" s="71">
        <v>670.26584249999996</v>
      </c>
      <c r="M81" s="71">
        <v>0</v>
      </c>
      <c r="N81" s="71">
        <v>59.171018867999997</v>
      </c>
      <c r="O81" s="71">
        <v>434.15954273663999</v>
      </c>
      <c r="P81" s="72">
        <v>187.41220261465</v>
      </c>
      <c r="R81" s="71">
        <v>112.02</v>
      </c>
      <c r="S81" s="71">
        <v>0</v>
      </c>
      <c r="T81" s="15"/>
      <c r="U81" s="15"/>
      <c r="V81" s="16"/>
      <c r="W81" s="16"/>
      <c r="X81" s="16"/>
      <c r="Y81" s="15"/>
      <c r="Z81" s="15"/>
      <c r="AA81" s="15"/>
      <c r="AB81" s="15"/>
      <c r="AD81" s="21"/>
    </row>
    <row r="82" spans="1:30" ht="13.5" customHeight="1" x14ac:dyDescent="0.2">
      <c r="A82" s="87">
        <v>35</v>
      </c>
      <c r="B82" s="88" t="s">
        <v>3604</v>
      </c>
      <c r="C82" s="89" t="s">
        <v>3605</v>
      </c>
      <c r="D82" s="89" t="s">
        <v>139</v>
      </c>
      <c r="E82" s="90">
        <v>0</v>
      </c>
      <c r="F82" s="90">
        <v>15.063000000000001</v>
      </c>
      <c r="G82" s="91">
        <v>138.35</v>
      </c>
      <c r="H82" s="91">
        <v>102.67</v>
      </c>
      <c r="I82" s="91">
        <v>1546.52</v>
      </c>
      <c r="J82" s="91">
        <v>0</v>
      </c>
      <c r="K82" s="91">
        <v>280.49716080000002</v>
      </c>
      <c r="L82" s="91">
        <v>541.34915699999999</v>
      </c>
      <c r="M82" s="91">
        <v>0</v>
      </c>
      <c r="N82" s="91">
        <v>94.808040350400006</v>
      </c>
      <c r="O82" s="91">
        <v>439.994091912192</v>
      </c>
      <c r="P82" s="92">
        <v>189.930783008763</v>
      </c>
      <c r="R82" s="91">
        <v>118.23</v>
      </c>
      <c r="S82" s="91">
        <v>0</v>
      </c>
      <c r="T82" s="15"/>
      <c r="U82" s="15"/>
      <c r="V82" s="16"/>
      <c r="W82" s="16"/>
      <c r="X82" s="16"/>
      <c r="Y82" s="15"/>
      <c r="Z82" s="15"/>
      <c r="AA82" s="15"/>
      <c r="AB82" s="15"/>
      <c r="AD82" s="21"/>
    </row>
    <row r="83" spans="1:30" ht="24" customHeight="1" thickBot="1" x14ac:dyDescent="0.25">
      <c r="A83" s="73">
        <v>46</v>
      </c>
      <c r="B83" s="74" t="s">
        <v>3499</v>
      </c>
      <c r="C83" s="75" t="s">
        <v>146</v>
      </c>
      <c r="D83" s="75" t="s">
        <v>139</v>
      </c>
      <c r="E83" s="76">
        <v>0</v>
      </c>
      <c r="F83" s="76">
        <v>5.8949999999999996</v>
      </c>
      <c r="G83" s="77">
        <v>277.05</v>
      </c>
      <c r="H83" s="77">
        <v>710</v>
      </c>
      <c r="I83" s="77">
        <v>4185.45</v>
      </c>
      <c r="J83" s="77">
        <v>4185.45</v>
      </c>
      <c r="K83" s="77">
        <v>0</v>
      </c>
      <c r="L83" s="77">
        <v>0</v>
      </c>
      <c r="M83" s="77">
        <v>0</v>
      </c>
      <c r="N83" s="77">
        <v>0</v>
      </c>
      <c r="O83" s="77">
        <v>0</v>
      </c>
      <c r="P83" s="78">
        <v>0</v>
      </c>
      <c r="R83" s="77">
        <v>1390</v>
      </c>
      <c r="S83" s="77">
        <v>8194.0499999999993</v>
      </c>
      <c r="T83" s="15"/>
      <c r="U83" s="15"/>
      <c r="V83" s="16"/>
      <c r="W83" s="16"/>
      <c r="X83" s="16"/>
      <c r="Y83" s="15"/>
      <c r="Z83" s="15"/>
      <c r="AA83" s="15"/>
      <c r="AB83" s="15"/>
      <c r="AD83" s="21"/>
    </row>
    <row r="84" spans="1:30" ht="13.5" customHeight="1" thickBot="1" x14ac:dyDescent="0.25">
      <c r="A84" s="63"/>
      <c r="B84" s="64" t="s">
        <v>147</v>
      </c>
      <c r="C84" s="65" t="s">
        <v>148</v>
      </c>
      <c r="D84" s="65" t="s">
        <v>139</v>
      </c>
      <c r="E84" s="66">
        <v>1</v>
      </c>
      <c r="F84" s="66">
        <v>5.8949999999999996</v>
      </c>
      <c r="G84" s="1">
        <v>710</v>
      </c>
      <c r="H84" s="1">
        <v>710</v>
      </c>
      <c r="I84" s="1">
        <v>4185.45</v>
      </c>
      <c r="J84" s="1">
        <v>4185.45</v>
      </c>
      <c r="K84" s="1"/>
      <c r="L84" s="1"/>
      <c r="M84" s="1"/>
      <c r="N84" s="1"/>
      <c r="O84" s="1"/>
      <c r="P84" s="1"/>
      <c r="R84" s="1">
        <v>1390</v>
      </c>
      <c r="S84" s="1">
        <v>8194.0499999999993</v>
      </c>
      <c r="T84" s="15">
        <f t="shared" ref="T84:T94" si="17">R84/H84</f>
        <v>1.9577464788732395</v>
      </c>
      <c r="U84" s="15">
        <f t="shared" ref="U84:U94" si="18">T84-AB84</f>
        <v>1.9320944673344063</v>
      </c>
      <c r="V84" s="16">
        <f t="shared" ref="V84:V94" si="19">G84*U84</f>
        <v>1371.7870718074284</v>
      </c>
      <c r="W84" s="16">
        <f t="shared" ref="W84:W94" si="20">V84-G84</f>
        <v>661.78707180742845</v>
      </c>
      <c r="X84" s="16">
        <f t="shared" ref="X84:X94" si="21">F84*W84</f>
        <v>3901.2347883047905</v>
      </c>
      <c r="Y84" s="15">
        <f t="shared" ref="Y84:Y88" si="22">104.584835545197%-100%</f>
        <v>4.5848355451969969E-2</v>
      </c>
      <c r="Z84" s="15">
        <f t="shared" ref="Z84:Z88" si="23">101.199262415129%-100%</f>
        <v>1.1992624151289988E-2</v>
      </c>
      <c r="AA84" s="15">
        <f t="shared" ref="AA84:AA88" si="24">101.911505501324%-100%</f>
        <v>1.9115055013239957E-2</v>
      </c>
      <c r="AB84" s="15">
        <f t="shared" ref="AB84:AB88" si="25">AVERAGE(Y84:AA84)</f>
        <v>2.5652011538833303E-2</v>
      </c>
      <c r="AD84" s="21"/>
    </row>
    <row r="85" spans="1:30" ht="24" customHeight="1" thickBot="1" x14ac:dyDescent="0.25">
      <c r="A85" s="8">
        <v>47</v>
      </c>
      <c r="B85" s="9" t="s">
        <v>3500</v>
      </c>
      <c r="C85" s="10" t="s">
        <v>3501</v>
      </c>
      <c r="D85" s="10" t="s">
        <v>139</v>
      </c>
      <c r="E85" s="11">
        <v>0</v>
      </c>
      <c r="F85" s="11">
        <v>3.6960000000000002</v>
      </c>
      <c r="G85" s="12">
        <v>649.57000000000005</v>
      </c>
      <c r="H85" s="12">
        <v>1120</v>
      </c>
      <c r="I85" s="12">
        <v>4139.5200000000004</v>
      </c>
      <c r="J85" s="12">
        <v>4139.5200000000004</v>
      </c>
      <c r="K85" s="12">
        <v>0</v>
      </c>
      <c r="L85" s="12">
        <v>0</v>
      </c>
      <c r="M85" s="12">
        <v>0</v>
      </c>
      <c r="N85" s="12">
        <v>0</v>
      </c>
      <c r="O85" s="12">
        <v>0</v>
      </c>
      <c r="P85" s="13">
        <v>0</v>
      </c>
      <c r="R85" s="12">
        <v>2420</v>
      </c>
      <c r="S85" s="12">
        <v>8944.32</v>
      </c>
      <c r="T85" s="15"/>
      <c r="U85" s="15"/>
      <c r="V85" s="16"/>
      <c r="W85" s="16"/>
      <c r="X85" s="16"/>
      <c r="Y85" s="15"/>
      <c r="Z85" s="15"/>
      <c r="AA85" s="15"/>
      <c r="AB85" s="15"/>
      <c r="AD85" s="21"/>
    </row>
    <row r="86" spans="1:30" ht="13.5" customHeight="1" thickBot="1" x14ac:dyDescent="0.25">
      <c r="A86" s="63"/>
      <c r="B86" s="64" t="s">
        <v>3502</v>
      </c>
      <c r="C86" s="65" t="s">
        <v>3503</v>
      </c>
      <c r="D86" s="65" t="s">
        <v>139</v>
      </c>
      <c r="E86" s="66">
        <v>1</v>
      </c>
      <c r="F86" s="66">
        <v>3.6960000000000002</v>
      </c>
      <c r="G86" s="1">
        <v>1120</v>
      </c>
      <c r="H86" s="1">
        <v>1120</v>
      </c>
      <c r="I86" s="1">
        <v>4139.5200000000004</v>
      </c>
      <c r="J86" s="1">
        <v>4139.5200000000004</v>
      </c>
      <c r="K86" s="1"/>
      <c r="L86" s="1"/>
      <c r="M86" s="1"/>
      <c r="N86" s="1"/>
      <c r="O86" s="1"/>
      <c r="P86" s="1"/>
      <c r="R86" s="1">
        <v>2420</v>
      </c>
      <c r="S86" s="1">
        <v>8944.32</v>
      </c>
      <c r="T86" s="15">
        <f t="shared" si="17"/>
        <v>2.1607142857142856</v>
      </c>
      <c r="U86" s="15">
        <f t="shared" si="18"/>
        <v>2.1350622741754521</v>
      </c>
      <c r="V86" s="16">
        <f t="shared" si="19"/>
        <v>2391.2697470765065</v>
      </c>
      <c r="W86" s="16">
        <f t="shared" si="20"/>
        <v>1271.2697470765065</v>
      </c>
      <c r="X86" s="16">
        <f t="shared" si="21"/>
        <v>4698.612985194768</v>
      </c>
      <c r="Y86" s="15">
        <f t="shared" si="22"/>
        <v>4.5848355451969969E-2</v>
      </c>
      <c r="Z86" s="15">
        <f t="shared" si="23"/>
        <v>1.1992624151289988E-2</v>
      </c>
      <c r="AA86" s="15">
        <f t="shared" si="24"/>
        <v>1.9115055013239957E-2</v>
      </c>
      <c r="AB86" s="15">
        <f t="shared" si="25"/>
        <v>2.5652011538833303E-2</v>
      </c>
      <c r="AD86" s="21"/>
    </row>
    <row r="87" spans="1:30" ht="24" customHeight="1" thickBot="1" x14ac:dyDescent="0.25">
      <c r="A87" s="8">
        <v>48</v>
      </c>
      <c r="B87" s="9" t="s">
        <v>3504</v>
      </c>
      <c r="C87" s="10" t="s">
        <v>164</v>
      </c>
      <c r="D87" s="10" t="s">
        <v>139</v>
      </c>
      <c r="E87" s="11">
        <v>0</v>
      </c>
      <c r="F87" s="11">
        <v>5.4720000000000004</v>
      </c>
      <c r="G87" s="12">
        <v>394.13</v>
      </c>
      <c r="H87" s="12">
        <v>650</v>
      </c>
      <c r="I87" s="12">
        <v>3556.8</v>
      </c>
      <c r="J87" s="12">
        <v>3556.8</v>
      </c>
      <c r="K87" s="12">
        <v>0</v>
      </c>
      <c r="L87" s="12">
        <v>0</v>
      </c>
      <c r="M87" s="12">
        <v>0</v>
      </c>
      <c r="N87" s="12">
        <v>0</v>
      </c>
      <c r="O87" s="12">
        <v>0</v>
      </c>
      <c r="P87" s="13">
        <v>0</v>
      </c>
      <c r="R87" s="12">
        <v>1330</v>
      </c>
      <c r="S87" s="12">
        <v>7277.76</v>
      </c>
      <c r="T87" s="15"/>
      <c r="U87" s="15"/>
      <c r="V87" s="16"/>
      <c r="W87" s="16"/>
      <c r="X87" s="16"/>
      <c r="Y87" s="15"/>
      <c r="Z87" s="15"/>
      <c r="AA87" s="15"/>
      <c r="AB87" s="15"/>
      <c r="AD87" s="21"/>
    </row>
    <row r="88" spans="1:30" ht="13.5" customHeight="1" x14ac:dyDescent="0.2">
      <c r="A88" s="63"/>
      <c r="B88" s="64" t="s">
        <v>165</v>
      </c>
      <c r="C88" s="65" t="s">
        <v>166</v>
      </c>
      <c r="D88" s="65" t="s">
        <v>139</v>
      </c>
      <c r="E88" s="66">
        <v>1</v>
      </c>
      <c r="F88" s="66">
        <v>5.4720000000000004</v>
      </c>
      <c r="G88" s="1">
        <v>650</v>
      </c>
      <c r="H88" s="1">
        <v>650</v>
      </c>
      <c r="I88" s="1">
        <v>3556.8</v>
      </c>
      <c r="J88" s="1">
        <v>3556.8</v>
      </c>
      <c r="K88" s="1"/>
      <c r="L88" s="1"/>
      <c r="M88" s="1"/>
      <c r="N88" s="1"/>
      <c r="O88" s="1"/>
      <c r="P88" s="1"/>
      <c r="R88" s="1">
        <v>1330</v>
      </c>
      <c r="S88" s="1">
        <v>7277.76</v>
      </c>
      <c r="T88" s="15">
        <f t="shared" si="17"/>
        <v>2.046153846153846</v>
      </c>
      <c r="U88" s="15">
        <f t="shared" si="18"/>
        <v>2.0205018346150125</v>
      </c>
      <c r="V88" s="16">
        <f t="shared" si="19"/>
        <v>1313.3261924997582</v>
      </c>
      <c r="W88" s="16">
        <f t="shared" si="20"/>
        <v>663.32619249975824</v>
      </c>
      <c r="X88" s="16">
        <f t="shared" si="21"/>
        <v>3629.7209253586775</v>
      </c>
      <c r="Y88" s="15">
        <f t="shared" si="22"/>
        <v>4.5848355451969969E-2</v>
      </c>
      <c r="Z88" s="15">
        <f t="shared" si="23"/>
        <v>1.1992624151289988E-2</v>
      </c>
      <c r="AA88" s="15">
        <f t="shared" si="24"/>
        <v>1.9115055013239957E-2</v>
      </c>
      <c r="AB88" s="15">
        <f t="shared" si="25"/>
        <v>2.5652011538833303E-2</v>
      </c>
      <c r="AD88" s="21"/>
    </row>
    <row r="89" spans="1:30" ht="28.5" customHeight="1" thickBot="1" x14ac:dyDescent="0.35">
      <c r="A89" s="58"/>
      <c r="B89" s="59" t="s">
        <v>661</v>
      </c>
      <c r="C89" s="60" t="s">
        <v>662</v>
      </c>
      <c r="D89" s="60"/>
      <c r="E89" s="61"/>
      <c r="F89" s="61"/>
      <c r="G89" s="62"/>
      <c r="H89" s="62"/>
      <c r="I89" s="62">
        <v>4866.5200000000004</v>
      </c>
      <c r="J89" s="62">
        <v>0</v>
      </c>
      <c r="K89" s="62">
        <v>780.403008</v>
      </c>
      <c r="L89" s="62">
        <v>1674.8743704000001</v>
      </c>
      <c r="M89" s="62">
        <v>0</v>
      </c>
      <c r="N89" s="62">
        <v>263.77621670399998</v>
      </c>
      <c r="O89" s="62">
        <v>1549.86054920928</v>
      </c>
      <c r="P89" s="62">
        <v>597.64798020385899</v>
      </c>
      <c r="R89" s="62"/>
      <c r="S89" s="62">
        <v>0</v>
      </c>
      <c r="T89" s="15"/>
      <c r="U89" s="15"/>
      <c r="V89" s="16"/>
      <c r="W89" s="16"/>
      <c r="X89" s="16"/>
      <c r="Y89" s="15"/>
      <c r="Z89" s="15"/>
      <c r="AA89" s="15"/>
      <c r="AB89" s="15"/>
      <c r="AD89" s="21"/>
    </row>
    <row r="90" spans="1:30" ht="24" customHeight="1" thickBot="1" x14ac:dyDescent="0.25">
      <c r="A90" s="8">
        <v>36</v>
      </c>
      <c r="B90" s="9" t="s">
        <v>3667</v>
      </c>
      <c r="C90" s="10" t="s">
        <v>3668</v>
      </c>
      <c r="D90" s="10" t="s">
        <v>139</v>
      </c>
      <c r="E90" s="11">
        <v>0</v>
      </c>
      <c r="F90" s="11">
        <v>16.170000000000002</v>
      </c>
      <c r="G90" s="12">
        <v>429.67</v>
      </c>
      <c r="H90" s="12">
        <v>300.95999999999998</v>
      </c>
      <c r="I90" s="12">
        <v>4866.5200000000004</v>
      </c>
      <c r="J90" s="12">
        <v>0</v>
      </c>
      <c r="K90" s="12">
        <v>780.403008</v>
      </c>
      <c r="L90" s="12">
        <v>1674.8743704000001</v>
      </c>
      <c r="M90" s="12">
        <v>0</v>
      </c>
      <c r="N90" s="12">
        <v>263.77621670399998</v>
      </c>
      <c r="O90" s="12">
        <v>1549.86054920928</v>
      </c>
      <c r="P90" s="13">
        <v>597.64798020385899</v>
      </c>
      <c r="R90" s="12">
        <v>355.19</v>
      </c>
      <c r="S90" s="12">
        <v>0</v>
      </c>
      <c r="T90" s="15"/>
      <c r="U90" s="15"/>
      <c r="V90" s="16"/>
      <c r="W90" s="16"/>
      <c r="X90" s="16"/>
      <c r="Y90" s="15"/>
      <c r="Z90" s="15"/>
      <c r="AA90" s="15"/>
      <c r="AB90" s="15"/>
      <c r="AD90" s="21"/>
    </row>
    <row r="91" spans="1:30" ht="30.75" customHeight="1" x14ac:dyDescent="0.3">
      <c r="A91" s="53"/>
      <c r="B91" s="54" t="s">
        <v>665</v>
      </c>
      <c r="C91" s="55" t="s">
        <v>666</v>
      </c>
      <c r="D91" s="55"/>
      <c r="E91" s="56"/>
      <c r="F91" s="56"/>
      <c r="G91" s="57"/>
      <c r="H91" s="57"/>
      <c r="I91" s="57">
        <v>969.87</v>
      </c>
      <c r="J91" s="57">
        <v>111.9</v>
      </c>
      <c r="K91" s="57">
        <v>222.18299999999999</v>
      </c>
      <c r="L91" s="57">
        <v>0</v>
      </c>
      <c r="M91" s="57">
        <v>0</v>
      </c>
      <c r="N91" s="57">
        <v>75.097853999999998</v>
      </c>
      <c r="O91" s="57">
        <v>339.09530028</v>
      </c>
      <c r="P91" s="57">
        <v>105.36766159920001</v>
      </c>
      <c r="R91" s="57"/>
      <c r="S91" s="57">
        <v>133.94999999999999</v>
      </c>
      <c r="T91" s="15"/>
      <c r="U91" s="15"/>
      <c r="V91" s="16"/>
      <c r="W91" s="16"/>
      <c r="X91" s="16"/>
      <c r="Y91" s="15"/>
      <c r="Z91" s="15"/>
      <c r="AA91" s="15"/>
      <c r="AB91" s="15"/>
      <c r="AD91" s="21"/>
    </row>
    <row r="92" spans="1:30" ht="28.5" customHeight="1" thickBot="1" x14ac:dyDescent="0.35">
      <c r="A92" s="58"/>
      <c r="B92" s="59" t="s">
        <v>1046</v>
      </c>
      <c r="C92" s="60" t="s">
        <v>1047</v>
      </c>
      <c r="D92" s="60"/>
      <c r="E92" s="61"/>
      <c r="F92" s="61"/>
      <c r="G92" s="62"/>
      <c r="H92" s="62"/>
      <c r="I92" s="62">
        <v>969.87</v>
      </c>
      <c r="J92" s="62">
        <v>111.9</v>
      </c>
      <c r="K92" s="62">
        <v>222.18299999999999</v>
      </c>
      <c r="L92" s="62">
        <v>0</v>
      </c>
      <c r="M92" s="62">
        <v>0</v>
      </c>
      <c r="N92" s="62">
        <v>75.097853999999998</v>
      </c>
      <c r="O92" s="62">
        <v>339.09530028</v>
      </c>
      <c r="P92" s="62">
        <v>105.36766159920001</v>
      </c>
      <c r="R92" s="62"/>
      <c r="S92" s="62">
        <v>133.94999999999999</v>
      </c>
      <c r="T92" s="15"/>
      <c r="U92" s="15"/>
      <c r="V92" s="16"/>
      <c r="W92" s="16"/>
      <c r="X92" s="16"/>
      <c r="Y92" s="15"/>
      <c r="Z92" s="15"/>
      <c r="AA92" s="15"/>
      <c r="AB92" s="15"/>
      <c r="AD92" s="21"/>
    </row>
    <row r="93" spans="1:30" ht="24" customHeight="1" thickBot="1" x14ac:dyDescent="0.25">
      <c r="A93" s="8">
        <v>37</v>
      </c>
      <c r="B93" s="9" t="s">
        <v>3669</v>
      </c>
      <c r="C93" s="10" t="s">
        <v>3670</v>
      </c>
      <c r="D93" s="10" t="s">
        <v>95</v>
      </c>
      <c r="E93" s="11">
        <v>0</v>
      </c>
      <c r="F93" s="11">
        <v>3</v>
      </c>
      <c r="G93" s="12">
        <v>387.35</v>
      </c>
      <c r="H93" s="12">
        <v>283.26</v>
      </c>
      <c r="I93" s="12">
        <v>849.78</v>
      </c>
      <c r="J93" s="12">
        <v>111.9</v>
      </c>
      <c r="K93" s="12">
        <v>178.92</v>
      </c>
      <c r="L93" s="12">
        <v>0</v>
      </c>
      <c r="M93" s="12">
        <v>0</v>
      </c>
      <c r="N93" s="12">
        <v>60.474960000000003</v>
      </c>
      <c r="O93" s="12">
        <v>291.6288672</v>
      </c>
      <c r="P93" s="13">
        <v>90.618335807999998</v>
      </c>
      <c r="R93" s="12">
        <v>326.2</v>
      </c>
      <c r="S93" s="12">
        <v>133.94999999999999</v>
      </c>
      <c r="T93" s="15"/>
      <c r="U93" s="15"/>
      <c r="V93" s="16"/>
      <c r="W93" s="16"/>
      <c r="X93" s="16"/>
      <c r="Y93" s="15"/>
      <c r="Z93" s="15"/>
      <c r="AA93" s="15"/>
      <c r="AB93" s="15"/>
      <c r="AD93" s="21"/>
    </row>
    <row r="94" spans="1:30" ht="13.5" customHeight="1" thickBot="1" x14ac:dyDescent="0.25">
      <c r="A94" s="63"/>
      <c r="B94" s="64" t="s">
        <v>1994</v>
      </c>
      <c r="C94" s="65" t="s">
        <v>1995</v>
      </c>
      <c r="D94" s="65" t="s">
        <v>184</v>
      </c>
      <c r="E94" s="66">
        <v>0.05</v>
      </c>
      <c r="F94" s="66">
        <v>0.15</v>
      </c>
      <c r="G94" s="1">
        <v>746</v>
      </c>
      <c r="H94" s="1">
        <v>746</v>
      </c>
      <c r="I94" s="1">
        <v>111.9</v>
      </c>
      <c r="J94" s="1">
        <v>111.9</v>
      </c>
      <c r="K94" s="1"/>
      <c r="L94" s="1"/>
      <c r="M94" s="1"/>
      <c r="N94" s="1"/>
      <c r="O94" s="1"/>
      <c r="P94" s="1"/>
      <c r="R94" s="1">
        <v>893</v>
      </c>
      <c r="S94" s="1">
        <v>133.94999999999999</v>
      </c>
      <c r="T94" s="15">
        <f t="shared" si="17"/>
        <v>1.1970509383378016</v>
      </c>
      <c r="U94" s="15">
        <f t="shared" si="18"/>
        <v>1.1713989267989684</v>
      </c>
      <c r="V94" s="16">
        <f t="shared" si="19"/>
        <v>873.86359939203044</v>
      </c>
      <c r="W94" s="16">
        <f t="shared" si="20"/>
        <v>127.86359939203044</v>
      </c>
      <c r="X94" s="16">
        <f t="shared" si="21"/>
        <v>19.179539908804564</v>
      </c>
      <c r="Y94" s="15">
        <f>104.584835545197%-100%</f>
        <v>4.5848355451969969E-2</v>
      </c>
      <c r="Z94" s="15">
        <f>101.199262415129%-100%</f>
        <v>1.1992624151289988E-2</v>
      </c>
      <c r="AA94" s="15">
        <f>101.911505501324%-100%</f>
        <v>1.9115055013239957E-2</v>
      </c>
      <c r="AB94" s="15">
        <f>AVERAGE(Y94:AA94)</f>
        <v>2.5652011538833303E-2</v>
      </c>
      <c r="AD94" s="21"/>
    </row>
    <row r="95" spans="1:30" ht="24" customHeight="1" thickBot="1" x14ac:dyDescent="0.25">
      <c r="A95" s="8">
        <v>38</v>
      </c>
      <c r="B95" s="9" t="s">
        <v>3671</v>
      </c>
      <c r="C95" s="10" t="s">
        <v>3672</v>
      </c>
      <c r="D95" s="10" t="s">
        <v>95</v>
      </c>
      <c r="E95" s="11">
        <v>0</v>
      </c>
      <c r="F95" s="11">
        <v>3</v>
      </c>
      <c r="G95" s="12">
        <v>69.58</v>
      </c>
      <c r="H95" s="12">
        <v>40.03</v>
      </c>
      <c r="I95" s="12">
        <v>120.09</v>
      </c>
      <c r="J95" s="12">
        <v>0</v>
      </c>
      <c r="K95" s="12">
        <v>43.262999999999998</v>
      </c>
      <c r="L95" s="12">
        <v>0</v>
      </c>
      <c r="M95" s="12">
        <v>0</v>
      </c>
      <c r="N95" s="12">
        <v>14.622894000000001</v>
      </c>
      <c r="O95" s="12">
        <v>47.466433080000002</v>
      </c>
      <c r="P95" s="13">
        <v>14.7493257912</v>
      </c>
      <c r="R95" s="12">
        <v>46.21</v>
      </c>
      <c r="S95" s="12">
        <v>0</v>
      </c>
      <c r="T95" s="15"/>
      <c r="U95" s="15"/>
      <c r="V95" s="16"/>
      <c r="W95" s="16"/>
      <c r="X95" s="16"/>
      <c r="Y95" s="15"/>
      <c r="Z95" s="15"/>
      <c r="AA95" s="15"/>
      <c r="AB95" s="15"/>
      <c r="AD95" s="21"/>
    </row>
    <row r="96" spans="1:30" ht="30.75" customHeight="1" thickBot="1" x14ac:dyDescent="0.35">
      <c r="A96" s="53"/>
      <c r="B96" s="54" t="s">
        <v>2020</v>
      </c>
      <c r="C96" s="55" t="s">
        <v>2021</v>
      </c>
      <c r="D96" s="55"/>
      <c r="E96" s="56"/>
      <c r="F96" s="56"/>
      <c r="G96" s="57"/>
      <c r="H96" s="57"/>
      <c r="I96" s="57">
        <v>18169.939999999999</v>
      </c>
      <c r="J96" s="57">
        <v>0</v>
      </c>
      <c r="K96" s="57">
        <v>7405.4</v>
      </c>
      <c r="L96" s="57">
        <v>0</v>
      </c>
      <c r="M96" s="57">
        <v>0</v>
      </c>
      <c r="N96" s="57">
        <v>2503.0252</v>
      </c>
      <c r="O96" s="57">
        <v>6030.2964240000001</v>
      </c>
      <c r="P96" s="57">
        <v>2231.4210273600002</v>
      </c>
      <c r="R96" s="57"/>
      <c r="S96" s="57">
        <v>0</v>
      </c>
      <c r="T96" s="15"/>
      <c r="U96" s="15"/>
      <c r="V96" s="16"/>
      <c r="W96" s="16"/>
      <c r="X96" s="16"/>
      <c r="Y96" s="15"/>
      <c r="Z96" s="15"/>
      <c r="AA96" s="15"/>
      <c r="AB96" s="15"/>
      <c r="AD96" s="21"/>
    </row>
    <row r="97" spans="1:30" ht="13.5" customHeight="1" x14ac:dyDescent="0.2">
      <c r="A97" s="67">
        <v>39</v>
      </c>
      <c r="B97" s="68" t="s">
        <v>2066</v>
      </c>
      <c r="C97" s="69" t="s">
        <v>2067</v>
      </c>
      <c r="D97" s="69" t="s">
        <v>2024</v>
      </c>
      <c r="E97" s="70">
        <v>0</v>
      </c>
      <c r="F97" s="70">
        <v>20</v>
      </c>
      <c r="G97" s="71">
        <v>494.53</v>
      </c>
      <c r="H97" s="71">
        <v>322.81</v>
      </c>
      <c r="I97" s="71">
        <v>6456.2</v>
      </c>
      <c r="J97" s="71">
        <v>0</v>
      </c>
      <c r="K97" s="71">
        <v>2696</v>
      </c>
      <c r="L97" s="71">
        <v>0</v>
      </c>
      <c r="M97" s="71">
        <v>0</v>
      </c>
      <c r="N97" s="71">
        <v>911.24800000000005</v>
      </c>
      <c r="O97" s="71">
        <v>2056.1313599999999</v>
      </c>
      <c r="P97" s="72">
        <v>792.87311039999997</v>
      </c>
      <c r="R97" s="71">
        <v>383.47</v>
      </c>
      <c r="S97" s="71">
        <v>0</v>
      </c>
      <c r="T97" s="15"/>
      <c r="U97" s="15"/>
      <c r="V97" s="16"/>
      <c r="W97" s="16"/>
      <c r="X97" s="16"/>
      <c r="Y97" s="15"/>
      <c r="Z97" s="15"/>
      <c r="AA97" s="15"/>
      <c r="AB97" s="15"/>
      <c r="AD97" s="21"/>
    </row>
    <row r="98" spans="1:30" ht="13.5" customHeight="1" x14ac:dyDescent="0.2">
      <c r="A98" s="87">
        <v>40</v>
      </c>
      <c r="B98" s="88" t="s">
        <v>2068</v>
      </c>
      <c r="C98" s="89" t="s">
        <v>2069</v>
      </c>
      <c r="D98" s="89" t="s">
        <v>2024</v>
      </c>
      <c r="E98" s="90">
        <v>0</v>
      </c>
      <c r="F98" s="90">
        <v>20</v>
      </c>
      <c r="G98" s="91">
        <v>494.53</v>
      </c>
      <c r="H98" s="91">
        <v>295.95</v>
      </c>
      <c r="I98" s="91">
        <v>5919</v>
      </c>
      <c r="J98" s="91">
        <v>0</v>
      </c>
      <c r="K98" s="91">
        <v>2622</v>
      </c>
      <c r="L98" s="91">
        <v>0</v>
      </c>
      <c r="M98" s="91">
        <v>0</v>
      </c>
      <c r="N98" s="91">
        <v>886.23599999999999</v>
      </c>
      <c r="O98" s="91">
        <v>1683.9532799999999</v>
      </c>
      <c r="P98" s="92">
        <v>726.90649919999998</v>
      </c>
      <c r="R98" s="91">
        <v>333.42</v>
      </c>
      <c r="S98" s="91">
        <v>0</v>
      </c>
      <c r="T98" s="15"/>
      <c r="U98" s="15"/>
      <c r="V98" s="16"/>
      <c r="W98" s="16"/>
      <c r="X98" s="16"/>
      <c r="Y98" s="15"/>
      <c r="Z98" s="15"/>
      <c r="AA98" s="15"/>
      <c r="AB98" s="15"/>
      <c r="AD98" s="21"/>
    </row>
    <row r="99" spans="1:30" ht="13.5" customHeight="1" x14ac:dyDescent="0.2">
      <c r="A99" s="87">
        <v>41</v>
      </c>
      <c r="B99" s="88" t="s">
        <v>2070</v>
      </c>
      <c r="C99" s="89" t="s">
        <v>2071</v>
      </c>
      <c r="D99" s="89" t="s">
        <v>2024</v>
      </c>
      <c r="E99" s="90">
        <v>0</v>
      </c>
      <c r="F99" s="90">
        <v>6</v>
      </c>
      <c r="G99" s="91">
        <v>494.53</v>
      </c>
      <c r="H99" s="91">
        <v>413.91</v>
      </c>
      <c r="I99" s="91">
        <v>2483.46</v>
      </c>
      <c r="J99" s="91">
        <v>0</v>
      </c>
      <c r="K99" s="91">
        <v>894.6</v>
      </c>
      <c r="L99" s="91">
        <v>0</v>
      </c>
      <c r="M99" s="91">
        <v>0</v>
      </c>
      <c r="N99" s="91">
        <v>302.37479999999999</v>
      </c>
      <c r="O99" s="91">
        <v>981.51933599999995</v>
      </c>
      <c r="P99" s="92">
        <v>304.98917904000001</v>
      </c>
      <c r="R99" s="91">
        <v>466.37</v>
      </c>
      <c r="S99" s="91">
        <v>0</v>
      </c>
      <c r="T99" s="15"/>
      <c r="U99" s="15"/>
      <c r="V99" s="16"/>
      <c r="W99" s="16"/>
      <c r="X99" s="16"/>
      <c r="Y99" s="15"/>
      <c r="Z99" s="15"/>
      <c r="AA99" s="15"/>
      <c r="AB99" s="15"/>
      <c r="AD99" s="21"/>
    </row>
    <row r="100" spans="1:30" ht="13.5" customHeight="1" thickBot="1" x14ac:dyDescent="0.25">
      <c r="A100" s="73">
        <v>42</v>
      </c>
      <c r="B100" s="74" t="s">
        <v>2072</v>
      </c>
      <c r="C100" s="75" t="s">
        <v>2073</v>
      </c>
      <c r="D100" s="75" t="s">
        <v>2024</v>
      </c>
      <c r="E100" s="76">
        <v>0</v>
      </c>
      <c r="F100" s="76">
        <v>8</v>
      </c>
      <c r="G100" s="77">
        <v>494.53</v>
      </c>
      <c r="H100" s="77">
        <v>413.91</v>
      </c>
      <c r="I100" s="77">
        <v>3311.28</v>
      </c>
      <c r="J100" s="77">
        <v>0</v>
      </c>
      <c r="K100" s="77">
        <v>1192.8</v>
      </c>
      <c r="L100" s="77">
        <v>0</v>
      </c>
      <c r="M100" s="77">
        <v>0</v>
      </c>
      <c r="N100" s="77">
        <v>403.16640000000001</v>
      </c>
      <c r="O100" s="77">
        <v>1308.692448</v>
      </c>
      <c r="P100" s="78">
        <v>406.65223872000001</v>
      </c>
      <c r="R100" s="77">
        <v>466.37</v>
      </c>
      <c r="S100" s="77">
        <v>0</v>
      </c>
      <c r="T100" s="15"/>
      <c r="U100" s="15"/>
      <c r="V100" s="16"/>
      <c r="W100" s="16"/>
      <c r="X100" s="16"/>
      <c r="Y100" s="15"/>
      <c r="Z100" s="15"/>
      <c r="AA100" s="15"/>
      <c r="AB100" s="15"/>
      <c r="AD100" s="21"/>
    </row>
  </sheetData>
  <mergeCells count="8">
    <mergeCell ref="Y8:AB8"/>
    <mergeCell ref="A1:P1"/>
    <mergeCell ref="J3:K3"/>
    <mergeCell ref="J4:K4"/>
    <mergeCell ref="J5:K5"/>
    <mergeCell ref="J6:K6"/>
    <mergeCell ref="J7:K7"/>
    <mergeCell ref="H8:R8"/>
  </mergeCells>
  <conditionalFormatting sqref="W1:X8 W10:X12 W34:X80 W82:X93 W95:X1048576 W14:X32 W13">
    <cfRule type="cellIs" dxfId="190" priority="7" operator="lessThan">
      <formula>0</formula>
    </cfRule>
  </conditionalFormatting>
  <conditionalFormatting sqref="W33:X33">
    <cfRule type="cellIs" dxfId="189" priority="6" operator="lessThan">
      <formula>0</formula>
    </cfRule>
  </conditionalFormatting>
  <conditionalFormatting sqref="W81:X81">
    <cfRule type="cellIs" dxfId="188" priority="5" operator="lessThan">
      <formula>0</formula>
    </cfRule>
  </conditionalFormatting>
  <conditionalFormatting sqref="W94:X94">
    <cfRule type="cellIs" dxfId="187" priority="4" operator="lessThan">
      <formula>0</formula>
    </cfRule>
  </conditionalFormatting>
  <conditionalFormatting sqref="X13">
    <cfRule type="cellIs" dxfId="186" priority="1" operator="lessThan">
      <formula>0</formula>
    </cfRule>
  </conditionalFormatting>
  <pageMargins left="0.7" right="0.7" top="0.78740157499999996" bottom="0.78740157499999996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216"/>
  <sheetViews>
    <sheetView workbookViewId="0">
      <selection activeCell="X12" sqref="X12"/>
    </sheetView>
  </sheetViews>
  <sheetFormatPr defaultColWidth="9" defaultRowHeight="14.5" x14ac:dyDescent="0.35"/>
  <cols>
    <col min="1" max="1" width="3.7265625" style="119" customWidth="1"/>
    <col min="2" max="2" width="13.26953125" style="7" customWidth="1"/>
    <col min="3" max="3" width="45.1796875" style="120" customWidth="1"/>
    <col min="4" max="4" width="3.81640625" style="120" customWidth="1"/>
    <col min="5" max="5" width="7.1796875" style="121" hidden="1" customWidth="1"/>
    <col min="6" max="6" width="9.26953125" style="121" customWidth="1"/>
    <col min="7" max="7" width="9.54296875" style="79" customWidth="1"/>
    <col min="8" max="8" width="10.54296875" style="79" customWidth="1"/>
    <col min="9" max="9" width="15.453125" style="79" hidden="1" customWidth="1"/>
    <col min="10" max="10" width="15.54296875" style="79" hidden="1" customWidth="1"/>
    <col min="11" max="11" width="14.54296875" style="79" hidden="1" customWidth="1"/>
    <col min="12" max="13" width="14" style="79" hidden="1" customWidth="1"/>
    <col min="14" max="14" width="14.54296875" style="79" hidden="1" customWidth="1"/>
    <col min="15" max="15" width="14.26953125" style="79" hidden="1" customWidth="1"/>
    <col min="16" max="16" width="16" style="79" hidden="1" customWidth="1"/>
    <col min="17" max="17" width="0" style="7" hidden="1" customWidth="1"/>
    <col min="18" max="18" width="9.54296875" style="79" customWidth="1"/>
    <col min="19" max="19" width="14.1796875" style="79" hidden="1" customWidth="1"/>
    <col min="20" max="24" width="12.7265625" style="7" customWidth="1"/>
    <col min="25" max="28" width="9" style="7"/>
    <col min="29" max="29" width="28.453125" style="120" customWidth="1"/>
    <col min="30" max="257" width="9" style="7"/>
    <col min="258" max="258" width="3.7265625" style="7" customWidth="1"/>
    <col min="259" max="259" width="13.26953125" style="7" customWidth="1"/>
    <col min="260" max="260" width="45.1796875" style="7" customWidth="1"/>
    <col min="261" max="261" width="3.81640625" style="7" customWidth="1"/>
    <col min="262" max="262" width="7.1796875" style="7" customWidth="1"/>
    <col min="263" max="263" width="9.26953125" style="7" customWidth="1"/>
    <col min="264" max="264" width="10.54296875" style="7" customWidth="1"/>
    <col min="265" max="265" width="15.453125" style="7" customWidth="1"/>
    <col min="266" max="266" width="15.54296875" style="7" customWidth="1"/>
    <col min="267" max="267" width="14.54296875" style="7" customWidth="1"/>
    <col min="268" max="269" width="14" style="7" customWidth="1"/>
    <col min="270" max="270" width="14.54296875" style="7" customWidth="1"/>
    <col min="271" max="271" width="14.26953125" style="7" customWidth="1"/>
    <col min="272" max="272" width="16" style="7" customWidth="1"/>
    <col min="273" max="513" width="9" style="7"/>
    <col min="514" max="514" width="3.7265625" style="7" customWidth="1"/>
    <col min="515" max="515" width="13.26953125" style="7" customWidth="1"/>
    <col min="516" max="516" width="45.1796875" style="7" customWidth="1"/>
    <col min="517" max="517" width="3.81640625" style="7" customWidth="1"/>
    <col min="518" max="518" width="7.1796875" style="7" customWidth="1"/>
    <col min="519" max="519" width="9.26953125" style="7" customWidth="1"/>
    <col min="520" max="520" width="10.54296875" style="7" customWidth="1"/>
    <col min="521" max="521" width="15.453125" style="7" customWidth="1"/>
    <col min="522" max="522" width="15.54296875" style="7" customWidth="1"/>
    <col min="523" max="523" width="14.54296875" style="7" customWidth="1"/>
    <col min="524" max="525" width="14" style="7" customWidth="1"/>
    <col min="526" max="526" width="14.54296875" style="7" customWidth="1"/>
    <col min="527" max="527" width="14.26953125" style="7" customWidth="1"/>
    <col min="528" max="528" width="16" style="7" customWidth="1"/>
    <col min="529" max="769" width="9" style="7"/>
    <col min="770" max="770" width="3.7265625" style="7" customWidth="1"/>
    <col min="771" max="771" width="13.26953125" style="7" customWidth="1"/>
    <col min="772" max="772" width="45.1796875" style="7" customWidth="1"/>
    <col min="773" max="773" width="3.81640625" style="7" customWidth="1"/>
    <col min="774" max="774" width="7.1796875" style="7" customWidth="1"/>
    <col min="775" max="775" width="9.26953125" style="7" customWidth="1"/>
    <col min="776" max="776" width="10.54296875" style="7" customWidth="1"/>
    <col min="777" max="777" width="15.453125" style="7" customWidth="1"/>
    <col min="778" max="778" width="15.54296875" style="7" customWidth="1"/>
    <col min="779" max="779" width="14.54296875" style="7" customWidth="1"/>
    <col min="780" max="781" width="14" style="7" customWidth="1"/>
    <col min="782" max="782" width="14.54296875" style="7" customWidth="1"/>
    <col min="783" max="783" width="14.26953125" style="7" customWidth="1"/>
    <col min="784" max="784" width="16" style="7" customWidth="1"/>
    <col min="785" max="1025" width="9" style="7"/>
    <col min="1026" max="1026" width="3.7265625" style="7" customWidth="1"/>
    <col min="1027" max="1027" width="13.26953125" style="7" customWidth="1"/>
    <col min="1028" max="1028" width="45.1796875" style="7" customWidth="1"/>
    <col min="1029" max="1029" width="3.81640625" style="7" customWidth="1"/>
    <col min="1030" max="1030" width="7.1796875" style="7" customWidth="1"/>
    <col min="1031" max="1031" width="9.26953125" style="7" customWidth="1"/>
    <col min="1032" max="1032" width="10.54296875" style="7" customWidth="1"/>
    <col min="1033" max="1033" width="15.453125" style="7" customWidth="1"/>
    <col min="1034" max="1034" width="15.54296875" style="7" customWidth="1"/>
    <col min="1035" max="1035" width="14.54296875" style="7" customWidth="1"/>
    <col min="1036" max="1037" width="14" style="7" customWidth="1"/>
    <col min="1038" max="1038" width="14.54296875" style="7" customWidth="1"/>
    <col min="1039" max="1039" width="14.26953125" style="7" customWidth="1"/>
    <col min="1040" max="1040" width="16" style="7" customWidth="1"/>
    <col min="1041" max="1281" width="9" style="7"/>
    <col min="1282" max="1282" width="3.7265625" style="7" customWidth="1"/>
    <col min="1283" max="1283" width="13.26953125" style="7" customWidth="1"/>
    <col min="1284" max="1284" width="45.1796875" style="7" customWidth="1"/>
    <col min="1285" max="1285" width="3.81640625" style="7" customWidth="1"/>
    <col min="1286" max="1286" width="7.1796875" style="7" customWidth="1"/>
    <col min="1287" max="1287" width="9.26953125" style="7" customWidth="1"/>
    <col min="1288" max="1288" width="10.54296875" style="7" customWidth="1"/>
    <col min="1289" max="1289" width="15.453125" style="7" customWidth="1"/>
    <col min="1290" max="1290" width="15.54296875" style="7" customWidth="1"/>
    <col min="1291" max="1291" width="14.54296875" style="7" customWidth="1"/>
    <col min="1292" max="1293" width="14" style="7" customWidth="1"/>
    <col min="1294" max="1294" width="14.54296875" style="7" customWidth="1"/>
    <col min="1295" max="1295" width="14.26953125" style="7" customWidth="1"/>
    <col min="1296" max="1296" width="16" style="7" customWidth="1"/>
    <col min="1297" max="1537" width="9" style="7"/>
    <col min="1538" max="1538" width="3.7265625" style="7" customWidth="1"/>
    <col min="1539" max="1539" width="13.26953125" style="7" customWidth="1"/>
    <col min="1540" max="1540" width="45.1796875" style="7" customWidth="1"/>
    <col min="1541" max="1541" width="3.81640625" style="7" customWidth="1"/>
    <col min="1542" max="1542" width="7.1796875" style="7" customWidth="1"/>
    <col min="1543" max="1543" width="9.26953125" style="7" customWidth="1"/>
    <col min="1544" max="1544" width="10.54296875" style="7" customWidth="1"/>
    <col min="1545" max="1545" width="15.453125" style="7" customWidth="1"/>
    <col min="1546" max="1546" width="15.54296875" style="7" customWidth="1"/>
    <col min="1547" max="1547" width="14.54296875" style="7" customWidth="1"/>
    <col min="1548" max="1549" width="14" style="7" customWidth="1"/>
    <col min="1550" max="1550" width="14.54296875" style="7" customWidth="1"/>
    <col min="1551" max="1551" width="14.26953125" style="7" customWidth="1"/>
    <col min="1552" max="1552" width="16" style="7" customWidth="1"/>
    <col min="1553" max="1793" width="9" style="7"/>
    <col min="1794" max="1794" width="3.7265625" style="7" customWidth="1"/>
    <col min="1795" max="1795" width="13.26953125" style="7" customWidth="1"/>
    <col min="1796" max="1796" width="45.1796875" style="7" customWidth="1"/>
    <col min="1797" max="1797" width="3.81640625" style="7" customWidth="1"/>
    <col min="1798" max="1798" width="7.1796875" style="7" customWidth="1"/>
    <col min="1799" max="1799" width="9.26953125" style="7" customWidth="1"/>
    <col min="1800" max="1800" width="10.54296875" style="7" customWidth="1"/>
    <col min="1801" max="1801" width="15.453125" style="7" customWidth="1"/>
    <col min="1802" max="1802" width="15.54296875" style="7" customWidth="1"/>
    <col min="1803" max="1803" width="14.54296875" style="7" customWidth="1"/>
    <col min="1804" max="1805" width="14" style="7" customWidth="1"/>
    <col min="1806" max="1806" width="14.54296875" style="7" customWidth="1"/>
    <col min="1807" max="1807" width="14.26953125" style="7" customWidth="1"/>
    <col min="1808" max="1808" width="16" style="7" customWidth="1"/>
    <col min="1809" max="2049" width="9" style="7"/>
    <col min="2050" max="2050" width="3.7265625" style="7" customWidth="1"/>
    <col min="2051" max="2051" width="13.26953125" style="7" customWidth="1"/>
    <col min="2052" max="2052" width="45.1796875" style="7" customWidth="1"/>
    <col min="2053" max="2053" width="3.81640625" style="7" customWidth="1"/>
    <col min="2054" max="2054" width="7.1796875" style="7" customWidth="1"/>
    <col min="2055" max="2055" width="9.26953125" style="7" customWidth="1"/>
    <col min="2056" max="2056" width="10.54296875" style="7" customWidth="1"/>
    <col min="2057" max="2057" width="15.453125" style="7" customWidth="1"/>
    <col min="2058" max="2058" width="15.54296875" style="7" customWidth="1"/>
    <col min="2059" max="2059" width="14.54296875" style="7" customWidth="1"/>
    <col min="2060" max="2061" width="14" style="7" customWidth="1"/>
    <col min="2062" max="2062" width="14.54296875" style="7" customWidth="1"/>
    <col min="2063" max="2063" width="14.26953125" style="7" customWidth="1"/>
    <col min="2064" max="2064" width="16" style="7" customWidth="1"/>
    <col min="2065" max="2305" width="9" style="7"/>
    <col min="2306" max="2306" width="3.7265625" style="7" customWidth="1"/>
    <col min="2307" max="2307" width="13.26953125" style="7" customWidth="1"/>
    <col min="2308" max="2308" width="45.1796875" style="7" customWidth="1"/>
    <col min="2309" max="2309" width="3.81640625" style="7" customWidth="1"/>
    <col min="2310" max="2310" width="7.1796875" style="7" customWidth="1"/>
    <col min="2311" max="2311" width="9.26953125" style="7" customWidth="1"/>
    <col min="2312" max="2312" width="10.54296875" style="7" customWidth="1"/>
    <col min="2313" max="2313" width="15.453125" style="7" customWidth="1"/>
    <col min="2314" max="2314" width="15.54296875" style="7" customWidth="1"/>
    <col min="2315" max="2315" width="14.54296875" style="7" customWidth="1"/>
    <col min="2316" max="2317" width="14" style="7" customWidth="1"/>
    <col min="2318" max="2318" width="14.54296875" style="7" customWidth="1"/>
    <col min="2319" max="2319" width="14.26953125" style="7" customWidth="1"/>
    <col min="2320" max="2320" width="16" style="7" customWidth="1"/>
    <col min="2321" max="2561" width="9" style="7"/>
    <col min="2562" max="2562" width="3.7265625" style="7" customWidth="1"/>
    <col min="2563" max="2563" width="13.26953125" style="7" customWidth="1"/>
    <col min="2564" max="2564" width="45.1796875" style="7" customWidth="1"/>
    <col min="2565" max="2565" width="3.81640625" style="7" customWidth="1"/>
    <col min="2566" max="2566" width="7.1796875" style="7" customWidth="1"/>
    <col min="2567" max="2567" width="9.26953125" style="7" customWidth="1"/>
    <col min="2568" max="2568" width="10.54296875" style="7" customWidth="1"/>
    <col min="2569" max="2569" width="15.453125" style="7" customWidth="1"/>
    <col min="2570" max="2570" width="15.54296875" style="7" customWidth="1"/>
    <col min="2571" max="2571" width="14.54296875" style="7" customWidth="1"/>
    <col min="2572" max="2573" width="14" style="7" customWidth="1"/>
    <col min="2574" max="2574" width="14.54296875" style="7" customWidth="1"/>
    <col min="2575" max="2575" width="14.26953125" style="7" customWidth="1"/>
    <col min="2576" max="2576" width="16" style="7" customWidth="1"/>
    <col min="2577" max="2817" width="9" style="7"/>
    <col min="2818" max="2818" width="3.7265625" style="7" customWidth="1"/>
    <col min="2819" max="2819" width="13.26953125" style="7" customWidth="1"/>
    <col min="2820" max="2820" width="45.1796875" style="7" customWidth="1"/>
    <col min="2821" max="2821" width="3.81640625" style="7" customWidth="1"/>
    <col min="2822" max="2822" width="7.1796875" style="7" customWidth="1"/>
    <col min="2823" max="2823" width="9.26953125" style="7" customWidth="1"/>
    <col min="2824" max="2824" width="10.54296875" style="7" customWidth="1"/>
    <col min="2825" max="2825" width="15.453125" style="7" customWidth="1"/>
    <col min="2826" max="2826" width="15.54296875" style="7" customWidth="1"/>
    <col min="2827" max="2827" width="14.54296875" style="7" customWidth="1"/>
    <col min="2828" max="2829" width="14" style="7" customWidth="1"/>
    <col min="2830" max="2830" width="14.54296875" style="7" customWidth="1"/>
    <col min="2831" max="2831" width="14.26953125" style="7" customWidth="1"/>
    <col min="2832" max="2832" width="16" style="7" customWidth="1"/>
    <col min="2833" max="3073" width="9" style="7"/>
    <col min="3074" max="3074" width="3.7265625" style="7" customWidth="1"/>
    <col min="3075" max="3075" width="13.26953125" style="7" customWidth="1"/>
    <col min="3076" max="3076" width="45.1796875" style="7" customWidth="1"/>
    <col min="3077" max="3077" width="3.81640625" style="7" customWidth="1"/>
    <col min="3078" max="3078" width="7.1796875" style="7" customWidth="1"/>
    <col min="3079" max="3079" width="9.26953125" style="7" customWidth="1"/>
    <col min="3080" max="3080" width="10.54296875" style="7" customWidth="1"/>
    <col min="3081" max="3081" width="15.453125" style="7" customWidth="1"/>
    <col min="3082" max="3082" width="15.54296875" style="7" customWidth="1"/>
    <col min="3083" max="3083" width="14.54296875" style="7" customWidth="1"/>
    <col min="3084" max="3085" width="14" style="7" customWidth="1"/>
    <col min="3086" max="3086" width="14.54296875" style="7" customWidth="1"/>
    <col min="3087" max="3087" width="14.26953125" style="7" customWidth="1"/>
    <col min="3088" max="3088" width="16" style="7" customWidth="1"/>
    <col min="3089" max="3329" width="9" style="7"/>
    <col min="3330" max="3330" width="3.7265625" style="7" customWidth="1"/>
    <col min="3331" max="3331" width="13.26953125" style="7" customWidth="1"/>
    <col min="3332" max="3332" width="45.1796875" style="7" customWidth="1"/>
    <col min="3333" max="3333" width="3.81640625" style="7" customWidth="1"/>
    <col min="3334" max="3334" width="7.1796875" style="7" customWidth="1"/>
    <col min="3335" max="3335" width="9.26953125" style="7" customWidth="1"/>
    <col min="3336" max="3336" width="10.54296875" style="7" customWidth="1"/>
    <col min="3337" max="3337" width="15.453125" style="7" customWidth="1"/>
    <col min="3338" max="3338" width="15.54296875" style="7" customWidth="1"/>
    <col min="3339" max="3339" width="14.54296875" style="7" customWidth="1"/>
    <col min="3340" max="3341" width="14" style="7" customWidth="1"/>
    <col min="3342" max="3342" width="14.54296875" style="7" customWidth="1"/>
    <col min="3343" max="3343" width="14.26953125" style="7" customWidth="1"/>
    <col min="3344" max="3344" width="16" style="7" customWidth="1"/>
    <col min="3345" max="3585" width="9" style="7"/>
    <col min="3586" max="3586" width="3.7265625" style="7" customWidth="1"/>
    <col min="3587" max="3587" width="13.26953125" style="7" customWidth="1"/>
    <col min="3588" max="3588" width="45.1796875" style="7" customWidth="1"/>
    <col min="3589" max="3589" width="3.81640625" style="7" customWidth="1"/>
    <col min="3590" max="3590" width="7.1796875" style="7" customWidth="1"/>
    <col min="3591" max="3591" width="9.26953125" style="7" customWidth="1"/>
    <col min="3592" max="3592" width="10.54296875" style="7" customWidth="1"/>
    <col min="3593" max="3593" width="15.453125" style="7" customWidth="1"/>
    <col min="3594" max="3594" width="15.54296875" style="7" customWidth="1"/>
    <col min="3595" max="3595" width="14.54296875" style="7" customWidth="1"/>
    <col min="3596" max="3597" width="14" style="7" customWidth="1"/>
    <col min="3598" max="3598" width="14.54296875" style="7" customWidth="1"/>
    <col min="3599" max="3599" width="14.26953125" style="7" customWidth="1"/>
    <col min="3600" max="3600" width="16" style="7" customWidth="1"/>
    <col min="3601" max="3841" width="9" style="7"/>
    <col min="3842" max="3842" width="3.7265625" style="7" customWidth="1"/>
    <col min="3843" max="3843" width="13.26953125" style="7" customWidth="1"/>
    <col min="3844" max="3844" width="45.1796875" style="7" customWidth="1"/>
    <col min="3845" max="3845" width="3.81640625" style="7" customWidth="1"/>
    <col min="3846" max="3846" width="7.1796875" style="7" customWidth="1"/>
    <col min="3847" max="3847" width="9.26953125" style="7" customWidth="1"/>
    <col min="3848" max="3848" width="10.54296875" style="7" customWidth="1"/>
    <col min="3849" max="3849" width="15.453125" style="7" customWidth="1"/>
    <col min="3850" max="3850" width="15.54296875" style="7" customWidth="1"/>
    <col min="3851" max="3851" width="14.54296875" style="7" customWidth="1"/>
    <col min="3852" max="3853" width="14" style="7" customWidth="1"/>
    <col min="3854" max="3854" width="14.54296875" style="7" customWidth="1"/>
    <col min="3855" max="3855" width="14.26953125" style="7" customWidth="1"/>
    <col min="3856" max="3856" width="16" style="7" customWidth="1"/>
    <col min="3857" max="4097" width="9" style="7"/>
    <col min="4098" max="4098" width="3.7265625" style="7" customWidth="1"/>
    <col min="4099" max="4099" width="13.26953125" style="7" customWidth="1"/>
    <col min="4100" max="4100" width="45.1796875" style="7" customWidth="1"/>
    <col min="4101" max="4101" width="3.81640625" style="7" customWidth="1"/>
    <col min="4102" max="4102" width="7.1796875" style="7" customWidth="1"/>
    <col min="4103" max="4103" width="9.26953125" style="7" customWidth="1"/>
    <col min="4104" max="4104" width="10.54296875" style="7" customWidth="1"/>
    <col min="4105" max="4105" width="15.453125" style="7" customWidth="1"/>
    <col min="4106" max="4106" width="15.54296875" style="7" customWidth="1"/>
    <col min="4107" max="4107" width="14.54296875" style="7" customWidth="1"/>
    <col min="4108" max="4109" width="14" style="7" customWidth="1"/>
    <col min="4110" max="4110" width="14.54296875" style="7" customWidth="1"/>
    <col min="4111" max="4111" width="14.26953125" style="7" customWidth="1"/>
    <col min="4112" max="4112" width="16" style="7" customWidth="1"/>
    <col min="4113" max="4353" width="9" style="7"/>
    <col min="4354" max="4354" width="3.7265625" style="7" customWidth="1"/>
    <col min="4355" max="4355" width="13.26953125" style="7" customWidth="1"/>
    <col min="4356" max="4356" width="45.1796875" style="7" customWidth="1"/>
    <col min="4357" max="4357" width="3.81640625" style="7" customWidth="1"/>
    <col min="4358" max="4358" width="7.1796875" style="7" customWidth="1"/>
    <col min="4359" max="4359" width="9.26953125" style="7" customWidth="1"/>
    <col min="4360" max="4360" width="10.54296875" style="7" customWidth="1"/>
    <col min="4361" max="4361" width="15.453125" style="7" customWidth="1"/>
    <col min="4362" max="4362" width="15.54296875" style="7" customWidth="1"/>
    <col min="4363" max="4363" width="14.54296875" style="7" customWidth="1"/>
    <col min="4364" max="4365" width="14" style="7" customWidth="1"/>
    <col min="4366" max="4366" width="14.54296875" style="7" customWidth="1"/>
    <col min="4367" max="4367" width="14.26953125" style="7" customWidth="1"/>
    <col min="4368" max="4368" width="16" style="7" customWidth="1"/>
    <col min="4369" max="4609" width="9" style="7"/>
    <col min="4610" max="4610" width="3.7265625" style="7" customWidth="1"/>
    <col min="4611" max="4611" width="13.26953125" style="7" customWidth="1"/>
    <col min="4612" max="4612" width="45.1796875" style="7" customWidth="1"/>
    <col min="4613" max="4613" width="3.81640625" style="7" customWidth="1"/>
    <col min="4614" max="4614" width="7.1796875" style="7" customWidth="1"/>
    <col min="4615" max="4615" width="9.26953125" style="7" customWidth="1"/>
    <col min="4616" max="4616" width="10.54296875" style="7" customWidth="1"/>
    <col min="4617" max="4617" width="15.453125" style="7" customWidth="1"/>
    <col min="4618" max="4618" width="15.54296875" style="7" customWidth="1"/>
    <col min="4619" max="4619" width="14.54296875" style="7" customWidth="1"/>
    <col min="4620" max="4621" width="14" style="7" customWidth="1"/>
    <col min="4622" max="4622" width="14.54296875" style="7" customWidth="1"/>
    <col min="4623" max="4623" width="14.26953125" style="7" customWidth="1"/>
    <col min="4624" max="4624" width="16" style="7" customWidth="1"/>
    <col min="4625" max="4865" width="9" style="7"/>
    <col min="4866" max="4866" width="3.7265625" style="7" customWidth="1"/>
    <col min="4867" max="4867" width="13.26953125" style="7" customWidth="1"/>
    <col min="4868" max="4868" width="45.1796875" style="7" customWidth="1"/>
    <col min="4869" max="4869" width="3.81640625" style="7" customWidth="1"/>
    <col min="4870" max="4870" width="7.1796875" style="7" customWidth="1"/>
    <col min="4871" max="4871" width="9.26953125" style="7" customWidth="1"/>
    <col min="4872" max="4872" width="10.54296875" style="7" customWidth="1"/>
    <col min="4873" max="4873" width="15.453125" style="7" customWidth="1"/>
    <col min="4874" max="4874" width="15.54296875" style="7" customWidth="1"/>
    <col min="4875" max="4875" width="14.54296875" style="7" customWidth="1"/>
    <col min="4876" max="4877" width="14" style="7" customWidth="1"/>
    <col min="4878" max="4878" width="14.54296875" style="7" customWidth="1"/>
    <col min="4879" max="4879" width="14.26953125" style="7" customWidth="1"/>
    <col min="4880" max="4880" width="16" style="7" customWidth="1"/>
    <col min="4881" max="5121" width="9" style="7"/>
    <col min="5122" max="5122" width="3.7265625" style="7" customWidth="1"/>
    <col min="5123" max="5123" width="13.26953125" style="7" customWidth="1"/>
    <col min="5124" max="5124" width="45.1796875" style="7" customWidth="1"/>
    <col min="5125" max="5125" width="3.81640625" style="7" customWidth="1"/>
    <col min="5126" max="5126" width="7.1796875" style="7" customWidth="1"/>
    <col min="5127" max="5127" width="9.26953125" style="7" customWidth="1"/>
    <col min="5128" max="5128" width="10.54296875" style="7" customWidth="1"/>
    <col min="5129" max="5129" width="15.453125" style="7" customWidth="1"/>
    <col min="5130" max="5130" width="15.54296875" style="7" customWidth="1"/>
    <col min="5131" max="5131" width="14.54296875" style="7" customWidth="1"/>
    <col min="5132" max="5133" width="14" style="7" customWidth="1"/>
    <col min="5134" max="5134" width="14.54296875" style="7" customWidth="1"/>
    <col min="5135" max="5135" width="14.26953125" style="7" customWidth="1"/>
    <col min="5136" max="5136" width="16" style="7" customWidth="1"/>
    <col min="5137" max="5377" width="9" style="7"/>
    <col min="5378" max="5378" width="3.7265625" style="7" customWidth="1"/>
    <col min="5379" max="5379" width="13.26953125" style="7" customWidth="1"/>
    <col min="5380" max="5380" width="45.1796875" style="7" customWidth="1"/>
    <col min="5381" max="5381" width="3.81640625" style="7" customWidth="1"/>
    <col min="5382" max="5382" width="7.1796875" style="7" customWidth="1"/>
    <col min="5383" max="5383" width="9.26953125" style="7" customWidth="1"/>
    <col min="5384" max="5384" width="10.54296875" style="7" customWidth="1"/>
    <col min="5385" max="5385" width="15.453125" style="7" customWidth="1"/>
    <col min="5386" max="5386" width="15.54296875" style="7" customWidth="1"/>
    <col min="5387" max="5387" width="14.54296875" style="7" customWidth="1"/>
    <col min="5388" max="5389" width="14" style="7" customWidth="1"/>
    <col min="5390" max="5390" width="14.54296875" style="7" customWidth="1"/>
    <col min="5391" max="5391" width="14.26953125" style="7" customWidth="1"/>
    <col min="5392" max="5392" width="16" style="7" customWidth="1"/>
    <col min="5393" max="5633" width="9" style="7"/>
    <col min="5634" max="5634" width="3.7265625" style="7" customWidth="1"/>
    <col min="5635" max="5635" width="13.26953125" style="7" customWidth="1"/>
    <col min="5636" max="5636" width="45.1796875" style="7" customWidth="1"/>
    <col min="5637" max="5637" width="3.81640625" style="7" customWidth="1"/>
    <col min="5638" max="5638" width="7.1796875" style="7" customWidth="1"/>
    <col min="5639" max="5639" width="9.26953125" style="7" customWidth="1"/>
    <col min="5640" max="5640" width="10.54296875" style="7" customWidth="1"/>
    <col min="5641" max="5641" width="15.453125" style="7" customWidth="1"/>
    <col min="5642" max="5642" width="15.54296875" style="7" customWidth="1"/>
    <col min="5643" max="5643" width="14.54296875" style="7" customWidth="1"/>
    <col min="5644" max="5645" width="14" style="7" customWidth="1"/>
    <col min="5646" max="5646" width="14.54296875" style="7" customWidth="1"/>
    <col min="5647" max="5647" width="14.26953125" style="7" customWidth="1"/>
    <col min="5648" max="5648" width="16" style="7" customWidth="1"/>
    <col min="5649" max="5889" width="9" style="7"/>
    <col min="5890" max="5890" width="3.7265625" style="7" customWidth="1"/>
    <col min="5891" max="5891" width="13.26953125" style="7" customWidth="1"/>
    <col min="5892" max="5892" width="45.1796875" style="7" customWidth="1"/>
    <col min="5893" max="5893" width="3.81640625" style="7" customWidth="1"/>
    <col min="5894" max="5894" width="7.1796875" style="7" customWidth="1"/>
    <col min="5895" max="5895" width="9.26953125" style="7" customWidth="1"/>
    <col min="5896" max="5896" width="10.54296875" style="7" customWidth="1"/>
    <col min="5897" max="5897" width="15.453125" style="7" customWidth="1"/>
    <col min="5898" max="5898" width="15.54296875" style="7" customWidth="1"/>
    <col min="5899" max="5899" width="14.54296875" style="7" customWidth="1"/>
    <col min="5900" max="5901" width="14" style="7" customWidth="1"/>
    <col min="5902" max="5902" width="14.54296875" style="7" customWidth="1"/>
    <col min="5903" max="5903" width="14.26953125" style="7" customWidth="1"/>
    <col min="5904" max="5904" width="16" style="7" customWidth="1"/>
    <col min="5905" max="6145" width="9" style="7"/>
    <col min="6146" max="6146" width="3.7265625" style="7" customWidth="1"/>
    <col min="6147" max="6147" width="13.26953125" style="7" customWidth="1"/>
    <col min="6148" max="6148" width="45.1796875" style="7" customWidth="1"/>
    <col min="6149" max="6149" width="3.81640625" style="7" customWidth="1"/>
    <col min="6150" max="6150" width="7.1796875" style="7" customWidth="1"/>
    <col min="6151" max="6151" width="9.26953125" style="7" customWidth="1"/>
    <col min="6152" max="6152" width="10.54296875" style="7" customWidth="1"/>
    <col min="6153" max="6153" width="15.453125" style="7" customWidth="1"/>
    <col min="6154" max="6154" width="15.54296875" style="7" customWidth="1"/>
    <col min="6155" max="6155" width="14.54296875" style="7" customWidth="1"/>
    <col min="6156" max="6157" width="14" style="7" customWidth="1"/>
    <col min="6158" max="6158" width="14.54296875" style="7" customWidth="1"/>
    <col min="6159" max="6159" width="14.26953125" style="7" customWidth="1"/>
    <col min="6160" max="6160" width="16" style="7" customWidth="1"/>
    <col min="6161" max="6401" width="9" style="7"/>
    <col min="6402" max="6402" width="3.7265625" style="7" customWidth="1"/>
    <col min="6403" max="6403" width="13.26953125" style="7" customWidth="1"/>
    <col min="6404" max="6404" width="45.1796875" style="7" customWidth="1"/>
    <col min="6405" max="6405" width="3.81640625" style="7" customWidth="1"/>
    <col min="6406" max="6406" width="7.1796875" style="7" customWidth="1"/>
    <col min="6407" max="6407" width="9.26953125" style="7" customWidth="1"/>
    <col min="6408" max="6408" width="10.54296875" style="7" customWidth="1"/>
    <col min="6409" max="6409" width="15.453125" style="7" customWidth="1"/>
    <col min="6410" max="6410" width="15.54296875" style="7" customWidth="1"/>
    <col min="6411" max="6411" width="14.54296875" style="7" customWidth="1"/>
    <col min="6412" max="6413" width="14" style="7" customWidth="1"/>
    <col min="6414" max="6414" width="14.54296875" style="7" customWidth="1"/>
    <col min="6415" max="6415" width="14.26953125" style="7" customWidth="1"/>
    <col min="6416" max="6416" width="16" style="7" customWidth="1"/>
    <col min="6417" max="6657" width="9" style="7"/>
    <col min="6658" max="6658" width="3.7265625" style="7" customWidth="1"/>
    <col min="6659" max="6659" width="13.26953125" style="7" customWidth="1"/>
    <col min="6660" max="6660" width="45.1796875" style="7" customWidth="1"/>
    <col min="6661" max="6661" width="3.81640625" style="7" customWidth="1"/>
    <col min="6662" max="6662" width="7.1796875" style="7" customWidth="1"/>
    <col min="6663" max="6663" width="9.26953125" style="7" customWidth="1"/>
    <col min="6664" max="6664" width="10.54296875" style="7" customWidth="1"/>
    <col min="6665" max="6665" width="15.453125" style="7" customWidth="1"/>
    <col min="6666" max="6666" width="15.54296875" style="7" customWidth="1"/>
    <col min="6667" max="6667" width="14.54296875" style="7" customWidth="1"/>
    <col min="6668" max="6669" width="14" style="7" customWidth="1"/>
    <col min="6670" max="6670" width="14.54296875" style="7" customWidth="1"/>
    <col min="6671" max="6671" width="14.26953125" style="7" customWidth="1"/>
    <col min="6672" max="6672" width="16" style="7" customWidth="1"/>
    <col min="6673" max="6913" width="9" style="7"/>
    <col min="6914" max="6914" width="3.7265625" style="7" customWidth="1"/>
    <col min="6915" max="6915" width="13.26953125" style="7" customWidth="1"/>
    <col min="6916" max="6916" width="45.1796875" style="7" customWidth="1"/>
    <col min="6917" max="6917" width="3.81640625" style="7" customWidth="1"/>
    <col min="6918" max="6918" width="7.1796875" style="7" customWidth="1"/>
    <col min="6919" max="6919" width="9.26953125" style="7" customWidth="1"/>
    <col min="6920" max="6920" width="10.54296875" style="7" customWidth="1"/>
    <col min="6921" max="6921" width="15.453125" style="7" customWidth="1"/>
    <col min="6922" max="6922" width="15.54296875" style="7" customWidth="1"/>
    <col min="6923" max="6923" width="14.54296875" style="7" customWidth="1"/>
    <col min="6924" max="6925" width="14" style="7" customWidth="1"/>
    <col min="6926" max="6926" width="14.54296875" style="7" customWidth="1"/>
    <col min="6927" max="6927" width="14.26953125" style="7" customWidth="1"/>
    <col min="6928" max="6928" width="16" style="7" customWidth="1"/>
    <col min="6929" max="7169" width="9" style="7"/>
    <col min="7170" max="7170" width="3.7265625" style="7" customWidth="1"/>
    <col min="7171" max="7171" width="13.26953125" style="7" customWidth="1"/>
    <col min="7172" max="7172" width="45.1796875" style="7" customWidth="1"/>
    <col min="7173" max="7173" width="3.81640625" style="7" customWidth="1"/>
    <col min="7174" max="7174" width="7.1796875" style="7" customWidth="1"/>
    <col min="7175" max="7175" width="9.26953125" style="7" customWidth="1"/>
    <col min="7176" max="7176" width="10.54296875" style="7" customWidth="1"/>
    <col min="7177" max="7177" width="15.453125" style="7" customWidth="1"/>
    <col min="7178" max="7178" width="15.54296875" style="7" customWidth="1"/>
    <col min="7179" max="7179" width="14.54296875" style="7" customWidth="1"/>
    <col min="7180" max="7181" width="14" style="7" customWidth="1"/>
    <col min="7182" max="7182" width="14.54296875" style="7" customWidth="1"/>
    <col min="7183" max="7183" width="14.26953125" style="7" customWidth="1"/>
    <col min="7184" max="7184" width="16" style="7" customWidth="1"/>
    <col min="7185" max="7425" width="9" style="7"/>
    <col min="7426" max="7426" width="3.7265625" style="7" customWidth="1"/>
    <col min="7427" max="7427" width="13.26953125" style="7" customWidth="1"/>
    <col min="7428" max="7428" width="45.1796875" style="7" customWidth="1"/>
    <col min="7429" max="7429" width="3.81640625" style="7" customWidth="1"/>
    <col min="7430" max="7430" width="7.1796875" style="7" customWidth="1"/>
    <col min="7431" max="7431" width="9.26953125" style="7" customWidth="1"/>
    <col min="7432" max="7432" width="10.54296875" style="7" customWidth="1"/>
    <col min="7433" max="7433" width="15.453125" style="7" customWidth="1"/>
    <col min="7434" max="7434" width="15.54296875" style="7" customWidth="1"/>
    <col min="7435" max="7435" width="14.54296875" style="7" customWidth="1"/>
    <col min="7436" max="7437" width="14" style="7" customWidth="1"/>
    <col min="7438" max="7438" width="14.54296875" style="7" customWidth="1"/>
    <col min="7439" max="7439" width="14.26953125" style="7" customWidth="1"/>
    <col min="7440" max="7440" width="16" style="7" customWidth="1"/>
    <col min="7441" max="7681" width="9" style="7"/>
    <col min="7682" max="7682" width="3.7265625" style="7" customWidth="1"/>
    <col min="7683" max="7683" width="13.26953125" style="7" customWidth="1"/>
    <col min="7684" max="7684" width="45.1796875" style="7" customWidth="1"/>
    <col min="7685" max="7685" width="3.81640625" style="7" customWidth="1"/>
    <col min="7686" max="7686" width="7.1796875" style="7" customWidth="1"/>
    <col min="7687" max="7687" width="9.26953125" style="7" customWidth="1"/>
    <col min="7688" max="7688" width="10.54296875" style="7" customWidth="1"/>
    <col min="7689" max="7689" width="15.453125" style="7" customWidth="1"/>
    <col min="7690" max="7690" width="15.54296875" style="7" customWidth="1"/>
    <col min="7691" max="7691" width="14.54296875" style="7" customWidth="1"/>
    <col min="7692" max="7693" width="14" style="7" customWidth="1"/>
    <col min="7694" max="7694" width="14.54296875" style="7" customWidth="1"/>
    <col min="7695" max="7695" width="14.26953125" style="7" customWidth="1"/>
    <col min="7696" max="7696" width="16" style="7" customWidth="1"/>
    <col min="7697" max="7937" width="9" style="7"/>
    <col min="7938" max="7938" width="3.7265625" style="7" customWidth="1"/>
    <col min="7939" max="7939" width="13.26953125" style="7" customWidth="1"/>
    <col min="7940" max="7940" width="45.1796875" style="7" customWidth="1"/>
    <col min="7941" max="7941" width="3.81640625" style="7" customWidth="1"/>
    <col min="7942" max="7942" width="7.1796875" style="7" customWidth="1"/>
    <col min="7943" max="7943" width="9.26953125" style="7" customWidth="1"/>
    <col min="7944" max="7944" width="10.54296875" style="7" customWidth="1"/>
    <col min="7945" max="7945" width="15.453125" style="7" customWidth="1"/>
    <col min="7946" max="7946" width="15.54296875" style="7" customWidth="1"/>
    <col min="7947" max="7947" width="14.54296875" style="7" customWidth="1"/>
    <col min="7948" max="7949" width="14" style="7" customWidth="1"/>
    <col min="7950" max="7950" width="14.54296875" style="7" customWidth="1"/>
    <col min="7951" max="7951" width="14.26953125" style="7" customWidth="1"/>
    <col min="7952" max="7952" width="16" style="7" customWidth="1"/>
    <col min="7953" max="8193" width="9" style="7"/>
    <col min="8194" max="8194" width="3.7265625" style="7" customWidth="1"/>
    <col min="8195" max="8195" width="13.26953125" style="7" customWidth="1"/>
    <col min="8196" max="8196" width="45.1796875" style="7" customWidth="1"/>
    <col min="8197" max="8197" width="3.81640625" style="7" customWidth="1"/>
    <col min="8198" max="8198" width="7.1796875" style="7" customWidth="1"/>
    <col min="8199" max="8199" width="9.26953125" style="7" customWidth="1"/>
    <col min="8200" max="8200" width="10.54296875" style="7" customWidth="1"/>
    <col min="8201" max="8201" width="15.453125" style="7" customWidth="1"/>
    <col min="8202" max="8202" width="15.54296875" style="7" customWidth="1"/>
    <col min="8203" max="8203" width="14.54296875" style="7" customWidth="1"/>
    <col min="8204" max="8205" width="14" style="7" customWidth="1"/>
    <col min="8206" max="8206" width="14.54296875" style="7" customWidth="1"/>
    <col min="8207" max="8207" width="14.26953125" style="7" customWidth="1"/>
    <col min="8208" max="8208" width="16" style="7" customWidth="1"/>
    <col min="8209" max="8449" width="9" style="7"/>
    <col min="8450" max="8450" width="3.7265625" style="7" customWidth="1"/>
    <col min="8451" max="8451" width="13.26953125" style="7" customWidth="1"/>
    <col min="8452" max="8452" width="45.1796875" style="7" customWidth="1"/>
    <col min="8453" max="8453" width="3.81640625" style="7" customWidth="1"/>
    <col min="8454" max="8454" width="7.1796875" style="7" customWidth="1"/>
    <col min="8455" max="8455" width="9.26953125" style="7" customWidth="1"/>
    <col min="8456" max="8456" width="10.54296875" style="7" customWidth="1"/>
    <col min="8457" max="8457" width="15.453125" style="7" customWidth="1"/>
    <col min="8458" max="8458" width="15.54296875" style="7" customWidth="1"/>
    <col min="8459" max="8459" width="14.54296875" style="7" customWidth="1"/>
    <col min="8460" max="8461" width="14" style="7" customWidth="1"/>
    <col min="8462" max="8462" width="14.54296875" style="7" customWidth="1"/>
    <col min="8463" max="8463" width="14.26953125" style="7" customWidth="1"/>
    <col min="8464" max="8464" width="16" style="7" customWidth="1"/>
    <col min="8465" max="8705" width="9" style="7"/>
    <col min="8706" max="8706" width="3.7265625" style="7" customWidth="1"/>
    <col min="8707" max="8707" width="13.26953125" style="7" customWidth="1"/>
    <col min="8708" max="8708" width="45.1796875" style="7" customWidth="1"/>
    <col min="8709" max="8709" width="3.81640625" style="7" customWidth="1"/>
    <col min="8710" max="8710" width="7.1796875" style="7" customWidth="1"/>
    <col min="8711" max="8711" width="9.26953125" style="7" customWidth="1"/>
    <col min="8712" max="8712" width="10.54296875" style="7" customWidth="1"/>
    <col min="8713" max="8713" width="15.453125" style="7" customWidth="1"/>
    <col min="8714" max="8714" width="15.54296875" style="7" customWidth="1"/>
    <col min="8715" max="8715" width="14.54296875" style="7" customWidth="1"/>
    <col min="8716" max="8717" width="14" style="7" customWidth="1"/>
    <col min="8718" max="8718" width="14.54296875" style="7" customWidth="1"/>
    <col min="8719" max="8719" width="14.26953125" style="7" customWidth="1"/>
    <col min="8720" max="8720" width="16" style="7" customWidth="1"/>
    <col min="8721" max="8961" width="9" style="7"/>
    <col min="8962" max="8962" width="3.7265625" style="7" customWidth="1"/>
    <col min="8963" max="8963" width="13.26953125" style="7" customWidth="1"/>
    <col min="8964" max="8964" width="45.1796875" style="7" customWidth="1"/>
    <col min="8965" max="8965" width="3.81640625" style="7" customWidth="1"/>
    <col min="8966" max="8966" width="7.1796875" style="7" customWidth="1"/>
    <col min="8967" max="8967" width="9.26953125" style="7" customWidth="1"/>
    <col min="8968" max="8968" width="10.54296875" style="7" customWidth="1"/>
    <col min="8969" max="8969" width="15.453125" style="7" customWidth="1"/>
    <col min="8970" max="8970" width="15.54296875" style="7" customWidth="1"/>
    <col min="8971" max="8971" width="14.54296875" style="7" customWidth="1"/>
    <col min="8972" max="8973" width="14" style="7" customWidth="1"/>
    <col min="8974" max="8974" width="14.54296875" style="7" customWidth="1"/>
    <col min="8975" max="8975" width="14.26953125" style="7" customWidth="1"/>
    <col min="8976" max="8976" width="16" style="7" customWidth="1"/>
    <col min="8977" max="9217" width="9" style="7"/>
    <col min="9218" max="9218" width="3.7265625" style="7" customWidth="1"/>
    <col min="9219" max="9219" width="13.26953125" style="7" customWidth="1"/>
    <col min="9220" max="9220" width="45.1796875" style="7" customWidth="1"/>
    <col min="9221" max="9221" width="3.81640625" style="7" customWidth="1"/>
    <col min="9222" max="9222" width="7.1796875" style="7" customWidth="1"/>
    <col min="9223" max="9223" width="9.26953125" style="7" customWidth="1"/>
    <col min="9224" max="9224" width="10.54296875" style="7" customWidth="1"/>
    <col min="9225" max="9225" width="15.453125" style="7" customWidth="1"/>
    <col min="9226" max="9226" width="15.54296875" style="7" customWidth="1"/>
    <col min="9227" max="9227" width="14.54296875" style="7" customWidth="1"/>
    <col min="9228" max="9229" width="14" style="7" customWidth="1"/>
    <col min="9230" max="9230" width="14.54296875" style="7" customWidth="1"/>
    <col min="9231" max="9231" width="14.26953125" style="7" customWidth="1"/>
    <col min="9232" max="9232" width="16" style="7" customWidth="1"/>
    <col min="9233" max="9473" width="9" style="7"/>
    <col min="9474" max="9474" width="3.7265625" style="7" customWidth="1"/>
    <col min="9475" max="9475" width="13.26953125" style="7" customWidth="1"/>
    <col min="9476" max="9476" width="45.1796875" style="7" customWidth="1"/>
    <col min="9477" max="9477" width="3.81640625" style="7" customWidth="1"/>
    <col min="9478" max="9478" width="7.1796875" style="7" customWidth="1"/>
    <col min="9479" max="9479" width="9.26953125" style="7" customWidth="1"/>
    <col min="9480" max="9480" width="10.54296875" style="7" customWidth="1"/>
    <col min="9481" max="9481" width="15.453125" style="7" customWidth="1"/>
    <col min="9482" max="9482" width="15.54296875" style="7" customWidth="1"/>
    <col min="9483" max="9483" width="14.54296875" style="7" customWidth="1"/>
    <col min="9484" max="9485" width="14" style="7" customWidth="1"/>
    <col min="9486" max="9486" width="14.54296875" style="7" customWidth="1"/>
    <col min="9487" max="9487" width="14.26953125" style="7" customWidth="1"/>
    <col min="9488" max="9488" width="16" style="7" customWidth="1"/>
    <col min="9489" max="9729" width="9" style="7"/>
    <col min="9730" max="9730" width="3.7265625" style="7" customWidth="1"/>
    <col min="9731" max="9731" width="13.26953125" style="7" customWidth="1"/>
    <col min="9732" max="9732" width="45.1796875" style="7" customWidth="1"/>
    <col min="9733" max="9733" width="3.81640625" style="7" customWidth="1"/>
    <col min="9734" max="9734" width="7.1796875" style="7" customWidth="1"/>
    <col min="9735" max="9735" width="9.26953125" style="7" customWidth="1"/>
    <col min="9736" max="9736" width="10.54296875" style="7" customWidth="1"/>
    <col min="9737" max="9737" width="15.453125" style="7" customWidth="1"/>
    <col min="9738" max="9738" width="15.54296875" style="7" customWidth="1"/>
    <col min="9739" max="9739" width="14.54296875" style="7" customWidth="1"/>
    <col min="9740" max="9741" width="14" style="7" customWidth="1"/>
    <col min="9742" max="9742" width="14.54296875" style="7" customWidth="1"/>
    <col min="9743" max="9743" width="14.26953125" style="7" customWidth="1"/>
    <col min="9744" max="9744" width="16" style="7" customWidth="1"/>
    <col min="9745" max="9985" width="9" style="7"/>
    <col min="9986" max="9986" width="3.7265625" style="7" customWidth="1"/>
    <col min="9987" max="9987" width="13.26953125" style="7" customWidth="1"/>
    <col min="9988" max="9988" width="45.1796875" style="7" customWidth="1"/>
    <col min="9989" max="9989" width="3.81640625" style="7" customWidth="1"/>
    <col min="9990" max="9990" width="7.1796875" style="7" customWidth="1"/>
    <col min="9991" max="9991" width="9.26953125" style="7" customWidth="1"/>
    <col min="9992" max="9992" width="10.54296875" style="7" customWidth="1"/>
    <col min="9993" max="9993" width="15.453125" style="7" customWidth="1"/>
    <col min="9994" max="9994" width="15.54296875" style="7" customWidth="1"/>
    <col min="9995" max="9995" width="14.54296875" style="7" customWidth="1"/>
    <col min="9996" max="9997" width="14" style="7" customWidth="1"/>
    <col min="9998" max="9998" width="14.54296875" style="7" customWidth="1"/>
    <col min="9999" max="9999" width="14.26953125" style="7" customWidth="1"/>
    <col min="10000" max="10000" width="16" style="7" customWidth="1"/>
    <col min="10001" max="10241" width="9" style="7"/>
    <col min="10242" max="10242" width="3.7265625" style="7" customWidth="1"/>
    <col min="10243" max="10243" width="13.26953125" style="7" customWidth="1"/>
    <col min="10244" max="10244" width="45.1796875" style="7" customWidth="1"/>
    <col min="10245" max="10245" width="3.81640625" style="7" customWidth="1"/>
    <col min="10246" max="10246" width="7.1796875" style="7" customWidth="1"/>
    <col min="10247" max="10247" width="9.26953125" style="7" customWidth="1"/>
    <col min="10248" max="10248" width="10.54296875" style="7" customWidth="1"/>
    <col min="10249" max="10249" width="15.453125" style="7" customWidth="1"/>
    <col min="10250" max="10250" width="15.54296875" style="7" customWidth="1"/>
    <col min="10251" max="10251" width="14.54296875" style="7" customWidth="1"/>
    <col min="10252" max="10253" width="14" style="7" customWidth="1"/>
    <col min="10254" max="10254" width="14.54296875" style="7" customWidth="1"/>
    <col min="10255" max="10255" width="14.26953125" style="7" customWidth="1"/>
    <col min="10256" max="10256" width="16" style="7" customWidth="1"/>
    <col min="10257" max="10497" width="9" style="7"/>
    <col min="10498" max="10498" width="3.7265625" style="7" customWidth="1"/>
    <col min="10499" max="10499" width="13.26953125" style="7" customWidth="1"/>
    <col min="10500" max="10500" width="45.1796875" style="7" customWidth="1"/>
    <col min="10501" max="10501" width="3.81640625" style="7" customWidth="1"/>
    <col min="10502" max="10502" width="7.1796875" style="7" customWidth="1"/>
    <col min="10503" max="10503" width="9.26953125" style="7" customWidth="1"/>
    <col min="10504" max="10504" width="10.54296875" style="7" customWidth="1"/>
    <col min="10505" max="10505" width="15.453125" style="7" customWidth="1"/>
    <col min="10506" max="10506" width="15.54296875" style="7" customWidth="1"/>
    <col min="10507" max="10507" width="14.54296875" style="7" customWidth="1"/>
    <col min="10508" max="10509" width="14" style="7" customWidth="1"/>
    <col min="10510" max="10510" width="14.54296875" style="7" customWidth="1"/>
    <col min="10511" max="10511" width="14.26953125" style="7" customWidth="1"/>
    <col min="10512" max="10512" width="16" style="7" customWidth="1"/>
    <col min="10513" max="10753" width="9" style="7"/>
    <col min="10754" max="10754" width="3.7265625" style="7" customWidth="1"/>
    <col min="10755" max="10755" width="13.26953125" style="7" customWidth="1"/>
    <col min="10756" max="10756" width="45.1796875" style="7" customWidth="1"/>
    <col min="10757" max="10757" width="3.81640625" style="7" customWidth="1"/>
    <col min="10758" max="10758" width="7.1796875" style="7" customWidth="1"/>
    <col min="10759" max="10759" width="9.26953125" style="7" customWidth="1"/>
    <col min="10760" max="10760" width="10.54296875" style="7" customWidth="1"/>
    <col min="10761" max="10761" width="15.453125" style="7" customWidth="1"/>
    <col min="10762" max="10762" width="15.54296875" style="7" customWidth="1"/>
    <col min="10763" max="10763" width="14.54296875" style="7" customWidth="1"/>
    <col min="10764" max="10765" width="14" style="7" customWidth="1"/>
    <col min="10766" max="10766" width="14.54296875" style="7" customWidth="1"/>
    <col min="10767" max="10767" width="14.26953125" style="7" customWidth="1"/>
    <col min="10768" max="10768" width="16" style="7" customWidth="1"/>
    <col min="10769" max="11009" width="9" style="7"/>
    <col min="11010" max="11010" width="3.7265625" style="7" customWidth="1"/>
    <col min="11011" max="11011" width="13.26953125" style="7" customWidth="1"/>
    <col min="11012" max="11012" width="45.1796875" style="7" customWidth="1"/>
    <col min="11013" max="11013" width="3.81640625" style="7" customWidth="1"/>
    <col min="11014" max="11014" width="7.1796875" style="7" customWidth="1"/>
    <col min="11015" max="11015" width="9.26953125" style="7" customWidth="1"/>
    <col min="11016" max="11016" width="10.54296875" style="7" customWidth="1"/>
    <col min="11017" max="11017" width="15.453125" style="7" customWidth="1"/>
    <col min="11018" max="11018" width="15.54296875" style="7" customWidth="1"/>
    <col min="11019" max="11019" width="14.54296875" style="7" customWidth="1"/>
    <col min="11020" max="11021" width="14" style="7" customWidth="1"/>
    <col min="11022" max="11022" width="14.54296875" style="7" customWidth="1"/>
    <col min="11023" max="11023" width="14.26953125" style="7" customWidth="1"/>
    <col min="11024" max="11024" width="16" style="7" customWidth="1"/>
    <col min="11025" max="11265" width="9" style="7"/>
    <col min="11266" max="11266" width="3.7265625" style="7" customWidth="1"/>
    <col min="11267" max="11267" width="13.26953125" style="7" customWidth="1"/>
    <col min="11268" max="11268" width="45.1796875" style="7" customWidth="1"/>
    <col min="11269" max="11269" width="3.81640625" style="7" customWidth="1"/>
    <col min="11270" max="11270" width="7.1796875" style="7" customWidth="1"/>
    <col min="11271" max="11271" width="9.26953125" style="7" customWidth="1"/>
    <col min="11272" max="11272" width="10.54296875" style="7" customWidth="1"/>
    <col min="11273" max="11273" width="15.453125" style="7" customWidth="1"/>
    <col min="11274" max="11274" width="15.54296875" style="7" customWidth="1"/>
    <col min="11275" max="11275" width="14.54296875" style="7" customWidth="1"/>
    <col min="11276" max="11277" width="14" style="7" customWidth="1"/>
    <col min="11278" max="11278" width="14.54296875" style="7" customWidth="1"/>
    <col min="11279" max="11279" width="14.26953125" style="7" customWidth="1"/>
    <col min="11280" max="11280" width="16" style="7" customWidth="1"/>
    <col min="11281" max="11521" width="9" style="7"/>
    <col min="11522" max="11522" width="3.7265625" style="7" customWidth="1"/>
    <col min="11523" max="11523" width="13.26953125" style="7" customWidth="1"/>
    <col min="11524" max="11524" width="45.1796875" style="7" customWidth="1"/>
    <col min="11525" max="11525" width="3.81640625" style="7" customWidth="1"/>
    <col min="11526" max="11526" width="7.1796875" style="7" customWidth="1"/>
    <col min="11527" max="11527" width="9.26953125" style="7" customWidth="1"/>
    <col min="11528" max="11528" width="10.54296875" style="7" customWidth="1"/>
    <col min="11529" max="11529" width="15.453125" style="7" customWidth="1"/>
    <col min="11530" max="11530" width="15.54296875" style="7" customWidth="1"/>
    <col min="11531" max="11531" width="14.54296875" style="7" customWidth="1"/>
    <col min="11532" max="11533" width="14" style="7" customWidth="1"/>
    <col min="11534" max="11534" width="14.54296875" style="7" customWidth="1"/>
    <col min="11535" max="11535" width="14.26953125" style="7" customWidth="1"/>
    <col min="11536" max="11536" width="16" style="7" customWidth="1"/>
    <col min="11537" max="11777" width="9" style="7"/>
    <col min="11778" max="11778" width="3.7265625" style="7" customWidth="1"/>
    <col min="11779" max="11779" width="13.26953125" style="7" customWidth="1"/>
    <col min="11780" max="11780" width="45.1796875" style="7" customWidth="1"/>
    <col min="11781" max="11781" width="3.81640625" style="7" customWidth="1"/>
    <col min="11782" max="11782" width="7.1796875" style="7" customWidth="1"/>
    <col min="11783" max="11783" width="9.26953125" style="7" customWidth="1"/>
    <col min="11784" max="11784" width="10.54296875" style="7" customWidth="1"/>
    <col min="11785" max="11785" width="15.453125" style="7" customWidth="1"/>
    <col min="11786" max="11786" width="15.54296875" style="7" customWidth="1"/>
    <col min="11787" max="11787" width="14.54296875" style="7" customWidth="1"/>
    <col min="11788" max="11789" width="14" style="7" customWidth="1"/>
    <col min="11790" max="11790" width="14.54296875" style="7" customWidth="1"/>
    <col min="11791" max="11791" width="14.26953125" style="7" customWidth="1"/>
    <col min="11792" max="11792" width="16" style="7" customWidth="1"/>
    <col min="11793" max="12033" width="9" style="7"/>
    <col min="12034" max="12034" width="3.7265625" style="7" customWidth="1"/>
    <col min="12035" max="12035" width="13.26953125" style="7" customWidth="1"/>
    <col min="12036" max="12036" width="45.1796875" style="7" customWidth="1"/>
    <col min="12037" max="12037" width="3.81640625" style="7" customWidth="1"/>
    <col min="12038" max="12038" width="7.1796875" style="7" customWidth="1"/>
    <col min="12039" max="12039" width="9.26953125" style="7" customWidth="1"/>
    <col min="12040" max="12040" width="10.54296875" style="7" customWidth="1"/>
    <col min="12041" max="12041" width="15.453125" style="7" customWidth="1"/>
    <col min="12042" max="12042" width="15.54296875" style="7" customWidth="1"/>
    <col min="12043" max="12043" width="14.54296875" style="7" customWidth="1"/>
    <col min="12044" max="12045" width="14" style="7" customWidth="1"/>
    <col min="12046" max="12046" width="14.54296875" style="7" customWidth="1"/>
    <col min="12047" max="12047" width="14.26953125" style="7" customWidth="1"/>
    <col min="12048" max="12048" width="16" style="7" customWidth="1"/>
    <col min="12049" max="12289" width="9" style="7"/>
    <col min="12290" max="12290" width="3.7265625" style="7" customWidth="1"/>
    <col min="12291" max="12291" width="13.26953125" style="7" customWidth="1"/>
    <col min="12292" max="12292" width="45.1796875" style="7" customWidth="1"/>
    <col min="12293" max="12293" width="3.81640625" style="7" customWidth="1"/>
    <col min="12294" max="12294" width="7.1796875" style="7" customWidth="1"/>
    <col min="12295" max="12295" width="9.26953125" style="7" customWidth="1"/>
    <col min="12296" max="12296" width="10.54296875" style="7" customWidth="1"/>
    <col min="12297" max="12297" width="15.453125" style="7" customWidth="1"/>
    <col min="12298" max="12298" width="15.54296875" style="7" customWidth="1"/>
    <col min="12299" max="12299" width="14.54296875" style="7" customWidth="1"/>
    <col min="12300" max="12301" width="14" style="7" customWidth="1"/>
    <col min="12302" max="12302" width="14.54296875" style="7" customWidth="1"/>
    <col min="12303" max="12303" width="14.26953125" style="7" customWidth="1"/>
    <col min="12304" max="12304" width="16" style="7" customWidth="1"/>
    <col min="12305" max="12545" width="9" style="7"/>
    <col min="12546" max="12546" width="3.7265625" style="7" customWidth="1"/>
    <col min="12547" max="12547" width="13.26953125" style="7" customWidth="1"/>
    <col min="12548" max="12548" width="45.1796875" style="7" customWidth="1"/>
    <col min="12549" max="12549" width="3.81640625" style="7" customWidth="1"/>
    <col min="12550" max="12550" width="7.1796875" style="7" customWidth="1"/>
    <col min="12551" max="12551" width="9.26953125" style="7" customWidth="1"/>
    <col min="12552" max="12552" width="10.54296875" style="7" customWidth="1"/>
    <col min="12553" max="12553" width="15.453125" style="7" customWidth="1"/>
    <col min="12554" max="12554" width="15.54296875" style="7" customWidth="1"/>
    <col min="12555" max="12555" width="14.54296875" style="7" customWidth="1"/>
    <col min="12556" max="12557" width="14" style="7" customWidth="1"/>
    <col min="12558" max="12558" width="14.54296875" style="7" customWidth="1"/>
    <col min="12559" max="12559" width="14.26953125" style="7" customWidth="1"/>
    <col min="12560" max="12560" width="16" style="7" customWidth="1"/>
    <col min="12561" max="12801" width="9" style="7"/>
    <col min="12802" max="12802" width="3.7265625" style="7" customWidth="1"/>
    <col min="12803" max="12803" width="13.26953125" style="7" customWidth="1"/>
    <col min="12804" max="12804" width="45.1796875" style="7" customWidth="1"/>
    <col min="12805" max="12805" width="3.81640625" style="7" customWidth="1"/>
    <col min="12806" max="12806" width="7.1796875" style="7" customWidth="1"/>
    <col min="12807" max="12807" width="9.26953125" style="7" customWidth="1"/>
    <col min="12808" max="12808" width="10.54296875" style="7" customWidth="1"/>
    <col min="12809" max="12809" width="15.453125" style="7" customWidth="1"/>
    <col min="12810" max="12810" width="15.54296875" style="7" customWidth="1"/>
    <col min="12811" max="12811" width="14.54296875" style="7" customWidth="1"/>
    <col min="12812" max="12813" width="14" style="7" customWidth="1"/>
    <col min="12814" max="12814" width="14.54296875" style="7" customWidth="1"/>
    <col min="12815" max="12815" width="14.26953125" style="7" customWidth="1"/>
    <col min="12816" max="12816" width="16" style="7" customWidth="1"/>
    <col min="12817" max="13057" width="9" style="7"/>
    <col min="13058" max="13058" width="3.7265625" style="7" customWidth="1"/>
    <col min="13059" max="13059" width="13.26953125" style="7" customWidth="1"/>
    <col min="13060" max="13060" width="45.1796875" style="7" customWidth="1"/>
    <col min="13061" max="13061" width="3.81640625" style="7" customWidth="1"/>
    <col min="13062" max="13062" width="7.1796875" style="7" customWidth="1"/>
    <col min="13063" max="13063" width="9.26953125" style="7" customWidth="1"/>
    <col min="13064" max="13064" width="10.54296875" style="7" customWidth="1"/>
    <col min="13065" max="13065" width="15.453125" style="7" customWidth="1"/>
    <col min="13066" max="13066" width="15.54296875" style="7" customWidth="1"/>
    <col min="13067" max="13067" width="14.54296875" style="7" customWidth="1"/>
    <col min="13068" max="13069" width="14" style="7" customWidth="1"/>
    <col min="13070" max="13070" width="14.54296875" style="7" customWidth="1"/>
    <col min="13071" max="13071" width="14.26953125" style="7" customWidth="1"/>
    <col min="13072" max="13072" width="16" style="7" customWidth="1"/>
    <col min="13073" max="13313" width="9" style="7"/>
    <col min="13314" max="13314" width="3.7265625" style="7" customWidth="1"/>
    <col min="13315" max="13315" width="13.26953125" style="7" customWidth="1"/>
    <col min="13316" max="13316" width="45.1796875" style="7" customWidth="1"/>
    <col min="13317" max="13317" width="3.81640625" style="7" customWidth="1"/>
    <col min="13318" max="13318" width="7.1796875" style="7" customWidth="1"/>
    <col min="13319" max="13319" width="9.26953125" style="7" customWidth="1"/>
    <col min="13320" max="13320" width="10.54296875" style="7" customWidth="1"/>
    <col min="13321" max="13321" width="15.453125" style="7" customWidth="1"/>
    <col min="13322" max="13322" width="15.54296875" style="7" customWidth="1"/>
    <col min="13323" max="13323" width="14.54296875" style="7" customWidth="1"/>
    <col min="13324" max="13325" width="14" style="7" customWidth="1"/>
    <col min="13326" max="13326" width="14.54296875" style="7" customWidth="1"/>
    <col min="13327" max="13327" width="14.26953125" style="7" customWidth="1"/>
    <col min="13328" max="13328" width="16" style="7" customWidth="1"/>
    <col min="13329" max="13569" width="9" style="7"/>
    <col min="13570" max="13570" width="3.7265625" style="7" customWidth="1"/>
    <col min="13571" max="13571" width="13.26953125" style="7" customWidth="1"/>
    <col min="13572" max="13572" width="45.1796875" style="7" customWidth="1"/>
    <col min="13573" max="13573" width="3.81640625" style="7" customWidth="1"/>
    <col min="13574" max="13574" width="7.1796875" style="7" customWidth="1"/>
    <col min="13575" max="13575" width="9.26953125" style="7" customWidth="1"/>
    <col min="13576" max="13576" width="10.54296875" style="7" customWidth="1"/>
    <col min="13577" max="13577" width="15.453125" style="7" customWidth="1"/>
    <col min="13578" max="13578" width="15.54296875" style="7" customWidth="1"/>
    <col min="13579" max="13579" width="14.54296875" style="7" customWidth="1"/>
    <col min="13580" max="13581" width="14" style="7" customWidth="1"/>
    <col min="13582" max="13582" width="14.54296875" style="7" customWidth="1"/>
    <col min="13583" max="13583" width="14.26953125" style="7" customWidth="1"/>
    <col min="13584" max="13584" width="16" style="7" customWidth="1"/>
    <col min="13585" max="13825" width="9" style="7"/>
    <col min="13826" max="13826" width="3.7265625" style="7" customWidth="1"/>
    <col min="13827" max="13827" width="13.26953125" style="7" customWidth="1"/>
    <col min="13828" max="13828" width="45.1796875" style="7" customWidth="1"/>
    <col min="13829" max="13829" width="3.81640625" style="7" customWidth="1"/>
    <col min="13830" max="13830" width="7.1796875" style="7" customWidth="1"/>
    <col min="13831" max="13831" width="9.26953125" style="7" customWidth="1"/>
    <col min="13832" max="13832" width="10.54296875" style="7" customWidth="1"/>
    <col min="13833" max="13833" width="15.453125" style="7" customWidth="1"/>
    <col min="13834" max="13834" width="15.54296875" style="7" customWidth="1"/>
    <col min="13835" max="13835" width="14.54296875" style="7" customWidth="1"/>
    <col min="13836" max="13837" width="14" style="7" customWidth="1"/>
    <col min="13838" max="13838" width="14.54296875" style="7" customWidth="1"/>
    <col min="13839" max="13839" width="14.26953125" style="7" customWidth="1"/>
    <col min="13840" max="13840" width="16" style="7" customWidth="1"/>
    <col min="13841" max="14081" width="9" style="7"/>
    <col min="14082" max="14082" width="3.7265625" style="7" customWidth="1"/>
    <col min="14083" max="14083" width="13.26953125" style="7" customWidth="1"/>
    <col min="14084" max="14084" width="45.1796875" style="7" customWidth="1"/>
    <col min="14085" max="14085" width="3.81640625" style="7" customWidth="1"/>
    <col min="14086" max="14086" width="7.1796875" style="7" customWidth="1"/>
    <col min="14087" max="14087" width="9.26953125" style="7" customWidth="1"/>
    <col min="14088" max="14088" width="10.54296875" style="7" customWidth="1"/>
    <col min="14089" max="14089" width="15.453125" style="7" customWidth="1"/>
    <col min="14090" max="14090" width="15.54296875" style="7" customWidth="1"/>
    <col min="14091" max="14091" width="14.54296875" style="7" customWidth="1"/>
    <col min="14092" max="14093" width="14" style="7" customWidth="1"/>
    <col min="14094" max="14094" width="14.54296875" style="7" customWidth="1"/>
    <col min="14095" max="14095" width="14.26953125" style="7" customWidth="1"/>
    <col min="14096" max="14096" width="16" style="7" customWidth="1"/>
    <col min="14097" max="14337" width="9" style="7"/>
    <col min="14338" max="14338" width="3.7265625" style="7" customWidth="1"/>
    <col min="14339" max="14339" width="13.26953125" style="7" customWidth="1"/>
    <col min="14340" max="14340" width="45.1796875" style="7" customWidth="1"/>
    <col min="14341" max="14341" width="3.81640625" style="7" customWidth="1"/>
    <col min="14342" max="14342" width="7.1796875" style="7" customWidth="1"/>
    <col min="14343" max="14343" width="9.26953125" style="7" customWidth="1"/>
    <col min="14344" max="14344" width="10.54296875" style="7" customWidth="1"/>
    <col min="14345" max="14345" width="15.453125" style="7" customWidth="1"/>
    <col min="14346" max="14346" width="15.54296875" style="7" customWidth="1"/>
    <col min="14347" max="14347" width="14.54296875" style="7" customWidth="1"/>
    <col min="14348" max="14349" width="14" style="7" customWidth="1"/>
    <col min="14350" max="14350" width="14.54296875" style="7" customWidth="1"/>
    <col min="14351" max="14351" width="14.26953125" style="7" customWidth="1"/>
    <col min="14352" max="14352" width="16" style="7" customWidth="1"/>
    <col min="14353" max="14593" width="9" style="7"/>
    <col min="14594" max="14594" width="3.7265625" style="7" customWidth="1"/>
    <col min="14595" max="14595" width="13.26953125" style="7" customWidth="1"/>
    <col min="14596" max="14596" width="45.1796875" style="7" customWidth="1"/>
    <col min="14597" max="14597" width="3.81640625" style="7" customWidth="1"/>
    <col min="14598" max="14598" width="7.1796875" style="7" customWidth="1"/>
    <col min="14599" max="14599" width="9.26953125" style="7" customWidth="1"/>
    <col min="14600" max="14600" width="10.54296875" style="7" customWidth="1"/>
    <col min="14601" max="14601" width="15.453125" style="7" customWidth="1"/>
    <col min="14602" max="14602" width="15.54296875" style="7" customWidth="1"/>
    <col min="14603" max="14603" width="14.54296875" style="7" customWidth="1"/>
    <col min="14604" max="14605" width="14" style="7" customWidth="1"/>
    <col min="14606" max="14606" width="14.54296875" style="7" customWidth="1"/>
    <col min="14607" max="14607" width="14.26953125" style="7" customWidth="1"/>
    <col min="14608" max="14608" width="16" style="7" customWidth="1"/>
    <col min="14609" max="14849" width="9" style="7"/>
    <col min="14850" max="14850" width="3.7265625" style="7" customWidth="1"/>
    <col min="14851" max="14851" width="13.26953125" style="7" customWidth="1"/>
    <col min="14852" max="14852" width="45.1796875" style="7" customWidth="1"/>
    <col min="14853" max="14853" width="3.81640625" style="7" customWidth="1"/>
    <col min="14854" max="14854" width="7.1796875" style="7" customWidth="1"/>
    <col min="14855" max="14855" width="9.26953125" style="7" customWidth="1"/>
    <col min="14856" max="14856" width="10.54296875" style="7" customWidth="1"/>
    <col min="14857" max="14857" width="15.453125" style="7" customWidth="1"/>
    <col min="14858" max="14858" width="15.54296875" style="7" customWidth="1"/>
    <col min="14859" max="14859" width="14.54296875" style="7" customWidth="1"/>
    <col min="14860" max="14861" width="14" style="7" customWidth="1"/>
    <col min="14862" max="14862" width="14.54296875" style="7" customWidth="1"/>
    <col min="14863" max="14863" width="14.26953125" style="7" customWidth="1"/>
    <col min="14864" max="14864" width="16" style="7" customWidth="1"/>
    <col min="14865" max="15105" width="9" style="7"/>
    <col min="15106" max="15106" width="3.7265625" style="7" customWidth="1"/>
    <col min="15107" max="15107" width="13.26953125" style="7" customWidth="1"/>
    <col min="15108" max="15108" width="45.1796875" style="7" customWidth="1"/>
    <col min="15109" max="15109" width="3.81640625" style="7" customWidth="1"/>
    <col min="15110" max="15110" width="7.1796875" style="7" customWidth="1"/>
    <col min="15111" max="15111" width="9.26953125" style="7" customWidth="1"/>
    <col min="15112" max="15112" width="10.54296875" style="7" customWidth="1"/>
    <col min="15113" max="15113" width="15.453125" style="7" customWidth="1"/>
    <col min="15114" max="15114" width="15.54296875" style="7" customWidth="1"/>
    <col min="15115" max="15115" width="14.54296875" style="7" customWidth="1"/>
    <col min="15116" max="15117" width="14" style="7" customWidth="1"/>
    <col min="15118" max="15118" width="14.54296875" style="7" customWidth="1"/>
    <col min="15119" max="15119" width="14.26953125" style="7" customWidth="1"/>
    <col min="15120" max="15120" width="16" style="7" customWidth="1"/>
    <col min="15121" max="15361" width="9" style="7"/>
    <col min="15362" max="15362" width="3.7265625" style="7" customWidth="1"/>
    <col min="15363" max="15363" width="13.26953125" style="7" customWidth="1"/>
    <col min="15364" max="15364" width="45.1796875" style="7" customWidth="1"/>
    <col min="15365" max="15365" width="3.81640625" style="7" customWidth="1"/>
    <col min="15366" max="15366" width="7.1796875" style="7" customWidth="1"/>
    <col min="15367" max="15367" width="9.26953125" style="7" customWidth="1"/>
    <col min="15368" max="15368" width="10.54296875" style="7" customWidth="1"/>
    <col min="15369" max="15369" width="15.453125" style="7" customWidth="1"/>
    <col min="15370" max="15370" width="15.54296875" style="7" customWidth="1"/>
    <col min="15371" max="15371" width="14.54296875" style="7" customWidth="1"/>
    <col min="15372" max="15373" width="14" style="7" customWidth="1"/>
    <col min="15374" max="15374" width="14.54296875" style="7" customWidth="1"/>
    <col min="15375" max="15375" width="14.26953125" style="7" customWidth="1"/>
    <col min="15376" max="15376" width="16" style="7" customWidth="1"/>
    <col min="15377" max="15617" width="9" style="7"/>
    <col min="15618" max="15618" width="3.7265625" style="7" customWidth="1"/>
    <col min="15619" max="15619" width="13.26953125" style="7" customWidth="1"/>
    <col min="15620" max="15620" width="45.1796875" style="7" customWidth="1"/>
    <col min="15621" max="15621" width="3.81640625" style="7" customWidth="1"/>
    <col min="15622" max="15622" width="7.1796875" style="7" customWidth="1"/>
    <col min="15623" max="15623" width="9.26953125" style="7" customWidth="1"/>
    <col min="15624" max="15624" width="10.54296875" style="7" customWidth="1"/>
    <col min="15625" max="15625" width="15.453125" style="7" customWidth="1"/>
    <col min="15626" max="15626" width="15.54296875" style="7" customWidth="1"/>
    <col min="15627" max="15627" width="14.54296875" style="7" customWidth="1"/>
    <col min="15628" max="15629" width="14" style="7" customWidth="1"/>
    <col min="15630" max="15630" width="14.54296875" style="7" customWidth="1"/>
    <col min="15631" max="15631" width="14.26953125" style="7" customWidth="1"/>
    <col min="15632" max="15632" width="16" style="7" customWidth="1"/>
    <col min="15633" max="15873" width="9" style="7"/>
    <col min="15874" max="15874" width="3.7265625" style="7" customWidth="1"/>
    <col min="15875" max="15875" width="13.26953125" style="7" customWidth="1"/>
    <col min="15876" max="15876" width="45.1796875" style="7" customWidth="1"/>
    <col min="15877" max="15877" width="3.81640625" style="7" customWidth="1"/>
    <col min="15878" max="15878" width="7.1796875" style="7" customWidth="1"/>
    <col min="15879" max="15879" width="9.26953125" style="7" customWidth="1"/>
    <col min="15880" max="15880" width="10.54296875" style="7" customWidth="1"/>
    <col min="15881" max="15881" width="15.453125" style="7" customWidth="1"/>
    <col min="15882" max="15882" width="15.54296875" style="7" customWidth="1"/>
    <col min="15883" max="15883" width="14.54296875" style="7" customWidth="1"/>
    <col min="15884" max="15885" width="14" style="7" customWidth="1"/>
    <col min="15886" max="15886" width="14.54296875" style="7" customWidth="1"/>
    <col min="15887" max="15887" width="14.26953125" style="7" customWidth="1"/>
    <col min="15888" max="15888" width="16" style="7" customWidth="1"/>
    <col min="15889" max="16129" width="9" style="7"/>
    <col min="16130" max="16130" width="3.7265625" style="7" customWidth="1"/>
    <col min="16131" max="16131" width="13.26953125" style="7" customWidth="1"/>
    <col min="16132" max="16132" width="45.1796875" style="7" customWidth="1"/>
    <col min="16133" max="16133" width="3.81640625" style="7" customWidth="1"/>
    <col min="16134" max="16134" width="7.1796875" style="7" customWidth="1"/>
    <col min="16135" max="16135" width="9.26953125" style="7" customWidth="1"/>
    <col min="16136" max="16136" width="10.54296875" style="7" customWidth="1"/>
    <col min="16137" max="16137" width="15.453125" style="7" customWidth="1"/>
    <col min="16138" max="16138" width="15.54296875" style="7" customWidth="1"/>
    <col min="16139" max="16139" width="14.54296875" style="7" customWidth="1"/>
    <col min="16140" max="16141" width="14" style="7" customWidth="1"/>
    <col min="16142" max="16142" width="14.54296875" style="7" customWidth="1"/>
    <col min="16143" max="16143" width="14.26953125" style="7" customWidth="1"/>
    <col min="16144" max="16144" width="16" style="7" customWidth="1"/>
    <col min="16145" max="16384" width="9" style="7"/>
  </cols>
  <sheetData>
    <row r="1" spans="1:30" ht="18" x14ac:dyDescent="0.35">
      <c r="A1" s="199" t="s">
        <v>0</v>
      </c>
      <c r="B1" s="199"/>
      <c r="C1" s="200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R1" s="23"/>
      <c r="S1" s="23"/>
    </row>
    <row r="2" spans="1:30" x14ac:dyDescent="0.25">
      <c r="A2" s="24" t="s">
        <v>1</v>
      </c>
      <c r="B2" s="25"/>
      <c r="C2" s="7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R2" s="25"/>
      <c r="S2" s="25"/>
    </row>
    <row r="3" spans="1:30" x14ac:dyDescent="0.25">
      <c r="A3" s="24" t="s">
        <v>3705</v>
      </c>
      <c r="B3" s="25"/>
      <c r="C3" s="7"/>
      <c r="D3" s="25"/>
      <c r="E3" s="25"/>
      <c r="F3" s="25"/>
      <c r="G3" s="25"/>
      <c r="H3" s="25"/>
      <c r="I3" s="25"/>
      <c r="J3" s="201"/>
      <c r="K3" s="202"/>
      <c r="L3" s="26"/>
      <c r="M3" s="25"/>
      <c r="N3" s="25"/>
      <c r="O3" s="25"/>
      <c r="P3" s="25"/>
      <c r="R3" s="25"/>
      <c r="S3" s="25"/>
    </row>
    <row r="4" spans="1:30" x14ac:dyDescent="0.25">
      <c r="A4" s="24" t="s">
        <v>3759</v>
      </c>
      <c r="B4" s="25"/>
      <c r="C4" s="7"/>
      <c r="D4" s="25"/>
      <c r="E4" s="25"/>
      <c r="F4" s="25"/>
      <c r="G4" s="25"/>
      <c r="H4" s="25"/>
      <c r="I4" s="25"/>
      <c r="J4" s="201"/>
      <c r="K4" s="202"/>
      <c r="L4" s="26"/>
      <c r="M4" s="25"/>
      <c r="N4" s="25"/>
      <c r="O4" s="25"/>
      <c r="P4" s="25"/>
      <c r="R4" s="25"/>
      <c r="S4" s="25"/>
    </row>
    <row r="5" spans="1:30" x14ac:dyDescent="0.35">
      <c r="A5" s="27"/>
      <c r="B5" s="28"/>
      <c r="C5" s="7"/>
      <c r="D5" s="29"/>
      <c r="E5" s="30"/>
      <c r="F5" s="30"/>
      <c r="G5" s="31"/>
      <c r="H5" s="31"/>
      <c r="I5" s="31"/>
      <c r="J5" s="203"/>
      <c r="K5" s="204"/>
      <c r="L5" s="31"/>
      <c r="M5" s="31"/>
      <c r="N5" s="31"/>
      <c r="O5" s="31"/>
      <c r="P5" s="31"/>
      <c r="R5" s="31"/>
      <c r="S5" s="31"/>
    </row>
    <row r="6" spans="1:30" x14ac:dyDescent="0.25">
      <c r="A6" s="32" t="s">
        <v>4</v>
      </c>
      <c r="B6" s="25"/>
      <c r="C6" s="7"/>
      <c r="D6" s="33"/>
      <c r="E6" s="34"/>
      <c r="F6" s="34"/>
      <c r="G6" s="35"/>
      <c r="H6" s="35"/>
      <c r="I6" s="35"/>
      <c r="J6" s="197"/>
      <c r="K6" s="198"/>
      <c r="L6" s="35"/>
      <c r="M6" s="35"/>
      <c r="N6" s="35"/>
      <c r="O6" s="35"/>
      <c r="P6" s="35"/>
      <c r="R6" s="35"/>
      <c r="S6" s="35"/>
    </row>
    <row r="7" spans="1:30" x14ac:dyDescent="0.25">
      <c r="A7" s="32" t="s">
        <v>5</v>
      </c>
      <c r="B7" s="25"/>
      <c r="C7" s="7"/>
      <c r="D7" s="33"/>
      <c r="E7" s="34"/>
      <c r="F7" s="34"/>
      <c r="G7" s="35"/>
      <c r="H7" s="35"/>
      <c r="I7" s="35"/>
      <c r="J7" s="197"/>
      <c r="K7" s="198"/>
      <c r="L7" s="35"/>
      <c r="M7" s="35"/>
      <c r="N7" s="32" t="s">
        <v>6</v>
      </c>
      <c r="O7" s="35"/>
      <c r="P7" s="35"/>
      <c r="R7" s="35"/>
      <c r="S7" s="35"/>
    </row>
    <row r="8" spans="1:30" s="38" customFormat="1" ht="13" x14ac:dyDescent="0.3">
      <c r="A8" s="36" t="s">
        <v>7</v>
      </c>
      <c r="B8" s="37"/>
      <c r="D8" s="39"/>
      <c r="E8" s="40"/>
      <c r="F8" s="41"/>
      <c r="G8" s="42"/>
      <c r="H8" s="191" t="s">
        <v>4585</v>
      </c>
      <c r="I8" s="192"/>
      <c r="J8" s="192"/>
      <c r="K8" s="192"/>
      <c r="L8" s="192"/>
      <c r="M8" s="192"/>
      <c r="N8" s="192"/>
      <c r="O8" s="192"/>
      <c r="P8" s="192"/>
      <c r="Q8" s="192"/>
      <c r="R8" s="193"/>
      <c r="S8" s="42"/>
      <c r="T8" s="43"/>
      <c r="U8" s="43"/>
      <c r="V8" s="43"/>
      <c r="W8" s="43"/>
      <c r="X8" s="43"/>
      <c r="Y8" s="194" t="s">
        <v>4584</v>
      </c>
      <c r="Z8" s="195"/>
      <c r="AA8" s="195"/>
      <c r="AB8" s="196"/>
      <c r="AC8" s="134"/>
    </row>
    <row r="9" spans="1:30" s="38" customFormat="1" ht="13" x14ac:dyDescent="0.3">
      <c r="F9" s="45" t="s">
        <v>4560</v>
      </c>
      <c r="G9" s="45" t="s">
        <v>4561</v>
      </c>
      <c r="H9" s="45" t="s">
        <v>4562</v>
      </c>
      <c r="I9" s="45"/>
      <c r="J9" s="45"/>
      <c r="K9" s="45"/>
      <c r="L9" s="45"/>
      <c r="M9" s="45"/>
      <c r="N9" s="45"/>
      <c r="O9" s="45"/>
      <c r="P9" s="45"/>
      <c r="Q9" s="45"/>
      <c r="R9" s="45" t="s">
        <v>4566</v>
      </c>
      <c r="S9" s="45"/>
      <c r="T9" s="45" t="s">
        <v>4568</v>
      </c>
      <c r="U9" s="45" t="s">
        <v>4569</v>
      </c>
      <c r="V9" s="45" t="s">
        <v>4570</v>
      </c>
      <c r="W9" s="45" t="s">
        <v>4571</v>
      </c>
      <c r="X9" s="45" t="s">
        <v>4572</v>
      </c>
      <c r="Y9" s="45" t="s">
        <v>4573</v>
      </c>
      <c r="Z9" s="45" t="s">
        <v>4574</v>
      </c>
      <c r="AA9" s="45" t="s">
        <v>4575</v>
      </c>
      <c r="AB9" s="45" t="s">
        <v>95</v>
      </c>
      <c r="AC9" s="135" t="s">
        <v>4576</v>
      </c>
    </row>
    <row r="10" spans="1:30" s="38" customFormat="1" ht="91.5" thickBot="1" x14ac:dyDescent="0.4">
      <c r="A10" s="46" t="s">
        <v>4588</v>
      </c>
      <c r="B10" s="46" t="s">
        <v>4587</v>
      </c>
      <c r="C10" s="46" t="s">
        <v>4586</v>
      </c>
      <c r="D10" s="46" t="s">
        <v>8</v>
      </c>
      <c r="E10" s="46" t="s">
        <v>9</v>
      </c>
      <c r="F10" s="47" t="s">
        <v>4563</v>
      </c>
      <c r="G10" s="48" t="s">
        <v>4564</v>
      </c>
      <c r="H10" s="49" t="s">
        <v>4565</v>
      </c>
      <c r="I10" s="46" t="s">
        <v>10</v>
      </c>
      <c r="J10" s="46" t="s">
        <v>11</v>
      </c>
      <c r="K10" s="46" t="s">
        <v>12</v>
      </c>
      <c r="L10" s="46" t="s">
        <v>13</v>
      </c>
      <c r="M10" s="46" t="s">
        <v>14</v>
      </c>
      <c r="N10" s="46" t="s">
        <v>15</v>
      </c>
      <c r="O10" s="46" t="s">
        <v>16</v>
      </c>
      <c r="P10" s="46" t="s">
        <v>17</v>
      </c>
      <c r="R10" s="50" t="s">
        <v>4567</v>
      </c>
      <c r="S10" s="46" t="s">
        <v>11</v>
      </c>
      <c r="T10" s="49" t="s">
        <v>4577</v>
      </c>
      <c r="U10" s="49" t="s">
        <v>4578</v>
      </c>
      <c r="V10" s="49" t="s">
        <v>4579</v>
      </c>
      <c r="W10" s="49" t="s">
        <v>4580</v>
      </c>
      <c r="X10" s="49" t="s">
        <v>4581</v>
      </c>
      <c r="Y10" s="49">
        <v>2018</v>
      </c>
      <c r="Z10" s="49">
        <v>2019</v>
      </c>
      <c r="AA10" s="49">
        <v>2020</v>
      </c>
      <c r="AB10" s="49" t="s">
        <v>4582</v>
      </c>
      <c r="AC10" s="48" t="s">
        <v>4583</v>
      </c>
    </row>
    <row r="11" spans="1:30" ht="15" thickBot="1" x14ac:dyDescent="0.4">
      <c r="A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R11" s="7"/>
      <c r="S11" s="7"/>
    </row>
    <row r="12" spans="1:30" ht="15" thickBot="1" x14ac:dyDescent="0.35">
      <c r="A12" s="53"/>
      <c r="B12" s="54" t="s">
        <v>33</v>
      </c>
      <c r="C12" s="55" t="s">
        <v>34</v>
      </c>
      <c r="D12" s="55"/>
      <c r="E12" s="56"/>
      <c r="F12" s="56"/>
      <c r="G12" s="57"/>
      <c r="H12" s="57"/>
      <c r="I12" s="57">
        <v>111725.82</v>
      </c>
      <c r="J12" s="57">
        <v>84153.571899999995</v>
      </c>
      <c r="K12" s="57">
        <v>10603.343745800001</v>
      </c>
      <c r="L12" s="57">
        <v>607.25543949999997</v>
      </c>
      <c r="M12" s="57">
        <v>320.66000000000003</v>
      </c>
      <c r="N12" s="57">
        <v>3583.9301860803998</v>
      </c>
      <c r="O12" s="57">
        <v>7341.7771978388901</v>
      </c>
      <c r="P12" s="57">
        <v>3327.5377196907002</v>
      </c>
      <c r="R12" s="57"/>
      <c r="S12" s="57">
        <v>94570.551810000004</v>
      </c>
      <c r="X12" s="52">
        <f>SUBTOTAL(9,X13:X1062)</f>
        <v>31658.692014886008</v>
      </c>
    </row>
    <row r="13" spans="1:30" ht="15" thickBot="1" x14ac:dyDescent="0.35">
      <c r="A13" s="58"/>
      <c r="B13" s="59" t="s">
        <v>18</v>
      </c>
      <c r="C13" s="60" t="s">
        <v>35</v>
      </c>
      <c r="D13" s="60"/>
      <c r="E13" s="61"/>
      <c r="F13" s="61"/>
      <c r="G13" s="62"/>
      <c r="H13" s="62"/>
      <c r="I13" s="62">
        <v>11613.03</v>
      </c>
      <c r="J13" s="62">
        <v>1940.87832</v>
      </c>
      <c r="K13" s="62">
        <v>3282.51</v>
      </c>
      <c r="L13" s="62">
        <v>169</v>
      </c>
      <c r="M13" s="62">
        <v>320.66000000000003</v>
      </c>
      <c r="N13" s="62">
        <v>1109.48838</v>
      </c>
      <c r="O13" s="62">
        <v>2291.3428005999999</v>
      </c>
      <c r="P13" s="62">
        <v>1187.7825652839999</v>
      </c>
      <c r="R13" s="62"/>
      <c r="S13" s="62">
        <v>2680.5294399999998</v>
      </c>
    </row>
    <row r="14" spans="1:30" ht="15" thickBot="1" x14ac:dyDescent="0.25">
      <c r="A14" s="8">
        <v>1</v>
      </c>
      <c r="B14" s="9" t="s">
        <v>2026</v>
      </c>
      <c r="C14" s="10" t="s">
        <v>2027</v>
      </c>
      <c r="D14" s="10" t="s">
        <v>2024</v>
      </c>
      <c r="E14" s="11">
        <v>0</v>
      </c>
      <c r="F14" s="11">
        <v>20</v>
      </c>
      <c r="G14" s="12">
        <v>427.72</v>
      </c>
      <c r="H14" s="12">
        <v>219.62</v>
      </c>
      <c r="I14" s="12">
        <v>4392.3999999999996</v>
      </c>
      <c r="J14" s="12">
        <v>738.10940000000005</v>
      </c>
      <c r="K14" s="12">
        <v>1324.182</v>
      </c>
      <c r="L14" s="12">
        <v>0</v>
      </c>
      <c r="M14" s="12">
        <v>0</v>
      </c>
      <c r="N14" s="12">
        <v>447.57351599999998</v>
      </c>
      <c r="O14" s="12">
        <v>865.70954091999999</v>
      </c>
      <c r="P14" s="13">
        <v>448.76510796880001</v>
      </c>
      <c r="R14" s="12">
        <v>248.6</v>
      </c>
      <c r="S14" s="12">
        <v>821.22424000000001</v>
      </c>
      <c r="T14" s="15"/>
      <c r="U14" s="15"/>
      <c r="V14" s="16"/>
      <c r="W14" s="16"/>
      <c r="X14" s="16"/>
      <c r="Y14" s="15"/>
      <c r="Z14" s="15"/>
      <c r="AA14" s="15"/>
      <c r="AB14" s="15"/>
      <c r="AD14" s="21"/>
    </row>
    <row r="15" spans="1:30" ht="15" thickBot="1" x14ac:dyDescent="0.25">
      <c r="A15" s="63"/>
      <c r="B15" s="64" t="s">
        <v>2028</v>
      </c>
      <c r="C15" s="65" t="s">
        <v>2029</v>
      </c>
      <c r="D15" s="65" t="s">
        <v>95</v>
      </c>
      <c r="E15" s="66">
        <v>0.62026000000000003</v>
      </c>
      <c r="F15" s="66">
        <v>12.405200000000001</v>
      </c>
      <c r="G15" s="1">
        <v>59.5</v>
      </c>
      <c r="H15" s="1">
        <v>59.5</v>
      </c>
      <c r="I15" s="1">
        <v>738.10940000000005</v>
      </c>
      <c r="J15" s="1">
        <v>738.10940000000005</v>
      </c>
      <c r="K15" s="1"/>
      <c r="L15" s="1"/>
      <c r="M15" s="1"/>
      <c r="N15" s="1"/>
      <c r="O15" s="1"/>
      <c r="P15" s="1"/>
      <c r="R15" s="1">
        <v>66.2</v>
      </c>
      <c r="S15" s="1">
        <v>821.22424000000001</v>
      </c>
      <c r="T15" s="15">
        <f t="shared" ref="T15:T83" si="0">R15/H15</f>
        <v>1.1126050420168068</v>
      </c>
      <c r="U15" s="15">
        <f t="shared" ref="U15:U83" si="1">T15-AB15</f>
        <v>1.0869530304779735</v>
      </c>
      <c r="V15" s="16">
        <f t="shared" ref="V15:V83" si="2">G15*U15</f>
        <v>64.673705313439427</v>
      </c>
      <c r="W15" s="16">
        <f t="shared" ref="W15:W83" si="3">V15-G15</f>
        <v>5.1737053134394273</v>
      </c>
      <c r="X15" s="16">
        <f t="shared" ref="X15:X83" si="4">F15*W15</f>
        <v>64.180849154278789</v>
      </c>
      <c r="Y15" s="15">
        <f t="shared" ref="Y15:Y52" si="5">104.584835545197%-100%</f>
        <v>4.5848355451969969E-2</v>
      </c>
      <c r="Z15" s="15">
        <f t="shared" ref="Z15:Z52" si="6">101.199262415129%-100%</f>
        <v>1.1992624151289988E-2</v>
      </c>
      <c r="AA15" s="15">
        <f t="shared" ref="AA15:AA52" si="7">101.911505501324%-100%</f>
        <v>1.9115055013239957E-2</v>
      </c>
      <c r="AB15" s="15">
        <f t="shared" ref="AB15:AB52" si="8">AVERAGE(Y15:AA15)</f>
        <v>2.5652011538833303E-2</v>
      </c>
      <c r="AD15" s="21"/>
    </row>
    <row r="16" spans="1:30" ht="15" thickBot="1" x14ac:dyDescent="0.25">
      <c r="A16" s="8">
        <v>2</v>
      </c>
      <c r="B16" s="9" t="s">
        <v>3508</v>
      </c>
      <c r="C16" s="10" t="s">
        <v>3509</v>
      </c>
      <c r="D16" s="10" t="s">
        <v>95</v>
      </c>
      <c r="E16" s="11">
        <v>0</v>
      </c>
      <c r="F16" s="11">
        <v>2</v>
      </c>
      <c r="G16" s="12">
        <v>507.65</v>
      </c>
      <c r="H16" s="12">
        <v>284.36</v>
      </c>
      <c r="I16" s="12">
        <v>568.72</v>
      </c>
      <c r="J16" s="12">
        <v>174.6482</v>
      </c>
      <c r="K16" s="12">
        <v>188.58160000000001</v>
      </c>
      <c r="L16" s="12">
        <v>0</v>
      </c>
      <c r="M16" s="12">
        <v>0</v>
      </c>
      <c r="N16" s="12">
        <v>63.740580799999996</v>
      </c>
      <c r="O16" s="12">
        <v>93.359206896000003</v>
      </c>
      <c r="P16" s="13">
        <v>48.395394277439998</v>
      </c>
      <c r="R16" s="12">
        <v>364.09</v>
      </c>
      <c r="S16" s="12">
        <v>292.73399999999998</v>
      </c>
      <c r="T16" s="15"/>
      <c r="U16" s="15"/>
      <c r="V16" s="16"/>
      <c r="W16" s="16"/>
      <c r="X16" s="16"/>
      <c r="Y16" s="15"/>
      <c r="Z16" s="15"/>
      <c r="AA16" s="15"/>
      <c r="AB16" s="15"/>
      <c r="AD16" s="21"/>
    </row>
    <row r="17" spans="1:30" x14ac:dyDescent="0.2">
      <c r="A17" s="63"/>
      <c r="B17" s="64" t="s">
        <v>405</v>
      </c>
      <c r="C17" s="65" t="s">
        <v>406</v>
      </c>
      <c r="D17" s="65" t="s">
        <v>92</v>
      </c>
      <c r="E17" s="66">
        <v>1.6999999999999999E-3</v>
      </c>
      <c r="F17" s="66">
        <v>3.3999999999999998E-3</v>
      </c>
      <c r="G17" s="1">
        <v>939</v>
      </c>
      <c r="H17" s="1">
        <v>939</v>
      </c>
      <c r="I17" s="1">
        <v>3.1926000000000001</v>
      </c>
      <c r="J17" s="1">
        <v>3.1926000000000001</v>
      </c>
      <c r="K17" s="1"/>
      <c r="L17" s="1"/>
      <c r="M17" s="1"/>
      <c r="N17" s="1"/>
      <c r="O17" s="1"/>
      <c r="P17" s="1"/>
      <c r="R17" s="1">
        <v>2570</v>
      </c>
      <c r="S17" s="1">
        <v>8.7379999999999995</v>
      </c>
      <c r="T17" s="15">
        <f t="shared" si="0"/>
        <v>2.736954206602769</v>
      </c>
      <c r="U17" s="15">
        <f t="shared" si="1"/>
        <v>2.7113021950639355</v>
      </c>
      <c r="V17" s="16">
        <f t="shared" si="2"/>
        <v>2545.9127611650356</v>
      </c>
      <c r="W17" s="16">
        <f t="shared" si="3"/>
        <v>1606.9127611650356</v>
      </c>
      <c r="X17" s="16">
        <f t="shared" si="4"/>
        <v>5.4635033879611203</v>
      </c>
      <c r="Y17" s="15">
        <f t="shared" si="5"/>
        <v>4.5848355451969969E-2</v>
      </c>
      <c r="Z17" s="15">
        <f t="shared" si="6"/>
        <v>1.1992624151289988E-2</v>
      </c>
      <c r="AA17" s="15">
        <f t="shared" si="7"/>
        <v>1.9115055013239957E-2</v>
      </c>
      <c r="AB17" s="15">
        <f t="shared" si="8"/>
        <v>2.5652011538833303E-2</v>
      </c>
      <c r="AD17" s="21"/>
    </row>
    <row r="18" spans="1:30" x14ac:dyDescent="0.2">
      <c r="A18" s="63"/>
      <c r="B18" s="64" t="s">
        <v>3510</v>
      </c>
      <c r="C18" s="65" t="s">
        <v>3511</v>
      </c>
      <c r="D18" s="65" t="s">
        <v>98</v>
      </c>
      <c r="E18" s="66">
        <v>0.45</v>
      </c>
      <c r="F18" s="66">
        <v>0.9</v>
      </c>
      <c r="G18" s="1">
        <v>33.700000000000003</v>
      </c>
      <c r="H18" s="1">
        <v>33.700000000000003</v>
      </c>
      <c r="I18" s="1">
        <v>30.33</v>
      </c>
      <c r="J18" s="1">
        <v>30.33</v>
      </c>
      <c r="K18" s="1"/>
      <c r="L18" s="1"/>
      <c r="M18" s="1"/>
      <c r="N18" s="1"/>
      <c r="O18" s="1"/>
      <c r="P18" s="1"/>
      <c r="R18" s="1">
        <v>54.8</v>
      </c>
      <c r="S18" s="1">
        <v>49.32</v>
      </c>
      <c r="T18" s="15">
        <f t="shared" si="0"/>
        <v>1.6261127596439167</v>
      </c>
      <c r="U18" s="15">
        <f t="shared" si="1"/>
        <v>1.6004607481050834</v>
      </c>
      <c r="V18" s="16">
        <f t="shared" si="2"/>
        <v>53.935527211141313</v>
      </c>
      <c r="W18" s="16">
        <f t="shared" si="3"/>
        <v>20.23552721114131</v>
      </c>
      <c r="X18" s="16">
        <f t="shared" si="4"/>
        <v>18.211974490027181</v>
      </c>
      <c r="Y18" s="15">
        <f t="shared" si="5"/>
        <v>4.5848355451969969E-2</v>
      </c>
      <c r="Z18" s="15">
        <f t="shared" si="6"/>
        <v>1.1992624151289988E-2</v>
      </c>
      <c r="AA18" s="15">
        <f t="shared" si="7"/>
        <v>1.9115055013239957E-2</v>
      </c>
      <c r="AB18" s="15">
        <f t="shared" si="8"/>
        <v>2.5652011538833303E-2</v>
      </c>
      <c r="AD18" s="21"/>
    </row>
    <row r="19" spans="1:30" x14ac:dyDescent="0.2">
      <c r="A19" s="63"/>
      <c r="B19" s="64" t="s">
        <v>3512</v>
      </c>
      <c r="C19" s="65" t="s">
        <v>3513</v>
      </c>
      <c r="D19" s="65" t="s">
        <v>98</v>
      </c>
      <c r="E19" s="66">
        <v>6.0000000000000001E-3</v>
      </c>
      <c r="F19" s="66">
        <v>1.2E-2</v>
      </c>
      <c r="G19" s="1">
        <v>44.1</v>
      </c>
      <c r="H19" s="1">
        <v>44.1</v>
      </c>
      <c r="I19" s="1">
        <v>0.5292</v>
      </c>
      <c r="J19" s="1">
        <v>0.5292</v>
      </c>
      <c r="K19" s="1"/>
      <c r="L19" s="1"/>
      <c r="M19" s="1"/>
      <c r="N19" s="1"/>
      <c r="O19" s="1"/>
      <c r="P19" s="1"/>
      <c r="R19" s="1">
        <v>75.900000000000006</v>
      </c>
      <c r="S19" s="1">
        <v>0.91080000000000005</v>
      </c>
      <c r="T19" s="15">
        <f t="shared" si="0"/>
        <v>1.7210884353741498</v>
      </c>
      <c r="U19" s="15">
        <f t="shared" si="1"/>
        <v>1.6954364238353166</v>
      </c>
      <c r="V19" s="16">
        <f t="shared" si="2"/>
        <v>74.768746291137461</v>
      </c>
      <c r="W19" s="16">
        <f t="shared" si="3"/>
        <v>30.66874629113746</v>
      </c>
      <c r="X19" s="16">
        <f t="shared" si="4"/>
        <v>0.3680249554936495</v>
      </c>
      <c r="Y19" s="15">
        <f t="shared" si="5"/>
        <v>4.5848355451969969E-2</v>
      </c>
      <c r="Z19" s="15">
        <f t="shared" si="6"/>
        <v>1.1992624151289988E-2</v>
      </c>
      <c r="AA19" s="15">
        <f t="shared" si="7"/>
        <v>1.9115055013239957E-2</v>
      </c>
      <c r="AB19" s="15">
        <f t="shared" si="8"/>
        <v>2.5652011538833303E-2</v>
      </c>
      <c r="AD19" s="21"/>
    </row>
    <row r="20" spans="1:30" x14ac:dyDescent="0.2">
      <c r="A20" s="63"/>
      <c r="B20" s="64" t="s">
        <v>409</v>
      </c>
      <c r="C20" s="65" t="s">
        <v>410</v>
      </c>
      <c r="D20" s="65" t="s">
        <v>41</v>
      </c>
      <c r="E20" s="66">
        <v>6.9000000000000006E-2</v>
      </c>
      <c r="F20" s="66">
        <v>0.13800000000000001</v>
      </c>
      <c r="G20" s="1">
        <v>42.8</v>
      </c>
      <c r="H20" s="1">
        <v>42.8</v>
      </c>
      <c r="I20" s="1">
        <v>5.9063999999999997</v>
      </c>
      <c r="J20" s="1">
        <v>5.9063999999999997</v>
      </c>
      <c r="K20" s="1"/>
      <c r="L20" s="1"/>
      <c r="M20" s="1"/>
      <c r="N20" s="1"/>
      <c r="O20" s="1"/>
      <c r="P20" s="1"/>
      <c r="R20" s="1">
        <v>53.4</v>
      </c>
      <c r="S20" s="1">
        <v>7.3692000000000002</v>
      </c>
      <c r="T20" s="15">
        <f t="shared" si="0"/>
        <v>1.2476635514018692</v>
      </c>
      <c r="U20" s="15">
        <f t="shared" si="1"/>
        <v>1.222011539863036</v>
      </c>
      <c r="V20" s="16">
        <f t="shared" si="2"/>
        <v>52.302093906137941</v>
      </c>
      <c r="W20" s="16">
        <f t="shared" si="3"/>
        <v>9.5020939061379437</v>
      </c>
      <c r="X20" s="16">
        <f t="shared" si="4"/>
        <v>1.3112889590470362</v>
      </c>
      <c r="Y20" s="15">
        <f t="shared" si="5"/>
        <v>4.5848355451969969E-2</v>
      </c>
      <c r="Z20" s="15">
        <f t="shared" si="6"/>
        <v>1.1992624151289988E-2</v>
      </c>
      <c r="AA20" s="15">
        <f t="shared" si="7"/>
        <v>1.9115055013239957E-2</v>
      </c>
      <c r="AB20" s="15">
        <f t="shared" si="8"/>
        <v>2.5652011538833303E-2</v>
      </c>
      <c r="AD20" s="21"/>
    </row>
    <row r="21" spans="1:30" x14ac:dyDescent="0.2">
      <c r="A21" s="63"/>
      <c r="B21" s="64" t="s">
        <v>101</v>
      </c>
      <c r="C21" s="65" t="s">
        <v>102</v>
      </c>
      <c r="D21" s="65" t="s">
        <v>92</v>
      </c>
      <c r="E21" s="66">
        <v>8.8999999999999999E-3</v>
      </c>
      <c r="F21" s="66">
        <v>1.78E-2</v>
      </c>
      <c r="G21" s="1">
        <v>4650</v>
      </c>
      <c r="H21" s="1">
        <v>4650</v>
      </c>
      <c r="I21" s="1">
        <v>82.77</v>
      </c>
      <c r="J21" s="1">
        <v>82.77</v>
      </c>
      <c r="K21" s="1"/>
      <c r="L21" s="1"/>
      <c r="M21" s="1"/>
      <c r="N21" s="1"/>
      <c r="O21" s="1"/>
      <c r="P21" s="1"/>
      <c r="R21" s="1">
        <v>7820</v>
      </c>
      <c r="S21" s="1">
        <v>139.196</v>
      </c>
      <c r="T21" s="15">
        <f t="shared" si="0"/>
        <v>1.6817204301075268</v>
      </c>
      <c r="U21" s="15">
        <f t="shared" si="1"/>
        <v>1.6560684185686936</v>
      </c>
      <c r="V21" s="16">
        <f t="shared" si="2"/>
        <v>7700.7181463444249</v>
      </c>
      <c r="W21" s="16">
        <f t="shared" si="3"/>
        <v>3050.7181463444249</v>
      </c>
      <c r="X21" s="16">
        <f t="shared" si="4"/>
        <v>54.30278300493076</v>
      </c>
      <c r="Y21" s="15">
        <f t="shared" si="5"/>
        <v>4.5848355451969969E-2</v>
      </c>
      <c r="Z21" s="15">
        <f t="shared" si="6"/>
        <v>1.1992624151289988E-2</v>
      </c>
      <c r="AA21" s="15">
        <f t="shared" si="7"/>
        <v>1.9115055013239957E-2</v>
      </c>
      <c r="AB21" s="15">
        <f t="shared" si="8"/>
        <v>2.5652011538833303E-2</v>
      </c>
      <c r="AD21" s="21"/>
    </row>
    <row r="22" spans="1:30" ht="15" thickBot="1" x14ac:dyDescent="0.25">
      <c r="A22" s="63"/>
      <c r="B22" s="64" t="s">
        <v>3514</v>
      </c>
      <c r="C22" s="65" t="s">
        <v>3515</v>
      </c>
      <c r="D22" s="65" t="s">
        <v>92</v>
      </c>
      <c r="E22" s="66">
        <v>4.0000000000000001E-3</v>
      </c>
      <c r="F22" s="66">
        <v>8.0000000000000002E-3</v>
      </c>
      <c r="G22" s="1">
        <v>6490</v>
      </c>
      <c r="H22" s="1">
        <v>6490</v>
      </c>
      <c r="I22" s="1">
        <v>51.92</v>
      </c>
      <c r="J22" s="1">
        <v>51.92</v>
      </c>
      <c r="K22" s="1"/>
      <c r="L22" s="1"/>
      <c r="M22" s="1"/>
      <c r="N22" s="1"/>
      <c r="O22" s="1"/>
      <c r="P22" s="1"/>
      <c r="R22" s="1">
        <v>10900</v>
      </c>
      <c r="S22" s="1">
        <v>87.2</v>
      </c>
      <c r="T22" s="15">
        <f t="shared" si="0"/>
        <v>1.6795069337442219</v>
      </c>
      <c r="U22" s="15">
        <f t="shared" si="1"/>
        <v>1.6538549222053887</v>
      </c>
      <c r="V22" s="16">
        <f t="shared" si="2"/>
        <v>10733.518445112972</v>
      </c>
      <c r="W22" s="16">
        <f t="shared" si="3"/>
        <v>4243.5184451129717</v>
      </c>
      <c r="X22" s="16">
        <f t="shared" si="4"/>
        <v>33.948147560903777</v>
      </c>
      <c r="Y22" s="15">
        <f t="shared" si="5"/>
        <v>4.5848355451969969E-2</v>
      </c>
      <c r="Z22" s="15">
        <f t="shared" si="6"/>
        <v>1.1992624151289988E-2</v>
      </c>
      <c r="AA22" s="15">
        <f t="shared" si="7"/>
        <v>1.9115055013239957E-2</v>
      </c>
      <c r="AB22" s="15">
        <f t="shared" si="8"/>
        <v>2.5652011538833303E-2</v>
      </c>
      <c r="AD22" s="21"/>
    </row>
    <row r="23" spans="1:30" ht="15" thickBot="1" x14ac:dyDescent="0.25">
      <c r="A23" s="8">
        <v>3</v>
      </c>
      <c r="B23" s="9" t="s">
        <v>3516</v>
      </c>
      <c r="C23" s="10" t="s">
        <v>3517</v>
      </c>
      <c r="D23" s="10" t="s">
        <v>95</v>
      </c>
      <c r="E23" s="11">
        <v>0</v>
      </c>
      <c r="F23" s="11">
        <v>2</v>
      </c>
      <c r="G23" s="12">
        <v>2211.2600000000002</v>
      </c>
      <c r="H23" s="12">
        <v>241.39</v>
      </c>
      <c r="I23" s="12">
        <v>482.78</v>
      </c>
      <c r="J23" s="12">
        <v>157.43598</v>
      </c>
      <c r="K23" s="12">
        <v>155.69040000000001</v>
      </c>
      <c r="L23" s="12">
        <v>0</v>
      </c>
      <c r="M23" s="12">
        <v>0</v>
      </c>
      <c r="N23" s="12">
        <v>52.623355199999999</v>
      </c>
      <c r="O23" s="12">
        <v>77.076089424000003</v>
      </c>
      <c r="P23" s="13">
        <v>39.954578247359997</v>
      </c>
      <c r="R23" s="12">
        <v>306.41000000000003</v>
      </c>
      <c r="S23" s="12">
        <v>252.87180000000001</v>
      </c>
      <c r="T23" s="15"/>
      <c r="U23" s="15"/>
      <c r="V23" s="16"/>
      <c r="W23" s="16"/>
      <c r="X23" s="16"/>
      <c r="Y23" s="15"/>
      <c r="Z23" s="15"/>
      <c r="AA23" s="15"/>
      <c r="AB23" s="15"/>
      <c r="AD23" s="21"/>
    </row>
    <row r="24" spans="1:30" x14ac:dyDescent="0.2">
      <c r="A24" s="63"/>
      <c r="B24" s="64" t="s">
        <v>405</v>
      </c>
      <c r="C24" s="65" t="s">
        <v>406</v>
      </c>
      <c r="D24" s="65" t="s">
        <v>92</v>
      </c>
      <c r="E24" s="66">
        <v>1.1299999999999999E-3</v>
      </c>
      <c r="F24" s="66">
        <v>2.2599999999999999E-3</v>
      </c>
      <c r="G24" s="1">
        <v>939</v>
      </c>
      <c r="H24" s="1">
        <v>939</v>
      </c>
      <c r="I24" s="1">
        <v>2.1221399999999999</v>
      </c>
      <c r="J24" s="1">
        <v>2.1221399999999999</v>
      </c>
      <c r="K24" s="1"/>
      <c r="L24" s="1"/>
      <c r="M24" s="1"/>
      <c r="N24" s="1"/>
      <c r="O24" s="1"/>
      <c r="P24" s="1"/>
      <c r="R24" s="1">
        <v>2570</v>
      </c>
      <c r="S24" s="1">
        <v>5.8082000000000003</v>
      </c>
      <c r="T24" s="15">
        <f t="shared" si="0"/>
        <v>2.736954206602769</v>
      </c>
      <c r="U24" s="15">
        <f t="shared" si="1"/>
        <v>2.7113021950639355</v>
      </c>
      <c r="V24" s="16">
        <f t="shared" si="2"/>
        <v>2545.9127611650356</v>
      </c>
      <c r="W24" s="16">
        <f t="shared" si="3"/>
        <v>1606.9127611650356</v>
      </c>
      <c r="X24" s="16">
        <f t="shared" si="4"/>
        <v>3.6316228402329802</v>
      </c>
      <c r="Y24" s="15">
        <f t="shared" si="5"/>
        <v>4.5848355451969969E-2</v>
      </c>
      <c r="Z24" s="15">
        <f t="shared" si="6"/>
        <v>1.1992624151289988E-2</v>
      </c>
      <c r="AA24" s="15">
        <f t="shared" si="7"/>
        <v>1.9115055013239957E-2</v>
      </c>
      <c r="AB24" s="15">
        <f t="shared" si="8"/>
        <v>2.5652011538833303E-2</v>
      </c>
      <c r="AD24" s="21"/>
    </row>
    <row r="25" spans="1:30" x14ac:dyDescent="0.2">
      <c r="A25" s="63"/>
      <c r="B25" s="64" t="s">
        <v>3510</v>
      </c>
      <c r="C25" s="65" t="s">
        <v>3511</v>
      </c>
      <c r="D25" s="65" t="s">
        <v>98</v>
      </c>
      <c r="E25" s="66">
        <v>0.3</v>
      </c>
      <c r="F25" s="66">
        <v>0.6</v>
      </c>
      <c r="G25" s="1">
        <v>33.700000000000003</v>
      </c>
      <c r="H25" s="1">
        <v>33.700000000000003</v>
      </c>
      <c r="I25" s="1">
        <v>20.22</v>
      </c>
      <c r="J25" s="1">
        <v>20.22</v>
      </c>
      <c r="K25" s="1"/>
      <c r="L25" s="1"/>
      <c r="M25" s="1"/>
      <c r="N25" s="1"/>
      <c r="O25" s="1"/>
      <c r="P25" s="1"/>
      <c r="R25" s="1">
        <v>54.8</v>
      </c>
      <c r="S25" s="1">
        <v>32.880000000000003</v>
      </c>
      <c r="T25" s="15">
        <f t="shared" si="0"/>
        <v>1.6261127596439167</v>
      </c>
      <c r="U25" s="15">
        <f t="shared" si="1"/>
        <v>1.6004607481050834</v>
      </c>
      <c r="V25" s="16">
        <f t="shared" si="2"/>
        <v>53.935527211141313</v>
      </c>
      <c r="W25" s="16">
        <f t="shared" si="3"/>
        <v>20.23552721114131</v>
      </c>
      <c r="X25" s="16">
        <f t="shared" si="4"/>
        <v>12.141316326684786</v>
      </c>
      <c r="Y25" s="15">
        <f t="shared" si="5"/>
        <v>4.5848355451969969E-2</v>
      </c>
      <c r="Z25" s="15">
        <f t="shared" si="6"/>
        <v>1.1992624151289988E-2</v>
      </c>
      <c r="AA25" s="15">
        <f t="shared" si="7"/>
        <v>1.9115055013239957E-2</v>
      </c>
      <c r="AB25" s="15">
        <f t="shared" si="8"/>
        <v>2.5652011538833303E-2</v>
      </c>
      <c r="AD25" s="21"/>
    </row>
    <row r="26" spans="1:30" x14ac:dyDescent="0.2">
      <c r="A26" s="63"/>
      <c r="B26" s="64" t="s">
        <v>3512</v>
      </c>
      <c r="C26" s="65" t="s">
        <v>3513</v>
      </c>
      <c r="D26" s="65" t="s">
        <v>98</v>
      </c>
      <c r="E26" s="66">
        <v>6.0000000000000001E-3</v>
      </c>
      <c r="F26" s="66">
        <v>1.2E-2</v>
      </c>
      <c r="G26" s="1">
        <v>44.1</v>
      </c>
      <c r="H26" s="1">
        <v>44.1</v>
      </c>
      <c r="I26" s="1">
        <v>0.5292</v>
      </c>
      <c r="J26" s="1">
        <v>0.5292</v>
      </c>
      <c r="K26" s="1"/>
      <c r="L26" s="1"/>
      <c r="M26" s="1"/>
      <c r="N26" s="1"/>
      <c r="O26" s="1"/>
      <c r="P26" s="1"/>
      <c r="R26" s="1">
        <v>75.900000000000006</v>
      </c>
      <c r="S26" s="1">
        <v>0.91080000000000005</v>
      </c>
      <c r="T26" s="15">
        <f t="shared" si="0"/>
        <v>1.7210884353741498</v>
      </c>
      <c r="U26" s="15">
        <f t="shared" si="1"/>
        <v>1.6954364238353166</v>
      </c>
      <c r="V26" s="16">
        <f t="shared" si="2"/>
        <v>74.768746291137461</v>
      </c>
      <c r="W26" s="16">
        <f t="shared" si="3"/>
        <v>30.66874629113746</v>
      </c>
      <c r="X26" s="16">
        <f t="shared" si="4"/>
        <v>0.3680249554936495</v>
      </c>
      <c r="Y26" s="15">
        <f t="shared" si="5"/>
        <v>4.5848355451969969E-2</v>
      </c>
      <c r="Z26" s="15">
        <f t="shared" si="6"/>
        <v>1.1992624151289988E-2</v>
      </c>
      <c r="AA26" s="15">
        <f t="shared" si="7"/>
        <v>1.9115055013239957E-2</v>
      </c>
      <c r="AB26" s="15">
        <f t="shared" si="8"/>
        <v>2.5652011538833303E-2</v>
      </c>
      <c r="AD26" s="21"/>
    </row>
    <row r="27" spans="1:30" x14ac:dyDescent="0.2">
      <c r="A27" s="63"/>
      <c r="B27" s="64" t="s">
        <v>409</v>
      </c>
      <c r="C27" s="65" t="s">
        <v>410</v>
      </c>
      <c r="D27" s="65" t="s">
        <v>41</v>
      </c>
      <c r="E27" s="66">
        <v>4.5999999999999999E-2</v>
      </c>
      <c r="F27" s="66">
        <v>9.1999999999999998E-2</v>
      </c>
      <c r="G27" s="1">
        <v>42.8</v>
      </c>
      <c r="H27" s="1">
        <v>42.8</v>
      </c>
      <c r="I27" s="1">
        <v>3.9376000000000002</v>
      </c>
      <c r="J27" s="1">
        <v>3.9376000000000002</v>
      </c>
      <c r="K27" s="1"/>
      <c r="L27" s="1"/>
      <c r="M27" s="1"/>
      <c r="N27" s="1"/>
      <c r="O27" s="1"/>
      <c r="P27" s="1"/>
      <c r="R27" s="1">
        <v>53.4</v>
      </c>
      <c r="S27" s="1">
        <v>4.9127999999999998</v>
      </c>
      <c r="T27" s="15">
        <f t="shared" si="0"/>
        <v>1.2476635514018692</v>
      </c>
      <c r="U27" s="15">
        <f t="shared" si="1"/>
        <v>1.222011539863036</v>
      </c>
      <c r="V27" s="16">
        <f t="shared" si="2"/>
        <v>52.302093906137941</v>
      </c>
      <c r="W27" s="16">
        <f t="shared" si="3"/>
        <v>9.5020939061379437</v>
      </c>
      <c r="X27" s="16">
        <f t="shared" si="4"/>
        <v>0.87419263936469083</v>
      </c>
      <c r="Y27" s="15">
        <f t="shared" si="5"/>
        <v>4.5848355451969969E-2</v>
      </c>
      <c r="Z27" s="15">
        <f t="shared" si="6"/>
        <v>1.1992624151289988E-2</v>
      </c>
      <c r="AA27" s="15">
        <f t="shared" si="7"/>
        <v>1.9115055013239957E-2</v>
      </c>
      <c r="AB27" s="15">
        <f t="shared" si="8"/>
        <v>2.5652011538833303E-2</v>
      </c>
      <c r="AD27" s="21"/>
    </row>
    <row r="28" spans="1:30" x14ac:dyDescent="0.2">
      <c r="A28" s="63"/>
      <c r="B28" s="64" t="s">
        <v>172</v>
      </c>
      <c r="C28" s="65" t="s">
        <v>173</v>
      </c>
      <c r="D28" s="65" t="s">
        <v>139</v>
      </c>
      <c r="E28" s="66">
        <v>3.024E-2</v>
      </c>
      <c r="F28" s="66">
        <v>6.0479999999999999E-2</v>
      </c>
      <c r="G28" s="1">
        <v>348</v>
      </c>
      <c r="H28" s="1">
        <v>348</v>
      </c>
      <c r="I28" s="1">
        <v>21.047039999999999</v>
      </c>
      <c r="J28" s="1">
        <v>21.047039999999999</v>
      </c>
      <c r="K28" s="1"/>
      <c r="L28" s="1"/>
      <c r="M28" s="1"/>
      <c r="N28" s="1"/>
      <c r="O28" s="1"/>
      <c r="P28" s="1"/>
      <c r="R28" s="1">
        <v>400</v>
      </c>
      <c r="S28" s="1">
        <v>24.192</v>
      </c>
      <c r="T28" s="15">
        <f t="shared" si="0"/>
        <v>1.1494252873563218</v>
      </c>
      <c r="U28" s="15">
        <f t="shared" si="1"/>
        <v>1.1237732758174885</v>
      </c>
      <c r="V28" s="16">
        <f t="shared" si="2"/>
        <v>391.07309998448602</v>
      </c>
      <c r="W28" s="16">
        <f t="shared" si="3"/>
        <v>43.073099984486021</v>
      </c>
      <c r="X28" s="16">
        <f t="shared" si="4"/>
        <v>2.6050610870617144</v>
      </c>
      <c r="Y28" s="15">
        <f t="shared" si="5"/>
        <v>4.5848355451969969E-2</v>
      </c>
      <c r="Z28" s="15">
        <f t="shared" si="6"/>
        <v>1.1992624151289988E-2</v>
      </c>
      <c r="AA28" s="15">
        <f t="shared" si="7"/>
        <v>1.9115055013239957E-2</v>
      </c>
      <c r="AB28" s="15">
        <f t="shared" si="8"/>
        <v>2.5652011538833303E-2</v>
      </c>
      <c r="AD28" s="21"/>
    </row>
    <row r="29" spans="1:30" x14ac:dyDescent="0.2">
      <c r="A29" s="63"/>
      <c r="B29" s="64" t="s">
        <v>101</v>
      </c>
      <c r="C29" s="65" t="s">
        <v>102</v>
      </c>
      <c r="D29" s="65" t="s">
        <v>92</v>
      </c>
      <c r="E29" s="66">
        <v>6.1999999999999998E-3</v>
      </c>
      <c r="F29" s="66">
        <v>1.24E-2</v>
      </c>
      <c r="G29" s="1">
        <v>4650</v>
      </c>
      <c r="H29" s="1">
        <v>4650</v>
      </c>
      <c r="I29" s="1">
        <v>57.66</v>
      </c>
      <c r="J29" s="1">
        <v>57.66</v>
      </c>
      <c r="K29" s="1"/>
      <c r="L29" s="1"/>
      <c r="M29" s="1"/>
      <c r="N29" s="1"/>
      <c r="O29" s="1"/>
      <c r="P29" s="1"/>
      <c r="R29" s="1">
        <v>7820</v>
      </c>
      <c r="S29" s="1">
        <v>96.968000000000004</v>
      </c>
      <c r="T29" s="15">
        <f t="shared" si="0"/>
        <v>1.6817204301075268</v>
      </c>
      <c r="U29" s="15">
        <f t="shared" si="1"/>
        <v>1.6560684185686936</v>
      </c>
      <c r="V29" s="16">
        <f t="shared" si="2"/>
        <v>7700.7181463444249</v>
      </c>
      <c r="W29" s="16">
        <f t="shared" si="3"/>
        <v>3050.7181463444249</v>
      </c>
      <c r="X29" s="16">
        <f t="shared" si="4"/>
        <v>37.828905014670866</v>
      </c>
      <c r="Y29" s="15">
        <f t="shared" si="5"/>
        <v>4.5848355451969969E-2</v>
      </c>
      <c r="Z29" s="15">
        <f t="shared" si="6"/>
        <v>1.1992624151289988E-2</v>
      </c>
      <c r="AA29" s="15">
        <f t="shared" si="7"/>
        <v>1.9115055013239957E-2</v>
      </c>
      <c r="AB29" s="15">
        <f t="shared" si="8"/>
        <v>2.5652011538833303E-2</v>
      </c>
      <c r="AD29" s="21"/>
    </row>
    <row r="30" spans="1:30" ht="15" thickBot="1" x14ac:dyDescent="0.25">
      <c r="A30" s="63"/>
      <c r="B30" s="64" t="s">
        <v>3514</v>
      </c>
      <c r="C30" s="65" t="s">
        <v>3515</v>
      </c>
      <c r="D30" s="65" t="s">
        <v>92</v>
      </c>
      <c r="E30" s="66">
        <v>4.0000000000000001E-3</v>
      </c>
      <c r="F30" s="66">
        <v>8.0000000000000002E-3</v>
      </c>
      <c r="G30" s="1">
        <v>6490</v>
      </c>
      <c r="H30" s="1">
        <v>6490</v>
      </c>
      <c r="I30" s="1">
        <v>51.92</v>
      </c>
      <c r="J30" s="1">
        <v>51.92</v>
      </c>
      <c r="K30" s="1"/>
      <c r="L30" s="1"/>
      <c r="M30" s="1"/>
      <c r="N30" s="1"/>
      <c r="O30" s="1"/>
      <c r="P30" s="1"/>
      <c r="R30" s="1">
        <v>10900</v>
      </c>
      <c r="S30" s="1">
        <v>87.2</v>
      </c>
      <c r="T30" s="15">
        <f t="shared" si="0"/>
        <v>1.6795069337442219</v>
      </c>
      <c r="U30" s="15">
        <f t="shared" si="1"/>
        <v>1.6538549222053887</v>
      </c>
      <c r="V30" s="16">
        <f t="shared" si="2"/>
        <v>10733.518445112972</v>
      </c>
      <c r="W30" s="16">
        <f t="shared" si="3"/>
        <v>4243.5184451129717</v>
      </c>
      <c r="X30" s="16">
        <f t="shared" si="4"/>
        <v>33.948147560903777</v>
      </c>
      <c r="Y30" s="15">
        <f t="shared" si="5"/>
        <v>4.5848355451969969E-2</v>
      </c>
      <c r="Z30" s="15">
        <f t="shared" si="6"/>
        <v>1.1992624151289988E-2</v>
      </c>
      <c r="AA30" s="15">
        <f t="shared" si="7"/>
        <v>1.9115055013239957E-2</v>
      </c>
      <c r="AB30" s="15">
        <f t="shared" si="8"/>
        <v>2.5652011538833303E-2</v>
      </c>
      <c r="AD30" s="21"/>
    </row>
    <row r="31" spans="1:30" ht="20.5" thickBot="1" x14ac:dyDescent="0.25">
      <c r="A31" s="8">
        <v>4</v>
      </c>
      <c r="B31" s="9" t="s">
        <v>3518</v>
      </c>
      <c r="C31" s="10" t="s">
        <v>3519</v>
      </c>
      <c r="D31" s="10" t="s">
        <v>95</v>
      </c>
      <c r="E31" s="11">
        <v>0</v>
      </c>
      <c r="F31" s="11">
        <v>6</v>
      </c>
      <c r="G31" s="12">
        <v>2134.1999999999998</v>
      </c>
      <c r="H31" s="12">
        <v>231.81</v>
      </c>
      <c r="I31" s="12">
        <v>1390.86</v>
      </c>
      <c r="J31" s="12">
        <v>472.30793999999997</v>
      </c>
      <c r="K31" s="12">
        <v>439.572</v>
      </c>
      <c r="L31" s="12">
        <v>0</v>
      </c>
      <c r="M31" s="12">
        <v>0</v>
      </c>
      <c r="N31" s="12">
        <v>148.57533599999999</v>
      </c>
      <c r="O31" s="12">
        <v>217.61451432000001</v>
      </c>
      <c r="P31" s="13">
        <v>112.8066590448</v>
      </c>
      <c r="R31" s="12">
        <v>295.88</v>
      </c>
      <c r="S31" s="12">
        <v>758.61540000000002</v>
      </c>
      <c r="T31" s="15"/>
      <c r="U31" s="15"/>
      <c r="V31" s="16"/>
      <c r="W31" s="16"/>
      <c r="X31" s="16"/>
      <c r="Y31" s="15"/>
      <c r="Z31" s="15"/>
      <c r="AA31" s="15"/>
      <c r="AB31" s="15"/>
      <c r="AD31" s="21"/>
    </row>
    <row r="32" spans="1:30" x14ac:dyDescent="0.2">
      <c r="A32" s="63"/>
      <c r="B32" s="64" t="s">
        <v>405</v>
      </c>
      <c r="C32" s="65" t="s">
        <v>406</v>
      </c>
      <c r="D32" s="65" t="s">
        <v>92</v>
      </c>
      <c r="E32" s="66">
        <v>1.1299999999999999E-3</v>
      </c>
      <c r="F32" s="66">
        <v>6.7799999999999996E-3</v>
      </c>
      <c r="G32" s="1">
        <v>939</v>
      </c>
      <c r="H32" s="1">
        <v>939</v>
      </c>
      <c r="I32" s="1">
        <v>6.3664199999999997</v>
      </c>
      <c r="J32" s="1">
        <v>6.3664199999999997</v>
      </c>
      <c r="K32" s="1"/>
      <c r="L32" s="1"/>
      <c r="M32" s="1"/>
      <c r="N32" s="1"/>
      <c r="O32" s="1"/>
      <c r="P32" s="1"/>
      <c r="R32" s="1">
        <v>2570</v>
      </c>
      <c r="S32" s="1">
        <v>17.424600000000002</v>
      </c>
      <c r="T32" s="15">
        <f t="shared" si="0"/>
        <v>2.736954206602769</v>
      </c>
      <c r="U32" s="15">
        <f t="shared" si="1"/>
        <v>2.7113021950639355</v>
      </c>
      <c r="V32" s="16">
        <f t="shared" si="2"/>
        <v>2545.9127611650356</v>
      </c>
      <c r="W32" s="16">
        <f t="shared" si="3"/>
        <v>1606.9127611650356</v>
      </c>
      <c r="X32" s="16">
        <f t="shared" si="4"/>
        <v>10.894868520698941</v>
      </c>
      <c r="Y32" s="15">
        <f t="shared" si="5"/>
        <v>4.5848355451969969E-2</v>
      </c>
      <c r="Z32" s="15">
        <f t="shared" si="6"/>
        <v>1.1992624151289988E-2</v>
      </c>
      <c r="AA32" s="15">
        <f t="shared" si="7"/>
        <v>1.9115055013239957E-2</v>
      </c>
      <c r="AB32" s="15">
        <f t="shared" si="8"/>
        <v>2.5652011538833303E-2</v>
      </c>
      <c r="AD32" s="21"/>
    </row>
    <row r="33" spans="1:30" x14ac:dyDescent="0.2">
      <c r="A33" s="63"/>
      <c r="B33" s="64" t="s">
        <v>3510</v>
      </c>
      <c r="C33" s="65" t="s">
        <v>3511</v>
      </c>
      <c r="D33" s="65" t="s">
        <v>98</v>
      </c>
      <c r="E33" s="66">
        <v>0.3</v>
      </c>
      <c r="F33" s="66">
        <v>1.8</v>
      </c>
      <c r="G33" s="1">
        <v>33.700000000000003</v>
      </c>
      <c r="H33" s="1">
        <v>33.700000000000003</v>
      </c>
      <c r="I33" s="1">
        <v>60.66</v>
      </c>
      <c r="J33" s="1">
        <v>60.66</v>
      </c>
      <c r="K33" s="1"/>
      <c r="L33" s="1"/>
      <c r="M33" s="1"/>
      <c r="N33" s="1"/>
      <c r="O33" s="1"/>
      <c r="P33" s="1"/>
      <c r="R33" s="1">
        <v>54.8</v>
      </c>
      <c r="S33" s="1">
        <v>98.64</v>
      </c>
      <c r="T33" s="15">
        <f t="shared" si="0"/>
        <v>1.6261127596439167</v>
      </c>
      <c r="U33" s="15">
        <f t="shared" si="1"/>
        <v>1.6004607481050834</v>
      </c>
      <c r="V33" s="16">
        <f t="shared" si="2"/>
        <v>53.935527211141313</v>
      </c>
      <c r="W33" s="16">
        <f t="shared" si="3"/>
        <v>20.23552721114131</v>
      </c>
      <c r="X33" s="16">
        <f t="shared" si="4"/>
        <v>36.423948980054362</v>
      </c>
      <c r="Y33" s="15">
        <f t="shared" si="5"/>
        <v>4.5848355451969969E-2</v>
      </c>
      <c r="Z33" s="15">
        <f t="shared" si="6"/>
        <v>1.1992624151289988E-2</v>
      </c>
      <c r="AA33" s="15">
        <f t="shared" si="7"/>
        <v>1.9115055013239957E-2</v>
      </c>
      <c r="AB33" s="15">
        <f t="shared" si="8"/>
        <v>2.5652011538833303E-2</v>
      </c>
      <c r="AD33" s="21"/>
    </row>
    <row r="34" spans="1:30" x14ac:dyDescent="0.2">
      <c r="A34" s="63"/>
      <c r="B34" s="64" t="s">
        <v>3512</v>
      </c>
      <c r="C34" s="65" t="s">
        <v>3513</v>
      </c>
      <c r="D34" s="65" t="s">
        <v>98</v>
      </c>
      <c r="E34" s="66">
        <v>6.0000000000000001E-3</v>
      </c>
      <c r="F34" s="66">
        <v>3.5999999999999997E-2</v>
      </c>
      <c r="G34" s="1">
        <v>44.1</v>
      </c>
      <c r="H34" s="1">
        <v>44.1</v>
      </c>
      <c r="I34" s="1">
        <v>1.5875999999999999</v>
      </c>
      <c r="J34" s="1">
        <v>1.5875999999999999</v>
      </c>
      <c r="K34" s="1"/>
      <c r="L34" s="1"/>
      <c r="M34" s="1"/>
      <c r="N34" s="1"/>
      <c r="O34" s="1"/>
      <c r="P34" s="1"/>
      <c r="R34" s="1">
        <v>75.900000000000006</v>
      </c>
      <c r="S34" s="1">
        <v>2.7324000000000002</v>
      </c>
      <c r="T34" s="15">
        <f t="shared" si="0"/>
        <v>1.7210884353741498</v>
      </c>
      <c r="U34" s="15">
        <f t="shared" si="1"/>
        <v>1.6954364238353166</v>
      </c>
      <c r="V34" s="16">
        <f t="shared" si="2"/>
        <v>74.768746291137461</v>
      </c>
      <c r="W34" s="16">
        <f t="shared" si="3"/>
        <v>30.66874629113746</v>
      </c>
      <c r="X34" s="16">
        <f t="shared" si="4"/>
        <v>1.1040748664809485</v>
      </c>
      <c r="Y34" s="15">
        <f t="shared" si="5"/>
        <v>4.5848355451969969E-2</v>
      </c>
      <c r="Z34" s="15">
        <f t="shared" si="6"/>
        <v>1.1992624151289988E-2</v>
      </c>
      <c r="AA34" s="15">
        <f t="shared" si="7"/>
        <v>1.9115055013239957E-2</v>
      </c>
      <c r="AB34" s="15">
        <f t="shared" si="8"/>
        <v>2.5652011538833303E-2</v>
      </c>
      <c r="AD34" s="21"/>
    </row>
    <row r="35" spans="1:30" x14ac:dyDescent="0.2">
      <c r="A35" s="63"/>
      <c r="B35" s="64" t="s">
        <v>409</v>
      </c>
      <c r="C35" s="65" t="s">
        <v>410</v>
      </c>
      <c r="D35" s="65" t="s">
        <v>41</v>
      </c>
      <c r="E35" s="66">
        <v>4.5999999999999999E-2</v>
      </c>
      <c r="F35" s="66">
        <v>0.27600000000000002</v>
      </c>
      <c r="G35" s="1">
        <v>42.8</v>
      </c>
      <c r="H35" s="1">
        <v>42.8</v>
      </c>
      <c r="I35" s="1">
        <v>11.812799999999999</v>
      </c>
      <c r="J35" s="1">
        <v>11.812799999999999</v>
      </c>
      <c r="K35" s="1"/>
      <c r="L35" s="1"/>
      <c r="M35" s="1"/>
      <c r="N35" s="1"/>
      <c r="O35" s="1"/>
      <c r="P35" s="1"/>
      <c r="R35" s="1">
        <v>53.4</v>
      </c>
      <c r="S35" s="1">
        <v>14.7384</v>
      </c>
      <c r="T35" s="15">
        <f t="shared" si="0"/>
        <v>1.2476635514018692</v>
      </c>
      <c r="U35" s="15">
        <f t="shared" si="1"/>
        <v>1.222011539863036</v>
      </c>
      <c r="V35" s="16">
        <f t="shared" si="2"/>
        <v>52.302093906137941</v>
      </c>
      <c r="W35" s="16">
        <f t="shared" si="3"/>
        <v>9.5020939061379437</v>
      </c>
      <c r="X35" s="16">
        <f t="shared" si="4"/>
        <v>2.6225779180940725</v>
      </c>
      <c r="Y35" s="15">
        <f t="shared" si="5"/>
        <v>4.5848355451969969E-2</v>
      </c>
      <c r="Z35" s="15">
        <f t="shared" si="6"/>
        <v>1.1992624151289988E-2</v>
      </c>
      <c r="AA35" s="15">
        <f t="shared" si="7"/>
        <v>1.9115055013239957E-2</v>
      </c>
      <c r="AB35" s="15">
        <f t="shared" si="8"/>
        <v>2.5652011538833303E-2</v>
      </c>
      <c r="AD35" s="21"/>
    </row>
    <row r="36" spans="1:30" x14ac:dyDescent="0.2">
      <c r="A36" s="63"/>
      <c r="B36" s="64" t="s">
        <v>172</v>
      </c>
      <c r="C36" s="65" t="s">
        <v>173</v>
      </c>
      <c r="D36" s="65" t="s">
        <v>139</v>
      </c>
      <c r="E36" s="66">
        <v>3.024E-2</v>
      </c>
      <c r="F36" s="66">
        <v>0.18143999999999999</v>
      </c>
      <c r="G36" s="1">
        <v>348</v>
      </c>
      <c r="H36" s="1">
        <v>348</v>
      </c>
      <c r="I36" s="1">
        <v>63.141120000000001</v>
      </c>
      <c r="J36" s="1">
        <v>63.141120000000001</v>
      </c>
      <c r="K36" s="1"/>
      <c r="L36" s="1"/>
      <c r="M36" s="1"/>
      <c r="N36" s="1"/>
      <c r="O36" s="1"/>
      <c r="P36" s="1"/>
      <c r="R36" s="1">
        <v>400</v>
      </c>
      <c r="S36" s="1">
        <v>72.575999999999993</v>
      </c>
      <c r="T36" s="15">
        <f t="shared" si="0"/>
        <v>1.1494252873563218</v>
      </c>
      <c r="U36" s="15">
        <f t="shared" si="1"/>
        <v>1.1237732758174885</v>
      </c>
      <c r="V36" s="16">
        <f t="shared" si="2"/>
        <v>391.07309998448602</v>
      </c>
      <c r="W36" s="16">
        <f t="shared" si="3"/>
        <v>43.073099984486021</v>
      </c>
      <c r="X36" s="16">
        <f t="shared" si="4"/>
        <v>7.8151832611851431</v>
      </c>
      <c r="Y36" s="15">
        <f t="shared" si="5"/>
        <v>4.5848355451969969E-2</v>
      </c>
      <c r="Z36" s="15">
        <f t="shared" si="6"/>
        <v>1.1992624151289988E-2</v>
      </c>
      <c r="AA36" s="15">
        <f t="shared" si="7"/>
        <v>1.9115055013239957E-2</v>
      </c>
      <c r="AB36" s="15">
        <f t="shared" si="8"/>
        <v>2.5652011538833303E-2</v>
      </c>
      <c r="AD36" s="21"/>
    </row>
    <row r="37" spans="1:30" x14ac:dyDescent="0.2">
      <c r="A37" s="63"/>
      <c r="B37" s="64" t="s">
        <v>101</v>
      </c>
      <c r="C37" s="65" t="s">
        <v>102</v>
      </c>
      <c r="D37" s="65" t="s">
        <v>92</v>
      </c>
      <c r="E37" s="66">
        <v>6.1999999999999998E-3</v>
      </c>
      <c r="F37" s="66">
        <v>3.7199999999999997E-2</v>
      </c>
      <c r="G37" s="1">
        <v>4650</v>
      </c>
      <c r="H37" s="1">
        <v>4650</v>
      </c>
      <c r="I37" s="1">
        <v>172.98</v>
      </c>
      <c r="J37" s="1">
        <v>172.98</v>
      </c>
      <c r="K37" s="1"/>
      <c r="L37" s="1"/>
      <c r="M37" s="1"/>
      <c r="N37" s="1"/>
      <c r="O37" s="1"/>
      <c r="P37" s="1"/>
      <c r="R37" s="1">
        <v>7820</v>
      </c>
      <c r="S37" s="1">
        <v>290.904</v>
      </c>
      <c r="T37" s="15">
        <f t="shared" si="0"/>
        <v>1.6817204301075268</v>
      </c>
      <c r="U37" s="15">
        <f t="shared" si="1"/>
        <v>1.6560684185686936</v>
      </c>
      <c r="V37" s="16">
        <f t="shared" si="2"/>
        <v>7700.7181463444249</v>
      </c>
      <c r="W37" s="16">
        <f t="shared" si="3"/>
        <v>3050.7181463444249</v>
      </c>
      <c r="X37" s="16">
        <f t="shared" si="4"/>
        <v>113.4867150440126</v>
      </c>
      <c r="Y37" s="15">
        <f t="shared" si="5"/>
        <v>4.5848355451969969E-2</v>
      </c>
      <c r="Z37" s="15">
        <f t="shared" si="6"/>
        <v>1.1992624151289988E-2</v>
      </c>
      <c r="AA37" s="15">
        <f t="shared" si="7"/>
        <v>1.9115055013239957E-2</v>
      </c>
      <c r="AB37" s="15">
        <f t="shared" si="8"/>
        <v>2.5652011538833303E-2</v>
      </c>
      <c r="AD37" s="21"/>
    </row>
    <row r="38" spans="1:30" ht="15" thickBot="1" x14ac:dyDescent="0.25">
      <c r="A38" s="63"/>
      <c r="B38" s="64" t="s">
        <v>3514</v>
      </c>
      <c r="C38" s="65" t="s">
        <v>3515</v>
      </c>
      <c r="D38" s="65" t="s">
        <v>92</v>
      </c>
      <c r="E38" s="66">
        <v>4.0000000000000001E-3</v>
      </c>
      <c r="F38" s="66">
        <v>2.4E-2</v>
      </c>
      <c r="G38" s="1">
        <v>6490</v>
      </c>
      <c r="H38" s="1">
        <v>6490</v>
      </c>
      <c r="I38" s="1">
        <v>155.76</v>
      </c>
      <c r="J38" s="1">
        <v>155.76</v>
      </c>
      <c r="K38" s="1"/>
      <c r="L38" s="1"/>
      <c r="M38" s="1"/>
      <c r="N38" s="1"/>
      <c r="O38" s="1"/>
      <c r="P38" s="1"/>
      <c r="R38" s="1">
        <v>10900</v>
      </c>
      <c r="S38" s="1">
        <v>261.60000000000002</v>
      </c>
      <c r="T38" s="15">
        <f t="shared" si="0"/>
        <v>1.6795069337442219</v>
      </c>
      <c r="U38" s="15">
        <f t="shared" si="1"/>
        <v>1.6538549222053887</v>
      </c>
      <c r="V38" s="16">
        <f t="shared" si="2"/>
        <v>10733.518445112972</v>
      </c>
      <c r="W38" s="16">
        <f t="shared" si="3"/>
        <v>4243.5184451129717</v>
      </c>
      <c r="X38" s="16">
        <f t="shared" si="4"/>
        <v>101.84444268271132</v>
      </c>
      <c r="Y38" s="15">
        <f t="shared" si="5"/>
        <v>4.5848355451969969E-2</v>
      </c>
      <c r="Z38" s="15">
        <f t="shared" si="6"/>
        <v>1.1992624151289988E-2</v>
      </c>
      <c r="AA38" s="15">
        <f t="shared" si="7"/>
        <v>1.9115055013239957E-2</v>
      </c>
      <c r="AB38" s="15">
        <f t="shared" si="8"/>
        <v>2.5652011538833303E-2</v>
      </c>
      <c r="AD38" s="21"/>
    </row>
    <row r="39" spans="1:30" ht="20.5" thickBot="1" x14ac:dyDescent="0.25">
      <c r="A39" s="8">
        <v>5</v>
      </c>
      <c r="B39" s="9" t="s">
        <v>3520</v>
      </c>
      <c r="C39" s="10" t="s">
        <v>3521</v>
      </c>
      <c r="D39" s="10" t="s">
        <v>41</v>
      </c>
      <c r="E39" s="11">
        <v>0</v>
      </c>
      <c r="F39" s="11">
        <v>1</v>
      </c>
      <c r="G39" s="12">
        <v>2189.06</v>
      </c>
      <c r="H39" s="12">
        <v>220.2</v>
      </c>
      <c r="I39" s="12">
        <v>220.2</v>
      </c>
      <c r="J39" s="12">
        <v>54.8</v>
      </c>
      <c r="K39" s="12">
        <v>61.253</v>
      </c>
      <c r="L39" s="12">
        <v>0</v>
      </c>
      <c r="M39" s="12">
        <v>0</v>
      </c>
      <c r="N39" s="12">
        <v>20.703513999999998</v>
      </c>
      <c r="O39" s="12">
        <v>39.185410179999998</v>
      </c>
      <c r="P39" s="13">
        <v>20.312869385199999</v>
      </c>
      <c r="R39" s="12">
        <v>244.58</v>
      </c>
      <c r="S39" s="12">
        <v>57.7</v>
      </c>
      <c r="T39" s="15"/>
      <c r="U39" s="15"/>
      <c r="V39" s="16"/>
      <c r="W39" s="16"/>
      <c r="X39" s="16"/>
      <c r="Y39" s="15"/>
      <c r="Z39" s="15"/>
      <c r="AA39" s="15"/>
      <c r="AB39" s="15"/>
      <c r="AD39" s="21"/>
    </row>
    <row r="40" spans="1:30" ht="15" thickBot="1" x14ac:dyDescent="0.25">
      <c r="A40" s="63"/>
      <c r="B40" s="64" t="s">
        <v>3522</v>
      </c>
      <c r="C40" s="65" t="s">
        <v>3523</v>
      </c>
      <c r="D40" s="65" t="s">
        <v>41</v>
      </c>
      <c r="E40" s="66">
        <v>0.01</v>
      </c>
      <c r="F40" s="66">
        <v>0.01</v>
      </c>
      <c r="G40" s="1">
        <v>5480</v>
      </c>
      <c r="H40" s="1">
        <v>5480</v>
      </c>
      <c r="I40" s="1">
        <v>54.8</v>
      </c>
      <c r="J40" s="1">
        <v>54.8</v>
      </c>
      <c r="K40" s="1"/>
      <c r="L40" s="1"/>
      <c r="M40" s="1"/>
      <c r="N40" s="1"/>
      <c r="O40" s="1"/>
      <c r="P40" s="1"/>
      <c r="R40" s="1">
        <v>5770</v>
      </c>
      <c r="S40" s="1">
        <v>57.7</v>
      </c>
      <c r="T40" s="15">
        <f t="shared" si="0"/>
        <v>1.052919708029197</v>
      </c>
      <c r="U40" s="15">
        <f t="shared" si="1"/>
        <v>1.0272676964903638</v>
      </c>
      <c r="V40" s="16">
        <f t="shared" si="2"/>
        <v>5629.4269767671931</v>
      </c>
      <c r="W40" s="16">
        <f t="shared" si="3"/>
        <v>149.42697676719308</v>
      </c>
      <c r="X40" s="16">
        <f t="shared" si="4"/>
        <v>1.4942697676719308</v>
      </c>
      <c r="Y40" s="15">
        <f t="shared" si="5"/>
        <v>4.5848355451969969E-2</v>
      </c>
      <c r="Z40" s="15">
        <f t="shared" si="6"/>
        <v>1.1992624151289988E-2</v>
      </c>
      <c r="AA40" s="15">
        <f t="shared" si="7"/>
        <v>1.9115055013239957E-2</v>
      </c>
      <c r="AB40" s="15">
        <f t="shared" si="8"/>
        <v>2.5652011538833303E-2</v>
      </c>
      <c r="AD40" s="21"/>
    </row>
    <row r="41" spans="1:30" ht="20" x14ac:dyDescent="0.2">
      <c r="A41" s="67">
        <v>6</v>
      </c>
      <c r="B41" s="68" t="s">
        <v>3524</v>
      </c>
      <c r="C41" s="69" t="s">
        <v>3525</v>
      </c>
      <c r="D41" s="69" t="s">
        <v>41</v>
      </c>
      <c r="E41" s="70">
        <v>0</v>
      </c>
      <c r="F41" s="70">
        <v>1</v>
      </c>
      <c r="G41" s="71">
        <v>566.41</v>
      </c>
      <c r="H41" s="71">
        <v>124.77</v>
      </c>
      <c r="I41" s="71">
        <v>124.77</v>
      </c>
      <c r="J41" s="71">
        <v>0</v>
      </c>
      <c r="K41" s="71">
        <v>41.808999999999997</v>
      </c>
      <c r="L41" s="71">
        <v>0</v>
      </c>
      <c r="M41" s="71">
        <v>23.95</v>
      </c>
      <c r="N41" s="71">
        <v>14.131442</v>
      </c>
      <c r="O41" s="71">
        <v>29.559463539999999</v>
      </c>
      <c r="P41" s="72">
        <v>15.3229867756</v>
      </c>
      <c r="R41" s="71">
        <v>142.13999999999999</v>
      </c>
      <c r="S41" s="71">
        <v>0</v>
      </c>
      <c r="T41" s="15"/>
      <c r="U41" s="15"/>
      <c r="V41" s="16"/>
      <c r="W41" s="16"/>
      <c r="X41" s="16"/>
      <c r="Y41" s="15"/>
      <c r="Z41" s="15"/>
      <c r="AA41" s="15"/>
      <c r="AB41" s="15"/>
      <c r="AD41" s="21"/>
    </row>
    <row r="42" spans="1:30" ht="15" thickBot="1" x14ac:dyDescent="0.25">
      <c r="A42" s="73">
        <v>7</v>
      </c>
      <c r="B42" s="74" t="s">
        <v>3526</v>
      </c>
      <c r="C42" s="75" t="s">
        <v>3527</v>
      </c>
      <c r="D42" s="75" t="s">
        <v>38</v>
      </c>
      <c r="E42" s="76">
        <v>0</v>
      </c>
      <c r="F42" s="76">
        <v>5</v>
      </c>
      <c r="G42" s="77">
        <v>2602.75</v>
      </c>
      <c r="H42" s="77">
        <v>396.71</v>
      </c>
      <c r="I42" s="77">
        <v>1983.55</v>
      </c>
      <c r="J42" s="77">
        <v>81.599999999999994</v>
      </c>
      <c r="K42" s="77">
        <v>419.315</v>
      </c>
      <c r="L42" s="77">
        <v>0</v>
      </c>
      <c r="M42" s="77">
        <v>0</v>
      </c>
      <c r="N42" s="77">
        <v>141.72846999999999</v>
      </c>
      <c r="O42" s="77">
        <v>450.58358390000001</v>
      </c>
      <c r="P42" s="78">
        <v>233.572787546</v>
      </c>
      <c r="R42" s="77">
        <v>468.98</v>
      </c>
      <c r="S42" s="77">
        <v>142.4</v>
      </c>
      <c r="T42" s="15"/>
      <c r="U42" s="15"/>
      <c r="V42" s="16"/>
      <c r="W42" s="16"/>
      <c r="X42" s="16"/>
      <c r="Y42" s="15"/>
      <c r="Z42" s="15"/>
      <c r="AA42" s="15"/>
      <c r="AB42" s="15"/>
      <c r="AD42" s="21"/>
    </row>
    <row r="43" spans="1:30" ht="15" thickBot="1" x14ac:dyDescent="0.25">
      <c r="A43" s="63"/>
      <c r="B43" s="64" t="s">
        <v>3528</v>
      </c>
      <c r="C43" s="65" t="s">
        <v>3529</v>
      </c>
      <c r="D43" s="65" t="s">
        <v>139</v>
      </c>
      <c r="E43" s="66">
        <v>6.4000000000000005E-4</v>
      </c>
      <c r="F43" s="66">
        <v>3.2000000000000002E-3</v>
      </c>
      <c r="G43" s="1">
        <v>25500</v>
      </c>
      <c r="H43" s="1">
        <v>25500</v>
      </c>
      <c r="I43" s="1">
        <v>81.599999999999994</v>
      </c>
      <c r="J43" s="1">
        <v>81.599999999999994</v>
      </c>
      <c r="K43" s="1"/>
      <c r="L43" s="1"/>
      <c r="M43" s="1"/>
      <c r="N43" s="1"/>
      <c r="O43" s="1"/>
      <c r="P43" s="1"/>
      <c r="R43" s="1">
        <v>44500</v>
      </c>
      <c r="S43" s="1">
        <v>142.4</v>
      </c>
      <c r="T43" s="15">
        <f t="shared" si="0"/>
        <v>1.7450980392156863</v>
      </c>
      <c r="U43" s="15">
        <f t="shared" si="1"/>
        <v>1.7194460276768531</v>
      </c>
      <c r="V43" s="16">
        <f t="shared" si="2"/>
        <v>43845.873705759754</v>
      </c>
      <c r="W43" s="16">
        <f t="shared" si="3"/>
        <v>18345.873705759754</v>
      </c>
      <c r="X43" s="16">
        <f t="shared" si="4"/>
        <v>58.706795858431214</v>
      </c>
      <c r="Y43" s="15">
        <f t="shared" si="5"/>
        <v>4.5848355451969969E-2</v>
      </c>
      <c r="Z43" s="15">
        <f t="shared" si="6"/>
        <v>1.1992624151289988E-2</v>
      </c>
      <c r="AA43" s="15">
        <f t="shared" si="7"/>
        <v>1.9115055013239957E-2</v>
      </c>
      <c r="AB43" s="15">
        <f t="shared" si="8"/>
        <v>2.5652011538833303E-2</v>
      </c>
      <c r="AD43" s="21"/>
    </row>
    <row r="44" spans="1:30" x14ac:dyDescent="0.2">
      <c r="A44" s="67">
        <v>8</v>
      </c>
      <c r="B44" s="68" t="s">
        <v>3530</v>
      </c>
      <c r="C44" s="69" t="s">
        <v>3531</v>
      </c>
      <c r="D44" s="69" t="s">
        <v>38</v>
      </c>
      <c r="E44" s="70">
        <v>0</v>
      </c>
      <c r="F44" s="70">
        <v>5</v>
      </c>
      <c r="G44" s="71">
        <v>686.37</v>
      </c>
      <c r="H44" s="71">
        <v>189.59</v>
      </c>
      <c r="I44" s="71">
        <v>947.95</v>
      </c>
      <c r="J44" s="71">
        <v>0</v>
      </c>
      <c r="K44" s="71">
        <v>152.24299999999999</v>
      </c>
      <c r="L44" s="71">
        <v>169</v>
      </c>
      <c r="M44" s="71">
        <v>234.25</v>
      </c>
      <c r="N44" s="71">
        <v>51.458134000000001</v>
      </c>
      <c r="O44" s="71">
        <v>224.57191958000001</v>
      </c>
      <c r="P44" s="72">
        <v>116.4132275012</v>
      </c>
      <c r="R44" s="71">
        <v>222.4</v>
      </c>
      <c r="S44" s="71">
        <v>0</v>
      </c>
      <c r="T44" s="15"/>
      <c r="U44" s="15"/>
      <c r="V44" s="16"/>
      <c r="W44" s="16"/>
      <c r="X44" s="16"/>
      <c r="Y44" s="15"/>
      <c r="Z44" s="15"/>
      <c r="AA44" s="15"/>
      <c r="AB44" s="15"/>
      <c r="AD44" s="21"/>
    </row>
    <row r="45" spans="1:30" ht="15" thickBot="1" x14ac:dyDescent="0.25">
      <c r="A45" s="73">
        <v>9</v>
      </c>
      <c r="B45" s="74" t="s">
        <v>2030</v>
      </c>
      <c r="C45" s="75" t="s">
        <v>2031</v>
      </c>
      <c r="D45" s="75" t="s">
        <v>95</v>
      </c>
      <c r="E45" s="76">
        <v>0</v>
      </c>
      <c r="F45" s="76">
        <v>20</v>
      </c>
      <c r="G45" s="77">
        <v>34.619999999999997</v>
      </c>
      <c r="H45" s="77">
        <v>29.86</v>
      </c>
      <c r="I45" s="77">
        <v>597.20000000000005</v>
      </c>
      <c r="J45" s="77">
        <v>146.4</v>
      </c>
      <c r="K45" s="77">
        <v>215.68</v>
      </c>
      <c r="L45" s="77">
        <v>0</v>
      </c>
      <c r="M45" s="77">
        <v>0</v>
      </c>
      <c r="N45" s="77">
        <v>72.899839999999998</v>
      </c>
      <c r="O45" s="77">
        <v>106.7745408</v>
      </c>
      <c r="P45" s="78">
        <v>55.349613312000002</v>
      </c>
      <c r="R45" s="77">
        <v>36.450000000000003</v>
      </c>
      <c r="S45" s="77">
        <v>233.76</v>
      </c>
      <c r="T45" s="15"/>
      <c r="U45" s="15"/>
      <c r="V45" s="16"/>
      <c r="W45" s="16"/>
      <c r="X45" s="16"/>
      <c r="Y45" s="15"/>
      <c r="Z45" s="15"/>
      <c r="AA45" s="15"/>
      <c r="AB45" s="15"/>
      <c r="AD45" s="21"/>
    </row>
    <row r="46" spans="1:30" x14ac:dyDescent="0.2">
      <c r="A46" s="63"/>
      <c r="B46" s="64" t="s">
        <v>2032</v>
      </c>
      <c r="C46" s="65" t="s">
        <v>2033</v>
      </c>
      <c r="D46" s="65" t="s">
        <v>92</v>
      </c>
      <c r="E46" s="66">
        <v>1E-3</v>
      </c>
      <c r="F46" s="66">
        <v>0.02</v>
      </c>
      <c r="G46" s="1">
        <v>6300</v>
      </c>
      <c r="H46" s="1">
        <v>6300</v>
      </c>
      <c r="I46" s="1">
        <v>126</v>
      </c>
      <c r="J46" s="1">
        <v>126</v>
      </c>
      <c r="K46" s="1"/>
      <c r="L46" s="1"/>
      <c r="M46" s="1"/>
      <c r="N46" s="1"/>
      <c r="O46" s="1"/>
      <c r="P46" s="1"/>
      <c r="R46" s="1">
        <v>10500</v>
      </c>
      <c r="S46" s="1">
        <v>210</v>
      </c>
      <c r="T46" s="15">
        <f t="shared" si="0"/>
        <v>1.6666666666666667</v>
      </c>
      <c r="U46" s="15">
        <f t="shared" si="1"/>
        <v>1.6410146551278335</v>
      </c>
      <c r="V46" s="16">
        <f t="shared" si="2"/>
        <v>10338.392327305352</v>
      </c>
      <c r="W46" s="16">
        <f t="shared" si="3"/>
        <v>4038.3923273053515</v>
      </c>
      <c r="X46" s="16">
        <f t="shared" si="4"/>
        <v>80.767846546107037</v>
      </c>
      <c r="Y46" s="15">
        <f t="shared" si="5"/>
        <v>4.5848355451969969E-2</v>
      </c>
      <c r="Z46" s="15">
        <f t="shared" si="6"/>
        <v>1.1992624151289988E-2</v>
      </c>
      <c r="AA46" s="15">
        <f t="shared" si="7"/>
        <v>1.9115055013239957E-2</v>
      </c>
      <c r="AB46" s="15">
        <f t="shared" si="8"/>
        <v>2.5652011538833303E-2</v>
      </c>
      <c r="AD46" s="21"/>
    </row>
    <row r="47" spans="1:30" ht="15" thickBot="1" x14ac:dyDescent="0.25">
      <c r="A47" s="63"/>
      <c r="B47" s="64" t="s">
        <v>2034</v>
      </c>
      <c r="C47" s="65" t="s">
        <v>2035</v>
      </c>
      <c r="D47" s="65" t="s">
        <v>95</v>
      </c>
      <c r="E47" s="66">
        <v>1.2</v>
      </c>
      <c r="F47" s="66">
        <v>24</v>
      </c>
      <c r="G47" s="1">
        <v>0.85</v>
      </c>
      <c r="H47" s="1">
        <v>0.85</v>
      </c>
      <c r="I47" s="1">
        <v>20.399999999999999</v>
      </c>
      <c r="J47" s="1">
        <v>20.399999999999999</v>
      </c>
      <c r="K47" s="1"/>
      <c r="L47" s="1"/>
      <c r="M47" s="1"/>
      <c r="N47" s="1"/>
      <c r="O47" s="1"/>
      <c r="P47" s="1"/>
      <c r="R47" s="1">
        <v>0.99</v>
      </c>
      <c r="S47" s="1">
        <v>23.76</v>
      </c>
      <c r="T47" s="15">
        <f t="shared" si="0"/>
        <v>1.1647058823529413</v>
      </c>
      <c r="U47" s="15">
        <f t="shared" si="1"/>
        <v>1.139053870814108</v>
      </c>
      <c r="V47" s="16">
        <f t="shared" si="2"/>
        <v>0.96819579019199176</v>
      </c>
      <c r="W47" s="16">
        <f t="shared" si="3"/>
        <v>0.11819579019199178</v>
      </c>
      <c r="X47" s="16">
        <f t="shared" si="4"/>
        <v>2.8366989646078027</v>
      </c>
      <c r="Y47" s="15">
        <f t="shared" si="5"/>
        <v>4.5848355451969969E-2</v>
      </c>
      <c r="Z47" s="15">
        <f t="shared" si="6"/>
        <v>1.1992624151289988E-2</v>
      </c>
      <c r="AA47" s="15">
        <f t="shared" si="7"/>
        <v>1.9115055013239957E-2</v>
      </c>
      <c r="AB47" s="15">
        <f t="shared" si="8"/>
        <v>2.5652011538833303E-2</v>
      </c>
      <c r="AD47" s="21"/>
    </row>
    <row r="48" spans="1:30" x14ac:dyDescent="0.2">
      <c r="A48" s="67">
        <v>10</v>
      </c>
      <c r="B48" s="68" t="s">
        <v>2036</v>
      </c>
      <c r="C48" s="69" t="s">
        <v>2037</v>
      </c>
      <c r="D48" s="69" t="s">
        <v>95</v>
      </c>
      <c r="E48" s="70">
        <v>0</v>
      </c>
      <c r="F48" s="70">
        <v>20</v>
      </c>
      <c r="G48" s="71">
        <v>18.86</v>
      </c>
      <c r="H48" s="71">
        <v>12.68</v>
      </c>
      <c r="I48" s="71">
        <v>253.6</v>
      </c>
      <c r="J48" s="71">
        <v>0</v>
      </c>
      <c r="K48" s="71">
        <v>121.32</v>
      </c>
      <c r="L48" s="71">
        <v>0</v>
      </c>
      <c r="M48" s="71">
        <v>0</v>
      </c>
      <c r="N48" s="71">
        <v>41.006160000000001</v>
      </c>
      <c r="O48" s="71">
        <v>60.060679200000003</v>
      </c>
      <c r="P48" s="72">
        <v>31.134157488</v>
      </c>
      <c r="R48" s="71">
        <v>13.93</v>
      </c>
      <c r="S48" s="71">
        <v>0</v>
      </c>
      <c r="T48" s="15"/>
      <c r="U48" s="15"/>
      <c r="V48" s="16"/>
      <c r="W48" s="16"/>
      <c r="X48" s="16"/>
      <c r="Y48" s="15"/>
      <c r="Z48" s="15"/>
      <c r="AA48" s="15"/>
      <c r="AB48" s="15"/>
      <c r="AD48" s="21"/>
    </row>
    <row r="49" spans="1:30" ht="20.5" thickBot="1" x14ac:dyDescent="0.25">
      <c r="A49" s="73">
        <v>11</v>
      </c>
      <c r="B49" s="74" t="s">
        <v>3532</v>
      </c>
      <c r="C49" s="75" t="s">
        <v>3533</v>
      </c>
      <c r="D49" s="75" t="s">
        <v>95</v>
      </c>
      <c r="E49" s="76">
        <v>0</v>
      </c>
      <c r="F49" s="76">
        <v>6</v>
      </c>
      <c r="G49" s="77">
        <v>423.69</v>
      </c>
      <c r="H49" s="77">
        <v>69.709999999999994</v>
      </c>
      <c r="I49" s="77">
        <v>418.26</v>
      </c>
      <c r="J49" s="77">
        <v>115.57680000000001</v>
      </c>
      <c r="K49" s="77">
        <v>98.16</v>
      </c>
      <c r="L49" s="77">
        <v>0</v>
      </c>
      <c r="M49" s="77">
        <v>0</v>
      </c>
      <c r="N49" s="77">
        <v>33.178080000000001</v>
      </c>
      <c r="O49" s="77">
        <v>71.7052896</v>
      </c>
      <c r="P49" s="78">
        <v>37.170471743999997</v>
      </c>
      <c r="R49" s="77">
        <v>77.760000000000005</v>
      </c>
      <c r="S49" s="77">
        <v>121.224</v>
      </c>
      <c r="T49" s="15"/>
      <c r="U49" s="15"/>
      <c r="V49" s="16"/>
      <c r="W49" s="16"/>
      <c r="X49" s="16"/>
      <c r="Y49" s="15"/>
      <c r="Z49" s="15"/>
      <c r="AA49" s="15"/>
      <c r="AB49" s="15"/>
      <c r="AD49" s="21"/>
    </row>
    <row r="50" spans="1:30" x14ac:dyDescent="0.2">
      <c r="A50" s="63"/>
      <c r="B50" s="64" t="s">
        <v>3534</v>
      </c>
      <c r="C50" s="65" t="s">
        <v>3535</v>
      </c>
      <c r="D50" s="65" t="s">
        <v>41</v>
      </c>
      <c r="E50" s="66">
        <v>5.0000000000000001E-3</v>
      </c>
      <c r="F50" s="66">
        <v>0.03</v>
      </c>
      <c r="G50" s="1">
        <v>3530</v>
      </c>
      <c r="H50" s="1">
        <v>3530</v>
      </c>
      <c r="I50" s="1">
        <v>105.9</v>
      </c>
      <c r="J50" s="1">
        <v>105.9</v>
      </c>
      <c r="K50" s="1"/>
      <c r="L50" s="1"/>
      <c r="M50" s="1"/>
      <c r="N50" s="1"/>
      <c r="O50" s="1"/>
      <c r="P50" s="1"/>
      <c r="R50" s="1">
        <v>3700</v>
      </c>
      <c r="S50" s="1">
        <v>111</v>
      </c>
      <c r="T50" s="15">
        <f t="shared" si="0"/>
        <v>1.048158640226629</v>
      </c>
      <c r="U50" s="15">
        <f t="shared" si="1"/>
        <v>1.0225066286877957</v>
      </c>
      <c r="V50" s="16">
        <f t="shared" si="2"/>
        <v>3609.4483992679188</v>
      </c>
      <c r="W50" s="16">
        <f t="shared" si="3"/>
        <v>79.44839926791883</v>
      </c>
      <c r="X50" s="16">
        <f t="shared" si="4"/>
        <v>2.3834519780375647</v>
      </c>
      <c r="Y50" s="15">
        <f t="shared" si="5"/>
        <v>4.5848355451969969E-2</v>
      </c>
      <c r="Z50" s="15">
        <f t="shared" si="6"/>
        <v>1.1992624151289988E-2</v>
      </c>
      <c r="AA50" s="15">
        <f t="shared" si="7"/>
        <v>1.9115055013239957E-2</v>
      </c>
      <c r="AB50" s="15">
        <f t="shared" si="8"/>
        <v>2.5652011538833303E-2</v>
      </c>
      <c r="AD50" s="21"/>
    </row>
    <row r="51" spans="1:30" x14ac:dyDescent="0.2">
      <c r="A51" s="63"/>
      <c r="B51" s="64" t="s">
        <v>3536</v>
      </c>
      <c r="C51" s="65" t="s">
        <v>3537</v>
      </c>
      <c r="D51" s="65" t="s">
        <v>41</v>
      </c>
      <c r="E51" s="66">
        <v>8.0000000000000002E-3</v>
      </c>
      <c r="F51" s="66">
        <v>4.8000000000000001E-2</v>
      </c>
      <c r="G51" s="1">
        <v>152</v>
      </c>
      <c r="H51" s="1">
        <v>152</v>
      </c>
      <c r="I51" s="1">
        <v>7.2960000000000003</v>
      </c>
      <c r="J51" s="1">
        <v>7.2960000000000003</v>
      </c>
      <c r="K51" s="1"/>
      <c r="L51" s="1"/>
      <c r="M51" s="1"/>
      <c r="N51" s="1"/>
      <c r="O51" s="1"/>
      <c r="P51" s="1"/>
      <c r="R51" s="1">
        <v>161</v>
      </c>
      <c r="S51" s="1">
        <v>7.7279999999999998</v>
      </c>
      <c r="T51" s="15">
        <f t="shared" si="0"/>
        <v>1.0592105263157894</v>
      </c>
      <c r="U51" s="15">
        <f t="shared" si="1"/>
        <v>1.0335585147769561</v>
      </c>
      <c r="V51" s="16">
        <f t="shared" si="2"/>
        <v>157.10089424609734</v>
      </c>
      <c r="W51" s="16">
        <f t="shared" si="3"/>
        <v>5.1008942460973401</v>
      </c>
      <c r="X51" s="16">
        <f t="shared" si="4"/>
        <v>0.24484292381267234</v>
      </c>
      <c r="Y51" s="15">
        <f t="shared" si="5"/>
        <v>4.5848355451969969E-2</v>
      </c>
      <c r="Z51" s="15">
        <f t="shared" si="6"/>
        <v>1.1992624151289988E-2</v>
      </c>
      <c r="AA51" s="15">
        <f t="shared" si="7"/>
        <v>1.9115055013239957E-2</v>
      </c>
      <c r="AB51" s="15">
        <f t="shared" si="8"/>
        <v>2.5652011538833303E-2</v>
      </c>
      <c r="AD51" s="21"/>
    </row>
    <row r="52" spans="1:30" ht="15" thickBot="1" x14ac:dyDescent="0.25">
      <c r="A52" s="63"/>
      <c r="B52" s="64" t="s">
        <v>3538</v>
      </c>
      <c r="C52" s="65" t="s">
        <v>3539</v>
      </c>
      <c r="D52" s="65" t="s">
        <v>41</v>
      </c>
      <c r="E52" s="66">
        <v>8.0000000000000002E-3</v>
      </c>
      <c r="F52" s="66">
        <v>4.8000000000000001E-2</v>
      </c>
      <c r="G52" s="1">
        <v>49.6</v>
      </c>
      <c r="H52" s="1">
        <v>49.6</v>
      </c>
      <c r="I52" s="1">
        <v>2.3807999999999998</v>
      </c>
      <c r="J52" s="1">
        <v>2.3807999999999998</v>
      </c>
      <c r="K52" s="1"/>
      <c r="L52" s="1"/>
      <c r="M52" s="1"/>
      <c r="N52" s="1"/>
      <c r="O52" s="1"/>
      <c r="P52" s="1"/>
      <c r="R52" s="1">
        <v>52</v>
      </c>
      <c r="S52" s="1">
        <v>2.496</v>
      </c>
      <c r="T52" s="15">
        <f t="shared" si="0"/>
        <v>1.0483870967741935</v>
      </c>
      <c r="U52" s="15">
        <f t="shared" si="1"/>
        <v>1.0227350852353603</v>
      </c>
      <c r="V52" s="16">
        <f t="shared" si="2"/>
        <v>50.727660227673873</v>
      </c>
      <c r="W52" s="16">
        <f t="shared" si="3"/>
        <v>1.1276602276738714</v>
      </c>
      <c r="X52" s="16">
        <f t="shared" si="4"/>
        <v>5.412769092834583E-2</v>
      </c>
      <c r="Y52" s="15">
        <f t="shared" si="5"/>
        <v>4.5848355451969969E-2</v>
      </c>
      <c r="Z52" s="15">
        <f t="shared" si="6"/>
        <v>1.1992624151289988E-2</v>
      </c>
      <c r="AA52" s="15">
        <f t="shared" si="7"/>
        <v>1.9115055013239957E-2</v>
      </c>
      <c r="AB52" s="15">
        <f t="shared" si="8"/>
        <v>2.5652011538833303E-2</v>
      </c>
      <c r="AD52" s="21"/>
    </row>
    <row r="53" spans="1:30" ht="20.5" thickBot="1" x14ac:dyDescent="0.25">
      <c r="A53" s="8">
        <v>12</v>
      </c>
      <c r="B53" s="9" t="s">
        <v>3540</v>
      </c>
      <c r="C53" s="10" t="s">
        <v>3541</v>
      </c>
      <c r="D53" s="10" t="s">
        <v>95</v>
      </c>
      <c r="E53" s="11">
        <v>0</v>
      </c>
      <c r="F53" s="11">
        <v>6</v>
      </c>
      <c r="G53" s="12">
        <v>202.18</v>
      </c>
      <c r="H53" s="12">
        <v>38.79</v>
      </c>
      <c r="I53" s="12">
        <v>232.74</v>
      </c>
      <c r="J53" s="12">
        <v>0</v>
      </c>
      <c r="K53" s="12">
        <v>64.703999999999994</v>
      </c>
      <c r="L53" s="12">
        <v>0</v>
      </c>
      <c r="M53" s="12">
        <v>62.46</v>
      </c>
      <c r="N53" s="12">
        <v>21.869952000000001</v>
      </c>
      <c r="O53" s="12">
        <v>55.142562239999997</v>
      </c>
      <c r="P53" s="13">
        <v>28.584711993599999</v>
      </c>
      <c r="R53" s="12">
        <v>44.59</v>
      </c>
      <c r="S53" s="12">
        <v>0</v>
      </c>
      <c r="T53" s="15"/>
      <c r="U53" s="15"/>
      <c r="V53" s="16"/>
      <c r="W53" s="16"/>
      <c r="X53" s="16"/>
      <c r="Y53" s="15"/>
      <c r="Z53" s="15"/>
      <c r="AA53" s="15"/>
      <c r="AB53" s="15"/>
      <c r="AD53" s="21"/>
    </row>
    <row r="54" spans="1:30" ht="15" thickBot="1" x14ac:dyDescent="0.35">
      <c r="A54" s="58"/>
      <c r="B54" s="59" t="s">
        <v>25</v>
      </c>
      <c r="C54" s="60" t="s">
        <v>1242</v>
      </c>
      <c r="D54" s="60"/>
      <c r="E54" s="61"/>
      <c r="F54" s="61"/>
      <c r="G54" s="62"/>
      <c r="H54" s="62"/>
      <c r="I54" s="62">
        <v>95663.56</v>
      </c>
      <c r="J54" s="62">
        <v>81020.075779999999</v>
      </c>
      <c r="K54" s="62">
        <v>5948.2844999999998</v>
      </c>
      <c r="L54" s="62">
        <v>438.01413000000002</v>
      </c>
      <c r="M54" s="62">
        <v>0</v>
      </c>
      <c r="N54" s="62">
        <v>2010.5201609999999</v>
      </c>
      <c r="O54" s="62">
        <v>4030.4730196800001</v>
      </c>
      <c r="P54" s="62">
        <v>1739.8208534952</v>
      </c>
      <c r="R54" s="62"/>
      <c r="S54" s="62">
        <v>90593.025269999998</v>
      </c>
      <c r="T54" s="15"/>
      <c r="U54" s="15"/>
      <c r="V54" s="16"/>
      <c r="W54" s="16"/>
      <c r="X54" s="16"/>
      <c r="Y54" s="15"/>
      <c r="Z54" s="15"/>
      <c r="AA54" s="15"/>
      <c r="AB54" s="15"/>
      <c r="AD54" s="21"/>
    </row>
    <row r="55" spans="1:30" ht="20.5" thickBot="1" x14ac:dyDescent="0.25">
      <c r="A55" s="8">
        <v>13</v>
      </c>
      <c r="B55" s="9" t="s">
        <v>3760</v>
      </c>
      <c r="C55" s="10" t="s">
        <v>3761</v>
      </c>
      <c r="D55" s="10" t="s">
        <v>41</v>
      </c>
      <c r="E55" s="11">
        <v>0</v>
      </c>
      <c r="F55" s="11">
        <v>10</v>
      </c>
      <c r="G55" s="12">
        <v>745.25</v>
      </c>
      <c r="H55" s="12">
        <v>451.92</v>
      </c>
      <c r="I55" s="12">
        <v>4519.2</v>
      </c>
      <c r="J55" s="12">
        <v>0</v>
      </c>
      <c r="K55" s="12">
        <v>2001.8969999999999</v>
      </c>
      <c r="L55" s="12">
        <v>0</v>
      </c>
      <c r="M55" s="12">
        <v>0</v>
      </c>
      <c r="N55" s="12">
        <v>676.64118599999995</v>
      </c>
      <c r="O55" s="12">
        <v>1285.6983292800001</v>
      </c>
      <c r="P55" s="13">
        <v>554.99311213919998</v>
      </c>
      <c r="R55" s="12">
        <v>509.13</v>
      </c>
      <c r="S55" s="12">
        <v>0</v>
      </c>
      <c r="T55" s="15"/>
      <c r="U55" s="15"/>
      <c r="V55" s="16"/>
      <c r="W55" s="16"/>
      <c r="X55" s="16"/>
      <c r="Y55" s="15"/>
      <c r="Z55" s="15"/>
      <c r="AA55" s="15"/>
      <c r="AB55" s="15"/>
      <c r="AD55" s="21"/>
    </row>
    <row r="56" spans="1:30" ht="20" x14ac:dyDescent="0.2">
      <c r="A56" s="2">
        <v>14</v>
      </c>
      <c r="B56" s="3" t="s">
        <v>3762</v>
      </c>
      <c r="C56" s="4" t="s">
        <v>3763</v>
      </c>
      <c r="D56" s="4" t="s">
        <v>41</v>
      </c>
      <c r="E56" s="5">
        <v>0</v>
      </c>
      <c r="F56" s="5">
        <v>2</v>
      </c>
      <c r="G56" s="6">
        <v>830.47</v>
      </c>
      <c r="H56" s="6"/>
      <c r="I56" s="6">
        <v>1660.94</v>
      </c>
      <c r="J56" s="6">
        <v>1660.94</v>
      </c>
      <c r="K56" s="6">
        <v>0</v>
      </c>
      <c r="L56" s="6">
        <v>0</v>
      </c>
      <c r="M56" s="6">
        <v>0</v>
      </c>
      <c r="N56" s="6">
        <v>0</v>
      </c>
      <c r="O56" s="6">
        <v>0</v>
      </c>
      <c r="P56" s="6">
        <v>0</v>
      </c>
      <c r="R56" s="6"/>
      <c r="S56" s="6">
        <v>1660.94</v>
      </c>
      <c r="T56" s="15">
        <v>1.0373001776198933</v>
      </c>
      <c r="U56" s="15">
        <v>1.0116481660810601</v>
      </c>
      <c r="V56" s="16">
        <f t="shared" ref="V56" si="9">G56*U56</f>
        <v>840.143452485338</v>
      </c>
      <c r="W56" s="16">
        <f t="shared" ref="W56" si="10">V56-G56</f>
        <v>9.6734524853379753</v>
      </c>
      <c r="X56" s="16">
        <f t="shared" ref="X56" si="11">F56*W56</f>
        <v>19.346904970675951</v>
      </c>
      <c r="Y56" s="15"/>
      <c r="Z56" s="15"/>
      <c r="AA56" s="15"/>
      <c r="AB56" s="15"/>
      <c r="AC56" s="17" t="s">
        <v>5015</v>
      </c>
      <c r="AD56" s="21"/>
    </row>
    <row r="57" spans="1:30" ht="18" x14ac:dyDescent="0.2">
      <c r="A57" s="63"/>
      <c r="B57" s="64">
        <v>55253487</v>
      </c>
      <c r="C57" s="65" t="s">
        <v>5002</v>
      </c>
      <c r="D57" s="65" t="s">
        <v>41</v>
      </c>
      <c r="E57" s="66"/>
      <c r="F57" s="66">
        <f>F56</f>
        <v>2</v>
      </c>
      <c r="G57" s="1"/>
      <c r="H57" s="1">
        <v>3200</v>
      </c>
      <c r="I57" s="1"/>
      <c r="J57" s="1"/>
      <c r="K57" s="1"/>
      <c r="L57" s="1"/>
      <c r="M57" s="1"/>
      <c r="N57" s="1"/>
      <c r="O57" s="1"/>
      <c r="P57" s="1"/>
      <c r="R57" s="1">
        <v>4690</v>
      </c>
      <c r="S57" s="1">
        <v>1378.3074300000001</v>
      </c>
      <c r="T57" s="15">
        <f t="shared" ref="T57" si="12">R57/H57</f>
        <v>1.465625</v>
      </c>
      <c r="U57" s="15">
        <f t="shared" ref="U57" si="13">T57-AB57</f>
        <v>1.4399729884611667</v>
      </c>
      <c r="V57" s="16"/>
      <c r="W57" s="16"/>
      <c r="X57" s="16"/>
      <c r="Y57" s="15">
        <f t="shared" ref="Y57:Y93" si="14">104.584835545197%-100%</f>
        <v>4.5848355451969969E-2</v>
      </c>
      <c r="Z57" s="15">
        <f t="shared" ref="Z57:Z93" si="15">101.199262415129%-100%</f>
        <v>1.1992624151289988E-2</v>
      </c>
      <c r="AA57" s="15">
        <f t="shared" ref="AA57:AA93" si="16">101.911505501324%-100%</f>
        <v>1.9115055013239957E-2</v>
      </c>
      <c r="AB57" s="15">
        <f t="shared" ref="AB57:AB93" si="17">AVERAGE(Y57:AA57)</f>
        <v>2.5652011538833303E-2</v>
      </c>
      <c r="AC57" s="17" t="s">
        <v>5010</v>
      </c>
      <c r="AD57" s="21"/>
    </row>
    <row r="58" spans="1:30" ht="20" x14ac:dyDescent="0.2">
      <c r="A58" s="2">
        <v>15</v>
      </c>
      <c r="B58" s="3" t="s">
        <v>3764</v>
      </c>
      <c r="C58" s="4" t="s">
        <v>3765</v>
      </c>
      <c r="D58" s="4" t="s">
        <v>41</v>
      </c>
      <c r="E58" s="5">
        <v>0</v>
      </c>
      <c r="F58" s="5">
        <v>1</v>
      </c>
      <c r="G58" s="6">
        <v>1288.44</v>
      </c>
      <c r="H58" s="6"/>
      <c r="I58" s="6">
        <v>1288.44</v>
      </c>
      <c r="J58" s="6">
        <v>1288.44</v>
      </c>
      <c r="K58" s="6">
        <v>0</v>
      </c>
      <c r="L58" s="6">
        <v>0</v>
      </c>
      <c r="M58" s="6">
        <v>0</v>
      </c>
      <c r="N58" s="6">
        <v>0</v>
      </c>
      <c r="O58" s="6">
        <v>0</v>
      </c>
      <c r="P58" s="6">
        <v>0</v>
      </c>
      <c r="R58" s="6"/>
      <c r="S58" s="6">
        <v>1288.44</v>
      </c>
      <c r="T58" s="15">
        <v>1.0373001776198933</v>
      </c>
      <c r="U58" s="15">
        <v>1.0116481660810601</v>
      </c>
      <c r="V58" s="16">
        <f t="shared" ref="V58" si="18">G58*U58</f>
        <v>1303.4479631054812</v>
      </c>
      <c r="W58" s="16">
        <f t="shared" ref="W58" si="19">V58-G58</f>
        <v>15.007963105481167</v>
      </c>
      <c r="X58" s="16">
        <f t="shared" ref="X58" si="20">F58*W58</f>
        <v>15.007963105481167</v>
      </c>
      <c r="Y58" s="15"/>
      <c r="Z58" s="15"/>
      <c r="AA58" s="15"/>
      <c r="AB58" s="15"/>
      <c r="AC58" s="17" t="s">
        <v>5016</v>
      </c>
      <c r="AD58" s="21"/>
    </row>
    <row r="59" spans="1:30" ht="18" x14ac:dyDescent="0.2">
      <c r="A59" s="63"/>
      <c r="B59" s="64">
        <v>55253489</v>
      </c>
      <c r="C59" s="65" t="s">
        <v>5003</v>
      </c>
      <c r="D59" s="66" t="str">
        <f>D58</f>
        <v>kus</v>
      </c>
      <c r="E59" s="1">
        <v>3200</v>
      </c>
      <c r="F59" s="66">
        <f>F58</f>
        <v>1</v>
      </c>
      <c r="G59" s="1"/>
      <c r="H59" s="1">
        <v>2230</v>
      </c>
      <c r="I59" s="1"/>
      <c r="J59" s="1"/>
      <c r="K59" s="1"/>
      <c r="L59" s="1"/>
      <c r="M59" s="1"/>
      <c r="N59" s="1"/>
      <c r="O59" s="7"/>
      <c r="P59" s="1">
        <v>4690</v>
      </c>
      <c r="R59" s="1">
        <v>3270</v>
      </c>
      <c r="S59" s="1">
        <v>1378.3074300000001</v>
      </c>
      <c r="T59" s="15">
        <f t="shared" ref="T59" si="21">R59/H59</f>
        <v>1.4663677130044843</v>
      </c>
      <c r="U59" s="15">
        <f t="shared" ref="U59" si="22">T59-AB59</f>
        <v>1.4407157014656511</v>
      </c>
      <c r="V59" s="16"/>
      <c r="W59" s="16"/>
      <c r="X59" s="16"/>
      <c r="Y59" s="15">
        <f t="shared" si="14"/>
        <v>4.5848355451969969E-2</v>
      </c>
      <c r="Z59" s="15">
        <f t="shared" si="15"/>
        <v>1.1992624151289988E-2</v>
      </c>
      <c r="AA59" s="15">
        <f t="shared" si="16"/>
        <v>1.9115055013239957E-2</v>
      </c>
      <c r="AB59" s="15">
        <f t="shared" ref="AB59" si="23">AVERAGE(Y59:AA59)</f>
        <v>2.5652011538833303E-2</v>
      </c>
      <c r="AC59" s="17" t="s">
        <v>5009</v>
      </c>
      <c r="AD59" s="21"/>
    </row>
    <row r="60" spans="1:30" ht="20" x14ac:dyDescent="0.2">
      <c r="A60" s="2">
        <v>16</v>
      </c>
      <c r="B60" s="3" t="s">
        <v>3766</v>
      </c>
      <c r="C60" s="4" t="s">
        <v>3767</v>
      </c>
      <c r="D60" s="4" t="s">
        <v>41</v>
      </c>
      <c r="E60" s="5">
        <v>0</v>
      </c>
      <c r="F60" s="5">
        <v>1</v>
      </c>
      <c r="G60" s="6">
        <v>2640.36</v>
      </c>
      <c r="H60" s="6"/>
      <c r="I60" s="6">
        <v>2640.36</v>
      </c>
      <c r="J60" s="6">
        <v>2640.36</v>
      </c>
      <c r="K60" s="6">
        <v>0</v>
      </c>
      <c r="L60" s="6">
        <v>0</v>
      </c>
      <c r="M60" s="6">
        <v>0</v>
      </c>
      <c r="N60" s="6">
        <v>0</v>
      </c>
      <c r="O60" s="6">
        <v>0</v>
      </c>
      <c r="P60" s="6">
        <v>0</v>
      </c>
      <c r="R60" s="6"/>
      <c r="S60" s="6">
        <v>2640.36</v>
      </c>
      <c r="T60" s="15">
        <v>1.0373001776198933</v>
      </c>
      <c r="U60" s="15">
        <v>1.0116481660810601</v>
      </c>
      <c r="V60" s="16">
        <f t="shared" ref="V60" si="24">G60*U60</f>
        <v>2671.1153517937882</v>
      </c>
      <c r="W60" s="16">
        <f t="shared" ref="W60" si="25">V60-G60</f>
        <v>30.755351793788122</v>
      </c>
      <c r="X60" s="16">
        <f t="shared" ref="X60" si="26">F60*W60</f>
        <v>30.755351793788122</v>
      </c>
      <c r="Y60" s="15"/>
      <c r="Z60" s="15"/>
      <c r="AA60" s="15"/>
      <c r="AB60" s="15"/>
      <c r="AC60" s="17" t="s">
        <v>5017</v>
      </c>
      <c r="AD60" s="21"/>
    </row>
    <row r="61" spans="1:30" ht="18" x14ac:dyDescent="0.2">
      <c r="A61" s="63"/>
      <c r="B61" s="64">
        <v>55128704</v>
      </c>
      <c r="C61" s="65" t="s">
        <v>5004</v>
      </c>
      <c r="D61" s="66" t="str">
        <f>D60</f>
        <v>kus</v>
      </c>
      <c r="E61" s="1">
        <v>3200</v>
      </c>
      <c r="F61" s="66">
        <f>F60</f>
        <v>1</v>
      </c>
      <c r="G61" s="1"/>
      <c r="H61" s="1">
        <v>2050</v>
      </c>
      <c r="I61" s="1"/>
      <c r="J61" s="1"/>
      <c r="K61" s="1"/>
      <c r="L61" s="1"/>
      <c r="M61" s="1"/>
      <c r="N61" s="1"/>
      <c r="O61" s="7"/>
      <c r="P61" s="1">
        <v>4690</v>
      </c>
      <c r="R61" s="1">
        <v>2420</v>
      </c>
      <c r="S61" s="1">
        <v>1378.3074300000001</v>
      </c>
      <c r="T61" s="15">
        <f t="shared" ref="T61" si="27">R61/H61</f>
        <v>1.1804878048780487</v>
      </c>
      <c r="U61" s="15">
        <f t="shared" ref="U61" si="28">T61-AB61</f>
        <v>1.1548357933392155</v>
      </c>
      <c r="V61" s="16"/>
      <c r="W61" s="16"/>
      <c r="X61" s="16"/>
      <c r="Y61" s="15">
        <f t="shared" si="14"/>
        <v>4.5848355451969969E-2</v>
      </c>
      <c r="Z61" s="15">
        <f t="shared" si="15"/>
        <v>1.1992624151289988E-2</v>
      </c>
      <c r="AA61" s="15">
        <f t="shared" si="16"/>
        <v>1.9115055013239957E-2</v>
      </c>
      <c r="AB61" s="15">
        <f t="shared" si="17"/>
        <v>2.5652011538833303E-2</v>
      </c>
      <c r="AC61" s="17" t="s">
        <v>5008</v>
      </c>
      <c r="AD61" s="21"/>
    </row>
    <row r="62" spans="1:30" ht="20" x14ac:dyDescent="0.2">
      <c r="A62" s="2">
        <v>17</v>
      </c>
      <c r="B62" s="3" t="s">
        <v>3768</v>
      </c>
      <c r="C62" s="4" t="s">
        <v>3769</v>
      </c>
      <c r="D62" s="4" t="s">
        <v>41</v>
      </c>
      <c r="E62" s="5">
        <v>0</v>
      </c>
      <c r="F62" s="5">
        <v>1</v>
      </c>
      <c r="G62" s="6">
        <v>5940.05</v>
      </c>
      <c r="H62" s="6"/>
      <c r="I62" s="6">
        <v>5940.05</v>
      </c>
      <c r="J62" s="6">
        <v>5940.05</v>
      </c>
      <c r="K62" s="6">
        <v>0</v>
      </c>
      <c r="L62" s="6">
        <v>0</v>
      </c>
      <c r="M62" s="6">
        <v>0</v>
      </c>
      <c r="N62" s="6">
        <v>0</v>
      </c>
      <c r="O62" s="6">
        <v>0</v>
      </c>
      <c r="P62" s="6">
        <v>0</v>
      </c>
      <c r="R62" s="6"/>
      <c r="S62" s="6">
        <v>5940.05</v>
      </c>
      <c r="T62" s="15">
        <v>1.0373001776198933</v>
      </c>
      <c r="U62" s="15">
        <v>1.0116481660810601</v>
      </c>
      <c r="V62" s="16">
        <f t="shared" ref="V62" si="29">G62*U62</f>
        <v>6009.2406889298018</v>
      </c>
      <c r="W62" s="16">
        <f t="shared" ref="W62" si="30">V62-G62</f>
        <v>69.190688929801581</v>
      </c>
      <c r="X62" s="16">
        <f t="shared" ref="X62" si="31">F62*W62</f>
        <v>69.190688929801581</v>
      </c>
      <c r="Y62" s="15"/>
      <c r="Z62" s="15"/>
      <c r="AA62" s="15"/>
      <c r="AB62" s="15"/>
      <c r="AC62" s="17" t="s">
        <v>5017</v>
      </c>
      <c r="AD62" s="21"/>
    </row>
    <row r="63" spans="1:30" x14ac:dyDescent="0.2">
      <c r="A63" s="63"/>
      <c r="B63" s="64">
        <v>42265770</v>
      </c>
      <c r="C63" s="65" t="s">
        <v>5005</v>
      </c>
      <c r="D63" s="66" t="str">
        <f>D62</f>
        <v>kus</v>
      </c>
      <c r="E63" s="1">
        <v>3200</v>
      </c>
      <c r="F63" s="66">
        <f>F62</f>
        <v>1</v>
      </c>
      <c r="G63" s="1"/>
      <c r="H63" s="1">
        <v>3000</v>
      </c>
      <c r="I63" s="1"/>
      <c r="J63" s="1"/>
      <c r="K63" s="1"/>
      <c r="L63" s="1"/>
      <c r="M63" s="1"/>
      <c r="N63" s="1"/>
      <c r="O63" s="7"/>
      <c r="P63" s="1">
        <v>4690</v>
      </c>
      <c r="R63" s="1">
        <v>3270</v>
      </c>
      <c r="S63" s="1">
        <v>1378.3074300000001</v>
      </c>
      <c r="T63" s="15">
        <f t="shared" ref="T63" si="32">R63/H63</f>
        <v>1.0900000000000001</v>
      </c>
      <c r="U63" s="15">
        <f t="shared" ref="U63" si="33">T63-AB63</f>
        <v>1.0643479884611668</v>
      </c>
      <c r="V63" s="16"/>
      <c r="W63" s="16"/>
      <c r="X63" s="16"/>
      <c r="Y63" s="15">
        <f t="shared" si="14"/>
        <v>4.5848355451969969E-2</v>
      </c>
      <c r="Z63" s="15">
        <f t="shared" si="15"/>
        <v>1.1992624151289988E-2</v>
      </c>
      <c r="AA63" s="15">
        <f t="shared" si="16"/>
        <v>1.9115055013239957E-2</v>
      </c>
      <c r="AB63" s="15">
        <f t="shared" ref="AB63" si="34">AVERAGE(Y63:AA63)</f>
        <v>2.5652011538833303E-2</v>
      </c>
      <c r="AC63" s="17" t="s">
        <v>5008</v>
      </c>
      <c r="AD63" s="21"/>
    </row>
    <row r="64" spans="1:30" ht="20" x14ac:dyDescent="0.2">
      <c r="A64" s="2">
        <v>18</v>
      </c>
      <c r="B64" s="3" t="s">
        <v>3770</v>
      </c>
      <c r="C64" s="4" t="s">
        <v>3771</v>
      </c>
      <c r="D64" s="4" t="s">
        <v>41</v>
      </c>
      <c r="E64" s="5">
        <v>0</v>
      </c>
      <c r="F64" s="5">
        <v>1</v>
      </c>
      <c r="G64" s="6">
        <v>3064.97</v>
      </c>
      <c r="H64" s="6"/>
      <c r="I64" s="6">
        <v>3064.97</v>
      </c>
      <c r="J64" s="6">
        <v>3064.97</v>
      </c>
      <c r="K64" s="6">
        <v>0</v>
      </c>
      <c r="L64" s="6">
        <v>0</v>
      </c>
      <c r="M64" s="6">
        <v>0</v>
      </c>
      <c r="N64" s="6">
        <v>0</v>
      </c>
      <c r="O64" s="6">
        <v>0</v>
      </c>
      <c r="P64" s="6">
        <v>0</v>
      </c>
      <c r="R64" s="6"/>
      <c r="S64" s="6">
        <v>3064.97</v>
      </c>
      <c r="T64" s="15">
        <v>1.0373001776198933</v>
      </c>
      <c r="U64" s="15">
        <v>1.0116481660810601</v>
      </c>
      <c r="V64" s="16">
        <f t="shared" ref="V64" si="35">G64*U64</f>
        <v>3100.6712795934668</v>
      </c>
      <c r="W64" s="16">
        <f t="shared" ref="W64" si="36">V64-G64</f>
        <v>35.701279593467007</v>
      </c>
      <c r="X64" s="16">
        <f t="shared" ref="X64" si="37">F64*W64</f>
        <v>35.701279593467007</v>
      </c>
      <c r="Y64" s="15"/>
      <c r="Z64" s="15"/>
      <c r="AA64" s="15"/>
      <c r="AB64" s="15"/>
      <c r="AC64" s="17" t="s">
        <v>5018</v>
      </c>
      <c r="AD64" s="21"/>
    </row>
    <row r="65" spans="1:30" x14ac:dyDescent="0.2">
      <c r="A65" s="63"/>
      <c r="B65" s="64">
        <v>55253214</v>
      </c>
      <c r="C65" s="65" t="s">
        <v>5006</v>
      </c>
      <c r="D65" s="66" t="str">
        <f>D64</f>
        <v>kus</v>
      </c>
      <c r="E65" s="1">
        <v>3200</v>
      </c>
      <c r="F65" s="66">
        <f>F64</f>
        <v>1</v>
      </c>
      <c r="G65" s="1"/>
      <c r="H65" s="1">
        <v>3470</v>
      </c>
      <c r="I65" s="1"/>
      <c r="J65" s="1"/>
      <c r="K65" s="1"/>
      <c r="L65" s="1"/>
      <c r="M65" s="1"/>
      <c r="N65" s="1"/>
      <c r="O65" s="7"/>
      <c r="P65" s="1">
        <v>4690</v>
      </c>
      <c r="R65" s="1">
        <v>5210</v>
      </c>
      <c r="S65" s="1">
        <v>1378.3074300000001</v>
      </c>
      <c r="T65" s="15">
        <f t="shared" ref="T65" si="38">R65/H65</f>
        <v>1.5014409221902016</v>
      </c>
      <c r="U65" s="15">
        <f t="shared" ref="U65" si="39">T65-AB65</f>
        <v>1.4757889106513684</v>
      </c>
      <c r="V65" s="16"/>
      <c r="W65" s="16"/>
      <c r="X65" s="16"/>
      <c r="Y65" s="15">
        <f t="shared" si="14"/>
        <v>4.5848355451969969E-2</v>
      </c>
      <c r="Z65" s="15">
        <f t="shared" si="15"/>
        <v>1.1992624151289988E-2</v>
      </c>
      <c r="AA65" s="15">
        <f t="shared" si="16"/>
        <v>1.9115055013239957E-2</v>
      </c>
      <c r="AB65" s="15">
        <f t="shared" si="17"/>
        <v>2.5652011538833303E-2</v>
      </c>
      <c r="AC65" s="17" t="s">
        <v>5007</v>
      </c>
      <c r="AD65" s="21"/>
    </row>
    <row r="66" spans="1:30" ht="20" x14ac:dyDescent="0.2">
      <c r="A66" s="2">
        <v>19</v>
      </c>
      <c r="B66" s="3" t="s">
        <v>3772</v>
      </c>
      <c r="C66" s="4" t="s">
        <v>3773</v>
      </c>
      <c r="D66" s="4" t="s">
        <v>41</v>
      </c>
      <c r="E66" s="5">
        <v>0</v>
      </c>
      <c r="F66" s="5">
        <v>1</v>
      </c>
      <c r="G66" s="6">
        <v>3524.42</v>
      </c>
      <c r="H66" s="6"/>
      <c r="I66" s="6">
        <v>3524.42</v>
      </c>
      <c r="J66" s="6">
        <v>3524.42</v>
      </c>
      <c r="K66" s="6">
        <v>0</v>
      </c>
      <c r="L66" s="6">
        <v>0</v>
      </c>
      <c r="M66" s="6">
        <v>0</v>
      </c>
      <c r="N66" s="6">
        <v>0</v>
      </c>
      <c r="O66" s="6">
        <v>0</v>
      </c>
      <c r="P66" s="6">
        <v>0</v>
      </c>
      <c r="R66" s="6"/>
      <c r="S66" s="6">
        <v>3524.42</v>
      </c>
      <c r="T66" s="15">
        <v>1.0373001776198933</v>
      </c>
      <c r="U66" s="15">
        <v>1.0116481660810601</v>
      </c>
      <c r="V66" s="16">
        <f t="shared" ref="V66" si="40">G66*U66</f>
        <v>3565.4730294994101</v>
      </c>
      <c r="W66" s="16">
        <f t="shared" ref="W66" si="41">V66-G66</f>
        <v>41.053029499410059</v>
      </c>
      <c r="X66" s="16">
        <f t="shared" ref="X66" si="42">F66*W66</f>
        <v>41.053029499410059</v>
      </c>
      <c r="Y66" s="15"/>
      <c r="Z66" s="15"/>
      <c r="AA66" s="15"/>
      <c r="AB66" s="15"/>
      <c r="AC66" s="17" t="s">
        <v>5019</v>
      </c>
      <c r="AD66" s="21"/>
    </row>
    <row r="67" spans="1:30" x14ac:dyDescent="0.2">
      <c r="A67" s="63"/>
      <c r="B67" s="64">
        <v>55253216</v>
      </c>
      <c r="C67" s="65" t="s">
        <v>5011</v>
      </c>
      <c r="D67" s="66" t="str">
        <f>D66</f>
        <v>kus</v>
      </c>
      <c r="E67" s="1">
        <v>3200</v>
      </c>
      <c r="F67" s="66">
        <f>F66</f>
        <v>1</v>
      </c>
      <c r="G67" s="1"/>
      <c r="H67" s="1">
        <v>4160</v>
      </c>
      <c r="I67" s="1"/>
      <c r="J67" s="1"/>
      <c r="K67" s="1"/>
      <c r="L67" s="1"/>
      <c r="M67" s="1"/>
      <c r="N67" s="1"/>
      <c r="O67" s="7"/>
      <c r="P67" s="1">
        <v>4690</v>
      </c>
      <c r="R67" s="1">
        <v>6100</v>
      </c>
      <c r="S67" s="1">
        <v>1378.3074300000001</v>
      </c>
      <c r="T67" s="15">
        <f t="shared" ref="T67" si="43">R67/H67</f>
        <v>1.4663461538461537</v>
      </c>
      <c r="U67" s="15">
        <f t="shared" ref="U67" si="44">T67-AB67</f>
        <v>1.4406941423073205</v>
      </c>
      <c r="V67" s="16"/>
      <c r="W67" s="16"/>
      <c r="X67" s="16"/>
      <c r="Y67" s="15">
        <f t="shared" si="14"/>
        <v>4.5848355451969969E-2</v>
      </c>
      <c r="Z67" s="15">
        <f t="shared" si="15"/>
        <v>1.1992624151289988E-2</v>
      </c>
      <c r="AA67" s="15">
        <f t="shared" si="16"/>
        <v>1.9115055013239957E-2</v>
      </c>
      <c r="AB67" s="15">
        <f t="shared" ref="AB67" si="45">AVERAGE(Y67:AA67)</f>
        <v>2.5652011538833303E-2</v>
      </c>
      <c r="AC67" s="17" t="s">
        <v>5012</v>
      </c>
      <c r="AD67" s="21"/>
    </row>
    <row r="68" spans="1:30" ht="20" x14ac:dyDescent="0.2">
      <c r="A68" s="2">
        <v>20</v>
      </c>
      <c r="B68" s="3" t="s">
        <v>3774</v>
      </c>
      <c r="C68" s="4" t="s">
        <v>3775</v>
      </c>
      <c r="D68" s="4" t="s">
        <v>41</v>
      </c>
      <c r="E68" s="5">
        <v>0</v>
      </c>
      <c r="F68" s="5">
        <v>2</v>
      </c>
      <c r="G68" s="6">
        <v>2656.11</v>
      </c>
      <c r="H68" s="6"/>
      <c r="I68" s="6">
        <v>5312.22</v>
      </c>
      <c r="J68" s="6">
        <v>5312.22</v>
      </c>
      <c r="K68" s="6">
        <v>0</v>
      </c>
      <c r="L68" s="6">
        <v>0</v>
      </c>
      <c r="M68" s="6">
        <v>0</v>
      </c>
      <c r="N68" s="6">
        <v>0</v>
      </c>
      <c r="O68" s="6">
        <v>0</v>
      </c>
      <c r="P68" s="6">
        <v>0</v>
      </c>
      <c r="R68" s="6"/>
      <c r="S68" s="6">
        <v>5312.22</v>
      </c>
      <c r="T68" s="15">
        <v>1.0373001776198933</v>
      </c>
      <c r="U68" s="15">
        <v>1.0116481660810601</v>
      </c>
      <c r="V68" s="16">
        <f t="shared" ref="V68" si="46">G68*U68</f>
        <v>2687.0488104095648</v>
      </c>
      <c r="W68" s="16">
        <f t="shared" ref="W68" si="47">V68-G68</f>
        <v>30.938810409564667</v>
      </c>
      <c r="X68" s="16">
        <f t="shared" ref="X68" si="48">F68*W68</f>
        <v>61.877620819129334</v>
      </c>
      <c r="Y68" s="15"/>
      <c r="Z68" s="15"/>
      <c r="AA68" s="15"/>
      <c r="AB68" s="15"/>
      <c r="AC68" s="17" t="s">
        <v>5020</v>
      </c>
      <c r="AD68" s="21"/>
    </row>
    <row r="69" spans="1:30" ht="15" thickBot="1" x14ac:dyDescent="0.25">
      <c r="A69" s="63"/>
      <c r="B69" s="64">
        <v>55253608</v>
      </c>
      <c r="C69" s="65" t="s">
        <v>5014</v>
      </c>
      <c r="D69" s="66" t="str">
        <f>D68</f>
        <v>kus</v>
      </c>
      <c r="E69" s="1">
        <v>3200</v>
      </c>
      <c r="F69" s="66">
        <f>F68</f>
        <v>2</v>
      </c>
      <c r="G69" s="1"/>
      <c r="H69" s="1">
        <v>2550</v>
      </c>
      <c r="I69" s="1"/>
      <c r="J69" s="1"/>
      <c r="K69" s="1"/>
      <c r="L69" s="1"/>
      <c r="M69" s="1"/>
      <c r="N69" s="1"/>
      <c r="O69" s="7"/>
      <c r="P69" s="1">
        <v>4690</v>
      </c>
      <c r="R69" s="1">
        <v>3740</v>
      </c>
      <c r="S69" s="1">
        <v>1378.3074300000001</v>
      </c>
      <c r="T69" s="15">
        <f t="shared" ref="T69" si="49">R69/H69</f>
        <v>1.4666666666666666</v>
      </c>
      <c r="U69" s="15">
        <f t="shared" ref="U69" si="50">T69-AB69</f>
        <v>1.4410146551278333</v>
      </c>
      <c r="V69" s="16"/>
      <c r="W69" s="16"/>
      <c r="X69" s="16"/>
      <c r="Y69" s="15">
        <f t="shared" si="14"/>
        <v>4.5848355451969969E-2</v>
      </c>
      <c r="Z69" s="15">
        <f t="shared" si="15"/>
        <v>1.1992624151289988E-2</v>
      </c>
      <c r="AA69" s="15">
        <f t="shared" si="16"/>
        <v>1.9115055013239957E-2</v>
      </c>
      <c r="AB69" s="15">
        <f t="shared" si="17"/>
        <v>2.5652011538833303E-2</v>
      </c>
      <c r="AC69" s="17" t="s">
        <v>5013</v>
      </c>
      <c r="AD69" s="21"/>
    </row>
    <row r="70" spans="1:30" ht="20.5" thickBot="1" x14ac:dyDescent="0.25">
      <c r="A70" s="8">
        <v>21</v>
      </c>
      <c r="B70" s="9" t="s">
        <v>3776</v>
      </c>
      <c r="C70" s="10" t="s">
        <v>3777</v>
      </c>
      <c r="D70" s="10" t="s">
        <v>41</v>
      </c>
      <c r="E70" s="11">
        <v>0</v>
      </c>
      <c r="F70" s="11">
        <v>2</v>
      </c>
      <c r="G70" s="12">
        <v>775.5</v>
      </c>
      <c r="H70" s="12">
        <v>957.44</v>
      </c>
      <c r="I70" s="12">
        <v>1914.88</v>
      </c>
      <c r="J70" s="12">
        <v>1267.3399999999999</v>
      </c>
      <c r="K70" s="12">
        <v>286.84679999999997</v>
      </c>
      <c r="L70" s="12">
        <v>0</v>
      </c>
      <c r="M70" s="12">
        <v>0</v>
      </c>
      <c r="N70" s="12">
        <v>96.954218400000002</v>
      </c>
      <c r="O70" s="12">
        <v>184.22448883199999</v>
      </c>
      <c r="P70" s="13">
        <v>79.523571012480005</v>
      </c>
      <c r="R70" s="12">
        <v>1621.81</v>
      </c>
      <c r="S70" s="12">
        <v>2514.1</v>
      </c>
      <c r="T70" s="15"/>
      <c r="U70" s="15"/>
      <c r="V70" s="16"/>
      <c r="W70" s="16"/>
      <c r="X70" s="16"/>
      <c r="Y70" s="15"/>
      <c r="Z70" s="15"/>
      <c r="AA70" s="15"/>
      <c r="AB70" s="15"/>
      <c r="AD70" s="21"/>
    </row>
    <row r="71" spans="1:30" ht="18" x14ac:dyDescent="0.2">
      <c r="A71" s="63"/>
      <c r="B71" s="64" t="s">
        <v>1725</v>
      </c>
      <c r="C71" s="65" t="s">
        <v>1726</v>
      </c>
      <c r="D71" s="65" t="s">
        <v>184</v>
      </c>
      <c r="E71" s="66">
        <v>0.08</v>
      </c>
      <c r="F71" s="66">
        <v>0.16</v>
      </c>
      <c r="G71" s="1">
        <v>2240</v>
      </c>
      <c r="H71" s="1">
        <v>2240</v>
      </c>
      <c r="I71" s="1">
        <v>358.4</v>
      </c>
      <c r="J71" s="1">
        <v>358.4</v>
      </c>
      <c r="K71" s="1"/>
      <c r="L71" s="1"/>
      <c r="M71" s="1"/>
      <c r="N71" s="1"/>
      <c r="O71" s="1"/>
      <c r="P71" s="1"/>
      <c r="R71" s="1">
        <v>8460</v>
      </c>
      <c r="S71" s="1">
        <v>1353.6</v>
      </c>
      <c r="T71" s="15">
        <f t="shared" si="0"/>
        <v>3.7767857142857144</v>
      </c>
      <c r="U71" s="15">
        <f t="shared" si="1"/>
        <v>3.751133702746881</v>
      </c>
      <c r="V71" s="16">
        <f t="shared" si="2"/>
        <v>8402.5394941530139</v>
      </c>
      <c r="W71" s="16">
        <f t="shared" si="3"/>
        <v>6162.5394941530139</v>
      </c>
      <c r="X71" s="16">
        <f t="shared" si="4"/>
        <v>986.00631906448223</v>
      </c>
      <c r="Y71" s="15">
        <f t="shared" si="14"/>
        <v>4.5848355451969969E-2</v>
      </c>
      <c r="Z71" s="15">
        <f t="shared" si="15"/>
        <v>1.1992624151289988E-2</v>
      </c>
      <c r="AA71" s="15">
        <f t="shared" si="16"/>
        <v>1.9115055013239957E-2</v>
      </c>
      <c r="AB71" s="15">
        <f t="shared" si="17"/>
        <v>2.5652011538833303E-2</v>
      </c>
      <c r="AD71" s="21"/>
    </row>
    <row r="72" spans="1:30" ht="18" x14ac:dyDescent="0.2">
      <c r="A72" s="63"/>
      <c r="B72" s="64" t="s">
        <v>1727</v>
      </c>
      <c r="C72" s="65" t="s">
        <v>1728</v>
      </c>
      <c r="D72" s="65" t="s">
        <v>184</v>
      </c>
      <c r="E72" s="66">
        <v>0.08</v>
      </c>
      <c r="F72" s="66">
        <v>0.16</v>
      </c>
      <c r="G72" s="1">
        <v>345</v>
      </c>
      <c r="H72" s="1">
        <v>345</v>
      </c>
      <c r="I72" s="1">
        <v>55.2</v>
      </c>
      <c r="J72" s="1">
        <v>55.2</v>
      </c>
      <c r="K72" s="1"/>
      <c r="L72" s="1"/>
      <c r="M72" s="1"/>
      <c r="N72" s="1"/>
      <c r="O72" s="1"/>
      <c r="P72" s="1"/>
      <c r="R72" s="1">
        <v>547</v>
      </c>
      <c r="S72" s="1">
        <v>87.52</v>
      </c>
      <c r="T72" s="15">
        <f t="shared" si="0"/>
        <v>1.5855072463768116</v>
      </c>
      <c r="U72" s="15">
        <f t="shared" si="1"/>
        <v>1.5598552348379784</v>
      </c>
      <c r="V72" s="16">
        <f t="shared" si="2"/>
        <v>538.15005601910252</v>
      </c>
      <c r="W72" s="16">
        <f t="shared" si="3"/>
        <v>193.15005601910252</v>
      </c>
      <c r="X72" s="16">
        <f t="shared" si="4"/>
        <v>30.904008963056405</v>
      </c>
      <c r="Y72" s="15">
        <f t="shared" si="14"/>
        <v>4.5848355451969969E-2</v>
      </c>
      <c r="Z72" s="15">
        <f t="shared" si="15"/>
        <v>1.1992624151289988E-2</v>
      </c>
      <c r="AA72" s="15">
        <f t="shared" si="16"/>
        <v>1.9115055013239957E-2</v>
      </c>
      <c r="AB72" s="15">
        <f t="shared" si="17"/>
        <v>2.5652011538833303E-2</v>
      </c>
      <c r="AD72" s="21"/>
    </row>
    <row r="73" spans="1:30" ht="18" x14ac:dyDescent="0.2">
      <c r="A73" s="63"/>
      <c r="B73" s="64" t="s">
        <v>1729</v>
      </c>
      <c r="C73" s="65" t="s">
        <v>1730</v>
      </c>
      <c r="D73" s="65" t="s">
        <v>184</v>
      </c>
      <c r="E73" s="66">
        <v>0.16</v>
      </c>
      <c r="F73" s="66">
        <v>0.32</v>
      </c>
      <c r="G73" s="1">
        <v>162</v>
      </c>
      <c r="H73" s="1">
        <v>162</v>
      </c>
      <c r="I73" s="1">
        <v>51.84</v>
      </c>
      <c r="J73" s="1">
        <v>51.84</v>
      </c>
      <c r="K73" s="1"/>
      <c r="L73" s="1"/>
      <c r="M73" s="1"/>
      <c r="N73" s="1"/>
      <c r="O73" s="1"/>
      <c r="P73" s="1"/>
      <c r="R73" s="1">
        <v>579</v>
      </c>
      <c r="S73" s="1">
        <v>185.28</v>
      </c>
      <c r="T73" s="15">
        <f t="shared" si="0"/>
        <v>3.574074074074074</v>
      </c>
      <c r="U73" s="15">
        <f t="shared" si="1"/>
        <v>3.5484220625352405</v>
      </c>
      <c r="V73" s="16">
        <f t="shared" si="2"/>
        <v>574.84437413070896</v>
      </c>
      <c r="W73" s="16">
        <f t="shared" si="3"/>
        <v>412.84437413070896</v>
      </c>
      <c r="X73" s="16">
        <f t="shared" si="4"/>
        <v>132.11019972182686</v>
      </c>
      <c r="Y73" s="15">
        <f t="shared" si="14"/>
        <v>4.5848355451969969E-2</v>
      </c>
      <c r="Z73" s="15">
        <f t="shared" si="15"/>
        <v>1.1992624151289988E-2</v>
      </c>
      <c r="AA73" s="15">
        <f t="shared" si="16"/>
        <v>1.9115055013239957E-2</v>
      </c>
      <c r="AB73" s="15">
        <f t="shared" si="17"/>
        <v>2.5652011538833303E-2</v>
      </c>
      <c r="AD73" s="21"/>
    </row>
    <row r="74" spans="1:30" x14ac:dyDescent="0.2">
      <c r="A74" s="63"/>
      <c r="B74" s="64" t="s">
        <v>3778</v>
      </c>
      <c r="C74" s="65" t="s">
        <v>3779</v>
      </c>
      <c r="D74" s="65" t="s">
        <v>41</v>
      </c>
      <c r="E74" s="66">
        <v>1.65</v>
      </c>
      <c r="F74" s="66">
        <v>3.3</v>
      </c>
      <c r="G74" s="1">
        <v>243</v>
      </c>
      <c r="H74" s="1">
        <v>243</v>
      </c>
      <c r="I74" s="1">
        <v>801.9</v>
      </c>
      <c r="J74" s="1">
        <v>801.9</v>
      </c>
      <c r="K74" s="1"/>
      <c r="L74" s="1"/>
      <c r="M74" s="1"/>
      <c r="N74" s="1"/>
      <c r="O74" s="1"/>
      <c r="P74" s="1"/>
      <c r="R74" s="1">
        <v>269</v>
      </c>
      <c r="S74" s="1">
        <v>887.7</v>
      </c>
      <c r="T74" s="15">
        <f t="shared" si="0"/>
        <v>1.1069958847736625</v>
      </c>
      <c r="U74" s="15">
        <f t="shared" si="1"/>
        <v>1.0813438732348293</v>
      </c>
      <c r="V74" s="16">
        <f t="shared" si="2"/>
        <v>262.76656119606349</v>
      </c>
      <c r="W74" s="16">
        <f t="shared" si="3"/>
        <v>19.766561196063492</v>
      </c>
      <c r="X74" s="16">
        <f t="shared" si="4"/>
        <v>65.229651947009515</v>
      </c>
      <c r="Y74" s="15">
        <f t="shared" si="14"/>
        <v>4.5848355451969969E-2</v>
      </c>
      <c r="Z74" s="15">
        <f t="shared" si="15"/>
        <v>1.1992624151289988E-2</v>
      </c>
      <c r="AA74" s="15">
        <f t="shared" si="16"/>
        <v>1.9115055013239957E-2</v>
      </c>
      <c r="AB74" s="15">
        <f t="shared" si="17"/>
        <v>2.5652011538833303E-2</v>
      </c>
      <c r="AD74" s="21"/>
    </row>
    <row r="75" spans="1:30" ht="20.5" thickBot="1" x14ac:dyDescent="0.25">
      <c r="A75" s="2">
        <v>22</v>
      </c>
      <c r="B75" s="3" t="s">
        <v>3780</v>
      </c>
      <c r="C75" s="4" t="s">
        <v>3781</v>
      </c>
      <c r="D75" s="4" t="s">
        <v>41</v>
      </c>
      <c r="E75" s="5">
        <v>0</v>
      </c>
      <c r="F75" s="5">
        <v>2</v>
      </c>
      <c r="G75" s="6">
        <v>3365.83</v>
      </c>
      <c r="H75" s="6">
        <v>3980</v>
      </c>
      <c r="I75" s="6">
        <v>6731.66</v>
      </c>
      <c r="J75" s="6">
        <v>6731.66</v>
      </c>
      <c r="K75" s="6">
        <v>0</v>
      </c>
      <c r="L75" s="6">
        <v>0</v>
      </c>
      <c r="M75" s="6">
        <v>0</v>
      </c>
      <c r="N75" s="6">
        <v>0</v>
      </c>
      <c r="O75" s="6">
        <v>0</v>
      </c>
      <c r="P75" s="6">
        <v>0</v>
      </c>
      <c r="R75" s="6">
        <v>5810</v>
      </c>
      <c r="S75" s="6">
        <v>6731.66</v>
      </c>
      <c r="T75" s="15">
        <f t="shared" si="0"/>
        <v>1.4597989949748744</v>
      </c>
      <c r="U75" s="15">
        <f t="shared" si="1"/>
        <v>1.4341469834360412</v>
      </c>
      <c r="V75" s="16">
        <f t="shared" si="2"/>
        <v>4827.0949412585305</v>
      </c>
      <c r="W75" s="16">
        <f t="shared" si="3"/>
        <v>1461.2649412585306</v>
      </c>
      <c r="X75" s="16">
        <f t="shared" si="4"/>
        <v>2922.5298825170612</v>
      </c>
      <c r="Y75" s="15">
        <f t="shared" si="14"/>
        <v>4.5848355451969969E-2</v>
      </c>
      <c r="Z75" s="15">
        <f t="shared" si="15"/>
        <v>1.1992624151289988E-2</v>
      </c>
      <c r="AA75" s="15">
        <f t="shared" si="16"/>
        <v>1.9115055013239957E-2</v>
      </c>
      <c r="AB75" s="15">
        <f t="shared" si="17"/>
        <v>2.5652011538833303E-2</v>
      </c>
      <c r="AC75" s="17"/>
      <c r="AD75" s="21"/>
    </row>
    <row r="76" spans="1:30" ht="20.5" thickBot="1" x14ac:dyDescent="0.25">
      <c r="A76" s="8">
        <v>23</v>
      </c>
      <c r="B76" s="9" t="s">
        <v>3782</v>
      </c>
      <c r="C76" s="10" t="s">
        <v>3783</v>
      </c>
      <c r="D76" s="10" t="s">
        <v>95</v>
      </c>
      <c r="E76" s="11">
        <v>0</v>
      </c>
      <c r="F76" s="11">
        <v>17</v>
      </c>
      <c r="G76" s="12">
        <v>82.46</v>
      </c>
      <c r="H76" s="12">
        <v>123.64</v>
      </c>
      <c r="I76" s="12">
        <v>2101.88</v>
      </c>
      <c r="J76" s="12">
        <v>0</v>
      </c>
      <c r="K76" s="12">
        <v>887.995</v>
      </c>
      <c r="L76" s="12">
        <v>57.68253</v>
      </c>
      <c r="M76" s="12">
        <v>0</v>
      </c>
      <c r="N76" s="12">
        <v>300.14231000000001</v>
      </c>
      <c r="O76" s="12">
        <v>597.99352320000003</v>
      </c>
      <c r="P76" s="13">
        <v>258.13387084800002</v>
      </c>
      <c r="R76" s="12">
        <v>137.72999999999999</v>
      </c>
      <c r="S76" s="12">
        <v>0</v>
      </c>
      <c r="T76" s="15"/>
      <c r="U76" s="15"/>
      <c r="V76" s="16"/>
      <c r="W76" s="16"/>
      <c r="X76" s="16"/>
      <c r="Y76" s="15"/>
      <c r="Z76" s="15"/>
      <c r="AA76" s="15"/>
      <c r="AB76" s="15"/>
      <c r="AD76" s="21"/>
    </row>
    <row r="77" spans="1:30" ht="15" thickBot="1" x14ac:dyDescent="0.25">
      <c r="A77" s="2">
        <v>24</v>
      </c>
      <c r="B77" s="3" t="s">
        <v>3784</v>
      </c>
      <c r="C77" s="4" t="s">
        <v>3785</v>
      </c>
      <c r="D77" s="4" t="s">
        <v>95</v>
      </c>
      <c r="E77" s="5">
        <v>0</v>
      </c>
      <c r="F77" s="5">
        <v>17</v>
      </c>
      <c r="G77" s="6">
        <v>359.4</v>
      </c>
      <c r="H77" s="6">
        <v>316</v>
      </c>
      <c r="I77" s="6">
        <v>5372</v>
      </c>
      <c r="J77" s="6">
        <v>5372</v>
      </c>
      <c r="K77" s="6">
        <v>0</v>
      </c>
      <c r="L77" s="6">
        <v>0</v>
      </c>
      <c r="M77" s="6">
        <v>0</v>
      </c>
      <c r="N77" s="6">
        <v>0</v>
      </c>
      <c r="O77" s="6">
        <v>0</v>
      </c>
      <c r="P77" s="6">
        <v>0</v>
      </c>
      <c r="R77" s="6">
        <v>392</v>
      </c>
      <c r="S77" s="6">
        <v>6664</v>
      </c>
      <c r="T77" s="15">
        <f t="shared" si="0"/>
        <v>1.240506329113924</v>
      </c>
      <c r="U77" s="15">
        <f t="shared" si="1"/>
        <v>1.2148543175750908</v>
      </c>
      <c r="V77" s="16">
        <f t="shared" si="2"/>
        <v>436.61864173648758</v>
      </c>
      <c r="W77" s="16">
        <f t="shared" si="3"/>
        <v>77.218641736487598</v>
      </c>
      <c r="X77" s="16">
        <f t="shared" si="4"/>
        <v>1312.7169095202892</v>
      </c>
      <c r="Y77" s="15">
        <f t="shared" si="14"/>
        <v>4.5848355451969969E-2</v>
      </c>
      <c r="Z77" s="15">
        <f t="shared" si="15"/>
        <v>1.1992624151289988E-2</v>
      </c>
      <c r="AA77" s="15">
        <f t="shared" si="16"/>
        <v>1.9115055013239957E-2</v>
      </c>
      <c r="AB77" s="15">
        <f t="shared" si="17"/>
        <v>2.5652011538833303E-2</v>
      </c>
      <c r="AD77" s="21"/>
    </row>
    <row r="78" spans="1:30" ht="15" thickBot="1" x14ac:dyDescent="0.25">
      <c r="A78" s="8">
        <v>25</v>
      </c>
      <c r="B78" s="9" t="s">
        <v>3786</v>
      </c>
      <c r="C78" s="10" t="s">
        <v>3787</v>
      </c>
      <c r="D78" s="10" t="s">
        <v>41</v>
      </c>
      <c r="E78" s="11">
        <v>0</v>
      </c>
      <c r="F78" s="11">
        <v>6</v>
      </c>
      <c r="G78" s="12">
        <v>161.93</v>
      </c>
      <c r="H78" s="12">
        <v>305.11</v>
      </c>
      <c r="I78" s="12">
        <v>1830.66</v>
      </c>
      <c r="J78" s="12">
        <v>0</v>
      </c>
      <c r="K78" s="12">
        <v>706.16880000000003</v>
      </c>
      <c r="L78" s="12">
        <v>140.16239999999999</v>
      </c>
      <c r="M78" s="12">
        <v>0</v>
      </c>
      <c r="N78" s="12">
        <v>238.68505440000001</v>
      </c>
      <c r="O78" s="12">
        <v>520.80780211199999</v>
      </c>
      <c r="P78" s="13">
        <v>224.81536791168</v>
      </c>
      <c r="R78" s="12">
        <v>340.32</v>
      </c>
      <c r="S78" s="12">
        <v>0</v>
      </c>
      <c r="T78" s="15"/>
      <c r="U78" s="15"/>
      <c r="V78" s="16"/>
      <c r="W78" s="16"/>
      <c r="X78" s="16"/>
      <c r="Y78" s="15"/>
      <c r="Z78" s="15"/>
      <c r="AA78" s="15"/>
      <c r="AB78" s="15"/>
      <c r="AD78" s="21"/>
    </row>
    <row r="79" spans="1:30" ht="20" x14ac:dyDescent="0.2">
      <c r="A79" s="2">
        <v>26</v>
      </c>
      <c r="B79" s="3" t="s">
        <v>3788</v>
      </c>
      <c r="C79" s="4" t="s">
        <v>3789</v>
      </c>
      <c r="D79" s="4" t="s">
        <v>41</v>
      </c>
      <c r="E79" s="5">
        <v>0</v>
      </c>
      <c r="F79" s="5">
        <v>3</v>
      </c>
      <c r="G79" s="6">
        <v>3035.29</v>
      </c>
      <c r="H79" s="6">
        <v>2340</v>
      </c>
      <c r="I79" s="6">
        <v>7020</v>
      </c>
      <c r="J79" s="6">
        <v>7020</v>
      </c>
      <c r="K79" s="6">
        <v>0</v>
      </c>
      <c r="L79" s="6">
        <v>0</v>
      </c>
      <c r="M79" s="6">
        <v>0</v>
      </c>
      <c r="N79" s="6">
        <v>0</v>
      </c>
      <c r="O79" s="6">
        <v>0</v>
      </c>
      <c r="P79" s="6">
        <v>0</v>
      </c>
      <c r="R79" s="6">
        <v>3420</v>
      </c>
      <c r="S79" s="6">
        <v>10260</v>
      </c>
      <c r="T79" s="15">
        <f t="shared" si="0"/>
        <v>1.4615384615384615</v>
      </c>
      <c r="U79" s="15">
        <f t="shared" si="1"/>
        <v>1.4358864499996282</v>
      </c>
      <c r="V79" s="16">
        <f t="shared" si="2"/>
        <v>4358.3317828193713</v>
      </c>
      <c r="W79" s="16">
        <f t="shared" si="3"/>
        <v>1323.0417828193713</v>
      </c>
      <c r="X79" s="16">
        <f t="shared" si="4"/>
        <v>3969.1253484581139</v>
      </c>
      <c r="Y79" s="15">
        <f t="shared" si="14"/>
        <v>4.5848355451969969E-2</v>
      </c>
      <c r="Z79" s="15">
        <f t="shared" si="15"/>
        <v>1.1992624151289988E-2</v>
      </c>
      <c r="AA79" s="15">
        <f t="shared" si="16"/>
        <v>1.9115055013239957E-2</v>
      </c>
      <c r="AB79" s="15">
        <f t="shared" si="17"/>
        <v>2.5652011538833303E-2</v>
      </c>
      <c r="AD79" s="21"/>
    </row>
    <row r="80" spans="1:30" ht="15" thickBot="1" x14ac:dyDescent="0.25">
      <c r="A80" s="2">
        <v>27</v>
      </c>
      <c r="B80" s="3" t="s">
        <v>3790</v>
      </c>
      <c r="C80" s="4" t="s">
        <v>3791</v>
      </c>
      <c r="D80" s="4" t="s">
        <v>41</v>
      </c>
      <c r="E80" s="5">
        <v>0</v>
      </c>
      <c r="F80" s="5">
        <v>3</v>
      </c>
      <c r="G80" s="6">
        <v>221.97</v>
      </c>
      <c r="H80" s="6">
        <v>282</v>
      </c>
      <c r="I80" s="6">
        <v>846</v>
      </c>
      <c r="J80" s="6">
        <v>846</v>
      </c>
      <c r="K80" s="6">
        <v>0</v>
      </c>
      <c r="L80" s="6">
        <v>0</v>
      </c>
      <c r="M80" s="6">
        <v>0</v>
      </c>
      <c r="N80" s="6">
        <v>0</v>
      </c>
      <c r="O80" s="6">
        <v>0</v>
      </c>
      <c r="P80" s="6">
        <v>0</v>
      </c>
      <c r="R80" s="6">
        <v>311</v>
      </c>
      <c r="S80" s="6">
        <v>933</v>
      </c>
      <c r="T80" s="15">
        <f t="shared" si="0"/>
        <v>1.1028368794326242</v>
      </c>
      <c r="U80" s="15">
        <f t="shared" si="1"/>
        <v>1.077184867893791</v>
      </c>
      <c r="V80" s="16">
        <f t="shared" si="2"/>
        <v>239.10272512638477</v>
      </c>
      <c r="W80" s="16">
        <f t="shared" si="3"/>
        <v>17.13272512638477</v>
      </c>
      <c r="X80" s="16">
        <f t="shared" si="4"/>
        <v>51.39817537915431</v>
      </c>
      <c r="Y80" s="15">
        <f t="shared" si="14"/>
        <v>4.5848355451969969E-2</v>
      </c>
      <c r="Z80" s="15">
        <f t="shared" si="15"/>
        <v>1.1992624151289988E-2</v>
      </c>
      <c r="AA80" s="15">
        <f t="shared" si="16"/>
        <v>1.9115055013239957E-2</v>
      </c>
      <c r="AB80" s="15">
        <f t="shared" si="17"/>
        <v>2.5652011538833303E-2</v>
      </c>
      <c r="AD80" s="21"/>
    </row>
    <row r="81" spans="1:30" ht="15" thickBot="1" x14ac:dyDescent="0.25">
      <c r="A81" s="8">
        <v>28</v>
      </c>
      <c r="B81" s="9" t="s">
        <v>3792</v>
      </c>
      <c r="C81" s="10" t="s">
        <v>3793</v>
      </c>
      <c r="D81" s="10" t="s">
        <v>41</v>
      </c>
      <c r="E81" s="11">
        <v>0</v>
      </c>
      <c r="F81" s="11">
        <v>1</v>
      </c>
      <c r="G81" s="12">
        <v>246.23</v>
      </c>
      <c r="H81" s="12">
        <v>1179.67</v>
      </c>
      <c r="I81" s="12">
        <v>1179.67</v>
      </c>
      <c r="J81" s="12">
        <v>958</v>
      </c>
      <c r="K81" s="12">
        <v>98.193899999999999</v>
      </c>
      <c r="L81" s="12">
        <v>0</v>
      </c>
      <c r="M81" s="12">
        <v>0</v>
      </c>
      <c r="N81" s="12">
        <v>33.189538200000001</v>
      </c>
      <c r="O81" s="12">
        <v>63.064050336000001</v>
      </c>
      <c r="P81" s="13">
        <v>27.22264839504</v>
      </c>
      <c r="R81" s="12">
        <v>1400.73</v>
      </c>
      <c r="S81" s="12">
        <v>1151</v>
      </c>
      <c r="T81" s="15"/>
      <c r="U81" s="15"/>
      <c r="V81" s="16"/>
      <c r="W81" s="16"/>
      <c r="X81" s="16"/>
      <c r="Y81" s="15"/>
      <c r="Z81" s="15"/>
      <c r="AA81" s="15"/>
      <c r="AB81" s="15"/>
      <c r="AD81" s="21"/>
    </row>
    <row r="82" spans="1:30" x14ac:dyDescent="0.2">
      <c r="A82" s="63"/>
      <c r="B82" s="64" t="s">
        <v>3794</v>
      </c>
      <c r="C82" s="65" t="s">
        <v>3795</v>
      </c>
      <c r="D82" s="65" t="s">
        <v>41</v>
      </c>
      <c r="E82" s="66">
        <v>1</v>
      </c>
      <c r="F82" s="66">
        <v>1</v>
      </c>
      <c r="G82" s="1">
        <v>269</v>
      </c>
      <c r="H82" s="1">
        <v>269</v>
      </c>
      <c r="I82" s="1">
        <v>269</v>
      </c>
      <c r="J82" s="1">
        <v>269</v>
      </c>
      <c r="K82" s="1"/>
      <c r="L82" s="1"/>
      <c r="M82" s="1"/>
      <c r="N82" s="1"/>
      <c r="O82" s="1"/>
      <c r="P82" s="1"/>
      <c r="R82" s="1">
        <v>323</v>
      </c>
      <c r="S82" s="1">
        <v>323</v>
      </c>
      <c r="T82" s="15">
        <f t="shared" si="0"/>
        <v>1.2007434944237918</v>
      </c>
      <c r="U82" s="15">
        <f t="shared" si="1"/>
        <v>1.1750914828849586</v>
      </c>
      <c r="V82" s="16">
        <f t="shared" si="2"/>
        <v>316.09960889605384</v>
      </c>
      <c r="W82" s="16">
        <f t="shared" si="3"/>
        <v>47.099608896053837</v>
      </c>
      <c r="X82" s="16">
        <f t="shared" si="4"/>
        <v>47.099608896053837</v>
      </c>
      <c r="Y82" s="15">
        <f t="shared" si="14"/>
        <v>4.5848355451969969E-2</v>
      </c>
      <c r="Z82" s="15">
        <f t="shared" si="15"/>
        <v>1.1992624151289988E-2</v>
      </c>
      <c r="AA82" s="15">
        <f t="shared" si="16"/>
        <v>1.9115055013239957E-2</v>
      </c>
      <c r="AB82" s="15">
        <f t="shared" si="17"/>
        <v>2.5652011538833303E-2</v>
      </c>
      <c r="AD82" s="21"/>
    </row>
    <row r="83" spans="1:30" ht="18.5" thickBot="1" x14ac:dyDescent="0.25">
      <c r="A83" s="63"/>
      <c r="B83" s="64" t="s">
        <v>3796</v>
      </c>
      <c r="C83" s="65" t="s">
        <v>3797</v>
      </c>
      <c r="D83" s="65" t="s">
        <v>41</v>
      </c>
      <c r="E83" s="66">
        <v>1</v>
      </c>
      <c r="F83" s="66">
        <v>1</v>
      </c>
      <c r="G83" s="1">
        <v>689</v>
      </c>
      <c r="H83" s="1">
        <v>689</v>
      </c>
      <c r="I83" s="1">
        <v>689</v>
      </c>
      <c r="J83" s="1">
        <v>689</v>
      </c>
      <c r="K83" s="1"/>
      <c r="L83" s="1"/>
      <c r="M83" s="1"/>
      <c r="N83" s="1"/>
      <c r="O83" s="1"/>
      <c r="P83" s="1"/>
      <c r="R83" s="1">
        <v>828</v>
      </c>
      <c r="S83" s="1">
        <v>828</v>
      </c>
      <c r="T83" s="15">
        <f t="shared" si="0"/>
        <v>1.2017416545718433</v>
      </c>
      <c r="U83" s="15">
        <f t="shared" si="1"/>
        <v>1.1760896430330101</v>
      </c>
      <c r="V83" s="16">
        <f t="shared" si="2"/>
        <v>810.32576404974395</v>
      </c>
      <c r="W83" s="16">
        <f t="shared" si="3"/>
        <v>121.32576404974395</v>
      </c>
      <c r="X83" s="16">
        <f t="shared" si="4"/>
        <v>121.32576404974395</v>
      </c>
      <c r="Y83" s="15">
        <f t="shared" si="14"/>
        <v>4.5848355451969969E-2</v>
      </c>
      <c r="Z83" s="15">
        <f t="shared" si="15"/>
        <v>1.1992624151289988E-2</v>
      </c>
      <c r="AA83" s="15">
        <f t="shared" si="16"/>
        <v>1.9115055013239957E-2</v>
      </c>
      <c r="AB83" s="15">
        <f t="shared" si="17"/>
        <v>2.5652011538833303E-2</v>
      </c>
      <c r="AD83" s="21"/>
    </row>
    <row r="84" spans="1:30" ht="20" x14ac:dyDescent="0.2">
      <c r="A84" s="67">
        <v>29</v>
      </c>
      <c r="B84" s="68" t="s">
        <v>3798</v>
      </c>
      <c r="C84" s="69" t="s">
        <v>3799</v>
      </c>
      <c r="D84" s="69" t="s">
        <v>95</v>
      </c>
      <c r="E84" s="70">
        <v>0</v>
      </c>
      <c r="F84" s="70">
        <v>17</v>
      </c>
      <c r="G84" s="71">
        <v>149.74</v>
      </c>
      <c r="H84" s="71">
        <v>84.16</v>
      </c>
      <c r="I84" s="71">
        <v>1430.72</v>
      </c>
      <c r="J84" s="71">
        <v>0</v>
      </c>
      <c r="K84" s="71">
        <v>454.2808</v>
      </c>
      <c r="L84" s="71">
        <v>240.16919999999999</v>
      </c>
      <c r="M84" s="71">
        <v>0</v>
      </c>
      <c r="N84" s="71">
        <v>153.5469104</v>
      </c>
      <c r="O84" s="71">
        <v>407.03851699199998</v>
      </c>
      <c r="P84" s="72">
        <v>175.70495983487999</v>
      </c>
      <c r="R84" s="71">
        <v>93.38</v>
      </c>
      <c r="S84" s="71">
        <v>0</v>
      </c>
      <c r="T84" s="15"/>
      <c r="U84" s="15"/>
      <c r="V84" s="16"/>
      <c r="W84" s="16"/>
      <c r="X84" s="16"/>
      <c r="Y84" s="15"/>
      <c r="Z84" s="15"/>
      <c r="AA84" s="15"/>
      <c r="AB84" s="15"/>
      <c r="AD84" s="21"/>
    </row>
    <row r="85" spans="1:30" ht="15" thickBot="1" x14ac:dyDescent="0.25">
      <c r="A85" s="73">
        <v>30</v>
      </c>
      <c r="B85" s="74" t="s">
        <v>3800</v>
      </c>
      <c r="C85" s="75" t="s">
        <v>3801</v>
      </c>
      <c r="D85" s="75" t="s">
        <v>41</v>
      </c>
      <c r="E85" s="76">
        <v>0</v>
      </c>
      <c r="F85" s="76">
        <v>2</v>
      </c>
      <c r="G85" s="77">
        <v>1093.5</v>
      </c>
      <c r="H85" s="77">
        <v>928.17</v>
      </c>
      <c r="I85" s="77">
        <v>1856.34</v>
      </c>
      <c r="J85" s="77">
        <v>936.50800000000004</v>
      </c>
      <c r="K85" s="77">
        <v>407.4588</v>
      </c>
      <c r="L85" s="77">
        <v>0</v>
      </c>
      <c r="M85" s="77">
        <v>0</v>
      </c>
      <c r="N85" s="77">
        <v>137.72107439999999</v>
      </c>
      <c r="O85" s="77">
        <v>261.68633971200001</v>
      </c>
      <c r="P85" s="78">
        <v>112.96126997568</v>
      </c>
      <c r="R85" s="77">
        <v>1573.18</v>
      </c>
      <c r="S85" s="77">
        <v>2110.1039999999998</v>
      </c>
      <c r="T85" s="15"/>
      <c r="U85" s="15"/>
      <c r="V85" s="16"/>
      <c r="W85" s="16"/>
      <c r="X85" s="16"/>
      <c r="Y85" s="15"/>
      <c r="Z85" s="15"/>
      <c r="AA85" s="15"/>
      <c r="AB85" s="15"/>
      <c r="AD85" s="21"/>
    </row>
    <row r="86" spans="1:30" ht="18" x14ac:dyDescent="0.2">
      <c r="A86" s="63"/>
      <c r="B86" s="64" t="s">
        <v>1725</v>
      </c>
      <c r="C86" s="65" t="s">
        <v>1726</v>
      </c>
      <c r="D86" s="65" t="s">
        <v>184</v>
      </c>
      <c r="E86" s="66">
        <v>8.2000000000000003E-2</v>
      </c>
      <c r="F86" s="66">
        <v>0.16400000000000001</v>
      </c>
      <c r="G86" s="1">
        <v>2240</v>
      </c>
      <c r="H86" s="1">
        <v>2240</v>
      </c>
      <c r="I86" s="1">
        <v>367.36</v>
      </c>
      <c r="J86" s="1">
        <v>367.36</v>
      </c>
      <c r="K86" s="1"/>
      <c r="L86" s="1"/>
      <c r="M86" s="1"/>
      <c r="N86" s="1"/>
      <c r="O86" s="1"/>
      <c r="P86" s="1"/>
      <c r="R86" s="1">
        <v>8460</v>
      </c>
      <c r="S86" s="1">
        <v>1387.44</v>
      </c>
      <c r="T86" s="15">
        <f t="shared" ref="T86:T150" si="51">R86/H86</f>
        <v>3.7767857142857144</v>
      </c>
      <c r="U86" s="15">
        <f t="shared" ref="U86:U150" si="52">T86-AB86</f>
        <v>3.751133702746881</v>
      </c>
      <c r="V86" s="16">
        <f t="shared" ref="V86:V150" si="53">G86*U86</f>
        <v>8402.5394941530139</v>
      </c>
      <c r="W86" s="16">
        <f t="shared" ref="W86:W150" si="54">V86-G86</f>
        <v>6162.5394941530139</v>
      </c>
      <c r="X86" s="16">
        <f t="shared" ref="X86:X150" si="55">F86*W86</f>
        <v>1010.6564770410944</v>
      </c>
      <c r="Y86" s="15">
        <f t="shared" si="14"/>
        <v>4.5848355451969969E-2</v>
      </c>
      <c r="Z86" s="15">
        <f t="shared" si="15"/>
        <v>1.1992624151289988E-2</v>
      </c>
      <c r="AA86" s="15">
        <f t="shared" si="16"/>
        <v>1.9115055013239957E-2</v>
      </c>
      <c r="AB86" s="15">
        <f t="shared" si="17"/>
        <v>2.5652011538833303E-2</v>
      </c>
      <c r="AD86" s="21"/>
    </row>
    <row r="87" spans="1:30" ht="18" x14ac:dyDescent="0.2">
      <c r="A87" s="63"/>
      <c r="B87" s="64" t="s">
        <v>1727</v>
      </c>
      <c r="C87" s="65" t="s">
        <v>1728</v>
      </c>
      <c r="D87" s="65" t="s">
        <v>184</v>
      </c>
      <c r="E87" s="66">
        <v>8.2000000000000003E-2</v>
      </c>
      <c r="F87" s="66">
        <v>0.16400000000000001</v>
      </c>
      <c r="G87" s="1">
        <v>345</v>
      </c>
      <c r="H87" s="1">
        <v>345</v>
      </c>
      <c r="I87" s="1">
        <v>56.58</v>
      </c>
      <c r="J87" s="1">
        <v>56.58</v>
      </c>
      <c r="K87" s="1"/>
      <c r="L87" s="1"/>
      <c r="M87" s="1"/>
      <c r="N87" s="1"/>
      <c r="O87" s="1"/>
      <c r="P87" s="1"/>
      <c r="R87" s="1">
        <v>547</v>
      </c>
      <c r="S87" s="1">
        <v>89.707999999999998</v>
      </c>
      <c r="T87" s="15">
        <f t="shared" si="51"/>
        <v>1.5855072463768116</v>
      </c>
      <c r="U87" s="15">
        <f t="shared" si="52"/>
        <v>1.5598552348379784</v>
      </c>
      <c r="V87" s="16">
        <f t="shared" si="53"/>
        <v>538.15005601910252</v>
      </c>
      <c r="W87" s="16">
        <f t="shared" si="54"/>
        <v>193.15005601910252</v>
      </c>
      <c r="X87" s="16">
        <f t="shared" si="55"/>
        <v>31.676609187132815</v>
      </c>
      <c r="Y87" s="15">
        <f t="shared" si="14"/>
        <v>4.5848355451969969E-2</v>
      </c>
      <c r="Z87" s="15">
        <f t="shared" si="15"/>
        <v>1.1992624151289988E-2</v>
      </c>
      <c r="AA87" s="15">
        <f t="shared" si="16"/>
        <v>1.9115055013239957E-2</v>
      </c>
      <c r="AB87" s="15">
        <f t="shared" si="17"/>
        <v>2.5652011538833303E-2</v>
      </c>
      <c r="AD87" s="21"/>
    </row>
    <row r="88" spans="1:30" ht="18" x14ac:dyDescent="0.2">
      <c r="A88" s="63"/>
      <c r="B88" s="64" t="s">
        <v>1729</v>
      </c>
      <c r="C88" s="65" t="s">
        <v>1730</v>
      </c>
      <c r="D88" s="65" t="s">
        <v>184</v>
      </c>
      <c r="E88" s="66">
        <v>8.2000000000000003E-2</v>
      </c>
      <c r="F88" s="66">
        <v>0.16400000000000001</v>
      </c>
      <c r="G88" s="1">
        <v>162</v>
      </c>
      <c r="H88" s="1">
        <v>162</v>
      </c>
      <c r="I88" s="1">
        <v>26.568000000000001</v>
      </c>
      <c r="J88" s="1">
        <v>26.568000000000001</v>
      </c>
      <c r="K88" s="1"/>
      <c r="L88" s="1"/>
      <c r="M88" s="1"/>
      <c r="N88" s="1"/>
      <c r="O88" s="1"/>
      <c r="P88" s="1"/>
      <c r="R88" s="1">
        <v>579</v>
      </c>
      <c r="S88" s="1">
        <v>94.956000000000003</v>
      </c>
      <c r="T88" s="15">
        <f t="shared" si="51"/>
        <v>3.574074074074074</v>
      </c>
      <c r="U88" s="15">
        <f t="shared" si="52"/>
        <v>3.5484220625352405</v>
      </c>
      <c r="V88" s="16">
        <f t="shared" si="53"/>
        <v>574.84437413070896</v>
      </c>
      <c r="W88" s="16">
        <f t="shared" si="54"/>
        <v>412.84437413070896</v>
      </c>
      <c r="X88" s="16">
        <f t="shared" si="55"/>
        <v>67.70647735743627</v>
      </c>
      <c r="Y88" s="15">
        <f t="shared" si="14"/>
        <v>4.5848355451969969E-2</v>
      </c>
      <c r="Z88" s="15">
        <f t="shared" si="15"/>
        <v>1.1992624151289988E-2</v>
      </c>
      <c r="AA88" s="15">
        <f t="shared" si="16"/>
        <v>1.9115055013239957E-2</v>
      </c>
      <c r="AB88" s="15">
        <f t="shared" si="17"/>
        <v>2.5652011538833303E-2</v>
      </c>
      <c r="AD88" s="21"/>
    </row>
    <row r="89" spans="1:30" x14ac:dyDescent="0.2">
      <c r="A89" s="63"/>
      <c r="B89" s="64" t="s">
        <v>3778</v>
      </c>
      <c r="C89" s="65" t="s">
        <v>3779</v>
      </c>
      <c r="D89" s="65" t="s">
        <v>41</v>
      </c>
      <c r="E89" s="66">
        <v>1</v>
      </c>
      <c r="F89" s="66">
        <v>2</v>
      </c>
      <c r="G89" s="1">
        <v>243</v>
      </c>
      <c r="H89" s="1">
        <v>243</v>
      </c>
      <c r="I89" s="1">
        <v>486</v>
      </c>
      <c r="J89" s="1">
        <v>486</v>
      </c>
      <c r="K89" s="1"/>
      <c r="L89" s="1"/>
      <c r="M89" s="1"/>
      <c r="N89" s="1"/>
      <c r="O89" s="1"/>
      <c r="P89" s="1"/>
      <c r="R89" s="1">
        <v>269</v>
      </c>
      <c r="S89" s="1">
        <v>538</v>
      </c>
      <c r="T89" s="15">
        <f t="shared" si="51"/>
        <v>1.1069958847736625</v>
      </c>
      <c r="U89" s="15">
        <f t="shared" si="52"/>
        <v>1.0813438732348293</v>
      </c>
      <c r="V89" s="16">
        <f t="shared" si="53"/>
        <v>262.76656119606349</v>
      </c>
      <c r="W89" s="16">
        <f t="shared" si="54"/>
        <v>19.766561196063492</v>
      </c>
      <c r="X89" s="16">
        <f t="shared" si="55"/>
        <v>39.533122392126984</v>
      </c>
      <c r="Y89" s="15">
        <f t="shared" si="14"/>
        <v>4.5848355451969969E-2</v>
      </c>
      <c r="Z89" s="15">
        <f t="shared" si="15"/>
        <v>1.1992624151289988E-2</v>
      </c>
      <c r="AA89" s="15">
        <f t="shared" si="16"/>
        <v>1.9115055013239957E-2</v>
      </c>
      <c r="AB89" s="15">
        <f t="shared" si="17"/>
        <v>2.5652011538833303E-2</v>
      </c>
      <c r="AD89" s="21"/>
    </row>
    <row r="90" spans="1:30" ht="15" thickBot="1" x14ac:dyDescent="0.25">
      <c r="A90" s="2">
        <v>31</v>
      </c>
      <c r="B90" s="3">
        <v>422211160</v>
      </c>
      <c r="C90" s="4" t="s">
        <v>3802</v>
      </c>
      <c r="D90" s="4" t="s">
        <v>41</v>
      </c>
      <c r="E90" s="5">
        <v>0</v>
      </c>
      <c r="F90" s="5">
        <v>2</v>
      </c>
      <c r="G90" s="6">
        <v>9899.7800000000007</v>
      </c>
      <c r="H90" s="6">
        <v>6810</v>
      </c>
      <c r="I90" s="6">
        <v>19799.560000000001</v>
      </c>
      <c r="J90" s="6">
        <v>19799.560000000001</v>
      </c>
      <c r="K90" s="6">
        <v>0</v>
      </c>
      <c r="L90" s="6">
        <v>0</v>
      </c>
      <c r="M90" s="6">
        <v>0</v>
      </c>
      <c r="N90" s="6">
        <v>0</v>
      </c>
      <c r="O90" s="6">
        <v>0</v>
      </c>
      <c r="P90" s="6">
        <v>0</v>
      </c>
      <c r="R90" s="6">
        <v>7580</v>
      </c>
      <c r="S90" s="6">
        <v>19799.560000000001</v>
      </c>
      <c r="T90" s="15">
        <f t="shared" ref="T90" si="56">R90/H90</f>
        <v>1.1130690161527166</v>
      </c>
      <c r="U90" s="15">
        <f t="shared" ref="U90" si="57">T90-AB90</f>
        <v>1.0874170046138834</v>
      </c>
      <c r="V90" s="16">
        <f t="shared" ref="V90" si="58">G90*U90</f>
        <v>10765.189113936431</v>
      </c>
      <c r="W90" s="16">
        <f t="shared" ref="W90" si="59">V90-G90</f>
        <v>865.40911393643</v>
      </c>
      <c r="X90" s="16">
        <f t="shared" ref="X90" si="60">F90*W90</f>
        <v>1730.81822787286</v>
      </c>
      <c r="Y90" s="15">
        <f t="shared" si="14"/>
        <v>4.5848355451969969E-2</v>
      </c>
      <c r="Z90" s="15">
        <f t="shared" si="15"/>
        <v>1.1992624151289988E-2</v>
      </c>
      <c r="AA90" s="15">
        <f t="shared" si="16"/>
        <v>1.9115055013239957E-2</v>
      </c>
      <c r="AB90" s="15">
        <f t="shared" ref="AB90" si="61">AVERAGE(Y90:AA90)</f>
        <v>2.5652011538833303E-2</v>
      </c>
      <c r="AD90" s="21"/>
    </row>
    <row r="91" spans="1:30" ht="15" thickBot="1" x14ac:dyDescent="0.25">
      <c r="A91" s="8">
        <v>32</v>
      </c>
      <c r="B91" s="9" t="s">
        <v>3803</v>
      </c>
      <c r="C91" s="10" t="s">
        <v>3801</v>
      </c>
      <c r="D91" s="10" t="s">
        <v>41</v>
      </c>
      <c r="E91" s="11">
        <v>0</v>
      </c>
      <c r="F91" s="11">
        <v>1</v>
      </c>
      <c r="G91" s="12">
        <v>1050.25</v>
      </c>
      <c r="H91" s="12">
        <v>928.17</v>
      </c>
      <c r="I91" s="12">
        <v>928.17</v>
      </c>
      <c r="J91" s="12">
        <v>468.25400000000002</v>
      </c>
      <c r="K91" s="12">
        <v>203.7294</v>
      </c>
      <c r="L91" s="12">
        <v>0</v>
      </c>
      <c r="M91" s="12">
        <v>0</v>
      </c>
      <c r="N91" s="12">
        <v>68.860537199999996</v>
      </c>
      <c r="O91" s="12">
        <v>130.843169856</v>
      </c>
      <c r="P91" s="13">
        <v>56.480634987839998</v>
      </c>
      <c r="R91" s="12">
        <v>1573.18</v>
      </c>
      <c r="S91" s="12">
        <v>1055.0519999999999</v>
      </c>
      <c r="T91" s="15"/>
      <c r="U91" s="15"/>
      <c r="V91" s="16"/>
      <c r="W91" s="16"/>
      <c r="X91" s="16"/>
      <c r="Y91" s="15"/>
      <c r="Z91" s="15"/>
      <c r="AA91" s="15"/>
      <c r="AB91" s="15"/>
      <c r="AD91" s="21"/>
    </row>
    <row r="92" spans="1:30" ht="18" x14ac:dyDescent="0.2">
      <c r="A92" s="63"/>
      <c r="B92" s="64" t="s">
        <v>1725</v>
      </c>
      <c r="C92" s="65" t="s">
        <v>1726</v>
      </c>
      <c r="D92" s="65" t="s">
        <v>184</v>
      </c>
      <c r="E92" s="66">
        <v>8.2000000000000003E-2</v>
      </c>
      <c r="F92" s="66">
        <v>8.2000000000000003E-2</v>
      </c>
      <c r="G92" s="1">
        <v>2240</v>
      </c>
      <c r="H92" s="1">
        <v>2240</v>
      </c>
      <c r="I92" s="1">
        <v>183.68</v>
      </c>
      <c r="J92" s="1">
        <v>183.68</v>
      </c>
      <c r="K92" s="1"/>
      <c r="L92" s="1"/>
      <c r="M92" s="1"/>
      <c r="N92" s="1"/>
      <c r="O92" s="1"/>
      <c r="P92" s="1"/>
      <c r="R92" s="1">
        <v>8460</v>
      </c>
      <c r="S92" s="1">
        <v>693.72</v>
      </c>
      <c r="T92" s="15">
        <f t="shared" si="51"/>
        <v>3.7767857142857144</v>
      </c>
      <c r="U92" s="15">
        <f t="shared" si="52"/>
        <v>3.751133702746881</v>
      </c>
      <c r="V92" s="16">
        <f t="shared" si="53"/>
        <v>8402.5394941530139</v>
      </c>
      <c r="W92" s="16">
        <f t="shared" si="54"/>
        <v>6162.5394941530139</v>
      </c>
      <c r="X92" s="16">
        <f t="shared" si="55"/>
        <v>505.32823852054719</v>
      </c>
      <c r="Y92" s="15">
        <f t="shared" si="14"/>
        <v>4.5848355451969969E-2</v>
      </c>
      <c r="Z92" s="15">
        <f t="shared" si="15"/>
        <v>1.1992624151289988E-2</v>
      </c>
      <c r="AA92" s="15">
        <f t="shared" si="16"/>
        <v>1.9115055013239957E-2</v>
      </c>
      <c r="AB92" s="15">
        <f t="shared" si="17"/>
        <v>2.5652011538833303E-2</v>
      </c>
      <c r="AD92" s="21"/>
    </row>
    <row r="93" spans="1:30" ht="18" x14ac:dyDescent="0.2">
      <c r="A93" s="63"/>
      <c r="B93" s="64" t="s">
        <v>1727</v>
      </c>
      <c r="C93" s="65" t="s">
        <v>1728</v>
      </c>
      <c r="D93" s="65" t="s">
        <v>184</v>
      </c>
      <c r="E93" s="66">
        <v>8.2000000000000003E-2</v>
      </c>
      <c r="F93" s="66">
        <v>8.2000000000000003E-2</v>
      </c>
      <c r="G93" s="1">
        <v>345</v>
      </c>
      <c r="H93" s="1">
        <v>345</v>
      </c>
      <c r="I93" s="1">
        <v>28.29</v>
      </c>
      <c r="J93" s="1">
        <v>28.29</v>
      </c>
      <c r="K93" s="1"/>
      <c r="L93" s="1"/>
      <c r="M93" s="1"/>
      <c r="N93" s="1"/>
      <c r="O93" s="1"/>
      <c r="P93" s="1"/>
      <c r="R93" s="1">
        <v>547</v>
      </c>
      <c r="S93" s="1">
        <v>44.853999999999999</v>
      </c>
      <c r="T93" s="15">
        <f t="shared" si="51"/>
        <v>1.5855072463768116</v>
      </c>
      <c r="U93" s="15">
        <f t="shared" si="52"/>
        <v>1.5598552348379784</v>
      </c>
      <c r="V93" s="16">
        <f t="shared" si="53"/>
        <v>538.15005601910252</v>
      </c>
      <c r="W93" s="16">
        <f t="shared" si="54"/>
        <v>193.15005601910252</v>
      </c>
      <c r="X93" s="16">
        <f t="shared" si="55"/>
        <v>15.838304593566408</v>
      </c>
      <c r="Y93" s="15">
        <f t="shared" si="14"/>
        <v>4.5848355451969969E-2</v>
      </c>
      <c r="Z93" s="15">
        <f t="shared" si="15"/>
        <v>1.1992624151289988E-2</v>
      </c>
      <c r="AA93" s="15">
        <f t="shared" si="16"/>
        <v>1.9115055013239957E-2</v>
      </c>
      <c r="AB93" s="15">
        <f t="shared" si="17"/>
        <v>2.5652011538833303E-2</v>
      </c>
      <c r="AD93" s="21"/>
    </row>
    <row r="94" spans="1:30" ht="18" x14ac:dyDescent="0.2">
      <c r="A94" s="63"/>
      <c r="B94" s="64" t="s">
        <v>1729</v>
      </c>
      <c r="C94" s="65" t="s">
        <v>1730</v>
      </c>
      <c r="D94" s="65" t="s">
        <v>184</v>
      </c>
      <c r="E94" s="66">
        <v>8.2000000000000003E-2</v>
      </c>
      <c r="F94" s="66">
        <v>8.2000000000000003E-2</v>
      </c>
      <c r="G94" s="1">
        <v>162</v>
      </c>
      <c r="H94" s="1">
        <v>162</v>
      </c>
      <c r="I94" s="1">
        <v>13.284000000000001</v>
      </c>
      <c r="J94" s="1">
        <v>13.284000000000001</v>
      </c>
      <c r="K94" s="1"/>
      <c r="L94" s="1"/>
      <c r="M94" s="1"/>
      <c r="N94" s="1"/>
      <c r="O94" s="1"/>
      <c r="P94" s="1"/>
      <c r="R94" s="1">
        <v>579</v>
      </c>
      <c r="S94" s="1">
        <v>47.478000000000002</v>
      </c>
      <c r="T94" s="15">
        <f t="shared" si="51"/>
        <v>3.574074074074074</v>
      </c>
      <c r="U94" s="15">
        <f t="shared" si="52"/>
        <v>3.5484220625352405</v>
      </c>
      <c r="V94" s="16">
        <f t="shared" si="53"/>
        <v>574.84437413070896</v>
      </c>
      <c r="W94" s="16">
        <f t="shared" si="54"/>
        <v>412.84437413070896</v>
      </c>
      <c r="X94" s="16">
        <f t="shared" si="55"/>
        <v>33.853238678718135</v>
      </c>
      <c r="Y94" s="15">
        <f t="shared" ref="Y94:Y116" si="62">104.584835545197%-100%</f>
        <v>4.5848355451969969E-2</v>
      </c>
      <c r="Z94" s="15">
        <f t="shared" ref="Z94:Z116" si="63">101.199262415129%-100%</f>
        <v>1.1992624151289988E-2</v>
      </c>
      <c r="AA94" s="15">
        <f t="shared" ref="AA94:AA116" si="64">101.911505501324%-100%</f>
        <v>1.9115055013239957E-2</v>
      </c>
      <c r="AB94" s="15">
        <f t="shared" ref="AB94:AB116" si="65">AVERAGE(Y94:AA94)</f>
        <v>2.5652011538833303E-2</v>
      </c>
      <c r="AD94" s="21"/>
    </row>
    <row r="95" spans="1:30" x14ac:dyDescent="0.2">
      <c r="A95" s="63"/>
      <c r="B95" s="64" t="s">
        <v>3778</v>
      </c>
      <c r="C95" s="65" t="s">
        <v>3779</v>
      </c>
      <c r="D95" s="65" t="s">
        <v>41</v>
      </c>
      <c r="E95" s="66">
        <v>1</v>
      </c>
      <c r="F95" s="66">
        <v>1</v>
      </c>
      <c r="G95" s="1">
        <v>243</v>
      </c>
      <c r="H95" s="1">
        <v>243</v>
      </c>
      <c r="I95" s="1">
        <v>243</v>
      </c>
      <c r="J95" s="1">
        <v>243</v>
      </c>
      <c r="K95" s="1"/>
      <c r="L95" s="1"/>
      <c r="M95" s="1"/>
      <c r="N95" s="1"/>
      <c r="O95" s="1"/>
      <c r="P95" s="1"/>
      <c r="R95" s="1">
        <v>269</v>
      </c>
      <c r="S95" s="1">
        <v>269</v>
      </c>
      <c r="T95" s="15">
        <f t="shared" si="51"/>
        <v>1.1069958847736625</v>
      </c>
      <c r="U95" s="15">
        <f t="shared" si="52"/>
        <v>1.0813438732348293</v>
      </c>
      <c r="V95" s="16">
        <f t="shared" si="53"/>
        <v>262.76656119606349</v>
      </c>
      <c r="W95" s="16">
        <f t="shared" si="54"/>
        <v>19.766561196063492</v>
      </c>
      <c r="X95" s="16">
        <f t="shared" si="55"/>
        <v>19.766561196063492</v>
      </c>
      <c r="Y95" s="15">
        <f t="shared" si="62"/>
        <v>4.5848355451969969E-2</v>
      </c>
      <c r="Z95" s="15">
        <f t="shared" si="63"/>
        <v>1.1992624151289988E-2</v>
      </c>
      <c r="AA95" s="15">
        <f t="shared" si="64"/>
        <v>1.9115055013239957E-2</v>
      </c>
      <c r="AB95" s="15">
        <f t="shared" si="65"/>
        <v>2.5652011538833303E-2</v>
      </c>
      <c r="AD95" s="21"/>
    </row>
    <row r="96" spans="1:30" ht="20.5" thickBot="1" x14ac:dyDescent="0.25">
      <c r="A96" s="2">
        <v>33</v>
      </c>
      <c r="B96" s="3" t="s">
        <v>3804</v>
      </c>
      <c r="C96" s="4" t="s">
        <v>3805</v>
      </c>
      <c r="D96" s="4" t="s">
        <v>41</v>
      </c>
      <c r="E96" s="5">
        <v>0</v>
      </c>
      <c r="F96" s="5">
        <v>1</v>
      </c>
      <c r="G96" s="6">
        <v>9511.74</v>
      </c>
      <c r="H96" s="6">
        <v>5860</v>
      </c>
      <c r="I96" s="6">
        <v>5860</v>
      </c>
      <c r="J96" s="6">
        <v>5860</v>
      </c>
      <c r="K96" s="6">
        <v>0</v>
      </c>
      <c r="L96" s="6">
        <v>0</v>
      </c>
      <c r="M96" s="6">
        <v>0</v>
      </c>
      <c r="N96" s="6">
        <v>0</v>
      </c>
      <c r="O96" s="6">
        <v>0</v>
      </c>
      <c r="P96" s="6">
        <v>0</v>
      </c>
      <c r="R96" s="6">
        <v>7030</v>
      </c>
      <c r="S96" s="6">
        <v>7030</v>
      </c>
      <c r="T96" s="15">
        <f t="shared" si="51"/>
        <v>1.1996587030716723</v>
      </c>
      <c r="U96" s="15">
        <f t="shared" si="52"/>
        <v>1.1740066915328391</v>
      </c>
      <c r="V96" s="16">
        <f t="shared" si="53"/>
        <v>11166.846408120568</v>
      </c>
      <c r="W96" s="16">
        <f t="shared" si="54"/>
        <v>1655.1064081205677</v>
      </c>
      <c r="X96" s="16">
        <f t="shared" si="55"/>
        <v>1655.1064081205677</v>
      </c>
      <c r="Y96" s="15">
        <f t="shared" si="62"/>
        <v>4.5848355451969969E-2</v>
      </c>
      <c r="Z96" s="15">
        <f t="shared" si="63"/>
        <v>1.1992624151289988E-2</v>
      </c>
      <c r="AA96" s="15">
        <f t="shared" si="64"/>
        <v>1.9115055013239957E-2</v>
      </c>
      <c r="AB96" s="15">
        <f t="shared" si="65"/>
        <v>2.5652011538833303E-2</v>
      </c>
      <c r="AD96" s="21"/>
    </row>
    <row r="97" spans="1:30" ht="15" thickBot="1" x14ac:dyDescent="0.25">
      <c r="A97" s="8">
        <v>34</v>
      </c>
      <c r="B97" s="9" t="s">
        <v>3806</v>
      </c>
      <c r="C97" s="10" t="s">
        <v>3807</v>
      </c>
      <c r="D97" s="10" t="s">
        <v>41</v>
      </c>
      <c r="E97" s="11">
        <v>0</v>
      </c>
      <c r="F97" s="11">
        <v>1</v>
      </c>
      <c r="G97" s="12">
        <v>585.04999999999995</v>
      </c>
      <c r="H97" s="12">
        <v>350.44</v>
      </c>
      <c r="I97" s="12">
        <v>350.44</v>
      </c>
      <c r="J97" s="12">
        <v>131.434</v>
      </c>
      <c r="K97" s="12">
        <v>97.013999999999996</v>
      </c>
      <c r="L97" s="12">
        <v>0</v>
      </c>
      <c r="M97" s="12">
        <v>0</v>
      </c>
      <c r="N97" s="12">
        <v>32.790731999999998</v>
      </c>
      <c r="O97" s="12">
        <v>62.306271359999997</v>
      </c>
      <c r="P97" s="13">
        <v>26.8955404704</v>
      </c>
      <c r="R97" s="12">
        <v>945.24</v>
      </c>
      <c r="S97" s="12">
        <v>698.51199999999994</v>
      </c>
      <c r="T97" s="15"/>
      <c r="U97" s="15"/>
      <c r="V97" s="16"/>
      <c r="W97" s="16"/>
      <c r="X97" s="16"/>
      <c r="Y97" s="15"/>
      <c r="Z97" s="15"/>
      <c r="AA97" s="15"/>
      <c r="AB97" s="15"/>
      <c r="AD97" s="21"/>
    </row>
    <row r="98" spans="1:30" x14ac:dyDescent="0.2">
      <c r="A98" s="63"/>
      <c r="B98" s="64" t="s">
        <v>1912</v>
      </c>
      <c r="C98" s="65" t="s">
        <v>1913</v>
      </c>
      <c r="D98" s="65" t="s">
        <v>41</v>
      </c>
      <c r="E98" s="66">
        <v>1.1000000000000001</v>
      </c>
      <c r="F98" s="66">
        <v>1.1000000000000001</v>
      </c>
      <c r="G98" s="1">
        <v>14.6</v>
      </c>
      <c r="H98" s="1">
        <v>14.6</v>
      </c>
      <c r="I98" s="1">
        <v>16.059999999999999</v>
      </c>
      <c r="J98" s="1">
        <v>16.059999999999999</v>
      </c>
      <c r="K98" s="1"/>
      <c r="L98" s="1"/>
      <c r="M98" s="1"/>
      <c r="N98" s="1"/>
      <c r="O98" s="1"/>
      <c r="P98" s="1"/>
      <c r="R98" s="1">
        <v>8460</v>
      </c>
      <c r="S98" s="1">
        <v>355.32</v>
      </c>
      <c r="T98" s="15">
        <f t="shared" si="51"/>
        <v>579.45205479452056</v>
      </c>
      <c r="U98" s="15">
        <f t="shared" si="52"/>
        <v>579.42640278298177</v>
      </c>
      <c r="V98" s="16">
        <f t="shared" si="53"/>
        <v>8459.6254806315337</v>
      </c>
      <c r="W98" s="16">
        <f t="shared" si="54"/>
        <v>8445.0254806315334</v>
      </c>
      <c r="X98" s="16">
        <f t="shared" si="55"/>
        <v>9289.5280286946872</v>
      </c>
      <c r="Y98" s="15">
        <f t="shared" si="62"/>
        <v>4.5848355451969969E-2</v>
      </c>
      <c r="Z98" s="15">
        <f t="shared" si="63"/>
        <v>1.1992624151289988E-2</v>
      </c>
      <c r="AA98" s="15">
        <f t="shared" si="64"/>
        <v>1.9115055013239957E-2</v>
      </c>
      <c r="AB98" s="15">
        <f t="shared" si="65"/>
        <v>2.5652011538833303E-2</v>
      </c>
      <c r="AD98" s="21"/>
    </row>
    <row r="99" spans="1:30" ht="18" x14ac:dyDescent="0.2">
      <c r="A99" s="63"/>
      <c r="B99" s="64" t="s">
        <v>1725</v>
      </c>
      <c r="C99" s="65" t="s">
        <v>1726</v>
      </c>
      <c r="D99" s="65" t="s">
        <v>184</v>
      </c>
      <c r="E99" s="66">
        <v>4.2000000000000003E-2</v>
      </c>
      <c r="F99" s="66">
        <v>4.2000000000000003E-2</v>
      </c>
      <c r="G99" s="1">
        <v>2240</v>
      </c>
      <c r="H99" s="1">
        <v>2240</v>
      </c>
      <c r="I99" s="1">
        <v>94.08</v>
      </c>
      <c r="J99" s="1">
        <v>94.08</v>
      </c>
      <c r="K99" s="1"/>
      <c r="L99" s="1"/>
      <c r="M99" s="1"/>
      <c r="N99" s="1"/>
      <c r="O99" s="1"/>
      <c r="P99" s="1"/>
      <c r="R99" s="1">
        <v>547</v>
      </c>
      <c r="S99" s="1">
        <v>22.974</v>
      </c>
      <c r="T99" s="15">
        <f t="shared" si="51"/>
        <v>0.24419642857142856</v>
      </c>
      <c r="U99" s="15">
        <f t="shared" si="52"/>
        <v>0.21854441703259525</v>
      </c>
      <c r="V99" s="16">
        <f t="shared" si="53"/>
        <v>489.53949415301338</v>
      </c>
      <c r="W99" s="16">
        <f t="shared" si="54"/>
        <v>-1750.4605058469865</v>
      </c>
      <c r="X99" s="16">
        <f t="shared" si="55"/>
        <v>-73.519341245573443</v>
      </c>
      <c r="Y99" s="15">
        <f t="shared" si="62"/>
        <v>4.5848355451969969E-2</v>
      </c>
      <c r="Z99" s="15">
        <f t="shared" si="63"/>
        <v>1.1992624151289988E-2</v>
      </c>
      <c r="AA99" s="15">
        <f t="shared" si="64"/>
        <v>1.9115055013239957E-2</v>
      </c>
      <c r="AB99" s="15">
        <f t="shared" si="65"/>
        <v>2.5652011538833303E-2</v>
      </c>
      <c r="AD99" s="21"/>
    </row>
    <row r="100" spans="1:30" ht="18" x14ac:dyDescent="0.2">
      <c r="A100" s="63"/>
      <c r="B100" s="64" t="s">
        <v>1727</v>
      </c>
      <c r="C100" s="65" t="s">
        <v>1728</v>
      </c>
      <c r="D100" s="65" t="s">
        <v>184</v>
      </c>
      <c r="E100" s="66">
        <v>4.2000000000000003E-2</v>
      </c>
      <c r="F100" s="66">
        <v>4.2000000000000003E-2</v>
      </c>
      <c r="G100" s="1">
        <v>345</v>
      </c>
      <c r="H100" s="1">
        <v>345</v>
      </c>
      <c r="I100" s="1">
        <v>14.49</v>
      </c>
      <c r="J100" s="1">
        <v>14.49</v>
      </c>
      <c r="K100" s="1"/>
      <c r="L100" s="1"/>
      <c r="M100" s="1"/>
      <c r="N100" s="1"/>
      <c r="O100" s="1"/>
      <c r="P100" s="1"/>
      <c r="R100" s="1">
        <v>579</v>
      </c>
      <c r="S100" s="1">
        <v>24.318000000000001</v>
      </c>
      <c r="T100" s="15">
        <f t="shared" si="51"/>
        <v>1.6782608695652175</v>
      </c>
      <c r="U100" s="15">
        <f t="shared" si="52"/>
        <v>1.6526088580263842</v>
      </c>
      <c r="V100" s="16">
        <f t="shared" si="53"/>
        <v>570.15005601910252</v>
      </c>
      <c r="W100" s="16">
        <f t="shared" si="54"/>
        <v>225.15005601910252</v>
      </c>
      <c r="X100" s="16">
        <f t="shared" si="55"/>
        <v>9.4563023528023074</v>
      </c>
      <c r="Y100" s="15">
        <f t="shared" si="62"/>
        <v>4.5848355451969969E-2</v>
      </c>
      <c r="Z100" s="15">
        <f t="shared" si="63"/>
        <v>1.1992624151289988E-2</v>
      </c>
      <c r="AA100" s="15">
        <f t="shared" si="64"/>
        <v>1.9115055013239957E-2</v>
      </c>
      <c r="AB100" s="15">
        <f t="shared" si="65"/>
        <v>2.5652011538833303E-2</v>
      </c>
      <c r="AD100" s="21"/>
    </row>
    <row r="101" spans="1:30" ht="18" x14ac:dyDescent="0.2">
      <c r="A101" s="63"/>
      <c r="B101" s="64" t="s">
        <v>1729</v>
      </c>
      <c r="C101" s="65" t="s">
        <v>1730</v>
      </c>
      <c r="D101" s="65" t="s">
        <v>184</v>
      </c>
      <c r="E101" s="66">
        <v>4.2000000000000003E-2</v>
      </c>
      <c r="F101" s="66">
        <v>4.2000000000000003E-2</v>
      </c>
      <c r="G101" s="1">
        <v>162</v>
      </c>
      <c r="H101" s="1">
        <v>162</v>
      </c>
      <c r="I101" s="1">
        <v>6.8040000000000003</v>
      </c>
      <c r="J101" s="1">
        <v>6.8040000000000003</v>
      </c>
      <c r="K101" s="1"/>
      <c r="L101" s="1"/>
      <c r="M101" s="1"/>
      <c r="N101" s="1"/>
      <c r="O101" s="1"/>
      <c r="P101" s="1"/>
      <c r="R101" s="1">
        <v>269</v>
      </c>
      <c r="S101" s="1">
        <v>295.89999999999998</v>
      </c>
      <c r="T101" s="15">
        <f t="shared" si="51"/>
        <v>1.6604938271604939</v>
      </c>
      <c r="U101" s="15">
        <f t="shared" si="52"/>
        <v>1.6348418156216606</v>
      </c>
      <c r="V101" s="16">
        <f t="shared" si="53"/>
        <v>264.84437413070901</v>
      </c>
      <c r="W101" s="16">
        <f t="shared" si="54"/>
        <v>102.84437413070901</v>
      </c>
      <c r="X101" s="16">
        <f t="shared" si="55"/>
        <v>4.3194637134897791</v>
      </c>
      <c r="Y101" s="15">
        <f t="shared" si="62"/>
        <v>4.5848355451969969E-2</v>
      </c>
      <c r="Z101" s="15">
        <f t="shared" si="63"/>
        <v>1.1992624151289988E-2</v>
      </c>
      <c r="AA101" s="15">
        <f t="shared" si="64"/>
        <v>1.9115055013239957E-2</v>
      </c>
      <c r="AB101" s="15">
        <f t="shared" si="65"/>
        <v>2.5652011538833303E-2</v>
      </c>
      <c r="AD101" s="21"/>
    </row>
    <row r="102" spans="1:30" ht="20" x14ac:dyDescent="0.2">
      <c r="A102" s="2">
        <v>35</v>
      </c>
      <c r="B102" s="3" t="s">
        <v>3808</v>
      </c>
      <c r="C102" s="4" t="s">
        <v>3809</v>
      </c>
      <c r="D102" s="4" t="s">
        <v>41</v>
      </c>
      <c r="E102" s="5">
        <v>0</v>
      </c>
      <c r="F102" s="5">
        <v>1</v>
      </c>
      <c r="G102" s="6">
        <v>8038.95</v>
      </c>
      <c r="H102" s="6">
        <v>6340</v>
      </c>
      <c r="I102" s="6">
        <v>8038.95</v>
      </c>
      <c r="J102" s="6">
        <v>8038.95</v>
      </c>
      <c r="K102" s="6">
        <v>0</v>
      </c>
      <c r="L102" s="6">
        <v>0</v>
      </c>
      <c r="M102" s="6">
        <v>0</v>
      </c>
      <c r="N102" s="6">
        <v>0</v>
      </c>
      <c r="O102" s="6">
        <v>0</v>
      </c>
      <c r="P102" s="6">
        <v>0</v>
      </c>
      <c r="R102" s="6">
        <v>6660</v>
      </c>
      <c r="S102" s="6">
        <v>8038.95</v>
      </c>
      <c r="T102" s="15">
        <v>1.0373001776198933</v>
      </c>
      <c r="U102" s="15">
        <v>1.0116481660810601</v>
      </c>
      <c r="V102" s="16">
        <f t="shared" si="53"/>
        <v>8132.5890247173384</v>
      </c>
      <c r="W102" s="16">
        <f t="shared" si="54"/>
        <v>93.639024717338543</v>
      </c>
      <c r="X102" s="16">
        <f t="shared" si="55"/>
        <v>93.639024717338543</v>
      </c>
      <c r="Y102" s="15"/>
      <c r="Z102" s="15"/>
      <c r="AA102" s="15"/>
      <c r="AB102" s="15"/>
      <c r="AC102" s="17" t="s">
        <v>5083</v>
      </c>
      <c r="AD102" s="21"/>
    </row>
    <row r="103" spans="1:30" ht="15" thickBot="1" x14ac:dyDescent="0.25">
      <c r="A103" s="63"/>
      <c r="B103" s="64">
        <v>55128053</v>
      </c>
      <c r="C103" s="65" t="s">
        <v>5082</v>
      </c>
      <c r="D103" s="66" t="str">
        <f>D102</f>
        <v>kus</v>
      </c>
      <c r="E103" s="1">
        <v>3200</v>
      </c>
      <c r="F103" s="66">
        <f>F102</f>
        <v>1</v>
      </c>
      <c r="G103" s="1"/>
      <c r="H103" s="1">
        <v>6340</v>
      </c>
      <c r="I103" s="1"/>
      <c r="J103" s="1"/>
      <c r="K103" s="1"/>
      <c r="L103" s="1"/>
      <c r="M103" s="1"/>
      <c r="N103" s="1"/>
      <c r="O103" s="7"/>
      <c r="P103" s="1">
        <v>4690</v>
      </c>
      <c r="R103" s="1">
        <v>6660</v>
      </c>
      <c r="S103" s="1">
        <v>1378.3074300000001</v>
      </c>
      <c r="T103" s="15">
        <f t="shared" si="51"/>
        <v>1.0504731861198737</v>
      </c>
      <c r="U103" s="15">
        <f t="shared" si="52"/>
        <v>1.0248211745810405</v>
      </c>
      <c r="V103" s="16"/>
      <c r="W103" s="16"/>
      <c r="X103" s="16"/>
      <c r="Y103" s="15">
        <f t="shared" si="62"/>
        <v>4.5848355451969969E-2</v>
      </c>
      <c r="Z103" s="15">
        <f t="shared" si="63"/>
        <v>1.1992624151289988E-2</v>
      </c>
      <c r="AA103" s="15">
        <f t="shared" si="64"/>
        <v>1.9115055013239957E-2</v>
      </c>
      <c r="AB103" s="15">
        <f t="shared" si="65"/>
        <v>2.5652011538833303E-2</v>
      </c>
      <c r="AC103" s="17" t="s">
        <v>5084</v>
      </c>
      <c r="AD103" s="21"/>
    </row>
    <row r="104" spans="1:30" ht="15" thickBot="1" x14ac:dyDescent="0.25">
      <c r="A104" s="8">
        <v>36</v>
      </c>
      <c r="B104" s="9" t="s">
        <v>3810</v>
      </c>
      <c r="C104" s="10" t="s">
        <v>3811</v>
      </c>
      <c r="D104" s="10" t="s">
        <v>95</v>
      </c>
      <c r="E104" s="11">
        <v>0</v>
      </c>
      <c r="F104" s="11">
        <v>3.5</v>
      </c>
      <c r="G104" s="12">
        <v>30.25</v>
      </c>
      <c r="H104" s="12">
        <v>17.29</v>
      </c>
      <c r="I104" s="12">
        <v>60.52</v>
      </c>
      <c r="J104" s="12">
        <v>1.9194</v>
      </c>
      <c r="K104" s="12">
        <v>25.949000000000002</v>
      </c>
      <c r="L104" s="12">
        <v>0</v>
      </c>
      <c r="M104" s="12">
        <v>0</v>
      </c>
      <c r="N104" s="12">
        <v>8.7707619999999995</v>
      </c>
      <c r="O104" s="12">
        <v>16.665485759999999</v>
      </c>
      <c r="P104" s="13">
        <v>7.1939346863999996</v>
      </c>
      <c r="R104" s="12">
        <v>19.29</v>
      </c>
      <c r="S104" s="12">
        <v>2.2176</v>
      </c>
      <c r="T104" s="15"/>
      <c r="U104" s="15"/>
      <c r="V104" s="16"/>
      <c r="W104" s="16"/>
      <c r="X104" s="16"/>
      <c r="Y104" s="15"/>
      <c r="Z104" s="15"/>
      <c r="AA104" s="15"/>
      <c r="AB104" s="15"/>
      <c r="AD104" s="21"/>
    </row>
    <row r="105" spans="1:30" ht="15" thickBot="1" x14ac:dyDescent="0.25">
      <c r="A105" s="63"/>
      <c r="B105" s="64" t="s">
        <v>187</v>
      </c>
      <c r="C105" s="65" t="s">
        <v>188</v>
      </c>
      <c r="D105" s="65" t="s">
        <v>92</v>
      </c>
      <c r="E105" s="66">
        <v>1.2E-2</v>
      </c>
      <c r="F105" s="66">
        <v>4.2000000000000003E-2</v>
      </c>
      <c r="G105" s="1">
        <v>45.7</v>
      </c>
      <c r="H105" s="1">
        <v>45.7</v>
      </c>
      <c r="I105" s="1">
        <v>1.9194</v>
      </c>
      <c r="J105" s="1">
        <v>1.9194</v>
      </c>
      <c r="K105" s="1"/>
      <c r="L105" s="1"/>
      <c r="M105" s="1"/>
      <c r="N105" s="1"/>
      <c r="O105" s="1"/>
      <c r="P105" s="1"/>
      <c r="R105" s="1">
        <v>52.8</v>
      </c>
      <c r="S105" s="1">
        <v>2.2176</v>
      </c>
      <c r="T105" s="15">
        <f t="shared" si="51"/>
        <v>1.1553610503282274</v>
      </c>
      <c r="U105" s="15">
        <f t="shared" si="52"/>
        <v>1.1297090387893942</v>
      </c>
      <c r="V105" s="16">
        <f t="shared" si="53"/>
        <v>51.627703072675317</v>
      </c>
      <c r="W105" s="16">
        <f t="shared" si="54"/>
        <v>5.9277030726753139</v>
      </c>
      <c r="X105" s="16">
        <f t="shared" si="55"/>
        <v>0.24896352905236321</v>
      </c>
      <c r="Y105" s="15">
        <f t="shared" si="62"/>
        <v>4.5848355451969969E-2</v>
      </c>
      <c r="Z105" s="15">
        <f t="shared" si="63"/>
        <v>1.1992624151289988E-2</v>
      </c>
      <c r="AA105" s="15">
        <f t="shared" si="64"/>
        <v>1.9115055013239957E-2</v>
      </c>
      <c r="AB105" s="15">
        <f t="shared" si="65"/>
        <v>2.5652011538833303E-2</v>
      </c>
      <c r="AD105" s="21"/>
    </row>
    <row r="106" spans="1:30" ht="15" thickBot="1" x14ac:dyDescent="0.25">
      <c r="A106" s="8">
        <v>37</v>
      </c>
      <c r="B106" s="9" t="s">
        <v>3812</v>
      </c>
      <c r="C106" s="10" t="s">
        <v>3813</v>
      </c>
      <c r="D106" s="10" t="s">
        <v>95</v>
      </c>
      <c r="E106" s="11">
        <v>0</v>
      </c>
      <c r="F106" s="11">
        <v>17</v>
      </c>
      <c r="G106" s="12">
        <v>28.87</v>
      </c>
      <c r="H106" s="12">
        <v>17.41</v>
      </c>
      <c r="I106" s="12">
        <v>295.97000000000003</v>
      </c>
      <c r="J106" s="12">
        <v>11.42043</v>
      </c>
      <c r="K106" s="12">
        <v>126.038</v>
      </c>
      <c r="L106" s="12">
        <v>0</v>
      </c>
      <c r="M106" s="12">
        <v>0</v>
      </c>
      <c r="N106" s="12">
        <v>42.600844000000002</v>
      </c>
      <c r="O106" s="12">
        <v>80.946645119999999</v>
      </c>
      <c r="P106" s="13">
        <v>34.9419684768</v>
      </c>
      <c r="R106" s="12">
        <v>19.43</v>
      </c>
      <c r="S106" s="12">
        <v>13.19472</v>
      </c>
      <c r="T106" s="15"/>
      <c r="U106" s="15"/>
      <c r="V106" s="16"/>
      <c r="W106" s="16"/>
      <c r="X106" s="16"/>
      <c r="Y106" s="15"/>
      <c r="Z106" s="15"/>
      <c r="AA106" s="15"/>
      <c r="AB106" s="15"/>
      <c r="AD106" s="21"/>
    </row>
    <row r="107" spans="1:30" ht="15" thickBot="1" x14ac:dyDescent="0.25">
      <c r="A107" s="63"/>
      <c r="B107" s="64" t="s">
        <v>187</v>
      </c>
      <c r="C107" s="65" t="s">
        <v>188</v>
      </c>
      <c r="D107" s="65" t="s">
        <v>92</v>
      </c>
      <c r="E107" s="66">
        <v>1.47E-2</v>
      </c>
      <c r="F107" s="66">
        <v>0.24990000000000001</v>
      </c>
      <c r="G107" s="1">
        <v>45.7</v>
      </c>
      <c r="H107" s="1">
        <v>45.7</v>
      </c>
      <c r="I107" s="1">
        <v>11.42043</v>
      </c>
      <c r="J107" s="1">
        <v>11.42043</v>
      </c>
      <c r="K107" s="1"/>
      <c r="L107" s="1"/>
      <c r="M107" s="1"/>
      <c r="N107" s="1"/>
      <c r="O107" s="1"/>
      <c r="P107" s="1"/>
      <c r="R107" s="1">
        <v>52.8</v>
      </c>
      <c r="S107" s="1">
        <v>13.19472</v>
      </c>
      <c r="T107" s="15">
        <f t="shared" si="51"/>
        <v>1.1553610503282274</v>
      </c>
      <c r="U107" s="15">
        <f t="shared" si="52"/>
        <v>1.1297090387893942</v>
      </c>
      <c r="V107" s="16">
        <f t="shared" si="53"/>
        <v>51.627703072675317</v>
      </c>
      <c r="W107" s="16">
        <f t="shared" si="54"/>
        <v>5.9277030726753139</v>
      </c>
      <c r="X107" s="16">
        <f t="shared" si="55"/>
        <v>1.481332997861561</v>
      </c>
      <c r="Y107" s="15">
        <f t="shared" si="62"/>
        <v>4.5848355451969969E-2</v>
      </c>
      <c r="Z107" s="15">
        <f t="shared" si="63"/>
        <v>1.1992624151289988E-2</v>
      </c>
      <c r="AA107" s="15">
        <f t="shared" si="64"/>
        <v>1.9115055013239957E-2</v>
      </c>
      <c r="AB107" s="15">
        <f t="shared" si="65"/>
        <v>2.5652011538833303E-2</v>
      </c>
      <c r="AD107" s="21"/>
    </row>
    <row r="108" spans="1:30" x14ac:dyDescent="0.2">
      <c r="A108" s="67">
        <v>38</v>
      </c>
      <c r="B108" s="68" t="s">
        <v>3814</v>
      </c>
      <c r="C108" s="69" t="s">
        <v>3815</v>
      </c>
      <c r="D108" s="69" t="s">
        <v>95</v>
      </c>
      <c r="E108" s="70">
        <v>0</v>
      </c>
      <c r="F108" s="70">
        <v>3.5</v>
      </c>
      <c r="G108" s="71">
        <v>136.16999999999999</v>
      </c>
      <c r="H108" s="71"/>
      <c r="I108" s="71">
        <v>476.6</v>
      </c>
      <c r="J108" s="71">
        <v>0</v>
      </c>
      <c r="K108" s="71">
        <v>0</v>
      </c>
      <c r="L108" s="71">
        <v>0</v>
      </c>
      <c r="M108" s="71">
        <v>0</v>
      </c>
      <c r="N108" s="71">
        <v>0</v>
      </c>
      <c r="O108" s="71">
        <v>0</v>
      </c>
      <c r="P108" s="72">
        <v>0</v>
      </c>
      <c r="R108" s="71"/>
      <c r="S108" s="71">
        <v>0</v>
      </c>
      <c r="T108" s="15"/>
      <c r="U108" s="15"/>
      <c r="V108" s="16"/>
      <c r="W108" s="16"/>
      <c r="X108" s="16"/>
      <c r="Y108" s="15"/>
      <c r="Z108" s="15"/>
      <c r="AA108" s="15"/>
      <c r="AB108" s="15"/>
      <c r="AD108" s="21"/>
    </row>
    <row r="109" spans="1:30" ht="15" thickBot="1" x14ac:dyDescent="0.25">
      <c r="A109" s="73">
        <v>39</v>
      </c>
      <c r="B109" s="74" t="s">
        <v>3816</v>
      </c>
      <c r="C109" s="75" t="s">
        <v>3817</v>
      </c>
      <c r="D109" s="75" t="s">
        <v>95</v>
      </c>
      <c r="E109" s="76">
        <v>0</v>
      </c>
      <c r="F109" s="76">
        <v>17</v>
      </c>
      <c r="G109" s="77">
        <v>145.03</v>
      </c>
      <c r="H109" s="77">
        <v>33.18</v>
      </c>
      <c r="I109" s="77">
        <v>564.05999999999995</v>
      </c>
      <c r="J109" s="77">
        <v>53.15645</v>
      </c>
      <c r="K109" s="77">
        <v>226.2955</v>
      </c>
      <c r="L109" s="77">
        <v>0</v>
      </c>
      <c r="M109" s="77">
        <v>0</v>
      </c>
      <c r="N109" s="77">
        <v>76.487879000000007</v>
      </c>
      <c r="O109" s="77">
        <v>145.33602192000001</v>
      </c>
      <c r="P109" s="78">
        <v>62.736716128799998</v>
      </c>
      <c r="R109" s="77">
        <v>37.130000000000003</v>
      </c>
      <c r="S109" s="77">
        <v>61.792450000000002</v>
      </c>
      <c r="T109" s="15"/>
      <c r="U109" s="15"/>
      <c r="V109" s="16"/>
      <c r="W109" s="16"/>
      <c r="X109" s="16"/>
      <c r="Y109" s="15"/>
      <c r="Z109" s="15"/>
      <c r="AA109" s="15"/>
      <c r="AB109" s="15"/>
      <c r="AD109" s="21"/>
    </row>
    <row r="110" spans="1:30" x14ac:dyDescent="0.2">
      <c r="A110" s="63"/>
      <c r="B110" s="64" t="s">
        <v>187</v>
      </c>
      <c r="C110" s="65" t="s">
        <v>188</v>
      </c>
      <c r="D110" s="65" t="s">
        <v>92</v>
      </c>
      <c r="E110" s="66">
        <v>3.6999999999999998E-2</v>
      </c>
      <c r="F110" s="66">
        <v>0.629</v>
      </c>
      <c r="G110" s="1">
        <v>45.7</v>
      </c>
      <c r="H110" s="1">
        <v>45.7</v>
      </c>
      <c r="I110" s="1">
        <v>28.7453</v>
      </c>
      <c r="J110" s="1">
        <v>28.7453</v>
      </c>
      <c r="K110" s="1"/>
      <c r="L110" s="1"/>
      <c r="M110" s="1"/>
      <c r="N110" s="1"/>
      <c r="O110" s="1"/>
      <c r="P110" s="1"/>
      <c r="R110" s="1">
        <v>52.8</v>
      </c>
      <c r="S110" s="1">
        <v>33.211199999999998</v>
      </c>
      <c r="T110" s="15">
        <f t="shared" si="51"/>
        <v>1.1553610503282274</v>
      </c>
      <c r="U110" s="15">
        <f t="shared" si="52"/>
        <v>1.1297090387893942</v>
      </c>
      <c r="V110" s="16">
        <f t="shared" si="53"/>
        <v>51.627703072675317</v>
      </c>
      <c r="W110" s="16">
        <f t="shared" si="54"/>
        <v>5.9277030726753139</v>
      </c>
      <c r="X110" s="16">
        <f t="shared" si="55"/>
        <v>3.7285252327127725</v>
      </c>
      <c r="Y110" s="15">
        <f t="shared" si="62"/>
        <v>4.5848355451969969E-2</v>
      </c>
      <c r="Z110" s="15">
        <f t="shared" si="63"/>
        <v>1.1992624151289988E-2</v>
      </c>
      <c r="AA110" s="15">
        <f t="shared" si="64"/>
        <v>1.9115055013239957E-2</v>
      </c>
      <c r="AB110" s="15">
        <f t="shared" si="65"/>
        <v>2.5652011538833303E-2</v>
      </c>
      <c r="AD110" s="21"/>
    </row>
    <row r="111" spans="1:30" x14ac:dyDescent="0.2">
      <c r="A111" s="63"/>
      <c r="B111" s="64" t="s">
        <v>1437</v>
      </c>
      <c r="C111" s="65" t="s">
        <v>1438</v>
      </c>
      <c r="D111" s="65" t="s">
        <v>92</v>
      </c>
      <c r="E111" s="66">
        <v>3.6999999999999998E-2</v>
      </c>
      <c r="F111" s="66">
        <v>0.629</v>
      </c>
      <c r="G111" s="1">
        <v>36</v>
      </c>
      <c r="H111" s="1">
        <v>36</v>
      </c>
      <c r="I111" s="1">
        <v>22.643999999999998</v>
      </c>
      <c r="J111" s="1">
        <v>22.643999999999998</v>
      </c>
      <c r="K111" s="1"/>
      <c r="L111" s="1"/>
      <c r="M111" s="1"/>
      <c r="N111" s="1"/>
      <c r="O111" s="1"/>
      <c r="P111" s="1"/>
      <c r="R111" s="1">
        <v>41.5</v>
      </c>
      <c r="S111" s="1">
        <v>26.1035</v>
      </c>
      <c r="T111" s="15">
        <f t="shared" si="51"/>
        <v>1.1527777777777777</v>
      </c>
      <c r="U111" s="15">
        <f t="shared" si="52"/>
        <v>1.1271257662389444</v>
      </c>
      <c r="V111" s="16">
        <f t="shared" si="53"/>
        <v>40.576527584601997</v>
      </c>
      <c r="W111" s="16">
        <f t="shared" si="54"/>
        <v>4.5765275846019975</v>
      </c>
      <c r="X111" s="16">
        <f t="shared" si="55"/>
        <v>2.8786358507146566</v>
      </c>
      <c r="Y111" s="15">
        <f t="shared" si="62"/>
        <v>4.5848355451969969E-2</v>
      </c>
      <c r="Z111" s="15">
        <f t="shared" si="63"/>
        <v>1.1992624151289988E-2</v>
      </c>
      <c r="AA111" s="15">
        <f t="shared" si="64"/>
        <v>1.9115055013239957E-2</v>
      </c>
      <c r="AB111" s="15">
        <f t="shared" si="65"/>
        <v>2.5652011538833303E-2</v>
      </c>
      <c r="AD111" s="21"/>
    </row>
    <row r="112" spans="1:30" ht="15" thickBot="1" x14ac:dyDescent="0.25">
      <c r="A112" s="63"/>
      <c r="B112" s="64" t="s">
        <v>1739</v>
      </c>
      <c r="C112" s="65" t="s">
        <v>1740</v>
      </c>
      <c r="D112" s="65" t="s">
        <v>98</v>
      </c>
      <c r="E112" s="66">
        <v>5.5000000000000003E-4</v>
      </c>
      <c r="F112" s="66">
        <v>9.3500000000000007E-3</v>
      </c>
      <c r="G112" s="1">
        <v>189</v>
      </c>
      <c r="H112" s="1">
        <v>189</v>
      </c>
      <c r="I112" s="1">
        <v>1.76715</v>
      </c>
      <c r="J112" s="1">
        <v>1.76715</v>
      </c>
      <c r="K112" s="1"/>
      <c r="L112" s="1"/>
      <c r="M112" s="1"/>
      <c r="N112" s="1"/>
      <c r="O112" s="1"/>
      <c r="P112" s="1"/>
      <c r="R112" s="1">
        <v>265</v>
      </c>
      <c r="S112" s="1">
        <v>2.4777499999999999</v>
      </c>
      <c r="T112" s="15">
        <f t="shared" si="51"/>
        <v>1.4021164021164021</v>
      </c>
      <c r="U112" s="15">
        <f t="shared" si="52"/>
        <v>1.3764643905775689</v>
      </c>
      <c r="V112" s="16">
        <f t="shared" si="53"/>
        <v>260.15176981916051</v>
      </c>
      <c r="W112" s="16">
        <f t="shared" si="54"/>
        <v>71.151769819160506</v>
      </c>
      <c r="X112" s="16">
        <f t="shared" si="55"/>
        <v>0.66526904780915075</v>
      </c>
      <c r="Y112" s="15">
        <f t="shared" si="62"/>
        <v>4.5848355451969969E-2</v>
      </c>
      <c r="Z112" s="15">
        <f t="shared" si="63"/>
        <v>1.1992624151289988E-2</v>
      </c>
      <c r="AA112" s="15">
        <f t="shared" si="64"/>
        <v>1.9115055013239957E-2</v>
      </c>
      <c r="AB112" s="15">
        <f t="shared" si="65"/>
        <v>2.5652011538833303E-2</v>
      </c>
      <c r="AD112" s="21"/>
    </row>
    <row r="113" spans="1:30" ht="15" thickBot="1" x14ac:dyDescent="0.25">
      <c r="A113" s="8">
        <v>40</v>
      </c>
      <c r="B113" s="9" t="s">
        <v>3818</v>
      </c>
      <c r="C113" s="10" t="s">
        <v>3819</v>
      </c>
      <c r="D113" s="10" t="s">
        <v>95</v>
      </c>
      <c r="E113" s="11">
        <v>0</v>
      </c>
      <c r="F113" s="11">
        <v>100</v>
      </c>
      <c r="G113" s="12">
        <v>137.88999999999999</v>
      </c>
      <c r="H113" s="12">
        <v>8.4</v>
      </c>
      <c r="I113" s="12">
        <v>840</v>
      </c>
      <c r="J113" s="12">
        <v>3.4020000000000001</v>
      </c>
      <c r="K113" s="12">
        <v>370.7</v>
      </c>
      <c r="L113" s="12">
        <v>0</v>
      </c>
      <c r="M113" s="12">
        <v>0</v>
      </c>
      <c r="N113" s="12">
        <v>125.2966</v>
      </c>
      <c r="O113" s="12">
        <v>238.07836800000001</v>
      </c>
      <c r="P113" s="13">
        <v>102.77049552</v>
      </c>
      <c r="R113" s="12">
        <v>9.3800000000000008</v>
      </c>
      <c r="S113" s="12">
        <v>4.7699999999999996</v>
      </c>
      <c r="T113" s="15"/>
      <c r="U113" s="15"/>
      <c r="V113" s="16"/>
      <c r="W113" s="16"/>
      <c r="X113" s="16"/>
      <c r="Y113" s="15"/>
      <c r="Z113" s="15"/>
      <c r="AA113" s="15"/>
      <c r="AB113" s="15"/>
      <c r="AD113" s="21"/>
    </row>
    <row r="114" spans="1:30" ht="15" thickBot="1" x14ac:dyDescent="0.25">
      <c r="A114" s="63"/>
      <c r="B114" s="64" t="s">
        <v>1739</v>
      </c>
      <c r="C114" s="65" t="s">
        <v>1740</v>
      </c>
      <c r="D114" s="65" t="s">
        <v>98</v>
      </c>
      <c r="E114" s="66">
        <v>1.8000000000000001E-4</v>
      </c>
      <c r="F114" s="66">
        <v>1.7999999999999999E-2</v>
      </c>
      <c r="G114" s="1">
        <v>189</v>
      </c>
      <c r="H114" s="1">
        <v>189</v>
      </c>
      <c r="I114" s="1">
        <v>3.4020000000000001</v>
      </c>
      <c r="J114" s="1">
        <v>3.4020000000000001</v>
      </c>
      <c r="K114" s="1"/>
      <c r="L114" s="1"/>
      <c r="M114" s="1"/>
      <c r="N114" s="1"/>
      <c r="O114" s="1"/>
      <c r="P114" s="1"/>
      <c r="R114" s="1">
        <v>265</v>
      </c>
      <c r="S114" s="1">
        <v>4.7699999999999996</v>
      </c>
      <c r="T114" s="15">
        <f t="shared" si="51"/>
        <v>1.4021164021164021</v>
      </c>
      <c r="U114" s="15">
        <f t="shared" si="52"/>
        <v>1.3764643905775689</v>
      </c>
      <c r="V114" s="16">
        <f t="shared" si="53"/>
        <v>260.15176981916051</v>
      </c>
      <c r="W114" s="16">
        <f t="shared" si="54"/>
        <v>71.151769819160506</v>
      </c>
      <c r="X114" s="16">
        <f t="shared" si="55"/>
        <v>1.2807318567448891</v>
      </c>
      <c r="Y114" s="15">
        <f t="shared" si="62"/>
        <v>4.5848355451969969E-2</v>
      </c>
      <c r="Z114" s="15">
        <f t="shared" si="63"/>
        <v>1.1992624151289988E-2</v>
      </c>
      <c r="AA114" s="15">
        <f t="shared" si="64"/>
        <v>1.9115055013239957E-2</v>
      </c>
      <c r="AB114" s="15">
        <f t="shared" si="65"/>
        <v>2.5652011538833303E-2</v>
      </c>
      <c r="AD114" s="21"/>
    </row>
    <row r="115" spans="1:30" ht="15" thickBot="1" x14ac:dyDescent="0.25">
      <c r="A115" s="8">
        <v>41</v>
      </c>
      <c r="B115" s="9" t="s">
        <v>3588</v>
      </c>
      <c r="C115" s="10" t="s">
        <v>3589</v>
      </c>
      <c r="D115" s="10" t="s">
        <v>95</v>
      </c>
      <c r="E115" s="11">
        <v>0</v>
      </c>
      <c r="F115" s="11">
        <v>17</v>
      </c>
      <c r="G115" s="12">
        <v>33.58</v>
      </c>
      <c r="H115" s="12">
        <v>12.64</v>
      </c>
      <c r="I115" s="12">
        <v>214.88</v>
      </c>
      <c r="J115" s="12">
        <v>89.0715</v>
      </c>
      <c r="K115" s="12">
        <v>55.717500000000001</v>
      </c>
      <c r="L115" s="12">
        <v>0</v>
      </c>
      <c r="M115" s="12">
        <v>0</v>
      </c>
      <c r="N115" s="12">
        <v>18.832515000000001</v>
      </c>
      <c r="O115" s="12">
        <v>35.784007199999998</v>
      </c>
      <c r="P115" s="13">
        <v>15.446763108000001</v>
      </c>
      <c r="R115" s="12">
        <v>13.85</v>
      </c>
      <c r="S115" s="12">
        <v>93.712500000000006</v>
      </c>
      <c r="T115" s="15"/>
      <c r="U115" s="15"/>
      <c r="V115" s="16"/>
      <c r="W115" s="16"/>
      <c r="X115" s="16"/>
      <c r="Y115" s="15">
        <f t="shared" si="62"/>
        <v>4.5848355451969969E-2</v>
      </c>
      <c r="Z115" s="15">
        <f t="shared" si="63"/>
        <v>1.1992624151289988E-2</v>
      </c>
      <c r="AA115" s="15">
        <f t="shared" si="64"/>
        <v>1.9115055013239957E-2</v>
      </c>
      <c r="AB115" s="15">
        <f t="shared" si="65"/>
        <v>2.5652011538833303E-2</v>
      </c>
      <c r="AD115" s="21"/>
    </row>
    <row r="116" spans="1:30" x14ac:dyDescent="0.2">
      <c r="A116" s="63"/>
      <c r="B116" s="64" t="s">
        <v>3590</v>
      </c>
      <c r="C116" s="65" t="s">
        <v>3591</v>
      </c>
      <c r="D116" s="65" t="s">
        <v>95</v>
      </c>
      <c r="E116" s="66">
        <v>1.05</v>
      </c>
      <c r="F116" s="66">
        <v>17.850000000000001</v>
      </c>
      <c r="G116" s="1">
        <v>4.99</v>
      </c>
      <c r="H116" s="1">
        <v>4.99</v>
      </c>
      <c r="I116" s="1">
        <v>89.0715</v>
      </c>
      <c r="J116" s="1">
        <v>89.0715</v>
      </c>
      <c r="K116" s="1"/>
      <c r="L116" s="1"/>
      <c r="M116" s="1"/>
      <c r="N116" s="1"/>
      <c r="O116" s="1"/>
      <c r="P116" s="1"/>
      <c r="R116" s="1">
        <v>5.25</v>
      </c>
      <c r="S116" s="1">
        <v>93.712500000000006</v>
      </c>
      <c r="T116" s="15">
        <f t="shared" si="51"/>
        <v>1.0521042084168337</v>
      </c>
      <c r="U116" s="15">
        <f t="shared" si="52"/>
        <v>1.0264521968780005</v>
      </c>
      <c r="V116" s="16">
        <f t="shared" si="53"/>
        <v>5.1219964624212224</v>
      </c>
      <c r="W116" s="16">
        <f t="shared" si="54"/>
        <v>0.1319964624212222</v>
      </c>
      <c r="X116" s="16">
        <f t="shared" si="55"/>
        <v>2.3561368542188164</v>
      </c>
      <c r="Y116" s="15">
        <f t="shared" si="62"/>
        <v>4.5848355451969969E-2</v>
      </c>
      <c r="Z116" s="15">
        <f t="shared" si="63"/>
        <v>1.1992624151289988E-2</v>
      </c>
      <c r="AA116" s="15">
        <f t="shared" si="64"/>
        <v>1.9115055013239957E-2</v>
      </c>
      <c r="AB116" s="15">
        <f t="shared" si="65"/>
        <v>2.5652011538833303E-2</v>
      </c>
      <c r="AD116" s="21"/>
    </row>
    <row r="117" spans="1:30" ht="15" thickBot="1" x14ac:dyDescent="0.35">
      <c r="A117" s="58"/>
      <c r="B117" s="59" t="s">
        <v>26</v>
      </c>
      <c r="C117" s="60" t="s">
        <v>3820</v>
      </c>
      <c r="D117" s="60"/>
      <c r="E117" s="61"/>
      <c r="F117" s="61"/>
      <c r="G117" s="62"/>
      <c r="H117" s="62"/>
      <c r="I117" s="62">
        <v>3256.65</v>
      </c>
      <c r="J117" s="62">
        <v>1192.6178</v>
      </c>
      <c r="K117" s="62">
        <v>874.71770000000004</v>
      </c>
      <c r="L117" s="62">
        <v>0</v>
      </c>
      <c r="M117" s="62">
        <v>0</v>
      </c>
      <c r="N117" s="62">
        <v>295.65458260000003</v>
      </c>
      <c r="O117" s="62">
        <v>640.180268082</v>
      </c>
      <c r="P117" s="62">
        <v>253.47735709547999</v>
      </c>
      <c r="R117" s="62"/>
      <c r="S117" s="62">
        <v>1296.9971</v>
      </c>
      <c r="T117" s="15"/>
      <c r="U117" s="15"/>
      <c r="V117" s="16"/>
      <c r="W117" s="16"/>
      <c r="X117" s="16"/>
      <c r="Y117" s="15"/>
      <c r="Z117" s="15"/>
      <c r="AA117" s="15"/>
      <c r="AB117" s="15"/>
      <c r="AD117" s="21"/>
    </row>
    <row r="118" spans="1:30" ht="15" thickBot="1" x14ac:dyDescent="0.25">
      <c r="A118" s="8">
        <v>42</v>
      </c>
      <c r="B118" s="9" t="s">
        <v>3821</v>
      </c>
      <c r="C118" s="10" t="s">
        <v>3822</v>
      </c>
      <c r="D118" s="10" t="s">
        <v>41</v>
      </c>
      <c r="E118" s="11">
        <v>0</v>
      </c>
      <c r="F118" s="11">
        <v>4</v>
      </c>
      <c r="G118" s="12">
        <v>475.9</v>
      </c>
      <c r="H118" s="12">
        <v>223.12</v>
      </c>
      <c r="I118" s="12">
        <v>892.48</v>
      </c>
      <c r="J118" s="12">
        <v>15.92</v>
      </c>
      <c r="K118" s="12">
        <v>366.03120000000001</v>
      </c>
      <c r="L118" s="12">
        <v>0</v>
      </c>
      <c r="M118" s="12">
        <v>0</v>
      </c>
      <c r="N118" s="12">
        <v>123.7185456</v>
      </c>
      <c r="O118" s="12">
        <v>279.15735499200002</v>
      </c>
      <c r="P118" s="13">
        <v>107.64699408288</v>
      </c>
      <c r="R118" s="12">
        <v>273.11</v>
      </c>
      <c r="S118" s="12">
        <v>17.440000000000001</v>
      </c>
      <c r="T118" s="15"/>
      <c r="U118" s="15"/>
      <c r="V118" s="16"/>
      <c r="W118" s="16"/>
      <c r="X118" s="16"/>
      <c r="Y118" s="15"/>
      <c r="Z118" s="15"/>
      <c r="AA118" s="15"/>
      <c r="AB118" s="15"/>
      <c r="AD118" s="21"/>
    </row>
    <row r="119" spans="1:30" x14ac:dyDescent="0.2">
      <c r="A119" s="63"/>
      <c r="B119" s="64" t="s">
        <v>3566</v>
      </c>
      <c r="C119" s="65" t="s">
        <v>3567</v>
      </c>
      <c r="D119" s="65" t="s">
        <v>92</v>
      </c>
      <c r="E119" s="66">
        <v>2E-3</v>
      </c>
      <c r="F119" s="66">
        <v>8.0000000000000002E-3</v>
      </c>
      <c r="G119" s="1">
        <v>1990</v>
      </c>
      <c r="H119" s="1">
        <v>1990</v>
      </c>
      <c r="I119" s="1">
        <v>15.92</v>
      </c>
      <c r="J119" s="1">
        <v>15.92</v>
      </c>
      <c r="K119" s="1"/>
      <c r="L119" s="1"/>
      <c r="M119" s="1"/>
      <c r="N119" s="1"/>
      <c r="O119" s="1"/>
      <c r="P119" s="1"/>
      <c r="R119" s="1">
        <v>2180</v>
      </c>
      <c r="S119" s="1">
        <v>17.440000000000001</v>
      </c>
      <c r="T119" s="15">
        <f t="shared" si="51"/>
        <v>1.0954773869346734</v>
      </c>
      <c r="U119" s="15">
        <f t="shared" si="52"/>
        <v>1.0698253753958402</v>
      </c>
      <c r="V119" s="16">
        <f t="shared" si="53"/>
        <v>2128.952497037722</v>
      </c>
      <c r="W119" s="16">
        <f t="shared" si="54"/>
        <v>138.95249703772197</v>
      </c>
      <c r="X119" s="16">
        <f t="shared" si="55"/>
        <v>1.1116199763017758</v>
      </c>
      <c r="Y119" s="15">
        <f t="shared" ref="Y119:Y128" si="66">104.584835545197%-100%</f>
        <v>4.5848355451969969E-2</v>
      </c>
      <c r="Z119" s="15">
        <f t="shared" ref="Z119:Z128" si="67">101.199262415129%-100%</f>
        <v>1.1992624151289988E-2</v>
      </c>
      <c r="AA119" s="15">
        <f t="shared" ref="AA119:AA128" si="68">101.911505501324%-100%</f>
        <v>1.9115055013239957E-2</v>
      </c>
      <c r="AB119" s="15">
        <f t="shared" ref="AB119:AB128" si="69">AVERAGE(Y119:AA119)</f>
        <v>2.5652011538833303E-2</v>
      </c>
      <c r="AD119" s="21"/>
    </row>
    <row r="120" spans="1:30" ht="15" thickBot="1" x14ac:dyDescent="0.25">
      <c r="A120" s="2">
        <v>43</v>
      </c>
      <c r="B120" s="3">
        <v>423928870</v>
      </c>
      <c r="C120" s="4" t="s">
        <v>3823</v>
      </c>
      <c r="D120" s="4" t="s">
        <v>41</v>
      </c>
      <c r="E120" s="5">
        <v>0</v>
      </c>
      <c r="F120" s="5">
        <v>4</v>
      </c>
      <c r="G120" s="6">
        <v>163.54</v>
      </c>
      <c r="H120" s="6"/>
      <c r="I120" s="6"/>
      <c r="J120" s="6"/>
      <c r="K120" s="6"/>
      <c r="L120" s="6"/>
      <c r="M120" s="6"/>
      <c r="N120" s="6"/>
      <c r="O120" s="6"/>
      <c r="P120" s="6"/>
      <c r="R120" s="6"/>
      <c r="S120" s="6">
        <v>654.16</v>
      </c>
      <c r="T120" s="15"/>
      <c r="U120" s="15"/>
      <c r="V120" s="16"/>
      <c r="W120" s="16"/>
      <c r="X120" s="16"/>
      <c r="Y120" s="15"/>
      <c r="Z120" s="15"/>
      <c r="AA120" s="15"/>
      <c r="AB120" s="15"/>
      <c r="AD120" s="21"/>
    </row>
    <row r="121" spans="1:30" ht="20.5" thickBot="1" x14ac:dyDescent="0.25">
      <c r="A121" s="8">
        <v>44</v>
      </c>
      <c r="B121" s="9" t="s">
        <v>3824</v>
      </c>
      <c r="C121" s="10" t="s">
        <v>3825</v>
      </c>
      <c r="D121" s="10" t="s">
        <v>41</v>
      </c>
      <c r="E121" s="11">
        <v>0</v>
      </c>
      <c r="F121" s="11">
        <v>8</v>
      </c>
      <c r="G121" s="12">
        <v>600.34</v>
      </c>
      <c r="H121" s="12">
        <v>97.06</v>
      </c>
      <c r="I121" s="12">
        <v>776.48</v>
      </c>
      <c r="J121" s="12">
        <v>251.2928</v>
      </c>
      <c r="K121" s="12">
        <v>219.316</v>
      </c>
      <c r="L121" s="12">
        <v>0</v>
      </c>
      <c r="M121" s="12">
        <v>0</v>
      </c>
      <c r="N121" s="12">
        <v>74.128808000000006</v>
      </c>
      <c r="O121" s="12">
        <v>167.26354056</v>
      </c>
      <c r="P121" s="13">
        <v>64.499168798400007</v>
      </c>
      <c r="R121" s="12">
        <v>119.3</v>
      </c>
      <c r="S121" s="12">
        <v>318.00959999999998</v>
      </c>
      <c r="T121" s="15"/>
      <c r="U121" s="15"/>
      <c r="V121" s="16"/>
      <c r="W121" s="16"/>
      <c r="X121" s="16"/>
      <c r="Y121" s="15"/>
      <c r="Z121" s="15"/>
      <c r="AA121" s="15"/>
      <c r="AB121" s="15"/>
      <c r="AD121" s="21"/>
    </row>
    <row r="122" spans="1:30" x14ac:dyDescent="0.2">
      <c r="A122" s="63"/>
      <c r="B122" s="64" t="s">
        <v>1257</v>
      </c>
      <c r="C122" s="65" t="s">
        <v>1258</v>
      </c>
      <c r="D122" s="65" t="s">
        <v>41</v>
      </c>
      <c r="E122" s="66">
        <v>4.4000000000000003E-3</v>
      </c>
      <c r="F122" s="66">
        <v>3.5200000000000002E-2</v>
      </c>
      <c r="G122" s="1">
        <v>139</v>
      </c>
      <c r="H122" s="1">
        <v>139</v>
      </c>
      <c r="I122" s="1">
        <v>4.8928000000000003</v>
      </c>
      <c r="J122" s="1">
        <v>4.8928000000000003</v>
      </c>
      <c r="K122" s="1"/>
      <c r="L122" s="1"/>
      <c r="M122" s="1"/>
      <c r="N122" s="1"/>
      <c r="O122" s="1"/>
      <c r="P122" s="1"/>
      <c r="R122" s="1">
        <v>148</v>
      </c>
      <c r="S122" s="1">
        <v>5.2096</v>
      </c>
      <c r="T122" s="15">
        <f t="shared" si="51"/>
        <v>1.064748201438849</v>
      </c>
      <c r="U122" s="15">
        <f t="shared" si="52"/>
        <v>1.0390961899000157</v>
      </c>
      <c r="V122" s="16">
        <f t="shared" si="53"/>
        <v>144.4343703961022</v>
      </c>
      <c r="W122" s="16">
        <f t="shared" si="54"/>
        <v>5.4343703961021959</v>
      </c>
      <c r="X122" s="16">
        <f t="shared" si="55"/>
        <v>0.1912898379427973</v>
      </c>
      <c r="Y122" s="15">
        <f t="shared" si="66"/>
        <v>4.5848355451969969E-2</v>
      </c>
      <c r="Z122" s="15">
        <f t="shared" si="67"/>
        <v>1.1992624151289988E-2</v>
      </c>
      <c r="AA122" s="15">
        <f t="shared" si="68"/>
        <v>1.9115055013239957E-2</v>
      </c>
      <c r="AB122" s="15">
        <f t="shared" si="69"/>
        <v>2.5652011538833303E-2</v>
      </c>
      <c r="AD122" s="21"/>
    </row>
    <row r="123" spans="1:30" ht="15" thickBot="1" x14ac:dyDescent="0.25">
      <c r="A123" s="63"/>
      <c r="B123" s="64" t="s">
        <v>3826</v>
      </c>
      <c r="C123" s="65" t="s">
        <v>3827</v>
      </c>
      <c r="D123" s="65" t="s">
        <v>41</v>
      </c>
      <c r="E123" s="66">
        <v>1</v>
      </c>
      <c r="F123" s="66">
        <v>8</v>
      </c>
      <c r="G123" s="1">
        <v>30.8</v>
      </c>
      <c r="H123" s="1">
        <v>30.8</v>
      </c>
      <c r="I123" s="1">
        <v>246.4</v>
      </c>
      <c r="J123" s="1">
        <v>246.4</v>
      </c>
      <c r="K123" s="1"/>
      <c r="L123" s="1"/>
      <c r="M123" s="1"/>
      <c r="N123" s="1"/>
      <c r="O123" s="1"/>
      <c r="P123" s="1"/>
      <c r="R123" s="1">
        <v>39.1</v>
      </c>
      <c r="S123" s="1">
        <v>312.8</v>
      </c>
      <c r="T123" s="15">
        <f t="shared" si="51"/>
        <v>1.2694805194805194</v>
      </c>
      <c r="U123" s="15">
        <f t="shared" si="52"/>
        <v>1.2438285079416862</v>
      </c>
      <c r="V123" s="16">
        <f t="shared" si="53"/>
        <v>38.309918044603933</v>
      </c>
      <c r="W123" s="16">
        <f t="shared" si="54"/>
        <v>7.509918044603932</v>
      </c>
      <c r="X123" s="16">
        <f t="shared" si="55"/>
        <v>60.079344356831456</v>
      </c>
      <c r="Y123" s="15">
        <f t="shared" si="66"/>
        <v>4.5848355451969969E-2</v>
      </c>
      <c r="Z123" s="15">
        <f t="shared" si="67"/>
        <v>1.1992624151289988E-2</v>
      </c>
      <c r="AA123" s="15">
        <f t="shared" si="68"/>
        <v>1.9115055013239957E-2</v>
      </c>
      <c r="AB123" s="15">
        <f t="shared" si="69"/>
        <v>2.5652011538833303E-2</v>
      </c>
      <c r="AD123" s="21"/>
    </row>
    <row r="124" spans="1:30" ht="20.5" thickBot="1" x14ac:dyDescent="0.25">
      <c r="A124" s="8">
        <v>45</v>
      </c>
      <c r="B124" s="9" t="s">
        <v>3592</v>
      </c>
      <c r="C124" s="10" t="s">
        <v>3593</v>
      </c>
      <c r="D124" s="10" t="s">
        <v>41</v>
      </c>
      <c r="E124" s="11">
        <v>0</v>
      </c>
      <c r="F124" s="11">
        <v>5</v>
      </c>
      <c r="G124" s="12">
        <v>742.15</v>
      </c>
      <c r="H124" s="12">
        <v>76.88</v>
      </c>
      <c r="I124" s="12">
        <v>384.4</v>
      </c>
      <c r="J124" s="12">
        <v>227.005</v>
      </c>
      <c r="K124" s="12">
        <v>65.720500000000001</v>
      </c>
      <c r="L124" s="12">
        <v>0</v>
      </c>
      <c r="M124" s="12">
        <v>0</v>
      </c>
      <c r="N124" s="12">
        <v>22.213529000000001</v>
      </c>
      <c r="O124" s="12">
        <v>50.122396530000003</v>
      </c>
      <c r="P124" s="13">
        <v>19.3278995742</v>
      </c>
      <c r="R124" s="12">
        <v>89.69</v>
      </c>
      <c r="S124" s="12">
        <v>258.20999999999998</v>
      </c>
      <c r="T124" s="15"/>
      <c r="U124" s="15"/>
      <c r="V124" s="16"/>
      <c r="W124" s="16"/>
      <c r="X124" s="16"/>
      <c r="Y124" s="15"/>
      <c r="Z124" s="15"/>
      <c r="AA124" s="15"/>
      <c r="AB124" s="15"/>
      <c r="AD124" s="21"/>
    </row>
    <row r="125" spans="1:30" x14ac:dyDescent="0.2">
      <c r="A125" s="63"/>
      <c r="B125" s="64" t="s">
        <v>3594</v>
      </c>
      <c r="C125" s="65" t="s">
        <v>3595</v>
      </c>
      <c r="D125" s="65" t="s">
        <v>41</v>
      </c>
      <c r="E125" s="66">
        <v>5.7000000000000002E-2</v>
      </c>
      <c r="F125" s="66">
        <v>0.28499999999999998</v>
      </c>
      <c r="G125" s="1">
        <v>193</v>
      </c>
      <c r="H125" s="1">
        <v>193</v>
      </c>
      <c r="I125" s="1">
        <v>55.005000000000003</v>
      </c>
      <c r="J125" s="1">
        <v>55.005000000000003</v>
      </c>
      <c r="K125" s="1"/>
      <c r="L125" s="1"/>
      <c r="M125" s="1"/>
      <c r="N125" s="1"/>
      <c r="O125" s="1"/>
      <c r="P125" s="1"/>
      <c r="R125" s="1">
        <v>206</v>
      </c>
      <c r="S125" s="1">
        <v>58.71</v>
      </c>
      <c r="T125" s="15">
        <f t="shared" si="51"/>
        <v>1.0673575129533679</v>
      </c>
      <c r="U125" s="15">
        <f t="shared" si="52"/>
        <v>1.0417055014145347</v>
      </c>
      <c r="V125" s="16">
        <f t="shared" si="53"/>
        <v>201.04916177300518</v>
      </c>
      <c r="W125" s="16">
        <f t="shared" si="54"/>
        <v>8.0491617730051814</v>
      </c>
      <c r="X125" s="16">
        <f t="shared" si="55"/>
        <v>2.2940111053064767</v>
      </c>
      <c r="Y125" s="15">
        <f t="shared" si="66"/>
        <v>4.5848355451969969E-2</v>
      </c>
      <c r="Z125" s="15">
        <f t="shared" si="67"/>
        <v>1.1992624151289988E-2</v>
      </c>
      <c r="AA125" s="15">
        <f t="shared" si="68"/>
        <v>1.9115055013239957E-2</v>
      </c>
      <c r="AB125" s="15">
        <f t="shared" si="69"/>
        <v>2.5652011538833303E-2</v>
      </c>
      <c r="AD125" s="21"/>
    </row>
    <row r="126" spans="1:30" ht="15" thickBot="1" x14ac:dyDescent="0.25">
      <c r="A126" s="63"/>
      <c r="B126" s="64" t="s">
        <v>3596</v>
      </c>
      <c r="C126" s="65" t="s">
        <v>3597</v>
      </c>
      <c r="D126" s="65" t="s">
        <v>41</v>
      </c>
      <c r="E126" s="66">
        <v>1</v>
      </c>
      <c r="F126" s="66">
        <v>5</v>
      </c>
      <c r="G126" s="1">
        <v>34.4</v>
      </c>
      <c r="H126" s="1">
        <v>34.4</v>
      </c>
      <c r="I126" s="1">
        <v>172</v>
      </c>
      <c r="J126" s="1">
        <v>172</v>
      </c>
      <c r="K126" s="1"/>
      <c r="L126" s="1"/>
      <c r="M126" s="1"/>
      <c r="N126" s="1"/>
      <c r="O126" s="1"/>
      <c r="P126" s="1"/>
      <c r="R126" s="1">
        <v>39.9</v>
      </c>
      <c r="S126" s="1">
        <v>199.5</v>
      </c>
      <c r="T126" s="15">
        <f t="shared" si="51"/>
        <v>1.1598837209302326</v>
      </c>
      <c r="U126" s="15">
        <f t="shared" si="52"/>
        <v>1.1342317093913994</v>
      </c>
      <c r="V126" s="16">
        <f t="shared" si="53"/>
        <v>39.017570803064139</v>
      </c>
      <c r="W126" s="16">
        <f t="shared" si="54"/>
        <v>4.6175708030641403</v>
      </c>
      <c r="X126" s="16">
        <f t="shared" si="55"/>
        <v>23.087854015320701</v>
      </c>
      <c r="Y126" s="15">
        <f t="shared" si="66"/>
        <v>4.5848355451969969E-2</v>
      </c>
      <c r="Z126" s="15">
        <f t="shared" si="67"/>
        <v>1.1992624151289988E-2</v>
      </c>
      <c r="AA126" s="15">
        <f t="shared" si="68"/>
        <v>1.9115055013239957E-2</v>
      </c>
      <c r="AB126" s="15">
        <f t="shared" si="69"/>
        <v>2.5652011538833303E-2</v>
      </c>
      <c r="AD126" s="21"/>
    </row>
    <row r="127" spans="1:30" ht="20.5" thickBot="1" x14ac:dyDescent="0.25">
      <c r="A127" s="8">
        <v>46</v>
      </c>
      <c r="B127" s="9" t="s">
        <v>3598</v>
      </c>
      <c r="C127" s="10" t="s">
        <v>3599</v>
      </c>
      <c r="D127" s="10" t="s">
        <v>95</v>
      </c>
      <c r="E127" s="11">
        <v>0</v>
      </c>
      <c r="F127" s="11">
        <v>2.5</v>
      </c>
      <c r="G127" s="12">
        <v>160.66999999999999</v>
      </c>
      <c r="H127" s="12">
        <v>219.65</v>
      </c>
      <c r="I127" s="12">
        <v>549.13</v>
      </c>
      <c r="J127" s="12">
        <v>44.24</v>
      </c>
      <c r="K127" s="12">
        <v>223.65</v>
      </c>
      <c r="L127" s="12">
        <v>0</v>
      </c>
      <c r="M127" s="12">
        <v>0</v>
      </c>
      <c r="N127" s="12">
        <v>75.593699999999998</v>
      </c>
      <c r="O127" s="12">
        <v>143.636976</v>
      </c>
      <c r="P127" s="13">
        <v>62.00329464</v>
      </c>
      <c r="R127" s="12">
        <v>241.79</v>
      </c>
      <c r="S127" s="12">
        <v>49.177500000000002</v>
      </c>
      <c r="T127" s="15"/>
      <c r="U127" s="15"/>
      <c r="V127" s="16"/>
      <c r="W127" s="16"/>
      <c r="X127" s="16"/>
      <c r="Y127" s="15"/>
      <c r="Z127" s="15"/>
      <c r="AA127" s="15"/>
      <c r="AB127" s="15"/>
      <c r="AD127" s="21"/>
    </row>
    <row r="128" spans="1:30" x14ac:dyDescent="0.2">
      <c r="A128" s="63"/>
      <c r="B128" s="64" t="s">
        <v>3600</v>
      </c>
      <c r="C128" s="65" t="s">
        <v>3601</v>
      </c>
      <c r="D128" s="65" t="s">
        <v>41</v>
      </c>
      <c r="E128" s="66">
        <v>7.9000000000000001E-2</v>
      </c>
      <c r="F128" s="66">
        <v>0.19750000000000001</v>
      </c>
      <c r="G128" s="1">
        <v>224</v>
      </c>
      <c r="H128" s="1">
        <v>224</v>
      </c>
      <c r="I128" s="1">
        <v>44.24</v>
      </c>
      <c r="J128" s="1">
        <v>44.24</v>
      </c>
      <c r="K128" s="1"/>
      <c r="L128" s="1"/>
      <c r="M128" s="1"/>
      <c r="N128" s="1"/>
      <c r="O128" s="1"/>
      <c r="P128" s="1"/>
      <c r="R128" s="1">
        <v>249</v>
      </c>
      <c r="S128" s="1">
        <v>49.177500000000002</v>
      </c>
      <c r="T128" s="15">
        <f t="shared" si="51"/>
        <v>1.1116071428571428</v>
      </c>
      <c r="U128" s="15">
        <f t="shared" si="52"/>
        <v>1.0859551313183096</v>
      </c>
      <c r="V128" s="16">
        <f t="shared" si="53"/>
        <v>243.25394941530135</v>
      </c>
      <c r="W128" s="16">
        <f t="shared" si="54"/>
        <v>19.253949415301349</v>
      </c>
      <c r="X128" s="16">
        <f t="shared" si="55"/>
        <v>3.8026550095220166</v>
      </c>
      <c r="Y128" s="15">
        <f t="shared" si="66"/>
        <v>4.5848355451969969E-2</v>
      </c>
      <c r="Z128" s="15">
        <f t="shared" si="67"/>
        <v>1.1992624151289988E-2</v>
      </c>
      <c r="AA128" s="15">
        <f t="shared" si="68"/>
        <v>1.9115055013239957E-2</v>
      </c>
      <c r="AB128" s="15">
        <f t="shared" si="69"/>
        <v>2.5652011538833303E-2</v>
      </c>
      <c r="AD128" s="21"/>
    </row>
    <row r="129" spans="1:30" ht="15" thickBot="1" x14ac:dyDescent="0.35">
      <c r="A129" s="58"/>
      <c r="B129" s="59" t="s">
        <v>135</v>
      </c>
      <c r="C129" s="60" t="s">
        <v>136</v>
      </c>
      <c r="D129" s="60"/>
      <c r="E129" s="61"/>
      <c r="F129" s="61"/>
      <c r="G129" s="62"/>
      <c r="H129" s="62"/>
      <c r="I129" s="62">
        <v>0.61</v>
      </c>
      <c r="J129" s="62">
        <v>0</v>
      </c>
      <c r="K129" s="62">
        <v>9.07308E-2</v>
      </c>
      <c r="L129" s="62">
        <v>0.24130950000000001</v>
      </c>
      <c r="M129" s="62">
        <v>0</v>
      </c>
      <c r="N129" s="62">
        <v>3.06670104E-2</v>
      </c>
      <c r="O129" s="62">
        <v>0.174099508992</v>
      </c>
      <c r="P129" s="62">
        <v>7.5152954714879996E-2</v>
      </c>
      <c r="R129" s="62"/>
      <c r="S129" s="62">
        <v>0</v>
      </c>
      <c r="T129" s="15"/>
      <c r="U129" s="15"/>
      <c r="V129" s="16"/>
      <c r="W129" s="16"/>
      <c r="X129" s="16"/>
      <c r="Y129" s="15"/>
      <c r="Z129" s="15"/>
      <c r="AA129" s="15"/>
      <c r="AB129" s="15"/>
      <c r="AD129" s="21"/>
    </row>
    <row r="130" spans="1:30" ht="20" x14ac:dyDescent="0.2">
      <c r="A130" s="67">
        <v>47</v>
      </c>
      <c r="B130" s="68" t="s">
        <v>3602</v>
      </c>
      <c r="C130" s="69" t="s">
        <v>3603</v>
      </c>
      <c r="D130" s="69" t="s">
        <v>139</v>
      </c>
      <c r="E130" s="70">
        <v>0</v>
      </c>
      <c r="F130" s="70">
        <v>3.0000000000000001E-3</v>
      </c>
      <c r="G130" s="71">
        <v>118.8</v>
      </c>
      <c r="H130" s="71">
        <v>101.31</v>
      </c>
      <c r="I130" s="71">
        <v>0.3</v>
      </c>
      <c r="J130" s="71">
        <v>0</v>
      </c>
      <c r="K130" s="71">
        <v>3.4866000000000001E-2</v>
      </c>
      <c r="L130" s="71">
        <v>0.13349249999999999</v>
      </c>
      <c r="M130" s="71">
        <v>0</v>
      </c>
      <c r="N130" s="71">
        <v>1.1784708E-2</v>
      </c>
      <c r="O130" s="71">
        <v>8.6468739840000003E-2</v>
      </c>
      <c r="P130" s="72">
        <v>3.7325672697600003E-2</v>
      </c>
      <c r="R130" s="71">
        <v>112.02</v>
      </c>
      <c r="S130" s="71">
        <v>0</v>
      </c>
      <c r="T130" s="15"/>
      <c r="U130" s="15"/>
      <c r="V130" s="16"/>
      <c r="W130" s="16"/>
      <c r="X130" s="16"/>
      <c r="Y130" s="15"/>
      <c r="Z130" s="15"/>
      <c r="AA130" s="15"/>
      <c r="AB130" s="15"/>
      <c r="AD130" s="21"/>
    </row>
    <row r="131" spans="1:30" ht="15" thickBot="1" x14ac:dyDescent="0.25">
      <c r="A131" s="73">
        <v>48</v>
      </c>
      <c r="B131" s="74" t="s">
        <v>3604</v>
      </c>
      <c r="C131" s="75" t="s">
        <v>3605</v>
      </c>
      <c r="D131" s="75" t="s">
        <v>139</v>
      </c>
      <c r="E131" s="76">
        <v>0</v>
      </c>
      <c r="F131" s="76">
        <v>3.0000000000000001E-3</v>
      </c>
      <c r="G131" s="77">
        <v>138.35</v>
      </c>
      <c r="H131" s="77">
        <v>102.67</v>
      </c>
      <c r="I131" s="77">
        <v>0.31</v>
      </c>
      <c r="J131" s="77">
        <v>0</v>
      </c>
      <c r="K131" s="77">
        <v>5.5864799999999999E-2</v>
      </c>
      <c r="L131" s="77">
        <v>0.107817</v>
      </c>
      <c r="M131" s="77">
        <v>0</v>
      </c>
      <c r="N131" s="77">
        <v>1.8882302399999999E-2</v>
      </c>
      <c r="O131" s="77">
        <v>8.7630769151999993E-2</v>
      </c>
      <c r="P131" s="78">
        <v>3.7827282017280001E-2</v>
      </c>
      <c r="R131" s="77">
        <v>118.23</v>
      </c>
      <c r="S131" s="77">
        <v>0</v>
      </c>
      <c r="T131" s="15"/>
      <c r="U131" s="15"/>
      <c r="V131" s="16"/>
      <c r="W131" s="16"/>
      <c r="X131" s="16"/>
      <c r="Y131" s="15"/>
      <c r="Z131" s="15"/>
      <c r="AA131" s="15"/>
      <c r="AB131" s="15"/>
      <c r="AD131" s="21"/>
    </row>
    <row r="132" spans="1:30" ht="15" thickBot="1" x14ac:dyDescent="0.35">
      <c r="A132" s="58"/>
      <c r="B132" s="59" t="s">
        <v>661</v>
      </c>
      <c r="C132" s="60" t="s">
        <v>662</v>
      </c>
      <c r="D132" s="60"/>
      <c r="E132" s="61"/>
      <c r="F132" s="61"/>
      <c r="G132" s="62"/>
      <c r="H132" s="62"/>
      <c r="I132" s="62">
        <v>1191.97</v>
      </c>
      <c r="J132" s="62">
        <v>0</v>
      </c>
      <c r="K132" s="62">
        <v>497.740815</v>
      </c>
      <c r="L132" s="62">
        <v>0</v>
      </c>
      <c r="M132" s="62">
        <v>0</v>
      </c>
      <c r="N132" s="62">
        <v>168.23639546999999</v>
      </c>
      <c r="O132" s="62">
        <v>379.60700996790001</v>
      </c>
      <c r="P132" s="62">
        <v>146.381790861306</v>
      </c>
      <c r="R132" s="62"/>
      <c r="S132" s="62">
        <v>0</v>
      </c>
      <c r="T132" s="15"/>
      <c r="U132" s="15"/>
      <c r="V132" s="16"/>
      <c r="W132" s="16"/>
      <c r="X132" s="16"/>
      <c r="Y132" s="15"/>
      <c r="Z132" s="15"/>
      <c r="AA132" s="15"/>
      <c r="AB132" s="15"/>
      <c r="AD132" s="21"/>
    </row>
    <row r="133" spans="1:30" x14ac:dyDescent="0.2">
      <c r="A133" s="67">
        <v>49</v>
      </c>
      <c r="B133" s="68" t="s">
        <v>1261</v>
      </c>
      <c r="C133" s="69" t="s">
        <v>1262</v>
      </c>
      <c r="D133" s="69" t="s">
        <v>139</v>
      </c>
      <c r="E133" s="70">
        <v>0</v>
      </c>
      <c r="F133" s="70">
        <v>0.58499999999999996</v>
      </c>
      <c r="G133" s="71">
        <v>617.71</v>
      </c>
      <c r="H133" s="71">
        <v>1547.78</v>
      </c>
      <c r="I133" s="71">
        <v>905.45</v>
      </c>
      <c r="J133" s="71">
        <v>0</v>
      </c>
      <c r="K133" s="71">
        <v>378.09895499999999</v>
      </c>
      <c r="L133" s="71">
        <v>0</v>
      </c>
      <c r="M133" s="71">
        <v>0</v>
      </c>
      <c r="N133" s="71">
        <v>127.79744679</v>
      </c>
      <c r="O133" s="71">
        <v>288.36094902029998</v>
      </c>
      <c r="P133" s="72">
        <v>111.19602911344199</v>
      </c>
      <c r="R133" s="71">
        <v>1898.19</v>
      </c>
      <c r="S133" s="71">
        <v>0</v>
      </c>
      <c r="T133" s="15"/>
      <c r="U133" s="15"/>
      <c r="V133" s="16"/>
      <c r="W133" s="16"/>
      <c r="X133" s="16"/>
      <c r="Y133" s="15"/>
      <c r="Z133" s="15"/>
      <c r="AA133" s="15"/>
      <c r="AB133" s="15"/>
      <c r="AD133" s="21"/>
    </row>
    <row r="134" spans="1:30" ht="20.5" thickBot="1" x14ac:dyDescent="0.25">
      <c r="A134" s="73">
        <v>50</v>
      </c>
      <c r="B134" s="74" t="s">
        <v>1263</v>
      </c>
      <c r="C134" s="75" t="s">
        <v>1264</v>
      </c>
      <c r="D134" s="75" t="s">
        <v>139</v>
      </c>
      <c r="E134" s="76">
        <v>0</v>
      </c>
      <c r="F134" s="76">
        <v>0.58499999999999996</v>
      </c>
      <c r="G134" s="77">
        <v>239.56</v>
      </c>
      <c r="H134" s="77">
        <v>489.77</v>
      </c>
      <c r="I134" s="77">
        <v>286.52</v>
      </c>
      <c r="J134" s="77">
        <v>0</v>
      </c>
      <c r="K134" s="77">
        <v>119.64185999999999</v>
      </c>
      <c r="L134" s="77">
        <v>0</v>
      </c>
      <c r="M134" s="77">
        <v>0</v>
      </c>
      <c r="N134" s="77">
        <v>40.438948680000003</v>
      </c>
      <c r="O134" s="77">
        <v>91.2460609476</v>
      </c>
      <c r="P134" s="78">
        <v>35.185761747863999</v>
      </c>
      <c r="R134" s="77">
        <v>600.64</v>
      </c>
      <c r="S134" s="77">
        <v>0</v>
      </c>
      <c r="T134" s="15"/>
      <c r="U134" s="15"/>
      <c r="V134" s="16"/>
      <c r="W134" s="16"/>
      <c r="X134" s="16"/>
      <c r="Y134" s="15"/>
      <c r="Z134" s="15"/>
      <c r="AA134" s="15"/>
      <c r="AB134" s="15"/>
      <c r="AD134" s="21"/>
    </row>
    <row r="135" spans="1:30" x14ac:dyDescent="0.3">
      <c r="A135" s="53"/>
      <c r="B135" s="54" t="s">
        <v>665</v>
      </c>
      <c r="C135" s="55" t="s">
        <v>666</v>
      </c>
      <c r="D135" s="55"/>
      <c r="E135" s="56"/>
      <c r="F135" s="56"/>
      <c r="G135" s="57"/>
      <c r="H135" s="57"/>
      <c r="I135" s="57">
        <v>35411.49</v>
      </c>
      <c r="J135" s="57">
        <v>27349.699275999999</v>
      </c>
      <c r="K135" s="57">
        <v>1321.6779994000001</v>
      </c>
      <c r="L135" s="57">
        <v>14.656598799999999</v>
      </c>
      <c r="M135" s="57">
        <v>0</v>
      </c>
      <c r="N135" s="57">
        <v>446.72716379719998</v>
      </c>
      <c r="O135" s="57">
        <v>1464.7797448377</v>
      </c>
      <c r="P135" s="57">
        <v>455.15351095688698</v>
      </c>
      <c r="R135" s="57"/>
      <c r="S135" s="57">
        <v>34061.071984000002</v>
      </c>
      <c r="T135" s="15"/>
      <c r="U135" s="15"/>
      <c r="V135" s="16"/>
      <c r="W135" s="16"/>
      <c r="X135" s="16"/>
      <c r="Y135" s="15"/>
      <c r="Z135" s="15"/>
      <c r="AA135" s="15"/>
      <c r="AB135" s="15"/>
      <c r="AD135" s="21"/>
    </row>
    <row r="136" spans="1:30" ht="15" thickBot="1" x14ac:dyDescent="0.35">
      <c r="A136" s="58"/>
      <c r="B136" s="59" t="s">
        <v>1445</v>
      </c>
      <c r="C136" s="60" t="s">
        <v>1446</v>
      </c>
      <c r="D136" s="60"/>
      <c r="E136" s="61"/>
      <c r="F136" s="61"/>
      <c r="G136" s="62"/>
      <c r="H136" s="62"/>
      <c r="I136" s="62">
        <v>20579.03</v>
      </c>
      <c r="J136" s="62">
        <v>18004.172276000001</v>
      </c>
      <c r="K136" s="62">
        <v>918.44254739999997</v>
      </c>
      <c r="L136" s="62">
        <v>12.1450608</v>
      </c>
      <c r="M136" s="62">
        <v>0</v>
      </c>
      <c r="N136" s="62">
        <v>310.43358102119998</v>
      </c>
      <c r="O136" s="62">
        <v>1017.63737516138</v>
      </c>
      <c r="P136" s="62">
        <v>316.21219901356199</v>
      </c>
      <c r="R136" s="62"/>
      <c r="S136" s="62">
        <v>24658.230984000002</v>
      </c>
      <c r="T136" s="15"/>
      <c r="U136" s="15"/>
      <c r="V136" s="16"/>
      <c r="W136" s="16"/>
      <c r="X136" s="16"/>
      <c r="Y136" s="15"/>
      <c r="Z136" s="15"/>
      <c r="AA136" s="15"/>
      <c r="AB136" s="15"/>
      <c r="AD136" s="21"/>
    </row>
    <row r="137" spans="1:30" ht="15" thickBot="1" x14ac:dyDescent="0.25">
      <c r="A137" s="8">
        <v>51</v>
      </c>
      <c r="B137" s="9" t="s">
        <v>3828</v>
      </c>
      <c r="C137" s="10" t="s">
        <v>3829</v>
      </c>
      <c r="D137" s="10" t="s">
        <v>95</v>
      </c>
      <c r="E137" s="11">
        <v>0</v>
      </c>
      <c r="F137" s="11">
        <v>1</v>
      </c>
      <c r="G137" s="12">
        <v>16259.84</v>
      </c>
      <c r="H137" s="12">
        <v>12013.07</v>
      </c>
      <c r="I137" s="12">
        <v>12013.07</v>
      </c>
      <c r="J137" s="12">
        <v>11409.912496000001</v>
      </c>
      <c r="K137" s="12">
        <v>217.26929999999999</v>
      </c>
      <c r="L137" s="12">
        <v>0</v>
      </c>
      <c r="M137" s="12">
        <v>0</v>
      </c>
      <c r="N137" s="12">
        <v>73.437023400000001</v>
      </c>
      <c r="O137" s="12">
        <v>238.37918518800001</v>
      </c>
      <c r="P137" s="13">
        <v>74.07197120232</v>
      </c>
      <c r="R137" s="12">
        <v>17310.150000000001</v>
      </c>
      <c r="S137" s="12">
        <v>16621.594784000001</v>
      </c>
      <c r="T137" s="15"/>
      <c r="U137" s="15"/>
      <c r="V137" s="16"/>
      <c r="W137" s="16"/>
      <c r="X137" s="16"/>
      <c r="Y137" s="15"/>
      <c r="Z137" s="15"/>
      <c r="AA137" s="15"/>
      <c r="AB137" s="15"/>
      <c r="AD137" s="21"/>
    </row>
    <row r="138" spans="1:30" x14ac:dyDescent="0.2">
      <c r="A138" s="63"/>
      <c r="B138" s="64" t="s">
        <v>1209</v>
      </c>
      <c r="C138" s="65" t="s">
        <v>1210</v>
      </c>
      <c r="D138" s="65" t="s">
        <v>92</v>
      </c>
      <c r="E138" s="66">
        <v>2.4E-2</v>
      </c>
      <c r="F138" s="66">
        <v>2.4E-2</v>
      </c>
      <c r="G138" s="1">
        <v>38.1</v>
      </c>
      <c r="H138" s="1">
        <v>38.1</v>
      </c>
      <c r="I138" s="1">
        <v>0.91439999999999999</v>
      </c>
      <c r="J138" s="1">
        <v>0.91439999999999999</v>
      </c>
      <c r="K138" s="1"/>
      <c r="L138" s="1"/>
      <c r="M138" s="1"/>
      <c r="N138" s="1"/>
      <c r="O138" s="1"/>
      <c r="P138" s="1"/>
      <c r="R138" s="1">
        <v>44.5</v>
      </c>
      <c r="S138" s="1">
        <v>1.0680000000000001</v>
      </c>
      <c r="T138" s="15">
        <f t="shared" si="51"/>
        <v>1.1679790026246719</v>
      </c>
      <c r="U138" s="15">
        <f t="shared" si="52"/>
        <v>1.1423269910858387</v>
      </c>
      <c r="V138" s="16">
        <f t="shared" si="53"/>
        <v>43.522658360370457</v>
      </c>
      <c r="W138" s="16">
        <f t="shared" si="54"/>
        <v>5.4226583603704555</v>
      </c>
      <c r="X138" s="16">
        <f t="shared" si="55"/>
        <v>0.13014380064889094</v>
      </c>
      <c r="Y138" s="15">
        <f t="shared" ref="Y138:Y180" si="70">104.584835545197%-100%</f>
        <v>4.5848355451969969E-2</v>
      </c>
      <c r="Z138" s="15">
        <f t="shared" ref="Z138:Z180" si="71">101.199262415129%-100%</f>
        <v>1.1992624151289988E-2</v>
      </c>
      <c r="AA138" s="15">
        <f t="shared" ref="AA138:AA180" si="72">101.911505501324%-100%</f>
        <v>1.9115055013239957E-2</v>
      </c>
      <c r="AB138" s="15">
        <f t="shared" ref="AB138:AB180" si="73">AVERAGE(Y138:AA138)</f>
        <v>2.5652011538833303E-2</v>
      </c>
      <c r="AD138" s="21"/>
    </row>
    <row r="139" spans="1:30" x14ac:dyDescent="0.2">
      <c r="A139" s="63"/>
      <c r="B139" s="64" t="s">
        <v>187</v>
      </c>
      <c r="C139" s="65" t="s">
        <v>188</v>
      </c>
      <c r="D139" s="65" t="s">
        <v>92</v>
      </c>
      <c r="E139" s="66">
        <v>1.2800000000000001E-3</v>
      </c>
      <c r="F139" s="66">
        <v>1.2800000000000001E-3</v>
      </c>
      <c r="G139" s="1">
        <v>45.7</v>
      </c>
      <c r="H139" s="1">
        <v>45.7</v>
      </c>
      <c r="I139" s="1">
        <v>5.8495999999999999E-2</v>
      </c>
      <c r="J139" s="1">
        <v>5.8495999999999999E-2</v>
      </c>
      <c r="K139" s="1"/>
      <c r="L139" s="1"/>
      <c r="M139" s="1"/>
      <c r="N139" s="1"/>
      <c r="O139" s="1"/>
      <c r="P139" s="1"/>
      <c r="R139" s="1">
        <v>52.8</v>
      </c>
      <c r="S139" s="1">
        <v>6.7584000000000005E-2</v>
      </c>
      <c r="T139" s="15">
        <f t="shared" si="51"/>
        <v>1.1553610503282274</v>
      </c>
      <c r="U139" s="15">
        <f t="shared" si="52"/>
        <v>1.1297090387893942</v>
      </c>
      <c r="V139" s="16">
        <f t="shared" si="53"/>
        <v>51.627703072675317</v>
      </c>
      <c r="W139" s="16">
        <f t="shared" si="54"/>
        <v>5.9277030726753139</v>
      </c>
      <c r="X139" s="16">
        <f t="shared" si="55"/>
        <v>7.5874599330244021E-3</v>
      </c>
      <c r="Y139" s="15">
        <f t="shared" si="70"/>
        <v>4.5848355451969969E-2</v>
      </c>
      <c r="Z139" s="15">
        <f t="shared" si="71"/>
        <v>1.1992624151289988E-2</v>
      </c>
      <c r="AA139" s="15">
        <f t="shared" si="72"/>
        <v>1.9115055013239957E-2</v>
      </c>
      <c r="AB139" s="15">
        <f t="shared" si="73"/>
        <v>2.5652011538833303E-2</v>
      </c>
      <c r="AD139" s="21"/>
    </row>
    <row r="140" spans="1:30" x14ac:dyDescent="0.2">
      <c r="A140" s="63"/>
      <c r="B140" s="64" t="s">
        <v>1723</v>
      </c>
      <c r="C140" s="65" t="s">
        <v>1724</v>
      </c>
      <c r="D140" s="65" t="s">
        <v>38</v>
      </c>
      <c r="E140" s="66">
        <v>6.4460000000000003E-2</v>
      </c>
      <c r="F140" s="66">
        <v>6.4460000000000003E-2</v>
      </c>
      <c r="G140" s="1">
        <v>2440</v>
      </c>
      <c r="H140" s="1">
        <v>2440</v>
      </c>
      <c r="I140" s="1">
        <v>157.2824</v>
      </c>
      <c r="J140" s="1">
        <v>157.2824</v>
      </c>
      <c r="K140" s="1"/>
      <c r="L140" s="1"/>
      <c r="M140" s="1"/>
      <c r="N140" s="1"/>
      <c r="O140" s="1"/>
      <c r="P140" s="1"/>
      <c r="R140" s="1">
        <v>2560</v>
      </c>
      <c r="S140" s="1">
        <v>165.01759999999999</v>
      </c>
      <c r="T140" s="15">
        <f t="shared" si="51"/>
        <v>1.0491803278688525</v>
      </c>
      <c r="U140" s="15">
        <f t="shared" si="52"/>
        <v>1.0235283163300193</v>
      </c>
      <c r="V140" s="16">
        <f t="shared" si="53"/>
        <v>2497.4090918452471</v>
      </c>
      <c r="W140" s="16">
        <f t="shared" si="54"/>
        <v>57.409091845247076</v>
      </c>
      <c r="X140" s="16">
        <f t="shared" si="55"/>
        <v>3.7005900603446267</v>
      </c>
      <c r="Y140" s="15">
        <f t="shared" si="70"/>
        <v>4.5848355451969969E-2</v>
      </c>
      <c r="Z140" s="15">
        <f t="shared" si="71"/>
        <v>1.1992624151289988E-2</v>
      </c>
      <c r="AA140" s="15">
        <f t="shared" si="72"/>
        <v>1.9115055013239957E-2</v>
      </c>
      <c r="AB140" s="15">
        <f t="shared" si="73"/>
        <v>2.5652011538833303E-2</v>
      </c>
      <c r="AD140" s="21"/>
    </row>
    <row r="141" spans="1:30" ht="18" x14ac:dyDescent="0.2">
      <c r="A141" s="63"/>
      <c r="B141" s="64" t="s">
        <v>3830</v>
      </c>
      <c r="C141" s="65" t="s">
        <v>3831</v>
      </c>
      <c r="D141" s="65" t="s">
        <v>184</v>
      </c>
      <c r="E141" s="66">
        <v>7.5600000000000001E-2</v>
      </c>
      <c r="F141" s="66">
        <v>7.5600000000000001E-2</v>
      </c>
      <c r="G141" s="1">
        <v>2320</v>
      </c>
      <c r="H141" s="1">
        <v>2320</v>
      </c>
      <c r="I141" s="1">
        <v>175.392</v>
      </c>
      <c r="J141" s="1">
        <v>175.392</v>
      </c>
      <c r="K141" s="1"/>
      <c r="L141" s="1"/>
      <c r="M141" s="1"/>
      <c r="N141" s="1"/>
      <c r="O141" s="1"/>
      <c r="P141" s="1"/>
      <c r="R141" s="1">
        <v>3090</v>
      </c>
      <c r="S141" s="1">
        <v>233.60400000000001</v>
      </c>
      <c r="T141" s="15">
        <f t="shared" si="51"/>
        <v>1.3318965517241379</v>
      </c>
      <c r="U141" s="15">
        <f t="shared" si="52"/>
        <v>1.3062445401853047</v>
      </c>
      <c r="V141" s="16">
        <f t="shared" si="53"/>
        <v>3030.4873332299067</v>
      </c>
      <c r="W141" s="16">
        <f t="shared" si="54"/>
        <v>710.48733322990665</v>
      </c>
      <c r="X141" s="16">
        <f t="shared" si="55"/>
        <v>53.712842392180946</v>
      </c>
      <c r="Y141" s="15">
        <f t="shared" si="70"/>
        <v>4.5848355451969969E-2</v>
      </c>
      <c r="Z141" s="15">
        <f t="shared" si="71"/>
        <v>1.1992624151289988E-2</v>
      </c>
      <c r="AA141" s="15">
        <f t="shared" si="72"/>
        <v>1.9115055013239957E-2</v>
      </c>
      <c r="AB141" s="15">
        <f t="shared" si="73"/>
        <v>2.5652011538833303E-2</v>
      </c>
      <c r="AD141" s="21"/>
    </row>
    <row r="142" spans="1:30" ht="18" x14ac:dyDescent="0.2">
      <c r="A142" s="63"/>
      <c r="B142" s="64" t="s">
        <v>1727</v>
      </c>
      <c r="C142" s="65" t="s">
        <v>1728</v>
      </c>
      <c r="D142" s="65" t="s">
        <v>184</v>
      </c>
      <c r="E142" s="66">
        <v>7.5600000000000001E-2</v>
      </c>
      <c r="F142" s="66">
        <v>7.5600000000000001E-2</v>
      </c>
      <c r="G142" s="1">
        <v>345</v>
      </c>
      <c r="H142" s="1">
        <v>345</v>
      </c>
      <c r="I142" s="1">
        <v>26.082000000000001</v>
      </c>
      <c r="J142" s="1">
        <v>26.082000000000001</v>
      </c>
      <c r="K142" s="1"/>
      <c r="L142" s="1"/>
      <c r="M142" s="1"/>
      <c r="N142" s="1"/>
      <c r="O142" s="1"/>
      <c r="P142" s="1"/>
      <c r="R142" s="1">
        <v>547</v>
      </c>
      <c r="S142" s="1">
        <v>41.353200000000001</v>
      </c>
      <c r="T142" s="15">
        <f t="shared" si="51"/>
        <v>1.5855072463768116</v>
      </c>
      <c r="U142" s="15">
        <f t="shared" si="52"/>
        <v>1.5598552348379784</v>
      </c>
      <c r="V142" s="16">
        <f t="shared" si="53"/>
        <v>538.15005601910252</v>
      </c>
      <c r="W142" s="16">
        <f t="shared" si="54"/>
        <v>193.15005601910252</v>
      </c>
      <c r="X142" s="16">
        <f t="shared" si="55"/>
        <v>14.60214423504415</v>
      </c>
      <c r="Y142" s="15">
        <f t="shared" si="70"/>
        <v>4.5848355451969969E-2</v>
      </c>
      <c r="Z142" s="15">
        <f t="shared" si="71"/>
        <v>1.1992624151289988E-2</v>
      </c>
      <c r="AA142" s="15">
        <f t="shared" si="72"/>
        <v>1.9115055013239957E-2</v>
      </c>
      <c r="AB142" s="15">
        <f t="shared" si="73"/>
        <v>2.5652011538833303E-2</v>
      </c>
      <c r="AD142" s="21"/>
    </row>
    <row r="143" spans="1:30" ht="18" x14ac:dyDescent="0.2">
      <c r="A143" s="63"/>
      <c r="B143" s="64" t="s">
        <v>1729</v>
      </c>
      <c r="C143" s="65" t="s">
        <v>1730</v>
      </c>
      <c r="D143" s="65" t="s">
        <v>184</v>
      </c>
      <c r="E143" s="66">
        <v>7.5600000000000001E-2</v>
      </c>
      <c r="F143" s="66">
        <v>7.5600000000000001E-2</v>
      </c>
      <c r="G143" s="1">
        <v>162</v>
      </c>
      <c r="H143" s="1">
        <v>162</v>
      </c>
      <c r="I143" s="1">
        <v>12.247199999999999</v>
      </c>
      <c r="J143" s="1">
        <v>12.247199999999999</v>
      </c>
      <c r="K143" s="1"/>
      <c r="L143" s="1"/>
      <c r="M143" s="1"/>
      <c r="N143" s="1"/>
      <c r="O143" s="1"/>
      <c r="P143" s="1"/>
      <c r="R143" s="1">
        <v>579</v>
      </c>
      <c r="S143" s="1">
        <v>43.772399999999998</v>
      </c>
      <c r="T143" s="15">
        <f t="shared" si="51"/>
        <v>3.574074074074074</v>
      </c>
      <c r="U143" s="15">
        <f t="shared" si="52"/>
        <v>3.5484220625352405</v>
      </c>
      <c r="V143" s="16">
        <f t="shared" si="53"/>
        <v>574.84437413070896</v>
      </c>
      <c r="W143" s="16">
        <f t="shared" si="54"/>
        <v>412.84437413070896</v>
      </c>
      <c r="X143" s="16">
        <f t="shared" si="55"/>
        <v>31.211034684281596</v>
      </c>
      <c r="Y143" s="15">
        <f t="shared" si="70"/>
        <v>4.5848355451969969E-2</v>
      </c>
      <c r="Z143" s="15">
        <f t="shared" si="71"/>
        <v>1.1992624151289988E-2</v>
      </c>
      <c r="AA143" s="15">
        <f t="shared" si="72"/>
        <v>1.9115055013239957E-2</v>
      </c>
      <c r="AB143" s="15">
        <f t="shared" si="73"/>
        <v>2.5652011538833303E-2</v>
      </c>
      <c r="AD143" s="21"/>
    </row>
    <row r="144" spans="1:30" x14ac:dyDescent="0.2">
      <c r="A144" s="63"/>
      <c r="B144" s="64" t="s">
        <v>3832</v>
      </c>
      <c r="C144" s="65" t="s">
        <v>3833</v>
      </c>
      <c r="D144" s="65" t="s">
        <v>41</v>
      </c>
      <c r="E144" s="66">
        <v>0.7</v>
      </c>
      <c r="F144" s="66">
        <v>0.7</v>
      </c>
      <c r="G144" s="1">
        <v>28.4</v>
      </c>
      <c r="H144" s="1">
        <v>28.4</v>
      </c>
      <c r="I144" s="1">
        <v>19.88</v>
      </c>
      <c r="J144" s="1">
        <v>19.88</v>
      </c>
      <c r="K144" s="1"/>
      <c r="L144" s="1"/>
      <c r="M144" s="1"/>
      <c r="N144" s="1"/>
      <c r="O144" s="1"/>
      <c r="P144" s="1"/>
      <c r="R144" s="1">
        <v>46.2</v>
      </c>
      <c r="S144" s="1">
        <v>32.340000000000003</v>
      </c>
      <c r="T144" s="15">
        <f t="shared" si="51"/>
        <v>1.626760563380282</v>
      </c>
      <c r="U144" s="15">
        <f t="shared" si="52"/>
        <v>1.6011085518414487</v>
      </c>
      <c r="V144" s="16">
        <f t="shared" si="53"/>
        <v>45.471482872297145</v>
      </c>
      <c r="W144" s="16">
        <f t="shared" si="54"/>
        <v>17.071482872297146</v>
      </c>
      <c r="X144" s="16">
        <f t="shared" si="55"/>
        <v>11.950038010608001</v>
      </c>
      <c r="Y144" s="15">
        <f t="shared" si="70"/>
        <v>4.5848355451969969E-2</v>
      </c>
      <c r="Z144" s="15">
        <f t="shared" si="71"/>
        <v>1.1992624151289988E-2</v>
      </c>
      <c r="AA144" s="15">
        <f t="shared" si="72"/>
        <v>1.9115055013239957E-2</v>
      </c>
      <c r="AB144" s="15">
        <f t="shared" si="73"/>
        <v>2.5652011538833303E-2</v>
      </c>
      <c r="AD144" s="21"/>
    </row>
    <row r="145" spans="1:30" x14ac:dyDescent="0.2">
      <c r="A145" s="63"/>
      <c r="B145" s="64" t="s">
        <v>3834</v>
      </c>
      <c r="C145" s="65" t="s">
        <v>3835</v>
      </c>
      <c r="D145" s="65" t="s">
        <v>41</v>
      </c>
      <c r="E145" s="66">
        <v>0.70028000000000001</v>
      </c>
      <c r="F145" s="66">
        <v>0.70028000000000001</v>
      </c>
      <c r="G145" s="1">
        <v>10200</v>
      </c>
      <c r="H145" s="1">
        <v>10200</v>
      </c>
      <c r="I145" s="1">
        <v>7142.8559999999998</v>
      </c>
      <c r="J145" s="1">
        <v>7142.8559999999998</v>
      </c>
      <c r="K145" s="1"/>
      <c r="L145" s="1"/>
      <c r="M145" s="1"/>
      <c r="N145" s="1"/>
      <c r="O145" s="1"/>
      <c r="P145" s="1"/>
      <c r="R145" s="1">
        <v>14900</v>
      </c>
      <c r="S145" s="1">
        <v>10434.172</v>
      </c>
      <c r="T145" s="15">
        <f t="shared" si="51"/>
        <v>1.4607843137254901</v>
      </c>
      <c r="U145" s="15">
        <f t="shared" si="52"/>
        <v>1.4351323021866569</v>
      </c>
      <c r="V145" s="16">
        <f t="shared" si="53"/>
        <v>14638.3494823039</v>
      </c>
      <c r="W145" s="16">
        <f t="shared" si="54"/>
        <v>4438.3494823039</v>
      </c>
      <c r="X145" s="16">
        <f t="shared" si="55"/>
        <v>3108.087375467775</v>
      </c>
      <c r="Y145" s="15">
        <f t="shared" si="70"/>
        <v>4.5848355451969969E-2</v>
      </c>
      <c r="Z145" s="15">
        <f t="shared" si="71"/>
        <v>1.1992624151289988E-2</v>
      </c>
      <c r="AA145" s="15">
        <f t="shared" si="72"/>
        <v>1.9115055013239957E-2</v>
      </c>
      <c r="AB145" s="15">
        <f t="shared" si="73"/>
        <v>2.5652011538833303E-2</v>
      </c>
      <c r="AD145" s="21"/>
    </row>
    <row r="146" spans="1:30" ht="18" x14ac:dyDescent="0.2">
      <c r="A146" s="63"/>
      <c r="B146" s="64" t="s">
        <v>3836</v>
      </c>
      <c r="C146" s="65" t="s">
        <v>3837</v>
      </c>
      <c r="D146" s="65" t="s">
        <v>41</v>
      </c>
      <c r="E146" s="66">
        <v>0.4</v>
      </c>
      <c r="F146" s="66">
        <v>0.4</v>
      </c>
      <c r="G146" s="1">
        <v>4170</v>
      </c>
      <c r="H146" s="1">
        <v>4170</v>
      </c>
      <c r="I146" s="1">
        <v>1668</v>
      </c>
      <c r="J146" s="1">
        <v>1668</v>
      </c>
      <c r="K146" s="1"/>
      <c r="L146" s="1"/>
      <c r="M146" s="1"/>
      <c r="N146" s="1"/>
      <c r="O146" s="1"/>
      <c r="P146" s="1"/>
      <c r="R146" s="1">
        <v>6100</v>
      </c>
      <c r="S146" s="1">
        <v>2440</v>
      </c>
      <c r="T146" s="15">
        <f t="shared" si="51"/>
        <v>1.4628297362110312</v>
      </c>
      <c r="U146" s="15">
        <f t="shared" si="52"/>
        <v>1.437177724672198</v>
      </c>
      <c r="V146" s="16">
        <f t="shared" si="53"/>
        <v>5993.031111883065</v>
      </c>
      <c r="W146" s="16">
        <f t="shared" si="54"/>
        <v>1823.031111883065</v>
      </c>
      <c r="X146" s="16">
        <f t="shared" si="55"/>
        <v>729.21244475322601</v>
      </c>
      <c r="Y146" s="15">
        <f t="shared" si="70"/>
        <v>4.5848355451969969E-2</v>
      </c>
      <c r="Z146" s="15">
        <f t="shared" si="71"/>
        <v>1.1992624151289988E-2</v>
      </c>
      <c r="AA146" s="15">
        <f t="shared" si="72"/>
        <v>1.9115055013239957E-2</v>
      </c>
      <c r="AB146" s="15">
        <f t="shared" si="73"/>
        <v>2.5652011538833303E-2</v>
      </c>
      <c r="AD146" s="21"/>
    </row>
    <row r="147" spans="1:30" x14ac:dyDescent="0.2">
      <c r="A147" s="63"/>
      <c r="B147" s="64" t="s">
        <v>3838</v>
      </c>
      <c r="C147" s="65" t="s">
        <v>3839</v>
      </c>
      <c r="D147" s="65" t="s">
        <v>41</v>
      </c>
      <c r="E147" s="66">
        <v>0.05</v>
      </c>
      <c r="F147" s="66">
        <v>0.05</v>
      </c>
      <c r="G147" s="1">
        <v>8550</v>
      </c>
      <c r="H147" s="1">
        <v>8550</v>
      </c>
      <c r="I147" s="1">
        <v>427.5</v>
      </c>
      <c r="J147" s="1">
        <v>427.5</v>
      </c>
      <c r="K147" s="1"/>
      <c r="L147" s="1"/>
      <c r="M147" s="1"/>
      <c r="N147" s="1"/>
      <c r="O147" s="1"/>
      <c r="P147" s="1"/>
      <c r="R147" s="1">
        <v>12600</v>
      </c>
      <c r="S147" s="1">
        <v>630</v>
      </c>
      <c r="T147" s="15">
        <f t="shared" si="51"/>
        <v>1.4736842105263157</v>
      </c>
      <c r="U147" s="15">
        <f t="shared" si="52"/>
        <v>1.4480321989874825</v>
      </c>
      <c r="V147" s="16">
        <f t="shared" si="53"/>
        <v>12380.675301342975</v>
      </c>
      <c r="W147" s="16">
        <f t="shared" si="54"/>
        <v>3830.6753013429752</v>
      </c>
      <c r="X147" s="16">
        <f t="shared" si="55"/>
        <v>191.53376506714878</v>
      </c>
      <c r="Y147" s="15">
        <f t="shared" si="70"/>
        <v>4.5848355451969969E-2</v>
      </c>
      <c r="Z147" s="15">
        <f t="shared" si="71"/>
        <v>1.1992624151289988E-2</v>
      </c>
      <c r="AA147" s="15">
        <f t="shared" si="72"/>
        <v>1.9115055013239957E-2</v>
      </c>
      <c r="AB147" s="15">
        <f t="shared" si="73"/>
        <v>2.5652011538833303E-2</v>
      </c>
      <c r="AD147" s="21"/>
    </row>
    <row r="148" spans="1:30" x14ac:dyDescent="0.2">
      <c r="A148" s="63"/>
      <c r="B148" s="64" t="s">
        <v>3840</v>
      </c>
      <c r="C148" s="65" t="s">
        <v>3841</v>
      </c>
      <c r="D148" s="65" t="s">
        <v>41</v>
      </c>
      <c r="E148" s="66">
        <v>0.2</v>
      </c>
      <c r="F148" s="66">
        <v>0.2</v>
      </c>
      <c r="G148" s="1">
        <v>2550</v>
      </c>
      <c r="H148" s="1">
        <v>2550</v>
      </c>
      <c r="I148" s="1">
        <v>510</v>
      </c>
      <c r="J148" s="1">
        <v>510</v>
      </c>
      <c r="K148" s="1"/>
      <c r="L148" s="1"/>
      <c r="M148" s="1"/>
      <c r="N148" s="1"/>
      <c r="O148" s="1"/>
      <c r="P148" s="1"/>
      <c r="R148" s="1">
        <v>3740</v>
      </c>
      <c r="S148" s="1">
        <v>748</v>
      </c>
      <c r="T148" s="15">
        <f t="shared" si="51"/>
        <v>1.4666666666666666</v>
      </c>
      <c r="U148" s="15">
        <f t="shared" si="52"/>
        <v>1.4410146551278333</v>
      </c>
      <c r="V148" s="16">
        <f t="shared" si="53"/>
        <v>3674.587370575975</v>
      </c>
      <c r="W148" s="16">
        <f t="shared" si="54"/>
        <v>1124.587370575975</v>
      </c>
      <c r="X148" s="16">
        <f t="shared" si="55"/>
        <v>224.91747411519501</v>
      </c>
      <c r="Y148" s="15">
        <f t="shared" si="70"/>
        <v>4.5848355451969969E-2</v>
      </c>
      <c r="Z148" s="15">
        <f t="shared" si="71"/>
        <v>1.1992624151289988E-2</v>
      </c>
      <c r="AA148" s="15">
        <f t="shared" si="72"/>
        <v>1.9115055013239957E-2</v>
      </c>
      <c r="AB148" s="15">
        <f t="shared" si="73"/>
        <v>2.5652011538833303E-2</v>
      </c>
      <c r="AD148" s="21"/>
    </row>
    <row r="149" spans="1:30" x14ac:dyDescent="0.2">
      <c r="A149" s="63"/>
      <c r="B149" s="64" t="s">
        <v>3842</v>
      </c>
      <c r="C149" s="65" t="s">
        <v>3843</v>
      </c>
      <c r="D149" s="65" t="s">
        <v>41</v>
      </c>
      <c r="E149" s="66">
        <v>0.22</v>
      </c>
      <c r="F149" s="66">
        <v>0.22</v>
      </c>
      <c r="G149" s="1">
        <v>835</v>
      </c>
      <c r="H149" s="1">
        <v>835</v>
      </c>
      <c r="I149" s="1">
        <v>183.7</v>
      </c>
      <c r="J149" s="1">
        <v>183.7</v>
      </c>
      <c r="K149" s="1"/>
      <c r="L149" s="1"/>
      <c r="M149" s="1"/>
      <c r="N149" s="1"/>
      <c r="O149" s="1"/>
      <c r="P149" s="1"/>
      <c r="R149" s="1">
        <v>1210</v>
      </c>
      <c r="S149" s="1">
        <v>266.2</v>
      </c>
      <c r="T149" s="15">
        <f t="shared" si="51"/>
        <v>1.4491017964071857</v>
      </c>
      <c r="U149" s="15">
        <f t="shared" si="52"/>
        <v>1.4234497848683525</v>
      </c>
      <c r="V149" s="16">
        <f t="shared" si="53"/>
        <v>1188.5805703650744</v>
      </c>
      <c r="W149" s="16">
        <f t="shared" si="54"/>
        <v>353.58057036507444</v>
      </c>
      <c r="X149" s="16">
        <f t="shared" si="55"/>
        <v>77.787725480316382</v>
      </c>
      <c r="Y149" s="15">
        <f t="shared" si="70"/>
        <v>4.5848355451969969E-2</v>
      </c>
      <c r="Z149" s="15">
        <f t="shared" si="71"/>
        <v>1.1992624151289988E-2</v>
      </c>
      <c r="AA149" s="15">
        <f t="shared" si="72"/>
        <v>1.9115055013239957E-2</v>
      </c>
      <c r="AB149" s="15">
        <f t="shared" si="73"/>
        <v>2.5652011538833303E-2</v>
      </c>
      <c r="AD149" s="21"/>
    </row>
    <row r="150" spans="1:30" x14ac:dyDescent="0.2">
      <c r="A150" s="63"/>
      <c r="B150" s="64" t="s">
        <v>3844</v>
      </c>
      <c r="C150" s="65" t="s">
        <v>3845</v>
      </c>
      <c r="D150" s="65" t="s">
        <v>41</v>
      </c>
      <c r="E150" s="66">
        <v>0.2</v>
      </c>
      <c r="F150" s="66">
        <v>0.2</v>
      </c>
      <c r="G150" s="1">
        <v>2510</v>
      </c>
      <c r="H150" s="1">
        <v>2510</v>
      </c>
      <c r="I150" s="1">
        <v>502</v>
      </c>
      <c r="J150" s="1">
        <v>502</v>
      </c>
      <c r="K150" s="1"/>
      <c r="L150" s="1"/>
      <c r="M150" s="1"/>
      <c r="N150" s="1"/>
      <c r="O150" s="1"/>
      <c r="P150" s="1"/>
      <c r="R150" s="1">
        <v>3660</v>
      </c>
      <c r="S150" s="1">
        <v>732</v>
      </c>
      <c r="T150" s="15">
        <f t="shared" si="51"/>
        <v>1.4581673306772909</v>
      </c>
      <c r="U150" s="15">
        <f t="shared" si="52"/>
        <v>1.4325153191384576</v>
      </c>
      <c r="V150" s="16">
        <f t="shared" si="53"/>
        <v>3595.6134510375286</v>
      </c>
      <c r="W150" s="16">
        <f t="shared" si="54"/>
        <v>1085.6134510375286</v>
      </c>
      <c r="X150" s="16">
        <f t="shared" si="55"/>
        <v>217.12269020750574</v>
      </c>
      <c r="Y150" s="15">
        <f t="shared" si="70"/>
        <v>4.5848355451969969E-2</v>
      </c>
      <c r="Z150" s="15">
        <f t="shared" si="71"/>
        <v>1.1992624151289988E-2</v>
      </c>
      <c r="AA150" s="15">
        <f t="shared" si="72"/>
        <v>1.9115055013239957E-2</v>
      </c>
      <c r="AB150" s="15">
        <f t="shared" si="73"/>
        <v>2.5652011538833303E-2</v>
      </c>
      <c r="AD150" s="21"/>
    </row>
    <row r="151" spans="1:30" ht="15" thickBot="1" x14ac:dyDescent="0.25">
      <c r="A151" s="63"/>
      <c r="B151" s="64" t="s">
        <v>3846</v>
      </c>
      <c r="C151" s="65" t="s">
        <v>3847</v>
      </c>
      <c r="D151" s="65" t="s">
        <v>41</v>
      </c>
      <c r="E151" s="66">
        <v>0.2</v>
      </c>
      <c r="F151" s="66">
        <v>0.2</v>
      </c>
      <c r="G151" s="1">
        <v>2920</v>
      </c>
      <c r="H151" s="1">
        <v>2920</v>
      </c>
      <c r="I151" s="1">
        <v>584</v>
      </c>
      <c r="J151" s="1">
        <v>584</v>
      </c>
      <c r="K151" s="1"/>
      <c r="L151" s="1"/>
      <c r="M151" s="1"/>
      <c r="N151" s="1"/>
      <c r="O151" s="1"/>
      <c r="P151" s="1"/>
      <c r="R151" s="1">
        <v>4270</v>
      </c>
      <c r="S151" s="1">
        <v>854</v>
      </c>
      <c r="T151" s="15">
        <f t="shared" ref="T151:T202" si="74">R151/H151</f>
        <v>1.4623287671232876</v>
      </c>
      <c r="U151" s="15">
        <f t="shared" ref="U151:U202" si="75">T151-AB151</f>
        <v>1.4366767555844544</v>
      </c>
      <c r="V151" s="16">
        <f t="shared" ref="V151:V202" si="76">G151*U151</f>
        <v>4195.0961263066065</v>
      </c>
      <c r="W151" s="16">
        <f t="shared" ref="W151:W202" si="77">V151-G151</f>
        <v>1275.0961263066065</v>
      </c>
      <c r="X151" s="16">
        <f t="shared" ref="X151:X202" si="78">F151*W151</f>
        <v>255.01922526132131</v>
      </c>
      <c r="Y151" s="15">
        <f t="shared" si="70"/>
        <v>4.5848355451969969E-2</v>
      </c>
      <c r="Z151" s="15">
        <f t="shared" si="71"/>
        <v>1.1992624151289988E-2</v>
      </c>
      <c r="AA151" s="15">
        <f t="shared" si="72"/>
        <v>1.9115055013239957E-2</v>
      </c>
      <c r="AB151" s="15">
        <f t="shared" si="73"/>
        <v>2.5652011538833303E-2</v>
      </c>
      <c r="AD151" s="21"/>
    </row>
    <row r="152" spans="1:30" ht="15" thickBot="1" x14ac:dyDescent="0.25">
      <c r="A152" s="8">
        <v>52</v>
      </c>
      <c r="B152" s="9" t="s">
        <v>3848</v>
      </c>
      <c r="C152" s="10" t="s">
        <v>3849</v>
      </c>
      <c r="D152" s="10" t="s">
        <v>41</v>
      </c>
      <c r="E152" s="11">
        <v>0</v>
      </c>
      <c r="F152" s="11">
        <v>1</v>
      </c>
      <c r="G152" s="12">
        <v>1292</v>
      </c>
      <c r="H152" s="12">
        <v>1185.55</v>
      </c>
      <c r="I152" s="12">
        <v>1185.55</v>
      </c>
      <c r="J152" s="12">
        <v>390.34039999999999</v>
      </c>
      <c r="K152" s="12">
        <v>286.45</v>
      </c>
      <c r="L152" s="12">
        <v>0</v>
      </c>
      <c r="M152" s="12">
        <v>0</v>
      </c>
      <c r="N152" s="12">
        <v>96.820099999999996</v>
      </c>
      <c r="O152" s="12">
        <v>314.28148199999998</v>
      </c>
      <c r="P152" s="13">
        <v>97.657221480000004</v>
      </c>
      <c r="R152" s="12">
        <v>1853.93</v>
      </c>
      <c r="S152" s="12">
        <v>945.84960000000001</v>
      </c>
      <c r="T152" s="15"/>
      <c r="U152" s="15"/>
      <c r="V152" s="16"/>
      <c r="W152" s="16"/>
      <c r="X152" s="16"/>
      <c r="Y152" s="15"/>
      <c r="Z152" s="15"/>
      <c r="AA152" s="15"/>
      <c r="AB152" s="15"/>
      <c r="AD152" s="21"/>
    </row>
    <row r="153" spans="1:30" x14ac:dyDescent="0.2">
      <c r="A153" s="63"/>
      <c r="B153" s="64" t="s">
        <v>1723</v>
      </c>
      <c r="C153" s="65" t="s">
        <v>1724</v>
      </c>
      <c r="D153" s="65" t="s">
        <v>38</v>
      </c>
      <c r="E153" s="66">
        <v>6.991E-2</v>
      </c>
      <c r="F153" s="66">
        <v>6.991E-2</v>
      </c>
      <c r="G153" s="1">
        <v>2440</v>
      </c>
      <c r="H153" s="1">
        <v>2440</v>
      </c>
      <c r="I153" s="1">
        <v>170.5804</v>
      </c>
      <c r="J153" s="1">
        <v>170.5804</v>
      </c>
      <c r="K153" s="1"/>
      <c r="L153" s="1"/>
      <c r="M153" s="1"/>
      <c r="N153" s="1"/>
      <c r="O153" s="1"/>
      <c r="P153" s="1"/>
      <c r="R153" s="1">
        <v>2560</v>
      </c>
      <c r="S153" s="1">
        <v>178.96960000000001</v>
      </c>
      <c r="T153" s="15">
        <f t="shared" si="74"/>
        <v>1.0491803278688525</v>
      </c>
      <c r="U153" s="15">
        <f t="shared" si="75"/>
        <v>1.0235283163300193</v>
      </c>
      <c r="V153" s="16">
        <f t="shared" si="76"/>
        <v>2497.4090918452471</v>
      </c>
      <c r="W153" s="16">
        <f t="shared" si="77"/>
        <v>57.409091845247076</v>
      </c>
      <c r="X153" s="16">
        <f t="shared" si="78"/>
        <v>4.0134696109012227</v>
      </c>
      <c r="Y153" s="15">
        <f t="shared" si="70"/>
        <v>4.5848355451969969E-2</v>
      </c>
      <c r="Z153" s="15">
        <f t="shared" si="71"/>
        <v>1.1992624151289988E-2</v>
      </c>
      <c r="AA153" s="15">
        <f t="shared" si="72"/>
        <v>1.9115055013239957E-2</v>
      </c>
      <c r="AB153" s="15">
        <f t="shared" si="73"/>
        <v>2.5652011538833303E-2</v>
      </c>
      <c r="AD153" s="21"/>
    </row>
    <row r="154" spans="1:30" ht="18" x14ac:dyDescent="0.2">
      <c r="A154" s="63"/>
      <c r="B154" s="64" t="s">
        <v>1725</v>
      </c>
      <c r="C154" s="65" t="s">
        <v>1726</v>
      </c>
      <c r="D154" s="65" t="s">
        <v>184</v>
      </c>
      <c r="E154" s="66">
        <v>0.08</v>
      </c>
      <c r="F154" s="66">
        <v>0.08</v>
      </c>
      <c r="G154" s="1">
        <v>2240</v>
      </c>
      <c r="H154" s="1">
        <v>2240</v>
      </c>
      <c r="I154" s="1">
        <v>179.2</v>
      </c>
      <c r="J154" s="1">
        <v>179.2</v>
      </c>
      <c r="K154" s="1"/>
      <c r="L154" s="1"/>
      <c r="M154" s="1"/>
      <c r="N154" s="1"/>
      <c r="O154" s="1"/>
      <c r="P154" s="1"/>
      <c r="R154" s="1">
        <v>8460</v>
      </c>
      <c r="S154" s="1">
        <v>676.8</v>
      </c>
      <c r="T154" s="15">
        <f t="shared" si="74"/>
        <v>3.7767857142857144</v>
      </c>
      <c r="U154" s="15">
        <f t="shared" si="75"/>
        <v>3.751133702746881</v>
      </c>
      <c r="V154" s="16">
        <f t="shared" si="76"/>
        <v>8402.5394941530139</v>
      </c>
      <c r="W154" s="16">
        <f t="shared" si="77"/>
        <v>6162.5394941530139</v>
      </c>
      <c r="X154" s="16">
        <f t="shared" si="78"/>
        <v>493.00315953224111</v>
      </c>
      <c r="Y154" s="15">
        <f t="shared" si="70"/>
        <v>4.5848355451969969E-2</v>
      </c>
      <c r="Z154" s="15">
        <f t="shared" si="71"/>
        <v>1.1992624151289988E-2</v>
      </c>
      <c r="AA154" s="15">
        <f t="shared" si="72"/>
        <v>1.9115055013239957E-2</v>
      </c>
      <c r="AB154" s="15">
        <f t="shared" si="73"/>
        <v>2.5652011538833303E-2</v>
      </c>
      <c r="AD154" s="21"/>
    </row>
    <row r="155" spans="1:30" ht="18" x14ac:dyDescent="0.2">
      <c r="A155" s="63"/>
      <c r="B155" s="64" t="s">
        <v>1727</v>
      </c>
      <c r="C155" s="65" t="s">
        <v>1728</v>
      </c>
      <c r="D155" s="65" t="s">
        <v>184</v>
      </c>
      <c r="E155" s="66">
        <v>0.08</v>
      </c>
      <c r="F155" s="66">
        <v>0.08</v>
      </c>
      <c r="G155" s="1">
        <v>345</v>
      </c>
      <c r="H155" s="1">
        <v>345</v>
      </c>
      <c r="I155" s="1">
        <v>27.6</v>
      </c>
      <c r="J155" s="1">
        <v>27.6</v>
      </c>
      <c r="K155" s="1"/>
      <c r="L155" s="1"/>
      <c r="M155" s="1"/>
      <c r="N155" s="1"/>
      <c r="O155" s="1"/>
      <c r="P155" s="1"/>
      <c r="R155" s="1">
        <v>547</v>
      </c>
      <c r="S155" s="1">
        <v>43.76</v>
      </c>
      <c r="T155" s="15">
        <f t="shared" si="74"/>
        <v>1.5855072463768116</v>
      </c>
      <c r="U155" s="15">
        <f t="shared" si="75"/>
        <v>1.5598552348379784</v>
      </c>
      <c r="V155" s="16">
        <f t="shared" si="76"/>
        <v>538.15005601910252</v>
      </c>
      <c r="W155" s="16">
        <f t="shared" si="77"/>
        <v>193.15005601910252</v>
      </c>
      <c r="X155" s="16">
        <f t="shared" si="78"/>
        <v>15.452004481528203</v>
      </c>
      <c r="Y155" s="15">
        <f t="shared" si="70"/>
        <v>4.5848355451969969E-2</v>
      </c>
      <c r="Z155" s="15">
        <f t="shared" si="71"/>
        <v>1.1992624151289988E-2</v>
      </c>
      <c r="AA155" s="15">
        <f t="shared" si="72"/>
        <v>1.9115055013239957E-2</v>
      </c>
      <c r="AB155" s="15">
        <f t="shared" si="73"/>
        <v>2.5652011538833303E-2</v>
      </c>
      <c r="AD155" s="21"/>
    </row>
    <row r="156" spans="1:30" ht="18.5" thickBot="1" x14ac:dyDescent="0.25">
      <c r="A156" s="63"/>
      <c r="B156" s="64" t="s">
        <v>1729</v>
      </c>
      <c r="C156" s="65" t="s">
        <v>1730</v>
      </c>
      <c r="D156" s="65" t="s">
        <v>184</v>
      </c>
      <c r="E156" s="66">
        <v>0.08</v>
      </c>
      <c r="F156" s="66">
        <v>0.08</v>
      </c>
      <c r="G156" s="1">
        <v>162</v>
      </c>
      <c r="H156" s="1">
        <v>162</v>
      </c>
      <c r="I156" s="1">
        <v>12.96</v>
      </c>
      <c r="J156" s="1">
        <v>12.96</v>
      </c>
      <c r="K156" s="1"/>
      <c r="L156" s="1"/>
      <c r="M156" s="1"/>
      <c r="N156" s="1"/>
      <c r="O156" s="1"/>
      <c r="P156" s="1"/>
      <c r="R156" s="1">
        <v>579</v>
      </c>
      <c r="S156" s="1">
        <v>46.32</v>
      </c>
      <c r="T156" s="15">
        <f t="shared" si="74"/>
        <v>3.574074074074074</v>
      </c>
      <c r="U156" s="15">
        <f t="shared" si="75"/>
        <v>3.5484220625352405</v>
      </c>
      <c r="V156" s="16">
        <f t="shared" si="76"/>
        <v>574.84437413070896</v>
      </c>
      <c r="W156" s="16">
        <f t="shared" si="77"/>
        <v>412.84437413070896</v>
      </c>
      <c r="X156" s="16">
        <f t="shared" si="78"/>
        <v>33.027549930456715</v>
      </c>
      <c r="Y156" s="15">
        <f t="shared" si="70"/>
        <v>4.5848355451969969E-2</v>
      </c>
      <c r="Z156" s="15">
        <f t="shared" si="71"/>
        <v>1.1992624151289988E-2</v>
      </c>
      <c r="AA156" s="15">
        <f t="shared" si="72"/>
        <v>1.9115055013239957E-2</v>
      </c>
      <c r="AB156" s="15">
        <f t="shared" si="73"/>
        <v>2.5652011538833303E-2</v>
      </c>
      <c r="AD156" s="21"/>
    </row>
    <row r="157" spans="1:30" ht="15" thickBot="1" x14ac:dyDescent="0.25">
      <c r="A157" s="8">
        <v>53</v>
      </c>
      <c r="B157" s="9" t="s">
        <v>3850</v>
      </c>
      <c r="C157" s="10" t="s">
        <v>3851</v>
      </c>
      <c r="D157" s="10" t="s">
        <v>41</v>
      </c>
      <c r="E157" s="11">
        <v>0</v>
      </c>
      <c r="F157" s="11">
        <v>4</v>
      </c>
      <c r="G157" s="12">
        <v>1971.93</v>
      </c>
      <c r="H157" s="12">
        <v>88.78</v>
      </c>
      <c r="I157" s="12">
        <v>355.12</v>
      </c>
      <c r="J157" s="12">
        <v>295.44</v>
      </c>
      <c r="K157" s="12">
        <v>21.500399999999999</v>
      </c>
      <c r="L157" s="12">
        <v>0</v>
      </c>
      <c r="M157" s="12">
        <v>0</v>
      </c>
      <c r="N157" s="12">
        <v>7.2671352000000002</v>
      </c>
      <c r="O157" s="12">
        <v>23.589378864</v>
      </c>
      <c r="P157" s="13">
        <v>7.3299679689600001</v>
      </c>
      <c r="R157" s="12">
        <v>96.52</v>
      </c>
      <c r="S157" s="12">
        <v>317.2</v>
      </c>
      <c r="T157" s="15"/>
      <c r="U157" s="15"/>
      <c r="V157" s="16"/>
      <c r="W157" s="16"/>
      <c r="X157" s="16"/>
      <c r="Y157" s="15"/>
      <c r="Z157" s="15"/>
      <c r="AA157" s="15"/>
      <c r="AB157" s="15"/>
      <c r="AD157" s="21"/>
    </row>
    <row r="158" spans="1:30" x14ac:dyDescent="0.2">
      <c r="A158" s="63"/>
      <c r="B158" s="64" t="s">
        <v>1597</v>
      </c>
      <c r="C158" s="65" t="s">
        <v>1598</v>
      </c>
      <c r="D158" s="65" t="s">
        <v>390</v>
      </c>
      <c r="E158" s="66">
        <v>0.04</v>
      </c>
      <c r="F158" s="66">
        <v>0.16</v>
      </c>
      <c r="G158" s="1">
        <v>254</v>
      </c>
      <c r="H158" s="1">
        <v>254</v>
      </c>
      <c r="I158" s="1">
        <v>40.64</v>
      </c>
      <c r="J158" s="1">
        <v>40.64</v>
      </c>
      <c r="K158" s="1"/>
      <c r="L158" s="1"/>
      <c r="M158" s="1"/>
      <c r="N158" s="1"/>
      <c r="O158" s="1"/>
      <c r="P158" s="1"/>
      <c r="R158" s="1">
        <v>310</v>
      </c>
      <c r="S158" s="1">
        <v>49.6</v>
      </c>
      <c r="T158" s="15">
        <f t="shared" si="74"/>
        <v>1.2204724409448819</v>
      </c>
      <c r="U158" s="15">
        <f t="shared" si="75"/>
        <v>1.1948204294060487</v>
      </c>
      <c r="V158" s="16">
        <f t="shared" si="76"/>
        <v>303.4843890691364</v>
      </c>
      <c r="W158" s="16">
        <f t="shared" si="77"/>
        <v>49.484389069136398</v>
      </c>
      <c r="X158" s="16">
        <f t="shared" si="78"/>
        <v>7.9175022510618236</v>
      </c>
      <c r="Y158" s="15">
        <f t="shared" si="70"/>
        <v>4.5848355451969969E-2</v>
      </c>
      <c r="Z158" s="15">
        <f t="shared" si="71"/>
        <v>1.1992624151289988E-2</v>
      </c>
      <c r="AA158" s="15">
        <f t="shared" si="72"/>
        <v>1.9115055013239957E-2</v>
      </c>
      <c r="AB158" s="15">
        <f t="shared" si="73"/>
        <v>2.5652011538833303E-2</v>
      </c>
      <c r="AD158" s="21"/>
    </row>
    <row r="159" spans="1:30" ht="15" thickBot="1" x14ac:dyDescent="0.25">
      <c r="A159" s="63"/>
      <c r="B159" s="64" t="s">
        <v>3852</v>
      </c>
      <c r="C159" s="65" t="s">
        <v>3853</v>
      </c>
      <c r="D159" s="65" t="s">
        <v>41</v>
      </c>
      <c r="E159" s="66">
        <v>1</v>
      </c>
      <c r="F159" s="66">
        <v>4</v>
      </c>
      <c r="G159" s="1">
        <v>63.7</v>
      </c>
      <c r="H159" s="1">
        <v>63.7</v>
      </c>
      <c r="I159" s="1">
        <v>254.8</v>
      </c>
      <c r="J159" s="1">
        <v>254.8</v>
      </c>
      <c r="K159" s="1"/>
      <c r="L159" s="1"/>
      <c r="M159" s="1"/>
      <c r="N159" s="1"/>
      <c r="O159" s="1"/>
      <c r="P159" s="1"/>
      <c r="R159" s="1">
        <v>66.900000000000006</v>
      </c>
      <c r="S159" s="1">
        <v>267.60000000000002</v>
      </c>
      <c r="T159" s="15">
        <f t="shared" si="74"/>
        <v>1.0502354788069075</v>
      </c>
      <c r="U159" s="15">
        <f t="shared" si="75"/>
        <v>1.0245834672680743</v>
      </c>
      <c r="V159" s="16">
        <f t="shared" si="76"/>
        <v>65.265966864976335</v>
      </c>
      <c r="W159" s="16">
        <f t="shared" si="77"/>
        <v>1.5659668649763319</v>
      </c>
      <c r="X159" s="16">
        <f t="shared" si="78"/>
        <v>6.2638674599053275</v>
      </c>
      <c r="Y159" s="15">
        <f t="shared" si="70"/>
        <v>4.5848355451969969E-2</v>
      </c>
      <c r="Z159" s="15">
        <f t="shared" si="71"/>
        <v>1.1992624151289988E-2</v>
      </c>
      <c r="AA159" s="15">
        <f t="shared" si="72"/>
        <v>1.9115055013239957E-2</v>
      </c>
      <c r="AB159" s="15">
        <f t="shared" si="73"/>
        <v>2.5652011538833303E-2</v>
      </c>
      <c r="AD159" s="21"/>
    </row>
    <row r="160" spans="1:30" ht="15" thickBot="1" x14ac:dyDescent="0.25">
      <c r="A160" s="8">
        <v>54</v>
      </c>
      <c r="B160" s="9" t="s">
        <v>3854</v>
      </c>
      <c r="C160" s="10" t="s">
        <v>3855</v>
      </c>
      <c r="D160" s="10" t="s">
        <v>95</v>
      </c>
      <c r="E160" s="11">
        <v>0</v>
      </c>
      <c r="F160" s="11">
        <v>4</v>
      </c>
      <c r="G160" s="12">
        <v>319.49</v>
      </c>
      <c r="H160" s="12">
        <v>116.29</v>
      </c>
      <c r="I160" s="12">
        <v>465.16</v>
      </c>
      <c r="J160" s="12">
        <v>278.07600000000002</v>
      </c>
      <c r="K160" s="12">
        <v>67.393199999999993</v>
      </c>
      <c r="L160" s="12">
        <v>0</v>
      </c>
      <c r="M160" s="12">
        <v>0</v>
      </c>
      <c r="N160" s="12">
        <v>22.778901600000001</v>
      </c>
      <c r="O160" s="12">
        <v>73.941123312000002</v>
      </c>
      <c r="P160" s="13">
        <v>22.97585148768</v>
      </c>
      <c r="R160" s="12">
        <v>149.47</v>
      </c>
      <c r="S160" s="12">
        <v>387.06</v>
      </c>
      <c r="T160" s="15"/>
      <c r="U160" s="15"/>
      <c r="V160" s="16"/>
      <c r="W160" s="16"/>
      <c r="X160" s="16"/>
      <c r="Y160" s="15"/>
      <c r="Z160" s="15"/>
      <c r="AA160" s="15"/>
      <c r="AB160" s="15"/>
      <c r="AD160" s="21"/>
    </row>
    <row r="161" spans="1:30" x14ac:dyDescent="0.2">
      <c r="A161" s="63"/>
      <c r="B161" s="64" t="s">
        <v>1607</v>
      </c>
      <c r="C161" s="65" t="s">
        <v>1608</v>
      </c>
      <c r="D161" s="65" t="s">
        <v>390</v>
      </c>
      <c r="E161" s="66">
        <v>6.9000000000000006E-2</v>
      </c>
      <c r="F161" s="66">
        <v>0.27600000000000002</v>
      </c>
      <c r="G161" s="1">
        <v>193</v>
      </c>
      <c r="H161" s="1">
        <v>193</v>
      </c>
      <c r="I161" s="1">
        <v>53.268000000000001</v>
      </c>
      <c r="J161" s="1">
        <v>53.268000000000001</v>
      </c>
      <c r="K161" s="1"/>
      <c r="L161" s="1"/>
      <c r="M161" s="1"/>
      <c r="N161" s="1"/>
      <c r="O161" s="1"/>
      <c r="P161" s="1"/>
      <c r="R161" s="1">
        <v>205</v>
      </c>
      <c r="S161" s="1">
        <v>56.58</v>
      </c>
      <c r="T161" s="15">
        <f t="shared" si="74"/>
        <v>1.0621761658031088</v>
      </c>
      <c r="U161" s="15">
        <f t="shared" si="75"/>
        <v>1.0365241542642756</v>
      </c>
      <c r="V161" s="16">
        <f t="shared" si="76"/>
        <v>200.04916177300518</v>
      </c>
      <c r="W161" s="16">
        <f t="shared" si="77"/>
        <v>7.0491617730051814</v>
      </c>
      <c r="X161" s="16">
        <f t="shared" si="78"/>
        <v>1.9455686493494302</v>
      </c>
      <c r="Y161" s="15">
        <f t="shared" si="70"/>
        <v>4.5848355451969969E-2</v>
      </c>
      <c r="Z161" s="15">
        <f t="shared" si="71"/>
        <v>1.1992624151289988E-2</v>
      </c>
      <c r="AA161" s="15">
        <f t="shared" si="72"/>
        <v>1.9115055013239957E-2</v>
      </c>
      <c r="AB161" s="15">
        <f t="shared" si="73"/>
        <v>2.5652011538833303E-2</v>
      </c>
      <c r="AD161" s="21"/>
    </row>
    <row r="162" spans="1:30" ht="15" thickBot="1" x14ac:dyDescent="0.25">
      <c r="A162" s="63"/>
      <c r="B162" s="64" t="s">
        <v>3856</v>
      </c>
      <c r="C162" s="65" t="s">
        <v>3857</v>
      </c>
      <c r="D162" s="65" t="s">
        <v>95</v>
      </c>
      <c r="E162" s="66">
        <v>1.02</v>
      </c>
      <c r="F162" s="66">
        <v>4.08</v>
      </c>
      <c r="G162" s="1">
        <v>55.1</v>
      </c>
      <c r="H162" s="1">
        <v>55.1</v>
      </c>
      <c r="I162" s="1">
        <v>224.80799999999999</v>
      </c>
      <c r="J162" s="1">
        <v>224.80799999999999</v>
      </c>
      <c r="K162" s="1"/>
      <c r="L162" s="1"/>
      <c r="M162" s="1"/>
      <c r="N162" s="1"/>
      <c r="O162" s="1"/>
      <c r="P162" s="1"/>
      <c r="R162" s="1">
        <v>81</v>
      </c>
      <c r="S162" s="1">
        <v>330.48</v>
      </c>
      <c r="T162" s="15">
        <f t="shared" si="74"/>
        <v>1.4700544464609799</v>
      </c>
      <c r="U162" s="15">
        <f t="shared" si="75"/>
        <v>1.4444024349221467</v>
      </c>
      <c r="V162" s="16">
        <f t="shared" si="76"/>
        <v>79.58657416421029</v>
      </c>
      <c r="W162" s="16">
        <f t="shared" si="77"/>
        <v>24.486574164210289</v>
      </c>
      <c r="X162" s="16">
        <f t="shared" si="78"/>
        <v>99.905222589977981</v>
      </c>
      <c r="Y162" s="15">
        <f t="shared" si="70"/>
        <v>4.5848355451969969E-2</v>
      </c>
      <c r="Z162" s="15">
        <f t="shared" si="71"/>
        <v>1.1992624151289988E-2</v>
      </c>
      <c r="AA162" s="15">
        <f t="shared" si="72"/>
        <v>1.9115055013239957E-2</v>
      </c>
      <c r="AB162" s="15">
        <f t="shared" si="73"/>
        <v>2.5652011538833303E-2</v>
      </c>
      <c r="AD162" s="21"/>
    </row>
    <row r="163" spans="1:30" x14ac:dyDescent="0.2">
      <c r="A163" s="67">
        <v>55</v>
      </c>
      <c r="B163" s="68" t="s">
        <v>3858</v>
      </c>
      <c r="C163" s="69" t="s">
        <v>3859</v>
      </c>
      <c r="D163" s="69" t="s">
        <v>41</v>
      </c>
      <c r="E163" s="70">
        <v>0</v>
      </c>
      <c r="F163" s="70">
        <v>2</v>
      </c>
      <c r="G163" s="71">
        <v>109.95</v>
      </c>
      <c r="H163" s="71">
        <v>77.180000000000007</v>
      </c>
      <c r="I163" s="71">
        <v>154.36000000000001</v>
      </c>
      <c r="J163" s="71">
        <v>0</v>
      </c>
      <c r="K163" s="71">
        <v>55.604999999999997</v>
      </c>
      <c r="L163" s="71">
        <v>0</v>
      </c>
      <c r="M163" s="71">
        <v>0</v>
      </c>
      <c r="N163" s="71">
        <v>18.79449</v>
      </c>
      <c r="O163" s="71">
        <v>61.007581799999997</v>
      </c>
      <c r="P163" s="72">
        <v>18.956990051999998</v>
      </c>
      <c r="R163" s="71">
        <v>88.14</v>
      </c>
      <c r="S163" s="71">
        <v>0</v>
      </c>
      <c r="T163" s="15"/>
      <c r="U163" s="15"/>
      <c r="V163" s="16"/>
      <c r="W163" s="16"/>
      <c r="X163" s="16"/>
      <c r="Y163" s="15"/>
      <c r="Z163" s="15"/>
      <c r="AA163" s="15"/>
      <c r="AB163" s="15"/>
      <c r="AD163" s="21"/>
    </row>
    <row r="164" spans="1:30" ht="15" thickBot="1" x14ac:dyDescent="0.25">
      <c r="A164" s="73">
        <v>56</v>
      </c>
      <c r="B164" s="74" t="s">
        <v>3860</v>
      </c>
      <c r="C164" s="75" t="s">
        <v>3861</v>
      </c>
      <c r="D164" s="75" t="s">
        <v>41</v>
      </c>
      <c r="E164" s="76">
        <v>0</v>
      </c>
      <c r="F164" s="76">
        <v>1</v>
      </c>
      <c r="G164" s="77">
        <v>671.88</v>
      </c>
      <c r="H164" s="77">
        <v>1260</v>
      </c>
      <c r="I164" s="77">
        <v>1260</v>
      </c>
      <c r="J164" s="77">
        <v>1260</v>
      </c>
      <c r="K164" s="77">
        <v>0</v>
      </c>
      <c r="L164" s="77">
        <v>0</v>
      </c>
      <c r="M164" s="77">
        <v>0</v>
      </c>
      <c r="N164" s="77">
        <v>0</v>
      </c>
      <c r="O164" s="77">
        <v>0</v>
      </c>
      <c r="P164" s="78">
        <v>0</v>
      </c>
      <c r="R164" s="77">
        <v>1380</v>
      </c>
      <c r="S164" s="77">
        <v>1380</v>
      </c>
      <c r="T164" s="15"/>
      <c r="U164" s="15"/>
      <c r="V164" s="16"/>
      <c r="W164" s="16"/>
      <c r="X164" s="16"/>
      <c r="Y164" s="15"/>
      <c r="Z164" s="15"/>
      <c r="AA164" s="15"/>
      <c r="AB164" s="15"/>
      <c r="AD164" s="21"/>
    </row>
    <row r="165" spans="1:30" ht="15" thickBot="1" x14ac:dyDescent="0.25">
      <c r="A165" s="63"/>
      <c r="B165" s="64" t="s">
        <v>3862</v>
      </c>
      <c r="C165" s="65" t="s">
        <v>3863</v>
      </c>
      <c r="D165" s="65" t="s">
        <v>41</v>
      </c>
      <c r="E165" s="66">
        <v>1</v>
      </c>
      <c r="F165" s="66">
        <v>1</v>
      </c>
      <c r="G165" s="1">
        <v>1260</v>
      </c>
      <c r="H165" s="1">
        <v>1260</v>
      </c>
      <c r="I165" s="1">
        <v>1260</v>
      </c>
      <c r="J165" s="1">
        <v>1260</v>
      </c>
      <c r="K165" s="1"/>
      <c r="L165" s="1"/>
      <c r="M165" s="1"/>
      <c r="N165" s="1"/>
      <c r="O165" s="1"/>
      <c r="P165" s="1"/>
      <c r="R165" s="1">
        <v>1380</v>
      </c>
      <c r="S165" s="1">
        <v>1380</v>
      </c>
      <c r="T165" s="15">
        <f t="shared" si="74"/>
        <v>1.0952380952380953</v>
      </c>
      <c r="U165" s="15">
        <f t="shared" si="75"/>
        <v>1.0695860836992621</v>
      </c>
      <c r="V165" s="16">
        <f t="shared" si="76"/>
        <v>1347.6784654610703</v>
      </c>
      <c r="W165" s="16">
        <f t="shared" si="77"/>
        <v>87.678465461070346</v>
      </c>
      <c r="X165" s="16">
        <f t="shared" si="78"/>
        <v>87.678465461070346</v>
      </c>
      <c r="Y165" s="15">
        <f t="shared" si="70"/>
        <v>4.5848355451969969E-2</v>
      </c>
      <c r="Z165" s="15">
        <f t="shared" si="71"/>
        <v>1.1992624151289988E-2</v>
      </c>
      <c r="AA165" s="15">
        <f t="shared" si="72"/>
        <v>1.9115055013239957E-2</v>
      </c>
      <c r="AB165" s="15">
        <f t="shared" si="73"/>
        <v>2.5652011538833303E-2</v>
      </c>
      <c r="AD165" s="21"/>
    </row>
    <row r="166" spans="1:30" ht="15" thickBot="1" x14ac:dyDescent="0.25">
      <c r="A166" s="8">
        <v>57</v>
      </c>
      <c r="B166" s="9" t="s">
        <v>3864</v>
      </c>
      <c r="C166" s="10" t="s">
        <v>3865</v>
      </c>
      <c r="D166" s="10" t="s">
        <v>41</v>
      </c>
      <c r="E166" s="11">
        <v>0</v>
      </c>
      <c r="F166" s="11">
        <v>1</v>
      </c>
      <c r="G166" s="12">
        <v>73.84</v>
      </c>
      <c r="H166" s="12">
        <v>49.83</v>
      </c>
      <c r="I166" s="12">
        <v>49.83</v>
      </c>
      <c r="J166" s="12">
        <v>0</v>
      </c>
      <c r="K166" s="12">
        <v>17.948499999999999</v>
      </c>
      <c r="L166" s="12">
        <v>0</v>
      </c>
      <c r="M166" s="12">
        <v>0</v>
      </c>
      <c r="N166" s="12">
        <v>6.0665930000000001</v>
      </c>
      <c r="O166" s="12">
        <v>19.69237626</v>
      </c>
      <c r="P166" s="13">
        <v>6.1190456963999997</v>
      </c>
      <c r="R166" s="12">
        <v>56.49</v>
      </c>
      <c r="S166" s="12">
        <v>0</v>
      </c>
      <c r="T166" s="15"/>
      <c r="U166" s="15"/>
      <c r="V166" s="16"/>
      <c r="W166" s="16"/>
      <c r="X166" s="16"/>
      <c r="Y166" s="15"/>
      <c r="Z166" s="15"/>
      <c r="AA166" s="15"/>
      <c r="AB166" s="15"/>
      <c r="AD166" s="21"/>
    </row>
    <row r="167" spans="1:30" x14ac:dyDescent="0.2">
      <c r="A167" s="2">
        <v>58</v>
      </c>
      <c r="B167" s="3" t="s">
        <v>3866</v>
      </c>
      <c r="C167" s="4" t="s">
        <v>3867</v>
      </c>
      <c r="D167" s="4" t="s">
        <v>41</v>
      </c>
      <c r="E167" s="5">
        <v>0</v>
      </c>
      <c r="F167" s="5">
        <v>2</v>
      </c>
      <c r="G167" s="6">
        <v>1647.38</v>
      </c>
      <c r="H167" s="6">
        <v>659</v>
      </c>
      <c r="I167" s="6">
        <v>1318</v>
      </c>
      <c r="J167" s="6">
        <v>1318</v>
      </c>
      <c r="K167" s="6">
        <v>0</v>
      </c>
      <c r="L167" s="6">
        <v>0</v>
      </c>
      <c r="M167" s="6">
        <v>0</v>
      </c>
      <c r="N167" s="6">
        <v>0</v>
      </c>
      <c r="O167" s="6">
        <v>0</v>
      </c>
      <c r="P167" s="6">
        <v>0</v>
      </c>
      <c r="R167" s="6">
        <v>720</v>
      </c>
      <c r="S167" s="6">
        <v>1440</v>
      </c>
      <c r="T167" s="15">
        <f t="shared" si="74"/>
        <v>1.0925644916540211</v>
      </c>
      <c r="U167" s="15">
        <f t="shared" si="75"/>
        <v>1.0669124801151879</v>
      </c>
      <c r="V167" s="16">
        <f t="shared" si="76"/>
        <v>1757.6102814921583</v>
      </c>
      <c r="W167" s="16">
        <f t="shared" si="77"/>
        <v>110.23028149215816</v>
      </c>
      <c r="X167" s="16">
        <f t="shared" si="78"/>
        <v>220.46056298431631</v>
      </c>
      <c r="Y167" s="15">
        <f t="shared" si="70"/>
        <v>4.5848355451969969E-2</v>
      </c>
      <c r="Z167" s="15">
        <f t="shared" si="71"/>
        <v>1.1992624151289988E-2</v>
      </c>
      <c r="AA167" s="15">
        <f t="shared" si="72"/>
        <v>1.9115055013239957E-2</v>
      </c>
      <c r="AB167" s="15">
        <f t="shared" si="73"/>
        <v>2.5652011538833303E-2</v>
      </c>
      <c r="AD167" s="21"/>
    </row>
    <row r="168" spans="1:30" x14ac:dyDescent="0.2">
      <c r="A168" s="2">
        <v>59</v>
      </c>
      <c r="B168" s="3" t="s">
        <v>3868</v>
      </c>
      <c r="C168" s="4" t="s">
        <v>3869</v>
      </c>
      <c r="D168" s="4" t="s">
        <v>41</v>
      </c>
      <c r="E168" s="5">
        <v>0</v>
      </c>
      <c r="F168" s="5">
        <v>1</v>
      </c>
      <c r="G168" s="6">
        <v>564.79999999999995</v>
      </c>
      <c r="H168" s="6">
        <v>177</v>
      </c>
      <c r="I168" s="6">
        <v>177</v>
      </c>
      <c r="J168" s="6">
        <v>177</v>
      </c>
      <c r="K168" s="6">
        <v>0</v>
      </c>
      <c r="L168" s="6">
        <v>0</v>
      </c>
      <c r="M168" s="6">
        <v>0</v>
      </c>
      <c r="N168" s="6">
        <v>0</v>
      </c>
      <c r="O168" s="6">
        <v>0</v>
      </c>
      <c r="P168" s="6">
        <v>0</v>
      </c>
      <c r="R168" s="6">
        <v>212</v>
      </c>
      <c r="S168" s="6">
        <v>212</v>
      </c>
      <c r="T168" s="15">
        <f t="shared" si="74"/>
        <v>1.1977401129943503</v>
      </c>
      <c r="U168" s="15">
        <f t="shared" si="75"/>
        <v>1.1720881014555171</v>
      </c>
      <c r="V168" s="16">
        <f t="shared" si="76"/>
        <v>661.99535970207603</v>
      </c>
      <c r="W168" s="16">
        <f t="shared" si="77"/>
        <v>97.195359702076075</v>
      </c>
      <c r="X168" s="16">
        <f t="shared" si="78"/>
        <v>97.195359702076075</v>
      </c>
      <c r="Y168" s="15">
        <f t="shared" si="70"/>
        <v>4.5848355451969969E-2</v>
      </c>
      <c r="Z168" s="15">
        <f t="shared" si="71"/>
        <v>1.1992624151289988E-2</v>
      </c>
      <c r="AA168" s="15">
        <f t="shared" si="72"/>
        <v>1.9115055013239957E-2</v>
      </c>
      <c r="AB168" s="15">
        <f t="shared" si="73"/>
        <v>2.5652011538833303E-2</v>
      </c>
      <c r="AD168" s="21"/>
    </row>
    <row r="169" spans="1:30" ht="15" thickBot="1" x14ac:dyDescent="0.25">
      <c r="A169" s="2">
        <v>60</v>
      </c>
      <c r="B169" s="3" t="s">
        <v>3870</v>
      </c>
      <c r="C169" s="4" t="s">
        <v>3871</v>
      </c>
      <c r="D169" s="4" t="s">
        <v>41</v>
      </c>
      <c r="E169" s="5">
        <v>0</v>
      </c>
      <c r="F169" s="5">
        <v>1</v>
      </c>
      <c r="G169" s="6">
        <v>2929.83</v>
      </c>
      <c r="H169" s="6">
        <v>1890</v>
      </c>
      <c r="I169" s="6">
        <v>1890</v>
      </c>
      <c r="J169" s="6">
        <v>1890</v>
      </c>
      <c r="K169" s="6">
        <v>0</v>
      </c>
      <c r="L169" s="6">
        <v>0</v>
      </c>
      <c r="M169" s="6">
        <v>0</v>
      </c>
      <c r="N169" s="6">
        <v>0</v>
      </c>
      <c r="O169" s="6">
        <v>0</v>
      </c>
      <c r="P169" s="6">
        <v>0</v>
      </c>
      <c r="R169" s="6">
        <v>2070</v>
      </c>
      <c r="S169" s="6">
        <v>2070</v>
      </c>
      <c r="T169" s="15">
        <f t="shared" si="74"/>
        <v>1.0952380952380953</v>
      </c>
      <c r="U169" s="15">
        <f t="shared" si="75"/>
        <v>1.0695860836992621</v>
      </c>
      <c r="V169" s="16">
        <f t="shared" si="76"/>
        <v>3133.7053956046088</v>
      </c>
      <c r="W169" s="16">
        <f t="shared" si="77"/>
        <v>203.87539560460891</v>
      </c>
      <c r="X169" s="16">
        <f t="shared" si="78"/>
        <v>203.87539560460891</v>
      </c>
      <c r="Y169" s="15">
        <f t="shared" si="70"/>
        <v>4.5848355451969969E-2</v>
      </c>
      <c r="Z169" s="15">
        <f t="shared" si="71"/>
        <v>1.1992624151289988E-2</v>
      </c>
      <c r="AA169" s="15">
        <f t="shared" si="72"/>
        <v>1.9115055013239957E-2</v>
      </c>
      <c r="AB169" s="15">
        <f t="shared" si="73"/>
        <v>2.5652011538833303E-2</v>
      </c>
      <c r="AD169" s="21"/>
    </row>
    <row r="170" spans="1:30" ht="15" thickBot="1" x14ac:dyDescent="0.25">
      <c r="A170" s="8">
        <v>61</v>
      </c>
      <c r="B170" s="9" t="s">
        <v>1677</v>
      </c>
      <c r="C170" s="10" t="s">
        <v>3872</v>
      </c>
      <c r="D170" s="10" t="s">
        <v>41</v>
      </c>
      <c r="E170" s="11">
        <v>0</v>
      </c>
      <c r="F170" s="11">
        <v>2</v>
      </c>
      <c r="G170" s="12">
        <v>314.55</v>
      </c>
      <c r="H170" s="12">
        <v>217.11</v>
      </c>
      <c r="I170" s="12">
        <v>434.22</v>
      </c>
      <c r="J170" s="12">
        <v>356.57058000000001</v>
      </c>
      <c r="K170" s="12">
        <v>27.971</v>
      </c>
      <c r="L170" s="12">
        <v>0</v>
      </c>
      <c r="M170" s="12">
        <v>0</v>
      </c>
      <c r="N170" s="12">
        <v>9.4541979999999999</v>
      </c>
      <c r="O170" s="12">
        <v>30.688662359999999</v>
      </c>
      <c r="P170" s="13">
        <v>9.5359404504</v>
      </c>
      <c r="R170" s="12">
        <v>259.83</v>
      </c>
      <c r="S170" s="12">
        <v>430.9794</v>
      </c>
      <c r="T170" s="15"/>
      <c r="U170" s="15"/>
      <c r="V170" s="16"/>
      <c r="W170" s="16"/>
      <c r="X170" s="16"/>
      <c r="Y170" s="15"/>
      <c r="Z170" s="15"/>
      <c r="AA170" s="15"/>
      <c r="AB170" s="15"/>
      <c r="AD170" s="21"/>
    </row>
    <row r="171" spans="1:30" x14ac:dyDescent="0.2">
      <c r="A171" s="63"/>
      <c r="B171" s="64" t="s">
        <v>1455</v>
      </c>
      <c r="C171" s="65" t="s">
        <v>1456</v>
      </c>
      <c r="D171" s="65" t="s">
        <v>98</v>
      </c>
      <c r="E171" s="66">
        <v>0.01</v>
      </c>
      <c r="F171" s="66">
        <v>0.02</v>
      </c>
      <c r="G171" s="1">
        <v>131</v>
      </c>
      <c r="H171" s="1">
        <v>131</v>
      </c>
      <c r="I171" s="1">
        <v>2.62</v>
      </c>
      <c r="J171" s="1">
        <v>2.62</v>
      </c>
      <c r="K171" s="1"/>
      <c r="L171" s="1"/>
      <c r="M171" s="1"/>
      <c r="N171" s="1"/>
      <c r="O171" s="1"/>
      <c r="P171" s="1"/>
      <c r="R171" s="1">
        <v>181</v>
      </c>
      <c r="S171" s="1">
        <v>3.62</v>
      </c>
      <c r="T171" s="15">
        <f t="shared" si="74"/>
        <v>1.3816793893129771</v>
      </c>
      <c r="U171" s="15">
        <f t="shared" si="75"/>
        <v>1.3560273777741438</v>
      </c>
      <c r="V171" s="16">
        <f t="shared" si="76"/>
        <v>177.63958648841285</v>
      </c>
      <c r="W171" s="16">
        <f t="shared" si="77"/>
        <v>46.639586488412846</v>
      </c>
      <c r="X171" s="16">
        <f t="shared" si="78"/>
        <v>0.93279172976825697</v>
      </c>
      <c r="Y171" s="15">
        <f t="shared" si="70"/>
        <v>4.5848355451969969E-2</v>
      </c>
      <c r="Z171" s="15">
        <f t="shared" si="71"/>
        <v>1.1992624151289988E-2</v>
      </c>
      <c r="AA171" s="15">
        <f t="shared" si="72"/>
        <v>1.9115055013239957E-2</v>
      </c>
      <c r="AB171" s="15">
        <f t="shared" si="73"/>
        <v>2.5652011538833303E-2</v>
      </c>
      <c r="AD171" s="21"/>
    </row>
    <row r="172" spans="1:30" x14ac:dyDescent="0.2">
      <c r="A172" s="63"/>
      <c r="B172" s="64" t="s">
        <v>1679</v>
      </c>
      <c r="C172" s="65" t="s">
        <v>1680</v>
      </c>
      <c r="D172" s="65" t="s">
        <v>41</v>
      </c>
      <c r="E172" s="66">
        <v>1</v>
      </c>
      <c r="F172" s="66">
        <v>2</v>
      </c>
      <c r="G172" s="1">
        <v>6.09</v>
      </c>
      <c r="H172" s="1">
        <v>6.09</v>
      </c>
      <c r="I172" s="1">
        <v>12.18</v>
      </c>
      <c r="J172" s="1">
        <v>12.18</v>
      </c>
      <c r="K172" s="1"/>
      <c r="L172" s="1"/>
      <c r="M172" s="1"/>
      <c r="N172" s="1"/>
      <c r="O172" s="1"/>
      <c r="P172" s="1"/>
      <c r="R172" s="1">
        <v>6.67</v>
      </c>
      <c r="S172" s="1">
        <v>13.34</v>
      </c>
      <c r="T172" s="15">
        <f t="shared" si="74"/>
        <v>1.0952380952380953</v>
      </c>
      <c r="U172" s="15">
        <f t="shared" si="75"/>
        <v>1.0695860836992621</v>
      </c>
      <c r="V172" s="16">
        <f t="shared" si="76"/>
        <v>6.5137792497285059</v>
      </c>
      <c r="W172" s="16">
        <f t="shared" si="77"/>
        <v>0.423779249728506</v>
      </c>
      <c r="X172" s="16">
        <f t="shared" si="78"/>
        <v>0.847558499457012</v>
      </c>
      <c r="Y172" s="15">
        <f t="shared" si="70"/>
        <v>4.5848355451969969E-2</v>
      </c>
      <c r="Z172" s="15">
        <f t="shared" si="71"/>
        <v>1.1992624151289988E-2</v>
      </c>
      <c r="AA172" s="15">
        <f t="shared" si="72"/>
        <v>1.9115055013239957E-2</v>
      </c>
      <c r="AB172" s="15">
        <f t="shared" si="73"/>
        <v>2.5652011538833303E-2</v>
      </c>
      <c r="AD172" s="21"/>
    </row>
    <row r="173" spans="1:30" ht="18" x14ac:dyDescent="0.2">
      <c r="A173" s="63"/>
      <c r="B173" s="64" t="s">
        <v>1681</v>
      </c>
      <c r="C173" s="65" t="s">
        <v>1682</v>
      </c>
      <c r="D173" s="65" t="s">
        <v>41</v>
      </c>
      <c r="E173" s="66">
        <v>1</v>
      </c>
      <c r="F173" s="66">
        <v>2</v>
      </c>
      <c r="G173" s="1">
        <v>169</v>
      </c>
      <c r="H173" s="1">
        <v>169</v>
      </c>
      <c r="I173" s="1">
        <v>338</v>
      </c>
      <c r="J173" s="1">
        <v>338</v>
      </c>
      <c r="K173" s="1"/>
      <c r="L173" s="1"/>
      <c r="M173" s="1"/>
      <c r="N173" s="1"/>
      <c r="O173" s="1"/>
      <c r="P173" s="1"/>
      <c r="R173" s="1">
        <v>205</v>
      </c>
      <c r="S173" s="1">
        <v>410</v>
      </c>
      <c r="T173" s="15">
        <f t="shared" si="74"/>
        <v>1.2130177514792899</v>
      </c>
      <c r="U173" s="15">
        <f t="shared" si="75"/>
        <v>1.1873657399404567</v>
      </c>
      <c r="V173" s="16">
        <f t="shared" si="76"/>
        <v>200.66481004993719</v>
      </c>
      <c r="W173" s="16">
        <f t="shared" si="77"/>
        <v>31.664810049937188</v>
      </c>
      <c r="X173" s="16">
        <f t="shared" si="78"/>
        <v>63.329620099874376</v>
      </c>
      <c r="Y173" s="15">
        <f t="shared" si="70"/>
        <v>4.5848355451969969E-2</v>
      </c>
      <c r="Z173" s="15">
        <f t="shared" si="71"/>
        <v>1.1992624151289988E-2</v>
      </c>
      <c r="AA173" s="15">
        <f t="shared" si="72"/>
        <v>1.9115055013239957E-2</v>
      </c>
      <c r="AB173" s="15">
        <f t="shared" si="73"/>
        <v>2.5652011538833303E-2</v>
      </c>
      <c r="AD173" s="21"/>
    </row>
    <row r="174" spans="1:30" x14ac:dyDescent="0.2">
      <c r="A174" s="63"/>
      <c r="B174" s="64" t="s">
        <v>1477</v>
      </c>
      <c r="C174" s="65" t="s">
        <v>1478</v>
      </c>
      <c r="D174" s="65" t="s">
        <v>98</v>
      </c>
      <c r="E174" s="66">
        <v>9.5700000000000004E-3</v>
      </c>
      <c r="F174" s="66">
        <v>1.9140000000000001E-2</v>
      </c>
      <c r="G174" s="1">
        <v>197</v>
      </c>
      <c r="H174" s="1">
        <v>197</v>
      </c>
      <c r="I174" s="1">
        <v>3.7705799999999998</v>
      </c>
      <c r="J174" s="1">
        <v>3.7705799999999998</v>
      </c>
      <c r="K174" s="1"/>
      <c r="L174" s="1"/>
      <c r="M174" s="1"/>
      <c r="N174" s="1"/>
      <c r="O174" s="1"/>
      <c r="P174" s="1"/>
      <c r="R174" s="1">
        <v>210</v>
      </c>
      <c r="S174" s="1">
        <v>4.0194000000000001</v>
      </c>
      <c r="T174" s="15">
        <f t="shared" si="74"/>
        <v>1.0659898477157361</v>
      </c>
      <c r="U174" s="15">
        <f t="shared" si="75"/>
        <v>1.0403378361769029</v>
      </c>
      <c r="V174" s="16">
        <f t="shared" si="76"/>
        <v>204.94655372684986</v>
      </c>
      <c r="W174" s="16">
        <f t="shared" si="77"/>
        <v>7.9465537268498565</v>
      </c>
      <c r="X174" s="16">
        <f t="shared" si="78"/>
        <v>0.15209703833190627</v>
      </c>
      <c r="Y174" s="15">
        <f t="shared" si="70"/>
        <v>4.5848355451969969E-2</v>
      </c>
      <c r="Z174" s="15">
        <f t="shared" si="71"/>
        <v>1.1992624151289988E-2</v>
      </c>
      <c r="AA174" s="15">
        <f t="shared" si="72"/>
        <v>1.9115055013239957E-2</v>
      </c>
      <c r="AB174" s="15">
        <f t="shared" si="73"/>
        <v>2.5652011538833303E-2</v>
      </c>
      <c r="AD174" s="21"/>
    </row>
    <row r="175" spans="1:30" ht="15" thickBot="1" x14ac:dyDescent="0.25">
      <c r="A175" s="2">
        <v>62</v>
      </c>
      <c r="B175" s="3">
        <v>319427040</v>
      </c>
      <c r="C175" s="4" t="s">
        <v>3873</v>
      </c>
      <c r="D175" s="4" t="s">
        <v>41</v>
      </c>
      <c r="E175" s="5">
        <v>0</v>
      </c>
      <c r="F175" s="5">
        <v>2</v>
      </c>
      <c r="G175" s="6">
        <v>91.66</v>
      </c>
      <c r="H175" s="6"/>
      <c r="I175" s="6"/>
      <c r="J175" s="6"/>
      <c r="K175" s="6"/>
      <c r="L175" s="6"/>
      <c r="M175" s="6"/>
      <c r="N175" s="6"/>
      <c r="O175" s="6"/>
      <c r="P175" s="6"/>
      <c r="R175" s="6"/>
      <c r="S175" s="6">
        <v>183.32</v>
      </c>
      <c r="T175" s="15"/>
      <c r="U175" s="15"/>
      <c r="V175" s="16"/>
      <c r="W175" s="16"/>
      <c r="X175" s="16"/>
      <c r="Y175" s="15"/>
      <c r="Z175" s="15"/>
      <c r="AA175" s="15"/>
      <c r="AB175" s="15"/>
      <c r="AD175" s="21"/>
    </row>
    <row r="176" spans="1:30" ht="15" thickBot="1" x14ac:dyDescent="0.25">
      <c r="A176" s="8">
        <v>63</v>
      </c>
      <c r="B176" s="9" t="s">
        <v>3874</v>
      </c>
      <c r="C176" s="10" t="s">
        <v>3875</v>
      </c>
      <c r="D176" s="10" t="s">
        <v>41</v>
      </c>
      <c r="E176" s="11">
        <v>0</v>
      </c>
      <c r="F176" s="11">
        <v>1</v>
      </c>
      <c r="G176" s="12">
        <v>728.81</v>
      </c>
      <c r="H176" s="12">
        <v>814.12</v>
      </c>
      <c r="I176" s="12">
        <v>814.12</v>
      </c>
      <c r="J176" s="12">
        <v>445.51280000000003</v>
      </c>
      <c r="K176" s="12">
        <v>132.77799999999999</v>
      </c>
      <c r="L176" s="12">
        <v>0</v>
      </c>
      <c r="M176" s="12">
        <v>0</v>
      </c>
      <c r="N176" s="12">
        <v>44.878964000000003</v>
      </c>
      <c r="O176" s="12">
        <v>145.67871048000001</v>
      </c>
      <c r="P176" s="13">
        <v>45.266994427199997</v>
      </c>
      <c r="R176" s="12">
        <v>1091.1500000000001</v>
      </c>
      <c r="S176" s="12">
        <v>670.22720000000004</v>
      </c>
      <c r="T176" s="15"/>
      <c r="U176" s="15"/>
      <c r="V176" s="16"/>
      <c r="W176" s="16"/>
      <c r="X176" s="16"/>
      <c r="Y176" s="15"/>
      <c r="Z176" s="15"/>
      <c r="AA176" s="15"/>
      <c r="AB176" s="15"/>
      <c r="AD176" s="21"/>
    </row>
    <row r="177" spans="1:30" x14ac:dyDescent="0.2">
      <c r="A177" s="63"/>
      <c r="B177" s="64" t="s">
        <v>1723</v>
      </c>
      <c r="C177" s="65" t="s">
        <v>1724</v>
      </c>
      <c r="D177" s="65" t="s">
        <v>38</v>
      </c>
      <c r="E177" s="66">
        <v>6.6619999999999999E-2</v>
      </c>
      <c r="F177" s="66">
        <v>6.6619999999999999E-2</v>
      </c>
      <c r="G177" s="1">
        <v>2440</v>
      </c>
      <c r="H177" s="1">
        <v>2440</v>
      </c>
      <c r="I177" s="1">
        <v>162.55279999999999</v>
      </c>
      <c r="J177" s="1">
        <v>162.55279999999999</v>
      </c>
      <c r="K177" s="1"/>
      <c r="L177" s="1"/>
      <c r="M177" s="1"/>
      <c r="N177" s="1"/>
      <c r="O177" s="1"/>
      <c r="P177" s="1"/>
      <c r="R177" s="1">
        <v>2560</v>
      </c>
      <c r="S177" s="1">
        <v>170.5472</v>
      </c>
      <c r="T177" s="15">
        <f t="shared" si="74"/>
        <v>1.0491803278688525</v>
      </c>
      <c r="U177" s="15">
        <f t="shared" si="75"/>
        <v>1.0235283163300193</v>
      </c>
      <c r="V177" s="16">
        <f t="shared" si="76"/>
        <v>2497.4090918452471</v>
      </c>
      <c r="W177" s="16">
        <f t="shared" si="77"/>
        <v>57.409091845247076</v>
      </c>
      <c r="X177" s="16">
        <f t="shared" si="78"/>
        <v>3.8245936987303599</v>
      </c>
      <c r="Y177" s="15">
        <f t="shared" si="70"/>
        <v>4.5848355451969969E-2</v>
      </c>
      <c r="Z177" s="15">
        <f t="shared" si="71"/>
        <v>1.1992624151289988E-2</v>
      </c>
      <c r="AA177" s="15">
        <f t="shared" si="72"/>
        <v>1.9115055013239957E-2</v>
      </c>
      <c r="AB177" s="15">
        <f t="shared" si="73"/>
        <v>2.5652011538833303E-2</v>
      </c>
      <c r="AD177" s="21"/>
    </row>
    <row r="178" spans="1:30" ht="18" x14ac:dyDescent="0.2">
      <c r="A178" s="63"/>
      <c r="B178" s="64" t="s">
        <v>3876</v>
      </c>
      <c r="C178" s="65" t="s">
        <v>3877</v>
      </c>
      <c r="D178" s="65" t="s">
        <v>184</v>
      </c>
      <c r="E178" s="66">
        <v>0.08</v>
      </c>
      <c r="F178" s="66">
        <v>0.08</v>
      </c>
      <c r="G178" s="1">
        <v>3030</v>
      </c>
      <c r="H178" s="1">
        <v>3030</v>
      </c>
      <c r="I178" s="1">
        <v>242.4</v>
      </c>
      <c r="J178" s="1">
        <v>242.4</v>
      </c>
      <c r="K178" s="1"/>
      <c r="L178" s="1"/>
      <c r="M178" s="1"/>
      <c r="N178" s="1"/>
      <c r="O178" s="1"/>
      <c r="P178" s="1"/>
      <c r="R178" s="1">
        <v>5120</v>
      </c>
      <c r="S178" s="1">
        <v>409.6</v>
      </c>
      <c r="T178" s="15">
        <f t="shared" si="74"/>
        <v>1.6897689768976898</v>
      </c>
      <c r="U178" s="15">
        <f t="shared" si="75"/>
        <v>1.6641169653588566</v>
      </c>
      <c r="V178" s="16">
        <f t="shared" si="76"/>
        <v>5042.2744050373358</v>
      </c>
      <c r="W178" s="16">
        <f t="shared" si="77"/>
        <v>2012.2744050373358</v>
      </c>
      <c r="X178" s="16">
        <f t="shared" si="78"/>
        <v>160.98195240298688</v>
      </c>
      <c r="Y178" s="15">
        <f t="shared" si="70"/>
        <v>4.5848355451969969E-2</v>
      </c>
      <c r="Z178" s="15">
        <f t="shared" si="71"/>
        <v>1.1992624151289988E-2</v>
      </c>
      <c r="AA178" s="15">
        <f t="shared" si="72"/>
        <v>1.9115055013239957E-2</v>
      </c>
      <c r="AB178" s="15">
        <f t="shared" si="73"/>
        <v>2.5652011538833303E-2</v>
      </c>
      <c r="AD178" s="21"/>
    </row>
    <row r="179" spans="1:30" ht="18" x14ac:dyDescent="0.2">
      <c r="A179" s="63"/>
      <c r="B179" s="64" t="s">
        <v>1727</v>
      </c>
      <c r="C179" s="65" t="s">
        <v>1728</v>
      </c>
      <c r="D179" s="65" t="s">
        <v>184</v>
      </c>
      <c r="E179" s="66">
        <v>0.08</v>
      </c>
      <c r="F179" s="66">
        <v>0.08</v>
      </c>
      <c r="G179" s="1">
        <v>345</v>
      </c>
      <c r="H179" s="1">
        <v>345</v>
      </c>
      <c r="I179" s="1">
        <v>27.6</v>
      </c>
      <c r="J179" s="1">
        <v>27.6</v>
      </c>
      <c r="K179" s="1"/>
      <c r="L179" s="1"/>
      <c r="M179" s="1"/>
      <c r="N179" s="1"/>
      <c r="O179" s="1"/>
      <c r="P179" s="1"/>
      <c r="R179" s="1">
        <v>547</v>
      </c>
      <c r="S179" s="1">
        <v>43.76</v>
      </c>
      <c r="T179" s="15">
        <f t="shared" si="74"/>
        <v>1.5855072463768116</v>
      </c>
      <c r="U179" s="15">
        <f t="shared" si="75"/>
        <v>1.5598552348379784</v>
      </c>
      <c r="V179" s="16">
        <f t="shared" si="76"/>
        <v>538.15005601910252</v>
      </c>
      <c r="W179" s="16">
        <f t="shared" si="77"/>
        <v>193.15005601910252</v>
      </c>
      <c r="X179" s="16">
        <f t="shared" si="78"/>
        <v>15.452004481528203</v>
      </c>
      <c r="Y179" s="15">
        <f t="shared" si="70"/>
        <v>4.5848355451969969E-2</v>
      </c>
      <c r="Z179" s="15">
        <f t="shared" si="71"/>
        <v>1.1992624151289988E-2</v>
      </c>
      <c r="AA179" s="15">
        <f t="shared" si="72"/>
        <v>1.9115055013239957E-2</v>
      </c>
      <c r="AB179" s="15">
        <f t="shared" si="73"/>
        <v>2.5652011538833303E-2</v>
      </c>
      <c r="AD179" s="21"/>
    </row>
    <row r="180" spans="1:30" ht="18.5" thickBot="1" x14ac:dyDescent="0.25">
      <c r="A180" s="63"/>
      <c r="B180" s="64" t="s">
        <v>1729</v>
      </c>
      <c r="C180" s="65" t="s">
        <v>1730</v>
      </c>
      <c r="D180" s="65" t="s">
        <v>184</v>
      </c>
      <c r="E180" s="66">
        <v>0.08</v>
      </c>
      <c r="F180" s="66">
        <v>0.08</v>
      </c>
      <c r="G180" s="1">
        <v>162</v>
      </c>
      <c r="H180" s="1">
        <v>162</v>
      </c>
      <c r="I180" s="1">
        <v>12.96</v>
      </c>
      <c r="J180" s="1">
        <v>12.96</v>
      </c>
      <c r="K180" s="1"/>
      <c r="L180" s="1"/>
      <c r="M180" s="1"/>
      <c r="N180" s="1"/>
      <c r="O180" s="1"/>
      <c r="P180" s="1"/>
      <c r="R180" s="1">
        <v>579</v>
      </c>
      <c r="S180" s="1">
        <v>46.32</v>
      </c>
      <c r="T180" s="15">
        <f t="shared" si="74"/>
        <v>3.574074074074074</v>
      </c>
      <c r="U180" s="15">
        <f t="shared" si="75"/>
        <v>3.5484220625352405</v>
      </c>
      <c r="V180" s="16">
        <f t="shared" si="76"/>
        <v>574.84437413070896</v>
      </c>
      <c r="W180" s="16">
        <f t="shared" si="77"/>
        <v>412.84437413070896</v>
      </c>
      <c r="X180" s="16">
        <f t="shared" si="78"/>
        <v>33.027549930456715</v>
      </c>
      <c r="Y180" s="15">
        <f t="shared" si="70"/>
        <v>4.5848355451969969E-2</v>
      </c>
      <c r="Z180" s="15">
        <f t="shared" si="71"/>
        <v>1.1992624151289988E-2</v>
      </c>
      <c r="AA180" s="15">
        <f t="shared" si="72"/>
        <v>1.9115055013239957E-2</v>
      </c>
      <c r="AB180" s="15">
        <f t="shared" si="73"/>
        <v>2.5652011538833303E-2</v>
      </c>
      <c r="AD180" s="21"/>
    </row>
    <row r="181" spans="1:30" x14ac:dyDescent="0.2">
      <c r="A181" s="67">
        <v>64</v>
      </c>
      <c r="B181" s="68" t="s">
        <v>1741</v>
      </c>
      <c r="C181" s="69" t="s">
        <v>3878</v>
      </c>
      <c r="D181" s="69" t="s">
        <v>139</v>
      </c>
      <c r="E181" s="70">
        <v>0</v>
      </c>
      <c r="F181" s="70">
        <v>0.127</v>
      </c>
      <c r="G181" s="71">
        <v>940.65</v>
      </c>
      <c r="H181" s="71">
        <v>616.37</v>
      </c>
      <c r="I181" s="71">
        <v>78.28</v>
      </c>
      <c r="J181" s="71">
        <v>0</v>
      </c>
      <c r="K181" s="71">
        <v>23.659223699999998</v>
      </c>
      <c r="L181" s="71">
        <v>6.0725303999999998</v>
      </c>
      <c r="M181" s="71">
        <v>0</v>
      </c>
      <c r="N181" s="71">
        <v>7.9968176106</v>
      </c>
      <c r="O181" s="71">
        <v>30.937428802692001</v>
      </c>
      <c r="P181" s="72">
        <v>9.6132400718608793</v>
      </c>
      <c r="R181" s="71">
        <v>713.7</v>
      </c>
      <c r="S181" s="71">
        <v>0</v>
      </c>
      <c r="T181" s="15"/>
      <c r="U181" s="15"/>
      <c r="V181" s="16"/>
      <c r="W181" s="16"/>
      <c r="X181" s="16"/>
      <c r="Y181" s="15"/>
      <c r="Z181" s="15"/>
      <c r="AA181" s="15"/>
      <c r="AB181" s="15"/>
      <c r="AD181" s="21"/>
    </row>
    <row r="182" spans="1:30" x14ac:dyDescent="0.2">
      <c r="A182" s="87">
        <v>65</v>
      </c>
      <c r="B182" s="88" t="s">
        <v>1741</v>
      </c>
      <c r="C182" s="89" t="s">
        <v>3878</v>
      </c>
      <c r="D182" s="89" t="s">
        <v>139</v>
      </c>
      <c r="E182" s="90">
        <v>0</v>
      </c>
      <c r="F182" s="90">
        <v>0.127</v>
      </c>
      <c r="G182" s="91">
        <v>940.65</v>
      </c>
      <c r="H182" s="91">
        <v>616.37</v>
      </c>
      <c r="I182" s="91">
        <v>78.28</v>
      </c>
      <c r="J182" s="91">
        <v>0</v>
      </c>
      <c r="K182" s="91">
        <v>23.659223699999998</v>
      </c>
      <c r="L182" s="91">
        <v>6.0725303999999998</v>
      </c>
      <c r="M182" s="91">
        <v>0</v>
      </c>
      <c r="N182" s="91">
        <v>7.9968176106</v>
      </c>
      <c r="O182" s="91">
        <v>30.937428802692001</v>
      </c>
      <c r="P182" s="92">
        <v>9.6132400718608793</v>
      </c>
      <c r="R182" s="91">
        <v>713.7</v>
      </c>
      <c r="S182" s="91">
        <v>0</v>
      </c>
      <c r="T182" s="15"/>
      <c r="U182" s="15"/>
      <c r="V182" s="16"/>
      <c r="W182" s="16"/>
      <c r="X182" s="16"/>
      <c r="Y182" s="15"/>
      <c r="Z182" s="15"/>
      <c r="AA182" s="15"/>
      <c r="AB182" s="15"/>
      <c r="AD182" s="21"/>
    </row>
    <row r="183" spans="1:30" ht="20" x14ac:dyDescent="0.2">
      <c r="A183" s="87">
        <v>66</v>
      </c>
      <c r="B183" s="88" t="s">
        <v>1743</v>
      </c>
      <c r="C183" s="89" t="s">
        <v>1744</v>
      </c>
      <c r="D183" s="89" t="s">
        <v>139</v>
      </c>
      <c r="E183" s="90">
        <v>0</v>
      </c>
      <c r="F183" s="90">
        <v>0.127</v>
      </c>
      <c r="G183" s="91">
        <v>612.65</v>
      </c>
      <c r="H183" s="91">
        <v>483.18</v>
      </c>
      <c r="I183" s="91">
        <v>61.36</v>
      </c>
      <c r="J183" s="91">
        <v>0</v>
      </c>
      <c r="K183" s="91">
        <v>22.10435</v>
      </c>
      <c r="L183" s="91">
        <v>0</v>
      </c>
      <c r="M183" s="91">
        <v>0</v>
      </c>
      <c r="N183" s="91">
        <v>7.4712702999999996</v>
      </c>
      <c r="O183" s="91">
        <v>24.252008646</v>
      </c>
      <c r="P183" s="92">
        <v>7.5358680524399997</v>
      </c>
      <c r="R183" s="91">
        <v>539.65</v>
      </c>
      <c r="S183" s="91">
        <v>0</v>
      </c>
      <c r="T183" s="15"/>
      <c r="U183" s="15"/>
      <c r="V183" s="16"/>
      <c r="W183" s="16"/>
      <c r="X183" s="16"/>
      <c r="Y183" s="15"/>
      <c r="Z183" s="15"/>
      <c r="AA183" s="15"/>
      <c r="AB183" s="15"/>
      <c r="AD183" s="21"/>
    </row>
    <row r="184" spans="1:30" ht="20.5" thickBot="1" x14ac:dyDescent="0.25">
      <c r="A184" s="73">
        <v>67</v>
      </c>
      <c r="B184" s="74" t="s">
        <v>1743</v>
      </c>
      <c r="C184" s="75" t="s">
        <v>1744</v>
      </c>
      <c r="D184" s="75" t="s">
        <v>139</v>
      </c>
      <c r="E184" s="76">
        <v>0</v>
      </c>
      <c r="F184" s="76">
        <v>0.127</v>
      </c>
      <c r="G184" s="77">
        <v>612.65</v>
      </c>
      <c r="H184" s="77">
        <v>483.18</v>
      </c>
      <c r="I184" s="77">
        <v>61.36</v>
      </c>
      <c r="J184" s="77">
        <v>0</v>
      </c>
      <c r="K184" s="77">
        <v>22.10435</v>
      </c>
      <c r="L184" s="77">
        <v>0</v>
      </c>
      <c r="M184" s="77">
        <v>0</v>
      </c>
      <c r="N184" s="77">
        <v>7.4712702999999996</v>
      </c>
      <c r="O184" s="77">
        <v>24.252008646</v>
      </c>
      <c r="P184" s="78">
        <v>7.5358680524399997</v>
      </c>
      <c r="R184" s="77">
        <v>539.65</v>
      </c>
      <c r="S184" s="77">
        <v>0</v>
      </c>
      <c r="T184" s="15"/>
      <c r="U184" s="15"/>
      <c r="V184" s="16"/>
      <c r="W184" s="16"/>
      <c r="X184" s="16"/>
      <c r="Y184" s="15"/>
      <c r="Z184" s="15"/>
      <c r="AA184" s="15"/>
      <c r="AB184" s="15"/>
      <c r="AD184" s="21"/>
    </row>
    <row r="185" spans="1:30" ht="15" thickBot="1" x14ac:dyDescent="0.35">
      <c r="A185" s="58"/>
      <c r="B185" s="59" t="s">
        <v>3879</v>
      </c>
      <c r="C185" s="60" t="s">
        <v>3880</v>
      </c>
      <c r="D185" s="60"/>
      <c r="E185" s="61"/>
      <c r="F185" s="61"/>
      <c r="G185" s="62"/>
      <c r="H185" s="62"/>
      <c r="I185" s="62">
        <v>4278.3</v>
      </c>
      <c r="J185" s="62">
        <v>0</v>
      </c>
      <c r="K185" s="62">
        <v>0</v>
      </c>
      <c r="L185" s="62">
        <v>0</v>
      </c>
      <c r="M185" s="62">
        <v>0</v>
      </c>
      <c r="N185" s="62">
        <v>0</v>
      </c>
      <c r="O185" s="62">
        <v>0</v>
      </c>
      <c r="P185" s="62">
        <v>0</v>
      </c>
      <c r="R185" s="62"/>
      <c r="S185" s="62">
        <v>0</v>
      </c>
      <c r="T185" s="15"/>
      <c r="U185" s="15"/>
      <c r="V185" s="16"/>
      <c r="W185" s="16"/>
      <c r="X185" s="16"/>
      <c r="Y185" s="15"/>
      <c r="Z185" s="15"/>
      <c r="AA185" s="15"/>
      <c r="AB185" s="15"/>
      <c r="AD185" s="21"/>
    </row>
    <row r="186" spans="1:30" ht="15" thickBot="1" x14ac:dyDescent="0.25">
      <c r="A186" s="8">
        <v>68</v>
      </c>
      <c r="B186" s="9" t="s">
        <v>3881</v>
      </c>
      <c r="C186" s="10" t="s">
        <v>3882</v>
      </c>
      <c r="D186" s="10" t="s">
        <v>41</v>
      </c>
      <c r="E186" s="11">
        <v>0</v>
      </c>
      <c r="F186" s="11">
        <v>1</v>
      </c>
      <c r="G186" s="12">
        <v>4278.3</v>
      </c>
      <c r="H186" s="12"/>
      <c r="I186" s="12">
        <v>4278.3</v>
      </c>
      <c r="J186" s="12">
        <v>0</v>
      </c>
      <c r="K186" s="12">
        <v>0</v>
      </c>
      <c r="L186" s="12">
        <v>0</v>
      </c>
      <c r="M186" s="12">
        <v>0</v>
      </c>
      <c r="N186" s="12">
        <v>0</v>
      </c>
      <c r="O186" s="12">
        <v>0</v>
      </c>
      <c r="P186" s="13">
        <v>0</v>
      </c>
      <c r="R186" s="12"/>
      <c r="S186" s="12">
        <v>0</v>
      </c>
      <c r="T186" s="15"/>
      <c r="U186" s="15"/>
      <c r="V186" s="16"/>
      <c r="W186" s="16"/>
      <c r="X186" s="16"/>
      <c r="Y186" s="15"/>
      <c r="Z186" s="15"/>
      <c r="AA186" s="15"/>
      <c r="AB186" s="15"/>
      <c r="AD186" s="21"/>
    </row>
    <row r="187" spans="1:30" ht="15" thickBot="1" x14ac:dyDescent="0.35">
      <c r="A187" s="58"/>
      <c r="B187" s="59" t="s">
        <v>1982</v>
      </c>
      <c r="C187" s="60" t="s">
        <v>1983</v>
      </c>
      <c r="D187" s="60"/>
      <c r="E187" s="61"/>
      <c r="F187" s="61"/>
      <c r="G187" s="62"/>
      <c r="H187" s="62"/>
      <c r="I187" s="62">
        <v>179.08</v>
      </c>
      <c r="J187" s="62">
        <v>101.8</v>
      </c>
      <c r="K187" s="62">
        <v>0</v>
      </c>
      <c r="L187" s="62">
        <v>0</v>
      </c>
      <c r="M187" s="62">
        <v>0</v>
      </c>
      <c r="N187" s="62">
        <v>0</v>
      </c>
      <c r="O187" s="62">
        <v>0</v>
      </c>
      <c r="P187" s="62">
        <v>0</v>
      </c>
      <c r="R187" s="62"/>
      <c r="S187" s="62">
        <v>101.8</v>
      </c>
      <c r="T187" s="15"/>
      <c r="U187" s="15"/>
      <c r="V187" s="16"/>
      <c r="W187" s="16"/>
      <c r="X187" s="16"/>
      <c r="Y187" s="15"/>
      <c r="Z187" s="15"/>
      <c r="AA187" s="15"/>
      <c r="AB187" s="15"/>
      <c r="AD187" s="21"/>
    </row>
    <row r="188" spans="1:30" ht="15" thickBot="1" x14ac:dyDescent="0.25">
      <c r="A188" s="8">
        <v>69</v>
      </c>
      <c r="B188" s="9" t="s">
        <v>1988</v>
      </c>
      <c r="C188" s="10" t="s">
        <v>1989</v>
      </c>
      <c r="D188" s="10" t="s">
        <v>95</v>
      </c>
      <c r="E188" s="11">
        <v>0</v>
      </c>
      <c r="F188" s="11">
        <v>4</v>
      </c>
      <c r="G188" s="12">
        <v>19.32</v>
      </c>
      <c r="H188" s="12"/>
      <c r="I188" s="12">
        <v>77.28</v>
      </c>
      <c r="J188" s="12">
        <v>0</v>
      </c>
      <c r="K188" s="12">
        <v>0</v>
      </c>
      <c r="L188" s="12">
        <v>0</v>
      </c>
      <c r="M188" s="12">
        <v>0</v>
      </c>
      <c r="N188" s="12">
        <v>0</v>
      </c>
      <c r="O188" s="12">
        <v>0</v>
      </c>
      <c r="P188" s="13">
        <v>0</v>
      </c>
      <c r="R188" s="12"/>
      <c r="S188" s="12">
        <v>0</v>
      </c>
      <c r="T188" s="15"/>
      <c r="U188" s="15"/>
      <c r="V188" s="16"/>
      <c r="W188" s="16"/>
      <c r="X188" s="16"/>
      <c r="Y188" s="15"/>
      <c r="Z188" s="15"/>
      <c r="AA188" s="15"/>
      <c r="AB188" s="15"/>
      <c r="AD188" s="21"/>
    </row>
    <row r="189" spans="1:30" x14ac:dyDescent="0.2">
      <c r="A189" s="2">
        <v>70</v>
      </c>
      <c r="B189" s="3" t="s">
        <v>3883</v>
      </c>
      <c r="C189" s="4" t="s">
        <v>3884</v>
      </c>
      <c r="D189" s="4" t="s">
        <v>95</v>
      </c>
      <c r="E189" s="5">
        <v>0</v>
      </c>
      <c r="F189" s="5">
        <v>4</v>
      </c>
      <c r="G189" s="6">
        <v>25.45</v>
      </c>
      <c r="H189" s="6">
        <v>34.4</v>
      </c>
      <c r="I189" s="6">
        <v>101.8</v>
      </c>
      <c r="J189" s="6">
        <v>101.8</v>
      </c>
      <c r="K189" s="6">
        <v>0</v>
      </c>
      <c r="L189" s="6">
        <v>0</v>
      </c>
      <c r="M189" s="6">
        <v>0</v>
      </c>
      <c r="N189" s="6">
        <v>0</v>
      </c>
      <c r="O189" s="6">
        <v>0</v>
      </c>
      <c r="P189" s="6">
        <v>0</v>
      </c>
      <c r="R189" s="6">
        <v>51.7</v>
      </c>
      <c r="S189" s="6">
        <v>101.8</v>
      </c>
      <c r="T189" s="15"/>
      <c r="U189" s="15"/>
      <c r="V189" s="16"/>
      <c r="W189" s="16"/>
      <c r="X189" s="16"/>
      <c r="Y189" s="15"/>
      <c r="Z189" s="15"/>
      <c r="AA189" s="15"/>
      <c r="AB189" s="15"/>
      <c r="AD189" s="21"/>
    </row>
    <row r="190" spans="1:30" ht="15" thickBot="1" x14ac:dyDescent="0.35">
      <c r="A190" s="58"/>
      <c r="B190" s="59" t="s">
        <v>3885</v>
      </c>
      <c r="C190" s="60" t="s">
        <v>3886</v>
      </c>
      <c r="D190" s="60"/>
      <c r="E190" s="61"/>
      <c r="F190" s="61"/>
      <c r="G190" s="62"/>
      <c r="H190" s="62"/>
      <c r="I190" s="62">
        <v>121.44</v>
      </c>
      <c r="J190" s="62">
        <v>75.900000000000006</v>
      </c>
      <c r="K190" s="62">
        <v>16.401</v>
      </c>
      <c r="L190" s="62">
        <v>0</v>
      </c>
      <c r="M190" s="62">
        <v>0</v>
      </c>
      <c r="N190" s="62">
        <v>5.5435379999999999</v>
      </c>
      <c r="O190" s="62">
        <v>17.994521160000001</v>
      </c>
      <c r="P190" s="62">
        <v>5.5914682824000002</v>
      </c>
      <c r="R190" s="62"/>
      <c r="S190" s="62">
        <v>75.900000000000006</v>
      </c>
      <c r="T190" s="15"/>
      <c r="U190" s="15"/>
      <c r="V190" s="16"/>
      <c r="W190" s="16"/>
      <c r="X190" s="16"/>
      <c r="Y190" s="15"/>
      <c r="Z190" s="15"/>
      <c r="AA190" s="15"/>
      <c r="AB190" s="15"/>
      <c r="AD190" s="21"/>
    </row>
    <row r="191" spans="1:30" ht="15" thickBot="1" x14ac:dyDescent="0.25">
      <c r="A191" s="8">
        <v>71</v>
      </c>
      <c r="B191" s="9" t="s">
        <v>3887</v>
      </c>
      <c r="C191" s="10" t="s">
        <v>3888</v>
      </c>
      <c r="D191" s="10" t="s">
        <v>41</v>
      </c>
      <c r="E191" s="11">
        <v>0</v>
      </c>
      <c r="F191" s="11">
        <v>2</v>
      </c>
      <c r="G191" s="12">
        <v>48.3</v>
      </c>
      <c r="H191" s="12">
        <v>22.77</v>
      </c>
      <c r="I191" s="12">
        <v>45.54</v>
      </c>
      <c r="J191" s="12">
        <v>0</v>
      </c>
      <c r="K191" s="12">
        <v>16.401</v>
      </c>
      <c r="L191" s="12">
        <v>0</v>
      </c>
      <c r="M191" s="12">
        <v>0</v>
      </c>
      <c r="N191" s="12">
        <v>5.5435379999999999</v>
      </c>
      <c r="O191" s="12">
        <v>17.994521160000001</v>
      </c>
      <c r="P191" s="13">
        <v>5.5914682824000002</v>
      </c>
      <c r="R191" s="12">
        <v>25.65</v>
      </c>
      <c r="S191" s="12">
        <v>0</v>
      </c>
      <c r="T191" s="15"/>
      <c r="U191" s="15"/>
      <c r="V191" s="16"/>
      <c r="W191" s="16"/>
      <c r="X191" s="16"/>
      <c r="Y191" s="15"/>
      <c r="Z191" s="15"/>
      <c r="AA191" s="15"/>
      <c r="AB191" s="15"/>
      <c r="AD191" s="21"/>
    </row>
    <row r="192" spans="1:30" x14ac:dyDescent="0.2">
      <c r="A192" s="2">
        <v>72</v>
      </c>
      <c r="B192" s="3" t="s">
        <v>3889</v>
      </c>
      <c r="C192" s="4" t="s">
        <v>3890</v>
      </c>
      <c r="D192" s="4" t="s">
        <v>41</v>
      </c>
      <c r="E192" s="5">
        <v>0</v>
      </c>
      <c r="F192" s="5">
        <v>2</v>
      </c>
      <c r="G192" s="6">
        <v>37.950000000000003</v>
      </c>
      <c r="H192" s="6">
        <v>66.900000000000006</v>
      </c>
      <c r="I192" s="6">
        <v>75.900000000000006</v>
      </c>
      <c r="J192" s="6">
        <v>75.900000000000006</v>
      </c>
      <c r="K192" s="6">
        <v>0</v>
      </c>
      <c r="L192" s="6">
        <v>0</v>
      </c>
      <c r="M192" s="6">
        <v>0</v>
      </c>
      <c r="N192" s="6">
        <v>0</v>
      </c>
      <c r="O192" s="6">
        <v>0</v>
      </c>
      <c r="P192" s="6">
        <v>0</v>
      </c>
      <c r="R192" s="6">
        <v>90.2</v>
      </c>
      <c r="S192" s="6">
        <v>75.900000000000006</v>
      </c>
      <c r="T192" s="15"/>
      <c r="U192" s="15"/>
      <c r="V192" s="16"/>
      <c r="W192" s="16"/>
      <c r="X192" s="16"/>
      <c r="Y192" s="15"/>
      <c r="Z192" s="15"/>
      <c r="AA192" s="15"/>
      <c r="AB192" s="15"/>
      <c r="AD192" s="21"/>
    </row>
    <row r="193" spans="1:30" ht="15" thickBot="1" x14ac:dyDescent="0.35">
      <c r="A193" s="58"/>
      <c r="B193" s="59" t="s">
        <v>1046</v>
      </c>
      <c r="C193" s="60" t="s">
        <v>1047</v>
      </c>
      <c r="D193" s="60"/>
      <c r="E193" s="61"/>
      <c r="F193" s="61"/>
      <c r="G193" s="62"/>
      <c r="H193" s="62"/>
      <c r="I193" s="62">
        <v>10253.64</v>
      </c>
      <c r="J193" s="62">
        <v>9167.8269999999993</v>
      </c>
      <c r="K193" s="62">
        <v>386.834452</v>
      </c>
      <c r="L193" s="62">
        <v>2.5115379999999998</v>
      </c>
      <c r="M193" s="62">
        <v>0</v>
      </c>
      <c r="N193" s="62">
        <v>130.75004477600001</v>
      </c>
      <c r="O193" s="62">
        <v>429.14784851631998</v>
      </c>
      <c r="P193" s="62">
        <v>133.34984366092499</v>
      </c>
      <c r="R193" s="62"/>
      <c r="S193" s="62">
        <v>9225.1409999999996</v>
      </c>
      <c r="T193" s="15"/>
      <c r="U193" s="15"/>
      <c r="V193" s="16"/>
      <c r="W193" s="16"/>
      <c r="X193" s="16"/>
      <c r="Y193" s="15"/>
      <c r="Z193" s="15"/>
      <c r="AA193" s="15"/>
      <c r="AB193" s="15"/>
      <c r="AD193" s="21"/>
    </row>
    <row r="194" spans="1:30" ht="15" thickBot="1" x14ac:dyDescent="0.25">
      <c r="A194" s="8">
        <v>73</v>
      </c>
      <c r="B194" s="9" t="s">
        <v>1992</v>
      </c>
      <c r="C194" s="10" t="s">
        <v>1993</v>
      </c>
      <c r="D194" s="10" t="s">
        <v>98</v>
      </c>
      <c r="E194" s="11">
        <v>0</v>
      </c>
      <c r="F194" s="11">
        <v>6</v>
      </c>
      <c r="G194" s="12">
        <v>138.01</v>
      </c>
      <c r="H194" s="12">
        <v>124.45</v>
      </c>
      <c r="I194" s="12">
        <v>746.7</v>
      </c>
      <c r="J194" s="12">
        <v>118.33620000000001</v>
      </c>
      <c r="K194" s="12">
        <v>224.8956</v>
      </c>
      <c r="L194" s="12">
        <v>0</v>
      </c>
      <c r="M194" s="12">
        <v>0</v>
      </c>
      <c r="N194" s="12">
        <v>76.014712799999998</v>
      </c>
      <c r="O194" s="12">
        <v>248.34791649600001</v>
      </c>
      <c r="P194" s="13">
        <v>77.169572101439996</v>
      </c>
      <c r="R194" s="12">
        <v>144.69999999999999</v>
      </c>
      <c r="S194" s="12">
        <v>152.72460000000001</v>
      </c>
      <c r="T194" s="15"/>
      <c r="U194" s="15"/>
      <c r="V194" s="16"/>
      <c r="W194" s="16"/>
      <c r="X194" s="16"/>
      <c r="Y194" s="15"/>
      <c r="Z194" s="15"/>
      <c r="AA194" s="15"/>
      <c r="AB194" s="15"/>
      <c r="AD194" s="21"/>
    </row>
    <row r="195" spans="1:30" ht="18" x14ac:dyDescent="0.2">
      <c r="A195" s="63"/>
      <c r="B195" s="64" t="s">
        <v>1994</v>
      </c>
      <c r="C195" s="65" t="s">
        <v>1995</v>
      </c>
      <c r="D195" s="65" t="s">
        <v>184</v>
      </c>
      <c r="E195" s="66">
        <v>0.01</v>
      </c>
      <c r="F195" s="66">
        <v>0.06</v>
      </c>
      <c r="G195" s="1">
        <v>746</v>
      </c>
      <c r="H195" s="1">
        <v>746</v>
      </c>
      <c r="I195" s="1">
        <v>44.76</v>
      </c>
      <c r="J195" s="1">
        <v>44.76</v>
      </c>
      <c r="K195" s="1"/>
      <c r="L195" s="1"/>
      <c r="M195" s="1"/>
      <c r="N195" s="1"/>
      <c r="O195" s="1"/>
      <c r="P195" s="1"/>
      <c r="R195" s="1">
        <v>893</v>
      </c>
      <c r="S195" s="1">
        <v>53.58</v>
      </c>
      <c r="T195" s="15">
        <f t="shared" si="74"/>
        <v>1.1970509383378016</v>
      </c>
      <c r="U195" s="15">
        <f t="shared" si="75"/>
        <v>1.1713989267989684</v>
      </c>
      <c r="V195" s="16">
        <f t="shared" si="76"/>
        <v>873.86359939203044</v>
      </c>
      <c r="W195" s="16">
        <f t="shared" si="77"/>
        <v>127.86359939203044</v>
      </c>
      <c r="X195" s="16">
        <f t="shared" si="78"/>
        <v>7.6718159635218264</v>
      </c>
      <c r="Y195" s="15">
        <f t="shared" ref="Y195:Y202" si="79">104.584835545197%-100%</f>
        <v>4.5848355451969969E-2</v>
      </c>
      <c r="Z195" s="15">
        <f t="shared" ref="Z195:Z202" si="80">101.199262415129%-100%</f>
        <v>1.1992624151289988E-2</v>
      </c>
      <c r="AA195" s="15">
        <f t="shared" ref="AA195:AA202" si="81">101.911505501324%-100%</f>
        <v>1.9115055013239957E-2</v>
      </c>
      <c r="AB195" s="15">
        <f t="shared" ref="AB195:AB202" si="82">AVERAGE(Y195:AA195)</f>
        <v>2.5652011538833303E-2</v>
      </c>
      <c r="AD195" s="21"/>
    </row>
    <row r="196" spans="1:30" ht="18" x14ac:dyDescent="0.2">
      <c r="A196" s="63"/>
      <c r="B196" s="64" t="s">
        <v>1996</v>
      </c>
      <c r="C196" s="65" t="s">
        <v>1997</v>
      </c>
      <c r="D196" s="65" t="s">
        <v>184</v>
      </c>
      <c r="E196" s="66">
        <v>1.49E-2</v>
      </c>
      <c r="F196" s="66">
        <v>8.9399999999999993E-2</v>
      </c>
      <c r="G196" s="1">
        <v>162</v>
      </c>
      <c r="H196" s="1">
        <v>162</v>
      </c>
      <c r="I196" s="1">
        <v>14.482799999999999</v>
      </c>
      <c r="J196" s="1">
        <v>14.482799999999999</v>
      </c>
      <c r="K196" s="1"/>
      <c r="L196" s="1"/>
      <c r="M196" s="1"/>
      <c r="N196" s="1"/>
      <c r="O196" s="1"/>
      <c r="P196" s="1"/>
      <c r="R196" s="1">
        <v>361</v>
      </c>
      <c r="S196" s="1">
        <v>32.273400000000002</v>
      </c>
      <c r="T196" s="15">
        <f t="shared" si="74"/>
        <v>2.2283950617283952</v>
      </c>
      <c r="U196" s="15">
        <f t="shared" si="75"/>
        <v>2.2027430501895617</v>
      </c>
      <c r="V196" s="16">
        <f t="shared" si="76"/>
        <v>356.84437413070901</v>
      </c>
      <c r="W196" s="16">
        <f t="shared" si="77"/>
        <v>194.84437413070901</v>
      </c>
      <c r="X196" s="16">
        <f t="shared" si="78"/>
        <v>17.419087047285384</v>
      </c>
      <c r="Y196" s="15">
        <f t="shared" si="79"/>
        <v>4.5848355451969969E-2</v>
      </c>
      <c r="Z196" s="15">
        <f t="shared" si="80"/>
        <v>1.1992624151289988E-2</v>
      </c>
      <c r="AA196" s="15">
        <f t="shared" si="81"/>
        <v>1.9115055013239957E-2</v>
      </c>
      <c r="AB196" s="15">
        <f t="shared" si="82"/>
        <v>2.5652011538833303E-2</v>
      </c>
      <c r="AD196" s="21"/>
    </row>
    <row r="197" spans="1:30" ht="18" x14ac:dyDescent="0.2">
      <c r="A197" s="63"/>
      <c r="B197" s="64" t="s">
        <v>1998</v>
      </c>
      <c r="C197" s="65" t="s">
        <v>1999</v>
      </c>
      <c r="D197" s="65" t="s">
        <v>2000</v>
      </c>
      <c r="E197" s="66">
        <v>1.49E-3</v>
      </c>
      <c r="F197" s="66">
        <v>8.94E-3</v>
      </c>
      <c r="G197" s="1">
        <v>6610</v>
      </c>
      <c r="H197" s="1">
        <v>6610</v>
      </c>
      <c r="I197" s="1">
        <v>59.093400000000003</v>
      </c>
      <c r="J197" s="1">
        <v>59.093400000000003</v>
      </c>
      <c r="K197" s="1"/>
      <c r="L197" s="1"/>
      <c r="M197" s="1"/>
      <c r="N197" s="1"/>
      <c r="O197" s="1"/>
      <c r="P197" s="1"/>
      <c r="R197" s="1">
        <v>7480</v>
      </c>
      <c r="S197" s="1">
        <v>66.871200000000002</v>
      </c>
      <c r="T197" s="15">
        <f t="shared" si="74"/>
        <v>1.1316187594553706</v>
      </c>
      <c r="U197" s="15">
        <f t="shared" si="75"/>
        <v>1.1059667479165374</v>
      </c>
      <c r="V197" s="16">
        <f t="shared" si="76"/>
        <v>7310.4402037283116</v>
      </c>
      <c r="W197" s="16">
        <f t="shared" si="77"/>
        <v>700.44020372831164</v>
      </c>
      <c r="X197" s="16">
        <f t="shared" si="78"/>
        <v>6.2619354213311063</v>
      </c>
      <c r="Y197" s="15">
        <f t="shared" si="79"/>
        <v>4.5848355451969969E-2</v>
      </c>
      <c r="Z197" s="15">
        <f t="shared" si="80"/>
        <v>1.1992624151289988E-2</v>
      </c>
      <c r="AA197" s="15">
        <f t="shared" si="81"/>
        <v>1.9115055013239957E-2</v>
      </c>
      <c r="AB197" s="15">
        <f t="shared" si="82"/>
        <v>2.5652011538833303E-2</v>
      </c>
      <c r="AD197" s="21"/>
    </row>
    <row r="198" spans="1:30" ht="20.5" thickBot="1" x14ac:dyDescent="0.25">
      <c r="A198" s="2">
        <v>74</v>
      </c>
      <c r="B198" s="3" t="s">
        <v>2001</v>
      </c>
      <c r="C198" s="4" t="s">
        <v>2002</v>
      </c>
      <c r="D198" s="4" t="s">
        <v>2003</v>
      </c>
      <c r="E198" s="5">
        <v>0</v>
      </c>
      <c r="F198" s="5">
        <v>6</v>
      </c>
      <c r="G198" s="6">
        <v>805.06</v>
      </c>
      <c r="H198" s="6">
        <v>367</v>
      </c>
      <c r="I198" s="6">
        <v>4830.3599999999997</v>
      </c>
      <c r="J198" s="6">
        <v>4830.3599999999997</v>
      </c>
      <c r="K198" s="6">
        <v>0</v>
      </c>
      <c r="L198" s="6">
        <v>0</v>
      </c>
      <c r="M198" s="6">
        <v>0</v>
      </c>
      <c r="N198" s="6">
        <v>0</v>
      </c>
      <c r="O198" s="6">
        <v>0</v>
      </c>
      <c r="P198" s="6">
        <v>0</v>
      </c>
      <c r="R198" s="6">
        <v>447</v>
      </c>
      <c r="S198" s="6">
        <v>4830.3599999999997</v>
      </c>
      <c r="T198" s="15"/>
      <c r="U198" s="15"/>
      <c r="V198" s="16"/>
      <c r="W198" s="16"/>
      <c r="X198" s="16"/>
      <c r="Y198" s="15"/>
      <c r="Z198" s="15"/>
      <c r="AA198" s="15"/>
      <c r="AB198" s="15"/>
      <c r="AD198" s="21"/>
    </row>
    <row r="199" spans="1:30" ht="15" thickBot="1" x14ac:dyDescent="0.25">
      <c r="A199" s="8">
        <v>75</v>
      </c>
      <c r="B199" s="9" t="s">
        <v>1992</v>
      </c>
      <c r="C199" s="10" t="s">
        <v>1993</v>
      </c>
      <c r="D199" s="10" t="s">
        <v>98</v>
      </c>
      <c r="E199" s="11">
        <v>0</v>
      </c>
      <c r="F199" s="11">
        <v>4</v>
      </c>
      <c r="G199" s="12">
        <v>138.01</v>
      </c>
      <c r="H199" s="12">
        <v>124.45</v>
      </c>
      <c r="I199" s="12">
        <v>497.8</v>
      </c>
      <c r="J199" s="12">
        <v>78.890799999999999</v>
      </c>
      <c r="K199" s="12">
        <v>149.93039999999999</v>
      </c>
      <c r="L199" s="12">
        <v>0</v>
      </c>
      <c r="M199" s="12">
        <v>0</v>
      </c>
      <c r="N199" s="12">
        <v>50.676475199999999</v>
      </c>
      <c r="O199" s="12">
        <v>165.56527766400001</v>
      </c>
      <c r="P199" s="13">
        <v>51.44638140096</v>
      </c>
      <c r="R199" s="12">
        <v>144.69999999999999</v>
      </c>
      <c r="S199" s="12">
        <v>101.8164</v>
      </c>
      <c r="T199" s="15"/>
      <c r="U199" s="15"/>
      <c r="V199" s="16"/>
      <c r="W199" s="16"/>
      <c r="X199" s="16"/>
      <c r="Y199" s="15"/>
      <c r="Z199" s="15"/>
      <c r="AA199" s="15"/>
      <c r="AB199" s="15"/>
      <c r="AD199" s="21"/>
    </row>
    <row r="200" spans="1:30" ht="18" x14ac:dyDescent="0.2">
      <c r="A200" s="63"/>
      <c r="B200" s="64" t="s">
        <v>1994</v>
      </c>
      <c r="C200" s="65" t="s">
        <v>1995</v>
      </c>
      <c r="D200" s="65" t="s">
        <v>184</v>
      </c>
      <c r="E200" s="66">
        <v>0.01</v>
      </c>
      <c r="F200" s="66">
        <v>0.04</v>
      </c>
      <c r="G200" s="1">
        <v>746</v>
      </c>
      <c r="H200" s="1">
        <v>746</v>
      </c>
      <c r="I200" s="1">
        <v>29.84</v>
      </c>
      <c r="J200" s="1">
        <v>29.84</v>
      </c>
      <c r="K200" s="1"/>
      <c r="L200" s="1"/>
      <c r="M200" s="1"/>
      <c r="N200" s="1"/>
      <c r="O200" s="1"/>
      <c r="P200" s="1"/>
      <c r="R200" s="1">
        <v>893</v>
      </c>
      <c r="S200" s="1">
        <v>35.72</v>
      </c>
      <c r="T200" s="15">
        <f t="shared" si="74"/>
        <v>1.1970509383378016</v>
      </c>
      <c r="U200" s="15">
        <f t="shared" si="75"/>
        <v>1.1713989267989684</v>
      </c>
      <c r="V200" s="16">
        <f t="shared" si="76"/>
        <v>873.86359939203044</v>
      </c>
      <c r="W200" s="16">
        <f t="shared" si="77"/>
        <v>127.86359939203044</v>
      </c>
      <c r="X200" s="16">
        <f t="shared" si="78"/>
        <v>5.1145439756812179</v>
      </c>
      <c r="Y200" s="15">
        <f t="shared" si="79"/>
        <v>4.5848355451969969E-2</v>
      </c>
      <c r="Z200" s="15">
        <f t="shared" si="80"/>
        <v>1.1992624151289988E-2</v>
      </c>
      <c r="AA200" s="15">
        <f t="shared" si="81"/>
        <v>1.9115055013239957E-2</v>
      </c>
      <c r="AB200" s="15">
        <f t="shared" si="82"/>
        <v>2.5652011538833303E-2</v>
      </c>
      <c r="AD200" s="21"/>
    </row>
    <row r="201" spans="1:30" ht="18" x14ac:dyDescent="0.2">
      <c r="A201" s="63"/>
      <c r="B201" s="64" t="s">
        <v>1996</v>
      </c>
      <c r="C201" s="65" t="s">
        <v>1997</v>
      </c>
      <c r="D201" s="65" t="s">
        <v>184</v>
      </c>
      <c r="E201" s="66">
        <v>1.49E-2</v>
      </c>
      <c r="F201" s="66">
        <v>5.96E-2</v>
      </c>
      <c r="G201" s="1">
        <v>162</v>
      </c>
      <c r="H201" s="1">
        <v>162</v>
      </c>
      <c r="I201" s="1">
        <v>9.6552000000000007</v>
      </c>
      <c r="J201" s="1">
        <v>9.6552000000000007</v>
      </c>
      <c r="K201" s="1"/>
      <c r="L201" s="1"/>
      <c r="M201" s="1"/>
      <c r="N201" s="1"/>
      <c r="O201" s="1"/>
      <c r="P201" s="1"/>
      <c r="R201" s="1">
        <v>361</v>
      </c>
      <c r="S201" s="1">
        <v>21.515599999999999</v>
      </c>
      <c r="T201" s="15">
        <f t="shared" si="74"/>
        <v>2.2283950617283952</v>
      </c>
      <c r="U201" s="15">
        <f t="shared" si="75"/>
        <v>2.2027430501895617</v>
      </c>
      <c r="V201" s="16">
        <f t="shared" si="76"/>
        <v>356.84437413070901</v>
      </c>
      <c r="W201" s="16">
        <f t="shared" si="77"/>
        <v>194.84437413070901</v>
      </c>
      <c r="X201" s="16">
        <f t="shared" si="78"/>
        <v>11.612724698190258</v>
      </c>
      <c r="Y201" s="15">
        <f t="shared" si="79"/>
        <v>4.5848355451969969E-2</v>
      </c>
      <c r="Z201" s="15">
        <f t="shared" si="80"/>
        <v>1.1992624151289988E-2</v>
      </c>
      <c r="AA201" s="15">
        <f t="shared" si="81"/>
        <v>1.9115055013239957E-2</v>
      </c>
      <c r="AB201" s="15">
        <f t="shared" si="82"/>
        <v>2.5652011538833303E-2</v>
      </c>
      <c r="AD201" s="21"/>
    </row>
    <row r="202" spans="1:30" ht="18" x14ac:dyDescent="0.2">
      <c r="A202" s="63"/>
      <c r="B202" s="64" t="s">
        <v>1998</v>
      </c>
      <c r="C202" s="65" t="s">
        <v>1999</v>
      </c>
      <c r="D202" s="65" t="s">
        <v>2000</v>
      </c>
      <c r="E202" s="66">
        <v>1.49E-3</v>
      </c>
      <c r="F202" s="66">
        <v>5.96E-3</v>
      </c>
      <c r="G202" s="1">
        <v>6610</v>
      </c>
      <c r="H202" s="1">
        <v>6610</v>
      </c>
      <c r="I202" s="1">
        <v>39.395600000000002</v>
      </c>
      <c r="J202" s="1">
        <v>39.395600000000002</v>
      </c>
      <c r="K202" s="1"/>
      <c r="L202" s="1"/>
      <c r="M202" s="1"/>
      <c r="N202" s="1"/>
      <c r="O202" s="1"/>
      <c r="P202" s="1"/>
      <c r="R202" s="1">
        <v>7480</v>
      </c>
      <c r="S202" s="1">
        <v>44.580800000000004</v>
      </c>
      <c r="T202" s="15">
        <f t="shared" si="74"/>
        <v>1.1316187594553706</v>
      </c>
      <c r="U202" s="15">
        <f t="shared" si="75"/>
        <v>1.1059667479165374</v>
      </c>
      <c r="V202" s="16">
        <f t="shared" si="76"/>
        <v>7310.4402037283116</v>
      </c>
      <c r="W202" s="16">
        <f t="shared" si="77"/>
        <v>700.44020372831164</v>
      </c>
      <c r="X202" s="16">
        <f t="shared" si="78"/>
        <v>4.1746236142207378</v>
      </c>
      <c r="Y202" s="15">
        <f t="shared" si="79"/>
        <v>4.5848355451969969E-2</v>
      </c>
      <c r="Z202" s="15">
        <f t="shared" si="80"/>
        <v>1.1992624151289988E-2</v>
      </c>
      <c r="AA202" s="15">
        <f t="shared" si="81"/>
        <v>1.9115055013239957E-2</v>
      </c>
      <c r="AB202" s="15">
        <f t="shared" si="82"/>
        <v>2.5652011538833303E-2</v>
      </c>
      <c r="AD202" s="21"/>
    </row>
    <row r="203" spans="1:30" x14ac:dyDescent="0.2">
      <c r="A203" s="2">
        <v>76</v>
      </c>
      <c r="B203" s="3" t="s">
        <v>3891</v>
      </c>
      <c r="C203" s="4" t="s">
        <v>3892</v>
      </c>
      <c r="D203" s="4" t="s">
        <v>41</v>
      </c>
      <c r="E203" s="5">
        <v>0</v>
      </c>
      <c r="F203" s="5">
        <v>4</v>
      </c>
      <c r="G203" s="6">
        <v>690.05</v>
      </c>
      <c r="H203" s="6">
        <v>558</v>
      </c>
      <c r="I203" s="6">
        <v>2760.2</v>
      </c>
      <c r="J203" s="6">
        <v>2760.2</v>
      </c>
      <c r="K203" s="6">
        <v>0</v>
      </c>
      <c r="L203" s="6">
        <v>0</v>
      </c>
      <c r="M203" s="6">
        <v>0</v>
      </c>
      <c r="N203" s="6">
        <v>0</v>
      </c>
      <c r="O203" s="6">
        <v>0</v>
      </c>
      <c r="P203" s="6">
        <v>0</v>
      </c>
      <c r="R203" s="6">
        <v>815</v>
      </c>
      <c r="S203" s="6">
        <v>2760.2</v>
      </c>
      <c r="T203" s="15"/>
      <c r="U203" s="15"/>
      <c r="V203" s="16"/>
      <c r="W203" s="16"/>
      <c r="X203" s="16"/>
      <c r="Y203" s="15"/>
      <c r="Z203" s="15"/>
      <c r="AA203" s="15"/>
      <c r="AB203" s="15"/>
      <c r="AD203" s="21"/>
    </row>
    <row r="204" spans="1:30" x14ac:dyDescent="0.2">
      <c r="A204" s="2">
        <v>77</v>
      </c>
      <c r="B204" s="3" t="s">
        <v>3893</v>
      </c>
      <c r="C204" s="4" t="s">
        <v>3894</v>
      </c>
      <c r="D204" s="4" t="s">
        <v>41</v>
      </c>
      <c r="E204" s="5">
        <v>0</v>
      </c>
      <c r="F204" s="5">
        <v>4</v>
      </c>
      <c r="G204" s="6">
        <v>172.51</v>
      </c>
      <c r="H204" s="6">
        <v>198</v>
      </c>
      <c r="I204" s="6">
        <v>690.04</v>
      </c>
      <c r="J204" s="6">
        <v>690.04</v>
      </c>
      <c r="K204" s="6">
        <v>0</v>
      </c>
      <c r="L204" s="6">
        <v>0</v>
      </c>
      <c r="M204" s="6">
        <v>0</v>
      </c>
      <c r="N204" s="6">
        <v>0</v>
      </c>
      <c r="O204" s="6">
        <v>0</v>
      </c>
      <c r="P204" s="6">
        <v>0</v>
      </c>
      <c r="R204" s="6">
        <v>242</v>
      </c>
      <c r="S204" s="6">
        <v>690.04</v>
      </c>
      <c r="T204" s="15"/>
      <c r="U204" s="15"/>
      <c r="V204" s="16"/>
      <c r="W204" s="16"/>
      <c r="X204" s="16"/>
      <c r="Y204" s="15"/>
      <c r="Z204" s="15"/>
      <c r="AA204" s="15"/>
      <c r="AB204" s="15"/>
      <c r="AD204" s="21"/>
    </row>
    <row r="205" spans="1:30" x14ac:dyDescent="0.2">
      <c r="A205" s="2">
        <v>78</v>
      </c>
      <c r="B205" s="3">
        <v>423929220</v>
      </c>
      <c r="C205" s="4" t="s">
        <v>3895</v>
      </c>
      <c r="D205" s="4" t="s">
        <v>41</v>
      </c>
      <c r="E205" s="5">
        <v>0</v>
      </c>
      <c r="F205" s="5">
        <v>8</v>
      </c>
      <c r="G205" s="6">
        <v>57.5</v>
      </c>
      <c r="H205" s="6">
        <v>31.9</v>
      </c>
      <c r="I205" s="6">
        <v>460</v>
      </c>
      <c r="J205" s="6">
        <v>460</v>
      </c>
      <c r="K205" s="6">
        <v>0</v>
      </c>
      <c r="L205" s="6">
        <v>0</v>
      </c>
      <c r="M205" s="6">
        <v>0</v>
      </c>
      <c r="N205" s="6">
        <v>0</v>
      </c>
      <c r="O205" s="6">
        <v>0</v>
      </c>
      <c r="P205" s="6">
        <v>0</v>
      </c>
      <c r="R205" s="6">
        <v>37.1</v>
      </c>
      <c r="S205" s="6">
        <v>460</v>
      </c>
      <c r="T205" s="15"/>
      <c r="U205" s="15"/>
      <c r="V205" s="16"/>
      <c r="W205" s="16"/>
      <c r="X205" s="16"/>
      <c r="Y205" s="15"/>
      <c r="Z205" s="15"/>
      <c r="AA205" s="15"/>
      <c r="AB205" s="15"/>
      <c r="AD205" s="21"/>
    </row>
    <row r="206" spans="1:30" ht="15" thickBot="1" x14ac:dyDescent="0.25">
      <c r="A206" s="2">
        <v>79</v>
      </c>
      <c r="B206" s="3">
        <v>423929410</v>
      </c>
      <c r="C206" s="4" t="s">
        <v>3896</v>
      </c>
      <c r="D206" s="4" t="s">
        <v>41</v>
      </c>
      <c r="E206" s="5">
        <v>0</v>
      </c>
      <c r="F206" s="5">
        <v>4</v>
      </c>
      <c r="G206" s="6">
        <v>57.5</v>
      </c>
      <c r="H206" s="6">
        <v>39.6</v>
      </c>
      <c r="I206" s="6">
        <v>230</v>
      </c>
      <c r="J206" s="6">
        <v>230</v>
      </c>
      <c r="K206" s="6">
        <v>0</v>
      </c>
      <c r="L206" s="6">
        <v>0</v>
      </c>
      <c r="M206" s="6">
        <v>0</v>
      </c>
      <c r="N206" s="6">
        <v>0</v>
      </c>
      <c r="O206" s="6">
        <v>0</v>
      </c>
      <c r="P206" s="6">
        <v>0</v>
      </c>
      <c r="R206" s="6">
        <v>59.8</v>
      </c>
      <c r="S206" s="6">
        <v>230</v>
      </c>
      <c r="T206" s="15"/>
      <c r="U206" s="15"/>
      <c r="V206" s="16"/>
      <c r="W206" s="16"/>
      <c r="X206" s="16"/>
      <c r="Y206" s="15"/>
      <c r="Z206" s="15"/>
      <c r="AA206" s="15"/>
      <c r="AB206" s="15"/>
      <c r="AD206" s="21"/>
    </row>
    <row r="207" spans="1:30" ht="20" x14ac:dyDescent="0.2">
      <c r="A207" s="67">
        <v>80</v>
      </c>
      <c r="B207" s="68" t="s">
        <v>3897</v>
      </c>
      <c r="C207" s="69" t="s">
        <v>3898</v>
      </c>
      <c r="D207" s="69" t="s">
        <v>139</v>
      </c>
      <c r="E207" s="70">
        <v>0</v>
      </c>
      <c r="F207" s="70">
        <v>0.02</v>
      </c>
      <c r="G207" s="71">
        <v>86256.06</v>
      </c>
      <c r="H207" s="71">
        <v>1358.2</v>
      </c>
      <c r="I207" s="71">
        <v>27.16</v>
      </c>
      <c r="J207" s="71">
        <v>0</v>
      </c>
      <c r="K207" s="71">
        <v>7.9079519999999999</v>
      </c>
      <c r="L207" s="71">
        <v>2.5115379999999998</v>
      </c>
      <c r="M207" s="71">
        <v>0</v>
      </c>
      <c r="N207" s="71">
        <v>2.672887776</v>
      </c>
      <c r="O207" s="71">
        <v>10.73574977632</v>
      </c>
      <c r="P207" s="72">
        <v>3.3359378573248</v>
      </c>
      <c r="R207" s="71">
        <v>1567.17</v>
      </c>
      <c r="S207" s="71">
        <v>0</v>
      </c>
      <c r="T207" s="15"/>
      <c r="U207" s="15"/>
      <c r="V207" s="16"/>
      <c r="W207" s="16"/>
      <c r="X207" s="16"/>
      <c r="Y207" s="15"/>
      <c r="Z207" s="15"/>
      <c r="AA207" s="15"/>
      <c r="AB207" s="15"/>
      <c r="AD207" s="21"/>
    </row>
    <row r="208" spans="1:30" ht="20.5" thickBot="1" x14ac:dyDescent="0.25">
      <c r="A208" s="73">
        <v>81</v>
      </c>
      <c r="B208" s="74" t="s">
        <v>3899</v>
      </c>
      <c r="C208" s="75" t="s">
        <v>3900</v>
      </c>
      <c r="D208" s="75" t="s">
        <v>139</v>
      </c>
      <c r="E208" s="76">
        <v>0</v>
      </c>
      <c r="F208" s="76">
        <v>0.02</v>
      </c>
      <c r="G208" s="77">
        <v>115008.08</v>
      </c>
      <c r="H208" s="77">
        <v>569.16999999999996</v>
      </c>
      <c r="I208" s="77">
        <v>11.38</v>
      </c>
      <c r="J208" s="77">
        <v>0</v>
      </c>
      <c r="K208" s="77">
        <v>4.1005000000000003</v>
      </c>
      <c r="L208" s="77">
        <v>0</v>
      </c>
      <c r="M208" s="77">
        <v>0</v>
      </c>
      <c r="N208" s="77">
        <v>1.385969</v>
      </c>
      <c r="O208" s="77">
        <v>4.4989045799999996</v>
      </c>
      <c r="P208" s="78">
        <v>1.3979523011999999</v>
      </c>
      <c r="R208" s="77">
        <v>635.69000000000005</v>
      </c>
      <c r="S208" s="77">
        <v>0</v>
      </c>
      <c r="T208" s="15"/>
      <c r="U208" s="15"/>
      <c r="V208" s="16"/>
      <c r="W208" s="16"/>
      <c r="X208" s="16"/>
      <c r="Y208" s="15"/>
      <c r="Z208" s="15"/>
      <c r="AA208" s="15"/>
      <c r="AB208" s="15"/>
      <c r="AD208" s="21"/>
    </row>
    <row r="209" spans="1:30" x14ac:dyDescent="0.3">
      <c r="A209" s="53"/>
      <c r="B209" s="54" t="s">
        <v>1235</v>
      </c>
      <c r="C209" s="55" t="s">
        <v>1236</v>
      </c>
      <c r="D209" s="55"/>
      <c r="E209" s="56"/>
      <c r="F209" s="56"/>
      <c r="G209" s="57"/>
      <c r="H209" s="57"/>
      <c r="I209" s="57">
        <v>524.30999999999995</v>
      </c>
      <c r="J209" s="57">
        <v>0</v>
      </c>
      <c r="K209" s="57">
        <v>171.87</v>
      </c>
      <c r="L209" s="57">
        <v>0</v>
      </c>
      <c r="M209" s="57">
        <v>0</v>
      </c>
      <c r="N209" s="57">
        <v>58.092059999999996</v>
      </c>
      <c r="O209" s="57">
        <v>229.96206000000001</v>
      </c>
      <c r="P209" s="57">
        <v>64.389376799999994</v>
      </c>
      <c r="R209" s="57"/>
      <c r="S209" s="57">
        <v>0</v>
      </c>
      <c r="T209" s="15"/>
      <c r="U209" s="15"/>
      <c r="V209" s="16"/>
      <c r="W209" s="16"/>
      <c r="X209" s="16"/>
      <c r="Y209" s="15"/>
      <c r="Z209" s="15"/>
      <c r="AA209" s="15"/>
      <c r="AB209" s="15"/>
      <c r="AD209" s="21"/>
    </row>
    <row r="210" spans="1:30" ht="15" thickBot="1" x14ac:dyDescent="0.35">
      <c r="A210" s="58"/>
      <c r="B210" s="59" t="s">
        <v>3901</v>
      </c>
      <c r="C210" s="60" t="s">
        <v>3902</v>
      </c>
      <c r="D210" s="60"/>
      <c r="E210" s="61"/>
      <c r="F210" s="61"/>
      <c r="G210" s="62"/>
      <c r="H210" s="62"/>
      <c r="I210" s="62">
        <v>524.30999999999995</v>
      </c>
      <c r="J210" s="62">
        <v>0</v>
      </c>
      <c r="K210" s="62">
        <v>171.87</v>
      </c>
      <c r="L210" s="62">
        <v>0</v>
      </c>
      <c r="M210" s="62">
        <v>0</v>
      </c>
      <c r="N210" s="62">
        <v>58.092059999999996</v>
      </c>
      <c r="O210" s="62">
        <v>229.96206000000001</v>
      </c>
      <c r="P210" s="62">
        <v>64.389376799999994</v>
      </c>
      <c r="R210" s="62"/>
      <c r="S210" s="62">
        <v>0</v>
      </c>
      <c r="T210" s="15"/>
      <c r="U210" s="15"/>
      <c r="V210" s="16"/>
      <c r="W210" s="16"/>
      <c r="X210" s="16"/>
      <c r="Y210" s="15"/>
      <c r="Z210" s="15"/>
      <c r="AA210" s="15"/>
      <c r="AB210" s="15"/>
      <c r="AD210" s="21"/>
    </row>
    <row r="211" spans="1:30" ht="20" x14ac:dyDescent="0.2">
      <c r="A211" s="67">
        <v>82</v>
      </c>
      <c r="B211" s="68" t="s">
        <v>3903</v>
      </c>
      <c r="C211" s="69" t="s">
        <v>3904</v>
      </c>
      <c r="D211" s="69" t="s">
        <v>3905</v>
      </c>
      <c r="E211" s="70">
        <v>0</v>
      </c>
      <c r="F211" s="70">
        <v>1</v>
      </c>
      <c r="G211" s="71">
        <v>1150.08</v>
      </c>
      <c r="H211" s="71">
        <v>82.25</v>
      </c>
      <c r="I211" s="71">
        <v>82.25</v>
      </c>
      <c r="J211" s="71">
        <v>0</v>
      </c>
      <c r="K211" s="71">
        <v>26.96</v>
      </c>
      <c r="L211" s="71">
        <v>0</v>
      </c>
      <c r="M211" s="71">
        <v>0</v>
      </c>
      <c r="N211" s="71">
        <v>9.1124799999999997</v>
      </c>
      <c r="O211" s="71">
        <v>36.072479999999999</v>
      </c>
      <c r="P211" s="72">
        <v>10.100294399999999</v>
      </c>
      <c r="R211" s="71">
        <v>91.38</v>
      </c>
      <c r="S211" s="71">
        <v>0</v>
      </c>
      <c r="T211" s="15"/>
      <c r="U211" s="15"/>
      <c r="V211" s="16"/>
      <c r="W211" s="16"/>
      <c r="X211" s="16"/>
      <c r="Y211" s="15"/>
      <c r="Z211" s="15"/>
      <c r="AA211" s="15"/>
      <c r="AB211" s="15"/>
      <c r="AD211" s="21"/>
    </row>
    <row r="212" spans="1:30" ht="20" x14ac:dyDescent="0.2">
      <c r="A212" s="87">
        <v>83</v>
      </c>
      <c r="B212" s="88" t="s">
        <v>3906</v>
      </c>
      <c r="C212" s="89" t="s">
        <v>3907</v>
      </c>
      <c r="D212" s="89" t="s">
        <v>3908</v>
      </c>
      <c r="E212" s="90">
        <v>0</v>
      </c>
      <c r="F212" s="90">
        <v>1</v>
      </c>
      <c r="G212" s="91">
        <v>2208.16</v>
      </c>
      <c r="H212" s="91">
        <v>308.42</v>
      </c>
      <c r="I212" s="91">
        <v>308.42</v>
      </c>
      <c r="J212" s="91">
        <v>0</v>
      </c>
      <c r="K212" s="91">
        <v>101.1</v>
      </c>
      <c r="L212" s="91">
        <v>0</v>
      </c>
      <c r="M212" s="91">
        <v>0</v>
      </c>
      <c r="N212" s="91">
        <v>34.171799999999998</v>
      </c>
      <c r="O212" s="91">
        <v>135.27180000000001</v>
      </c>
      <c r="P212" s="92">
        <v>37.876103999999998</v>
      </c>
      <c r="R212" s="91">
        <v>342.66</v>
      </c>
      <c r="S212" s="91">
        <v>0</v>
      </c>
      <c r="T212" s="15"/>
      <c r="U212" s="15"/>
      <c r="V212" s="16"/>
      <c r="W212" s="16"/>
      <c r="X212" s="16"/>
      <c r="Y212" s="15"/>
      <c r="Z212" s="15"/>
      <c r="AA212" s="15"/>
      <c r="AB212" s="15"/>
      <c r="AD212" s="21"/>
    </row>
    <row r="213" spans="1:30" ht="15" thickBot="1" x14ac:dyDescent="0.25">
      <c r="A213" s="73">
        <v>84</v>
      </c>
      <c r="B213" s="74" t="s">
        <v>3909</v>
      </c>
      <c r="C213" s="75" t="s">
        <v>3910</v>
      </c>
      <c r="D213" s="75" t="s">
        <v>41</v>
      </c>
      <c r="E213" s="76">
        <v>0</v>
      </c>
      <c r="F213" s="76">
        <v>2</v>
      </c>
      <c r="G213" s="77">
        <v>63.25</v>
      </c>
      <c r="H213" s="77">
        <v>66.819999999999993</v>
      </c>
      <c r="I213" s="77">
        <v>133.63999999999999</v>
      </c>
      <c r="J213" s="77">
        <v>0</v>
      </c>
      <c r="K213" s="77">
        <v>43.81</v>
      </c>
      <c r="L213" s="77">
        <v>0</v>
      </c>
      <c r="M213" s="77">
        <v>0</v>
      </c>
      <c r="N213" s="77">
        <v>14.807779999999999</v>
      </c>
      <c r="O213" s="77">
        <v>58.617780000000003</v>
      </c>
      <c r="P213" s="78">
        <v>16.4129784</v>
      </c>
      <c r="R213" s="77">
        <v>74.239999999999995</v>
      </c>
      <c r="S213" s="77">
        <v>0</v>
      </c>
      <c r="T213" s="15"/>
      <c r="U213" s="15"/>
      <c r="V213" s="16"/>
      <c r="W213" s="16"/>
      <c r="X213" s="16"/>
      <c r="Y213" s="15"/>
      <c r="Z213" s="15"/>
      <c r="AA213" s="15"/>
      <c r="AB213" s="15"/>
      <c r="AD213" s="21"/>
    </row>
    <row r="214" spans="1:30" ht="15" thickBot="1" x14ac:dyDescent="0.35">
      <c r="A214" s="53"/>
      <c r="B214" s="54" t="s">
        <v>2020</v>
      </c>
      <c r="C214" s="55" t="s">
        <v>2021</v>
      </c>
      <c r="D214" s="55"/>
      <c r="E214" s="56"/>
      <c r="F214" s="56"/>
      <c r="G214" s="57"/>
      <c r="H214" s="57"/>
      <c r="I214" s="57">
        <v>5029.05</v>
      </c>
      <c r="J214" s="57">
        <v>0</v>
      </c>
      <c r="K214" s="57">
        <v>2056.5</v>
      </c>
      <c r="L214" s="57">
        <v>0</v>
      </c>
      <c r="M214" s="57">
        <v>0</v>
      </c>
      <c r="N214" s="57">
        <v>695.09699999999998</v>
      </c>
      <c r="O214" s="57">
        <v>1659.90942</v>
      </c>
      <c r="P214" s="57">
        <v>617.61089879999997</v>
      </c>
      <c r="R214" s="57"/>
      <c r="S214" s="57">
        <v>0</v>
      </c>
      <c r="T214" s="15"/>
      <c r="U214" s="15"/>
      <c r="V214" s="16"/>
      <c r="W214" s="16"/>
      <c r="X214" s="16"/>
      <c r="Y214" s="15"/>
      <c r="Z214" s="15"/>
      <c r="AA214" s="15"/>
      <c r="AB214" s="15"/>
      <c r="AD214" s="21"/>
    </row>
    <row r="215" spans="1:30" x14ac:dyDescent="0.2">
      <c r="A215" s="67">
        <v>85</v>
      </c>
      <c r="B215" s="68" t="s">
        <v>2068</v>
      </c>
      <c r="C215" s="69" t="s">
        <v>2069</v>
      </c>
      <c r="D215" s="69" t="s">
        <v>2024</v>
      </c>
      <c r="E215" s="70">
        <v>0</v>
      </c>
      <c r="F215" s="70">
        <v>10</v>
      </c>
      <c r="G215" s="71">
        <v>402.53</v>
      </c>
      <c r="H215" s="71">
        <v>295.95</v>
      </c>
      <c r="I215" s="71">
        <v>2959.5</v>
      </c>
      <c r="J215" s="71">
        <v>0</v>
      </c>
      <c r="K215" s="71">
        <v>1311</v>
      </c>
      <c r="L215" s="71">
        <v>0</v>
      </c>
      <c r="M215" s="71">
        <v>0</v>
      </c>
      <c r="N215" s="71">
        <v>443.11799999999999</v>
      </c>
      <c r="O215" s="71">
        <v>841.97663999999997</v>
      </c>
      <c r="P215" s="72">
        <v>363.45324959999999</v>
      </c>
      <c r="R215" s="71">
        <v>333.42</v>
      </c>
      <c r="S215" s="71">
        <v>0</v>
      </c>
      <c r="T215" s="15"/>
      <c r="U215" s="15"/>
      <c r="V215" s="16"/>
      <c r="W215" s="16"/>
      <c r="X215" s="16"/>
      <c r="Y215" s="15"/>
      <c r="Z215" s="15"/>
      <c r="AA215" s="15"/>
      <c r="AB215" s="15"/>
      <c r="AD215" s="21"/>
    </row>
    <row r="216" spans="1:30" ht="15" thickBot="1" x14ac:dyDescent="0.25">
      <c r="A216" s="73">
        <v>86</v>
      </c>
      <c r="B216" s="74" t="s">
        <v>2072</v>
      </c>
      <c r="C216" s="75" t="s">
        <v>2073</v>
      </c>
      <c r="D216" s="75" t="s">
        <v>2024</v>
      </c>
      <c r="E216" s="76">
        <v>0</v>
      </c>
      <c r="F216" s="76">
        <v>5</v>
      </c>
      <c r="G216" s="77">
        <v>402.53</v>
      </c>
      <c r="H216" s="77">
        <v>413.91</v>
      </c>
      <c r="I216" s="77">
        <v>2069.5500000000002</v>
      </c>
      <c r="J216" s="77">
        <v>0</v>
      </c>
      <c r="K216" s="77">
        <v>745.5</v>
      </c>
      <c r="L216" s="77">
        <v>0</v>
      </c>
      <c r="M216" s="77">
        <v>0</v>
      </c>
      <c r="N216" s="77">
        <v>251.97900000000001</v>
      </c>
      <c r="O216" s="77">
        <v>817.93277999999998</v>
      </c>
      <c r="P216" s="78">
        <v>254.15764920000001</v>
      </c>
      <c r="R216" s="77">
        <v>466.37</v>
      </c>
      <c r="S216" s="77">
        <v>0</v>
      </c>
      <c r="T216" s="15"/>
      <c r="U216" s="15"/>
      <c r="V216" s="16"/>
      <c r="W216" s="16"/>
      <c r="X216" s="16"/>
      <c r="Y216" s="15"/>
      <c r="Z216" s="15"/>
      <c r="AA216" s="15"/>
      <c r="AB216" s="15"/>
      <c r="AD216" s="21"/>
    </row>
  </sheetData>
  <mergeCells count="8">
    <mergeCell ref="Y8:AB8"/>
    <mergeCell ref="A1:P1"/>
    <mergeCell ref="J3:K3"/>
    <mergeCell ref="J4:K4"/>
    <mergeCell ref="J5:K5"/>
    <mergeCell ref="J6:K6"/>
    <mergeCell ref="J7:K7"/>
    <mergeCell ref="H8:R8"/>
  </mergeCells>
  <conditionalFormatting sqref="W1:X8 W33:X55 W88:X89 W101:X101 W114:X114 W217:X1048576 W13:X31 W12 W70:X74 W76:X86 W91:X99 W104:X112 W10:X11">
    <cfRule type="cellIs" dxfId="185" priority="36" operator="lessThan">
      <formula>0</formula>
    </cfRule>
  </conditionalFormatting>
  <conditionalFormatting sqref="W32:X32">
    <cfRule type="cellIs" dxfId="184" priority="35" operator="lessThan">
      <formula>0</formula>
    </cfRule>
  </conditionalFormatting>
  <conditionalFormatting sqref="W87:X87">
    <cfRule type="cellIs" dxfId="183" priority="34" operator="lessThan">
      <formula>0</formula>
    </cfRule>
  </conditionalFormatting>
  <conditionalFormatting sqref="W100:X100">
    <cfRule type="cellIs" dxfId="182" priority="33" operator="lessThan">
      <formula>0</formula>
    </cfRule>
  </conditionalFormatting>
  <conditionalFormatting sqref="W113:X113">
    <cfRule type="cellIs" dxfId="181" priority="32" operator="lessThan">
      <formula>0</formula>
    </cfRule>
  </conditionalFormatting>
  <conditionalFormatting sqref="W115:X119 W121:X174 W176:X216">
    <cfRule type="cellIs" dxfId="180" priority="31" operator="lessThan">
      <formula>0</formula>
    </cfRule>
  </conditionalFormatting>
  <conditionalFormatting sqref="X12">
    <cfRule type="cellIs" dxfId="179" priority="29" operator="lessThan">
      <formula>0</formula>
    </cfRule>
  </conditionalFormatting>
  <conditionalFormatting sqref="W57:X57">
    <cfRule type="cellIs" dxfId="178" priority="28" operator="lessThan">
      <formula>0</formula>
    </cfRule>
  </conditionalFormatting>
  <conditionalFormatting sqref="W59:X59">
    <cfRule type="cellIs" dxfId="177" priority="27" operator="lessThan">
      <formula>0</formula>
    </cfRule>
  </conditionalFormatting>
  <conditionalFormatting sqref="W61:X61">
    <cfRule type="cellIs" dxfId="176" priority="26" operator="lessThan">
      <formula>0</formula>
    </cfRule>
  </conditionalFormatting>
  <conditionalFormatting sqref="W63:X63">
    <cfRule type="cellIs" dxfId="175" priority="25" operator="lessThan">
      <formula>0</formula>
    </cfRule>
  </conditionalFormatting>
  <conditionalFormatting sqref="W65:X65">
    <cfRule type="cellIs" dxfId="174" priority="24" operator="lessThan">
      <formula>0</formula>
    </cfRule>
  </conditionalFormatting>
  <conditionalFormatting sqref="W67:X67">
    <cfRule type="cellIs" dxfId="173" priority="23" operator="lessThan">
      <formula>0</formula>
    </cfRule>
  </conditionalFormatting>
  <conditionalFormatting sqref="W69:X69">
    <cfRule type="cellIs" dxfId="172" priority="22" operator="lessThan">
      <formula>0</formula>
    </cfRule>
  </conditionalFormatting>
  <conditionalFormatting sqref="W56:X56">
    <cfRule type="cellIs" dxfId="171" priority="21" operator="lessThan">
      <formula>0</formula>
    </cfRule>
  </conditionalFormatting>
  <conditionalFormatting sqref="W58:X58">
    <cfRule type="cellIs" dxfId="170" priority="20" operator="lessThan">
      <formula>0</formula>
    </cfRule>
  </conditionalFormatting>
  <conditionalFormatting sqref="W60:X60">
    <cfRule type="cellIs" dxfId="169" priority="19" operator="lessThan">
      <formula>0</formula>
    </cfRule>
  </conditionalFormatting>
  <conditionalFormatting sqref="W62:X62">
    <cfRule type="cellIs" dxfId="168" priority="18" operator="lessThan">
      <formula>0</formula>
    </cfRule>
  </conditionalFormatting>
  <conditionalFormatting sqref="W64:X64">
    <cfRule type="cellIs" dxfId="167" priority="17" operator="lessThan">
      <formula>0</formula>
    </cfRule>
  </conditionalFormatting>
  <conditionalFormatting sqref="W66:X66">
    <cfRule type="cellIs" dxfId="166" priority="16" operator="lessThan">
      <formula>0</formula>
    </cfRule>
  </conditionalFormatting>
  <conditionalFormatting sqref="W68:X68">
    <cfRule type="cellIs" dxfId="165" priority="15" operator="lessThan">
      <formula>0</formula>
    </cfRule>
  </conditionalFormatting>
  <conditionalFormatting sqref="W175:X175">
    <cfRule type="cellIs" dxfId="164" priority="10" operator="lessThan">
      <formula>0</formula>
    </cfRule>
  </conditionalFormatting>
  <conditionalFormatting sqref="W75:X75">
    <cfRule type="cellIs" dxfId="163" priority="5" operator="lessThan">
      <formula>0</formula>
    </cfRule>
  </conditionalFormatting>
  <conditionalFormatting sqref="W90:X90">
    <cfRule type="cellIs" dxfId="162" priority="4" operator="lessThan">
      <formula>0</formula>
    </cfRule>
  </conditionalFormatting>
  <conditionalFormatting sqref="W103:X103">
    <cfRule type="cellIs" dxfId="161" priority="3" operator="lessThan">
      <formula>0</formula>
    </cfRule>
  </conditionalFormatting>
  <conditionalFormatting sqref="W102:X102">
    <cfRule type="cellIs" dxfId="160" priority="2" operator="lessThan">
      <formula>0</formula>
    </cfRule>
  </conditionalFormatting>
  <conditionalFormatting sqref="W120:X120">
    <cfRule type="cellIs" dxfId="159" priority="1" operator="lessThan">
      <formula>0</formula>
    </cfRule>
  </conditionalFormatting>
  <pageMargins left="0.7" right="0.7" top="0.78740157499999996" bottom="0.78740157499999996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46"/>
  <sheetViews>
    <sheetView topLeftCell="A4" workbookViewId="0">
      <selection activeCell="X13" sqref="X13"/>
    </sheetView>
  </sheetViews>
  <sheetFormatPr defaultColWidth="9" defaultRowHeight="14.5" x14ac:dyDescent="0.35"/>
  <cols>
    <col min="1" max="1" width="3.7265625" style="119" customWidth="1"/>
    <col min="2" max="2" width="13.26953125" style="7" customWidth="1"/>
    <col min="3" max="3" width="45.1796875" style="120" customWidth="1"/>
    <col min="4" max="4" width="3.81640625" style="120" customWidth="1"/>
    <col min="5" max="5" width="7.1796875" style="121" hidden="1" customWidth="1"/>
    <col min="6" max="6" width="9.26953125" style="121" customWidth="1"/>
    <col min="7" max="7" width="9.54296875" style="79" customWidth="1"/>
    <col min="8" max="8" width="10.54296875" style="79" customWidth="1"/>
    <col min="9" max="9" width="15.453125" style="79" hidden="1" customWidth="1"/>
    <col min="10" max="10" width="15.54296875" style="79" hidden="1" customWidth="1"/>
    <col min="11" max="11" width="14.54296875" style="79" hidden="1" customWidth="1"/>
    <col min="12" max="13" width="14" style="79" hidden="1" customWidth="1"/>
    <col min="14" max="14" width="14.54296875" style="79" hidden="1" customWidth="1"/>
    <col min="15" max="15" width="14.26953125" style="79" hidden="1" customWidth="1"/>
    <col min="16" max="16" width="16" style="79" hidden="1" customWidth="1"/>
    <col min="17" max="17" width="0" style="7" hidden="1" customWidth="1"/>
    <col min="18" max="18" width="9.54296875" style="79" customWidth="1"/>
    <col min="19" max="19" width="14.1796875" style="79" hidden="1" customWidth="1"/>
    <col min="20" max="24" width="12.7265625" style="7" customWidth="1"/>
    <col min="25" max="257" width="9" style="7"/>
    <col min="258" max="258" width="3.7265625" style="7" customWidth="1"/>
    <col min="259" max="259" width="13.26953125" style="7" customWidth="1"/>
    <col min="260" max="260" width="45.1796875" style="7" customWidth="1"/>
    <col min="261" max="261" width="3.81640625" style="7" customWidth="1"/>
    <col min="262" max="262" width="7.1796875" style="7" customWidth="1"/>
    <col min="263" max="263" width="9.26953125" style="7" customWidth="1"/>
    <col min="264" max="264" width="10.54296875" style="7" customWidth="1"/>
    <col min="265" max="265" width="15.453125" style="7" customWidth="1"/>
    <col min="266" max="266" width="15.54296875" style="7" customWidth="1"/>
    <col min="267" max="267" width="14.54296875" style="7" customWidth="1"/>
    <col min="268" max="269" width="14" style="7" customWidth="1"/>
    <col min="270" max="270" width="14.54296875" style="7" customWidth="1"/>
    <col min="271" max="271" width="14.26953125" style="7" customWidth="1"/>
    <col min="272" max="272" width="16" style="7" customWidth="1"/>
    <col min="273" max="513" width="9" style="7"/>
    <col min="514" max="514" width="3.7265625" style="7" customWidth="1"/>
    <col min="515" max="515" width="13.26953125" style="7" customWidth="1"/>
    <col min="516" max="516" width="45.1796875" style="7" customWidth="1"/>
    <col min="517" max="517" width="3.81640625" style="7" customWidth="1"/>
    <col min="518" max="518" width="7.1796875" style="7" customWidth="1"/>
    <col min="519" max="519" width="9.26953125" style="7" customWidth="1"/>
    <col min="520" max="520" width="10.54296875" style="7" customWidth="1"/>
    <col min="521" max="521" width="15.453125" style="7" customWidth="1"/>
    <col min="522" max="522" width="15.54296875" style="7" customWidth="1"/>
    <col min="523" max="523" width="14.54296875" style="7" customWidth="1"/>
    <col min="524" max="525" width="14" style="7" customWidth="1"/>
    <col min="526" max="526" width="14.54296875" style="7" customWidth="1"/>
    <col min="527" max="527" width="14.26953125" style="7" customWidth="1"/>
    <col min="528" max="528" width="16" style="7" customWidth="1"/>
    <col min="529" max="769" width="9" style="7"/>
    <col min="770" max="770" width="3.7265625" style="7" customWidth="1"/>
    <col min="771" max="771" width="13.26953125" style="7" customWidth="1"/>
    <col min="772" max="772" width="45.1796875" style="7" customWidth="1"/>
    <col min="773" max="773" width="3.81640625" style="7" customWidth="1"/>
    <col min="774" max="774" width="7.1796875" style="7" customWidth="1"/>
    <col min="775" max="775" width="9.26953125" style="7" customWidth="1"/>
    <col min="776" max="776" width="10.54296875" style="7" customWidth="1"/>
    <col min="777" max="777" width="15.453125" style="7" customWidth="1"/>
    <col min="778" max="778" width="15.54296875" style="7" customWidth="1"/>
    <col min="779" max="779" width="14.54296875" style="7" customWidth="1"/>
    <col min="780" max="781" width="14" style="7" customWidth="1"/>
    <col min="782" max="782" width="14.54296875" style="7" customWidth="1"/>
    <col min="783" max="783" width="14.26953125" style="7" customWidth="1"/>
    <col min="784" max="784" width="16" style="7" customWidth="1"/>
    <col min="785" max="1025" width="9" style="7"/>
    <col min="1026" max="1026" width="3.7265625" style="7" customWidth="1"/>
    <col min="1027" max="1027" width="13.26953125" style="7" customWidth="1"/>
    <col min="1028" max="1028" width="45.1796875" style="7" customWidth="1"/>
    <col min="1029" max="1029" width="3.81640625" style="7" customWidth="1"/>
    <col min="1030" max="1030" width="7.1796875" style="7" customWidth="1"/>
    <col min="1031" max="1031" width="9.26953125" style="7" customWidth="1"/>
    <col min="1032" max="1032" width="10.54296875" style="7" customWidth="1"/>
    <col min="1033" max="1033" width="15.453125" style="7" customWidth="1"/>
    <col min="1034" max="1034" width="15.54296875" style="7" customWidth="1"/>
    <col min="1035" max="1035" width="14.54296875" style="7" customWidth="1"/>
    <col min="1036" max="1037" width="14" style="7" customWidth="1"/>
    <col min="1038" max="1038" width="14.54296875" style="7" customWidth="1"/>
    <col min="1039" max="1039" width="14.26953125" style="7" customWidth="1"/>
    <col min="1040" max="1040" width="16" style="7" customWidth="1"/>
    <col min="1041" max="1281" width="9" style="7"/>
    <col min="1282" max="1282" width="3.7265625" style="7" customWidth="1"/>
    <col min="1283" max="1283" width="13.26953125" style="7" customWidth="1"/>
    <col min="1284" max="1284" width="45.1796875" style="7" customWidth="1"/>
    <col min="1285" max="1285" width="3.81640625" style="7" customWidth="1"/>
    <col min="1286" max="1286" width="7.1796875" style="7" customWidth="1"/>
    <col min="1287" max="1287" width="9.26953125" style="7" customWidth="1"/>
    <col min="1288" max="1288" width="10.54296875" style="7" customWidth="1"/>
    <col min="1289" max="1289" width="15.453125" style="7" customWidth="1"/>
    <col min="1290" max="1290" width="15.54296875" style="7" customWidth="1"/>
    <col min="1291" max="1291" width="14.54296875" style="7" customWidth="1"/>
    <col min="1292" max="1293" width="14" style="7" customWidth="1"/>
    <col min="1294" max="1294" width="14.54296875" style="7" customWidth="1"/>
    <col min="1295" max="1295" width="14.26953125" style="7" customWidth="1"/>
    <col min="1296" max="1296" width="16" style="7" customWidth="1"/>
    <col min="1297" max="1537" width="9" style="7"/>
    <col min="1538" max="1538" width="3.7265625" style="7" customWidth="1"/>
    <col min="1539" max="1539" width="13.26953125" style="7" customWidth="1"/>
    <col min="1540" max="1540" width="45.1796875" style="7" customWidth="1"/>
    <col min="1541" max="1541" width="3.81640625" style="7" customWidth="1"/>
    <col min="1542" max="1542" width="7.1796875" style="7" customWidth="1"/>
    <col min="1543" max="1543" width="9.26953125" style="7" customWidth="1"/>
    <col min="1544" max="1544" width="10.54296875" style="7" customWidth="1"/>
    <col min="1545" max="1545" width="15.453125" style="7" customWidth="1"/>
    <col min="1546" max="1546" width="15.54296875" style="7" customWidth="1"/>
    <col min="1547" max="1547" width="14.54296875" style="7" customWidth="1"/>
    <col min="1548" max="1549" width="14" style="7" customWidth="1"/>
    <col min="1550" max="1550" width="14.54296875" style="7" customWidth="1"/>
    <col min="1551" max="1551" width="14.26953125" style="7" customWidth="1"/>
    <col min="1552" max="1552" width="16" style="7" customWidth="1"/>
    <col min="1553" max="1793" width="9" style="7"/>
    <col min="1794" max="1794" width="3.7265625" style="7" customWidth="1"/>
    <col min="1795" max="1795" width="13.26953125" style="7" customWidth="1"/>
    <col min="1796" max="1796" width="45.1796875" style="7" customWidth="1"/>
    <col min="1797" max="1797" width="3.81640625" style="7" customWidth="1"/>
    <col min="1798" max="1798" width="7.1796875" style="7" customWidth="1"/>
    <col min="1799" max="1799" width="9.26953125" style="7" customWidth="1"/>
    <col min="1800" max="1800" width="10.54296875" style="7" customWidth="1"/>
    <col min="1801" max="1801" width="15.453125" style="7" customWidth="1"/>
    <col min="1802" max="1802" width="15.54296875" style="7" customWidth="1"/>
    <col min="1803" max="1803" width="14.54296875" style="7" customWidth="1"/>
    <col min="1804" max="1805" width="14" style="7" customWidth="1"/>
    <col min="1806" max="1806" width="14.54296875" style="7" customWidth="1"/>
    <col min="1807" max="1807" width="14.26953125" style="7" customWidth="1"/>
    <col min="1808" max="1808" width="16" style="7" customWidth="1"/>
    <col min="1809" max="2049" width="9" style="7"/>
    <col min="2050" max="2050" width="3.7265625" style="7" customWidth="1"/>
    <col min="2051" max="2051" width="13.26953125" style="7" customWidth="1"/>
    <col min="2052" max="2052" width="45.1796875" style="7" customWidth="1"/>
    <col min="2053" max="2053" width="3.81640625" style="7" customWidth="1"/>
    <col min="2054" max="2054" width="7.1796875" style="7" customWidth="1"/>
    <col min="2055" max="2055" width="9.26953125" style="7" customWidth="1"/>
    <col min="2056" max="2056" width="10.54296875" style="7" customWidth="1"/>
    <col min="2057" max="2057" width="15.453125" style="7" customWidth="1"/>
    <col min="2058" max="2058" width="15.54296875" style="7" customWidth="1"/>
    <col min="2059" max="2059" width="14.54296875" style="7" customWidth="1"/>
    <col min="2060" max="2061" width="14" style="7" customWidth="1"/>
    <col min="2062" max="2062" width="14.54296875" style="7" customWidth="1"/>
    <col min="2063" max="2063" width="14.26953125" style="7" customWidth="1"/>
    <col min="2064" max="2064" width="16" style="7" customWidth="1"/>
    <col min="2065" max="2305" width="9" style="7"/>
    <col min="2306" max="2306" width="3.7265625" style="7" customWidth="1"/>
    <col min="2307" max="2307" width="13.26953125" style="7" customWidth="1"/>
    <col min="2308" max="2308" width="45.1796875" style="7" customWidth="1"/>
    <col min="2309" max="2309" width="3.81640625" style="7" customWidth="1"/>
    <col min="2310" max="2310" width="7.1796875" style="7" customWidth="1"/>
    <col min="2311" max="2311" width="9.26953125" style="7" customWidth="1"/>
    <col min="2312" max="2312" width="10.54296875" style="7" customWidth="1"/>
    <col min="2313" max="2313" width="15.453125" style="7" customWidth="1"/>
    <col min="2314" max="2314" width="15.54296875" style="7" customWidth="1"/>
    <col min="2315" max="2315" width="14.54296875" style="7" customWidth="1"/>
    <col min="2316" max="2317" width="14" style="7" customWidth="1"/>
    <col min="2318" max="2318" width="14.54296875" style="7" customWidth="1"/>
    <col min="2319" max="2319" width="14.26953125" style="7" customWidth="1"/>
    <col min="2320" max="2320" width="16" style="7" customWidth="1"/>
    <col min="2321" max="2561" width="9" style="7"/>
    <col min="2562" max="2562" width="3.7265625" style="7" customWidth="1"/>
    <col min="2563" max="2563" width="13.26953125" style="7" customWidth="1"/>
    <col min="2564" max="2564" width="45.1796875" style="7" customWidth="1"/>
    <col min="2565" max="2565" width="3.81640625" style="7" customWidth="1"/>
    <col min="2566" max="2566" width="7.1796875" style="7" customWidth="1"/>
    <col min="2567" max="2567" width="9.26953125" style="7" customWidth="1"/>
    <col min="2568" max="2568" width="10.54296875" style="7" customWidth="1"/>
    <col min="2569" max="2569" width="15.453125" style="7" customWidth="1"/>
    <col min="2570" max="2570" width="15.54296875" style="7" customWidth="1"/>
    <col min="2571" max="2571" width="14.54296875" style="7" customWidth="1"/>
    <col min="2572" max="2573" width="14" style="7" customWidth="1"/>
    <col min="2574" max="2574" width="14.54296875" style="7" customWidth="1"/>
    <col min="2575" max="2575" width="14.26953125" style="7" customWidth="1"/>
    <col min="2576" max="2576" width="16" style="7" customWidth="1"/>
    <col min="2577" max="2817" width="9" style="7"/>
    <col min="2818" max="2818" width="3.7265625" style="7" customWidth="1"/>
    <col min="2819" max="2819" width="13.26953125" style="7" customWidth="1"/>
    <col min="2820" max="2820" width="45.1796875" style="7" customWidth="1"/>
    <col min="2821" max="2821" width="3.81640625" style="7" customWidth="1"/>
    <col min="2822" max="2822" width="7.1796875" style="7" customWidth="1"/>
    <col min="2823" max="2823" width="9.26953125" style="7" customWidth="1"/>
    <col min="2824" max="2824" width="10.54296875" style="7" customWidth="1"/>
    <col min="2825" max="2825" width="15.453125" style="7" customWidth="1"/>
    <col min="2826" max="2826" width="15.54296875" style="7" customWidth="1"/>
    <col min="2827" max="2827" width="14.54296875" style="7" customWidth="1"/>
    <col min="2828" max="2829" width="14" style="7" customWidth="1"/>
    <col min="2830" max="2830" width="14.54296875" style="7" customWidth="1"/>
    <col min="2831" max="2831" width="14.26953125" style="7" customWidth="1"/>
    <col min="2832" max="2832" width="16" style="7" customWidth="1"/>
    <col min="2833" max="3073" width="9" style="7"/>
    <col min="3074" max="3074" width="3.7265625" style="7" customWidth="1"/>
    <col min="3075" max="3075" width="13.26953125" style="7" customWidth="1"/>
    <col min="3076" max="3076" width="45.1796875" style="7" customWidth="1"/>
    <col min="3077" max="3077" width="3.81640625" style="7" customWidth="1"/>
    <col min="3078" max="3078" width="7.1796875" style="7" customWidth="1"/>
    <col min="3079" max="3079" width="9.26953125" style="7" customWidth="1"/>
    <col min="3080" max="3080" width="10.54296875" style="7" customWidth="1"/>
    <col min="3081" max="3081" width="15.453125" style="7" customWidth="1"/>
    <col min="3082" max="3082" width="15.54296875" style="7" customWidth="1"/>
    <col min="3083" max="3083" width="14.54296875" style="7" customWidth="1"/>
    <col min="3084" max="3085" width="14" style="7" customWidth="1"/>
    <col min="3086" max="3086" width="14.54296875" style="7" customWidth="1"/>
    <col min="3087" max="3087" width="14.26953125" style="7" customWidth="1"/>
    <col min="3088" max="3088" width="16" style="7" customWidth="1"/>
    <col min="3089" max="3329" width="9" style="7"/>
    <col min="3330" max="3330" width="3.7265625" style="7" customWidth="1"/>
    <col min="3331" max="3331" width="13.26953125" style="7" customWidth="1"/>
    <col min="3332" max="3332" width="45.1796875" style="7" customWidth="1"/>
    <col min="3333" max="3333" width="3.81640625" style="7" customWidth="1"/>
    <col min="3334" max="3334" width="7.1796875" style="7" customWidth="1"/>
    <col min="3335" max="3335" width="9.26953125" style="7" customWidth="1"/>
    <col min="3336" max="3336" width="10.54296875" style="7" customWidth="1"/>
    <col min="3337" max="3337" width="15.453125" style="7" customWidth="1"/>
    <col min="3338" max="3338" width="15.54296875" style="7" customWidth="1"/>
    <col min="3339" max="3339" width="14.54296875" style="7" customWidth="1"/>
    <col min="3340" max="3341" width="14" style="7" customWidth="1"/>
    <col min="3342" max="3342" width="14.54296875" style="7" customWidth="1"/>
    <col min="3343" max="3343" width="14.26953125" style="7" customWidth="1"/>
    <col min="3344" max="3344" width="16" style="7" customWidth="1"/>
    <col min="3345" max="3585" width="9" style="7"/>
    <col min="3586" max="3586" width="3.7265625" style="7" customWidth="1"/>
    <col min="3587" max="3587" width="13.26953125" style="7" customWidth="1"/>
    <col min="3588" max="3588" width="45.1796875" style="7" customWidth="1"/>
    <col min="3589" max="3589" width="3.81640625" style="7" customWidth="1"/>
    <col min="3590" max="3590" width="7.1796875" style="7" customWidth="1"/>
    <col min="3591" max="3591" width="9.26953125" style="7" customWidth="1"/>
    <col min="3592" max="3592" width="10.54296875" style="7" customWidth="1"/>
    <col min="3593" max="3593" width="15.453125" style="7" customWidth="1"/>
    <col min="3594" max="3594" width="15.54296875" style="7" customWidth="1"/>
    <col min="3595" max="3595" width="14.54296875" style="7" customWidth="1"/>
    <col min="3596" max="3597" width="14" style="7" customWidth="1"/>
    <col min="3598" max="3598" width="14.54296875" style="7" customWidth="1"/>
    <col min="3599" max="3599" width="14.26953125" style="7" customWidth="1"/>
    <col min="3600" max="3600" width="16" style="7" customWidth="1"/>
    <col min="3601" max="3841" width="9" style="7"/>
    <col min="3842" max="3842" width="3.7265625" style="7" customWidth="1"/>
    <col min="3843" max="3843" width="13.26953125" style="7" customWidth="1"/>
    <col min="3844" max="3844" width="45.1796875" style="7" customWidth="1"/>
    <col min="3845" max="3845" width="3.81640625" style="7" customWidth="1"/>
    <col min="3846" max="3846" width="7.1796875" style="7" customWidth="1"/>
    <col min="3847" max="3847" width="9.26953125" style="7" customWidth="1"/>
    <col min="3848" max="3848" width="10.54296875" style="7" customWidth="1"/>
    <col min="3849" max="3849" width="15.453125" style="7" customWidth="1"/>
    <col min="3850" max="3850" width="15.54296875" style="7" customWidth="1"/>
    <col min="3851" max="3851" width="14.54296875" style="7" customWidth="1"/>
    <col min="3852" max="3853" width="14" style="7" customWidth="1"/>
    <col min="3854" max="3854" width="14.54296875" style="7" customWidth="1"/>
    <col min="3855" max="3855" width="14.26953125" style="7" customWidth="1"/>
    <col min="3856" max="3856" width="16" style="7" customWidth="1"/>
    <col min="3857" max="4097" width="9" style="7"/>
    <col min="4098" max="4098" width="3.7265625" style="7" customWidth="1"/>
    <col min="4099" max="4099" width="13.26953125" style="7" customWidth="1"/>
    <col min="4100" max="4100" width="45.1796875" style="7" customWidth="1"/>
    <col min="4101" max="4101" width="3.81640625" style="7" customWidth="1"/>
    <col min="4102" max="4102" width="7.1796875" style="7" customWidth="1"/>
    <col min="4103" max="4103" width="9.26953125" style="7" customWidth="1"/>
    <col min="4104" max="4104" width="10.54296875" style="7" customWidth="1"/>
    <col min="4105" max="4105" width="15.453125" style="7" customWidth="1"/>
    <col min="4106" max="4106" width="15.54296875" style="7" customWidth="1"/>
    <col min="4107" max="4107" width="14.54296875" style="7" customWidth="1"/>
    <col min="4108" max="4109" width="14" style="7" customWidth="1"/>
    <col min="4110" max="4110" width="14.54296875" style="7" customWidth="1"/>
    <col min="4111" max="4111" width="14.26953125" style="7" customWidth="1"/>
    <col min="4112" max="4112" width="16" style="7" customWidth="1"/>
    <col min="4113" max="4353" width="9" style="7"/>
    <col min="4354" max="4354" width="3.7265625" style="7" customWidth="1"/>
    <col min="4355" max="4355" width="13.26953125" style="7" customWidth="1"/>
    <col min="4356" max="4356" width="45.1796875" style="7" customWidth="1"/>
    <col min="4357" max="4357" width="3.81640625" style="7" customWidth="1"/>
    <col min="4358" max="4358" width="7.1796875" style="7" customWidth="1"/>
    <col min="4359" max="4359" width="9.26953125" style="7" customWidth="1"/>
    <col min="4360" max="4360" width="10.54296875" style="7" customWidth="1"/>
    <col min="4361" max="4361" width="15.453125" style="7" customWidth="1"/>
    <col min="4362" max="4362" width="15.54296875" style="7" customWidth="1"/>
    <col min="4363" max="4363" width="14.54296875" style="7" customWidth="1"/>
    <col min="4364" max="4365" width="14" style="7" customWidth="1"/>
    <col min="4366" max="4366" width="14.54296875" style="7" customWidth="1"/>
    <col min="4367" max="4367" width="14.26953125" style="7" customWidth="1"/>
    <col min="4368" max="4368" width="16" style="7" customWidth="1"/>
    <col min="4369" max="4609" width="9" style="7"/>
    <col min="4610" max="4610" width="3.7265625" style="7" customWidth="1"/>
    <col min="4611" max="4611" width="13.26953125" style="7" customWidth="1"/>
    <col min="4612" max="4612" width="45.1796875" style="7" customWidth="1"/>
    <col min="4613" max="4613" width="3.81640625" style="7" customWidth="1"/>
    <col min="4614" max="4614" width="7.1796875" style="7" customWidth="1"/>
    <col min="4615" max="4615" width="9.26953125" style="7" customWidth="1"/>
    <col min="4616" max="4616" width="10.54296875" style="7" customWidth="1"/>
    <col min="4617" max="4617" width="15.453125" style="7" customWidth="1"/>
    <col min="4618" max="4618" width="15.54296875" style="7" customWidth="1"/>
    <col min="4619" max="4619" width="14.54296875" style="7" customWidth="1"/>
    <col min="4620" max="4621" width="14" style="7" customWidth="1"/>
    <col min="4622" max="4622" width="14.54296875" style="7" customWidth="1"/>
    <col min="4623" max="4623" width="14.26953125" style="7" customWidth="1"/>
    <col min="4624" max="4624" width="16" style="7" customWidth="1"/>
    <col min="4625" max="4865" width="9" style="7"/>
    <col min="4866" max="4866" width="3.7265625" style="7" customWidth="1"/>
    <col min="4867" max="4867" width="13.26953125" style="7" customWidth="1"/>
    <col min="4868" max="4868" width="45.1796875" style="7" customWidth="1"/>
    <col min="4869" max="4869" width="3.81640625" style="7" customWidth="1"/>
    <col min="4870" max="4870" width="7.1796875" style="7" customWidth="1"/>
    <col min="4871" max="4871" width="9.26953125" style="7" customWidth="1"/>
    <col min="4872" max="4872" width="10.54296875" style="7" customWidth="1"/>
    <col min="4873" max="4873" width="15.453125" style="7" customWidth="1"/>
    <col min="4874" max="4874" width="15.54296875" style="7" customWidth="1"/>
    <col min="4875" max="4875" width="14.54296875" style="7" customWidth="1"/>
    <col min="4876" max="4877" width="14" style="7" customWidth="1"/>
    <col min="4878" max="4878" width="14.54296875" style="7" customWidth="1"/>
    <col min="4879" max="4879" width="14.26953125" style="7" customWidth="1"/>
    <col min="4880" max="4880" width="16" style="7" customWidth="1"/>
    <col min="4881" max="5121" width="9" style="7"/>
    <col min="5122" max="5122" width="3.7265625" style="7" customWidth="1"/>
    <col min="5123" max="5123" width="13.26953125" style="7" customWidth="1"/>
    <col min="5124" max="5124" width="45.1796875" style="7" customWidth="1"/>
    <col min="5125" max="5125" width="3.81640625" style="7" customWidth="1"/>
    <col min="5126" max="5126" width="7.1796875" style="7" customWidth="1"/>
    <col min="5127" max="5127" width="9.26953125" style="7" customWidth="1"/>
    <col min="5128" max="5128" width="10.54296875" style="7" customWidth="1"/>
    <col min="5129" max="5129" width="15.453125" style="7" customWidth="1"/>
    <col min="5130" max="5130" width="15.54296875" style="7" customWidth="1"/>
    <col min="5131" max="5131" width="14.54296875" style="7" customWidth="1"/>
    <col min="5132" max="5133" width="14" style="7" customWidth="1"/>
    <col min="5134" max="5134" width="14.54296875" style="7" customWidth="1"/>
    <col min="5135" max="5135" width="14.26953125" style="7" customWidth="1"/>
    <col min="5136" max="5136" width="16" style="7" customWidth="1"/>
    <col min="5137" max="5377" width="9" style="7"/>
    <col min="5378" max="5378" width="3.7265625" style="7" customWidth="1"/>
    <col min="5379" max="5379" width="13.26953125" style="7" customWidth="1"/>
    <col min="5380" max="5380" width="45.1796875" style="7" customWidth="1"/>
    <col min="5381" max="5381" width="3.81640625" style="7" customWidth="1"/>
    <col min="5382" max="5382" width="7.1796875" style="7" customWidth="1"/>
    <col min="5383" max="5383" width="9.26953125" style="7" customWidth="1"/>
    <col min="5384" max="5384" width="10.54296875" style="7" customWidth="1"/>
    <col min="5385" max="5385" width="15.453125" style="7" customWidth="1"/>
    <col min="5386" max="5386" width="15.54296875" style="7" customWidth="1"/>
    <col min="5387" max="5387" width="14.54296875" style="7" customWidth="1"/>
    <col min="5388" max="5389" width="14" style="7" customWidth="1"/>
    <col min="5390" max="5390" width="14.54296875" style="7" customWidth="1"/>
    <col min="5391" max="5391" width="14.26953125" style="7" customWidth="1"/>
    <col min="5392" max="5392" width="16" style="7" customWidth="1"/>
    <col min="5393" max="5633" width="9" style="7"/>
    <col min="5634" max="5634" width="3.7265625" style="7" customWidth="1"/>
    <col min="5635" max="5635" width="13.26953125" style="7" customWidth="1"/>
    <col min="5636" max="5636" width="45.1796875" style="7" customWidth="1"/>
    <col min="5637" max="5637" width="3.81640625" style="7" customWidth="1"/>
    <col min="5638" max="5638" width="7.1796875" style="7" customWidth="1"/>
    <col min="5639" max="5639" width="9.26953125" style="7" customWidth="1"/>
    <col min="5640" max="5640" width="10.54296875" style="7" customWidth="1"/>
    <col min="5641" max="5641" width="15.453125" style="7" customWidth="1"/>
    <col min="5642" max="5642" width="15.54296875" style="7" customWidth="1"/>
    <col min="5643" max="5643" width="14.54296875" style="7" customWidth="1"/>
    <col min="5644" max="5645" width="14" style="7" customWidth="1"/>
    <col min="5646" max="5646" width="14.54296875" style="7" customWidth="1"/>
    <col min="5647" max="5647" width="14.26953125" style="7" customWidth="1"/>
    <col min="5648" max="5648" width="16" style="7" customWidth="1"/>
    <col min="5649" max="5889" width="9" style="7"/>
    <col min="5890" max="5890" width="3.7265625" style="7" customWidth="1"/>
    <col min="5891" max="5891" width="13.26953125" style="7" customWidth="1"/>
    <col min="5892" max="5892" width="45.1796875" style="7" customWidth="1"/>
    <col min="5893" max="5893" width="3.81640625" style="7" customWidth="1"/>
    <col min="5894" max="5894" width="7.1796875" style="7" customWidth="1"/>
    <col min="5895" max="5895" width="9.26953125" style="7" customWidth="1"/>
    <col min="5896" max="5896" width="10.54296875" style="7" customWidth="1"/>
    <col min="5897" max="5897" width="15.453125" style="7" customWidth="1"/>
    <col min="5898" max="5898" width="15.54296875" style="7" customWidth="1"/>
    <col min="5899" max="5899" width="14.54296875" style="7" customWidth="1"/>
    <col min="5900" max="5901" width="14" style="7" customWidth="1"/>
    <col min="5902" max="5902" width="14.54296875" style="7" customWidth="1"/>
    <col min="5903" max="5903" width="14.26953125" style="7" customWidth="1"/>
    <col min="5904" max="5904" width="16" style="7" customWidth="1"/>
    <col min="5905" max="6145" width="9" style="7"/>
    <col min="6146" max="6146" width="3.7265625" style="7" customWidth="1"/>
    <col min="6147" max="6147" width="13.26953125" style="7" customWidth="1"/>
    <col min="6148" max="6148" width="45.1796875" style="7" customWidth="1"/>
    <col min="6149" max="6149" width="3.81640625" style="7" customWidth="1"/>
    <col min="6150" max="6150" width="7.1796875" style="7" customWidth="1"/>
    <col min="6151" max="6151" width="9.26953125" style="7" customWidth="1"/>
    <col min="6152" max="6152" width="10.54296875" style="7" customWidth="1"/>
    <col min="6153" max="6153" width="15.453125" style="7" customWidth="1"/>
    <col min="6154" max="6154" width="15.54296875" style="7" customWidth="1"/>
    <col min="6155" max="6155" width="14.54296875" style="7" customWidth="1"/>
    <col min="6156" max="6157" width="14" style="7" customWidth="1"/>
    <col min="6158" max="6158" width="14.54296875" style="7" customWidth="1"/>
    <col min="6159" max="6159" width="14.26953125" style="7" customWidth="1"/>
    <col min="6160" max="6160" width="16" style="7" customWidth="1"/>
    <col min="6161" max="6401" width="9" style="7"/>
    <col min="6402" max="6402" width="3.7265625" style="7" customWidth="1"/>
    <col min="6403" max="6403" width="13.26953125" style="7" customWidth="1"/>
    <col min="6404" max="6404" width="45.1796875" style="7" customWidth="1"/>
    <col min="6405" max="6405" width="3.81640625" style="7" customWidth="1"/>
    <col min="6406" max="6406" width="7.1796875" style="7" customWidth="1"/>
    <col min="6407" max="6407" width="9.26953125" style="7" customWidth="1"/>
    <col min="6408" max="6408" width="10.54296875" style="7" customWidth="1"/>
    <col min="6409" max="6409" width="15.453125" style="7" customWidth="1"/>
    <col min="6410" max="6410" width="15.54296875" style="7" customWidth="1"/>
    <col min="6411" max="6411" width="14.54296875" style="7" customWidth="1"/>
    <col min="6412" max="6413" width="14" style="7" customWidth="1"/>
    <col min="6414" max="6414" width="14.54296875" style="7" customWidth="1"/>
    <col min="6415" max="6415" width="14.26953125" style="7" customWidth="1"/>
    <col min="6416" max="6416" width="16" style="7" customWidth="1"/>
    <col min="6417" max="6657" width="9" style="7"/>
    <col min="6658" max="6658" width="3.7265625" style="7" customWidth="1"/>
    <col min="6659" max="6659" width="13.26953125" style="7" customWidth="1"/>
    <col min="6660" max="6660" width="45.1796875" style="7" customWidth="1"/>
    <col min="6661" max="6661" width="3.81640625" style="7" customWidth="1"/>
    <col min="6662" max="6662" width="7.1796875" style="7" customWidth="1"/>
    <col min="6663" max="6663" width="9.26953125" style="7" customWidth="1"/>
    <col min="6664" max="6664" width="10.54296875" style="7" customWidth="1"/>
    <col min="6665" max="6665" width="15.453125" style="7" customWidth="1"/>
    <col min="6666" max="6666" width="15.54296875" style="7" customWidth="1"/>
    <col min="6667" max="6667" width="14.54296875" style="7" customWidth="1"/>
    <col min="6668" max="6669" width="14" style="7" customWidth="1"/>
    <col min="6670" max="6670" width="14.54296875" style="7" customWidth="1"/>
    <col min="6671" max="6671" width="14.26953125" style="7" customWidth="1"/>
    <col min="6672" max="6672" width="16" style="7" customWidth="1"/>
    <col min="6673" max="6913" width="9" style="7"/>
    <col min="6914" max="6914" width="3.7265625" style="7" customWidth="1"/>
    <col min="6915" max="6915" width="13.26953125" style="7" customWidth="1"/>
    <col min="6916" max="6916" width="45.1796875" style="7" customWidth="1"/>
    <col min="6917" max="6917" width="3.81640625" style="7" customWidth="1"/>
    <col min="6918" max="6918" width="7.1796875" style="7" customWidth="1"/>
    <col min="6919" max="6919" width="9.26953125" style="7" customWidth="1"/>
    <col min="6920" max="6920" width="10.54296875" style="7" customWidth="1"/>
    <col min="6921" max="6921" width="15.453125" style="7" customWidth="1"/>
    <col min="6922" max="6922" width="15.54296875" style="7" customWidth="1"/>
    <col min="6923" max="6923" width="14.54296875" style="7" customWidth="1"/>
    <col min="6924" max="6925" width="14" style="7" customWidth="1"/>
    <col min="6926" max="6926" width="14.54296875" style="7" customWidth="1"/>
    <col min="6927" max="6927" width="14.26953125" style="7" customWidth="1"/>
    <col min="6928" max="6928" width="16" style="7" customWidth="1"/>
    <col min="6929" max="7169" width="9" style="7"/>
    <col min="7170" max="7170" width="3.7265625" style="7" customWidth="1"/>
    <col min="7171" max="7171" width="13.26953125" style="7" customWidth="1"/>
    <col min="7172" max="7172" width="45.1796875" style="7" customWidth="1"/>
    <col min="7173" max="7173" width="3.81640625" style="7" customWidth="1"/>
    <col min="7174" max="7174" width="7.1796875" style="7" customWidth="1"/>
    <col min="7175" max="7175" width="9.26953125" style="7" customWidth="1"/>
    <col min="7176" max="7176" width="10.54296875" style="7" customWidth="1"/>
    <col min="7177" max="7177" width="15.453125" style="7" customWidth="1"/>
    <col min="7178" max="7178" width="15.54296875" style="7" customWidth="1"/>
    <col min="7179" max="7179" width="14.54296875" style="7" customWidth="1"/>
    <col min="7180" max="7181" width="14" style="7" customWidth="1"/>
    <col min="7182" max="7182" width="14.54296875" style="7" customWidth="1"/>
    <col min="7183" max="7183" width="14.26953125" style="7" customWidth="1"/>
    <col min="7184" max="7184" width="16" style="7" customWidth="1"/>
    <col min="7185" max="7425" width="9" style="7"/>
    <col min="7426" max="7426" width="3.7265625" style="7" customWidth="1"/>
    <col min="7427" max="7427" width="13.26953125" style="7" customWidth="1"/>
    <col min="7428" max="7428" width="45.1796875" style="7" customWidth="1"/>
    <col min="7429" max="7429" width="3.81640625" style="7" customWidth="1"/>
    <col min="7430" max="7430" width="7.1796875" style="7" customWidth="1"/>
    <col min="7431" max="7431" width="9.26953125" style="7" customWidth="1"/>
    <col min="7432" max="7432" width="10.54296875" style="7" customWidth="1"/>
    <col min="7433" max="7433" width="15.453125" style="7" customWidth="1"/>
    <col min="7434" max="7434" width="15.54296875" style="7" customWidth="1"/>
    <col min="7435" max="7435" width="14.54296875" style="7" customWidth="1"/>
    <col min="7436" max="7437" width="14" style="7" customWidth="1"/>
    <col min="7438" max="7438" width="14.54296875" style="7" customWidth="1"/>
    <col min="7439" max="7439" width="14.26953125" style="7" customWidth="1"/>
    <col min="7440" max="7440" width="16" style="7" customWidth="1"/>
    <col min="7441" max="7681" width="9" style="7"/>
    <col min="7682" max="7682" width="3.7265625" style="7" customWidth="1"/>
    <col min="7683" max="7683" width="13.26953125" style="7" customWidth="1"/>
    <col min="7684" max="7684" width="45.1796875" style="7" customWidth="1"/>
    <col min="7685" max="7685" width="3.81640625" style="7" customWidth="1"/>
    <col min="7686" max="7686" width="7.1796875" style="7" customWidth="1"/>
    <col min="7687" max="7687" width="9.26953125" style="7" customWidth="1"/>
    <col min="7688" max="7688" width="10.54296875" style="7" customWidth="1"/>
    <col min="7689" max="7689" width="15.453125" style="7" customWidth="1"/>
    <col min="7690" max="7690" width="15.54296875" style="7" customWidth="1"/>
    <col min="7691" max="7691" width="14.54296875" style="7" customWidth="1"/>
    <col min="7692" max="7693" width="14" style="7" customWidth="1"/>
    <col min="7694" max="7694" width="14.54296875" style="7" customWidth="1"/>
    <col min="7695" max="7695" width="14.26953125" style="7" customWidth="1"/>
    <col min="7696" max="7696" width="16" style="7" customWidth="1"/>
    <col min="7697" max="7937" width="9" style="7"/>
    <col min="7938" max="7938" width="3.7265625" style="7" customWidth="1"/>
    <col min="7939" max="7939" width="13.26953125" style="7" customWidth="1"/>
    <col min="7940" max="7940" width="45.1796875" style="7" customWidth="1"/>
    <col min="7941" max="7941" width="3.81640625" style="7" customWidth="1"/>
    <col min="7942" max="7942" width="7.1796875" style="7" customWidth="1"/>
    <col min="7943" max="7943" width="9.26953125" style="7" customWidth="1"/>
    <col min="7944" max="7944" width="10.54296875" style="7" customWidth="1"/>
    <col min="7945" max="7945" width="15.453125" style="7" customWidth="1"/>
    <col min="7946" max="7946" width="15.54296875" style="7" customWidth="1"/>
    <col min="7947" max="7947" width="14.54296875" style="7" customWidth="1"/>
    <col min="7948" max="7949" width="14" style="7" customWidth="1"/>
    <col min="7950" max="7950" width="14.54296875" style="7" customWidth="1"/>
    <col min="7951" max="7951" width="14.26953125" style="7" customWidth="1"/>
    <col min="7952" max="7952" width="16" style="7" customWidth="1"/>
    <col min="7953" max="8193" width="9" style="7"/>
    <col min="8194" max="8194" width="3.7265625" style="7" customWidth="1"/>
    <col min="8195" max="8195" width="13.26953125" style="7" customWidth="1"/>
    <col min="8196" max="8196" width="45.1796875" style="7" customWidth="1"/>
    <col min="8197" max="8197" width="3.81640625" style="7" customWidth="1"/>
    <col min="8198" max="8198" width="7.1796875" style="7" customWidth="1"/>
    <col min="8199" max="8199" width="9.26953125" style="7" customWidth="1"/>
    <col min="8200" max="8200" width="10.54296875" style="7" customWidth="1"/>
    <col min="8201" max="8201" width="15.453125" style="7" customWidth="1"/>
    <col min="8202" max="8202" width="15.54296875" style="7" customWidth="1"/>
    <col min="8203" max="8203" width="14.54296875" style="7" customWidth="1"/>
    <col min="8204" max="8205" width="14" style="7" customWidth="1"/>
    <col min="8206" max="8206" width="14.54296875" style="7" customWidth="1"/>
    <col min="8207" max="8207" width="14.26953125" style="7" customWidth="1"/>
    <col min="8208" max="8208" width="16" style="7" customWidth="1"/>
    <col min="8209" max="8449" width="9" style="7"/>
    <col min="8450" max="8450" width="3.7265625" style="7" customWidth="1"/>
    <col min="8451" max="8451" width="13.26953125" style="7" customWidth="1"/>
    <col min="8452" max="8452" width="45.1796875" style="7" customWidth="1"/>
    <col min="8453" max="8453" width="3.81640625" style="7" customWidth="1"/>
    <col min="8454" max="8454" width="7.1796875" style="7" customWidth="1"/>
    <col min="8455" max="8455" width="9.26953125" style="7" customWidth="1"/>
    <col min="8456" max="8456" width="10.54296875" style="7" customWidth="1"/>
    <col min="8457" max="8457" width="15.453125" style="7" customWidth="1"/>
    <col min="8458" max="8458" width="15.54296875" style="7" customWidth="1"/>
    <col min="8459" max="8459" width="14.54296875" style="7" customWidth="1"/>
    <col min="8460" max="8461" width="14" style="7" customWidth="1"/>
    <col min="8462" max="8462" width="14.54296875" style="7" customWidth="1"/>
    <col min="8463" max="8463" width="14.26953125" style="7" customWidth="1"/>
    <col min="8464" max="8464" width="16" style="7" customWidth="1"/>
    <col min="8465" max="8705" width="9" style="7"/>
    <col min="8706" max="8706" width="3.7265625" style="7" customWidth="1"/>
    <col min="8707" max="8707" width="13.26953125" style="7" customWidth="1"/>
    <col min="8708" max="8708" width="45.1796875" style="7" customWidth="1"/>
    <col min="8709" max="8709" width="3.81640625" style="7" customWidth="1"/>
    <col min="8710" max="8710" width="7.1796875" style="7" customWidth="1"/>
    <col min="8711" max="8711" width="9.26953125" style="7" customWidth="1"/>
    <col min="8712" max="8712" width="10.54296875" style="7" customWidth="1"/>
    <col min="8713" max="8713" width="15.453125" style="7" customWidth="1"/>
    <col min="8714" max="8714" width="15.54296875" style="7" customWidth="1"/>
    <col min="8715" max="8715" width="14.54296875" style="7" customWidth="1"/>
    <col min="8716" max="8717" width="14" style="7" customWidth="1"/>
    <col min="8718" max="8718" width="14.54296875" style="7" customWidth="1"/>
    <col min="8719" max="8719" width="14.26953125" style="7" customWidth="1"/>
    <col min="8720" max="8720" width="16" style="7" customWidth="1"/>
    <col min="8721" max="8961" width="9" style="7"/>
    <col min="8962" max="8962" width="3.7265625" style="7" customWidth="1"/>
    <col min="8963" max="8963" width="13.26953125" style="7" customWidth="1"/>
    <col min="8964" max="8964" width="45.1796875" style="7" customWidth="1"/>
    <col min="8965" max="8965" width="3.81640625" style="7" customWidth="1"/>
    <col min="8966" max="8966" width="7.1796875" style="7" customWidth="1"/>
    <col min="8967" max="8967" width="9.26953125" style="7" customWidth="1"/>
    <col min="8968" max="8968" width="10.54296875" style="7" customWidth="1"/>
    <col min="8969" max="8969" width="15.453125" style="7" customWidth="1"/>
    <col min="8970" max="8970" width="15.54296875" style="7" customWidth="1"/>
    <col min="8971" max="8971" width="14.54296875" style="7" customWidth="1"/>
    <col min="8972" max="8973" width="14" style="7" customWidth="1"/>
    <col min="8974" max="8974" width="14.54296875" style="7" customWidth="1"/>
    <col min="8975" max="8975" width="14.26953125" style="7" customWidth="1"/>
    <col min="8976" max="8976" width="16" style="7" customWidth="1"/>
    <col min="8977" max="9217" width="9" style="7"/>
    <col min="9218" max="9218" width="3.7265625" style="7" customWidth="1"/>
    <col min="9219" max="9219" width="13.26953125" style="7" customWidth="1"/>
    <col min="9220" max="9220" width="45.1796875" style="7" customWidth="1"/>
    <col min="9221" max="9221" width="3.81640625" style="7" customWidth="1"/>
    <col min="9222" max="9222" width="7.1796875" style="7" customWidth="1"/>
    <col min="9223" max="9223" width="9.26953125" style="7" customWidth="1"/>
    <col min="9224" max="9224" width="10.54296875" style="7" customWidth="1"/>
    <col min="9225" max="9225" width="15.453125" style="7" customWidth="1"/>
    <col min="9226" max="9226" width="15.54296875" style="7" customWidth="1"/>
    <col min="9227" max="9227" width="14.54296875" style="7" customWidth="1"/>
    <col min="9228" max="9229" width="14" style="7" customWidth="1"/>
    <col min="9230" max="9230" width="14.54296875" style="7" customWidth="1"/>
    <col min="9231" max="9231" width="14.26953125" style="7" customWidth="1"/>
    <col min="9232" max="9232" width="16" style="7" customWidth="1"/>
    <col min="9233" max="9473" width="9" style="7"/>
    <col min="9474" max="9474" width="3.7265625" style="7" customWidth="1"/>
    <col min="9475" max="9475" width="13.26953125" style="7" customWidth="1"/>
    <col min="9476" max="9476" width="45.1796875" style="7" customWidth="1"/>
    <col min="9477" max="9477" width="3.81640625" style="7" customWidth="1"/>
    <col min="9478" max="9478" width="7.1796875" style="7" customWidth="1"/>
    <col min="9479" max="9479" width="9.26953125" style="7" customWidth="1"/>
    <col min="9480" max="9480" width="10.54296875" style="7" customWidth="1"/>
    <col min="9481" max="9481" width="15.453125" style="7" customWidth="1"/>
    <col min="9482" max="9482" width="15.54296875" style="7" customWidth="1"/>
    <col min="9483" max="9483" width="14.54296875" style="7" customWidth="1"/>
    <col min="9484" max="9485" width="14" style="7" customWidth="1"/>
    <col min="9486" max="9486" width="14.54296875" style="7" customWidth="1"/>
    <col min="9487" max="9487" width="14.26953125" style="7" customWidth="1"/>
    <col min="9488" max="9488" width="16" style="7" customWidth="1"/>
    <col min="9489" max="9729" width="9" style="7"/>
    <col min="9730" max="9730" width="3.7265625" style="7" customWidth="1"/>
    <col min="9731" max="9731" width="13.26953125" style="7" customWidth="1"/>
    <col min="9732" max="9732" width="45.1796875" style="7" customWidth="1"/>
    <col min="9733" max="9733" width="3.81640625" style="7" customWidth="1"/>
    <col min="9734" max="9734" width="7.1796875" style="7" customWidth="1"/>
    <col min="9735" max="9735" width="9.26953125" style="7" customWidth="1"/>
    <col min="9736" max="9736" width="10.54296875" style="7" customWidth="1"/>
    <col min="9737" max="9737" width="15.453125" style="7" customWidth="1"/>
    <col min="9738" max="9738" width="15.54296875" style="7" customWidth="1"/>
    <col min="9739" max="9739" width="14.54296875" style="7" customWidth="1"/>
    <col min="9740" max="9741" width="14" style="7" customWidth="1"/>
    <col min="9742" max="9742" width="14.54296875" style="7" customWidth="1"/>
    <col min="9743" max="9743" width="14.26953125" style="7" customWidth="1"/>
    <col min="9744" max="9744" width="16" style="7" customWidth="1"/>
    <col min="9745" max="9985" width="9" style="7"/>
    <col min="9986" max="9986" width="3.7265625" style="7" customWidth="1"/>
    <col min="9987" max="9987" width="13.26953125" style="7" customWidth="1"/>
    <col min="9988" max="9988" width="45.1796875" style="7" customWidth="1"/>
    <col min="9989" max="9989" width="3.81640625" style="7" customWidth="1"/>
    <col min="9990" max="9990" width="7.1796875" style="7" customWidth="1"/>
    <col min="9991" max="9991" width="9.26953125" style="7" customWidth="1"/>
    <col min="9992" max="9992" width="10.54296875" style="7" customWidth="1"/>
    <col min="9993" max="9993" width="15.453125" style="7" customWidth="1"/>
    <col min="9994" max="9994" width="15.54296875" style="7" customWidth="1"/>
    <col min="9995" max="9995" width="14.54296875" style="7" customWidth="1"/>
    <col min="9996" max="9997" width="14" style="7" customWidth="1"/>
    <col min="9998" max="9998" width="14.54296875" style="7" customWidth="1"/>
    <col min="9999" max="9999" width="14.26953125" style="7" customWidth="1"/>
    <col min="10000" max="10000" width="16" style="7" customWidth="1"/>
    <col min="10001" max="10241" width="9" style="7"/>
    <col min="10242" max="10242" width="3.7265625" style="7" customWidth="1"/>
    <col min="10243" max="10243" width="13.26953125" style="7" customWidth="1"/>
    <col min="10244" max="10244" width="45.1796875" style="7" customWidth="1"/>
    <col min="10245" max="10245" width="3.81640625" style="7" customWidth="1"/>
    <col min="10246" max="10246" width="7.1796875" style="7" customWidth="1"/>
    <col min="10247" max="10247" width="9.26953125" style="7" customWidth="1"/>
    <col min="10248" max="10248" width="10.54296875" style="7" customWidth="1"/>
    <col min="10249" max="10249" width="15.453125" style="7" customWidth="1"/>
    <col min="10250" max="10250" width="15.54296875" style="7" customWidth="1"/>
    <col min="10251" max="10251" width="14.54296875" style="7" customWidth="1"/>
    <col min="10252" max="10253" width="14" style="7" customWidth="1"/>
    <col min="10254" max="10254" width="14.54296875" style="7" customWidth="1"/>
    <col min="10255" max="10255" width="14.26953125" style="7" customWidth="1"/>
    <col min="10256" max="10256" width="16" style="7" customWidth="1"/>
    <col min="10257" max="10497" width="9" style="7"/>
    <col min="10498" max="10498" width="3.7265625" style="7" customWidth="1"/>
    <col min="10499" max="10499" width="13.26953125" style="7" customWidth="1"/>
    <col min="10500" max="10500" width="45.1796875" style="7" customWidth="1"/>
    <col min="10501" max="10501" width="3.81640625" style="7" customWidth="1"/>
    <col min="10502" max="10502" width="7.1796875" style="7" customWidth="1"/>
    <col min="10503" max="10503" width="9.26953125" style="7" customWidth="1"/>
    <col min="10504" max="10504" width="10.54296875" style="7" customWidth="1"/>
    <col min="10505" max="10505" width="15.453125" style="7" customWidth="1"/>
    <col min="10506" max="10506" width="15.54296875" style="7" customWidth="1"/>
    <col min="10507" max="10507" width="14.54296875" style="7" customWidth="1"/>
    <col min="10508" max="10509" width="14" style="7" customWidth="1"/>
    <col min="10510" max="10510" width="14.54296875" style="7" customWidth="1"/>
    <col min="10511" max="10511" width="14.26953125" style="7" customWidth="1"/>
    <col min="10512" max="10512" width="16" style="7" customWidth="1"/>
    <col min="10513" max="10753" width="9" style="7"/>
    <col min="10754" max="10754" width="3.7265625" style="7" customWidth="1"/>
    <col min="10755" max="10755" width="13.26953125" style="7" customWidth="1"/>
    <col min="10756" max="10756" width="45.1796875" style="7" customWidth="1"/>
    <col min="10757" max="10757" width="3.81640625" style="7" customWidth="1"/>
    <col min="10758" max="10758" width="7.1796875" style="7" customWidth="1"/>
    <col min="10759" max="10759" width="9.26953125" style="7" customWidth="1"/>
    <col min="10760" max="10760" width="10.54296875" style="7" customWidth="1"/>
    <col min="10761" max="10761" width="15.453125" style="7" customWidth="1"/>
    <col min="10762" max="10762" width="15.54296875" style="7" customWidth="1"/>
    <col min="10763" max="10763" width="14.54296875" style="7" customWidth="1"/>
    <col min="10764" max="10765" width="14" style="7" customWidth="1"/>
    <col min="10766" max="10766" width="14.54296875" style="7" customWidth="1"/>
    <col min="10767" max="10767" width="14.26953125" style="7" customWidth="1"/>
    <col min="10768" max="10768" width="16" style="7" customWidth="1"/>
    <col min="10769" max="11009" width="9" style="7"/>
    <col min="11010" max="11010" width="3.7265625" style="7" customWidth="1"/>
    <col min="11011" max="11011" width="13.26953125" style="7" customWidth="1"/>
    <col min="11012" max="11012" width="45.1796875" style="7" customWidth="1"/>
    <col min="11013" max="11013" width="3.81640625" style="7" customWidth="1"/>
    <col min="11014" max="11014" width="7.1796875" style="7" customWidth="1"/>
    <col min="11015" max="11015" width="9.26953125" style="7" customWidth="1"/>
    <col min="11016" max="11016" width="10.54296875" style="7" customWidth="1"/>
    <col min="11017" max="11017" width="15.453125" style="7" customWidth="1"/>
    <col min="11018" max="11018" width="15.54296875" style="7" customWidth="1"/>
    <col min="11019" max="11019" width="14.54296875" style="7" customWidth="1"/>
    <col min="11020" max="11021" width="14" style="7" customWidth="1"/>
    <col min="11022" max="11022" width="14.54296875" style="7" customWidth="1"/>
    <col min="11023" max="11023" width="14.26953125" style="7" customWidth="1"/>
    <col min="11024" max="11024" width="16" style="7" customWidth="1"/>
    <col min="11025" max="11265" width="9" style="7"/>
    <col min="11266" max="11266" width="3.7265625" style="7" customWidth="1"/>
    <col min="11267" max="11267" width="13.26953125" style="7" customWidth="1"/>
    <col min="11268" max="11268" width="45.1796875" style="7" customWidth="1"/>
    <col min="11269" max="11269" width="3.81640625" style="7" customWidth="1"/>
    <col min="11270" max="11270" width="7.1796875" style="7" customWidth="1"/>
    <col min="11271" max="11271" width="9.26953125" style="7" customWidth="1"/>
    <col min="11272" max="11272" width="10.54296875" style="7" customWidth="1"/>
    <col min="11273" max="11273" width="15.453125" style="7" customWidth="1"/>
    <col min="11274" max="11274" width="15.54296875" style="7" customWidth="1"/>
    <col min="11275" max="11275" width="14.54296875" style="7" customWidth="1"/>
    <col min="11276" max="11277" width="14" style="7" customWidth="1"/>
    <col min="11278" max="11278" width="14.54296875" style="7" customWidth="1"/>
    <col min="11279" max="11279" width="14.26953125" style="7" customWidth="1"/>
    <col min="11280" max="11280" width="16" style="7" customWidth="1"/>
    <col min="11281" max="11521" width="9" style="7"/>
    <col min="11522" max="11522" width="3.7265625" style="7" customWidth="1"/>
    <col min="11523" max="11523" width="13.26953125" style="7" customWidth="1"/>
    <col min="11524" max="11524" width="45.1796875" style="7" customWidth="1"/>
    <col min="11525" max="11525" width="3.81640625" style="7" customWidth="1"/>
    <col min="11526" max="11526" width="7.1796875" style="7" customWidth="1"/>
    <col min="11527" max="11527" width="9.26953125" style="7" customWidth="1"/>
    <col min="11528" max="11528" width="10.54296875" style="7" customWidth="1"/>
    <col min="11529" max="11529" width="15.453125" style="7" customWidth="1"/>
    <col min="11530" max="11530" width="15.54296875" style="7" customWidth="1"/>
    <col min="11531" max="11531" width="14.54296875" style="7" customWidth="1"/>
    <col min="11532" max="11533" width="14" style="7" customWidth="1"/>
    <col min="11534" max="11534" width="14.54296875" style="7" customWidth="1"/>
    <col min="11535" max="11535" width="14.26953125" style="7" customWidth="1"/>
    <col min="11536" max="11536" width="16" style="7" customWidth="1"/>
    <col min="11537" max="11777" width="9" style="7"/>
    <col min="11778" max="11778" width="3.7265625" style="7" customWidth="1"/>
    <col min="11779" max="11779" width="13.26953125" style="7" customWidth="1"/>
    <col min="11780" max="11780" width="45.1796875" style="7" customWidth="1"/>
    <col min="11781" max="11781" width="3.81640625" style="7" customWidth="1"/>
    <col min="11782" max="11782" width="7.1796875" style="7" customWidth="1"/>
    <col min="11783" max="11783" width="9.26953125" style="7" customWidth="1"/>
    <col min="11784" max="11784" width="10.54296875" style="7" customWidth="1"/>
    <col min="11785" max="11785" width="15.453125" style="7" customWidth="1"/>
    <col min="11786" max="11786" width="15.54296875" style="7" customWidth="1"/>
    <col min="11787" max="11787" width="14.54296875" style="7" customWidth="1"/>
    <col min="11788" max="11789" width="14" style="7" customWidth="1"/>
    <col min="11790" max="11790" width="14.54296875" style="7" customWidth="1"/>
    <col min="11791" max="11791" width="14.26953125" style="7" customWidth="1"/>
    <col min="11792" max="11792" width="16" style="7" customWidth="1"/>
    <col min="11793" max="12033" width="9" style="7"/>
    <col min="12034" max="12034" width="3.7265625" style="7" customWidth="1"/>
    <col min="12035" max="12035" width="13.26953125" style="7" customWidth="1"/>
    <col min="12036" max="12036" width="45.1796875" style="7" customWidth="1"/>
    <col min="12037" max="12037" width="3.81640625" style="7" customWidth="1"/>
    <col min="12038" max="12038" width="7.1796875" style="7" customWidth="1"/>
    <col min="12039" max="12039" width="9.26953125" style="7" customWidth="1"/>
    <col min="12040" max="12040" width="10.54296875" style="7" customWidth="1"/>
    <col min="12041" max="12041" width="15.453125" style="7" customWidth="1"/>
    <col min="12042" max="12042" width="15.54296875" style="7" customWidth="1"/>
    <col min="12043" max="12043" width="14.54296875" style="7" customWidth="1"/>
    <col min="12044" max="12045" width="14" style="7" customWidth="1"/>
    <col min="12046" max="12046" width="14.54296875" style="7" customWidth="1"/>
    <col min="12047" max="12047" width="14.26953125" style="7" customWidth="1"/>
    <col min="12048" max="12048" width="16" style="7" customWidth="1"/>
    <col min="12049" max="12289" width="9" style="7"/>
    <col min="12290" max="12290" width="3.7265625" style="7" customWidth="1"/>
    <col min="12291" max="12291" width="13.26953125" style="7" customWidth="1"/>
    <col min="12292" max="12292" width="45.1796875" style="7" customWidth="1"/>
    <col min="12293" max="12293" width="3.81640625" style="7" customWidth="1"/>
    <col min="12294" max="12294" width="7.1796875" style="7" customWidth="1"/>
    <col min="12295" max="12295" width="9.26953125" style="7" customWidth="1"/>
    <col min="12296" max="12296" width="10.54296875" style="7" customWidth="1"/>
    <col min="12297" max="12297" width="15.453125" style="7" customWidth="1"/>
    <col min="12298" max="12298" width="15.54296875" style="7" customWidth="1"/>
    <col min="12299" max="12299" width="14.54296875" style="7" customWidth="1"/>
    <col min="12300" max="12301" width="14" style="7" customWidth="1"/>
    <col min="12302" max="12302" width="14.54296875" style="7" customWidth="1"/>
    <col min="12303" max="12303" width="14.26953125" style="7" customWidth="1"/>
    <col min="12304" max="12304" width="16" style="7" customWidth="1"/>
    <col min="12305" max="12545" width="9" style="7"/>
    <col min="12546" max="12546" width="3.7265625" style="7" customWidth="1"/>
    <col min="12547" max="12547" width="13.26953125" style="7" customWidth="1"/>
    <col min="12548" max="12548" width="45.1796875" style="7" customWidth="1"/>
    <col min="12549" max="12549" width="3.81640625" style="7" customWidth="1"/>
    <col min="12550" max="12550" width="7.1796875" style="7" customWidth="1"/>
    <col min="12551" max="12551" width="9.26953125" style="7" customWidth="1"/>
    <col min="12552" max="12552" width="10.54296875" style="7" customWidth="1"/>
    <col min="12553" max="12553" width="15.453125" style="7" customWidth="1"/>
    <col min="12554" max="12554" width="15.54296875" style="7" customWidth="1"/>
    <col min="12555" max="12555" width="14.54296875" style="7" customWidth="1"/>
    <col min="12556" max="12557" width="14" style="7" customWidth="1"/>
    <col min="12558" max="12558" width="14.54296875" style="7" customWidth="1"/>
    <col min="12559" max="12559" width="14.26953125" style="7" customWidth="1"/>
    <col min="12560" max="12560" width="16" style="7" customWidth="1"/>
    <col min="12561" max="12801" width="9" style="7"/>
    <col min="12802" max="12802" width="3.7265625" style="7" customWidth="1"/>
    <col min="12803" max="12803" width="13.26953125" style="7" customWidth="1"/>
    <col min="12804" max="12804" width="45.1796875" style="7" customWidth="1"/>
    <col min="12805" max="12805" width="3.81640625" style="7" customWidth="1"/>
    <col min="12806" max="12806" width="7.1796875" style="7" customWidth="1"/>
    <col min="12807" max="12807" width="9.26953125" style="7" customWidth="1"/>
    <col min="12808" max="12808" width="10.54296875" style="7" customWidth="1"/>
    <col min="12809" max="12809" width="15.453125" style="7" customWidth="1"/>
    <col min="12810" max="12810" width="15.54296875" style="7" customWidth="1"/>
    <col min="12811" max="12811" width="14.54296875" style="7" customWidth="1"/>
    <col min="12812" max="12813" width="14" style="7" customWidth="1"/>
    <col min="12814" max="12814" width="14.54296875" style="7" customWidth="1"/>
    <col min="12815" max="12815" width="14.26953125" style="7" customWidth="1"/>
    <col min="12816" max="12816" width="16" style="7" customWidth="1"/>
    <col min="12817" max="13057" width="9" style="7"/>
    <col min="13058" max="13058" width="3.7265625" style="7" customWidth="1"/>
    <col min="13059" max="13059" width="13.26953125" style="7" customWidth="1"/>
    <col min="13060" max="13060" width="45.1796875" style="7" customWidth="1"/>
    <col min="13061" max="13061" width="3.81640625" style="7" customWidth="1"/>
    <col min="13062" max="13062" width="7.1796875" style="7" customWidth="1"/>
    <col min="13063" max="13063" width="9.26953125" style="7" customWidth="1"/>
    <col min="13064" max="13064" width="10.54296875" style="7" customWidth="1"/>
    <col min="13065" max="13065" width="15.453125" style="7" customWidth="1"/>
    <col min="13066" max="13066" width="15.54296875" style="7" customWidth="1"/>
    <col min="13067" max="13067" width="14.54296875" style="7" customWidth="1"/>
    <col min="13068" max="13069" width="14" style="7" customWidth="1"/>
    <col min="13070" max="13070" width="14.54296875" style="7" customWidth="1"/>
    <col min="13071" max="13071" width="14.26953125" style="7" customWidth="1"/>
    <col min="13072" max="13072" width="16" style="7" customWidth="1"/>
    <col min="13073" max="13313" width="9" style="7"/>
    <col min="13314" max="13314" width="3.7265625" style="7" customWidth="1"/>
    <col min="13315" max="13315" width="13.26953125" style="7" customWidth="1"/>
    <col min="13316" max="13316" width="45.1796875" style="7" customWidth="1"/>
    <col min="13317" max="13317" width="3.81640625" style="7" customWidth="1"/>
    <col min="13318" max="13318" width="7.1796875" style="7" customWidth="1"/>
    <col min="13319" max="13319" width="9.26953125" style="7" customWidth="1"/>
    <col min="13320" max="13320" width="10.54296875" style="7" customWidth="1"/>
    <col min="13321" max="13321" width="15.453125" style="7" customWidth="1"/>
    <col min="13322" max="13322" width="15.54296875" style="7" customWidth="1"/>
    <col min="13323" max="13323" width="14.54296875" style="7" customWidth="1"/>
    <col min="13324" max="13325" width="14" style="7" customWidth="1"/>
    <col min="13326" max="13326" width="14.54296875" style="7" customWidth="1"/>
    <col min="13327" max="13327" width="14.26953125" style="7" customWidth="1"/>
    <col min="13328" max="13328" width="16" style="7" customWidth="1"/>
    <col min="13329" max="13569" width="9" style="7"/>
    <col min="13570" max="13570" width="3.7265625" style="7" customWidth="1"/>
    <col min="13571" max="13571" width="13.26953125" style="7" customWidth="1"/>
    <col min="13572" max="13572" width="45.1796875" style="7" customWidth="1"/>
    <col min="13573" max="13573" width="3.81640625" style="7" customWidth="1"/>
    <col min="13574" max="13574" width="7.1796875" style="7" customWidth="1"/>
    <col min="13575" max="13575" width="9.26953125" style="7" customWidth="1"/>
    <col min="13576" max="13576" width="10.54296875" style="7" customWidth="1"/>
    <col min="13577" max="13577" width="15.453125" style="7" customWidth="1"/>
    <col min="13578" max="13578" width="15.54296875" style="7" customWidth="1"/>
    <col min="13579" max="13579" width="14.54296875" style="7" customWidth="1"/>
    <col min="13580" max="13581" width="14" style="7" customWidth="1"/>
    <col min="13582" max="13582" width="14.54296875" style="7" customWidth="1"/>
    <col min="13583" max="13583" width="14.26953125" style="7" customWidth="1"/>
    <col min="13584" max="13584" width="16" style="7" customWidth="1"/>
    <col min="13585" max="13825" width="9" style="7"/>
    <col min="13826" max="13826" width="3.7265625" style="7" customWidth="1"/>
    <col min="13827" max="13827" width="13.26953125" style="7" customWidth="1"/>
    <col min="13828" max="13828" width="45.1796875" style="7" customWidth="1"/>
    <col min="13829" max="13829" width="3.81640625" style="7" customWidth="1"/>
    <col min="13830" max="13830" width="7.1796875" style="7" customWidth="1"/>
    <col min="13831" max="13831" width="9.26953125" style="7" customWidth="1"/>
    <col min="13832" max="13832" width="10.54296875" style="7" customWidth="1"/>
    <col min="13833" max="13833" width="15.453125" style="7" customWidth="1"/>
    <col min="13834" max="13834" width="15.54296875" style="7" customWidth="1"/>
    <col min="13835" max="13835" width="14.54296875" style="7" customWidth="1"/>
    <col min="13836" max="13837" width="14" style="7" customWidth="1"/>
    <col min="13838" max="13838" width="14.54296875" style="7" customWidth="1"/>
    <col min="13839" max="13839" width="14.26953125" style="7" customWidth="1"/>
    <col min="13840" max="13840" width="16" style="7" customWidth="1"/>
    <col min="13841" max="14081" width="9" style="7"/>
    <col min="14082" max="14082" width="3.7265625" style="7" customWidth="1"/>
    <col min="14083" max="14083" width="13.26953125" style="7" customWidth="1"/>
    <col min="14084" max="14084" width="45.1796875" style="7" customWidth="1"/>
    <col min="14085" max="14085" width="3.81640625" style="7" customWidth="1"/>
    <col min="14086" max="14086" width="7.1796875" style="7" customWidth="1"/>
    <col min="14087" max="14087" width="9.26953125" style="7" customWidth="1"/>
    <col min="14088" max="14088" width="10.54296875" style="7" customWidth="1"/>
    <col min="14089" max="14089" width="15.453125" style="7" customWidth="1"/>
    <col min="14090" max="14090" width="15.54296875" style="7" customWidth="1"/>
    <col min="14091" max="14091" width="14.54296875" style="7" customWidth="1"/>
    <col min="14092" max="14093" width="14" style="7" customWidth="1"/>
    <col min="14094" max="14094" width="14.54296875" style="7" customWidth="1"/>
    <col min="14095" max="14095" width="14.26953125" style="7" customWidth="1"/>
    <col min="14096" max="14096" width="16" style="7" customWidth="1"/>
    <col min="14097" max="14337" width="9" style="7"/>
    <col min="14338" max="14338" width="3.7265625" style="7" customWidth="1"/>
    <col min="14339" max="14339" width="13.26953125" style="7" customWidth="1"/>
    <col min="14340" max="14340" width="45.1796875" style="7" customWidth="1"/>
    <col min="14341" max="14341" width="3.81640625" style="7" customWidth="1"/>
    <col min="14342" max="14342" width="7.1796875" style="7" customWidth="1"/>
    <col min="14343" max="14343" width="9.26953125" style="7" customWidth="1"/>
    <col min="14344" max="14344" width="10.54296875" style="7" customWidth="1"/>
    <col min="14345" max="14345" width="15.453125" style="7" customWidth="1"/>
    <col min="14346" max="14346" width="15.54296875" style="7" customWidth="1"/>
    <col min="14347" max="14347" width="14.54296875" style="7" customWidth="1"/>
    <col min="14348" max="14349" width="14" style="7" customWidth="1"/>
    <col min="14350" max="14350" width="14.54296875" style="7" customWidth="1"/>
    <col min="14351" max="14351" width="14.26953125" style="7" customWidth="1"/>
    <col min="14352" max="14352" width="16" style="7" customWidth="1"/>
    <col min="14353" max="14593" width="9" style="7"/>
    <col min="14594" max="14594" width="3.7265625" style="7" customWidth="1"/>
    <col min="14595" max="14595" width="13.26953125" style="7" customWidth="1"/>
    <col min="14596" max="14596" width="45.1796875" style="7" customWidth="1"/>
    <col min="14597" max="14597" width="3.81640625" style="7" customWidth="1"/>
    <col min="14598" max="14598" width="7.1796875" style="7" customWidth="1"/>
    <col min="14599" max="14599" width="9.26953125" style="7" customWidth="1"/>
    <col min="14600" max="14600" width="10.54296875" style="7" customWidth="1"/>
    <col min="14601" max="14601" width="15.453125" style="7" customWidth="1"/>
    <col min="14602" max="14602" width="15.54296875" style="7" customWidth="1"/>
    <col min="14603" max="14603" width="14.54296875" style="7" customWidth="1"/>
    <col min="14604" max="14605" width="14" style="7" customWidth="1"/>
    <col min="14606" max="14606" width="14.54296875" style="7" customWidth="1"/>
    <col min="14607" max="14607" width="14.26953125" style="7" customWidth="1"/>
    <col min="14608" max="14608" width="16" style="7" customWidth="1"/>
    <col min="14609" max="14849" width="9" style="7"/>
    <col min="14850" max="14850" width="3.7265625" style="7" customWidth="1"/>
    <col min="14851" max="14851" width="13.26953125" style="7" customWidth="1"/>
    <col min="14852" max="14852" width="45.1796875" style="7" customWidth="1"/>
    <col min="14853" max="14853" width="3.81640625" style="7" customWidth="1"/>
    <col min="14854" max="14854" width="7.1796875" style="7" customWidth="1"/>
    <col min="14855" max="14855" width="9.26953125" style="7" customWidth="1"/>
    <col min="14856" max="14856" width="10.54296875" style="7" customWidth="1"/>
    <col min="14857" max="14857" width="15.453125" style="7" customWidth="1"/>
    <col min="14858" max="14858" width="15.54296875" style="7" customWidth="1"/>
    <col min="14859" max="14859" width="14.54296875" style="7" customWidth="1"/>
    <col min="14860" max="14861" width="14" style="7" customWidth="1"/>
    <col min="14862" max="14862" width="14.54296875" style="7" customWidth="1"/>
    <col min="14863" max="14863" width="14.26953125" style="7" customWidth="1"/>
    <col min="14864" max="14864" width="16" style="7" customWidth="1"/>
    <col min="14865" max="15105" width="9" style="7"/>
    <col min="15106" max="15106" width="3.7265625" style="7" customWidth="1"/>
    <col min="15107" max="15107" width="13.26953125" style="7" customWidth="1"/>
    <col min="15108" max="15108" width="45.1796875" style="7" customWidth="1"/>
    <col min="15109" max="15109" width="3.81640625" style="7" customWidth="1"/>
    <col min="15110" max="15110" width="7.1796875" style="7" customWidth="1"/>
    <col min="15111" max="15111" width="9.26953125" style="7" customWidth="1"/>
    <col min="15112" max="15112" width="10.54296875" style="7" customWidth="1"/>
    <col min="15113" max="15113" width="15.453125" style="7" customWidth="1"/>
    <col min="15114" max="15114" width="15.54296875" style="7" customWidth="1"/>
    <col min="15115" max="15115" width="14.54296875" style="7" customWidth="1"/>
    <col min="15116" max="15117" width="14" style="7" customWidth="1"/>
    <col min="15118" max="15118" width="14.54296875" style="7" customWidth="1"/>
    <col min="15119" max="15119" width="14.26953125" style="7" customWidth="1"/>
    <col min="15120" max="15120" width="16" style="7" customWidth="1"/>
    <col min="15121" max="15361" width="9" style="7"/>
    <col min="15362" max="15362" width="3.7265625" style="7" customWidth="1"/>
    <col min="15363" max="15363" width="13.26953125" style="7" customWidth="1"/>
    <col min="15364" max="15364" width="45.1796875" style="7" customWidth="1"/>
    <col min="15365" max="15365" width="3.81640625" style="7" customWidth="1"/>
    <col min="15366" max="15366" width="7.1796875" style="7" customWidth="1"/>
    <col min="15367" max="15367" width="9.26953125" style="7" customWidth="1"/>
    <col min="15368" max="15368" width="10.54296875" style="7" customWidth="1"/>
    <col min="15369" max="15369" width="15.453125" style="7" customWidth="1"/>
    <col min="15370" max="15370" width="15.54296875" style="7" customWidth="1"/>
    <col min="15371" max="15371" width="14.54296875" style="7" customWidth="1"/>
    <col min="15372" max="15373" width="14" style="7" customWidth="1"/>
    <col min="15374" max="15374" width="14.54296875" style="7" customWidth="1"/>
    <col min="15375" max="15375" width="14.26953125" style="7" customWidth="1"/>
    <col min="15376" max="15376" width="16" style="7" customWidth="1"/>
    <col min="15377" max="15617" width="9" style="7"/>
    <col min="15618" max="15618" width="3.7265625" style="7" customWidth="1"/>
    <col min="15619" max="15619" width="13.26953125" style="7" customWidth="1"/>
    <col min="15620" max="15620" width="45.1796875" style="7" customWidth="1"/>
    <col min="15621" max="15621" width="3.81640625" style="7" customWidth="1"/>
    <col min="15622" max="15622" width="7.1796875" style="7" customWidth="1"/>
    <col min="15623" max="15623" width="9.26953125" style="7" customWidth="1"/>
    <col min="15624" max="15624" width="10.54296875" style="7" customWidth="1"/>
    <col min="15625" max="15625" width="15.453125" style="7" customWidth="1"/>
    <col min="15626" max="15626" width="15.54296875" style="7" customWidth="1"/>
    <col min="15627" max="15627" width="14.54296875" style="7" customWidth="1"/>
    <col min="15628" max="15629" width="14" style="7" customWidth="1"/>
    <col min="15630" max="15630" width="14.54296875" style="7" customWidth="1"/>
    <col min="15631" max="15631" width="14.26953125" style="7" customWidth="1"/>
    <col min="15632" max="15632" width="16" style="7" customWidth="1"/>
    <col min="15633" max="15873" width="9" style="7"/>
    <col min="15874" max="15874" width="3.7265625" style="7" customWidth="1"/>
    <col min="15875" max="15875" width="13.26953125" style="7" customWidth="1"/>
    <col min="15876" max="15876" width="45.1796875" style="7" customWidth="1"/>
    <col min="15877" max="15877" width="3.81640625" style="7" customWidth="1"/>
    <col min="15878" max="15878" width="7.1796875" style="7" customWidth="1"/>
    <col min="15879" max="15879" width="9.26953125" style="7" customWidth="1"/>
    <col min="15880" max="15880" width="10.54296875" style="7" customWidth="1"/>
    <col min="15881" max="15881" width="15.453125" style="7" customWidth="1"/>
    <col min="15882" max="15882" width="15.54296875" style="7" customWidth="1"/>
    <col min="15883" max="15883" width="14.54296875" style="7" customWidth="1"/>
    <col min="15884" max="15885" width="14" style="7" customWidth="1"/>
    <col min="15886" max="15886" width="14.54296875" style="7" customWidth="1"/>
    <col min="15887" max="15887" width="14.26953125" style="7" customWidth="1"/>
    <col min="15888" max="15888" width="16" style="7" customWidth="1"/>
    <col min="15889" max="16129" width="9" style="7"/>
    <col min="16130" max="16130" width="3.7265625" style="7" customWidth="1"/>
    <col min="16131" max="16131" width="13.26953125" style="7" customWidth="1"/>
    <col min="16132" max="16132" width="45.1796875" style="7" customWidth="1"/>
    <col min="16133" max="16133" width="3.81640625" style="7" customWidth="1"/>
    <col min="16134" max="16134" width="7.1796875" style="7" customWidth="1"/>
    <col min="16135" max="16135" width="9.26953125" style="7" customWidth="1"/>
    <col min="16136" max="16136" width="10.54296875" style="7" customWidth="1"/>
    <col min="16137" max="16137" width="15.453125" style="7" customWidth="1"/>
    <col min="16138" max="16138" width="15.54296875" style="7" customWidth="1"/>
    <col min="16139" max="16139" width="14.54296875" style="7" customWidth="1"/>
    <col min="16140" max="16141" width="14" style="7" customWidth="1"/>
    <col min="16142" max="16142" width="14.54296875" style="7" customWidth="1"/>
    <col min="16143" max="16143" width="14.26953125" style="7" customWidth="1"/>
    <col min="16144" max="16144" width="16" style="7" customWidth="1"/>
    <col min="16145" max="16384" width="9" style="7"/>
  </cols>
  <sheetData>
    <row r="1" spans="1:30" ht="27.75" customHeight="1" x14ac:dyDescent="0.35">
      <c r="A1" s="199" t="s">
        <v>0</v>
      </c>
      <c r="B1" s="199"/>
      <c r="C1" s="200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R1" s="23"/>
      <c r="S1" s="23"/>
    </row>
    <row r="2" spans="1:30" ht="13.5" customHeight="1" x14ac:dyDescent="0.25">
      <c r="A2" s="24" t="s">
        <v>1</v>
      </c>
      <c r="B2" s="25"/>
      <c r="C2" s="7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R2" s="25"/>
      <c r="S2" s="25"/>
    </row>
    <row r="3" spans="1:30" ht="13.5" customHeight="1" x14ac:dyDescent="0.25">
      <c r="A3" s="24" t="s">
        <v>3911</v>
      </c>
      <c r="B3" s="25"/>
      <c r="C3" s="7"/>
      <c r="D3" s="25"/>
      <c r="E3" s="25"/>
      <c r="F3" s="25"/>
      <c r="G3" s="25"/>
      <c r="H3" s="25"/>
      <c r="I3" s="25"/>
      <c r="J3" s="201"/>
      <c r="K3" s="202"/>
      <c r="L3" s="26"/>
      <c r="M3" s="25"/>
      <c r="N3" s="25"/>
      <c r="O3" s="25"/>
      <c r="P3" s="25"/>
      <c r="R3" s="25"/>
      <c r="S3" s="25"/>
    </row>
    <row r="4" spans="1:30" ht="13.5" customHeight="1" x14ac:dyDescent="0.25">
      <c r="A4" s="24" t="s">
        <v>3</v>
      </c>
      <c r="B4" s="25"/>
      <c r="C4" s="7"/>
      <c r="D4" s="25"/>
      <c r="E4" s="25"/>
      <c r="F4" s="25"/>
      <c r="G4" s="25"/>
      <c r="H4" s="25"/>
      <c r="I4" s="25"/>
      <c r="J4" s="201"/>
      <c r="K4" s="202"/>
      <c r="L4" s="26"/>
      <c r="M4" s="25"/>
      <c r="N4" s="25"/>
      <c r="O4" s="25"/>
      <c r="P4" s="25"/>
      <c r="R4" s="25"/>
      <c r="S4" s="25"/>
    </row>
    <row r="5" spans="1:30" ht="6.75" customHeight="1" x14ac:dyDescent="0.35">
      <c r="A5" s="27"/>
      <c r="B5" s="28"/>
      <c r="C5" s="7"/>
      <c r="D5" s="29"/>
      <c r="E5" s="30"/>
      <c r="F5" s="30"/>
      <c r="G5" s="31"/>
      <c r="H5" s="31"/>
      <c r="I5" s="31"/>
      <c r="J5" s="203"/>
      <c r="K5" s="204"/>
      <c r="L5" s="31"/>
      <c r="M5" s="31"/>
      <c r="N5" s="31"/>
      <c r="O5" s="31"/>
      <c r="P5" s="31"/>
      <c r="R5" s="31"/>
      <c r="S5" s="31"/>
    </row>
    <row r="6" spans="1:30" ht="12.75" customHeight="1" x14ac:dyDescent="0.25">
      <c r="A6" s="32" t="s">
        <v>4</v>
      </c>
      <c r="B6" s="25"/>
      <c r="C6" s="7"/>
      <c r="D6" s="33"/>
      <c r="E6" s="34"/>
      <c r="F6" s="34"/>
      <c r="G6" s="35"/>
      <c r="H6" s="35"/>
      <c r="I6" s="35"/>
      <c r="J6" s="197"/>
      <c r="K6" s="198"/>
      <c r="L6" s="35"/>
      <c r="M6" s="35"/>
      <c r="N6" s="35"/>
      <c r="O6" s="35"/>
      <c r="P6" s="35"/>
      <c r="R6" s="35"/>
      <c r="S6" s="35"/>
    </row>
    <row r="7" spans="1:30" ht="12.75" customHeight="1" x14ac:dyDescent="0.25">
      <c r="A7" s="32" t="s">
        <v>5</v>
      </c>
      <c r="B7" s="25"/>
      <c r="C7" s="7"/>
      <c r="D7" s="33"/>
      <c r="E7" s="34"/>
      <c r="F7" s="34"/>
      <c r="G7" s="35"/>
      <c r="H7" s="35"/>
      <c r="I7" s="35"/>
      <c r="J7" s="197"/>
      <c r="K7" s="198"/>
      <c r="L7" s="35"/>
      <c r="M7" s="35"/>
      <c r="N7" s="32" t="s">
        <v>6</v>
      </c>
      <c r="O7" s="35"/>
      <c r="P7" s="35"/>
      <c r="R7" s="35"/>
      <c r="S7" s="35"/>
    </row>
    <row r="8" spans="1:30" s="38" customFormat="1" ht="12.75" customHeight="1" x14ac:dyDescent="0.3">
      <c r="A8" s="36" t="s">
        <v>7</v>
      </c>
      <c r="B8" s="37"/>
      <c r="D8" s="39"/>
      <c r="E8" s="40"/>
      <c r="F8" s="41"/>
      <c r="G8" s="42"/>
      <c r="H8" s="191" t="s">
        <v>4585</v>
      </c>
      <c r="I8" s="192"/>
      <c r="J8" s="192"/>
      <c r="K8" s="192"/>
      <c r="L8" s="192"/>
      <c r="M8" s="192"/>
      <c r="N8" s="192"/>
      <c r="O8" s="192"/>
      <c r="P8" s="192"/>
      <c r="Q8" s="192"/>
      <c r="R8" s="193"/>
      <c r="S8" s="42"/>
      <c r="T8" s="43"/>
      <c r="U8" s="43"/>
      <c r="V8" s="43"/>
      <c r="W8" s="43"/>
      <c r="X8" s="43"/>
      <c r="Y8" s="194" t="s">
        <v>4584</v>
      </c>
      <c r="Z8" s="195"/>
      <c r="AA8" s="195"/>
      <c r="AB8" s="196"/>
      <c r="AC8" s="44"/>
    </row>
    <row r="9" spans="1:30" s="38" customFormat="1" ht="13" x14ac:dyDescent="0.3">
      <c r="F9" s="45" t="s">
        <v>4560</v>
      </c>
      <c r="G9" s="45" t="s">
        <v>4561</v>
      </c>
      <c r="H9" s="45" t="s">
        <v>4562</v>
      </c>
      <c r="I9" s="45"/>
      <c r="J9" s="45"/>
      <c r="K9" s="45"/>
      <c r="L9" s="45"/>
      <c r="M9" s="45"/>
      <c r="N9" s="45"/>
      <c r="O9" s="45"/>
      <c r="P9" s="45"/>
      <c r="Q9" s="45"/>
      <c r="R9" s="45" t="s">
        <v>4566</v>
      </c>
      <c r="S9" s="45"/>
      <c r="T9" s="45" t="s">
        <v>4568</v>
      </c>
      <c r="U9" s="45" t="s">
        <v>4569</v>
      </c>
      <c r="V9" s="45" t="s">
        <v>4570</v>
      </c>
      <c r="W9" s="45" t="s">
        <v>4571</v>
      </c>
      <c r="X9" s="45" t="s">
        <v>4572</v>
      </c>
      <c r="Y9" s="45" t="s">
        <v>4573</v>
      </c>
      <c r="Z9" s="45" t="s">
        <v>4574</v>
      </c>
      <c r="AA9" s="45" t="s">
        <v>4575</v>
      </c>
      <c r="AB9" s="45" t="s">
        <v>95</v>
      </c>
      <c r="AC9" s="45" t="s">
        <v>4576</v>
      </c>
    </row>
    <row r="10" spans="1:30" s="38" customFormat="1" ht="91.5" thickBot="1" x14ac:dyDescent="0.4">
      <c r="A10" s="46" t="s">
        <v>4588</v>
      </c>
      <c r="B10" s="46" t="s">
        <v>4587</v>
      </c>
      <c r="C10" s="46" t="s">
        <v>4586</v>
      </c>
      <c r="D10" s="46" t="s">
        <v>8</v>
      </c>
      <c r="E10" s="46" t="s">
        <v>9</v>
      </c>
      <c r="F10" s="47" t="s">
        <v>4563</v>
      </c>
      <c r="G10" s="48" t="s">
        <v>4564</v>
      </c>
      <c r="H10" s="49" t="s">
        <v>4565</v>
      </c>
      <c r="I10" s="46" t="s">
        <v>10</v>
      </c>
      <c r="J10" s="46" t="s">
        <v>11</v>
      </c>
      <c r="K10" s="46" t="s">
        <v>12</v>
      </c>
      <c r="L10" s="46" t="s">
        <v>13</v>
      </c>
      <c r="M10" s="46" t="s">
        <v>14</v>
      </c>
      <c r="N10" s="46" t="s">
        <v>15</v>
      </c>
      <c r="O10" s="46" t="s">
        <v>16</v>
      </c>
      <c r="P10" s="46" t="s">
        <v>17</v>
      </c>
      <c r="R10" s="50" t="s">
        <v>4567</v>
      </c>
      <c r="S10" s="46" t="s">
        <v>11</v>
      </c>
      <c r="T10" s="49" t="s">
        <v>4577</v>
      </c>
      <c r="U10" s="49" t="s">
        <v>4578</v>
      </c>
      <c r="V10" s="49" t="s">
        <v>4579</v>
      </c>
      <c r="W10" s="49" t="s">
        <v>4580</v>
      </c>
      <c r="X10" s="49" t="s">
        <v>4581</v>
      </c>
      <c r="Y10" s="49">
        <v>2018</v>
      </c>
      <c r="Z10" s="49">
        <v>2019</v>
      </c>
      <c r="AA10" s="49">
        <v>2020</v>
      </c>
      <c r="AB10" s="49" t="s">
        <v>4582</v>
      </c>
      <c r="AC10" s="51" t="s">
        <v>4583</v>
      </c>
    </row>
    <row r="11" spans="1:30" ht="12.75" hidden="1" customHeight="1" x14ac:dyDescent="0.35">
      <c r="A11" s="136" t="s">
        <v>18</v>
      </c>
      <c r="B11" s="136" t="s">
        <v>19</v>
      </c>
      <c r="C11" s="137" t="s">
        <v>20</v>
      </c>
      <c r="D11" s="136" t="s">
        <v>21</v>
      </c>
      <c r="E11" s="136" t="s">
        <v>22</v>
      </c>
      <c r="F11" s="136" t="s">
        <v>23</v>
      </c>
      <c r="G11" s="136" t="s">
        <v>24</v>
      </c>
      <c r="H11" s="136" t="s">
        <v>24</v>
      </c>
      <c r="I11" s="136" t="s">
        <v>25</v>
      </c>
      <c r="J11" s="136" t="s">
        <v>26</v>
      </c>
      <c r="K11" s="136" t="s">
        <v>27</v>
      </c>
      <c r="L11" s="136" t="s">
        <v>28</v>
      </c>
      <c r="M11" s="136" t="s">
        <v>29</v>
      </c>
      <c r="N11" s="136" t="s">
        <v>30</v>
      </c>
      <c r="O11" s="136" t="s">
        <v>31</v>
      </c>
      <c r="P11" s="136" t="s">
        <v>32</v>
      </c>
      <c r="R11" s="136" t="s">
        <v>24</v>
      </c>
      <c r="S11" s="136" t="s">
        <v>26</v>
      </c>
    </row>
    <row r="12" spans="1:30" ht="6" customHeight="1" thickBot="1" x14ac:dyDescent="0.4">
      <c r="A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R12" s="7"/>
      <c r="S12" s="7"/>
    </row>
    <row r="13" spans="1:30" ht="30.75" customHeight="1" thickBot="1" x14ac:dyDescent="0.35">
      <c r="A13" s="53"/>
      <c r="B13" s="54" t="s">
        <v>33</v>
      </c>
      <c r="C13" s="55" t="s">
        <v>34</v>
      </c>
      <c r="D13" s="55"/>
      <c r="E13" s="56"/>
      <c r="F13" s="56"/>
      <c r="G13" s="57"/>
      <c r="H13" s="57"/>
      <c r="I13" s="57">
        <v>124646</v>
      </c>
      <c r="J13" s="57">
        <v>63648.618900000001</v>
      </c>
      <c r="K13" s="57">
        <v>21128.011253799999</v>
      </c>
      <c r="L13" s="57">
        <v>1344.7480794999999</v>
      </c>
      <c r="M13" s="57">
        <v>1449.2</v>
      </c>
      <c r="N13" s="57">
        <v>7141.2678037843998</v>
      </c>
      <c r="O13" s="57">
        <v>15323.894648908201</v>
      </c>
      <c r="P13" s="57">
        <v>7077.87385003896</v>
      </c>
      <c r="R13" s="57"/>
      <c r="S13" s="57">
        <v>83020.242620000005</v>
      </c>
      <c r="X13" s="52">
        <f>SUBTOTAL(9,X14:X1055)</f>
        <v>34382.796681640248</v>
      </c>
    </row>
    <row r="14" spans="1:30" ht="28.5" customHeight="1" thickBot="1" x14ac:dyDescent="0.35">
      <c r="A14" s="58"/>
      <c r="B14" s="59" t="s">
        <v>18</v>
      </c>
      <c r="C14" s="60" t="s">
        <v>35</v>
      </c>
      <c r="D14" s="60"/>
      <c r="E14" s="61"/>
      <c r="F14" s="61"/>
      <c r="G14" s="62"/>
      <c r="H14" s="62"/>
      <c r="I14" s="62">
        <v>30237.72</v>
      </c>
      <c r="J14" s="62">
        <v>4473.5547999999999</v>
      </c>
      <c r="K14" s="62">
        <v>8182.0110000000004</v>
      </c>
      <c r="L14" s="62">
        <v>676</v>
      </c>
      <c r="M14" s="62">
        <v>1449.2</v>
      </c>
      <c r="N14" s="62">
        <v>2765.519718</v>
      </c>
      <c r="O14" s="62">
        <v>6103.4943656599999</v>
      </c>
      <c r="P14" s="62">
        <v>3163.9195117124</v>
      </c>
      <c r="R14" s="62"/>
      <c r="S14" s="62">
        <v>6439.5923199999997</v>
      </c>
    </row>
    <row r="15" spans="1:30" ht="24" customHeight="1" thickBot="1" x14ac:dyDescent="0.25">
      <c r="A15" s="8">
        <v>1</v>
      </c>
      <c r="B15" s="9" t="s">
        <v>2026</v>
      </c>
      <c r="C15" s="10" t="s">
        <v>2027</v>
      </c>
      <c r="D15" s="10" t="s">
        <v>2024</v>
      </c>
      <c r="E15" s="11">
        <v>0</v>
      </c>
      <c r="F15" s="11">
        <v>10</v>
      </c>
      <c r="G15" s="12">
        <v>427.72</v>
      </c>
      <c r="H15" s="12">
        <v>219.62</v>
      </c>
      <c r="I15" s="12">
        <v>2196.1999999999998</v>
      </c>
      <c r="J15" s="12">
        <v>369.05470000000003</v>
      </c>
      <c r="K15" s="12">
        <v>662.09100000000001</v>
      </c>
      <c r="L15" s="12">
        <v>0</v>
      </c>
      <c r="M15" s="12">
        <v>0</v>
      </c>
      <c r="N15" s="12">
        <v>223.78675799999999</v>
      </c>
      <c r="O15" s="12">
        <v>432.85477046</v>
      </c>
      <c r="P15" s="13">
        <v>224.3825539844</v>
      </c>
      <c r="R15" s="12">
        <v>248.6</v>
      </c>
      <c r="S15" s="12">
        <v>410.61212</v>
      </c>
      <c r="T15" s="15"/>
      <c r="U15" s="15"/>
      <c r="V15" s="16"/>
      <c r="W15" s="16"/>
      <c r="X15" s="16"/>
      <c r="Y15" s="15"/>
      <c r="Z15" s="15"/>
      <c r="AA15" s="15"/>
      <c r="AB15" s="15"/>
      <c r="AD15" s="21"/>
    </row>
    <row r="16" spans="1:30" ht="13.5" customHeight="1" thickBot="1" x14ac:dyDescent="0.25">
      <c r="A16" s="63"/>
      <c r="B16" s="64" t="s">
        <v>2028</v>
      </c>
      <c r="C16" s="65" t="s">
        <v>2029</v>
      </c>
      <c r="D16" s="65" t="s">
        <v>95</v>
      </c>
      <c r="E16" s="66">
        <v>0.62026000000000003</v>
      </c>
      <c r="F16" s="66">
        <v>6.2026000000000003</v>
      </c>
      <c r="G16" s="1">
        <v>59.5</v>
      </c>
      <c r="H16" s="1">
        <v>59.5</v>
      </c>
      <c r="I16" s="1">
        <v>369.05470000000003</v>
      </c>
      <c r="J16" s="1">
        <v>369.05470000000003</v>
      </c>
      <c r="K16" s="1"/>
      <c r="L16" s="1"/>
      <c r="M16" s="1"/>
      <c r="N16" s="1"/>
      <c r="O16" s="1"/>
      <c r="P16" s="1"/>
      <c r="R16" s="1">
        <v>66.2</v>
      </c>
      <c r="S16" s="1">
        <v>410.61212</v>
      </c>
      <c r="T16" s="15">
        <f t="shared" ref="T16:T78" si="0">R16/H16</f>
        <v>1.1126050420168068</v>
      </c>
      <c r="U16" s="15">
        <f t="shared" ref="U16:U78" si="1">T16-AB16</f>
        <v>1.0869530304779735</v>
      </c>
      <c r="V16" s="16">
        <f t="shared" ref="V16:V78" si="2">G16*U16</f>
        <v>64.673705313439427</v>
      </c>
      <c r="W16" s="16">
        <f t="shared" ref="W16:W78" si="3">V16-G16</f>
        <v>5.1737053134394273</v>
      </c>
      <c r="X16" s="16">
        <f t="shared" ref="X16:X78" si="4">F16*W16</f>
        <v>32.090424577139395</v>
      </c>
      <c r="Y16" s="15">
        <f t="shared" ref="Y16:Y54" si="5">104.584835545197%-100%</f>
        <v>4.5848355451969969E-2</v>
      </c>
      <c r="Z16" s="15">
        <f t="shared" ref="Z16:Z54" si="6">101.199262415129%-100%</f>
        <v>1.1992624151289988E-2</v>
      </c>
      <c r="AA16" s="15">
        <f t="shared" ref="AA16:AA54" si="7">101.911505501324%-100%</f>
        <v>1.9115055013239957E-2</v>
      </c>
      <c r="AB16" s="15">
        <f t="shared" ref="AB16:AB54" si="8">AVERAGE(Y16:AA16)</f>
        <v>2.5652011538833303E-2</v>
      </c>
      <c r="AD16" s="21"/>
    </row>
    <row r="17" spans="1:30" ht="24" customHeight="1" thickBot="1" x14ac:dyDescent="0.25">
      <c r="A17" s="8">
        <v>2</v>
      </c>
      <c r="B17" s="9" t="s">
        <v>3518</v>
      </c>
      <c r="C17" s="10" t="s">
        <v>3519</v>
      </c>
      <c r="D17" s="10" t="s">
        <v>95</v>
      </c>
      <c r="E17" s="11">
        <v>0</v>
      </c>
      <c r="F17" s="11">
        <v>6</v>
      </c>
      <c r="G17" s="12">
        <v>2134.1999999999998</v>
      </c>
      <c r="H17" s="12">
        <v>231.81</v>
      </c>
      <c r="I17" s="12">
        <v>1390.86</v>
      </c>
      <c r="J17" s="12">
        <v>472.30793999999997</v>
      </c>
      <c r="K17" s="12">
        <v>439.572</v>
      </c>
      <c r="L17" s="12">
        <v>0</v>
      </c>
      <c r="M17" s="12">
        <v>0</v>
      </c>
      <c r="N17" s="12">
        <v>148.57533599999999</v>
      </c>
      <c r="O17" s="12">
        <v>217.61451432000001</v>
      </c>
      <c r="P17" s="13">
        <v>112.8066590448</v>
      </c>
      <c r="R17" s="12">
        <v>295.88</v>
      </c>
      <c r="S17" s="12">
        <v>758.61540000000002</v>
      </c>
      <c r="T17" s="15"/>
      <c r="U17" s="15"/>
      <c r="V17" s="16"/>
      <c r="W17" s="16"/>
      <c r="X17" s="16"/>
      <c r="Y17" s="15"/>
      <c r="Z17" s="15"/>
      <c r="AA17" s="15"/>
      <c r="AB17" s="15"/>
      <c r="AD17" s="21"/>
    </row>
    <row r="18" spans="1:30" ht="13.5" customHeight="1" x14ac:dyDescent="0.2">
      <c r="A18" s="63"/>
      <c r="B18" s="64" t="s">
        <v>405</v>
      </c>
      <c r="C18" s="65" t="s">
        <v>406</v>
      </c>
      <c r="D18" s="65" t="s">
        <v>92</v>
      </c>
      <c r="E18" s="66">
        <v>1.1299999999999999E-3</v>
      </c>
      <c r="F18" s="66">
        <v>6.7799999999999996E-3</v>
      </c>
      <c r="G18" s="1">
        <v>939</v>
      </c>
      <c r="H18" s="1">
        <v>939</v>
      </c>
      <c r="I18" s="1">
        <v>6.3664199999999997</v>
      </c>
      <c r="J18" s="1">
        <v>6.3664199999999997</v>
      </c>
      <c r="K18" s="1"/>
      <c r="L18" s="1"/>
      <c r="M18" s="1"/>
      <c r="N18" s="1"/>
      <c r="O18" s="1"/>
      <c r="P18" s="1"/>
      <c r="R18" s="1">
        <v>2570</v>
      </c>
      <c r="S18" s="1">
        <v>17.424600000000002</v>
      </c>
      <c r="T18" s="15">
        <f t="shared" si="0"/>
        <v>2.736954206602769</v>
      </c>
      <c r="U18" s="15">
        <f t="shared" si="1"/>
        <v>2.7113021950639355</v>
      </c>
      <c r="V18" s="16">
        <f t="shared" si="2"/>
        <v>2545.9127611650356</v>
      </c>
      <c r="W18" s="16">
        <f t="shared" si="3"/>
        <v>1606.9127611650356</v>
      </c>
      <c r="X18" s="16">
        <f t="shared" si="4"/>
        <v>10.894868520698941</v>
      </c>
      <c r="Y18" s="15">
        <f t="shared" si="5"/>
        <v>4.5848355451969969E-2</v>
      </c>
      <c r="Z18" s="15">
        <f t="shared" si="6"/>
        <v>1.1992624151289988E-2</v>
      </c>
      <c r="AA18" s="15">
        <f t="shared" si="7"/>
        <v>1.9115055013239957E-2</v>
      </c>
      <c r="AB18" s="15">
        <f t="shared" si="8"/>
        <v>2.5652011538833303E-2</v>
      </c>
      <c r="AD18" s="21"/>
    </row>
    <row r="19" spans="1:30" ht="13.5" customHeight="1" x14ac:dyDescent="0.2">
      <c r="A19" s="63"/>
      <c r="B19" s="64" t="s">
        <v>3510</v>
      </c>
      <c r="C19" s="65" t="s">
        <v>3511</v>
      </c>
      <c r="D19" s="65" t="s">
        <v>98</v>
      </c>
      <c r="E19" s="66">
        <v>0.3</v>
      </c>
      <c r="F19" s="66">
        <v>1.8</v>
      </c>
      <c r="G19" s="1">
        <v>33.700000000000003</v>
      </c>
      <c r="H19" s="1">
        <v>33.700000000000003</v>
      </c>
      <c r="I19" s="1">
        <v>60.66</v>
      </c>
      <c r="J19" s="1">
        <v>60.66</v>
      </c>
      <c r="K19" s="1"/>
      <c r="L19" s="1"/>
      <c r="M19" s="1"/>
      <c r="N19" s="1"/>
      <c r="O19" s="1"/>
      <c r="P19" s="1"/>
      <c r="R19" s="1">
        <v>54.8</v>
      </c>
      <c r="S19" s="1">
        <v>98.64</v>
      </c>
      <c r="T19" s="15">
        <f t="shared" si="0"/>
        <v>1.6261127596439167</v>
      </c>
      <c r="U19" s="15">
        <f t="shared" si="1"/>
        <v>1.6004607481050834</v>
      </c>
      <c r="V19" s="16">
        <f t="shared" si="2"/>
        <v>53.935527211141313</v>
      </c>
      <c r="W19" s="16">
        <f t="shared" si="3"/>
        <v>20.23552721114131</v>
      </c>
      <c r="X19" s="16">
        <f t="shared" si="4"/>
        <v>36.423948980054362</v>
      </c>
      <c r="Y19" s="15">
        <f t="shared" si="5"/>
        <v>4.5848355451969969E-2</v>
      </c>
      <c r="Z19" s="15">
        <f t="shared" si="6"/>
        <v>1.1992624151289988E-2</v>
      </c>
      <c r="AA19" s="15">
        <f t="shared" si="7"/>
        <v>1.9115055013239957E-2</v>
      </c>
      <c r="AB19" s="15">
        <f t="shared" si="8"/>
        <v>2.5652011538833303E-2</v>
      </c>
      <c r="AD19" s="21"/>
    </row>
    <row r="20" spans="1:30" ht="13.5" customHeight="1" x14ac:dyDescent="0.2">
      <c r="A20" s="63"/>
      <c r="B20" s="64" t="s">
        <v>3512</v>
      </c>
      <c r="C20" s="65" t="s">
        <v>3513</v>
      </c>
      <c r="D20" s="65" t="s">
        <v>98</v>
      </c>
      <c r="E20" s="66">
        <v>6.0000000000000001E-3</v>
      </c>
      <c r="F20" s="66">
        <v>3.5999999999999997E-2</v>
      </c>
      <c r="G20" s="1">
        <v>44.1</v>
      </c>
      <c r="H20" s="1">
        <v>44.1</v>
      </c>
      <c r="I20" s="1">
        <v>1.5875999999999999</v>
      </c>
      <c r="J20" s="1">
        <v>1.5875999999999999</v>
      </c>
      <c r="K20" s="1"/>
      <c r="L20" s="1"/>
      <c r="M20" s="1"/>
      <c r="N20" s="1"/>
      <c r="O20" s="1"/>
      <c r="P20" s="1"/>
      <c r="R20" s="1">
        <v>75.900000000000006</v>
      </c>
      <c r="S20" s="1">
        <v>2.7324000000000002</v>
      </c>
      <c r="T20" s="15">
        <f t="shared" si="0"/>
        <v>1.7210884353741498</v>
      </c>
      <c r="U20" s="15">
        <f t="shared" si="1"/>
        <v>1.6954364238353166</v>
      </c>
      <c r="V20" s="16">
        <f t="shared" si="2"/>
        <v>74.768746291137461</v>
      </c>
      <c r="W20" s="16">
        <f t="shared" si="3"/>
        <v>30.66874629113746</v>
      </c>
      <c r="X20" s="16">
        <f t="shared" si="4"/>
        <v>1.1040748664809485</v>
      </c>
      <c r="Y20" s="15">
        <f t="shared" si="5"/>
        <v>4.5848355451969969E-2</v>
      </c>
      <c r="Z20" s="15">
        <f t="shared" si="6"/>
        <v>1.1992624151289988E-2</v>
      </c>
      <c r="AA20" s="15">
        <f t="shared" si="7"/>
        <v>1.9115055013239957E-2</v>
      </c>
      <c r="AB20" s="15">
        <f t="shared" si="8"/>
        <v>2.5652011538833303E-2</v>
      </c>
      <c r="AD20" s="21"/>
    </row>
    <row r="21" spans="1:30" ht="13.5" customHeight="1" x14ac:dyDescent="0.2">
      <c r="A21" s="63"/>
      <c r="B21" s="64" t="s">
        <v>409</v>
      </c>
      <c r="C21" s="65" t="s">
        <v>410</v>
      </c>
      <c r="D21" s="65" t="s">
        <v>41</v>
      </c>
      <c r="E21" s="66">
        <v>4.5999999999999999E-2</v>
      </c>
      <c r="F21" s="66">
        <v>0.27600000000000002</v>
      </c>
      <c r="G21" s="1">
        <v>42.8</v>
      </c>
      <c r="H21" s="1">
        <v>42.8</v>
      </c>
      <c r="I21" s="1">
        <v>11.812799999999999</v>
      </c>
      <c r="J21" s="1">
        <v>11.812799999999999</v>
      </c>
      <c r="K21" s="1"/>
      <c r="L21" s="1"/>
      <c r="M21" s="1"/>
      <c r="N21" s="1"/>
      <c r="O21" s="1"/>
      <c r="P21" s="1"/>
      <c r="R21" s="1">
        <v>53.4</v>
      </c>
      <c r="S21" s="1">
        <v>14.7384</v>
      </c>
      <c r="T21" s="15">
        <f t="shared" si="0"/>
        <v>1.2476635514018692</v>
      </c>
      <c r="U21" s="15">
        <f t="shared" si="1"/>
        <v>1.222011539863036</v>
      </c>
      <c r="V21" s="16">
        <f t="shared" si="2"/>
        <v>52.302093906137941</v>
      </c>
      <c r="W21" s="16">
        <f t="shared" si="3"/>
        <v>9.5020939061379437</v>
      </c>
      <c r="X21" s="16">
        <f t="shared" si="4"/>
        <v>2.6225779180940725</v>
      </c>
      <c r="Y21" s="15">
        <f t="shared" si="5"/>
        <v>4.5848355451969969E-2</v>
      </c>
      <c r="Z21" s="15">
        <f t="shared" si="6"/>
        <v>1.1992624151289988E-2</v>
      </c>
      <c r="AA21" s="15">
        <f t="shared" si="7"/>
        <v>1.9115055013239957E-2</v>
      </c>
      <c r="AB21" s="15">
        <f t="shared" si="8"/>
        <v>2.5652011538833303E-2</v>
      </c>
      <c r="AD21" s="21"/>
    </row>
    <row r="22" spans="1:30" ht="13.5" customHeight="1" x14ac:dyDescent="0.2">
      <c r="A22" s="63"/>
      <c r="B22" s="64" t="s">
        <v>172</v>
      </c>
      <c r="C22" s="65" t="s">
        <v>173</v>
      </c>
      <c r="D22" s="65" t="s">
        <v>139</v>
      </c>
      <c r="E22" s="66">
        <v>3.024E-2</v>
      </c>
      <c r="F22" s="66">
        <v>0.18143999999999999</v>
      </c>
      <c r="G22" s="1">
        <v>348</v>
      </c>
      <c r="H22" s="1">
        <v>348</v>
      </c>
      <c r="I22" s="1">
        <v>63.141120000000001</v>
      </c>
      <c r="J22" s="1">
        <v>63.141120000000001</v>
      </c>
      <c r="K22" s="1"/>
      <c r="L22" s="1"/>
      <c r="M22" s="1"/>
      <c r="N22" s="1"/>
      <c r="O22" s="1"/>
      <c r="P22" s="1"/>
      <c r="R22" s="1">
        <v>400</v>
      </c>
      <c r="S22" s="1">
        <v>72.575999999999993</v>
      </c>
      <c r="T22" s="15">
        <f t="shared" si="0"/>
        <v>1.1494252873563218</v>
      </c>
      <c r="U22" s="15">
        <f t="shared" si="1"/>
        <v>1.1237732758174885</v>
      </c>
      <c r="V22" s="16">
        <f t="shared" si="2"/>
        <v>391.07309998448602</v>
      </c>
      <c r="W22" s="16">
        <f t="shared" si="3"/>
        <v>43.073099984486021</v>
      </c>
      <c r="X22" s="16">
        <f t="shared" si="4"/>
        <v>7.8151832611851431</v>
      </c>
      <c r="Y22" s="15">
        <f t="shared" si="5"/>
        <v>4.5848355451969969E-2</v>
      </c>
      <c r="Z22" s="15">
        <f t="shared" si="6"/>
        <v>1.1992624151289988E-2</v>
      </c>
      <c r="AA22" s="15">
        <f t="shared" si="7"/>
        <v>1.9115055013239957E-2</v>
      </c>
      <c r="AB22" s="15">
        <f t="shared" si="8"/>
        <v>2.5652011538833303E-2</v>
      </c>
      <c r="AD22" s="21"/>
    </row>
    <row r="23" spans="1:30" ht="13.5" customHeight="1" x14ac:dyDescent="0.2">
      <c r="A23" s="63"/>
      <c r="B23" s="64" t="s">
        <v>101</v>
      </c>
      <c r="C23" s="65" t="s">
        <v>102</v>
      </c>
      <c r="D23" s="65" t="s">
        <v>92</v>
      </c>
      <c r="E23" s="66">
        <v>6.1999999999999998E-3</v>
      </c>
      <c r="F23" s="66">
        <v>3.7199999999999997E-2</v>
      </c>
      <c r="G23" s="1">
        <v>4650</v>
      </c>
      <c r="H23" s="1">
        <v>4650</v>
      </c>
      <c r="I23" s="1">
        <v>172.98</v>
      </c>
      <c r="J23" s="1">
        <v>172.98</v>
      </c>
      <c r="K23" s="1"/>
      <c r="L23" s="1"/>
      <c r="M23" s="1"/>
      <c r="N23" s="1"/>
      <c r="O23" s="1"/>
      <c r="P23" s="1"/>
      <c r="R23" s="1">
        <v>7820</v>
      </c>
      <c r="S23" s="1">
        <v>290.904</v>
      </c>
      <c r="T23" s="15">
        <f t="shared" si="0"/>
        <v>1.6817204301075268</v>
      </c>
      <c r="U23" s="15">
        <f t="shared" si="1"/>
        <v>1.6560684185686936</v>
      </c>
      <c r="V23" s="16">
        <f t="shared" si="2"/>
        <v>7700.7181463444249</v>
      </c>
      <c r="W23" s="16">
        <f t="shared" si="3"/>
        <v>3050.7181463444249</v>
      </c>
      <c r="X23" s="16">
        <f t="shared" si="4"/>
        <v>113.4867150440126</v>
      </c>
      <c r="Y23" s="15">
        <f t="shared" si="5"/>
        <v>4.5848355451969969E-2</v>
      </c>
      <c r="Z23" s="15">
        <f t="shared" si="6"/>
        <v>1.1992624151289988E-2</v>
      </c>
      <c r="AA23" s="15">
        <f t="shared" si="7"/>
        <v>1.9115055013239957E-2</v>
      </c>
      <c r="AB23" s="15">
        <f t="shared" si="8"/>
        <v>2.5652011538833303E-2</v>
      </c>
      <c r="AD23" s="21"/>
    </row>
    <row r="24" spans="1:30" ht="13.5" customHeight="1" thickBot="1" x14ac:dyDescent="0.25">
      <c r="A24" s="63"/>
      <c r="B24" s="64" t="s">
        <v>3514</v>
      </c>
      <c r="C24" s="65" t="s">
        <v>3515</v>
      </c>
      <c r="D24" s="65" t="s">
        <v>92</v>
      </c>
      <c r="E24" s="66">
        <v>4.0000000000000001E-3</v>
      </c>
      <c r="F24" s="66">
        <v>2.4E-2</v>
      </c>
      <c r="G24" s="1">
        <v>6490</v>
      </c>
      <c r="H24" s="1">
        <v>6490</v>
      </c>
      <c r="I24" s="1">
        <v>155.76</v>
      </c>
      <c r="J24" s="1">
        <v>155.76</v>
      </c>
      <c r="K24" s="1"/>
      <c r="L24" s="1"/>
      <c r="M24" s="1"/>
      <c r="N24" s="1"/>
      <c r="O24" s="1"/>
      <c r="P24" s="1"/>
      <c r="R24" s="1">
        <v>10900</v>
      </c>
      <c r="S24" s="1">
        <v>261.60000000000002</v>
      </c>
      <c r="T24" s="15">
        <f t="shared" si="0"/>
        <v>1.6795069337442219</v>
      </c>
      <c r="U24" s="15">
        <f t="shared" si="1"/>
        <v>1.6538549222053887</v>
      </c>
      <c r="V24" s="16">
        <f t="shared" si="2"/>
        <v>10733.518445112972</v>
      </c>
      <c r="W24" s="16">
        <f t="shared" si="3"/>
        <v>4243.5184451129717</v>
      </c>
      <c r="X24" s="16">
        <f t="shared" si="4"/>
        <v>101.84444268271132</v>
      </c>
      <c r="Y24" s="15">
        <f t="shared" si="5"/>
        <v>4.5848355451969969E-2</v>
      </c>
      <c r="Z24" s="15">
        <f t="shared" si="6"/>
        <v>1.1992624151289988E-2</v>
      </c>
      <c r="AA24" s="15">
        <f t="shared" si="7"/>
        <v>1.9115055013239957E-2</v>
      </c>
      <c r="AB24" s="15">
        <f t="shared" si="8"/>
        <v>2.5652011538833303E-2</v>
      </c>
      <c r="AD24" s="21"/>
    </row>
    <row r="25" spans="1:30" ht="24" customHeight="1" thickBot="1" x14ac:dyDescent="0.25">
      <c r="A25" s="8">
        <v>3</v>
      </c>
      <c r="B25" s="9" t="s">
        <v>3912</v>
      </c>
      <c r="C25" s="10" t="s">
        <v>3913</v>
      </c>
      <c r="D25" s="10" t="s">
        <v>95</v>
      </c>
      <c r="E25" s="11">
        <v>0</v>
      </c>
      <c r="F25" s="11">
        <v>6</v>
      </c>
      <c r="G25" s="12">
        <v>541.23</v>
      </c>
      <c r="H25" s="12">
        <v>316.49</v>
      </c>
      <c r="I25" s="12">
        <v>1898.94</v>
      </c>
      <c r="J25" s="12">
        <v>632.20740000000001</v>
      </c>
      <c r="K25" s="12">
        <v>606.1848</v>
      </c>
      <c r="L25" s="12">
        <v>0</v>
      </c>
      <c r="M25" s="12">
        <v>0</v>
      </c>
      <c r="N25" s="12">
        <v>204.89046239999999</v>
      </c>
      <c r="O25" s="12">
        <v>300.09784708799998</v>
      </c>
      <c r="P25" s="13">
        <v>155.56423532832</v>
      </c>
      <c r="R25" s="12">
        <v>400.31</v>
      </c>
      <c r="S25" s="12">
        <v>1002.6420000000001</v>
      </c>
      <c r="T25" s="15"/>
      <c r="U25" s="15"/>
      <c r="V25" s="16"/>
      <c r="W25" s="16"/>
      <c r="X25" s="16"/>
      <c r="Y25" s="15"/>
      <c r="Z25" s="15"/>
      <c r="AA25" s="15"/>
      <c r="AB25" s="15"/>
      <c r="AD25" s="21"/>
    </row>
    <row r="26" spans="1:30" ht="13.5" customHeight="1" x14ac:dyDescent="0.2">
      <c r="A26" s="63"/>
      <c r="B26" s="64" t="s">
        <v>405</v>
      </c>
      <c r="C26" s="65" t="s">
        <v>406</v>
      </c>
      <c r="D26" s="65" t="s">
        <v>92</v>
      </c>
      <c r="E26" s="66">
        <v>1.6999999999999999E-3</v>
      </c>
      <c r="F26" s="66">
        <v>1.0200000000000001E-2</v>
      </c>
      <c r="G26" s="1">
        <v>939</v>
      </c>
      <c r="H26" s="1">
        <v>939</v>
      </c>
      <c r="I26" s="1">
        <v>9.5777999999999999</v>
      </c>
      <c r="J26" s="1">
        <v>9.5777999999999999</v>
      </c>
      <c r="K26" s="1"/>
      <c r="L26" s="1"/>
      <c r="M26" s="1"/>
      <c r="N26" s="1"/>
      <c r="O26" s="1"/>
      <c r="P26" s="1"/>
      <c r="R26" s="1">
        <v>2570</v>
      </c>
      <c r="S26" s="1">
        <v>26.213999999999999</v>
      </c>
      <c r="T26" s="15">
        <f t="shared" si="0"/>
        <v>2.736954206602769</v>
      </c>
      <c r="U26" s="15">
        <f t="shared" si="1"/>
        <v>2.7113021950639355</v>
      </c>
      <c r="V26" s="16">
        <f t="shared" si="2"/>
        <v>2545.9127611650356</v>
      </c>
      <c r="W26" s="16">
        <f t="shared" si="3"/>
        <v>1606.9127611650356</v>
      </c>
      <c r="X26" s="16">
        <f t="shared" si="4"/>
        <v>16.390510163883363</v>
      </c>
      <c r="Y26" s="15">
        <f t="shared" si="5"/>
        <v>4.5848355451969969E-2</v>
      </c>
      <c r="Z26" s="15">
        <f t="shared" si="6"/>
        <v>1.1992624151289988E-2</v>
      </c>
      <c r="AA26" s="15">
        <f t="shared" si="7"/>
        <v>1.9115055013239957E-2</v>
      </c>
      <c r="AB26" s="15">
        <f t="shared" si="8"/>
        <v>2.5652011538833303E-2</v>
      </c>
      <c r="AD26" s="21"/>
    </row>
    <row r="27" spans="1:30" ht="13.5" customHeight="1" x14ac:dyDescent="0.2">
      <c r="A27" s="63"/>
      <c r="B27" s="64" t="s">
        <v>3510</v>
      </c>
      <c r="C27" s="65" t="s">
        <v>3511</v>
      </c>
      <c r="D27" s="65" t="s">
        <v>98</v>
      </c>
      <c r="E27" s="66">
        <v>0.45</v>
      </c>
      <c r="F27" s="66">
        <v>2.7</v>
      </c>
      <c r="G27" s="1">
        <v>33.700000000000003</v>
      </c>
      <c r="H27" s="1">
        <v>33.700000000000003</v>
      </c>
      <c r="I27" s="1">
        <v>90.99</v>
      </c>
      <c r="J27" s="1">
        <v>90.99</v>
      </c>
      <c r="K27" s="1"/>
      <c r="L27" s="1"/>
      <c r="M27" s="1"/>
      <c r="N27" s="1"/>
      <c r="O27" s="1"/>
      <c r="P27" s="1"/>
      <c r="R27" s="1">
        <v>54.8</v>
      </c>
      <c r="S27" s="1">
        <v>147.96</v>
      </c>
      <c r="T27" s="15">
        <f t="shared" si="0"/>
        <v>1.6261127596439167</v>
      </c>
      <c r="U27" s="15">
        <f t="shared" si="1"/>
        <v>1.6004607481050834</v>
      </c>
      <c r="V27" s="16">
        <f t="shared" si="2"/>
        <v>53.935527211141313</v>
      </c>
      <c r="W27" s="16">
        <f t="shared" si="3"/>
        <v>20.23552721114131</v>
      </c>
      <c r="X27" s="16">
        <f t="shared" si="4"/>
        <v>54.635923470081543</v>
      </c>
      <c r="Y27" s="15">
        <f t="shared" si="5"/>
        <v>4.5848355451969969E-2</v>
      </c>
      <c r="Z27" s="15">
        <f t="shared" si="6"/>
        <v>1.1992624151289988E-2</v>
      </c>
      <c r="AA27" s="15">
        <f t="shared" si="7"/>
        <v>1.9115055013239957E-2</v>
      </c>
      <c r="AB27" s="15">
        <f t="shared" si="8"/>
        <v>2.5652011538833303E-2</v>
      </c>
      <c r="AD27" s="21"/>
    </row>
    <row r="28" spans="1:30" ht="13.5" customHeight="1" x14ac:dyDescent="0.2">
      <c r="A28" s="63"/>
      <c r="B28" s="64" t="s">
        <v>3512</v>
      </c>
      <c r="C28" s="65" t="s">
        <v>3513</v>
      </c>
      <c r="D28" s="65" t="s">
        <v>98</v>
      </c>
      <c r="E28" s="66">
        <v>6.0000000000000001E-3</v>
      </c>
      <c r="F28" s="66">
        <v>3.5999999999999997E-2</v>
      </c>
      <c r="G28" s="1">
        <v>44.1</v>
      </c>
      <c r="H28" s="1">
        <v>44.1</v>
      </c>
      <c r="I28" s="1">
        <v>1.5875999999999999</v>
      </c>
      <c r="J28" s="1">
        <v>1.5875999999999999</v>
      </c>
      <c r="K28" s="1"/>
      <c r="L28" s="1"/>
      <c r="M28" s="1"/>
      <c r="N28" s="1"/>
      <c r="O28" s="1"/>
      <c r="P28" s="1"/>
      <c r="R28" s="1">
        <v>75.900000000000006</v>
      </c>
      <c r="S28" s="1">
        <v>2.7324000000000002</v>
      </c>
      <c r="T28" s="15">
        <f t="shared" si="0"/>
        <v>1.7210884353741498</v>
      </c>
      <c r="U28" s="15">
        <f t="shared" si="1"/>
        <v>1.6954364238353166</v>
      </c>
      <c r="V28" s="16">
        <f t="shared" si="2"/>
        <v>74.768746291137461</v>
      </c>
      <c r="W28" s="16">
        <f t="shared" si="3"/>
        <v>30.66874629113746</v>
      </c>
      <c r="X28" s="16">
        <f t="shared" si="4"/>
        <v>1.1040748664809485</v>
      </c>
      <c r="Y28" s="15">
        <f t="shared" si="5"/>
        <v>4.5848355451969969E-2</v>
      </c>
      <c r="Z28" s="15">
        <f t="shared" si="6"/>
        <v>1.1992624151289988E-2</v>
      </c>
      <c r="AA28" s="15">
        <f t="shared" si="7"/>
        <v>1.9115055013239957E-2</v>
      </c>
      <c r="AB28" s="15">
        <f t="shared" si="8"/>
        <v>2.5652011538833303E-2</v>
      </c>
      <c r="AD28" s="21"/>
    </row>
    <row r="29" spans="1:30" ht="13.5" customHeight="1" x14ac:dyDescent="0.2">
      <c r="A29" s="63"/>
      <c r="B29" s="64" t="s">
        <v>409</v>
      </c>
      <c r="C29" s="65" t="s">
        <v>410</v>
      </c>
      <c r="D29" s="65" t="s">
        <v>41</v>
      </c>
      <c r="E29" s="66">
        <v>6.9000000000000006E-2</v>
      </c>
      <c r="F29" s="66">
        <v>0.41399999999999998</v>
      </c>
      <c r="G29" s="1">
        <v>42.8</v>
      </c>
      <c r="H29" s="1">
        <v>42.8</v>
      </c>
      <c r="I29" s="1">
        <v>17.719200000000001</v>
      </c>
      <c r="J29" s="1">
        <v>17.719200000000001</v>
      </c>
      <c r="K29" s="1"/>
      <c r="L29" s="1"/>
      <c r="M29" s="1"/>
      <c r="N29" s="1"/>
      <c r="O29" s="1"/>
      <c r="P29" s="1"/>
      <c r="R29" s="1">
        <v>53.4</v>
      </c>
      <c r="S29" s="1">
        <v>22.107600000000001</v>
      </c>
      <c r="T29" s="15">
        <f t="shared" si="0"/>
        <v>1.2476635514018692</v>
      </c>
      <c r="U29" s="15">
        <f t="shared" si="1"/>
        <v>1.222011539863036</v>
      </c>
      <c r="V29" s="16">
        <f t="shared" si="2"/>
        <v>52.302093906137941</v>
      </c>
      <c r="W29" s="16">
        <f t="shared" si="3"/>
        <v>9.5020939061379437</v>
      </c>
      <c r="X29" s="16">
        <f t="shared" si="4"/>
        <v>3.9338668771411083</v>
      </c>
      <c r="Y29" s="15">
        <f t="shared" si="5"/>
        <v>4.5848355451969969E-2</v>
      </c>
      <c r="Z29" s="15">
        <f t="shared" si="6"/>
        <v>1.1992624151289988E-2</v>
      </c>
      <c r="AA29" s="15">
        <f t="shared" si="7"/>
        <v>1.9115055013239957E-2</v>
      </c>
      <c r="AB29" s="15">
        <f t="shared" si="8"/>
        <v>2.5652011538833303E-2</v>
      </c>
      <c r="AD29" s="21"/>
    </row>
    <row r="30" spans="1:30" ht="13.5" customHeight="1" x14ac:dyDescent="0.2">
      <c r="A30" s="63"/>
      <c r="B30" s="64" t="s">
        <v>172</v>
      </c>
      <c r="C30" s="65" t="s">
        <v>173</v>
      </c>
      <c r="D30" s="65" t="s">
        <v>139</v>
      </c>
      <c r="E30" s="66">
        <v>5.185E-2</v>
      </c>
      <c r="F30" s="66">
        <v>0.31109999999999999</v>
      </c>
      <c r="G30" s="1">
        <v>348</v>
      </c>
      <c r="H30" s="1">
        <v>348</v>
      </c>
      <c r="I30" s="1">
        <v>108.2628</v>
      </c>
      <c r="J30" s="1">
        <v>108.2628</v>
      </c>
      <c r="K30" s="1"/>
      <c r="L30" s="1"/>
      <c r="M30" s="1"/>
      <c r="N30" s="1"/>
      <c r="O30" s="1"/>
      <c r="P30" s="1"/>
      <c r="R30" s="1">
        <v>400</v>
      </c>
      <c r="S30" s="1">
        <v>124.44</v>
      </c>
      <c r="T30" s="15">
        <f t="shared" si="0"/>
        <v>1.1494252873563218</v>
      </c>
      <c r="U30" s="15">
        <f t="shared" si="1"/>
        <v>1.1237732758174885</v>
      </c>
      <c r="V30" s="16">
        <f t="shared" si="2"/>
        <v>391.07309998448602</v>
      </c>
      <c r="W30" s="16">
        <f t="shared" si="3"/>
        <v>43.073099984486021</v>
      </c>
      <c r="X30" s="16">
        <f t="shared" si="4"/>
        <v>13.400041405173601</v>
      </c>
      <c r="Y30" s="15">
        <f t="shared" si="5"/>
        <v>4.5848355451969969E-2</v>
      </c>
      <c r="Z30" s="15">
        <f t="shared" si="6"/>
        <v>1.1992624151289988E-2</v>
      </c>
      <c r="AA30" s="15">
        <f t="shared" si="7"/>
        <v>1.9115055013239957E-2</v>
      </c>
      <c r="AB30" s="15">
        <f t="shared" si="8"/>
        <v>2.5652011538833303E-2</v>
      </c>
      <c r="AD30" s="21"/>
    </row>
    <row r="31" spans="1:30" ht="13.5" customHeight="1" x14ac:dyDescent="0.2">
      <c r="A31" s="63"/>
      <c r="B31" s="64" t="s">
        <v>101</v>
      </c>
      <c r="C31" s="65" t="s">
        <v>102</v>
      </c>
      <c r="D31" s="65" t="s">
        <v>92</v>
      </c>
      <c r="E31" s="66">
        <v>8.8999999999999999E-3</v>
      </c>
      <c r="F31" s="66">
        <v>5.3400000000000003E-2</v>
      </c>
      <c r="G31" s="1">
        <v>4650</v>
      </c>
      <c r="H31" s="1">
        <v>4650</v>
      </c>
      <c r="I31" s="1">
        <v>248.31</v>
      </c>
      <c r="J31" s="1">
        <v>248.31</v>
      </c>
      <c r="K31" s="1"/>
      <c r="L31" s="1"/>
      <c r="M31" s="1"/>
      <c r="N31" s="1"/>
      <c r="O31" s="1"/>
      <c r="P31" s="1"/>
      <c r="R31" s="1">
        <v>7820</v>
      </c>
      <c r="S31" s="1">
        <v>417.58800000000002</v>
      </c>
      <c r="T31" s="15">
        <f t="shared" si="0"/>
        <v>1.6817204301075268</v>
      </c>
      <c r="U31" s="15">
        <f t="shared" si="1"/>
        <v>1.6560684185686936</v>
      </c>
      <c r="V31" s="16">
        <f t="shared" si="2"/>
        <v>7700.7181463444249</v>
      </c>
      <c r="W31" s="16">
        <f t="shared" si="3"/>
        <v>3050.7181463444249</v>
      </c>
      <c r="X31" s="16">
        <f t="shared" si="4"/>
        <v>162.90834901479229</v>
      </c>
      <c r="Y31" s="15">
        <f t="shared" si="5"/>
        <v>4.5848355451969969E-2</v>
      </c>
      <c r="Z31" s="15">
        <f t="shared" si="6"/>
        <v>1.1992624151289988E-2</v>
      </c>
      <c r="AA31" s="15">
        <f t="shared" si="7"/>
        <v>1.9115055013239957E-2</v>
      </c>
      <c r="AB31" s="15">
        <f t="shared" si="8"/>
        <v>2.5652011538833303E-2</v>
      </c>
      <c r="AD31" s="21"/>
    </row>
    <row r="32" spans="1:30" ht="13.5" customHeight="1" thickBot="1" x14ac:dyDescent="0.25">
      <c r="A32" s="63"/>
      <c r="B32" s="64" t="s">
        <v>3514</v>
      </c>
      <c r="C32" s="65" t="s">
        <v>3515</v>
      </c>
      <c r="D32" s="65" t="s">
        <v>92</v>
      </c>
      <c r="E32" s="66">
        <v>4.0000000000000001E-3</v>
      </c>
      <c r="F32" s="66">
        <v>2.4E-2</v>
      </c>
      <c r="G32" s="1">
        <v>6490</v>
      </c>
      <c r="H32" s="1">
        <v>6490</v>
      </c>
      <c r="I32" s="1">
        <v>155.76</v>
      </c>
      <c r="J32" s="1">
        <v>155.76</v>
      </c>
      <c r="K32" s="1"/>
      <c r="L32" s="1"/>
      <c r="M32" s="1"/>
      <c r="N32" s="1"/>
      <c r="O32" s="1"/>
      <c r="P32" s="1"/>
      <c r="R32" s="1">
        <v>10900</v>
      </c>
      <c r="S32" s="1">
        <v>261.60000000000002</v>
      </c>
      <c r="T32" s="15">
        <f t="shared" si="0"/>
        <v>1.6795069337442219</v>
      </c>
      <c r="U32" s="15">
        <f t="shared" si="1"/>
        <v>1.6538549222053887</v>
      </c>
      <c r="V32" s="16">
        <f t="shared" si="2"/>
        <v>10733.518445112972</v>
      </c>
      <c r="W32" s="16">
        <f t="shared" si="3"/>
        <v>4243.5184451129717</v>
      </c>
      <c r="X32" s="16">
        <f t="shared" si="4"/>
        <v>101.84444268271132</v>
      </c>
      <c r="Y32" s="15">
        <f t="shared" si="5"/>
        <v>4.5848355451969969E-2</v>
      </c>
      <c r="Z32" s="15">
        <f t="shared" si="6"/>
        <v>1.1992624151289988E-2</v>
      </c>
      <c r="AA32" s="15">
        <f t="shared" si="7"/>
        <v>1.9115055013239957E-2</v>
      </c>
      <c r="AB32" s="15">
        <f t="shared" si="8"/>
        <v>2.5652011538833303E-2</v>
      </c>
      <c r="AD32" s="21"/>
    </row>
    <row r="33" spans="1:30" ht="24" customHeight="1" thickBot="1" x14ac:dyDescent="0.25">
      <c r="A33" s="8">
        <v>4</v>
      </c>
      <c r="B33" s="9" t="s">
        <v>3914</v>
      </c>
      <c r="C33" s="10" t="s">
        <v>3915</v>
      </c>
      <c r="D33" s="10" t="s">
        <v>95</v>
      </c>
      <c r="E33" s="11">
        <v>0</v>
      </c>
      <c r="F33" s="11">
        <v>6</v>
      </c>
      <c r="G33" s="12">
        <v>846.46</v>
      </c>
      <c r="H33" s="12">
        <v>508.64</v>
      </c>
      <c r="I33" s="12">
        <v>3051.84</v>
      </c>
      <c r="J33" s="12">
        <v>951.87275999999997</v>
      </c>
      <c r="K33" s="12">
        <v>1004.9232</v>
      </c>
      <c r="L33" s="12">
        <v>0</v>
      </c>
      <c r="M33" s="12">
        <v>0</v>
      </c>
      <c r="N33" s="12">
        <v>339.66404160000002</v>
      </c>
      <c r="O33" s="12">
        <v>497.497279392</v>
      </c>
      <c r="P33" s="13">
        <v>257.89183293887999</v>
      </c>
      <c r="R33" s="12">
        <v>634.16999999999996</v>
      </c>
      <c r="S33" s="12">
        <v>1490.3628000000001</v>
      </c>
      <c r="T33" s="15"/>
      <c r="U33" s="15"/>
      <c r="V33" s="16"/>
      <c r="W33" s="16"/>
      <c r="X33" s="16"/>
      <c r="Y33" s="15"/>
      <c r="Z33" s="15"/>
      <c r="AA33" s="15"/>
      <c r="AB33" s="15"/>
      <c r="AD33" s="21"/>
    </row>
    <row r="34" spans="1:30" ht="13.5" customHeight="1" x14ac:dyDescent="0.2">
      <c r="A34" s="63"/>
      <c r="B34" s="64" t="s">
        <v>405</v>
      </c>
      <c r="C34" s="65" t="s">
        <v>406</v>
      </c>
      <c r="D34" s="65" t="s">
        <v>92</v>
      </c>
      <c r="E34" s="66">
        <v>2.82E-3</v>
      </c>
      <c r="F34" s="66">
        <v>1.6920000000000001E-2</v>
      </c>
      <c r="G34" s="1">
        <v>939</v>
      </c>
      <c r="H34" s="1">
        <v>939</v>
      </c>
      <c r="I34" s="1">
        <v>15.887879999999999</v>
      </c>
      <c r="J34" s="1">
        <v>15.887879999999999</v>
      </c>
      <c r="K34" s="1"/>
      <c r="L34" s="1"/>
      <c r="M34" s="1"/>
      <c r="N34" s="1"/>
      <c r="O34" s="1"/>
      <c r="P34" s="1"/>
      <c r="R34" s="1">
        <v>2570</v>
      </c>
      <c r="S34" s="1">
        <v>43.484400000000001</v>
      </c>
      <c r="T34" s="15">
        <f t="shared" si="0"/>
        <v>2.736954206602769</v>
      </c>
      <c r="U34" s="15">
        <f t="shared" si="1"/>
        <v>2.7113021950639355</v>
      </c>
      <c r="V34" s="16">
        <f t="shared" si="2"/>
        <v>2545.9127611650356</v>
      </c>
      <c r="W34" s="16">
        <f t="shared" si="3"/>
        <v>1606.9127611650356</v>
      </c>
      <c r="X34" s="16">
        <f t="shared" si="4"/>
        <v>27.188963918912403</v>
      </c>
      <c r="Y34" s="15">
        <f t="shared" si="5"/>
        <v>4.5848355451969969E-2</v>
      </c>
      <c r="Z34" s="15">
        <f t="shared" si="6"/>
        <v>1.1992624151289988E-2</v>
      </c>
      <c r="AA34" s="15">
        <f t="shared" si="7"/>
        <v>1.9115055013239957E-2</v>
      </c>
      <c r="AB34" s="15">
        <f t="shared" si="8"/>
        <v>2.5652011538833303E-2</v>
      </c>
      <c r="AD34" s="21"/>
    </row>
    <row r="35" spans="1:30" ht="13.5" customHeight="1" x14ac:dyDescent="0.2">
      <c r="A35" s="63"/>
      <c r="B35" s="64" t="s">
        <v>3510</v>
      </c>
      <c r="C35" s="65" t="s">
        <v>3511</v>
      </c>
      <c r="D35" s="65" t="s">
        <v>98</v>
      </c>
      <c r="E35" s="66">
        <v>0.75</v>
      </c>
      <c r="F35" s="66">
        <v>4.5</v>
      </c>
      <c r="G35" s="1">
        <v>33.700000000000003</v>
      </c>
      <c r="H35" s="1">
        <v>33.700000000000003</v>
      </c>
      <c r="I35" s="1">
        <v>151.65</v>
      </c>
      <c r="J35" s="1">
        <v>151.65</v>
      </c>
      <c r="K35" s="1"/>
      <c r="L35" s="1"/>
      <c r="M35" s="1"/>
      <c r="N35" s="1"/>
      <c r="O35" s="1"/>
      <c r="P35" s="1"/>
      <c r="R35" s="1">
        <v>54.8</v>
      </c>
      <c r="S35" s="1">
        <v>246.6</v>
      </c>
      <c r="T35" s="15">
        <f t="shared" si="0"/>
        <v>1.6261127596439167</v>
      </c>
      <c r="U35" s="15">
        <f t="shared" si="1"/>
        <v>1.6004607481050834</v>
      </c>
      <c r="V35" s="16">
        <f t="shared" si="2"/>
        <v>53.935527211141313</v>
      </c>
      <c r="W35" s="16">
        <f t="shared" si="3"/>
        <v>20.23552721114131</v>
      </c>
      <c r="X35" s="16">
        <f t="shared" si="4"/>
        <v>91.059872450135899</v>
      </c>
      <c r="Y35" s="15">
        <f t="shared" si="5"/>
        <v>4.5848355451969969E-2</v>
      </c>
      <c r="Z35" s="15">
        <f t="shared" si="6"/>
        <v>1.1992624151289988E-2</v>
      </c>
      <c r="AA35" s="15">
        <f t="shared" si="7"/>
        <v>1.9115055013239957E-2</v>
      </c>
      <c r="AB35" s="15">
        <f t="shared" si="8"/>
        <v>2.5652011538833303E-2</v>
      </c>
      <c r="AD35" s="21"/>
    </row>
    <row r="36" spans="1:30" ht="13.5" customHeight="1" x14ac:dyDescent="0.2">
      <c r="A36" s="63"/>
      <c r="B36" s="64" t="s">
        <v>3512</v>
      </c>
      <c r="C36" s="65" t="s">
        <v>3513</v>
      </c>
      <c r="D36" s="65" t="s">
        <v>98</v>
      </c>
      <c r="E36" s="66">
        <v>6.0000000000000001E-3</v>
      </c>
      <c r="F36" s="66">
        <v>3.5999999999999997E-2</v>
      </c>
      <c r="G36" s="1">
        <v>44.1</v>
      </c>
      <c r="H36" s="1">
        <v>44.1</v>
      </c>
      <c r="I36" s="1">
        <v>1.5875999999999999</v>
      </c>
      <c r="J36" s="1">
        <v>1.5875999999999999</v>
      </c>
      <c r="K36" s="1"/>
      <c r="L36" s="1"/>
      <c r="M36" s="1"/>
      <c r="N36" s="1"/>
      <c r="O36" s="1"/>
      <c r="P36" s="1"/>
      <c r="R36" s="1">
        <v>75.900000000000006</v>
      </c>
      <c r="S36" s="1">
        <v>2.7324000000000002</v>
      </c>
      <c r="T36" s="15">
        <f t="shared" si="0"/>
        <v>1.7210884353741498</v>
      </c>
      <c r="U36" s="15">
        <f t="shared" si="1"/>
        <v>1.6954364238353166</v>
      </c>
      <c r="V36" s="16">
        <f t="shared" si="2"/>
        <v>74.768746291137461</v>
      </c>
      <c r="W36" s="16">
        <f t="shared" si="3"/>
        <v>30.66874629113746</v>
      </c>
      <c r="X36" s="16">
        <f t="shared" si="4"/>
        <v>1.1040748664809485</v>
      </c>
      <c r="Y36" s="15">
        <f t="shared" si="5"/>
        <v>4.5848355451969969E-2</v>
      </c>
      <c r="Z36" s="15">
        <f t="shared" si="6"/>
        <v>1.1992624151289988E-2</v>
      </c>
      <c r="AA36" s="15">
        <f t="shared" si="7"/>
        <v>1.9115055013239957E-2</v>
      </c>
      <c r="AB36" s="15">
        <f t="shared" si="8"/>
        <v>2.5652011538833303E-2</v>
      </c>
      <c r="AD36" s="21"/>
    </row>
    <row r="37" spans="1:30" ht="13.5" customHeight="1" x14ac:dyDescent="0.2">
      <c r="A37" s="63"/>
      <c r="B37" s="64" t="s">
        <v>409</v>
      </c>
      <c r="C37" s="65" t="s">
        <v>410</v>
      </c>
      <c r="D37" s="65" t="s">
        <v>41</v>
      </c>
      <c r="E37" s="66">
        <v>0.115</v>
      </c>
      <c r="F37" s="66">
        <v>0.69</v>
      </c>
      <c r="G37" s="1">
        <v>42.8</v>
      </c>
      <c r="H37" s="1">
        <v>42.8</v>
      </c>
      <c r="I37" s="1">
        <v>29.532</v>
      </c>
      <c r="J37" s="1">
        <v>29.532</v>
      </c>
      <c r="K37" s="1"/>
      <c r="L37" s="1"/>
      <c r="M37" s="1"/>
      <c r="N37" s="1"/>
      <c r="O37" s="1"/>
      <c r="P37" s="1"/>
      <c r="R37" s="1">
        <v>53.4</v>
      </c>
      <c r="S37" s="1">
        <v>36.845999999999997</v>
      </c>
      <c r="T37" s="15">
        <f t="shared" si="0"/>
        <v>1.2476635514018692</v>
      </c>
      <c r="U37" s="15">
        <f t="shared" si="1"/>
        <v>1.222011539863036</v>
      </c>
      <c r="V37" s="16">
        <f t="shared" si="2"/>
        <v>52.302093906137941</v>
      </c>
      <c r="W37" s="16">
        <f t="shared" si="3"/>
        <v>9.5020939061379437</v>
      </c>
      <c r="X37" s="16">
        <f t="shared" si="4"/>
        <v>6.5564447952351808</v>
      </c>
      <c r="Y37" s="15">
        <f t="shared" si="5"/>
        <v>4.5848355451969969E-2</v>
      </c>
      <c r="Z37" s="15">
        <f t="shared" si="6"/>
        <v>1.1992624151289988E-2</v>
      </c>
      <c r="AA37" s="15">
        <f t="shared" si="7"/>
        <v>1.9115055013239957E-2</v>
      </c>
      <c r="AB37" s="15">
        <f t="shared" si="8"/>
        <v>2.5652011538833303E-2</v>
      </c>
      <c r="AD37" s="21"/>
    </row>
    <row r="38" spans="1:30" ht="13.5" customHeight="1" x14ac:dyDescent="0.2">
      <c r="A38" s="63"/>
      <c r="B38" s="64" t="s">
        <v>172</v>
      </c>
      <c r="C38" s="65" t="s">
        <v>173</v>
      </c>
      <c r="D38" s="65" t="s">
        <v>139</v>
      </c>
      <c r="E38" s="66">
        <v>9.5060000000000006E-2</v>
      </c>
      <c r="F38" s="66">
        <v>0.57035999999999998</v>
      </c>
      <c r="G38" s="1">
        <v>348</v>
      </c>
      <c r="H38" s="1">
        <v>348</v>
      </c>
      <c r="I38" s="1">
        <v>198.48527999999999</v>
      </c>
      <c r="J38" s="1">
        <v>198.48527999999999</v>
      </c>
      <c r="K38" s="1"/>
      <c r="L38" s="1"/>
      <c r="M38" s="1"/>
      <c r="N38" s="1"/>
      <c r="O38" s="1"/>
      <c r="P38" s="1"/>
      <c r="R38" s="1">
        <v>400</v>
      </c>
      <c r="S38" s="1">
        <v>228.14400000000001</v>
      </c>
      <c r="T38" s="15">
        <f t="shared" si="0"/>
        <v>1.1494252873563218</v>
      </c>
      <c r="U38" s="15">
        <f t="shared" si="1"/>
        <v>1.1237732758174885</v>
      </c>
      <c r="V38" s="16">
        <f t="shared" si="2"/>
        <v>391.07309998448602</v>
      </c>
      <c r="W38" s="16">
        <f t="shared" si="3"/>
        <v>43.073099984486021</v>
      </c>
      <c r="X38" s="16">
        <f t="shared" si="4"/>
        <v>24.567173307151446</v>
      </c>
      <c r="Y38" s="15">
        <f t="shared" si="5"/>
        <v>4.5848355451969969E-2</v>
      </c>
      <c r="Z38" s="15">
        <f t="shared" si="6"/>
        <v>1.1992624151289988E-2</v>
      </c>
      <c r="AA38" s="15">
        <f t="shared" si="7"/>
        <v>1.9115055013239957E-2</v>
      </c>
      <c r="AB38" s="15">
        <f t="shared" si="8"/>
        <v>2.5652011538833303E-2</v>
      </c>
      <c r="AD38" s="21"/>
    </row>
    <row r="39" spans="1:30" ht="13.5" customHeight="1" x14ac:dyDescent="0.2">
      <c r="A39" s="63"/>
      <c r="B39" s="64" t="s">
        <v>101</v>
      </c>
      <c r="C39" s="65" t="s">
        <v>102</v>
      </c>
      <c r="D39" s="65" t="s">
        <v>92</v>
      </c>
      <c r="E39" s="66">
        <v>1.43E-2</v>
      </c>
      <c r="F39" s="66">
        <v>8.5800000000000001E-2</v>
      </c>
      <c r="G39" s="1">
        <v>4650</v>
      </c>
      <c r="H39" s="1">
        <v>4650</v>
      </c>
      <c r="I39" s="1">
        <v>398.97</v>
      </c>
      <c r="J39" s="1">
        <v>398.97</v>
      </c>
      <c r="K39" s="1"/>
      <c r="L39" s="1"/>
      <c r="M39" s="1"/>
      <c r="N39" s="1"/>
      <c r="O39" s="1"/>
      <c r="P39" s="1"/>
      <c r="R39" s="1">
        <v>7820</v>
      </c>
      <c r="S39" s="1">
        <v>670.95600000000002</v>
      </c>
      <c r="T39" s="15">
        <f t="shared" si="0"/>
        <v>1.6817204301075268</v>
      </c>
      <c r="U39" s="15">
        <f t="shared" si="1"/>
        <v>1.6560684185686936</v>
      </c>
      <c r="V39" s="16">
        <f t="shared" si="2"/>
        <v>7700.7181463444249</v>
      </c>
      <c r="W39" s="16">
        <f t="shared" si="3"/>
        <v>3050.7181463444249</v>
      </c>
      <c r="X39" s="16">
        <f t="shared" si="4"/>
        <v>261.75161695635165</v>
      </c>
      <c r="Y39" s="15">
        <f t="shared" si="5"/>
        <v>4.5848355451969969E-2</v>
      </c>
      <c r="Z39" s="15">
        <f t="shared" si="6"/>
        <v>1.1992624151289988E-2</v>
      </c>
      <c r="AA39" s="15">
        <f t="shared" si="7"/>
        <v>1.9115055013239957E-2</v>
      </c>
      <c r="AB39" s="15">
        <f t="shared" si="8"/>
        <v>2.5652011538833303E-2</v>
      </c>
      <c r="AD39" s="21"/>
    </row>
    <row r="40" spans="1:30" ht="13.5" customHeight="1" thickBot="1" x14ac:dyDescent="0.25">
      <c r="A40" s="63"/>
      <c r="B40" s="64" t="s">
        <v>3514</v>
      </c>
      <c r="C40" s="65" t="s">
        <v>3515</v>
      </c>
      <c r="D40" s="65" t="s">
        <v>92</v>
      </c>
      <c r="E40" s="66">
        <v>4.0000000000000001E-3</v>
      </c>
      <c r="F40" s="66">
        <v>2.4E-2</v>
      </c>
      <c r="G40" s="1">
        <v>6490</v>
      </c>
      <c r="H40" s="1">
        <v>6490</v>
      </c>
      <c r="I40" s="1">
        <v>155.76</v>
      </c>
      <c r="J40" s="1">
        <v>155.76</v>
      </c>
      <c r="K40" s="1"/>
      <c r="L40" s="1"/>
      <c r="M40" s="1"/>
      <c r="N40" s="1"/>
      <c r="O40" s="1"/>
      <c r="P40" s="1"/>
      <c r="R40" s="1">
        <v>10900</v>
      </c>
      <c r="S40" s="1">
        <v>261.60000000000002</v>
      </c>
      <c r="T40" s="15">
        <f t="shared" si="0"/>
        <v>1.6795069337442219</v>
      </c>
      <c r="U40" s="15">
        <f t="shared" si="1"/>
        <v>1.6538549222053887</v>
      </c>
      <c r="V40" s="16">
        <f t="shared" si="2"/>
        <v>10733.518445112972</v>
      </c>
      <c r="W40" s="16">
        <f t="shared" si="3"/>
        <v>4243.5184451129717</v>
      </c>
      <c r="X40" s="16">
        <f t="shared" si="4"/>
        <v>101.84444268271132</v>
      </c>
      <c r="Y40" s="15">
        <f t="shared" si="5"/>
        <v>4.5848355451969969E-2</v>
      </c>
      <c r="Z40" s="15">
        <f t="shared" si="6"/>
        <v>1.1992624151289988E-2</v>
      </c>
      <c r="AA40" s="15">
        <f t="shared" si="7"/>
        <v>1.9115055013239957E-2</v>
      </c>
      <c r="AB40" s="15">
        <f t="shared" si="8"/>
        <v>2.5652011538833303E-2</v>
      </c>
      <c r="AD40" s="21"/>
    </row>
    <row r="41" spans="1:30" ht="24" customHeight="1" thickBot="1" x14ac:dyDescent="0.25">
      <c r="A41" s="8">
        <v>5</v>
      </c>
      <c r="B41" s="9" t="s">
        <v>3520</v>
      </c>
      <c r="C41" s="10" t="s">
        <v>3521</v>
      </c>
      <c r="D41" s="10" t="s">
        <v>41</v>
      </c>
      <c r="E41" s="11">
        <v>0</v>
      </c>
      <c r="F41" s="11">
        <v>4</v>
      </c>
      <c r="G41" s="12">
        <v>2189.06</v>
      </c>
      <c r="H41" s="12">
        <v>220.2</v>
      </c>
      <c r="I41" s="12">
        <v>880.8</v>
      </c>
      <c r="J41" s="12">
        <v>219.2</v>
      </c>
      <c r="K41" s="12">
        <v>245.012</v>
      </c>
      <c r="L41" s="12">
        <v>0</v>
      </c>
      <c r="M41" s="12">
        <v>0</v>
      </c>
      <c r="N41" s="12">
        <v>82.814055999999994</v>
      </c>
      <c r="O41" s="12">
        <v>156.74164071999999</v>
      </c>
      <c r="P41" s="13">
        <v>81.251477540799996</v>
      </c>
      <c r="R41" s="12">
        <v>244.58</v>
      </c>
      <c r="S41" s="12">
        <v>230.8</v>
      </c>
      <c r="T41" s="15"/>
      <c r="U41" s="15"/>
      <c r="V41" s="16"/>
      <c r="W41" s="16"/>
      <c r="X41" s="16"/>
      <c r="Y41" s="15"/>
      <c r="Z41" s="15"/>
      <c r="AA41" s="15"/>
      <c r="AB41" s="15"/>
      <c r="AD41" s="21"/>
    </row>
    <row r="42" spans="1:30" ht="13.5" customHeight="1" thickBot="1" x14ac:dyDescent="0.25">
      <c r="A42" s="63"/>
      <c r="B42" s="64" t="s">
        <v>3522</v>
      </c>
      <c r="C42" s="65" t="s">
        <v>3523</v>
      </c>
      <c r="D42" s="65" t="s">
        <v>41</v>
      </c>
      <c r="E42" s="66">
        <v>0.01</v>
      </c>
      <c r="F42" s="66">
        <v>0.04</v>
      </c>
      <c r="G42" s="1">
        <v>5480</v>
      </c>
      <c r="H42" s="1">
        <v>5480</v>
      </c>
      <c r="I42" s="1">
        <v>219.2</v>
      </c>
      <c r="J42" s="1">
        <v>219.2</v>
      </c>
      <c r="K42" s="1"/>
      <c r="L42" s="1"/>
      <c r="M42" s="1"/>
      <c r="N42" s="1"/>
      <c r="O42" s="1"/>
      <c r="P42" s="1"/>
      <c r="R42" s="1">
        <v>5770</v>
      </c>
      <c r="S42" s="1">
        <v>230.8</v>
      </c>
      <c r="T42" s="15">
        <f t="shared" si="0"/>
        <v>1.052919708029197</v>
      </c>
      <c r="U42" s="15">
        <f t="shared" si="1"/>
        <v>1.0272676964903638</v>
      </c>
      <c r="V42" s="16">
        <f t="shared" si="2"/>
        <v>5629.4269767671931</v>
      </c>
      <c r="W42" s="16">
        <f t="shared" si="3"/>
        <v>149.42697676719308</v>
      </c>
      <c r="X42" s="16">
        <f t="shared" si="4"/>
        <v>5.977079070687723</v>
      </c>
      <c r="Y42" s="15">
        <f t="shared" si="5"/>
        <v>4.5848355451969969E-2</v>
      </c>
      <c r="Z42" s="15">
        <f t="shared" si="6"/>
        <v>1.1992624151289988E-2</v>
      </c>
      <c r="AA42" s="15">
        <f t="shared" si="7"/>
        <v>1.9115055013239957E-2</v>
      </c>
      <c r="AB42" s="15">
        <f t="shared" si="8"/>
        <v>2.5652011538833303E-2</v>
      </c>
      <c r="AD42" s="21"/>
    </row>
    <row r="43" spans="1:30" ht="24" customHeight="1" x14ac:dyDescent="0.2">
      <c r="A43" s="67">
        <v>6</v>
      </c>
      <c r="B43" s="68" t="s">
        <v>3524</v>
      </c>
      <c r="C43" s="69" t="s">
        <v>3525</v>
      </c>
      <c r="D43" s="69" t="s">
        <v>41</v>
      </c>
      <c r="E43" s="70">
        <v>0</v>
      </c>
      <c r="F43" s="70">
        <v>4</v>
      </c>
      <c r="G43" s="71">
        <v>566.41</v>
      </c>
      <c r="H43" s="71">
        <v>124.77</v>
      </c>
      <c r="I43" s="71">
        <v>499.08</v>
      </c>
      <c r="J43" s="71">
        <v>0</v>
      </c>
      <c r="K43" s="71">
        <v>167.23599999999999</v>
      </c>
      <c r="L43" s="71">
        <v>0</v>
      </c>
      <c r="M43" s="71">
        <v>95.8</v>
      </c>
      <c r="N43" s="71">
        <v>56.525767999999999</v>
      </c>
      <c r="O43" s="71">
        <v>118.23785416</v>
      </c>
      <c r="P43" s="72">
        <v>61.291947102400002</v>
      </c>
      <c r="R43" s="71">
        <v>142.13999999999999</v>
      </c>
      <c r="S43" s="71">
        <v>0</v>
      </c>
      <c r="T43" s="15"/>
      <c r="U43" s="15"/>
      <c r="V43" s="16"/>
      <c r="W43" s="16"/>
      <c r="X43" s="16"/>
      <c r="Y43" s="15"/>
      <c r="Z43" s="15"/>
      <c r="AA43" s="15"/>
      <c r="AB43" s="15"/>
      <c r="AD43" s="21"/>
    </row>
    <row r="44" spans="1:30" ht="13.5" customHeight="1" thickBot="1" x14ac:dyDescent="0.25">
      <c r="A44" s="73">
        <v>7</v>
      </c>
      <c r="B44" s="74" t="s">
        <v>3526</v>
      </c>
      <c r="C44" s="75" t="s">
        <v>3527</v>
      </c>
      <c r="D44" s="75" t="s">
        <v>38</v>
      </c>
      <c r="E44" s="76">
        <v>0</v>
      </c>
      <c r="F44" s="76">
        <v>20</v>
      </c>
      <c r="G44" s="77">
        <v>2602.75</v>
      </c>
      <c r="H44" s="77">
        <v>396.71</v>
      </c>
      <c r="I44" s="77">
        <v>7934.2</v>
      </c>
      <c r="J44" s="77">
        <v>326.39999999999998</v>
      </c>
      <c r="K44" s="77">
        <v>1677.26</v>
      </c>
      <c r="L44" s="77">
        <v>0</v>
      </c>
      <c r="M44" s="77">
        <v>0</v>
      </c>
      <c r="N44" s="77">
        <v>566.91387999999995</v>
      </c>
      <c r="O44" s="77">
        <v>1802.3343356</v>
      </c>
      <c r="P44" s="78">
        <v>934.291150184</v>
      </c>
      <c r="R44" s="77">
        <v>468.98</v>
      </c>
      <c r="S44" s="77">
        <v>569.6</v>
      </c>
      <c r="T44" s="15"/>
      <c r="U44" s="15"/>
      <c r="V44" s="16"/>
      <c r="W44" s="16"/>
      <c r="X44" s="16"/>
      <c r="Y44" s="15"/>
      <c r="Z44" s="15"/>
      <c r="AA44" s="15"/>
      <c r="AB44" s="15"/>
      <c r="AD44" s="21"/>
    </row>
    <row r="45" spans="1:30" ht="13.5" customHeight="1" thickBot="1" x14ac:dyDescent="0.25">
      <c r="A45" s="63"/>
      <c r="B45" s="64" t="s">
        <v>3528</v>
      </c>
      <c r="C45" s="65" t="s">
        <v>3529</v>
      </c>
      <c r="D45" s="65" t="s">
        <v>139</v>
      </c>
      <c r="E45" s="66">
        <v>6.4000000000000005E-4</v>
      </c>
      <c r="F45" s="66">
        <v>1.2800000000000001E-2</v>
      </c>
      <c r="G45" s="1">
        <v>25500</v>
      </c>
      <c r="H45" s="1">
        <v>25500</v>
      </c>
      <c r="I45" s="1">
        <v>326.39999999999998</v>
      </c>
      <c r="J45" s="1">
        <v>326.39999999999998</v>
      </c>
      <c r="K45" s="1"/>
      <c r="L45" s="1"/>
      <c r="M45" s="1"/>
      <c r="N45" s="1"/>
      <c r="O45" s="1"/>
      <c r="P45" s="1"/>
      <c r="R45" s="1">
        <v>44500</v>
      </c>
      <c r="S45" s="1">
        <v>569.6</v>
      </c>
      <c r="T45" s="15">
        <f t="shared" si="0"/>
        <v>1.7450980392156863</v>
      </c>
      <c r="U45" s="15">
        <f t="shared" si="1"/>
        <v>1.7194460276768531</v>
      </c>
      <c r="V45" s="16">
        <f t="shared" si="2"/>
        <v>43845.873705759754</v>
      </c>
      <c r="W45" s="16">
        <f t="shared" si="3"/>
        <v>18345.873705759754</v>
      </c>
      <c r="X45" s="16">
        <f t="shared" si="4"/>
        <v>234.82718343372485</v>
      </c>
      <c r="Y45" s="15">
        <f t="shared" si="5"/>
        <v>4.5848355451969969E-2</v>
      </c>
      <c r="Z45" s="15">
        <f t="shared" si="6"/>
        <v>1.1992624151289988E-2</v>
      </c>
      <c r="AA45" s="15">
        <f t="shared" si="7"/>
        <v>1.9115055013239957E-2</v>
      </c>
      <c r="AB45" s="15">
        <f t="shared" si="8"/>
        <v>2.5652011538833303E-2</v>
      </c>
      <c r="AD45" s="21"/>
    </row>
    <row r="46" spans="1:30" ht="13.5" customHeight="1" x14ac:dyDescent="0.2">
      <c r="A46" s="67">
        <v>8</v>
      </c>
      <c r="B46" s="68" t="s">
        <v>3530</v>
      </c>
      <c r="C46" s="69" t="s">
        <v>3531</v>
      </c>
      <c r="D46" s="69" t="s">
        <v>38</v>
      </c>
      <c r="E46" s="70">
        <v>0</v>
      </c>
      <c r="F46" s="70">
        <v>20</v>
      </c>
      <c r="G46" s="71">
        <v>686.37</v>
      </c>
      <c r="H46" s="71">
        <v>189.59</v>
      </c>
      <c r="I46" s="71">
        <v>3791.8</v>
      </c>
      <c r="J46" s="71">
        <v>0</v>
      </c>
      <c r="K46" s="71">
        <v>608.97199999999998</v>
      </c>
      <c r="L46" s="71">
        <v>676</v>
      </c>
      <c r="M46" s="71">
        <v>937</v>
      </c>
      <c r="N46" s="71">
        <v>205.832536</v>
      </c>
      <c r="O46" s="71">
        <v>898.28767832000005</v>
      </c>
      <c r="P46" s="72">
        <v>465.65291000479999</v>
      </c>
      <c r="R46" s="71">
        <v>222.4</v>
      </c>
      <c r="S46" s="71">
        <v>0</v>
      </c>
      <c r="T46" s="15"/>
      <c r="U46" s="15"/>
      <c r="V46" s="16"/>
      <c r="W46" s="16"/>
      <c r="X46" s="16"/>
      <c r="Y46" s="15"/>
      <c r="Z46" s="15"/>
      <c r="AA46" s="15"/>
      <c r="AB46" s="15"/>
      <c r="AD46" s="21"/>
    </row>
    <row r="47" spans="1:30" ht="13.5" customHeight="1" thickBot="1" x14ac:dyDescent="0.25">
      <c r="A47" s="73">
        <v>9</v>
      </c>
      <c r="B47" s="74" t="s">
        <v>2030</v>
      </c>
      <c r="C47" s="75" t="s">
        <v>2031</v>
      </c>
      <c r="D47" s="75" t="s">
        <v>95</v>
      </c>
      <c r="E47" s="76">
        <v>0</v>
      </c>
      <c r="F47" s="76">
        <v>100</v>
      </c>
      <c r="G47" s="77">
        <v>34.619999999999997</v>
      </c>
      <c r="H47" s="77">
        <v>29.86</v>
      </c>
      <c r="I47" s="77">
        <v>2986</v>
      </c>
      <c r="J47" s="77">
        <v>732</v>
      </c>
      <c r="K47" s="77">
        <v>1078.4000000000001</v>
      </c>
      <c r="L47" s="77">
        <v>0</v>
      </c>
      <c r="M47" s="77">
        <v>0</v>
      </c>
      <c r="N47" s="77">
        <v>364.49919999999997</v>
      </c>
      <c r="O47" s="77">
        <v>533.872704</v>
      </c>
      <c r="P47" s="78">
        <v>276.74806655999998</v>
      </c>
      <c r="R47" s="77">
        <v>36.450000000000003</v>
      </c>
      <c r="S47" s="77">
        <v>1168.8</v>
      </c>
      <c r="T47" s="15"/>
      <c r="U47" s="15"/>
      <c r="V47" s="16"/>
      <c r="W47" s="16"/>
      <c r="X47" s="16"/>
      <c r="Y47" s="15"/>
      <c r="Z47" s="15"/>
      <c r="AA47" s="15"/>
      <c r="AB47" s="15"/>
      <c r="AD47" s="21"/>
    </row>
    <row r="48" spans="1:30" ht="13.5" customHeight="1" x14ac:dyDescent="0.2">
      <c r="A48" s="63"/>
      <c r="B48" s="64" t="s">
        <v>2032</v>
      </c>
      <c r="C48" s="65" t="s">
        <v>2033</v>
      </c>
      <c r="D48" s="65" t="s">
        <v>92</v>
      </c>
      <c r="E48" s="66">
        <v>1E-3</v>
      </c>
      <c r="F48" s="66">
        <v>0.1</v>
      </c>
      <c r="G48" s="1">
        <v>6300</v>
      </c>
      <c r="H48" s="1">
        <v>6300</v>
      </c>
      <c r="I48" s="1">
        <v>630</v>
      </c>
      <c r="J48" s="1">
        <v>630</v>
      </c>
      <c r="K48" s="1"/>
      <c r="L48" s="1"/>
      <c r="M48" s="1"/>
      <c r="N48" s="1"/>
      <c r="O48" s="1"/>
      <c r="P48" s="1"/>
      <c r="R48" s="1">
        <v>10500</v>
      </c>
      <c r="S48" s="1">
        <v>1050</v>
      </c>
      <c r="T48" s="15">
        <f t="shared" si="0"/>
        <v>1.6666666666666667</v>
      </c>
      <c r="U48" s="15">
        <f t="shared" si="1"/>
        <v>1.6410146551278335</v>
      </c>
      <c r="V48" s="16">
        <f t="shared" si="2"/>
        <v>10338.392327305352</v>
      </c>
      <c r="W48" s="16">
        <f t="shared" si="3"/>
        <v>4038.3923273053515</v>
      </c>
      <c r="X48" s="16">
        <f t="shared" si="4"/>
        <v>403.83923273053517</v>
      </c>
      <c r="Y48" s="15">
        <f t="shared" si="5"/>
        <v>4.5848355451969969E-2</v>
      </c>
      <c r="Z48" s="15">
        <f t="shared" si="6"/>
        <v>1.1992624151289988E-2</v>
      </c>
      <c r="AA48" s="15">
        <f t="shared" si="7"/>
        <v>1.9115055013239957E-2</v>
      </c>
      <c r="AB48" s="15">
        <f t="shared" si="8"/>
        <v>2.5652011538833303E-2</v>
      </c>
      <c r="AD48" s="21"/>
    </row>
    <row r="49" spans="1:30" ht="13.5" customHeight="1" thickBot="1" x14ac:dyDescent="0.25">
      <c r="A49" s="63"/>
      <c r="B49" s="64" t="s">
        <v>2034</v>
      </c>
      <c r="C49" s="65" t="s">
        <v>2035</v>
      </c>
      <c r="D49" s="65" t="s">
        <v>95</v>
      </c>
      <c r="E49" s="66">
        <v>1.2</v>
      </c>
      <c r="F49" s="66">
        <v>120</v>
      </c>
      <c r="G49" s="1">
        <v>0.85</v>
      </c>
      <c r="H49" s="1">
        <v>0.85</v>
      </c>
      <c r="I49" s="1">
        <v>102</v>
      </c>
      <c r="J49" s="1">
        <v>102</v>
      </c>
      <c r="K49" s="1"/>
      <c r="L49" s="1"/>
      <c r="M49" s="1"/>
      <c r="N49" s="1"/>
      <c r="O49" s="1"/>
      <c r="P49" s="1"/>
      <c r="R49" s="1">
        <v>0.99</v>
      </c>
      <c r="S49" s="1">
        <v>118.8</v>
      </c>
      <c r="T49" s="15">
        <f t="shared" si="0"/>
        <v>1.1647058823529413</v>
      </c>
      <c r="U49" s="15">
        <f t="shared" si="1"/>
        <v>1.139053870814108</v>
      </c>
      <c r="V49" s="16">
        <f t="shared" si="2"/>
        <v>0.96819579019199176</v>
      </c>
      <c r="W49" s="16">
        <f t="shared" si="3"/>
        <v>0.11819579019199178</v>
      </c>
      <c r="X49" s="16">
        <f t="shared" si="4"/>
        <v>14.183494823039013</v>
      </c>
      <c r="Y49" s="15">
        <f t="shared" si="5"/>
        <v>4.5848355451969969E-2</v>
      </c>
      <c r="Z49" s="15">
        <f t="shared" si="6"/>
        <v>1.1992624151289988E-2</v>
      </c>
      <c r="AA49" s="15">
        <f t="shared" si="7"/>
        <v>1.9115055013239957E-2</v>
      </c>
      <c r="AB49" s="15">
        <f t="shared" si="8"/>
        <v>2.5652011538833303E-2</v>
      </c>
      <c r="AD49" s="21"/>
    </row>
    <row r="50" spans="1:30" ht="13.5" customHeight="1" x14ac:dyDescent="0.2">
      <c r="A50" s="67">
        <v>10</v>
      </c>
      <c r="B50" s="68" t="s">
        <v>2036</v>
      </c>
      <c r="C50" s="69" t="s">
        <v>2037</v>
      </c>
      <c r="D50" s="69" t="s">
        <v>95</v>
      </c>
      <c r="E50" s="70">
        <v>0</v>
      </c>
      <c r="F50" s="70">
        <v>100</v>
      </c>
      <c r="G50" s="71">
        <v>18.86</v>
      </c>
      <c r="H50" s="71">
        <v>12.68</v>
      </c>
      <c r="I50" s="71">
        <v>1268</v>
      </c>
      <c r="J50" s="71">
        <v>0</v>
      </c>
      <c r="K50" s="71">
        <v>606.6</v>
      </c>
      <c r="L50" s="71">
        <v>0</v>
      </c>
      <c r="M50" s="71">
        <v>0</v>
      </c>
      <c r="N50" s="71">
        <v>205.0308</v>
      </c>
      <c r="O50" s="71">
        <v>300.30339600000002</v>
      </c>
      <c r="P50" s="72">
        <v>155.67078744</v>
      </c>
      <c r="R50" s="71">
        <v>13.93</v>
      </c>
      <c r="S50" s="71">
        <v>0</v>
      </c>
      <c r="T50" s="15"/>
      <c r="U50" s="15"/>
      <c r="V50" s="16"/>
      <c r="W50" s="16"/>
      <c r="X50" s="16"/>
      <c r="Y50" s="15"/>
      <c r="Z50" s="15"/>
      <c r="AA50" s="15"/>
      <c r="AB50" s="15"/>
      <c r="AD50" s="21"/>
    </row>
    <row r="51" spans="1:30" ht="24" customHeight="1" thickBot="1" x14ac:dyDescent="0.25">
      <c r="A51" s="73">
        <v>11</v>
      </c>
      <c r="B51" s="74" t="s">
        <v>3532</v>
      </c>
      <c r="C51" s="75" t="s">
        <v>3533</v>
      </c>
      <c r="D51" s="75" t="s">
        <v>95</v>
      </c>
      <c r="E51" s="76">
        <v>0</v>
      </c>
      <c r="F51" s="76">
        <v>40</v>
      </c>
      <c r="G51" s="77">
        <v>423.69</v>
      </c>
      <c r="H51" s="77">
        <v>69.709999999999994</v>
      </c>
      <c r="I51" s="77">
        <v>2788.4</v>
      </c>
      <c r="J51" s="77">
        <v>770.51199999999994</v>
      </c>
      <c r="K51" s="77">
        <v>654.4</v>
      </c>
      <c r="L51" s="77">
        <v>0</v>
      </c>
      <c r="M51" s="77">
        <v>0</v>
      </c>
      <c r="N51" s="77">
        <v>221.18719999999999</v>
      </c>
      <c r="O51" s="77">
        <v>478.03526399999998</v>
      </c>
      <c r="P51" s="78">
        <v>247.80314496</v>
      </c>
      <c r="R51" s="77">
        <v>77.760000000000005</v>
      </c>
      <c r="S51" s="77">
        <v>808.16</v>
      </c>
      <c r="T51" s="15"/>
      <c r="U51" s="15"/>
      <c r="V51" s="16"/>
      <c r="W51" s="16"/>
      <c r="X51" s="16"/>
      <c r="Y51" s="15"/>
      <c r="Z51" s="15"/>
      <c r="AA51" s="15"/>
      <c r="AB51" s="15"/>
      <c r="AD51" s="21"/>
    </row>
    <row r="52" spans="1:30" ht="13.5" customHeight="1" x14ac:dyDescent="0.2">
      <c r="A52" s="63"/>
      <c r="B52" s="64" t="s">
        <v>3534</v>
      </c>
      <c r="C52" s="65" t="s">
        <v>3535</v>
      </c>
      <c r="D52" s="65" t="s">
        <v>41</v>
      </c>
      <c r="E52" s="66">
        <v>5.0000000000000001E-3</v>
      </c>
      <c r="F52" s="66">
        <v>0.2</v>
      </c>
      <c r="G52" s="1">
        <v>3530</v>
      </c>
      <c r="H52" s="1">
        <v>3530</v>
      </c>
      <c r="I52" s="1">
        <v>706</v>
      </c>
      <c r="J52" s="1">
        <v>706</v>
      </c>
      <c r="K52" s="1"/>
      <c r="L52" s="1"/>
      <c r="M52" s="1"/>
      <c r="N52" s="1"/>
      <c r="O52" s="1"/>
      <c r="P52" s="1"/>
      <c r="R52" s="1">
        <v>3700</v>
      </c>
      <c r="S52" s="1">
        <v>740</v>
      </c>
      <c r="T52" s="15">
        <f t="shared" si="0"/>
        <v>1.048158640226629</v>
      </c>
      <c r="U52" s="15">
        <f t="shared" si="1"/>
        <v>1.0225066286877957</v>
      </c>
      <c r="V52" s="16">
        <f t="shared" si="2"/>
        <v>3609.4483992679188</v>
      </c>
      <c r="W52" s="16">
        <f t="shared" si="3"/>
        <v>79.44839926791883</v>
      </c>
      <c r="X52" s="16">
        <f t="shared" si="4"/>
        <v>15.889679853583766</v>
      </c>
      <c r="Y52" s="15">
        <f t="shared" si="5"/>
        <v>4.5848355451969969E-2</v>
      </c>
      <c r="Z52" s="15">
        <f t="shared" si="6"/>
        <v>1.1992624151289988E-2</v>
      </c>
      <c r="AA52" s="15">
        <f t="shared" si="7"/>
        <v>1.9115055013239957E-2</v>
      </c>
      <c r="AB52" s="15">
        <f t="shared" si="8"/>
        <v>2.5652011538833303E-2</v>
      </c>
      <c r="AD52" s="21"/>
    </row>
    <row r="53" spans="1:30" ht="13.5" customHeight="1" x14ac:dyDescent="0.2">
      <c r="A53" s="63"/>
      <c r="B53" s="64" t="s">
        <v>3536</v>
      </c>
      <c r="C53" s="65" t="s">
        <v>3537</v>
      </c>
      <c r="D53" s="65" t="s">
        <v>41</v>
      </c>
      <c r="E53" s="66">
        <v>8.0000000000000002E-3</v>
      </c>
      <c r="F53" s="66">
        <v>0.32</v>
      </c>
      <c r="G53" s="1">
        <v>152</v>
      </c>
      <c r="H53" s="1">
        <v>152</v>
      </c>
      <c r="I53" s="1">
        <v>48.64</v>
      </c>
      <c r="J53" s="1">
        <v>48.64</v>
      </c>
      <c r="K53" s="1"/>
      <c r="L53" s="1"/>
      <c r="M53" s="1"/>
      <c r="N53" s="1"/>
      <c r="O53" s="1"/>
      <c r="P53" s="1"/>
      <c r="R53" s="1">
        <v>161</v>
      </c>
      <c r="S53" s="1">
        <v>51.52</v>
      </c>
      <c r="T53" s="15">
        <f t="shared" si="0"/>
        <v>1.0592105263157894</v>
      </c>
      <c r="U53" s="15">
        <f t="shared" si="1"/>
        <v>1.0335585147769561</v>
      </c>
      <c r="V53" s="16">
        <f t="shared" si="2"/>
        <v>157.10089424609734</v>
      </c>
      <c r="W53" s="16">
        <f t="shared" si="3"/>
        <v>5.1008942460973401</v>
      </c>
      <c r="X53" s="16">
        <f t="shared" si="4"/>
        <v>1.6322861587511488</v>
      </c>
      <c r="Y53" s="15">
        <f t="shared" si="5"/>
        <v>4.5848355451969969E-2</v>
      </c>
      <c r="Z53" s="15">
        <f t="shared" si="6"/>
        <v>1.1992624151289988E-2</v>
      </c>
      <c r="AA53" s="15">
        <f t="shared" si="7"/>
        <v>1.9115055013239957E-2</v>
      </c>
      <c r="AB53" s="15">
        <f t="shared" si="8"/>
        <v>2.5652011538833303E-2</v>
      </c>
      <c r="AD53" s="21"/>
    </row>
    <row r="54" spans="1:30" ht="13.5" customHeight="1" thickBot="1" x14ac:dyDescent="0.25">
      <c r="A54" s="63"/>
      <c r="B54" s="64" t="s">
        <v>3538</v>
      </c>
      <c r="C54" s="65" t="s">
        <v>3539</v>
      </c>
      <c r="D54" s="65" t="s">
        <v>41</v>
      </c>
      <c r="E54" s="66">
        <v>8.0000000000000002E-3</v>
      </c>
      <c r="F54" s="66">
        <v>0.32</v>
      </c>
      <c r="G54" s="1">
        <v>49.6</v>
      </c>
      <c r="H54" s="1">
        <v>49.6</v>
      </c>
      <c r="I54" s="1">
        <v>15.872</v>
      </c>
      <c r="J54" s="1">
        <v>15.872</v>
      </c>
      <c r="K54" s="1"/>
      <c r="L54" s="1"/>
      <c r="M54" s="1"/>
      <c r="N54" s="1"/>
      <c r="O54" s="1"/>
      <c r="P54" s="1"/>
      <c r="R54" s="1">
        <v>52</v>
      </c>
      <c r="S54" s="1">
        <v>16.64</v>
      </c>
      <c r="T54" s="15">
        <f t="shared" si="0"/>
        <v>1.0483870967741935</v>
      </c>
      <c r="U54" s="15">
        <f t="shared" si="1"/>
        <v>1.0227350852353603</v>
      </c>
      <c r="V54" s="16">
        <f t="shared" si="2"/>
        <v>50.727660227673873</v>
      </c>
      <c r="W54" s="16">
        <f t="shared" si="3"/>
        <v>1.1276602276738714</v>
      </c>
      <c r="X54" s="16">
        <f t="shared" si="4"/>
        <v>0.36085127285563884</v>
      </c>
      <c r="Y54" s="15">
        <f t="shared" si="5"/>
        <v>4.5848355451969969E-2</v>
      </c>
      <c r="Z54" s="15">
        <f t="shared" si="6"/>
        <v>1.1992624151289988E-2</v>
      </c>
      <c r="AA54" s="15">
        <f t="shared" si="7"/>
        <v>1.9115055013239957E-2</v>
      </c>
      <c r="AB54" s="15">
        <f t="shared" si="8"/>
        <v>2.5652011538833303E-2</v>
      </c>
      <c r="AD54" s="21"/>
    </row>
    <row r="55" spans="1:30" ht="24" customHeight="1" thickBot="1" x14ac:dyDescent="0.25">
      <c r="A55" s="8">
        <v>12</v>
      </c>
      <c r="B55" s="9" t="s">
        <v>3540</v>
      </c>
      <c r="C55" s="10" t="s">
        <v>3541</v>
      </c>
      <c r="D55" s="10" t="s">
        <v>95</v>
      </c>
      <c r="E55" s="11">
        <v>0</v>
      </c>
      <c r="F55" s="11">
        <v>40</v>
      </c>
      <c r="G55" s="12">
        <v>202.18</v>
      </c>
      <c r="H55" s="12">
        <v>38.79</v>
      </c>
      <c r="I55" s="12">
        <v>1551.6</v>
      </c>
      <c r="J55" s="12">
        <v>0</v>
      </c>
      <c r="K55" s="12">
        <v>431.36</v>
      </c>
      <c r="L55" s="12">
        <v>0</v>
      </c>
      <c r="M55" s="12">
        <v>416.4</v>
      </c>
      <c r="N55" s="12">
        <v>145.79968</v>
      </c>
      <c r="O55" s="12">
        <v>367.61708160000001</v>
      </c>
      <c r="P55" s="13">
        <v>190.56474662400001</v>
      </c>
      <c r="R55" s="12">
        <v>44.59</v>
      </c>
      <c r="S55" s="12">
        <v>0</v>
      </c>
      <c r="T55" s="15"/>
      <c r="U55" s="15"/>
      <c r="V55" s="16"/>
      <c r="W55" s="16"/>
      <c r="X55" s="16"/>
      <c r="Y55" s="15"/>
      <c r="Z55" s="15"/>
      <c r="AA55" s="15"/>
      <c r="AB55" s="15"/>
      <c r="AD55" s="21"/>
    </row>
    <row r="56" spans="1:30" ht="28.5" customHeight="1" thickBot="1" x14ac:dyDescent="0.35">
      <c r="A56" s="58"/>
      <c r="B56" s="59" t="s">
        <v>25</v>
      </c>
      <c r="C56" s="60" t="s">
        <v>1242</v>
      </c>
      <c r="D56" s="60"/>
      <c r="E56" s="61"/>
      <c r="F56" s="61"/>
      <c r="G56" s="62"/>
      <c r="H56" s="62"/>
      <c r="I56" s="62">
        <v>89204.4</v>
      </c>
      <c r="J56" s="62">
        <v>58888.379300000001</v>
      </c>
      <c r="K56" s="62">
        <v>10882.5816</v>
      </c>
      <c r="L56" s="62">
        <v>668.50676999999996</v>
      </c>
      <c r="M56" s="62">
        <v>0</v>
      </c>
      <c r="N56" s="62">
        <v>3678.3125808</v>
      </c>
      <c r="O56" s="62">
        <v>7668.1540563839999</v>
      </c>
      <c r="P56" s="62">
        <v>3310.0865010057601</v>
      </c>
      <c r="R56" s="62"/>
      <c r="S56" s="62">
        <v>76223.298699999999</v>
      </c>
      <c r="T56" s="15"/>
      <c r="U56" s="15"/>
      <c r="V56" s="16"/>
      <c r="W56" s="16"/>
      <c r="X56" s="16"/>
      <c r="Y56" s="15"/>
      <c r="Z56" s="15"/>
      <c r="AA56" s="15"/>
      <c r="AB56" s="15"/>
      <c r="AD56" s="21"/>
    </row>
    <row r="57" spans="1:30" ht="24" customHeight="1" thickBot="1" x14ac:dyDescent="0.25">
      <c r="A57" s="8">
        <v>13</v>
      </c>
      <c r="B57" s="9" t="s">
        <v>2840</v>
      </c>
      <c r="C57" s="10" t="s">
        <v>2841</v>
      </c>
      <c r="D57" s="10" t="s">
        <v>95</v>
      </c>
      <c r="E57" s="11">
        <v>0</v>
      </c>
      <c r="F57" s="11">
        <v>71</v>
      </c>
      <c r="G57" s="12">
        <v>241.52</v>
      </c>
      <c r="H57" s="12">
        <v>68.25</v>
      </c>
      <c r="I57" s="12">
        <v>4845.75</v>
      </c>
      <c r="J57" s="12">
        <v>0</v>
      </c>
      <c r="K57" s="12">
        <v>2045.7584999999999</v>
      </c>
      <c r="L57" s="12">
        <v>134.74592999999999</v>
      </c>
      <c r="M57" s="12">
        <v>0</v>
      </c>
      <c r="N57" s="12">
        <v>691.46637299999998</v>
      </c>
      <c r="O57" s="12">
        <v>1378.5459854400001</v>
      </c>
      <c r="P57" s="13">
        <v>595.07235038160002</v>
      </c>
      <c r="R57" s="12">
        <v>76.02</v>
      </c>
      <c r="S57" s="12">
        <v>0</v>
      </c>
      <c r="T57" s="15"/>
      <c r="U57" s="15"/>
      <c r="V57" s="16"/>
      <c r="W57" s="16"/>
      <c r="X57" s="16"/>
      <c r="Y57" s="15"/>
      <c r="Z57" s="15"/>
      <c r="AA57" s="15"/>
      <c r="AB57" s="15"/>
      <c r="AD57" s="21"/>
    </row>
    <row r="58" spans="1:30" ht="13.5" customHeight="1" x14ac:dyDescent="0.2">
      <c r="A58" s="2">
        <v>14</v>
      </c>
      <c r="B58" s="3" t="s">
        <v>2842</v>
      </c>
      <c r="C58" s="4" t="s">
        <v>2843</v>
      </c>
      <c r="D58" s="4" t="s">
        <v>95</v>
      </c>
      <c r="E58" s="5">
        <v>0</v>
      </c>
      <c r="F58" s="5">
        <v>20</v>
      </c>
      <c r="G58" s="6">
        <v>69.900000000000006</v>
      </c>
      <c r="H58" s="6">
        <v>19.3</v>
      </c>
      <c r="I58" s="6">
        <v>386</v>
      </c>
      <c r="J58" s="6">
        <v>386</v>
      </c>
      <c r="K58" s="6">
        <v>0</v>
      </c>
      <c r="L58" s="6">
        <v>0</v>
      </c>
      <c r="M58" s="6">
        <v>0</v>
      </c>
      <c r="N58" s="6">
        <v>0</v>
      </c>
      <c r="O58" s="6">
        <v>0</v>
      </c>
      <c r="P58" s="6">
        <v>0</v>
      </c>
      <c r="R58" s="6">
        <v>37.6</v>
      </c>
      <c r="S58" s="6">
        <v>752</v>
      </c>
      <c r="T58" s="15">
        <f t="shared" si="0"/>
        <v>1.9481865284974094</v>
      </c>
      <c r="U58" s="15">
        <f t="shared" si="1"/>
        <v>1.9225345169585761</v>
      </c>
      <c r="V58" s="16">
        <f t="shared" si="2"/>
        <v>134.38516273540449</v>
      </c>
      <c r="W58" s="16">
        <f t="shared" si="3"/>
        <v>64.485162735404487</v>
      </c>
      <c r="X58" s="16">
        <f t="shared" si="4"/>
        <v>1289.7032547080898</v>
      </c>
      <c r="Y58" s="15">
        <f t="shared" ref="Y58:Y72" si="9">104.584835545197%-100%</f>
        <v>4.5848355451969969E-2</v>
      </c>
      <c r="Z58" s="15">
        <f t="shared" ref="Z58:Z72" si="10">101.199262415129%-100%</f>
        <v>1.1992624151289988E-2</v>
      </c>
      <c r="AA58" s="15">
        <f t="shared" ref="AA58:AA72" si="11">101.911505501324%-100%</f>
        <v>1.9115055013239957E-2</v>
      </c>
      <c r="AB58" s="15">
        <f t="shared" ref="AB58:AB72" si="12">AVERAGE(Y58:AA58)</f>
        <v>2.5652011538833303E-2</v>
      </c>
      <c r="AD58" s="21"/>
    </row>
    <row r="59" spans="1:30" ht="13.5" customHeight="1" thickBot="1" x14ac:dyDescent="0.25">
      <c r="A59" s="2">
        <v>15</v>
      </c>
      <c r="B59" s="3" t="s">
        <v>3916</v>
      </c>
      <c r="C59" s="4" t="s">
        <v>3917</v>
      </c>
      <c r="D59" s="4" t="s">
        <v>95</v>
      </c>
      <c r="E59" s="5">
        <v>0</v>
      </c>
      <c r="F59" s="5">
        <v>51</v>
      </c>
      <c r="G59" s="6">
        <v>364.41</v>
      </c>
      <c r="H59" s="6">
        <v>45.6</v>
      </c>
      <c r="I59" s="6">
        <v>2325.6</v>
      </c>
      <c r="J59" s="6">
        <v>2325.6</v>
      </c>
      <c r="K59" s="6">
        <v>0</v>
      </c>
      <c r="L59" s="6">
        <v>0</v>
      </c>
      <c r="M59" s="6">
        <v>0</v>
      </c>
      <c r="N59" s="6">
        <v>0</v>
      </c>
      <c r="O59" s="6">
        <v>0</v>
      </c>
      <c r="P59" s="6">
        <v>0</v>
      </c>
      <c r="R59" s="6">
        <v>54.7</v>
      </c>
      <c r="S59" s="6">
        <v>2789.7</v>
      </c>
      <c r="T59" s="15">
        <f t="shared" si="0"/>
        <v>1.1995614035087721</v>
      </c>
      <c r="U59" s="15">
        <f t="shared" si="1"/>
        <v>1.1739093919699388</v>
      </c>
      <c r="V59" s="16">
        <f t="shared" si="2"/>
        <v>427.78432152776543</v>
      </c>
      <c r="W59" s="16">
        <f t="shared" si="3"/>
        <v>63.374321527765403</v>
      </c>
      <c r="X59" s="16">
        <f t="shared" si="4"/>
        <v>3232.0903979160357</v>
      </c>
      <c r="Y59" s="15">
        <f t="shared" si="9"/>
        <v>4.5848355451969969E-2</v>
      </c>
      <c r="Z59" s="15">
        <f t="shared" si="10"/>
        <v>1.1992624151289988E-2</v>
      </c>
      <c r="AA59" s="15">
        <f t="shared" si="11"/>
        <v>1.9115055013239957E-2</v>
      </c>
      <c r="AB59" s="15">
        <f t="shared" si="12"/>
        <v>2.5652011538833303E-2</v>
      </c>
      <c r="AD59" s="21"/>
    </row>
    <row r="60" spans="1:30" ht="24" customHeight="1" thickBot="1" x14ac:dyDescent="0.25">
      <c r="A60" s="8">
        <v>16</v>
      </c>
      <c r="B60" s="9" t="s">
        <v>3782</v>
      </c>
      <c r="C60" s="10" t="s">
        <v>3783</v>
      </c>
      <c r="D60" s="10" t="s">
        <v>95</v>
      </c>
      <c r="E60" s="11">
        <v>0</v>
      </c>
      <c r="F60" s="11">
        <v>116</v>
      </c>
      <c r="G60" s="12">
        <v>289.82</v>
      </c>
      <c r="H60" s="12">
        <v>123.64</v>
      </c>
      <c r="I60" s="12">
        <v>14342.24</v>
      </c>
      <c r="J60" s="12">
        <v>0</v>
      </c>
      <c r="K60" s="12">
        <v>6059.26</v>
      </c>
      <c r="L60" s="12">
        <v>393.59843999999998</v>
      </c>
      <c r="M60" s="12">
        <v>0</v>
      </c>
      <c r="N60" s="12">
        <v>2048.02988</v>
      </c>
      <c r="O60" s="12">
        <v>4080.4263936000002</v>
      </c>
      <c r="P60" s="13">
        <v>1761.384059904</v>
      </c>
      <c r="R60" s="12">
        <v>137.72999999999999</v>
      </c>
      <c r="S60" s="12">
        <v>0</v>
      </c>
      <c r="T60" s="15"/>
      <c r="U60" s="15"/>
      <c r="V60" s="16"/>
      <c r="W60" s="16"/>
      <c r="X60" s="16"/>
      <c r="Y60" s="15"/>
      <c r="Z60" s="15"/>
      <c r="AA60" s="15"/>
      <c r="AB60" s="15"/>
      <c r="AD60" s="21"/>
    </row>
    <row r="61" spans="1:30" ht="13.5" customHeight="1" thickBot="1" x14ac:dyDescent="0.25">
      <c r="A61" s="2">
        <v>17</v>
      </c>
      <c r="B61" s="3" t="s">
        <v>3784</v>
      </c>
      <c r="C61" s="4" t="s">
        <v>3785</v>
      </c>
      <c r="D61" s="4" t="s">
        <v>95</v>
      </c>
      <c r="E61" s="5">
        <v>0</v>
      </c>
      <c r="F61" s="5">
        <v>116</v>
      </c>
      <c r="G61" s="6">
        <v>709.88</v>
      </c>
      <c r="H61" s="6">
        <v>316</v>
      </c>
      <c r="I61" s="6">
        <v>36656</v>
      </c>
      <c r="J61" s="6">
        <v>36656</v>
      </c>
      <c r="K61" s="6">
        <v>0</v>
      </c>
      <c r="L61" s="6">
        <v>0</v>
      </c>
      <c r="M61" s="6">
        <v>0</v>
      </c>
      <c r="N61" s="6">
        <v>0</v>
      </c>
      <c r="O61" s="6">
        <v>0</v>
      </c>
      <c r="P61" s="6">
        <v>0</v>
      </c>
      <c r="R61" s="6">
        <v>392</v>
      </c>
      <c r="S61" s="6">
        <v>45472</v>
      </c>
      <c r="T61" s="15">
        <f t="shared" si="0"/>
        <v>1.240506329113924</v>
      </c>
      <c r="U61" s="15">
        <f t="shared" si="1"/>
        <v>1.2148543175750908</v>
      </c>
      <c r="V61" s="16">
        <f t="shared" si="2"/>
        <v>862.40078296020545</v>
      </c>
      <c r="W61" s="16">
        <f t="shared" si="3"/>
        <v>152.52078296020545</v>
      </c>
      <c r="X61" s="16">
        <f t="shared" si="4"/>
        <v>17692.410823383834</v>
      </c>
      <c r="Y61" s="15">
        <f t="shared" si="9"/>
        <v>4.5848355451969969E-2</v>
      </c>
      <c r="Z61" s="15">
        <f t="shared" si="10"/>
        <v>1.1992624151289988E-2</v>
      </c>
      <c r="AA61" s="15">
        <f t="shared" si="11"/>
        <v>1.9115055013239957E-2</v>
      </c>
      <c r="AB61" s="15">
        <f t="shared" si="12"/>
        <v>2.5652011538833303E-2</v>
      </c>
      <c r="AD61" s="21"/>
    </row>
    <row r="62" spans="1:30" ht="13.5" customHeight="1" thickBot="1" x14ac:dyDescent="0.25">
      <c r="A62" s="8">
        <v>18</v>
      </c>
      <c r="B62" s="9" t="s">
        <v>3786</v>
      </c>
      <c r="C62" s="10" t="s">
        <v>3787</v>
      </c>
      <c r="D62" s="10" t="s">
        <v>41</v>
      </c>
      <c r="E62" s="11">
        <v>0</v>
      </c>
      <c r="F62" s="11">
        <v>6</v>
      </c>
      <c r="G62" s="12">
        <v>402.53</v>
      </c>
      <c r="H62" s="12">
        <v>305.11</v>
      </c>
      <c r="I62" s="12">
        <v>1830.66</v>
      </c>
      <c r="J62" s="12">
        <v>0</v>
      </c>
      <c r="K62" s="12">
        <v>706.16880000000003</v>
      </c>
      <c r="L62" s="12">
        <v>140.16239999999999</v>
      </c>
      <c r="M62" s="12">
        <v>0</v>
      </c>
      <c r="N62" s="12">
        <v>238.68505440000001</v>
      </c>
      <c r="O62" s="12">
        <v>520.80780211199999</v>
      </c>
      <c r="P62" s="13">
        <v>224.81536791168</v>
      </c>
      <c r="R62" s="12">
        <v>340.32</v>
      </c>
      <c r="S62" s="12">
        <v>0</v>
      </c>
      <c r="T62" s="15"/>
      <c r="U62" s="15"/>
      <c r="V62" s="16"/>
      <c r="W62" s="16"/>
      <c r="X62" s="16"/>
      <c r="Y62" s="15"/>
      <c r="Z62" s="15"/>
      <c r="AA62" s="15"/>
      <c r="AB62" s="15"/>
      <c r="AD62" s="21"/>
    </row>
    <row r="63" spans="1:30" ht="24" customHeight="1" x14ac:dyDescent="0.2">
      <c r="A63" s="2">
        <v>19</v>
      </c>
      <c r="B63" s="3" t="s">
        <v>3788</v>
      </c>
      <c r="C63" s="4" t="s">
        <v>3789</v>
      </c>
      <c r="D63" s="4" t="s">
        <v>41</v>
      </c>
      <c r="E63" s="5">
        <v>0</v>
      </c>
      <c r="F63" s="5">
        <v>2</v>
      </c>
      <c r="G63" s="6">
        <v>2152.9499999999998</v>
      </c>
      <c r="H63" s="6">
        <v>2340</v>
      </c>
      <c r="I63" s="6">
        <v>4680</v>
      </c>
      <c r="J63" s="6">
        <v>4680</v>
      </c>
      <c r="K63" s="6">
        <v>0</v>
      </c>
      <c r="L63" s="6">
        <v>0</v>
      </c>
      <c r="M63" s="6">
        <v>0</v>
      </c>
      <c r="N63" s="6">
        <v>0</v>
      </c>
      <c r="O63" s="6">
        <v>0</v>
      </c>
      <c r="P63" s="6">
        <v>0</v>
      </c>
      <c r="R63" s="6">
        <v>3420</v>
      </c>
      <c r="S63" s="6">
        <v>6840</v>
      </c>
      <c r="T63" s="15">
        <f t="shared" si="0"/>
        <v>1.4615384615384615</v>
      </c>
      <c r="U63" s="15">
        <f t="shared" si="1"/>
        <v>1.4358864499996282</v>
      </c>
      <c r="V63" s="16">
        <f t="shared" si="2"/>
        <v>3091.3917325266993</v>
      </c>
      <c r="W63" s="16">
        <f t="shared" si="3"/>
        <v>938.44173252669952</v>
      </c>
      <c r="X63" s="16">
        <f t="shared" si="4"/>
        <v>1876.883465053399</v>
      </c>
      <c r="Y63" s="15">
        <f t="shared" si="9"/>
        <v>4.5848355451969969E-2</v>
      </c>
      <c r="Z63" s="15">
        <f t="shared" si="10"/>
        <v>1.1992624151289988E-2</v>
      </c>
      <c r="AA63" s="15">
        <f t="shared" si="11"/>
        <v>1.9115055013239957E-2</v>
      </c>
      <c r="AB63" s="15">
        <f t="shared" si="12"/>
        <v>2.5652011538833303E-2</v>
      </c>
      <c r="AD63" s="21"/>
    </row>
    <row r="64" spans="1:30" ht="13.5" customHeight="1" thickBot="1" x14ac:dyDescent="0.25">
      <c r="A64" s="2">
        <v>20</v>
      </c>
      <c r="B64" s="3" t="s">
        <v>3790</v>
      </c>
      <c r="C64" s="4" t="s">
        <v>3791</v>
      </c>
      <c r="D64" s="4" t="s">
        <v>41</v>
      </c>
      <c r="E64" s="5">
        <v>0</v>
      </c>
      <c r="F64" s="5">
        <v>4</v>
      </c>
      <c r="G64" s="6">
        <v>560.20000000000005</v>
      </c>
      <c r="H64" s="6">
        <v>282</v>
      </c>
      <c r="I64" s="6">
        <v>1128</v>
      </c>
      <c r="J64" s="6">
        <v>1128</v>
      </c>
      <c r="K64" s="6">
        <v>0</v>
      </c>
      <c r="L64" s="6">
        <v>0</v>
      </c>
      <c r="M64" s="6">
        <v>0</v>
      </c>
      <c r="N64" s="6">
        <v>0</v>
      </c>
      <c r="O64" s="6">
        <v>0</v>
      </c>
      <c r="P64" s="6">
        <v>0</v>
      </c>
      <c r="R64" s="6">
        <v>311</v>
      </c>
      <c r="S64" s="6">
        <v>1244</v>
      </c>
      <c r="T64" s="15">
        <f t="shared" si="0"/>
        <v>1.1028368794326242</v>
      </c>
      <c r="U64" s="15">
        <f t="shared" si="1"/>
        <v>1.077184867893791</v>
      </c>
      <c r="V64" s="16">
        <f t="shared" si="2"/>
        <v>603.43896299410176</v>
      </c>
      <c r="W64" s="16">
        <f t="shared" si="3"/>
        <v>43.238962994101712</v>
      </c>
      <c r="X64" s="16">
        <f t="shared" si="4"/>
        <v>172.95585197640685</v>
      </c>
      <c r="Y64" s="15">
        <f t="shared" si="9"/>
        <v>4.5848355451969969E-2</v>
      </c>
      <c r="Z64" s="15">
        <f t="shared" si="10"/>
        <v>1.1992624151289988E-2</v>
      </c>
      <c r="AA64" s="15">
        <f t="shared" si="11"/>
        <v>1.9115055013239957E-2</v>
      </c>
      <c r="AB64" s="15">
        <f t="shared" si="12"/>
        <v>2.5652011538833303E-2</v>
      </c>
      <c r="AD64" s="21"/>
    </row>
    <row r="65" spans="1:30" ht="13.5" customHeight="1" thickBot="1" x14ac:dyDescent="0.25">
      <c r="A65" s="8">
        <v>21</v>
      </c>
      <c r="B65" s="9" t="s">
        <v>3810</v>
      </c>
      <c r="C65" s="10" t="s">
        <v>3811</v>
      </c>
      <c r="D65" s="10" t="s">
        <v>95</v>
      </c>
      <c r="E65" s="11">
        <v>0</v>
      </c>
      <c r="F65" s="11">
        <v>167</v>
      </c>
      <c r="G65" s="12">
        <v>24.15</v>
      </c>
      <c r="H65" s="12">
        <v>17.29</v>
      </c>
      <c r="I65" s="12">
        <v>2887.43</v>
      </c>
      <c r="J65" s="12">
        <v>91.582800000000006</v>
      </c>
      <c r="K65" s="12">
        <v>1238.1379999999999</v>
      </c>
      <c r="L65" s="12">
        <v>0</v>
      </c>
      <c r="M65" s="12">
        <v>0</v>
      </c>
      <c r="N65" s="12">
        <v>418.49064399999997</v>
      </c>
      <c r="O65" s="12">
        <v>795.18174911999995</v>
      </c>
      <c r="P65" s="13">
        <v>343.25345503680001</v>
      </c>
      <c r="R65" s="12">
        <v>19.29</v>
      </c>
      <c r="S65" s="12">
        <v>105.8112</v>
      </c>
      <c r="T65" s="15"/>
      <c r="U65" s="15"/>
      <c r="V65" s="16"/>
      <c r="W65" s="16"/>
      <c r="X65" s="16"/>
      <c r="Y65" s="15"/>
      <c r="Z65" s="15"/>
      <c r="AA65" s="15"/>
      <c r="AB65" s="15"/>
      <c r="AD65" s="21"/>
    </row>
    <row r="66" spans="1:30" ht="13.5" customHeight="1" thickBot="1" x14ac:dyDescent="0.25">
      <c r="A66" s="63"/>
      <c r="B66" s="64" t="s">
        <v>187</v>
      </c>
      <c r="C66" s="65" t="s">
        <v>188</v>
      </c>
      <c r="D66" s="65" t="s">
        <v>92</v>
      </c>
      <c r="E66" s="66">
        <v>1.2E-2</v>
      </c>
      <c r="F66" s="66">
        <v>2.004</v>
      </c>
      <c r="G66" s="1">
        <v>45.7</v>
      </c>
      <c r="H66" s="1">
        <v>45.7</v>
      </c>
      <c r="I66" s="1">
        <v>91.582800000000006</v>
      </c>
      <c r="J66" s="1">
        <v>91.582800000000006</v>
      </c>
      <c r="K66" s="1"/>
      <c r="L66" s="1"/>
      <c r="M66" s="1"/>
      <c r="N66" s="1"/>
      <c r="O66" s="1"/>
      <c r="P66" s="1"/>
      <c r="R66" s="1">
        <v>52.8</v>
      </c>
      <c r="S66" s="1">
        <v>105.8112</v>
      </c>
      <c r="T66" s="15">
        <f t="shared" si="0"/>
        <v>1.1553610503282274</v>
      </c>
      <c r="U66" s="15">
        <f t="shared" si="1"/>
        <v>1.1297090387893942</v>
      </c>
      <c r="V66" s="16">
        <f t="shared" si="2"/>
        <v>51.627703072675317</v>
      </c>
      <c r="W66" s="16">
        <f t="shared" si="3"/>
        <v>5.9277030726753139</v>
      </c>
      <c r="X66" s="16">
        <f t="shared" si="4"/>
        <v>11.87911695764133</v>
      </c>
      <c r="Y66" s="15">
        <f t="shared" si="9"/>
        <v>4.5848355451969969E-2</v>
      </c>
      <c r="Z66" s="15">
        <f t="shared" si="10"/>
        <v>1.1992624151289988E-2</v>
      </c>
      <c r="AA66" s="15">
        <f t="shared" si="11"/>
        <v>1.9115055013239957E-2</v>
      </c>
      <c r="AB66" s="15">
        <f t="shared" si="12"/>
        <v>2.5652011538833303E-2</v>
      </c>
      <c r="AD66" s="21"/>
    </row>
    <row r="67" spans="1:30" ht="13.5" customHeight="1" x14ac:dyDescent="0.2">
      <c r="A67" s="67">
        <v>22</v>
      </c>
      <c r="B67" s="68" t="s">
        <v>3814</v>
      </c>
      <c r="C67" s="69" t="s">
        <v>3815</v>
      </c>
      <c r="D67" s="69" t="s">
        <v>95</v>
      </c>
      <c r="E67" s="70">
        <v>0</v>
      </c>
      <c r="F67" s="70">
        <v>116</v>
      </c>
      <c r="G67" s="71">
        <v>28.98</v>
      </c>
      <c r="H67" s="71"/>
      <c r="I67" s="71">
        <v>3361.68</v>
      </c>
      <c r="J67" s="71">
        <v>0</v>
      </c>
      <c r="K67" s="71">
        <v>0</v>
      </c>
      <c r="L67" s="71">
        <v>0</v>
      </c>
      <c r="M67" s="71">
        <v>0</v>
      </c>
      <c r="N67" s="71">
        <v>0</v>
      </c>
      <c r="O67" s="71">
        <v>0</v>
      </c>
      <c r="P67" s="72">
        <v>0</v>
      </c>
      <c r="R67" s="71"/>
      <c r="S67" s="71">
        <v>0</v>
      </c>
      <c r="T67" s="15"/>
      <c r="U67" s="15"/>
      <c r="V67" s="16"/>
      <c r="W67" s="16"/>
      <c r="X67" s="16"/>
      <c r="Y67" s="15"/>
      <c r="Z67" s="15"/>
      <c r="AA67" s="15"/>
      <c r="AB67" s="15"/>
      <c r="AD67" s="21"/>
    </row>
    <row r="68" spans="1:30" ht="24" customHeight="1" thickBot="1" x14ac:dyDescent="0.25">
      <c r="A68" s="73">
        <v>23</v>
      </c>
      <c r="B68" s="74" t="s">
        <v>3918</v>
      </c>
      <c r="C68" s="75" t="s">
        <v>3919</v>
      </c>
      <c r="D68" s="75" t="s">
        <v>41</v>
      </c>
      <c r="E68" s="76">
        <v>0</v>
      </c>
      <c r="F68" s="76">
        <v>2</v>
      </c>
      <c r="G68" s="77">
        <v>27992.43</v>
      </c>
      <c r="H68" s="77">
        <v>7325.08</v>
      </c>
      <c r="I68" s="77">
        <v>14650.16</v>
      </c>
      <c r="J68" s="77">
        <v>12746.2</v>
      </c>
      <c r="K68" s="77">
        <v>285.91379999999998</v>
      </c>
      <c r="L68" s="77">
        <v>0</v>
      </c>
      <c r="M68" s="77">
        <v>0</v>
      </c>
      <c r="N68" s="77">
        <v>96.638864400000003</v>
      </c>
      <c r="O68" s="77">
        <v>541.66687891200002</v>
      </c>
      <c r="P68" s="78">
        <v>233.81953606368</v>
      </c>
      <c r="R68" s="77">
        <v>10104.73</v>
      </c>
      <c r="S68" s="77">
        <v>18099.2</v>
      </c>
      <c r="T68" s="15"/>
      <c r="U68" s="15"/>
      <c r="V68" s="16"/>
      <c r="W68" s="16"/>
      <c r="X68" s="16"/>
      <c r="Y68" s="15"/>
      <c r="Z68" s="15"/>
      <c r="AA68" s="15"/>
      <c r="AB68" s="15"/>
      <c r="AD68" s="21"/>
    </row>
    <row r="69" spans="1:30" ht="13.5" customHeight="1" x14ac:dyDescent="0.2">
      <c r="A69" s="63"/>
      <c r="B69" s="64" t="s">
        <v>3920</v>
      </c>
      <c r="C69" s="65" t="s">
        <v>3921</v>
      </c>
      <c r="D69" s="65" t="s">
        <v>41</v>
      </c>
      <c r="E69" s="66">
        <v>1.01</v>
      </c>
      <c r="F69" s="66">
        <v>2.02</v>
      </c>
      <c r="G69" s="1">
        <v>3520</v>
      </c>
      <c r="H69" s="1">
        <v>3520</v>
      </c>
      <c r="I69" s="1">
        <v>7110.4</v>
      </c>
      <c r="J69" s="1">
        <v>7110.4</v>
      </c>
      <c r="K69" s="1"/>
      <c r="L69" s="1"/>
      <c r="M69" s="1"/>
      <c r="N69" s="1"/>
      <c r="O69" s="1"/>
      <c r="P69" s="1"/>
      <c r="R69" s="1">
        <v>6040</v>
      </c>
      <c r="S69" s="1">
        <v>12200.8</v>
      </c>
      <c r="T69" s="15">
        <f t="shared" si="0"/>
        <v>1.7159090909090908</v>
      </c>
      <c r="U69" s="15">
        <f t="shared" si="1"/>
        <v>1.6902570793702576</v>
      </c>
      <c r="V69" s="16">
        <f t="shared" si="2"/>
        <v>5949.7049193833063</v>
      </c>
      <c r="W69" s="16">
        <f t="shared" si="3"/>
        <v>2429.7049193833063</v>
      </c>
      <c r="X69" s="16">
        <f t="shared" si="4"/>
        <v>4908.0039371542789</v>
      </c>
      <c r="Y69" s="15">
        <f t="shared" si="9"/>
        <v>4.5848355451969969E-2</v>
      </c>
      <c r="Z69" s="15">
        <f t="shared" si="10"/>
        <v>1.1992624151289988E-2</v>
      </c>
      <c r="AA69" s="15">
        <f t="shared" si="11"/>
        <v>1.9115055013239957E-2</v>
      </c>
      <c r="AB69" s="15">
        <f t="shared" si="12"/>
        <v>2.5652011538833303E-2</v>
      </c>
      <c r="AD69" s="21"/>
    </row>
    <row r="70" spans="1:30" ht="13.5" customHeight="1" thickBot="1" x14ac:dyDescent="0.25">
      <c r="A70" s="63"/>
      <c r="B70" s="64" t="s">
        <v>3586</v>
      </c>
      <c r="C70" s="65" t="s">
        <v>3587</v>
      </c>
      <c r="D70" s="65" t="s">
        <v>41</v>
      </c>
      <c r="E70" s="66">
        <v>1.01</v>
      </c>
      <c r="F70" s="66">
        <v>2.02</v>
      </c>
      <c r="G70" s="1">
        <v>2790</v>
      </c>
      <c r="H70" s="1">
        <v>2790</v>
      </c>
      <c r="I70" s="1">
        <v>5635.8</v>
      </c>
      <c r="J70" s="1">
        <v>5635.8</v>
      </c>
      <c r="K70" s="1"/>
      <c r="L70" s="1"/>
      <c r="M70" s="1"/>
      <c r="N70" s="1"/>
      <c r="O70" s="1"/>
      <c r="P70" s="1"/>
      <c r="R70" s="1">
        <v>2920</v>
      </c>
      <c r="S70" s="1">
        <v>5898.4</v>
      </c>
      <c r="T70" s="15">
        <f t="shared" si="0"/>
        <v>1.0465949820788532</v>
      </c>
      <c r="U70" s="15">
        <f t="shared" si="1"/>
        <v>1.0209429705400199</v>
      </c>
      <c r="V70" s="16">
        <f t="shared" si="2"/>
        <v>2848.4308878066554</v>
      </c>
      <c r="W70" s="16">
        <f t="shared" si="3"/>
        <v>58.430887806655392</v>
      </c>
      <c r="X70" s="16">
        <f t="shared" si="4"/>
        <v>118.03039336944389</v>
      </c>
      <c r="Y70" s="15">
        <f t="shared" si="9"/>
        <v>4.5848355451969969E-2</v>
      </c>
      <c r="Z70" s="15">
        <f t="shared" si="10"/>
        <v>1.1992624151289988E-2</v>
      </c>
      <c r="AA70" s="15">
        <f t="shared" si="11"/>
        <v>1.9115055013239957E-2</v>
      </c>
      <c r="AB70" s="15">
        <f t="shared" si="12"/>
        <v>2.5652011538833303E-2</v>
      </c>
      <c r="AD70" s="21"/>
    </row>
    <row r="71" spans="1:30" ht="13.5" customHeight="1" thickBot="1" x14ac:dyDescent="0.25">
      <c r="A71" s="8">
        <v>24</v>
      </c>
      <c r="B71" s="9" t="s">
        <v>3588</v>
      </c>
      <c r="C71" s="10" t="s">
        <v>3589</v>
      </c>
      <c r="D71" s="10" t="s">
        <v>95</v>
      </c>
      <c r="E71" s="11">
        <v>0</v>
      </c>
      <c r="F71" s="11">
        <v>167</v>
      </c>
      <c r="G71" s="12">
        <v>31.63</v>
      </c>
      <c r="H71" s="12">
        <v>12.64</v>
      </c>
      <c r="I71" s="12">
        <v>2110.88</v>
      </c>
      <c r="J71" s="12">
        <v>874.99649999999997</v>
      </c>
      <c r="K71" s="12">
        <v>547.34249999999997</v>
      </c>
      <c r="L71" s="12">
        <v>0</v>
      </c>
      <c r="M71" s="12">
        <v>0</v>
      </c>
      <c r="N71" s="12">
        <v>185.00176500000001</v>
      </c>
      <c r="O71" s="12">
        <v>351.52524720000002</v>
      </c>
      <c r="P71" s="13">
        <v>151.741731708</v>
      </c>
      <c r="R71" s="12">
        <v>13.85</v>
      </c>
      <c r="S71" s="12">
        <v>920.58749999999998</v>
      </c>
      <c r="T71" s="15"/>
      <c r="U71" s="15"/>
      <c r="V71" s="16"/>
      <c r="W71" s="16"/>
      <c r="X71" s="16"/>
      <c r="Y71" s="15"/>
      <c r="Z71" s="15"/>
      <c r="AA71" s="15"/>
      <c r="AB71" s="15"/>
      <c r="AD71" s="21"/>
    </row>
    <row r="72" spans="1:30" ht="13.5" customHeight="1" x14ac:dyDescent="0.2">
      <c r="A72" s="63"/>
      <c r="B72" s="64" t="s">
        <v>3590</v>
      </c>
      <c r="C72" s="65" t="s">
        <v>3591</v>
      </c>
      <c r="D72" s="65" t="s">
        <v>95</v>
      </c>
      <c r="E72" s="66">
        <v>1.05</v>
      </c>
      <c r="F72" s="66">
        <v>175.35</v>
      </c>
      <c r="G72" s="1">
        <v>4.99</v>
      </c>
      <c r="H72" s="1">
        <v>4.99</v>
      </c>
      <c r="I72" s="1">
        <v>874.99649999999997</v>
      </c>
      <c r="J72" s="1">
        <v>874.99649999999997</v>
      </c>
      <c r="K72" s="1"/>
      <c r="L72" s="1"/>
      <c r="M72" s="1"/>
      <c r="N72" s="1"/>
      <c r="O72" s="1"/>
      <c r="P72" s="1"/>
      <c r="R72" s="1">
        <v>5.25</v>
      </c>
      <c r="S72" s="1">
        <v>920.58749999999998</v>
      </c>
      <c r="T72" s="15">
        <f t="shared" si="0"/>
        <v>1.0521042084168337</v>
      </c>
      <c r="U72" s="15">
        <f t="shared" si="1"/>
        <v>1.0264521968780005</v>
      </c>
      <c r="V72" s="16">
        <f t="shared" si="2"/>
        <v>5.1219964624212224</v>
      </c>
      <c r="W72" s="16">
        <f t="shared" si="3"/>
        <v>0.1319964624212222</v>
      </c>
      <c r="X72" s="16">
        <f t="shared" si="4"/>
        <v>23.145579685561312</v>
      </c>
      <c r="Y72" s="15">
        <f t="shared" si="9"/>
        <v>4.5848355451969969E-2</v>
      </c>
      <c r="Z72" s="15">
        <f t="shared" si="10"/>
        <v>1.1992624151289988E-2</v>
      </c>
      <c r="AA72" s="15">
        <f t="shared" si="11"/>
        <v>1.9115055013239957E-2</v>
      </c>
      <c r="AB72" s="15">
        <f t="shared" si="12"/>
        <v>2.5652011538833303E-2</v>
      </c>
      <c r="AD72" s="21"/>
    </row>
    <row r="73" spans="1:30" ht="28.5" customHeight="1" thickBot="1" x14ac:dyDescent="0.35">
      <c r="A73" s="58"/>
      <c r="B73" s="59" t="s">
        <v>26</v>
      </c>
      <c r="C73" s="60" t="s">
        <v>3820</v>
      </c>
      <c r="D73" s="60"/>
      <c r="E73" s="61"/>
      <c r="F73" s="61"/>
      <c r="G73" s="62"/>
      <c r="H73" s="62"/>
      <c r="I73" s="62">
        <v>1215.78</v>
      </c>
      <c r="J73" s="62">
        <v>286.6848</v>
      </c>
      <c r="K73" s="62">
        <v>398.23599999999999</v>
      </c>
      <c r="L73" s="62">
        <v>0</v>
      </c>
      <c r="M73" s="62">
        <v>0</v>
      </c>
      <c r="N73" s="62">
        <v>134.603768</v>
      </c>
      <c r="O73" s="62">
        <v>282.17312135999998</v>
      </c>
      <c r="P73" s="62">
        <v>114.1018045104</v>
      </c>
      <c r="R73" s="62"/>
      <c r="S73" s="62">
        <v>357.35160000000002</v>
      </c>
      <c r="T73" s="15"/>
      <c r="U73" s="15"/>
      <c r="V73" s="16"/>
      <c r="W73" s="16"/>
      <c r="X73" s="16"/>
      <c r="Y73" s="15"/>
      <c r="Z73" s="15"/>
      <c r="AA73" s="15"/>
      <c r="AB73" s="15"/>
      <c r="AD73" s="21"/>
    </row>
    <row r="74" spans="1:30" ht="24" customHeight="1" thickBot="1" x14ac:dyDescent="0.25">
      <c r="A74" s="8">
        <v>25</v>
      </c>
      <c r="B74" s="9" t="s">
        <v>3824</v>
      </c>
      <c r="C74" s="10" t="s">
        <v>3825</v>
      </c>
      <c r="D74" s="10" t="s">
        <v>41</v>
      </c>
      <c r="E74" s="11">
        <v>0</v>
      </c>
      <c r="F74" s="11">
        <v>8</v>
      </c>
      <c r="G74" s="12">
        <v>600.34</v>
      </c>
      <c r="H74" s="12">
        <v>97.06</v>
      </c>
      <c r="I74" s="12">
        <v>776.48</v>
      </c>
      <c r="J74" s="12">
        <v>251.2928</v>
      </c>
      <c r="K74" s="12">
        <v>219.316</v>
      </c>
      <c r="L74" s="12">
        <v>0</v>
      </c>
      <c r="M74" s="12">
        <v>0</v>
      </c>
      <c r="N74" s="12">
        <v>74.128808000000006</v>
      </c>
      <c r="O74" s="12">
        <v>167.26354056</v>
      </c>
      <c r="P74" s="13">
        <v>64.499168798400007</v>
      </c>
      <c r="R74" s="12">
        <v>119.3</v>
      </c>
      <c r="S74" s="12">
        <v>318.00959999999998</v>
      </c>
      <c r="T74" s="15"/>
      <c r="U74" s="15"/>
      <c r="V74" s="16"/>
      <c r="W74" s="16"/>
      <c r="X74" s="16"/>
      <c r="Y74" s="15"/>
      <c r="Z74" s="15"/>
      <c r="AA74" s="15"/>
      <c r="AB74" s="15"/>
      <c r="AD74" s="21"/>
    </row>
    <row r="75" spans="1:30" ht="13.5" customHeight="1" x14ac:dyDescent="0.2">
      <c r="A75" s="63"/>
      <c r="B75" s="64" t="s">
        <v>1257</v>
      </c>
      <c r="C75" s="65" t="s">
        <v>1258</v>
      </c>
      <c r="D75" s="65" t="s">
        <v>41</v>
      </c>
      <c r="E75" s="66">
        <v>4.4000000000000003E-3</v>
      </c>
      <c r="F75" s="66">
        <v>3.5200000000000002E-2</v>
      </c>
      <c r="G75" s="1">
        <v>139</v>
      </c>
      <c r="H75" s="1">
        <v>139</v>
      </c>
      <c r="I75" s="1">
        <v>4.8928000000000003</v>
      </c>
      <c r="J75" s="1">
        <v>4.8928000000000003</v>
      </c>
      <c r="K75" s="1"/>
      <c r="L75" s="1"/>
      <c r="M75" s="1"/>
      <c r="N75" s="1"/>
      <c r="O75" s="1"/>
      <c r="P75" s="1"/>
      <c r="R75" s="1">
        <v>148</v>
      </c>
      <c r="S75" s="1">
        <v>5.2096</v>
      </c>
      <c r="T75" s="15">
        <f t="shared" si="0"/>
        <v>1.064748201438849</v>
      </c>
      <c r="U75" s="15">
        <f t="shared" si="1"/>
        <v>1.0390961899000157</v>
      </c>
      <c r="V75" s="16">
        <f t="shared" si="2"/>
        <v>144.4343703961022</v>
      </c>
      <c r="W75" s="16">
        <f t="shared" si="3"/>
        <v>5.4343703961021959</v>
      </c>
      <c r="X75" s="16">
        <f t="shared" si="4"/>
        <v>0.1912898379427973</v>
      </c>
      <c r="Y75" s="15">
        <f>104.584835545197%-100%</f>
        <v>4.5848355451969969E-2</v>
      </c>
      <c r="Z75" s="15">
        <f>101.199262415129%-100%</f>
        <v>1.1992624151289988E-2</v>
      </c>
      <c r="AA75" s="15">
        <f>101.911505501324%-100%</f>
        <v>1.9115055013239957E-2</v>
      </c>
      <c r="AB75" s="15">
        <f>AVERAGE(Y75:AA75)</f>
        <v>2.5652011538833303E-2</v>
      </c>
      <c r="AD75" s="21"/>
    </row>
    <row r="76" spans="1:30" ht="13.5" customHeight="1" thickBot="1" x14ac:dyDescent="0.25">
      <c r="A76" s="63"/>
      <c r="B76" s="64" t="s">
        <v>3826</v>
      </c>
      <c r="C76" s="65" t="s">
        <v>3827</v>
      </c>
      <c r="D76" s="65" t="s">
        <v>41</v>
      </c>
      <c r="E76" s="66">
        <v>1</v>
      </c>
      <c r="F76" s="66">
        <v>8</v>
      </c>
      <c r="G76" s="1">
        <v>30.8</v>
      </c>
      <c r="H76" s="1">
        <v>30.8</v>
      </c>
      <c r="I76" s="1">
        <v>246.4</v>
      </c>
      <c r="J76" s="1">
        <v>246.4</v>
      </c>
      <c r="K76" s="1"/>
      <c r="L76" s="1"/>
      <c r="M76" s="1"/>
      <c r="N76" s="1"/>
      <c r="O76" s="1"/>
      <c r="P76" s="1"/>
      <c r="R76" s="1">
        <v>39.1</v>
      </c>
      <c r="S76" s="1">
        <v>312.8</v>
      </c>
      <c r="T76" s="15">
        <f t="shared" si="0"/>
        <v>1.2694805194805194</v>
      </c>
      <c r="U76" s="15">
        <f t="shared" si="1"/>
        <v>1.2438285079416862</v>
      </c>
      <c r="V76" s="16">
        <f t="shared" si="2"/>
        <v>38.309918044603933</v>
      </c>
      <c r="W76" s="16">
        <f t="shared" si="3"/>
        <v>7.509918044603932</v>
      </c>
      <c r="X76" s="16">
        <f t="shared" si="4"/>
        <v>60.079344356831456</v>
      </c>
      <c r="Y76" s="15">
        <f>104.584835545197%-100%</f>
        <v>4.5848355451969969E-2</v>
      </c>
      <c r="Z76" s="15">
        <f>101.199262415129%-100%</f>
        <v>1.1992624151289988E-2</v>
      </c>
      <c r="AA76" s="15">
        <f>101.911505501324%-100%</f>
        <v>1.9115055013239957E-2</v>
      </c>
      <c r="AB76" s="15">
        <f>AVERAGE(Y76:AA76)</f>
        <v>2.5652011538833303E-2</v>
      </c>
      <c r="AD76" s="21"/>
    </row>
    <row r="77" spans="1:30" ht="24" customHeight="1" thickBot="1" x14ac:dyDescent="0.25">
      <c r="A77" s="8">
        <v>26</v>
      </c>
      <c r="B77" s="9" t="s">
        <v>3598</v>
      </c>
      <c r="C77" s="10" t="s">
        <v>3599</v>
      </c>
      <c r="D77" s="10" t="s">
        <v>95</v>
      </c>
      <c r="E77" s="11">
        <v>0</v>
      </c>
      <c r="F77" s="11">
        <v>2</v>
      </c>
      <c r="G77" s="12">
        <v>160.66999999999999</v>
      </c>
      <c r="H77" s="12">
        <v>219.65</v>
      </c>
      <c r="I77" s="12">
        <v>439.3</v>
      </c>
      <c r="J77" s="12">
        <v>35.392000000000003</v>
      </c>
      <c r="K77" s="12">
        <v>178.92</v>
      </c>
      <c r="L77" s="12">
        <v>0</v>
      </c>
      <c r="M77" s="12">
        <v>0</v>
      </c>
      <c r="N77" s="12">
        <v>60.474960000000003</v>
      </c>
      <c r="O77" s="12">
        <v>114.9095808</v>
      </c>
      <c r="P77" s="13">
        <v>49.602635712000001</v>
      </c>
      <c r="R77" s="12">
        <v>241.79</v>
      </c>
      <c r="S77" s="12">
        <v>39.341999999999999</v>
      </c>
      <c r="T77" s="15"/>
      <c r="U77" s="15"/>
      <c r="V77" s="16"/>
      <c r="W77" s="16"/>
      <c r="X77" s="16"/>
      <c r="Y77" s="15"/>
      <c r="Z77" s="15"/>
      <c r="AA77" s="15"/>
      <c r="AB77" s="15"/>
      <c r="AD77" s="21"/>
    </row>
    <row r="78" spans="1:30" ht="13.5" customHeight="1" x14ac:dyDescent="0.2">
      <c r="A78" s="63"/>
      <c r="B78" s="64" t="s">
        <v>3600</v>
      </c>
      <c r="C78" s="65" t="s">
        <v>3601</v>
      </c>
      <c r="D78" s="65" t="s">
        <v>41</v>
      </c>
      <c r="E78" s="66">
        <v>7.9000000000000001E-2</v>
      </c>
      <c r="F78" s="66">
        <v>0.158</v>
      </c>
      <c r="G78" s="1">
        <v>224</v>
      </c>
      <c r="H78" s="1">
        <v>224</v>
      </c>
      <c r="I78" s="1">
        <v>35.392000000000003</v>
      </c>
      <c r="J78" s="1">
        <v>35.392000000000003</v>
      </c>
      <c r="K78" s="1"/>
      <c r="L78" s="1"/>
      <c r="M78" s="1"/>
      <c r="N78" s="1"/>
      <c r="O78" s="1"/>
      <c r="P78" s="1"/>
      <c r="R78" s="1">
        <v>249</v>
      </c>
      <c r="S78" s="1">
        <v>39.341999999999999</v>
      </c>
      <c r="T78" s="15">
        <f t="shared" si="0"/>
        <v>1.1116071428571428</v>
      </c>
      <c r="U78" s="15">
        <f t="shared" si="1"/>
        <v>1.0859551313183096</v>
      </c>
      <c r="V78" s="16">
        <f t="shared" si="2"/>
        <v>243.25394941530135</v>
      </c>
      <c r="W78" s="16">
        <f t="shared" si="3"/>
        <v>19.253949415301349</v>
      </c>
      <c r="X78" s="16">
        <f t="shared" si="4"/>
        <v>3.042124007617613</v>
      </c>
      <c r="Y78" s="15">
        <f>104.584835545197%-100%</f>
        <v>4.5848355451969969E-2</v>
      </c>
      <c r="Z78" s="15">
        <f>101.199262415129%-100%</f>
        <v>1.1992624151289988E-2</v>
      </c>
      <c r="AA78" s="15">
        <f>101.911505501324%-100%</f>
        <v>1.9115055013239957E-2</v>
      </c>
      <c r="AB78" s="15">
        <f>AVERAGE(Y78:AA78)</f>
        <v>2.5652011538833303E-2</v>
      </c>
      <c r="AD78" s="21"/>
    </row>
    <row r="79" spans="1:30" ht="28.5" customHeight="1" thickBot="1" x14ac:dyDescent="0.35">
      <c r="A79" s="58"/>
      <c r="B79" s="59" t="s">
        <v>135</v>
      </c>
      <c r="C79" s="60" t="s">
        <v>136</v>
      </c>
      <c r="D79" s="60"/>
      <c r="E79" s="61"/>
      <c r="F79" s="61"/>
      <c r="G79" s="62"/>
      <c r="H79" s="62"/>
      <c r="I79" s="62">
        <v>0.61</v>
      </c>
      <c r="J79" s="62">
        <v>0</v>
      </c>
      <c r="K79" s="62">
        <v>9.07308E-2</v>
      </c>
      <c r="L79" s="62">
        <v>0.24130950000000001</v>
      </c>
      <c r="M79" s="62">
        <v>0</v>
      </c>
      <c r="N79" s="62">
        <v>3.06670104E-2</v>
      </c>
      <c r="O79" s="62">
        <v>0.174099508992</v>
      </c>
      <c r="P79" s="62">
        <v>7.5152954714879996E-2</v>
      </c>
      <c r="R79" s="62"/>
      <c r="S79" s="62">
        <v>0</v>
      </c>
      <c r="T79" s="15"/>
      <c r="U79" s="15"/>
      <c r="V79" s="16"/>
      <c r="W79" s="16"/>
      <c r="X79" s="16"/>
      <c r="Y79" s="15"/>
      <c r="Z79" s="15"/>
      <c r="AA79" s="15"/>
      <c r="AB79" s="15"/>
      <c r="AD79" s="21"/>
    </row>
    <row r="80" spans="1:30" ht="24" customHeight="1" x14ac:dyDescent="0.2">
      <c r="A80" s="67">
        <v>27</v>
      </c>
      <c r="B80" s="68" t="s">
        <v>3602</v>
      </c>
      <c r="C80" s="69" t="s">
        <v>3603</v>
      </c>
      <c r="D80" s="69" t="s">
        <v>139</v>
      </c>
      <c r="E80" s="70">
        <v>0</v>
      </c>
      <c r="F80" s="70">
        <v>3.0000000000000001E-3</v>
      </c>
      <c r="G80" s="71">
        <v>118.8</v>
      </c>
      <c r="H80" s="71">
        <v>101.31</v>
      </c>
      <c r="I80" s="71">
        <v>0.3</v>
      </c>
      <c r="J80" s="71">
        <v>0</v>
      </c>
      <c r="K80" s="71">
        <v>3.4866000000000001E-2</v>
      </c>
      <c r="L80" s="71">
        <v>0.13349249999999999</v>
      </c>
      <c r="M80" s="71">
        <v>0</v>
      </c>
      <c r="N80" s="71">
        <v>1.1784708E-2</v>
      </c>
      <c r="O80" s="71">
        <v>8.6468739840000003E-2</v>
      </c>
      <c r="P80" s="72">
        <v>3.7325672697600003E-2</v>
      </c>
      <c r="R80" s="71">
        <v>112.02</v>
      </c>
      <c r="S80" s="71">
        <v>0</v>
      </c>
      <c r="T80" s="15"/>
      <c r="U80" s="15"/>
      <c r="V80" s="16"/>
      <c r="W80" s="16"/>
      <c r="X80" s="16"/>
      <c r="Y80" s="15"/>
      <c r="Z80" s="15"/>
      <c r="AA80" s="15"/>
      <c r="AB80" s="15"/>
      <c r="AD80" s="21"/>
    </row>
    <row r="81" spans="1:30" ht="13.5" customHeight="1" thickBot="1" x14ac:dyDescent="0.25">
      <c r="A81" s="73">
        <v>28</v>
      </c>
      <c r="B81" s="74" t="s">
        <v>3604</v>
      </c>
      <c r="C81" s="75" t="s">
        <v>3605</v>
      </c>
      <c r="D81" s="75" t="s">
        <v>139</v>
      </c>
      <c r="E81" s="76">
        <v>0</v>
      </c>
      <c r="F81" s="76">
        <v>3.0000000000000001E-3</v>
      </c>
      <c r="G81" s="77">
        <v>138.35</v>
      </c>
      <c r="H81" s="77">
        <v>102.67</v>
      </c>
      <c r="I81" s="77">
        <v>0.31</v>
      </c>
      <c r="J81" s="77">
        <v>0</v>
      </c>
      <c r="K81" s="77">
        <v>5.5864799999999999E-2</v>
      </c>
      <c r="L81" s="77">
        <v>0.107817</v>
      </c>
      <c r="M81" s="77">
        <v>0</v>
      </c>
      <c r="N81" s="77">
        <v>1.8882302399999999E-2</v>
      </c>
      <c r="O81" s="77">
        <v>8.7630769151999993E-2</v>
      </c>
      <c r="P81" s="78">
        <v>3.7827282017280001E-2</v>
      </c>
      <c r="R81" s="77">
        <v>118.23</v>
      </c>
      <c r="S81" s="77">
        <v>0</v>
      </c>
      <c r="T81" s="15"/>
      <c r="U81" s="15"/>
      <c r="V81" s="16"/>
      <c r="W81" s="16"/>
      <c r="X81" s="16"/>
      <c r="Y81" s="15"/>
      <c r="Z81" s="15"/>
      <c r="AA81" s="15"/>
      <c r="AB81" s="15"/>
      <c r="AD81" s="21"/>
    </row>
    <row r="82" spans="1:30" ht="28.5" customHeight="1" thickBot="1" x14ac:dyDescent="0.35">
      <c r="A82" s="58"/>
      <c r="B82" s="59" t="s">
        <v>661</v>
      </c>
      <c r="C82" s="60" t="s">
        <v>662</v>
      </c>
      <c r="D82" s="60"/>
      <c r="E82" s="61"/>
      <c r="F82" s="61"/>
      <c r="G82" s="62"/>
      <c r="H82" s="62"/>
      <c r="I82" s="62">
        <v>3987.49</v>
      </c>
      <c r="J82" s="62">
        <v>0</v>
      </c>
      <c r="K82" s="62">
        <v>1665.091923</v>
      </c>
      <c r="L82" s="62">
        <v>0</v>
      </c>
      <c r="M82" s="62">
        <v>0</v>
      </c>
      <c r="N82" s="62">
        <v>562.80106997400003</v>
      </c>
      <c r="O82" s="62">
        <v>1269.89900599518</v>
      </c>
      <c r="P82" s="62">
        <v>489.69087985568501</v>
      </c>
      <c r="R82" s="62"/>
      <c r="S82" s="62">
        <v>0</v>
      </c>
      <c r="T82" s="15"/>
      <c r="U82" s="15"/>
      <c r="V82" s="16"/>
      <c r="W82" s="16"/>
      <c r="X82" s="16"/>
      <c r="Y82" s="15"/>
      <c r="Z82" s="15"/>
      <c r="AA82" s="15"/>
      <c r="AB82" s="15"/>
      <c r="AD82" s="21"/>
    </row>
    <row r="83" spans="1:30" ht="13.5" customHeight="1" x14ac:dyDescent="0.2">
      <c r="A83" s="67">
        <v>29</v>
      </c>
      <c r="B83" s="68" t="s">
        <v>1261</v>
      </c>
      <c r="C83" s="69" t="s">
        <v>1262</v>
      </c>
      <c r="D83" s="69" t="s">
        <v>139</v>
      </c>
      <c r="E83" s="70">
        <v>0</v>
      </c>
      <c r="F83" s="70">
        <v>1.9570000000000001</v>
      </c>
      <c r="G83" s="71">
        <v>617.71</v>
      </c>
      <c r="H83" s="71">
        <v>1547.78</v>
      </c>
      <c r="I83" s="71">
        <v>3029.01</v>
      </c>
      <c r="J83" s="71">
        <v>0</v>
      </c>
      <c r="K83" s="71">
        <v>1264.8541110000001</v>
      </c>
      <c r="L83" s="71">
        <v>0</v>
      </c>
      <c r="M83" s="71">
        <v>0</v>
      </c>
      <c r="N83" s="71">
        <v>427.52068951799998</v>
      </c>
      <c r="O83" s="71">
        <v>964.65363629525996</v>
      </c>
      <c r="P83" s="72">
        <v>371.98398115385601</v>
      </c>
      <c r="R83" s="71">
        <v>1898.19</v>
      </c>
      <c r="S83" s="71">
        <v>0</v>
      </c>
      <c r="T83" s="15"/>
      <c r="U83" s="15"/>
      <c r="V83" s="16"/>
      <c r="W83" s="16"/>
      <c r="X83" s="16"/>
      <c r="Y83" s="15"/>
      <c r="Z83" s="15"/>
      <c r="AA83" s="15"/>
      <c r="AB83" s="15"/>
      <c r="AD83" s="21"/>
    </row>
    <row r="84" spans="1:30" ht="24" customHeight="1" thickBot="1" x14ac:dyDescent="0.25">
      <c r="A84" s="73">
        <v>30</v>
      </c>
      <c r="B84" s="74" t="s">
        <v>1263</v>
      </c>
      <c r="C84" s="75" t="s">
        <v>1264</v>
      </c>
      <c r="D84" s="75" t="s">
        <v>139</v>
      </c>
      <c r="E84" s="76">
        <v>0</v>
      </c>
      <c r="F84" s="76">
        <v>1.9570000000000001</v>
      </c>
      <c r="G84" s="77">
        <v>239.56</v>
      </c>
      <c r="H84" s="77">
        <v>489.77</v>
      </c>
      <c r="I84" s="77">
        <v>958.48</v>
      </c>
      <c r="J84" s="77">
        <v>0</v>
      </c>
      <c r="K84" s="77">
        <v>400.23781200000002</v>
      </c>
      <c r="L84" s="77">
        <v>0</v>
      </c>
      <c r="M84" s="77">
        <v>0</v>
      </c>
      <c r="N84" s="77">
        <v>135.28038045599999</v>
      </c>
      <c r="O84" s="77">
        <v>305.24536969991999</v>
      </c>
      <c r="P84" s="78">
        <v>117.706898701829</v>
      </c>
      <c r="R84" s="77">
        <v>600.64</v>
      </c>
      <c r="S84" s="77">
        <v>0</v>
      </c>
      <c r="T84" s="15"/>
      <c r="U84" s="15"/>
      <c r="V84" s="16"/>
      <c r="W84" s="16"/>
      <c r="X84" s="16"/>
      <c r="Y84" s="15"/>
      <c r="Z84" s="15"/>
      <c r="AA84" s="15"/>
      <c r="AB84" s="15"/>
      <c r="AD84" s="21"/>
    </row>
    <row r="85" spans="1:30" ht="30.75" customHeight="1" x14ac:dyDescent="0.3">
      <c r="A85" s="53"/>
      <c r="B85" s="54" t="s">
        <v>665</v>
      </c>
      <c r="C85" s="55" t="s">
        <v>666</v>
      </c>
      <c r="D85" s="55"/>
      <c r="E85" s="56"/>
      <c r="F85" s="56"/>
      <c r="G85" s="57"/>
      <c r="H85" s="57"/>
      <c r="I85" s="57">
        <v>26653.119999999999</v>
      </c>
      <c r="J85" s="57">
        <v>22811.674084499999</v>
      </c>
      <c r="K85" s="57">
        <v>1380.5932723999999</v>
      </c>
      <c r="L85" s="57">
        <v>3.9244137000000001</v>
      </c>
      <c r="M85" s="57">
        <v>0</v>
      </c>
      <c r="N85" s="57">
        <v>466.64052607119999</v>
      </c>
      <c r="O85" s="57">
        <v>1518.21664398038</v>
      </c>
      <c r="P85" s="57">
        <v>471.75804986122199</v>
      </c>
      <c r="R85" s="57"/>
      <c r="S85" s="57">
        <v>25939.528148000001</v>
      </c>
      <c r="T85" s="15"/>
      <c r="U85" s="15"/>
      <c r="V85" s="16"/>
      <c r="W85" s="16"/>
      <c r="X85" s="16"/>
      <c r="Y85" s="15"/>
      <c r="Z85" s="15"/>
      <c r="AA85" s="15"/>
      <c r="AB85" s="15"/>
      <c r="AD85" s="21"/>
    </row>
    <row r="86" spans="1:30" ht="28.5" customHeight="1" thickBot="1" x14ac:dyDescent="0.35">
      <c r="A86" s="58"/>
      <c r="B86" s="59" t="s">
        <v>1445</v>
      </c>
      <c r="C86" s="60" t="s">
        <v>1446</v>
      </c>
      <c r="D86" s="60"/>
      <c r="E86" s="61"/>
      <c r="F86" s="61"/>
      <c r="G86" s="62"/>
      <c r="H86" s="62"/>
      <c r="I86" s="62">
        <v>3752.57</v>
      </c>
      <c r="J86" s="62">
        <v>2467.2280945000002</v>
      </c>
      <c r="K86" s="62">
        <v>462.64788099999998</v>
      </c>
      <c r="L86" s="62">
        <v>0.47815200000000002</v>
      </c>
      <c r="M86" s="62">
        <v>0</v>
      </c>
      <c r="N86" s="62">
        <v>156.374983778</v>
      </c>
      <c r="O86" s="62">
        <v>507.99083375795999</v>
      </c>
      <c r="P86" s="62">
        <v>157.848859075034</v>
      </c>
      <c r="R86" s="62"/>
      <c r="S86" s="62">
        <v>3328.6913479999998</v>
      </c>
      <c r="T86" s="15"/>
      <c r="U86" s="15"/>
      <c r="V86" s="16"/>
      <c r="W86" s="16"/>
      <c r="X86" s="16"/>
      <c r="Y86" s="15"/>
      <c r="Z86" s="15"/>
      <c r="AA86" s="15"/>
      <c r="AB86" s="15"/>
      <c r="AD86" s="21"/>
    </row>
    <row r="87" spans="1:30" ht="13.5" customHeight="1" thickBot="1" x14ac:dyDescent="0.25">
      <c r="A87" s="8">
        <v>31</v>
      </c>
      <c r="B87" s="9" t="s">
        <v>3922</v>
      </c>
      <c r="C87" s="10" t="s">
        <v>3923</v>
      </c>
      <c r="D87" s="10" t="s">
        <v>41</v>
      </c>
      <c r="E87" s="11">
        <v>0</v>
      </c>
      <c r="F87" s="11">
        <v>1</v>
      </c>
      <c r="G87" s="12">
        <v>515.24</v>
      </c>
      <c r="H87" s="12">
        <v>470.4</v>
      </c>
      <c r="I87" s="12">
        <v>470.4</v>
      </c>
      <c r="J87" s="12">
        <v>238.85839999999999</v>
      </c>
      <c r="K87" s="12">
        <v>83.407499999999999</v>
      </c>
      <c r="L87" s="12">
        <v>0</v>
      </c>
      <c r="M87" s="12">
        <v>0</v>
      </c>
      <c r="N87" s="12">
        <v>28.191735000000001</v>
      </c>
      <c r="O87" s="12">
        <v>91.511372699999995</v>
      </c>
      <c r="P87" s="13">
        <v>28.435485077999999</v>
      </c>
      <c r="R87" s="12">
        <v>783.17</v>
      </c>
      <c r="S87" s="12">
        <v>518.76160000000004</v>
      </c>
      <c r="T87" s="15"/>
      <c r="U87" s="15"/>
      <c r="V87" s="16"/>
      <c r="W87" s="16"/>
      <c r="X87" s="16"/>
      <c r="Y87" s="15"/>
      <c r="Z87" s="15"/>
      <c r="AA87" s="15"/>
      <c r="AB87" s="15"/>
      <c r="AD87" s="21"/>
    </row>
    <row r="88" spans="1:30" ht="13.5" customHeight="1" x14ac:dyDescent="0.2">
      <c r="A88" s="63"/>
      <c r="B88" s="64" t="s">
        <v>1723</v>
      </c>
      <c r="C88" s="65" t="s">
        <v>1724</v>
      </c>
      <c r="D88" s="65" t="s">
        <v>38</v>
      </c>
      <c r="E88" s="66">
        <v>5.2859999999999997E-2</v>
      </c>
      <c r="F88" s="66">
        <v>5.2859999999999997E-2</v>
      </c>
      <c r="G88" s="1">
        <v>2440</v>
      </c>
      <c r="H88" s="1">
        <v>2440</v>
      </c>
      <c r="I88" s="1">
        <v>128.97839999999999</v>
      </c>
      <c r="J88" s="1">
        <v>128.97839999999999</v>
      </c>
      <c r="K88" s="1"/>
      <c r="L88" s="1"/>
      <c r="M88" s="1"/>
      <c r="N88" s="1"/>
      <c r="O88" s="1"/>
      <c r="P88" s="1"/>
      <c r="R88" s="1">
        <v>2560</v>
      </c>
      <c r="S88" s="1">
        <v>135.32159999999999</v>
      </c>
      <c r="T88" s="15">
        <f t="shared" ref="T88:T141" si="13">R88/H88</f>
        <v>1.0491803278688525</v>
      </c>
      <c r="U88" s="15">
        <f t="shared" ref="U88:U141" si="14">T88-AB88</f>
        <v>1.0235283163300193</v>
      </c>
      <c r="V88" s="16">
        <f t="shared" ref="V88:V141" si="15">G88*U88</f>
        <v>2497.4090918452471</v>
      </c>
      <c r="W88" s="16">
        <f t="shared" ref="W88:W141" si="16">V88-G88</f>
        <v>57.409091845247076</v>
      </c>
      <c r="X88" s="16">
        <f t="shared" ref="X88:X141" si="17">F88*W88</f>
        <v>3.0346445949397602</v>
      </c>
      <c r="Y88" s="15">
        <f t="shared" ref="Y88:Y120" si="18">104.584835545197%-100%</f>
        <v>4.5848355451969969E-2</v>
      </c>
      <c r="Z88" s="15">
        <f t="shared" ref="Z88:Z120" si="19">101.199262415129%-100%</f>
        <v>1.1992624151289988E-2</v>
      </c>
      <c r="AA88" s="15">
        <f t="shared" ref="AA88:AA120" si="20">101.911505501324%-100%</f>
        <v>1.9115055013239957E-2</v>
      </c>
      <c r="AB88" s="15">
        <f t="shared" ref="AB88:AB120" si="21">AVERAGE(Y88:AA88)</f>
        <v>2.5652011538833303E-2</v>
      </c>
      <c r="AD88" s="21"/>
    </row>
    <row r="89" spans="1:30" ht="13.5" customHeight="1" x14ac:dyDescent="0.2">
      <c r="A89" s="63"/>
      <c r="B89" s="64" t="s">
        <v>1725</v>
      </c>
      <c r="C89" s="65" t="s">
        <v>1726</v>
      </c>
      <c r="D89" s="65" t="s">
        <v>184</v>
      </c>
      <c r="E89" s="66">
        <v>0.04</v>
      </c>
      <c r="F89" s="66">
        <v>0.04</v>
      </c>
      <c r="G89" s="1">
        <v>2240</v>
      </c>
      <c r="H89" s="1">
        <v>2240</v>
      </c>
      <c r="I89" s="1">
        <v>89.6</v>
      </c>
      <c r="J89" s="1">
        <v>89.6</v>
      </c>
      <c r="K89" s="1"/>
      <c r="L89" s="1"/>
      <c r="M89" s="1"/>
      <c r="N89" s="1"/>
      <c r="O89" s="1"/>
      <c r="P89" s="1"/>
      <c r="R89" s="1">
        <v>8460</v>
      </c>
      <c r="S89" s="1">
        <v>338.4</v>
      </c>
      <c r="T89" s="15">
        <f t="shared" si="13"/>
        <v>3.7767857142857144</v>
      </c>
      <c r="U89" s="15">
        <f t="shared" si="14"/>
        <v>3.751133702746881</v>
      </c>
      <c r="V89" s="16">
        <f t="shared" si="15"/>
        <v>8402.5394941530139</v>
      </c>
      <c r="W89" s="16">
        <f t="shared" si="16"/>
        <v>6162.5394941530139</v>
      </c>
      <c r="X89" s="16">
        <f t="shared" si="17"/>
        <v>246.50157976612056</v>
      </c>
      <c r="Y89" s="15">
        <f t="shared" si="18"/>
        <v>4.5848355451969969E-2</v>
      </c>
      <c r="Z89" s="15">
        <f t="shared" si="19"/>
        <v>1.1992624151289988E-2</v>
      </c>
      <c r="AA89" s="15">
        <f t="shared" si="20"/>
        <v>1.9115055013239957E-2</v>
      </c>
      <c r="AB89" s="15">
        <f t="shared" si="21"/>
        <v>2.5652011538833303E-2</v>
      </c>
      <c r="AD89" s="21"/>
    </row>
    <row r="90" spans="1:30" ht="13.5" customHeight="1" x14ac:dyDescent="0.2">
      <c r="A90" s="63"/>
      <c r="B90" s="64" t="s">
        <v>1727</v>
      </c>
      <c r="C90" s="65" t="s">
        <v>1728</v>
      </c>
      <c r="D90" s="65" t="s">
        <v>184</v>
      </c>
      <c r="E90" s="66">
        <v>0.04</v>
      </c>
      <c r="F90" s="66">
        <v>0.04</v>
      </c>
      <c r="G90" s="1">
        <v>345</v>
      </c>
      <c r="H90" s="1">
        <v>345</v>
      </c>
      <c r="I90" s="1">
        <v>13.8</v>
      </c>
      <c r="J90" s="1">
        <v>13.8</v>
      </c>
      <c r="K90" s="1"/>
      <c r="L90" s="1"/>
      <c r="M90" s="1"/>
      <c r="N90" s="1"/>
      <c r="O90" s="1"/>
      <c r="P90" s="1"/>
      <c r="R90" s="1">
        <v>547</v>
      </c>
      <c r="S90" s="1">
        <v>21.88</v>
      </c>
      <c r="T90" s="15">
        <f t="shared" si="13"/>
        <v>1.5855072463768116</v>
      </c>
      <c r="U90" s="15">
        <f t="shared" si="14"/>
        <v>1.5598552348379784</v>
      </c>
      <c r="V90" s="16">
        <f t="shared" si="15"/>
        <v>538.15005601910252</v>
      </c>
      <c r="W90" s="16">
        <f t="shared" si="16"/>
        <v>193.15005601910252</v>
      </c>
      <c r="X90" s="16">
        <f t="shared" si="17"/>
        <v>7.7260022407641014</v>
      </c>
      <c r="Y90" s="15">
        <f t="shared" si="18"/>
        <v>4.5848355451969969E-2</v>
      </c>
      <c r="Z90" s="15">
        <f t="shared" si="19"/>
        <v>1.1992624151289988E-2</v>
      </c>
      <c r="AA90" s="15">
        <f t="shared" si="20"/>
        <v>1.9115055013239957E-2</v>
      </c>
      <c r="AB90" s="15">
        <f t="shared" si="21"/>
        <v>2.5652011538833303E-2</v>
      </c>
      <c r="AD90" s="21"/>
    </row>
    <row r="91" spans="1:30" ht="13.5" customHeight="1" thickBot="1" x14ac:dyDescent="0.25">
      <c r="A91" s="63"/>
      <c r="B91" s="64" t="s">
        <v>1729</v>
      </c>
      <c r="C91" s="65" t="s">
        <v>1730</v>
      </c>
      <c r="D91" s="65" t="s">
        <v>184</v>
      </c>
      <c r="E91" s="66">
        <v>0.04</v>
      </c>
      <c r="F91" s="66">
        <v>0.04</v>
      </c>
      <c r="G91" s="1">
        <v>162</v>
      </c>
      <c r="H91" s="1">
        <v>162</v>
      </c>
      <c r="I91" s="1">
        <v>6.48</v>
      </c>
      <c r="J91" s="1">
        <v>6.48</v>
      </c>
      <c r="K91" s="1"/>
      <c r="L91" s="1"/>
      <c r="M91" s="1"/>
      <c r="N91" s="1"/>
      <c r="O91" s="1"/>
      <c r="P91" s="1"/>
      <c r="R91" s="1">
        <v>579</v>
      </c>
      <c r="S91" s="1">
        <v>23.16</v>
      </c>
      <c r="T91" s="15">
        <f t="shared" si="13"/>
        <v>3.574074074074074</v>
      </c>
      <c r="U91" s="15">
        <f t="shared" si="14"/>
        <v>3.5484220625352405</v>
      </c>
      <c r="V91" s="16">
        <f t="shared" si="15"/>
        <v>574.84437413070896</v>
      </c>
      <c r="W91" s="16">
        <f t="shared" si="16"/>
        <v>412.84437413070896</v>
      </c>
      <c r="X91" s="16">
        <f t="shared" si="17"/>
        <v>16.513774965228357</v>
      </c>
      <c r="Y91" s="15">
        <f t="shared" si="18"/>
        <v>4.5848355451969969E-2</v>
      </c>
      <c r="Z91" s="15">
        <f t="shared" si="19"/>
        <v>1.1992624151289988E-2</v>
      </c>
      <c r="AA91" s="15">
        <f t="shared" si="20"/>
        <v>1.9115055013239957E-2</v>
      </c>
      <c r="AB91" s="15">
        <f t="shared" si="21"/>
        <v>2.5652011538833303E-2</v>
      </c>
      <c r="AD91" s="21"/>
    </row>
    <row r="92" spans="1:30" ht="13.5" customHeight="1" thickBot="1" x14ac:dyDescent="0.25">
      <c r="A92" s="8">
        <v>32</v>
      </c>
      <c r="B92" s="9" t="s">
        <v>3924</v>
      </c>
      <c r="C92" s="10" t="s">
        <v>3925</v>
      </c>
      <c r="D92" s="10" t="s">
        <v>41</v>
      </c>
      <c r="E92" s="11">
        <v>0</v>
      </c>
      <c r="F92" s="11">
        <v>1</v>
      </c>
      <c r="G92" s="12">
        <v>466.93</v>
      </c>
      <c r="H92" s="12">
        <v>867.63</v>
      </c>
      <c r="I92" s="12">
        <v>867.63</v>
      </c>
      <c r="J92" s="12">
        <v>240.3468</v>
      </c>
      <c r="K92" s="12">
        <v>225.95849999999999</v>
      </c>
      <c r="L92" s="12">
        <v>0</v>
      </c>
      <c r="M92" s="12">
        <v>0</v>
      </c>
      <c r="N92" s="12">
        <v>76.373973000000007</v>
      </c>
      <c r="O92" s="12">
        <v>247.91262785999999</v>
      </c>
      <c r="P92" s="13">
        <v>77.034314120399998</v>
      </c>
      <c r="R92" s="12">
        <v>1236.6400000000001</v>
      </c>
      <c r="S92" s="12">
        <v>520.32320000000004</v>
      </c>
      <c r="T92" s="15"/>
      <c r="U92" s="15"/>
      <c r="V92" s="16"/>
      <c r="W92" s="16"/>
      <c r="X92" s="16"/>
      <c r="Y92" s="15"/>
      <c r="Z92" s="15"/>
      <c r="AA92" s="15"/>
      <c r="AB92" s="15"/>
      <c r="AD92" s="21"/>
    </row>
    <row r="93" spans="1:30" ht="13.5" customHeight="1" x14ac:dyDescent="0.2">
      <c r="A93" s="63"/>
      <c r="B93" s="64" t="s">
        <v>1723</v>
      </c>
      <c r="C93" s="65" t="s">
        <v>1724</v>
      </c>
      <c r="D93" s="65" t="s">
        <v>38</v>
      </c>
      <c r="E93" s="66">
        <v>5.3469999999999997E-2</v>
      </c>
      <c r="F93" s="66">
        <v>5.3469999999999997E-2</v>
      </c>
      <c r="G93" s="1">
        <v>2440</v>
      </c>
      <c r="H93" s="1">
        <v>2440</v>
      </c>
      <c r="I93" s="1">
        <v>130.46680000000001</v>
      </c>
      <c r="J93" s="1">
        <v>130.46680000000001</v>
      </c>
      <c r="K93" s="1"/>
      <c r="L93" s="1"/>
      <c r="M93" s="1"/>
      <c r="N93" s="1"/>
      <c r="O93" s="1"/>
      <c r="P93" s="1"/>
      <c r="R93" s="1">
        <v>2560</v>
      </c>
      <c r="S93" s="1">
        <v>136.88319999999999</v>
      </c>
      <c r="T93" s="15">
        <f t="shared" si="13"/>
        <v>1.0491803278688525</v>
      </c>
      <c r="U93" s="15">
        <f t="shared" si="14"/>
        <v>1.0235283163300193</v>
      </c>
      <c r="V93" s="16">
        <f t="shared" si="15"/>
        <v>2497.4090918452471</v>
      </c>
      <c r="W93" s="16">
        <f t="shared" si="16"/>
        <v>57.409091845247076</v>
      </c>
      <c r="X93" s="16">
        <f t="shared" si="17"/>
        <v>3.0696641409653611</v>
      </c>
      <c r="Y93" s="15">
        <f t="shared" si="18"/>
        <v>4.5848355451969969E-2</v>
      </c>
      <c r="Z93" s="15">
        <f t="shared" si="19"/>
        <v>1.1992624151289988E-2</v>
      </c>
      <c r="AA93" s="15">
        <f t="shared" si="20"/>
        <v>1.9115055013239957E-2</v>
      </c>
      <c r="AB93" s="15">
        <f t="shared" si="21"/>
        <v>2.5652011538833303E-2</v>
      </c>
      <c r="AD93" s="21"/>
    </row>
    <row r="94" spans="1:30" ht="13.5" customHeight="1" x14ac:dyDescent="0.2">
      <c r="A94" s="63"/>
      <c r="B94" s="64" t="s">
        <v>1725</v>
      </c>
      <c r="C94" s="65" t="s">
        <v>1726</v>
      </c>
      <c r="D94" s="65" t="s">
        <v>184</v>
      </c>
      <c r="E94" s="66">
        <v>0.04</v>
      </c>
      <c r="F94" s="66">
        <v>0.04</v>
      </c>
      <c r="G94" s="1">
        <v>2240</v>
      </c>
      <c r="H94" s="1">
        <v>2240</v>
      </c>
      <c r="I94" s="1">
        <v>89.6</v>
      </c>
      <c r="J94" s="1">
        <v>89.6</v>
      </c>
      <c r="K94" s="1"/>
      <c r="L94" s="1"/>
      <c r="M94" s="1"/>
      <c r="N94" s="1"/>
      <c r="O94" s="1"/>
      <c r="P94" s="1"/>
      <c r="R94" s="1">
        <v>8460</v>
      </c>
      <c r="S94" s="1">
        <v>338.4</v>
      </c>
      <c r="T94" s="15">
        <f t="shared" si="13"/>
        <v>3.7767857142857144</v>
      </c>
      <c r="U94" s="15">
        <f t="shared" si="14"/>
        <v>3.751133702746881</v>
      </c>
      <c r="V94" s="16">
        <f t="shared" si="15"/>
        <v>8402.5394941530139</v>
      </c>
      <c r="W94" s="16">
        <f t="shared" si="16"/>
        <v>6162.5394941530139</v>
      </c>
      <c r="X94" s="16">
        <f t="shared" si="17"/>
        <v>246.50157976612056</v>
      </c>
      <c r="Y94" s="15">
        <f t="shared" si="18"/>
        <v>4.5848355451969969E-2</v>
      </c>
      <c r="Z94" s="15">
        <f t="shared" si="19"/>
        <v>1.1992624151289988E-2</v>
      </c>
      <c r="AA94" s="15">
        <f t="shared" si="20"/>
        <v>1.9115055013239957E-2</v>
      </c>
      <c r="AB94" s="15">
        <f t="shared" si="21"/>
        <v>2.5652011538833303E-2</v>
      </c>
      <c r="AD94" s="21"/>
    </row>
    <row r="95" spans="1:30" ht="13.5" customHeight="1" x14ac:dyDescent="0.2">
      <c r="A95" s="63"/>
      <c r="B95" s="64" t="s">
        <v>1727</v>
      </c>
      <c r="C95" s="65" t="s">
        <v>1728</v>
      </c>
      <c r="D95" s="65" t="s">
        <v>184</v>
      </c>
      <c r="E95" s="66">
        <v>0.04</v>
      </c>
      <c r="F95" s="66">
        <v>0.04</v>
      </c>
      <c r="G95" s="1">
        <v>345</v>
      </c>
      <c r="H95" s="1">
        <v>345</v>
      </c>
      <c r="I95" s="1">
        <v>13.8</v>
      </c>
      <c r="J95" s="1">
        <v>13.8</v>
      </c>
      <c r="K95" s="1"/>
      <c r="L95" s="1"/>
      <c r="M95" s="1"/>
      <c r="N95" s="1"/>
      <c r="O95" s="1"/>
      <c r="P95" s="1"/>
      <c r="R95" s="1">
        <v>547</v>
      </c>
      <c r="S95" s="1">
        <v>21.88</v>
      </c>
      <c r="T95" s="15">
        <f t="shared" si="13"/>
        <v>1.5855072463768116</v>
      </c>
      <c r="U95" s="15">
        <f t="shared" si="14"/>
        <v>1.5598552348379784</v>
      </c>
      <c r="V95" s="16">
        <f t="shared" si="15"/>
        <v>538.15005601910252</v>
      </c>
      <c r="W95" s="16">
        <f t="shared" si="16"/>
        <v>193.15005601910252</v>
      </c>
      <c r="X95" s="16">
        <f t="shared" si="17"/>
        <v>7.7260022407641014</v>
      </c>
      <c r="Y95" s="15">
        <f t="shared" si="18"/>
        <v>4.5848355451969969E-2</v>
      </c>
      <c r="Z95" s="15">
        <f t="shared" si="19"/>
        <v>1.1992624151289988E-2</v>
      </c>
      <c r="AA95" s="15">
        <f t="shared" si="20"/>
        <v>1.9115055013239957E-2</v>
      </c>
      <c r="AB95" s="15">
        <f t="shared" si="21"/>
        <v>2.5652011538833303E-2</v>
      </c>
      <c r="AD95" s="21"/>
    </row>
    <row r="96" spans="1:30" ht="13.5" customHeight="1" thickBot="1" x14ac:dyDescent="0.25">
      <c r="A96" s="63"/>
      <c r="B96" s="64" t="s">
        <v>1729</v>
      </c>
      <c r="C96" s="65" t="s">
        <v>1730</v>
      </c>
      <c r="D96" s="65" t="s">
        <v>184</v>
      </c>
      <c r="E96" s="66">
        <v>0.04</v>
      </c>
      <c r="F96" s="66">
        <v>0.04</v>
      </c>
      <c r="G96" s="1">
        <v>162</v>
      </c>
      <c r="H96" s="1">
        <v>162</v>
      </c>
      <c r="I96" s="1">
        <v>6.48</v>
      </c>
      <c r="J96" s="1">
        <v>6.48</v>
      </c>
      <c r="K96" s="1"/>
      <c r="L96" s="1"/>
      <c r="M96" s="1"/>
      <c r="N96" s="1"/>
      <c r="O96" s="1"/>
      <c r="P96" s="1"/>
      <c r="R96" s="1">
        <v>579</v>
      </c>
      <c r="S96" s="1">
        <v>23.16</v>
      </c>
      <c r="T96" s="15">
        <f t="shared" si="13"/>
        <v>3.574074074074074</v>
      </c>
      <c r="U96" s="15">
        <f t="shared" si="14"/>
        <v>3.5484220625352405</v>
      </c>
      <c r="V96" s="16">
        <f t="shared" si="15"/>
        <v>574.84437413070896</v>
      </c>
      <c r="W96" s="16">
        <f t="shared" si="16"/>
        <v>412.84437413070896</v>
      </c>
      <c r="X96" s="16">
        <f t="shared" si="17"/>
        <v>16.513774965228357</v>
      </c>
      <c r="Y96" s="15">
        <f t="shared" si="18"/>
        <v>4.5848355451969969E-2</v>
      </c>
      <c r="Z96" s="15">
        <f t="shared" si="19"/>
        <v>1.1992624151289988E-2</v>
      </c>
      <c r="AA96" s="15">
        <f t="shared" si="20"/>
        <v>1.9115055013239957E-2</v>
      </c>
      <c r="AB96" s="15">
        <f t="shared" si="21"/>
        <v>2.5652011538833303E-2</v>
      </c>
      <c r="AD96" s="21"/>
    </row>
    <row r="97" spans="1:30" ht="24" customHeight="1" thickBot="1" x14ac:dyDescent="0.25">
      <c r="A97" s="8">
        <v>33</v>
      </c>
      <c r="B97" s="9" t="s">
        <v>3926</v>
      </c>
      <c r="C97" s="10" t="s">
        <v>3927</v>
      </c>
      <c r="D97" s="10" t="s">
        <v>95</v>
      </c>
      <c r="E97" s="11">
        <v>0</v>
      </c>
      <c r="F97" s="11">
        <v>1.5</v>
      </c>
      <c r="G97" s="12">
        <v>1334.28</v>
      </c>
      <c r="H97" s="12">
        <v>871.82</v>
      </c>
      <c r="I97" s="12">
        <v>1307.73</v>
      </c>
      <c r="J97" s="12">
        <v>1138.6270245000001</v>
      </c>
      <c r="K97" s="12">
        <v>60.912750000000003</v>
      </c>
      <c r="L97" s="12">
        <v>0</v>
      </c>
      <c r="M97" s="12">
        <v>0</v>
      </c>
      <c r="N97" s="12">
        <v>20.588509500000001</v>
      </c>
      <c r="O97" s="12">
        <v>66.831032789999995</v>
      </c>
      <c r="P97" s="13">
        <v>20.766520920600001</v>
      </c>
      <c r="R97" s="12">
        <v>976.23</v>
      </c>
      <c r="S97" s="12">
        <v>1288.877448</v>
      </c>
      <c r="T97" s="15"/>
      <c r="U97" s="15"/>
      <c r="V97" s="16"/>
      <c r="W97" s="16"/>
      <c r="X97" s="16"/>
      <c r="Y97" s="15"/>
      <c r="Z97" s="15"/>
      <c r="AA97" s="15"/>
      <c r="AB97" s="15"/>
      <c r="AD97" s="21"/>
    </row>
    <row r="98" spans="1:30" ht="13.5" customHeight="1" x14ac:dyDescent="0.2">
      <c r="A98" s="63"/>
      <c r="B98" s="64" t="s">
        <v>187</v>
      </c>
      <c r="C98" s="65" t="s">
        <v>188</v>
      </c>
      <c r="D98" s="65" t="s">
        <v>92</v>
      </c>
      <c r="E98" s="66">
        <v>1.9000000000000001E-4</v>
      </c>
      <c r="F98" s="66">
        <v>2.8499999999999999E-4</v>
      </c>
      <c r="G98" s="1">
        <v>45.7</v>
      </c>
      <c r="H98" s="1">
        <v>45.7</v>
      </c>
      <c r="I98" s="1">
        <v>1.30245E-2</v>
      </c>
      <c r="J98" s="1">
        <v>1.30245E-2</v>
      </c>
      <c r="K98" s="1"/>
      <c r="L98" s="1"/>
      <c r="M98" s="1"/>
      <c r="N98" s="1"/>
      <c r="O98" s="1"/>
      <c r="P98" s="1"/>
      <c r="R98" s="1">
        <v>52.8</v>
      </c>
      <c r="S98" s="1">
        <v>1.5048000000000001E-2</v>
      </c>
      <c r="T98" s="15">
        <f t="shared" si="13"/>
        <v>1.1553610503282274</v>
      </c>
      <c r="U98" s="15">
        <f t="shared" si="14"/>
        <v>1.1297090387893942</v>
      </c>
      <c r="V98" s="16">
        <f t="shared" si="15"/>
        <v>51.627703072675317</v>
      </c>
      <c r="W98" s="16">
        <f t="shared" si="16"/>
        <v>5.9277030726753139</v>
      </c>
      <c r="X98" s="16">
        <f t="shared" si="17"/>
        <v>1.6893953757124644E-3</v>
      </c>
      <c r="Y98" s="15">
        <f t="shared" si="18"/>
        <v>4.5848355451969969E-2</v>
      </c>
      <c r="Z98" s="15">
        <f t="shared" si="19"/>
        <v>1.1992624151289988E-2</v>
      </c>
      <c r="AA98" s="15">
        <f t="shared" si="20"/>
        <v>1.9115055013239957E-2</v>
      </c>
      <c r="AB98" s="15">
        <f t="shared" si="21"/>
        <v>2.5652011538833303E-2</v>
      </c>
      <c r="AD98" s="21"/>
    </row>
    <row r="99" spans="1:30" ht="13.5" customHeight="1" x14ac:dyDescent="0.2">
      <c r="A99" s="63"/>
      <c r="B99" s="64" t="s">
        <v>1585</v>
      </c>
      <c r="C99" s="65" t="s">
        <v>1586</v>
      </c>
      <c r="D99" s="65" t="s">
        <v>184</v>
      </c>
      <c r="E99" s="66">
        <v>4.0000000000000001E-3</v>
      </c>
      <c r="F99" s="66">
        <v>6.0000000000000001E-3</v>
      </c>
      <c r="G99" s="1">
        <v>530</v>
      </c>
      <c r="H99" s="1">
        <v>530</v>
      </c>
      <c r="I99" s="1">
        <v>3.18</v>
      </c>
      <c r="J99" s="1">
        <v>3.18</v>
      </c>
      <c r="K99" s="1"/>
      <c r="L99" s="1"/>
      <c r="M99" s="1"/>
      <c r="N99" s="1"/>
      <c r="O99" s="1"/>
      <c r="P99" s="1"/>
      <c r="R99" s="1">
        <v>709</v>
      </c>
      <c r="S99" s="1">
        <v>4.2539999999999996</v>
      </c>
      <c r="T99" s="15">
        <f t="shared" si="13"/>
        <v>1.3377358490566038</v>
      </c>
      <c r="U99" s="15">
        <f t="shared" si="14"/>
        <v>1.3120838375177706</v>
      </c>
      <c r="V99" s="16">
        <f t="shared" si="15"/>
        <v>695.40443388441838</v>
      </c>
      <c r="W99" s="16">
        <f t="shared" si="16"/>
        <v>165.40443388441838</v>
      </c>
      <c r="X99" s="16">
        <f t="shared" si="17"/>
        <v>0.99242660330651034</v>
      </c>
      <c r="Y99" s="15">
        <f t="shared" si="18"/>
        <v>4.5848355451969969E-2</v>
      </c>
      <c r="Z99" s="15">
        <f t="shared" si="19"/>
        <v>1.1992624151289988E-2</v>
      </c>
      <c r="AA99" s="15">
        <f t="shared" si="20"/>
        <v>1.9115055013239957E-2</v>
      </c>
      <c r="AB99" s="15">
        <f t="shared" si="21"/>
        <v>2.5652011538833303E-2</v>
      </c>
      <c r="AD99" s="21"/>
    </row>
    <row r="100" spans="1:30" ht="13.5" customHeight="1" x14ac:dyDescent="0.2">
      <c r="A100" s="63"/>
      <c r="B100" s="64" t="s">
        <v>3928</v>
      </c>
      <c r="C100" s="65" t="s">
        <v>3929</v>
      </c>
      <c r="D100" s="65" t="s">
        <v>41</v>
      </c>
      <c r="E100" s="66">
        <v>0.4</v>
      </c>
      <c r="F100" s="66">
        <v>0.6</v>
      </c>
      <c r="G100" s="1">
        <v>13.9</v>
      </c>
      <c r="H100" s="1">
        <v>13.9</v>
      </c>
      <c r="I100" s="1">
        <v>8.34</v>
      </c>
      <c r="J100" s="1">
        <v>8.34</v>
      </c>
      <c r="K100" s="1"/>
      <c r="L100" s="1"/>
      <c r="M100" s="1"/>
      <c r="N100" s="1"/>
      <c r="O100" s="1"/>
      <c r="P100" s="1"/>
      <c r="R100" s="1">
        <v>18.899999999999999</v>
      </c>
      <c r="S100" s="1">
        <v>12.587400000000001</v>
      </c>
      <c r="T100" s="15">
        <f t="shared" si="13"/>
        <v>1.3597122302158271</v>
      </c>
      <c r="U100" s="15">
        <f t="shared" si="14"/>
        <v>1.3340602186769939</v>
      </c>
      <c r="V100" s="16">
        <f t="shared" si="15"/>
        <v>18.543437039610215</v>
      </c>
      <c r="W100" s="16">
        <f t="shared" si="16"/>
        <v>4.6434370396102143</v>
      </c>
      <c r="X100" s="16">
        <f t="shared" si="17"/>
        <v>2.7860622237661286</v>
      </c>
      <c r="Y100" s="15">
        <f t="shared" si="18"/>
        <v>4.5848355451969969E-2</v>
      </c>
      <c r="Z100" s="15">
        <f t="shared" si="19"/>
        <v>1.1992624151289988E-2</v>
      </c>
      <c r="AA100" s="15">
        <f t="shared" si="20"/>
        <v>1.9115055013239957E-2</v>
      </c>
      <c r="AB100" s="15">
        <f t="shared" si="21"/>
        <v>2.5652011538833303E-2</v>
      </c>
      <c r="AD100" s="21"/>
    </row>
    <row r="101" spans="1:30" ht="13.5" customHeight="1" x14ac:dyDescent="0.2">
      <c r="A101" s="63"/>
      <c r="B101" s="64" t="s">
        <v>3930</v>
      </c>
      <c r="C101" s="65" t="s">
        <v>3931</v>
      </c>
      <c r="D101" s="65" t="s">
        <v>95</v>
      </c>
      <c r="E101" s="66">
        <v>1.036</v>
      </c>
      <c r="F101" s="66">
        <v>1.554</v>
      </c>
      <c r="G101" s="1">
        <v>336</v>
      </c>
      <c r="H101" s="1">
        <v>336</v>
      </c>
      <c r="I101" s="1">
        <v>522.14400000000001</v>
      </c>
      <c r="J101" s="1">
        <v>522.14400000000001</v>
      </c>
      <c r="K101" s="1"/>
      <c r="L101" s="1"/>
      <c r="M101" s="1"/>
      <c r="N101" s="1"/>
      <c r="O101" s="1"/>
      <c r="P101" s="1"/>
      <c r="R101" s="1">
        <v>374</v>
      </c>
      <c r="S101" s="1">
        <v>581.19600000000003</v>
      </c>
      <c r="T101" s="15">
        <f t="shared" si="13"/>
        <v>1.1130952380952381</v>
      </c>
      <c r="U101" s="15">
        <f t="shared" si="14"/>
        <v>1.0874432265564049</v>
      </c>
      <c r="V101" s="16">
        <f t="shared" si="15"/>
        <v>365.38092412295202</v>
      </c>
      <c r="W101" s="16">
        <f t="shared" si="16"/>
        <v>29.380924122952024</v>
      </c>
      <c r="X101" s="16">
        <f t="shared" si="17"/>
        <v>45.657956087067447</v>
      </c>
      <c r="Y101" s="15">
        <f t="shared" si="18"/>
        <v>4.5848355451969969E-2</v>
      </c>
      <c r="Z101" s="15">
        <f t="shared" si="19"/>
        <v>1.1992624151289988E-2</v>
      </c>
      <c r="AA101" s="15">
        <f t="shared" si="20"/>
        <v>1.9115055013239957E-2</v>
      </c>
      <c r="AB101" s="15">
        <f t="shared" si="21"/>
        <v>2.5652011538833303E-2</v>
      </c>
      <c r="AD101" s="21"/>
    </row>
    <row r="102" spans="1:30" ht="13.5" customHeight="1" x14ac:dyDescent="0.2">
      <c r="A102" s="63"/>
      <c r="B102" s="64" t="s">
        <v>3932</v>
      </c>
      <c r="C102" s="65" t="s">
        <v>3933</v>
      </c>
      <c r="D102" s="65" t="s">
        <v>41</v>
      </c>
      <c r="E102" s="66">
        <v>0.3125</v>
      </c>
      <c r="F102" s="66">
        <v>0.46875</v>
      </c>
      <c r="G102" s="1">
        <v>220</v>
      </c>
      <c r="H102" s="1">
        <v>220</v>
      </c>
      <c r="I102" s="1">
        <v>103.125</v>
      </c>
      <c r="J102" s="1">
        <v>103.125</v>
      </c>
      <c r="K102" s="1"/>
      <c r="L102" s="1"/>
      <c r="M102" s="1"/>
      <c r="N102" s="1"/>
      <c r="O102" s="1"/>
      <c r="P102" s="1"/>
      <c r="R102" s="1">
        <v>282</v>
      </c>
      <c r="S102" s="1">
        <v>132.1875</v>
      </c>
      <c r="T102" s="15">
        <f t="shared" si="13"/>
        <v>1.2818181818181817</v>
      </c>
      <c r="U102" s="15">
        <f t="shared" si="14"/>
        <v>1.2561661702793485</v>
      </c>
      <c r="V102" s="16">
        <f t="shared" si="15"/>
        <v>276.35655746145665</v>
      </c>
      <c r="W102" s="16">
        <f t="shared" si="16"/>
        <v>56.356557461456646</v>
      </c>
      <c r="X102" s="16">
        <f t="shared" si="17"/>
        <v>26.417136310057803</v>
      </c>
      <c r="Y102" s="15">
        <f t="shared" si="18"/>
        <v>4.5848355451969969E-2</v>
      </c>
      <c r="Z102" s="15">
        <f t="shared" si="19"/>
        <v>1.1992624151289988E-2</v>
      </c>
      <c r="AA102" s="15">
        <f t="shared" si="20"/>
        <v>1.9115055013239957E-2</v>
      </c>
      <c r="AB102" s="15">
        <f t="shared" si="21"/>
        <v>2.5652011538833303E-2</v>
      </c>
      <c r="AD102" s="21"/>
    </row>
    <row r="103" spans="1:30" ht="13.5" customHeight="1" x14ac:dyDescent="0.2">
      <c r="A103" s="63"/>
      <c r="B103" s="64" t="s">
        <v>3934</v>
      </c>
      <c r="C103" s="65" t="s">
        <v>3935</v>
      </c>
      <c r="D103" s="65" t="s">
        <v>41</v>
      </c>
      <c r="E103" s="66">
        <v>0.3125</v>
      </c>
      <c r="F103" s="66">
        <v>0.46875</v>
      </c>
      <c r="G103" s="1">
        <v>388</v>
      </c>
      <c r="H103" s="1">
        <v>388</v>
      </c>
      <c r="I103" s="1">
        <v>181.875</v>
      </c>
      <c r="J103" s="1">
        <v>181.875</v>
      </c>
      <c r="K103" s="1"/>
      <c r="L103" s="1"/>
      <c r="M103" s="1"/>
      <c r="N103" s="1"/>
      <c r="O103" s="1"/>
      <c r="P103" s="1"/>
      <c r="R103" s="1">
        <v>430</v>
      </c>
      <c r="S103" s="1">
        <v>201.5625</v>
      </c>
      <c r="T103" s="15">
        <f t="shared" si="13"/>
        <v>1.1082474226804124</v>
      </c>
      <c r="U103" s="15">
        <f t="shared" si="14"/>
        <v>1.0825954111415792</v>
      </c>
      <c r="V103" s="16">
        <f t="shared" si="15"/>
        <v>420.04701952293271</v>
      </c>
      <c r="W103" s="16">
        <f t="shared" si="16"/>
        <v>32.047019522932715</v>
      </c>
      <c r="X103" s="16">
        <f t="shared" si="17"/>
        <v>15.02204040137471</v>
      </c>
      <c r="Y103" s="15">
        <f t="shared" si="18"/>
        <v>4.5848355451969969E-2</v>
      </c>
      <c r="Z103" s="15">
        <f t="shared" si="19"/>
        <v>1.1992624151289988E-2</v>
      </c>
      <c r="AA103" s="15">
        <f t="shared" si="20"/>
        <v>1.9115055013239957E-2</v>
      </c>
      <c r="AB103" s="15">
        <f t="shared" si="21"/>
        <v>2.5652011538833303E-2</v>
      </c>
      <c r="AD103" s="21"/>
    </row>
    <row r="104" spans="1:30" ht="13.5" customHeight="1" thickBot="1" x14ac:dyDescent="0.25">
      <c r="A104" s="63"/>
      <c r="B104" s="64" t="s">
        <v>3936</v>
      </c>
      <c r="C104" s="65" t="s">
        <v>3937</v>
      </c>
      <c r="D104" s="65" t="s">
        <v>41</v>
      </c>
      <c r="E104" s="66">
        <v>0.45</v>
      </c>
      <c r="F104" s="66">
        <v>0.67500000000000004</v>
      </c>
      <c r="G104" s="1">
        <v>474</v>
      </c>
      <c r="H104" s="1">
        <v>474</v>
      </c>
      <c r="I104" s="1">
        <v>319.95</v>
      </c>
      <c r="J104" s="1">
        <v>319.95</v>
      </c>
      <c r="K104" s="1"/>
      <c r="L104" s="1"/>
      <c r="M104" s="1"/>
      <c r="N104" s="1"/>
      <c r="O104" s="1"/>
      <c r="P104" s="1"/>
      <c r="R104" s="1">
        <v>529</v>
      </c>
      <c r="S104" s="1">
        <v>357.07499999999999</v>
      </c>
      <c r="T104" s="15">
        <f t="shared" si="13"/>
        <v>1.1160337552742616</v>
      </c>
      <c r="U104" s="15">
        <f t="shared" si="14"/>
        <v>1.0903817437354284</v>
      </c>
      <c r="V104" s="16">
        <f t="shared" si="15"/>
        <v>516.8409465305931</v>
      </c>
      <c r="W104" s="16">
        <f t="shared" si="16"/>
        <v>42.840946530593101</v>
      </c>
      <c r="X104" s="16">
        <f t="shared" si="17"/>
        <v>28.917638908150344</v>
      </c>
      <c r="Y104" s="15">
        <f t="shared" si="18"/>
        <v>4.5848355451969969E-2</v>
      </c>
      <c r="Z104" s="15">
        <f t="shared" si="19"/>
        <v>1.1992624151289988E-2</v>
      </c>
      <c r="AA104" s="15">
        <f t="shared" si="20"/>
        <v>1.9115055013239957E-2</v>
      </c>
      <c r="AB104" s="15">
        <f t="shared" si="21"/>
        <v>2.5652011538833303E-2</v>
      </c>
      <c r="AD104" s="21"/>
    </row>
    <row r="105" spans="1:30" ht="13.5" customHeight="1" thickBot="1" x14ac:dyDescent="0.25">
      <c r="A105" s="8">
        <v>34</v>
      </c>
      <c r="B105" s="9" t="s">
        <v>3850</v>
      </c>
      <c r="C105" s="10" t="s">
        <v>3851</v>
      </c>
      <c r="D105" s="10" t="s">
        <v>41</v>
      </c>
      <c r="E105" s="11">
        <v>0</v>
      </c>
      <c r="F105" s="11">
        <v>2</v>
      </c>
      <c r="G105" s="12">
        <v>138.01</v>
      </c>
      <c r="H105" s="12">
        <v>88.78</v>
      </c>
      <c r="I105" s="12">
        <v>177.56</v>
      </c>
      <c r="J105" s="12">
        <v>147.72</v>
      </c>
      <c r="K105" s="12">
        <v>10.7502</v>
      </c>
      <c r="L105" s="12">
        <v>0</v>
      </c>
      <c r="M105" s="12">
        <v>0</v>
      </c>
      <c r="N105" s="12">
        <v>3.6335676000000001</v>
      </c>
      <c r="O105" s="12">
        <v>11.794689432</v>
      </c>
      <c r="P105" s="13">
        <v>3.6649839844800001</v>
      </c>
      <c r="R105" s="12">
        <v>96.52</v>
      </c>
      <c r="S105" s="12">
        <v>158.6</v>
      </c>
      <c r="T105" s="15"/>
      <c r="U105" s="15"/>
      <c r="V105" s="16"/>
      <c r="W105" s="16"/>
      <c r="X105" s="16"/>
      <c r="Y105" s="15"/>
      <c r="Z105" s="15"/>
      <c r="AA105" s="15"/>
      <c r="AB105" s="15"/>
      <c r="AD105" s="21"/>
    </row>
    <row r="106" spans="1:30" ht="13.5" customHeight="1" x14ac:dyDescent="0.2">
      <c r="A106" s="63"/>
      <c r="B106" s="64" t="s">
        <v>1597</v>
      </c>
      <c r="C106" s="65" t="s">
        <v>1598</v>
      </c>
      <c r="D106" s="65" t="s">
        <v>390</v>
      </c>
      <c r="E106" s="66">
        <v>0.04</v>
      </c>
      <c r="F106" s="66">
        <v>0.08</v>
      </c>
      <c r="G106" s="1">
        <v>254</v>
      </c>
      <c r="H106" s="1">
        <v>254</v>
      </c>
      <c r="I106" s="1">
        <v>20.32</v>
      </c>
      <c r="J106" s="1">
        <v>20.32</v>
      </c>
      <c r="K106" s="1"/>
      <c r="L106" s="1"/>
      <c r="M106" s="1"/>
      <c r="N106" s="1"/>
      <c r="O106" s="1"/>
      <c r="P106" s="1"/>
      <c r="R106" s="1">
        <v>310</v>
      </c>
      <c r="S106" s="1">
        <v>24.8</v>
      </c>
      <c r="T106" s="15">
        <f t="shared" si="13"/>
        <v>1.2204724409448819</v>
      </c>
      <c r="U106" s="15">
        <f t="shared" si="14"/>
        <v>1.1948204294060487</v>
      </c>
      <c r="V106" s="16">
        <f t="shared" si="15"/>
        <v>303.4843890691364</v>
      </c>
      <c r="W106" s="16">
        <f t="shared" si="16"/>
        <v>49.484389069136398</v>
      </c>
      <c r="X106" s="16">
        <f t="shared" si="17"/>
        <v>3.9587511255309118</v>
      </c>
      <c r="Y106" s="15">
        <f t="shared" si="18"/>
        <v>4.5848355451969969E-2</v>
      </c>
      <c r="Z106" s="15">
        <f t="shared" si="19"/>
        <v>1.1992624151289988E-2</v>
      </c>
      <c r="AA106" s="15">
        <f t="shared" si="20"/>
        <v>1.9115055013239957E-2</v>
      </c>
      <c r="AB106" s="15">
        <f t="shared" si="21"/>
        <v>2.5652011538833303E-2</v>
      </c>
      <c r="AD106" s="21"/>
    </row>
    <row r="107" spans="1:30" ht="13.5" customHeight="1" thickBot="1" x14ac:dyDescent="0.25">
      <c r="A107" s="63"/>
      <c r="B107" s="64" t="s">
        <v>3852</v>
      </c>
      <c r="C107" s="65" t="s">
        <v>3853</v>
      </c>
      <c r="D107" s="65" t="s">
        <v>41</v>
      </c>
      <c r="E107" s="66">
        <v>1</v>
      </c>
      <c r="F107" s="66">
        <v>2</v>
      </c>
      <c r="G107" s="1">
        <v>63.7</v>
      </c>
      <c r="H107" s="1">
        <v>63.7</v>
      </c>
      <c r="I107" s="1">
        <v>127.4</v>
      </c>
      <c r="J107" s="1">
        <v>127.4</v>
      </c>
      <c r="K107" s="1"/>
      <c r="L107" s="1"/>
      <c r="M107" s="1"/>
      <c r="N107" s="1"/>
      <c r="O107" s="1"/>
      <c r="P107" s="1"/>
      <c r="R107" s="1">
        <v>66.900000000000006</v>
      </c>
      <c r="S107" s="1">
        <v>133.80000000000001</v>
      </c>
      <c r="T107" s="15">
        <f t="shared" si="13"/>
        <v>1.0502354788069075</v>
      </c>
      <c r="U107" s="15">
        <f t="shared" si="14"/>
        <v>1.0245834672680743</v>
      </c>
      <c r="V107" s="16">
        <f t="shared" si="15"/>
        <v>65.265966864976335</v>
      </c>
      <c r="W107" s="16">
        <f t="shared" si="16"/>
        <v>1.5659668649763319</v>
      </c>
      <c r="X107" s="16">
        <f t="shared" si="17"/>
        <v>3.1319337299526637</v>
      </c>
      <c r="Y107" s="15">
        <f t="shared" si="18"/>
        <v>4.5848355451969969E-2</v>
      </c>
      <c r="Z107" s="15">
        <f t="shared" si="19"/>
        <v>1.1992624151289988E-2</v>
      </c>
      <c r="AA107" s="15">
        <f t="shared" si="20"/>
        <v>1.9115055013239957E-2</v>
      </c>
      <c r="AB107" s="15">
        <f t="shared" si="21"/>
        <v>2.5652011538833303E-2</v>
      </c>
      <c r="AD107" s="21"/>
    </row>
    <row r="108" spans="1:30" ht="24" customHeight="1" thickBot="1" x14ac:dyDescent="0.25">
      <c r="A108" s="8">
        <v>35</v>
      </c>
      <c r="B108" s="9" t="s">
        <v>1677</v>
      </c>
      <c r="C108" s="10" t="s">
        <v>3872</v>
      </c>
      <c r="D108" s="10" t="s">
        <v>41</v>
      </c>
      <c r="E108" s="11">
        <v>0</v>
      </c>
      <c r="F108" s="11">
        <v>1</v>
      </c>
      <c r="G108" s="12">
        <v>270.7</v>
      </c>
      <c r="H108" s="12">
        <v>217.11</v>
      </c>
      <c r="I108" s="12">
        <v>217.11</v>
      </c>
      <c r="J108" s="12">
        <v>178.28529</v>
      </c>
      <c r="K108" s="12">
        <v>13.9855</v>
      </c>
      <c r="L108" s="12">
        <v>0</v>
      </c>
      <c r="M108" s="12">
        <v>0</v>
      </c>
      <c r="N108" s="12">
        <v>4.7270989999999999</v>
      </c>
      <c r="O108" s="12">
        <v>15.344331179999999</v>
      </c>
      <c r="P108" s="13">
        <v>4.7679702252</v>
      </c>
      <c r="R108" s="12">
        <v>259.83</v>
      </c>
      <c r="S108" s="12">
        <v>215.4897</v>
      </c>
      <c r="T108" s="15"/>
      <c r="U108" s="15"/>
      <c r="V108" s="16"/>
      <c r="W108" s="16"/>
      <c r="X108" s="16"/>
      <c r="Y108" s="15"/>
      <c r="Z108" s="15"/>
      <c r="AA108" s="15"/>
      <c r="AB108" s="15"/>
      <c r="AD108" s="21"/>
    </row>
    <row r="109" spans="1:30" ht="13.5" customHeight="1" x14ac:dyDescent="0.2">
      <c r="A109" s="63"/>
      <c r="B109" s="64" t="s">
        <v>1455</v>
      </c>
      <c r="C109" s="65" t="s">
        <v>1456</v>
      </c>
      <c r="D109" s="65" t="s">
        <v>98</v>
      </c>
      <c r="E109" s="66">
        <v>0.01</v>
      </c>
      <c r="F109" s="66">
        <v>0.01</v>
      </c>
      <c r="G109" s="1">
        <v>131</v>
      </c>
      <c r="H109" s="1">
        <v>131</v>
      </c>
      <c r="I109" s="1">
        <v>1.31</v>
      </c>
      <c r="J109" s="1">
        <v>1.31</v>
      </c>
      <c r="K109" s="1"/>
      <c r="L109" s="1"/>
      <c r="M109" s="1"/>
      <c r="N109" s="1"/>
      <c r="O109" s="1"/>
      <c r="P109" s="1"/>
      <c r="R109" s="1">
        <v>181</v>
      </c>
      <c r="S109" s="1">
        <v>1.81</v>
      </c>
      <c r="T109" s="15">
        <f t="shared" si="13"/>
        <v>1.3816793893129771</v>
      </c>
      <c r="U109" s="15">
        <f t="shared" si="14"/>
        <v>1.3560273777741438</v>
      </c>
      <c r="V109" s="16">
        <f t="shared" si="15"/>
        <v>177.63958648841285</v>
      </c>
      <c r="W109" s="16">
        <f t="shared" si="16"/>
        <v>46.639586488412846</v>
      </c>
      <c r="X109" s="16">
        <f t="shared" si="17"/>
        <v>0.46639586488412849</v>
      </c>
      <c r="Y109" s="15">
        <f t="shared" si="18"/>
        <v>4.5848355451969969E-2</v>
      </c>
      <c r="Z109" s="15">
        <f t="shared" si="19"/>
        <v>1.1992624151289988E-2</v>
      </c>
      <c r="AA109" s="15">
        <f t="shared" si="20"/>
        <v>1.9115055013239957E-2</v>
      </c>
      <c r="AB109" s="15">
        <f t="shared" si="21"/>
        <v>2.5652011538833303E-2</v>
      </c>
      <c r="AD109" s="21"/>
    </row>
    <row r="110" spans="1:30" ht="13.5" customHeight="1" x14ac:dyDescent="0.2">
      <c r="A110" s="63"/>
      <c r="B110" s="64" t="s">
        <v>1679</v>
      </c>
      <c r="C110" s="65" t="s">
        <v>1680</v>
      </c>
      <c r="D110" s="65" t="s">
        <v>41</v>
      </c>
      <c r="E110" s="66">
        <v>1</v>
      </c>
      <c r="F110" s="66">
        <v>1</v>
      </c>
      <c r="G110" s="1">
        <v>6.09</v>
      </c>
      <c r="H110" s="1">
        <v>6.09</v>
      </c>
      <c r="I110" s="1">
        <v>6.09</v>
      </c>
      <c r="J110" s="1">
        <v>6.09</v>
      </c>
      <c r="K110" s="1"/>
      <c r="L110" s="1"/>
      <c r="M110" s="1"/>
      <c r="N110" s="1"/>
      <c r="O110" s="1"/>
      <c r="P110" s="1"/>
      <c r="R110" s="1">
        <v>6.67</v>
      </c>
      <c r="S110" s="1">
        <v>6.67</v>
      </c>
      <c r="T110" s="15">
        <f t="shared" si="13"/>
        <v>1.0952380952380953</v>
      </c>
      <c r="U110" s="15">
        <f t="shared" si="14"/>
        <v>1.0695860836992621</v>
      </c>
      <c r="V110" s="16">
        <f t="shared" si="15"/>
        <v>6.5137792497285059</v>
      </c>
      <c r="W110" s="16">
        <f t="shared" si="16"/>
        <v>0.423779249728506</v>
      </c>
      <c r="X110" s="16">
        <f t="shared" si="17"/>
        <v>0.423779249728506</v>
      </c>
      <c r="Y110" s="15">
        <f t="shared" si="18"/>
        <v>4.5848355451969969E-2</v>
      </c>
      <c r="Z110" s="15">
        <f t="shared" si="19"/>
        <v>1.1992624151289988E-2</v>
      </c>
      <c r="AA110" s="15">
        <f t="shared" si="20"/>
        <v>1.9115055013239957E-2</v>
      </c>
      <c r="AB110" s="15">
        <f t="shared" si="21"/>
        <v>2.5652011538833303E-2</v>
      </c>
      <c r="AD110" s="21"/>
    </row>
    <row r="111" spans="1:30" ht="13.5" customHeight="1" x14ac:dyDescent="0.2">
      <c r="A111" s="63"/>
      <c r="B111" s="64" t="s">
        <v>1681</v>
      </c>
      <c r="C111" s="65" t="s">
        <v>1682</v>
      </c>
      <c r="D111" s="65" t="s">
        <v>41</v>
      </c>
      <c r="E111" s="66">
        <v>1</v>
      </c>
      <c r="F111" s="66">
        <v>1</v>
      </c>
      <c r="G111" s="1">
        <v>169</v>
      </c>
      <c r="H111" s="1">
        <v>169</v>
      </c>
      <c r="I111" s="1">
        <v>169</v>
      </c>
      <c r="J111" s="1">
        <v>169</v>
      </c>
      <c r="K111" s="1"/>
      <c r="L111" s="1"/>
      <c r="M111" s="1"/>
      <c r="N111" s="1"/>
      <c r="O111" s="1"/>
      <c r="P111" s="1"/>
      <c r="R111" s="1">
        <v>205</v>
      </c>
      <c r="S111" s="1">
        <v>205</v>
      </c>
      <c r="T111" s="15">
        <f t="shared" si="13"/>
        <v>1.2130177514792899</v>
      </c>
      <c r="U111" s="15">
        <f t="shared" si="14"/>
        <v>1.1873657399404567</v>
      </c>
      <c r="V111" s="16">
        <f t="shared" si="15"/>
        <v>200.66481004993719</v>
      </c>
      <c r="W111" s="16">
        <f t="shared" si="16"/>
        <v>31.664810049937188</v>
      </c>
      <c r="X111" s="16">
        <f t="shared" si="17"/>
        <v>31.664810049937188</v>
      </c>
      <c r="Y111" s="15">
        <f t="shared" si="18"/>
        <v>4.5848355451969969E-2</v>
      </c>
      <c r="Z111" s="15">
        <f t="shared" si="19"/>
        <v>1.1992624151289988E-2</v>
      </c>
      <c r="AA111" s="15">
        <f t="shared" si="20"/>
        <v>1.9115055013239957E-2</v>
      </c>
      <c r="AB111" s="15">
        <f t="shared" si="21"/>
        <v>2.5652011538833303E-2</v>
      </c>
      <c r="AD111" s="21"/>
    </row>
    <row r="112" spans="1:30" ht="13.5" customHeight="1" thickBot="1" x14ac:dyDescent="0.25">
      <c r="A112" s="63"/>
      <c r="B112" s="64" t="s">
        <v>1477</v>
      </c>
      <c r="C112" s="65" t="s">
        <v>1478</v>
      </c>
      <c r="D112" s="65" t="s">
        <v>98</v>
      </c>
      <c r="E112" s="66">
        <v>9.5700000000000004E-3</v>
      </c>
      <c r="F112" s="66">
        <v>9.5700000000000004E-3</v>
      </c>
      <c r="G112" s="1">
        <v>197</v>
      </c>
      <c r="H112" s="1">
        <v>197</v>
      </c>
      <c r="I112" s="1">
        <v>1.8852899999999999</v>
      </c>
      <c r="J112" s="1">
        <v>1.8852899999999999</v>
      </c>
      <c r="K112" s="1"/>
      <c r="L112" s="1"/>
      <c r="M112" s="1"/>
      <c r="N112" s="1"/>
      <c r="O112" s="1"/>
      <c r="P112" s="1"/>
      <c r="R112" s="1">
        <v>210</v>
      </c>
      <c r="S112" s="1">
        <v>2.0097</v>
      </c>
      <c r="T112" s="15">
        <f t="shared" si="13"/>
        <v>1.0659898477157361</v>
      </c>
      <c r="U112" s="15">
        <f t="shared" si="14"/>
        <v>1.0403378361769029</v>
      </c>
      <c r="V112" s="16">
        <f t="shared" si="15"/>
        <v>204.94655372684986</v>
      </c>
      <c r="W112" s="16">
        <f t="shared" si="16"/>
        <v>7.9465537268498565</v>
      </c>
      <c r="X112" s="16">
        <f t="shared" si="17"/>
        <v>7.6048519165953135E-2</v>
      </c>
      <c r="Y112" s="15">
        <f t="shared" si="18"/>
        <v>4.5848355451969969E-2</v>
      </c>
      <c r="Z112" s="15">
        <f t="shared" si="19"/>
        <v>1.1992624151289988E-2</v>
      </c>
      <c r="AA112" s="15">
        <f t="shared" si="20"/>
        <v>1.9115055013239957E-2</v>
      </c>
      <c r="AB112" s="15">
        <f t="shared" si="21"/>
        <v>2.5652011538833303E-2</v>
      </c>
      <c r="AD112" s="21"/>
    </row>
    <row r="113" spans="1:30" ht="24" customHeight="1" thickBot="1" x14ac:dyDescent="0.25">
      <c r="A113" s="8">
        <v>36</v>
      </c>
      <c r="B113" s="9" t="s">
        <v>3938</v>
      </c>
      <c r="C113" s="10" t="s">
        <v>3939</v>
      </c>
      <c r="D113" s="10" t="s">
        <v>41</v>
      </c>
      <c r="E113" s="11">
        <v>0</v>
      </c>
      <c r="F113" s="11">
        <v>1</v>
      </c>
      <c r="G113" s="12">
        <v>374.7</v>
      </c>
      <c r="H113" s="12">
        <v>204.04</v>
      </c>
      <c r="I113" s="12">
        <v>204.04</v>
      </c>
      <c r="J113" s="12">
        <v>129.19529</v>
      </c>
      <c r="K113" s="12">
        <v>26.96</v>
      </c>
      <c r="L113" s="12">
        <v>0</v>
      </c>
      <c r="M113" s="12">
        <v>0</v>
      </c>
      <c r="N113" s="12">
        <v>9.1124799999999997</v>
      </c>
      <c r="O113" s="12">
        <v>29.579433600000002</v>
      </c>
      <c r="P113" s="13">
        <v>9.191267904</v>
      </c>
      <c r="R113" s="12">
        <v>237.29</v>
      </c>
      <c r="S113" s="12">
        <v>151.81970000000001</v>
      </c>
      <c r="T113" s="15"/>
      <c r="U113" s="15"/>
      <c r="V113" s="16"/>
      <c r="W113" s="16"/>
      <c r="X113" s="16"/>
      <c r="Y113" s="15"/>
      <c r="Z113" s="15"/>
      <c r="AA113" s="15"/>
      <c r="AB113" s="15"/>
      <c r="AD113" s="21"/>
    </row>
    <row r="114" spans="1:30" ht="13.5" customHeight="1" x14ac:dyDescent="0.2">
      <c r="A114" s="63"/>
      <c r="B114" s="64" t="s">
        <v>1455</v>
      </c>
      <c r="C114" s="65" t="s">
        <v>1456</v>
      </c>
      <c r="D114" s="65" t="s">
        <v>98</v>
      </c>
      <c r="E114" s="66">
        <v>0.01</v>
      </c>
      <c r="F114" s="66">
        <v>0.01</v>
      </c>
      <c r="G114" s="1">
        <v>131</v>
      </c>
      <c r="H114" s="1">
        <v>131</v>
      </c>
      <c r="I114" s="1">
        <v>1.31</v>
      </c>
      <c r="J114" s="1">
        <v>1.31</v>
      </c>
      <c r="K114" s="1"/>
      <c r="L114" s="1"/>
      <c r="M114" s="1"/>
      <c r="N114" s="1"/>
      <c r="O114" s="1"/>
      <c r="P114" s="1"/>
      <c r="R114" s="1">
        <v>181</v>
      </c>
      <c r="S114" s="1">
        <v>1.81</v>
      </c>
      <c r="T114" s="15">
        <f t="shared" si="13"/>
        <v>1.3816793893129771</v>
      </c>
      <c r="U114" s="15">
        <f t="shared" si="14"/>
        <v>1.3560273777741438</v>
      </c>
      <c r="V114" s="16">
        <f t="shared" si="15"/>
        <v>177.63958648841285</v>
      </c>
      <c r="W114" s="16">
        <f t="shared" si="16"/>
        <v>46.639586488412846</v>
      </c>
      <c r="X114" s="16">
        <f t="shared" si="17"/>
        <v>0.46639586488412849</v>
      </c>
      <c r="Y114" s="15">
        <f t="shared" si="18"/>
        <v>4.5848355451969969E-2</v>
      </c>
      <c r="Z114" s="15">
        <f t="shared" si="19"/>
        <v>1.1992624151289988E-2</v>
      </c>
      <c r="AA114" s="15">
        <f t="shared" si="20"/>
        <v>1.9115055013239957E-2</v>
      </c>
      <c r="AB114" s="15">
        <f t="shared" si="21"/>
        <v>2.5652011538833303E-2</v>
      </c>
      <c r="AD114" s="21"/>
    </row>
    <row r="115" spans="1:30" ht="13.5" customHeight="1" x14ac:dyDescent="0.2">
      <c r="A115" s="63"/>
      <c r="B115" s="64" t="s">
        <v>3940</v>
      </c>
      <c r="C115" s="65" t="s">
        <v>3941</v>
      </c>
      <c r="D115" s="65" t="s">
        <v>41</v>
      </c>
      <c r="E115" s="66">
        <v>1</v>
      </c>
      <c r="F115" s="66">
        <v>1</v>
      </c>
      <c r="G115" s="1">
        <v>126</v>
      </c>
      <c r="H115" s="1">
        <v>126</v>
      </c>
      <c r="I115" s="1">
        <v>126</v>
      </c>
      <c r="J115" s="1">
        <v>126</v>
      </c>
      <c r="K115" s="1"/>
      <c r="L115" s="1"/>
      <c r="M115" s="1"/>
      <c r="N115" s="1"/>
      <c r="O115" s="1"/>
      <c r="P115" s="1"/>
      <c r="R115" s="1">
        <v>148</v>
      </c>
      <c r="S115" s="1">
        <v>148</v>
      </c>
      <c r="T115" s="15">
        <f t="shared" si="13"/>
        <v>1.1746031746031746</v>
      </c>
      <c r="U115" s="15">
        <f t="shared" si="14"/>
        <v>1.1489511630643414</v>
      </c>
      <c r="V115" s="16">
        <f t="shared" si="15"/>
        <v>144.76784654610702</v>
      </c>
      <c r="W115" s="16">
        <f t="shared" si="16"/>
        <v>18.767846546107023</v>
      </c>
      <c r="X115" s="16">
        <f t="shared" si="17"/>
        <v>18.767846546107023</v>
      </c>
      <c r="Y115" s="15">
        <f t="shared" si="18"/>
        <v>4.5848355451969969E-2</v>
      </c>
      <c r="Z115" s="15">
        <f t="shared" si="19"/>
        <v>1.1992624151289988E-2</v>
      </c>
      <c r="AA115" s="15">
        <f t="shared" si="20"/>
        <v>1.9115055013239957E-2</v>
      </c>
      <c r="AB115" s="15">
        <f t="shared" si="21"/>
        <v>2.5652011538833303E-2</v>
      </c>
      <c r="AD115" s="21"/>
    </row>
    <row r="116" spans="1:30" ht="13.5" customHeight="1" thickBot="1" x14ac:dyDescent="0.25">
      <c r="A116" s="63"/>
      <c r="B116" s="64" t="s">
        <v>1477</v>
      </c>
      <c r="C116" s="65" t="s">
        <v>1478</v>
      </c>
      <c r="D116" s="65" t="s">
        <v>98</v>
      </c>
      <c r="E116" s="66">
        <v>9.5700000000000004E-3</v>
      </c>
      <c r="F116" s="66">
        <v>9.5700000000000004E-3</v>
      </c>
      <c r="G116" s="1">
        <v>197</v>
      </c>
      <c r="H116" s="1">
        <v>197</v>
      </c>
      <c r="I116" s="1">
        <v>1.8852899999999999</v>
      </c>
      <c r="J116" s="1">
        <v>1.8852899999999999</v>
      </c>
      <c r="K116" s="1"/>
      <c r="L116" s="1"/>
      <c r="M116" s="1"/>
      <c r="N116" s="1"/>
      <c r="O116" s="1"/>
      <c r="P116" s="1"/>
      <c r="R116" s="1">
        <v>210</v>
      </c>
      <c r="S116" s="1">
        <v>2.0097</v>
      </c>
      <c r="T116" s="15">
        <f t="shared" si="13"/>
        <v>1.0659898477157361</v>
      </c>
      <c r="U116" s="15">
        <f t="shared" si="14"/>
        <v>1.0403378361769029</v>
      </c>
      <c r="V116" s="16">
        <f t="shared" si="15"/>
        <v>204.94655372684986</v>
      </c>
      <c r="W116" s="16">
        <f t="shared" si="16"/>
        <v>7.9465537268498565</v>
      </c>
      <c r="X116" s="16">
        <f t="shared" si="17"/>
        <v>7.6048519165953135E-2</v>
      </c>
      <c r="Y116" s="15">
        <f t="shared" si="18"/>
        <v>4.5848355451969969E-2</v>
      </c>
      <c r="Z116" s="15">
        <f t="shared" si="19"/>
        <v>1.1992624151289988E-2</v>
      </c>
      <c r="AA116" s="15">
        <f t="shared" si="20"/>
        <v>1.9115055013239957E-2</v>
      </c>
      <c r="AB116" s="15">
        <f t="shared" si="21"/>
        <v>2.5652011538833303E-2</v>
      </c>
      <c r="AD116" s="21"/>
    </row>
    <row r="117" spans="1:30" ht="24" customHeight="1" thickBot="1" x14ac:dyDescent="0.25">
      <c r="A117" s="8">
        <v>37</v>
      </c>
      <c r="B117" s="9" t="s">
        <v>1695</v>
      </c>
      <c r="C117" s="10" t="s">
        <v>1696</v>
      </c>
      <c r="D117" s="10" t="s">
        <v>41</v>
      </c>
      <c r="E117" s="11">
        <v>0</v>
      </c>
      <c r="F117" s="11">
        <v>1</v>
      </c>
      <c r="G117" s="12">
        <v>475.67</v>
      </c>
      <c r="H117" s="12">
        <v>497.1</v>
      </c>
      <c r="I117" s="12">
        <v>497.1</v>
      </c>
      <c r="J117" s="12">
        <v>394.19529</v>
      </c>
      <c r="K117" s="12">
        <v>37.07</v>
      </c>
      <c r="L117" s="12">
        <v>0</v>
      </c>
      <c r="M117" s="12">
        <v>0</v>
      </c>
      <c r="N117" s="12">
        <v>12.52966</v>
      </c>
      <c r="O117" s="12">
        <v>40.6717212</v>
      </c>
      <c r="P117" s="13">
        <v>12.637993368</v>
      </c>
      <c r="R117" s="12">
        <v>592.34</v>
      </c>
      <c r="S117" s="12">
        <v>474.81970000000001</v>
      </c>
      <c r="T117" s="15"/>
      <c r="U117" s="15"/>
      <c r="V117" s="16"/>
      <c r="W117" s="16"/>
      <c r="X117" s="16"/>
      <c r="Y117" s="15"/>
      <c r="Z117" s="15"/>
      <c r="AA117" s="15"/>
      <c r="AB117" s="15"/>
      <c r="AD117" s="21"/>
    </row>
    <row r="118" spans="1:30" ht="13.5" customHeight="1" x14ac:dyDescent="0.2">
      <c r="A118" s="63"/>
      <c r="B118" s="64" t="s">
        <v>1455</v>
      </c>
      <c r="C118" s="65" t="s">
        <v>1456</v>
      </c>
      <c r="D118" s="65" t="s">
        <v>98</v>
      </c>
      <c r="E118" s="66">
        <v>0.01</v>
      </c>
      <c r="F118" s="66">
        <v>0.01</v>
      </c>
      <c r="G118" s="1">
        <v>131</v>
      </c>
      <c r="H118" s="1">
        <v>131</v>
      </c>
      <c r="I118" s="1">
        <v>1.31</v>
      </c>
      <c r="J118" s="1">
        <v>1.31</v>
      </c>
      <c r="K118" s="1"/>
      <c r="L118" s="1"/>
      <c r="M118" s="1"/>
      <c r="N118" s="1"/>
      <c r="O118" s="1"/>
      <c r="P118" s="1"/>
      <c r="R118" s="1">
        <v>181</v>
      </c>
      <c r="S118" s="1">
        <v>1.81</v>
      </c>
      <c r="T118" s="15">
        <f t="shared" si="13"/>
        <v>1.3816793893129771</v>
      </c>
      <c r="U118" s="15">
        <f t="shared" si="14"/>
        <v>1.3560273777741438</v>
      </c>
      <c r="V118" s="16">
        <f t="shared" si="15"/>
        <v>177.63958648841285</v>
      </c>
      <c r="W118" s="16">
        <f t="shared" si="16"/>
        <v>46.639586488412846</v>
      </c>
      <c r="X118" s="16">
        <f t="shared" si="17"/>
        <v>0.46639586488412849</v>
      </c>
      <c r="Y118" s="15">
        <f t="shared" si="18"/>
        <v>4.5848355451969969E-2</v>
      </c>
      <c r="Z118" s="15">
        <f t="shared" si="19"/>
        <v>1.1992624151289988E-2</v>
      </c>
      <c r="AA118" s="15">
        <f t="shared" si="20"/>
        <v>1.9115055013239957E-2</v>
      </c>
      <c r="AB118" s="15">
        <f t="shared" si="21"/>
        <v>2.5652011538833303E-2</v>
      </c>
      <c r="AD118" s="21"/>
    </row>
    <row r="119" spans="1:30" ht="13.5" customHeight="1" x14ac:dyDescent="0.2">
      <c r="A119" s="63"/>
      <c r="B119" s="64" t="s">
        <v>1697</v>
      </c>
      <c r="C119" s="65" t="s">
        <v>1698</v>
      </c>
      <c r="D119" s="65" t="s">
        <v>41</v>
      </c>
      <c r="E119" s="66">
        <v>1</v>
      </c>
      <c r="F119" s="66">
        <v>1</v>
      </c>
      <c r="G119" s="1">
        <v>391</v>
      </c>
      <c r="H119" s="1">
        <v>391</v>
      </c>
      <c r="I119" s="1">
        <v>391</v>
      </c>
      <c r="J119" s="1">
        <v>391</v>
      </c>
      <c r="K119" s="1"/>
      <c r="L119" s="1"/>
      <c r="M119" s="1"/>
      <c r="N119" s="1"/>
      <c r="O119" s="1"/>
      <c r="P119" s="1"/>
      <c r="R119" s="1">
        <v>471</v>
      </c>
      <c r="S119" s="1">
        <v>471</v>
      </c>
      <c r="T119" s="15">
        <f t="shared" si="13"/>
        <v>1.2046035805626598</v>
      </c>
      <c r="U119" s="15">
        <f t="shared" si="14"/>
        <v>1.1789515690238266</v>
      </c>
      <c r="V119" s="16">
        <f t="shared" si="15"/>
        <v>460.97006348831621</v>
      </c>
      <c r="W119" s="16">
        <f t="shared" si="16"/>
        <v>69.970063488316214</v>
      </c>
      <c r="X119" s="16">
        <f t="shared" si="17"/>
        <v>69.970063488316214</v>
      </c>
      <c r="Y119" s="15">
        <f t="shared" si="18"/>
        <v>4.5848355451969969E-2</v>
      </c>
      <c r="Z119" s="15">
        <f t="shared" si="19"/>
        <v>1.1992624151289988E-2</v>
      </c>
      <c r="AA119" s="15">
        <f t="shared" si="20"/>
        <v>1.9115055013239957E-2</v>
      </c>
      <c r="AB119" s="15">
        <f t="shared" si="21"/>
        <v>2.5652011538833303E-2</v>
      </c>
      <c r="AD119" s="21"/>
    </row>
    <row r="120" spans="1:30" ht="13.5" customHeight="1" thickBot="1" x14ac:dyDescent="0.25">
      <c r="A120" s="63"/>
      <c r="B120" s="64" t="s">
        <v>1477</v>
      </c>
      <c r="C120" s="65" t="s">
        <v>1478</v>
      </c>
      <c r="D120" s="65" t="s">
        <v>98</v>
      </c>
      <c r="E120" s="66">
        <v>9.5700000000000004E-3</v>
      </c>
      <c r="F120" s="66">
        <v>9.5700000000000004E-3</v>
      </c>
      <c r="G120" s="1">
        <v>197</v>
      </c>
      <c r="H120" s="1">
        <v>197</v>
      </c>
      <c r="I120" s="1">
        <v>1.8852899999999999</v>
      </c>
      <c r="J120" s="1">
        <v>1.8852899999999999</v>
      </c>
      <c r="K120" s="1"/>
      <c r="L120" s="1"/>
      <c r="M120" s="1"/>
      <c r="N120" s="1"/>
      <c r="O120" s="1"/>
      <c r="P120" s="1"/>
      <c r="R120" s="1">
        <v>210</v>
      </c>
      <c r="S120" s="1">
        <v>2.0097</v>
      </c>
      <c r="T120" s="15">
        <f t="shared" si="13"/>
        <v>1.0659898477157361</v>
      </c>
      <c r="U120" s="15">
        <f t="shared" si="14"/>
        <v>1.0403378361769029</v>
      </c>
      <c r="V120" s="16">
        <f t="shared" si="15"/>
        <v>204.94655372684986</v>
      </c>
      <c r="W120" s="16">
        <f t="shared" si="16"/>
        <v>7.9465537268498565</v>
      </c>
      <c r="X120" s="16">
        <f t="shared" si="17"/>
        <v>7.6048519165953135E-2</v>
      </c>
      <c r="Y120" s="15">
        <f t="shared" si="18"/>
        <v>4.5848355451969969E-2</v>
      </c>
      <c r="Z120" s="15">
        <f t="shared" si="19"/>
        <v>1.1992624151289988E-2</v>
      </c>
      <c r="AA120" s="15">
        <f t="shared" si="20"/>
        <v>1.9115055013239957E-2</v>
      </c>
      <c r="AB120" s="15">
        <f t="shared" si="21"/>
        <v>2.5652011538833303E-2</v>
      </c>
      <c r="AD120" s="21"/>
    </row>
    <row r="121" spans="1:30" ht="24" customHeight="1" x14ac:dyDescent="0.2">
      <c r="A121" s="67">
        <v>38</v>
      </c>
      <c r="B121" s="68" t="s">
        <v>1741</v>
      </c>
      <c r="C121" s="69" t="s">
        <v>3878</v>
      </c>
      <c r="D121" s="69" t="s">
        <v>139</v>
      </c>
      <c r="E121" s="70">
        <v>0</v>
      </c>
      <c r="F121" s="70">
        <v>5.0000000000000001E-3</v>
      </c>
      <c r="G121" s="71">
        <v>966.07</v>
      </c>
      <c r="H121" s="71">
        <v>616.37</v>
      </c>
      <c r="I121" s="71">
        <v>3.08</v>
      </c>
      <c r="J121" s="71">
        <v>0</v>
      </c>
      <c r="K121" s="71">
        <v>0.93146549999999995</v>
      </c>
      <c r="L121" s="71">
        <v>0.23907600000000001</v>
      </c>
      <c r="M121" s="71">
        <v>0</v>
      </c>
      <c r="N121" s="71">
        <v>0.31483533899999999</v>
      </c>
      <c r="O121" s="71">
        <v>1.2180090079799999</v>
      </c>
      <c r="P121" s="72">
        <v>0.37847401857719998</v>
      </c>
      <c r="R121" s="71">
        <v>713.7</v>
      </c>
      <c r="S121" s="71">
        <v>0</v>
      </c>
      <c r="T121" s="15"/>
      <c r="U121" s="15"/>
      <c r="V121" s="16"/>
      <c r="W121" s="16"/>
      <c r="X121" s="16"/>
      <c r="Y121" s="15"/>
      <c r="Z121" s="15"/>
      <c r="AA121" s="15"/>
      <c r="AB121" s="15"/>
      <c r="AD121" s="21"/>
    </row>
    <row r="122" spans="1:30" ht="24" customHeight="1" x14ac:dyDescent="0.2">
      <c r="A122" s="87">
        <v>39</v>
      </c>
      <c r="B122" s="88" t="s">
        <v>1741</v>
      </c>
      <c r="C122" s="89" t="s">
        <v>3878</v>
      </c>
      <c r="D122" s="89" t="s">
        <v>139</v>
      </c>
      <c r="E122" s="90">
        <v>0</v>
      </c>
      <c r="F122" s="90">
        <v>5.0000000000000001E-3</v>
      </c>
      <c r="G122" s="91">
        <v>966.07</v>
      </c>
      <c r="H122" s="91">
        <v>616.37</v>
      </c>
      <c r="I122" s="91">
        <v>3.08</v>
      </c>
      <c r="J122" s="91">
        <v>0</v>
      </c>
      <c r="K122" s="91">
        <v>0.93146549999999995</v>
      </c>
      <c r="L122" s="91">
        <v>0.23907600000000001</v>
      </c>
      <c r="M122" s="91">
        <v>0</v>
      </c>
      <c r="N122" s="91">
        <v>0.31483533899999999</v>
      </c>
      <c r="O122" s="91">
        <v>1.2180090079799999</v>
      </c>
      <c r="P122" s="92">
        <v>0.37847401857719998</v>
      </c>
      <c r="R122" s="91">
        <v>713.7</v>
      </c>
      <c r="S122" s="91">
        <v>0</v>
      </c>
      <c r="T122" s="15"/>
      <c r="U122" s="15"/>
      <c r="V122" s="16"/>
      <c r="W122" s="16"/>
      <c r="X122" s="16"/>
      <c r="Y122" s="15"/>
      <c r="Z122" s="15"/>
      <c r="AA122" s="15"/>
      <c r="AB122" s="15"/>
      <c r="AD122" s="21"/>
    </row>
    <row r="123" spans="1:30" ht="24" customHeight="1" x14ac:dyDescent="0.2">
      <c r="A123" s="87">
        <v>40</v>
      </c>
      <c r="B123" s="88" t="s">
        <v>1743</v>
      </c>
      <c r="C123" s="89" t="s">
        <v>1744</v>
      </c>
      <c r="D123" s="89" t="s">
        <v>139</v>
      </c>
      <c r="E123" s="90">
        <v>0</v>
      </c>
      <c r="F123" s="90">
        <v>5.0000000000000001E-3</v>
      </c>
      <c r="G123" s="91">
        <v>241.52</v>
      </c>
      <c r="H123" s="91">
        <v>483.18</v>
      </c>
      <c r="I123" s="91">
        <v>2.42</v>
      </c>
      <c r="J123" s="91">
        <v>0</v>
      </c>
      <c r="K123" s="91">
        <v>0.87024999999999997</v>
      </c>
      <c r="L123" s="91">
        <v>0</v>
      </c>
      <c r="M123" s="91">
        <v>0</v>
      </c>
      <c r="N123" s="91">
        <v>0.29414449999999998</v>
      </c>
      <c r="O123" s="91">
        <v>0.95480348999999998</v>
      </c>
      <c r="P123" s="92">
        <v>0.29668771859999998</v>
      </c>
      <c r="R123" s="91">
        <v>539.65</v>
      </c>
      <c r="S123" s="91">
        <v>0</v>
      </c>
      <c r="T123" s="15"/>
      <c r="U123" s="15"/>
      <c r="V123" s="16"/>
      <c r="W123" s="16"/>
      <c r="X123" s="16"/>
      <c r="Y123" s="15"/>
      <c r="Z123" s="15"/>
      <c r="AA123" s="15"/>
      <c r="AB123" s="15"/>
      <c r="AD123" s="21"/>
    </row>
    <row r="124" spans="1:30" ht="24" customHeight="1" thickBot="1" x14ac:dyDescent="0.25">
      <c r="A124" s="73">
        <v>41</v>
      </c>
      <c r="B124" s="74" t="s">
        <v>1743</v>
      </c>
      <c r="C124" s="75" t="s">
        <v>1744</v>
      </c>
      <c r="D124" s="75" t="s">
        <v>139</v>
      </c>
      <c r="E124" s="76">
        <v>0</v>
      </c>
      <c r="F124" s="76">
        <v>5.0000000000000001E-3</v>
      </c>
      <c r="G124" s="77">
        <v>241.52</v>
      </c>
      <c r="H124" s="77">
        <v>483.18</v>
      </c>
      <c r="I124" s="77">
        <v>2.42</v>
      </c>
      <c r="J124" s="77">
        <v>0</v>
      </c>
      <c r="K124" s="77">
        <v>0.87024999999999997</v>
      </c>
      <c r="L124" s="77">
        <v>0</v>
      </c>
      <c r="M124" s="77">
        <v>0</v>
      </c>
      <c r="N124" s="77">
        <v>0.29414449999999998</v>
      </c>
      <c r="O124" s="77">
        <v>0.95480348999999998</v>
      </c>
      <c r="P124" s="78">
        <v>0.29668771859999998</v>
      </c>
      <c r="R124" s="77">
        <v>539.65</v>
      </c>
      <c r="S124" s="77">
        <v>0</v>
      </c>
      <c r="T124" s="15"/>
      <c r="U124" s="15"/>
      <c r="V124" s="16"/>
      <c r="W124" s="16"/>
      <c r="X124" s="16"/>
      <c r="Y124" s="15"/>
      <c r="Z124" s="15"/>
      <c r="AA124" s="15"/>
      <c r="AB124" s="15"/>
      <c r="AD124" s="21"/>
    </row>
    <row r="125" spans="1:30" ht="28.5" customHeight="1" thickBot="1" x14ac:dyDescent="0.35">
      <c r="A125" s="58"/>
      <c r="B125" s="59" t="s">
        <v>1745</v>
      </c>
      <c r="C125" s="60" t="s">
        <v>1746</v>
      </c>
      <c r="D125" s="60"/>
      <c r="E125" s="61"/>
      <c r="F125" s="61"/>
      <c r="G125" s="62"/>
      <c r="H125" s="62"/>
      <c r="I125" s="62">
        <v>19843.400000000001</v>
      </c>
      <c r="J125" s="62">
        <v>18807.87329</v>
      </c>
      <c r="K125" s="62">
        <v>370.5367688</v>
      </c>
      <c r="L125" s="62">
        <v>3.3206848</v>
      </c>
      <c r="M125" s="62">
        <v>0</v>
      </c>
      <c r="N125" s="62">
        <v>125.2414278544</v>
      </c>
      <c r="O125" s="62">
        <v>409.26108279260802</v>
      </c>
      <c r="P125" s="62">
        <v>127.170394994581</v>
      </c>
      <c r="R125" s="62"/>
      <c r="S125" s="62">
        <v>20756.5327</v>
      </c>
      <c r="T125" s="15"/>
      <c r="U125" s="15"/>
      <c r="V125" s="16"/>
      <c r="W125" s="16"/>
      <c r="X125" s="16"/>
      <c r="Y125" s="15"/>
      <c r="Z125" s="15"/>
      <c r="AA125" s="15"/>
      <c r="AB125" s="15"/>
      <c r="AD125" s="21"/>
    </row>
    <row r="126" spans="1:30" ht="13.5" customHeight="1" thickBot="1" x14ac:dyDescent="0.25">
      <c r="A126" s="8">
        <v>42</v>
      </c>
      <c r="B126" s="9" t="s">
        <v>1747</v>
      </c>
      <c r="C126" s="10" t="s">
        <v>3942</v>
      </c>
      <c r="D126" s="10" t="s">
        <v>41</v>
      </c>
      <c r="E126" s="11">
        <v>0</v>
      </c>
      <c r="F126" s="11">
        <v>1</v>
      </c>
      <c r="G126" s="12">
        <v>2415.17</v>
      </c>
      <c r="H126" s="12">
        <v>983.61</v>
      </c>
      <c r="I126" s="12">
        <v>983.61</v>
      </c>
      <c r="J126" s="12">
        <v>3.8732899999999999</v>
      </c>
      <c r="K126" s="12">
        <v>352.91969999999998</v>
      </c>
      <c r="L126" s="12">
        <v>0</v>
      </c>
      <c r="M126" s="12">
        <v>0</v>
      </c>
      <c r="N126" s="12">
        <v>119.2868586</v>
      </c>
      <c r="O126" s="12">
        <v>387.20937805199998</v>
      </c>
      <c r="P126" s="13">
        <v>120.31823113128</v>
      </c>
      <c r="R126" s="12">
        <v>1108.44</v>
      </c>
      <c r="S126" s="12">
        <v>4.5327000000000002</v>
      </c>
      <c r="T126" s="15"/>
      <c r="U126" s="15"/>
      <c r="V126" s="16"/>
      <c r="W126" s="16"/>
      <c r="X126" s="16"/>
      <c r="Y126" s="15"/>
      <c r="Z126" s="15"/>
      <c r="AA126" s="15"/>
      <c r="AB126" s="15"/>
      <c r="AD126" s="21"/>
    </row>
    <row r="127" spans="1:30" ht="13.5" customHeight="1" x14ac:dyDescent="0.2">
      <c r="A127" s="63"/>
      <c r="B127" s="64" t="s">
        <v>1449</v>
      </c>
      <c r="C127" s="65" t="s">
        <v>1450</v>
      </c>
      <c r="D127" s="65" t="s">
        <v>98</v>
      </c>
      <c r="E127" s="66">
        <v>0.01</v>
      </c>
      <c r="F127" s="66">
        <v>0.01</v>
      </c>
      <c r="G127" s="1">
        <v>67.8</v>
      </c>
      <c r="H127" s="1">
        <v>67.8</v>
      </c>
      <c r="I127" s="1">
        <v>0.67800000000000005</v>
      </c>
      <c r="J127" s="1">
        <v>0.67800000000000005</v>
      </c>
      <c r="K127" s="1"/>
      <c r="L127" s="1"/>
      <c r="M127" s="1"/>
      <c r="N127" s="1"/>
      <c r="O127" s="1"/>
      <c r="P127" s="1"/>
      <c r="R127" s="1">
        <v>71.3</v>
      </c>
      <c r="S127" s="1">
        <v>0.71299999999999997</v>
      </c>
      <c r="T127" s="15">
        <f t="shared" si="13"/>
        <v>1.0516224188790559</v>
      </c>
      <c r="U127" s="15">
        <f t="shared" si="14"/>
        <v>1.0259704073402227</v>
      </c>
      <c r="V127" s="16">
        <f t="shared" si="15"/>
        <v>69.560793617667102</v>
      </c>
      <c r="W127" s="16">
        <f t="shared" si="16"/>
        <v>1.7607936176671046</v>
      </c>
      <c r="X127" s="16">
        <f t="shared" si="17"/>
        <v>1.7607936176671047E-2</v>
      </c>
      <c r="Y127" s="15">
        <f t="shared" ref="Y127:Y131" si="22">104.584835545197%-100%</f>
        <v>4.5848355451969969E-2</v>
      </c>
      <c r="Z127" s="15">
        <f t="shared" ref="Z127:Z131" si="23">101.199262415129%-100%</f>
        <v>1.1992624151289988E-2</v>
      </c>
      <c r="AA127" s="15">
        <f t="shared" ref="AA127:AA131" si="24">101.911505501324%-100%</f>
        <v>1.9115055013239957E-2</v>
      </c>
      <c r="AB127" s="15">
        <f t="shared" ref="AB127:AB131" si="25">AVERAGE(Y127:AA127)</f>
        <v>2.5652011538833303E-2</v>
      </c>
      <c r="AD127" s="21"/>
    </row>
    <row r="128" spans="1:30" ht="13.5" customHeight="1" x14ac:dyDescent="0.2">
      <c r="A128" s="63"/>
      <c r="B128" s="64" t="s">
        <v>1455</v>
      </c>
      <c r="C128" s="65" t="s">
        <v>1456</v>
      </c>
      <c r="D128" s="65" t="s">
        <v>98</v>
      </c>
      <c r="E128" s="66">
        <v>0.01</v>
      </c>
      <c r="F128" s="66">
        <v>0.01</v>
      </c>
      <c r="G128" s="1">
        <v>131</v>
      </c>
      <c r="H128" s="1">
        <v>131</v>
      </c>
      <c r="I128" s="1">
        <v>1.31</v>
      </c>
      <c r="J128" s="1">
        <v>1.31</v>
      </c>
      <c r="K128" s="1"/>
      <c r="L128" s="1"/>
      <c r="M128" s="1"/>
      <c r="N128" s="1"/>
      <c r="O128" s="1"/>
      <c r="P128" s="1"/>
      <c r="R128" s="1">
        <v>181</v>
      </c>
      <c r="S128" s="1">
        <v>1.81</v>
      </c>
      <c r="T128" s="15">
        <f t="shared" si="13"/>
        <v>1.3816793893129771</v>
      </c>
      <c r="U128" s="15">
        <f t="shared" si="14"/>
        <v>1.3560273777741438</v>
      </c>
      <c r="V128" s="16">
        <f t="shared" si="15"/>
        <v>177.63958648841285</v>
      </c>
      <c r="W128" s="16">
        <f t="shared" si="16"/>
        <v>46.639586488412846</v>
      </c>
      <c r="X128" s="16">
        <f t="shared" si="17"/>
        <v>0.46639586488412849</v>
      </c>
      <c r="Y128" s="15">
        <f t="shared" si="22"/>
        <v>4.5848355451969969E-2</v>
      </c>
      <c r="Z128" s="15">
        <f t="shared" si="23"/>
        <v>1.1992624151289988E-2</v>
      </c>
      <c r="AA128" s="15">
        <f t="shared" si="24"/>
        <v>1.9115055013239957E-2</v>
      </c>
      <c r="AB128" s="15">
        <f t="shared" si="25"/>
        <v>2.5652011538833303E-2</v>
      </c>
      <c r="AD128" s="21"/>
    </row>
    <row r="129" spans="1:30" ht="13.5" customHeight="1" x14ac:dyDescent="0.2">
      <c r="A129" s="63"/>
      <c r="B129" s="64" t="s">
        <v>1477</v>
      </c>
      <c r="C129" s="65" t="s">
        <v>1478</v>
      </c>
      <c r="D129" s="65" t="s">
        <v>98</v>
      </c>
      <c r="E129" s="66">
        <v>9.5700000000000004E-3</v>
      </c>
      <c r="F129" s="66">
        <v>9.5700000000000004E-3</v>
      </c>
      <c r="G129" s="1">
        <v>197</v>
      </c>
      <c r="H129" s="1">
        <v>197</v>
      </c>
      <c r="I129" s="1">
        <v>1.8852899999999999</v>
      </c>
      <c r="J129" s="1">
        <v>1.8852899999999999</v>
      </c>
      <c r="K129" s="1"/>
      <c r="L129" s="1"/>
      <c r="M129" s="1"/>
      <c r="N129" s="1"/>
      <c r="O129" s="1"/>
      <c r="P129" s="1"/>
      <c r="R129" s="1">
        <v>210</v>
      </c>
      <c r="S129" s="1">
        <v>2.0097</v>
      </c>
      <c r="T129" s="15">
        <f t="shared" si="13"/>
        <v>1.0659898477157361</v>
      </c>
      <c r="U129" s="15">
        <f t="shared" si="14"/>
        <v>1.0403378361769029</v>
      </c>
      <c r="V129" s="16">
        <f t="shared" si="15"/>
        <v>204.94655372684986</v>
      </c>
      <c r="W129" s="16">
        <f t="shared" si="16"/>
        <v>7.9465537268498565</v>
      </c>
      <c r="X129" s="16">
        <f t="shared" si="17"/>
        <v>7.6048519165953135E-2</v>
      </c>
      <c r="Y129" s="15">
        <f t="shared" si="22"/>
        <v>4.5848355451969969E-2</v>
      </c>
      <c r="Z129" s="15">
        <f t="shared" si="23"/>
        <v>1.1992624151289988E-2</v>
      </c>
      <c r="AA129" s="15">
        <f t="shared" si="24"/>
        <v>1.9115055013239957E-2</v>
      </c>
      <c r="AB129" s="15">
        <f t="shared" si="25"/>
        <v>2.5652011538833303E-2</v>
      </c>
      <c r="AD129" s="21"/>
    </row>
    <row r="130" spans="1:30" ht="13.5" customHeight="1" x14ac:dyDescent="0.2">
      <c r="A130" s="2">
        <v>43</v>
      </c>
      <c r="B130" s="3" t="s">
        <v>3943</v>
      </c>
      <c r="C130" s="4" t="s">
        <v>3944</v>
      </c>
      <c r="D130" s="4" t="s">
        <v>41</v>
      </c>
      <c r="E130" s="5">
        <v>0</v>
      </c>
      <c r="F130" s="5">
        <v>1</v>
      </c>
      <c r="G130" s="6">
        <v>21391.5</v>
      </c>
      <c r="H130" s="6">
        <v>18500</v>
      </c>
      <c r="I130" s="6">
        <v>18500</v>
      </c>
      <c r="J130" s="6">
        <v>18500</v>
      </c>
      <c r="K130" s="6">
        <v>0</v>
      </c>
      <c r="L130" s="6">
        <v>0</v>
      </c>
      <c r="M130" s="6">
        <v>0</v>
      </c>
      <c r="N130" s="6">
        <v>0</v>
      </c>
      <c r="O130" s="6">
        <v>0</v>
      </c>
      <c r="P130" s="6">
        <v>0</v>
      </c>
      <c r="R130" s="6">
        <v>20300</v>
      </c>
      <c r="S130" s="6">
        <v>20300</v>
      </c>
      <c r="T130" s="15">
        <f t="shared" si="13"/>
        <v>1.0972972972972972</v>
      </c>
      <c r="U130" s="15">
        <f t="shared" si="14"/>
        <v>1.071645285758464</v>
      </c>
      <c r="V130" s="16">
        <f t="shared" si="15"/>
        <v>22924.10013030218</v>
      </c>
      <c r="W130" s="16">
        <f t="shared" si="16"/>
        <v>1532.6001303021803</v>
      </c>
      <c r="X130" s="16">
        <f t="shared" si="17"/>
        <v>1532.6001303021803</v>
      </c>
      <c r="Y130" s="15">
        <f t="shared" si="22"/>
        <v>4.5848355451969969E-2</v>
      </c>
      <c r="Z130" s="15">
        <f t="shared" si="23"/>
        <v>1.1992624151289988E-2</v>
      </c>
      <c r="AA130" s="15">
        <f t="shared" si="24"/>
        <v>1.9115055013239957E-2</v>
      </c>
      <c r="AB130" s="15">
        <f t="shared" si="25"/>
        <v>2.5652011538833303E-2</v>
      </c>
      <c r="AD130" s="21"/>
    </row>
    <row r="131" spans="1:30" ht="24" customHeight="1" thickBot="1" x14ac:dyDescent="0.25">
      <c r="A131" s="2">
        <v>44</v>
      </c>
      <c r="B131" s="3" t="s">
        <v>3945</v>
      </c>
      <c r="C131" s="4" t="s">
        <v>3946</v>
      </c>
      <c r="D131" s="4" t="s">
        <v>95</v>
      </c>
      <c r="E131" s="5">
        <v>0</v>
      </c>
      <c r="F131" s="5">
        <v>10</v>
      </c>
      <c r="G131" s="6">
        <v>86.88</v>
      </c>
      <c r="H131" s="6">
        <v>30.4</v>
      </c>
      <c r="I131" s="6">
        <v>304</v>
      </c>
      <c r="J131" s="6">
        <v>304</v>
      </c>
      <c r="K131" s="6">
        <v>0</v>
      </c>
      <c r="L131" s="6">
        <v>0</v>
      </c>
      <c r="M131" s="6">
        <v>0</v>
      </c>
      <c r="N131" s="6">
        <v>0</v>
      </c>
      <c r="O131" s="6">
        <v>0</v>
      </c>
      <c r="P131" s="6">
        <v>0</v>
      </c>
      <c r="R131" s="6">
        <v>45.2</v>
      </c>
      <c r="S131" s="6">
        <v>452</v>
      </c>
      <c r="T131" s="15">
        <f t="shared" si="13"/>
        <v>1.486842105263158</v>
      </c>
      <c r="U131" s="15">
        <f t="shared" si="14"/>
        <v>1.4611900937243247</v>
      </c>
      <c r="V131" s="16">
        <f t="shared" si="15"/>
        <v>126.94819534276932</v>
      </c>
      <c r="W131" s="16">
        <f t="shared" si="16"/>
        <v>40.068195342769329</v>
      </c>
      <c r="X131" s="16">
        <f t="shared" si="17"/>
        <v>400.68195342769332</v>
      </c>
      <c r="Y131" s="15">
        <f t="shared" si="22"/>
        <v>4.5848355451969969E-2</v>
      </c>
      <c r="Z131" s="15">
        <f t="shared" si="23"/>
        <v>1.1992624151289988E-2</v>
      </c>
      <c r="AA131" s="15">
        <f t="shared" si="24"/>
        <v>1.9115055013239957E-2</v>
      </c>
      <c r="AB131" s="15">
        <f t="shared" si="25"/>
        <v>2.5652011538833303E-2</v>
      </c>
      <c r="AD131" s="21"/>
    </row>
    <row r="132" spans="1:30" ht="13.5" customHeight="1" x14ac:dyDescent="0.2">
      <c r="A132" s="67">
        <v>45</v>
      </c>
      <c r="B132" s="68" t="s">
        <v>1764</v>
      </c>
      <c r="C132" s="69" t="s">
        <v>1765</v>
      </c>
      <c r="D132" s="69" t="s">
        <v>139</v>
      </c>
      <c r="E132" s="70">
        <v>0</v>
      </c>
      <c r="F132" s="70">
        <v>3.2000000000000001E-2</v>
      </c>
      <c r="G132" s="71">
        <v>966.07</v>
      </c>
      <c r="H132" s="71">
        <v>1129.42</v>
      </c>
      <c r="I132" s="71">
        <v>36.14</v>
      </c>
      <c r="J132" s="71">
        <v>0</v>
      </c>
      <c r="K132" s="71">
        <v>10.5370688</v>
      </c>
      <c r="L132" s="71">
        <v>3.3206848</v>
      </c>
      <c r="M132" s="71">
        <v>0</v>
      </c>
      <c r="N132" s="71">
        <v>3.5615292543999999</v>
      </c>
      <c r="O132" s="71">
        <v>14.283811940608</v>
      </c>
      <c r="P132" s="72">
        <v>4.4384332713011201</v>
      </c>
      <c r="R132" s="71">
        <v>1305.73</v>
      </c>
      <c r="S132" s="71">
        <v>0</v>
      </c>
      <c r="T132" s="15"/>
      <c r="U132" s="15"/>
      <c r="V132" s="16"/>
      <c r="W132" s="16"/>
      <c r="X132" s="16"/>
      <c r="Y132" s="15"/>
      <c r="Z132" s="15"/>
      <c r="AA132" s="15"/>
      <c r="AB132" s="15"/>
      <c r="AD132" s="21"/>
    </row>
    <row r="133" spans="1:30" ht="24" customHeight="1" thickBot="1" x14ac:dyDescent="0.25">
      <c r="A133" s="73">
        <v>46</v>
      </c>
      <c r="B133" s="74" t="s">
        <v>1766</v>
      </c>
      <c r="C133" s="75" t="s">
        <v>1767</v>
      </c>
      <c r="D133" s="75" t="s">
        <v>139</v>
      </c>
      <c r="E133" s="76">
        <v>0</v>
      </c>
      <c r="F133" s="76">
        <v>3.2000000000000001E-2</v>
      </c>
      <c r="G133" s="77">
        <v>241.52</v>
      </c>
      <c r="H133" s="77">
        <v>614.21</v>
      </c>
      <c r="I133" s="77">
        <v>19.649999999999999</v>
      </c>
      <c r="J133" s="77">
        <v>0</v>
      </c>
      <c r="K133" s="77">
        <v>7.08</v>
      </c>
      <c r="L133" s="77">
        <v>0</v>
      </c>
      <c r="M133" s="77">
        <v>0</v>
      </c>
      <c r="N133" s="77">
        <v>2.3930400000000001</v>
      </c>
      <c r="O133" s="77">
        <v>7.7678928000000003</v>
      </c>
      <c r="P133" s="78">
        <v>2.4137305919999998</v>
      </c>
      <c r="R133" s="77">
        <v>686</v>
      </c>
      <c r="S133" s="77">
        <v>0</v>
      </c>
      <c r="T133" s="15"/>
      <c r="U133" s="15"/>
      <c r="V133" s="16"/>
      <c r="W133" s="16"/>
      <c r="X133" s="16"/>
      <c r="Y133" s="15"/>
      <c r="Z133" s="15"/>
      <c r="AA133" s="15"/>
      <c r="AB133" s="15"/>
      <c r="AD133" s="21"/>
    </row>
    <row r="134" spans="1:30" ht="28.5" customHeight="1" thickBot="1" x14ac:dyDescent="0.35">
      <c r="A134" s="58"/>
      <c r="B134" s="59" t="s">
        <v>1976</v>
      </c>
      <c r="C134" s="60" t="s">
        <v>1977</v>
      </c>
      <c r="D134" s="60"/>
      <c r="E134" s="61"/>
      <c r="F134" s="61"/>
      <c r="G134" s="62"/>
      <c r="H134" s="62"/>
      <c r="I134" s="62">
        <v>2885.92</v>
      </c>
      <c r="J134" s="62">
        <v>1472</v>
      </c>
      <c r="K134" s="62">
        <v>509.32560000000001</v>
      </c>
      <c r="L134" s="62">
        <v>0</v>
      </c>
      <c r="M134" s="62">
        <v>0</v>
      </c>
      <c r="N134" s="62">
        <v>172.15205280000001</v>
      </c>
      <c r="O134" s="62">
        <v>558.81167529599998</v>
      </c>
      <c r="P134" s="62">
        <v>173.64050593344001</v>
      </c>
      <c r="R134" s="62"/>
      <c r="S134" s="62">
        <v>1784</v>
      </c>
      <c r="T134" s="15"/>
      <c r="U134" s="15"/>
      <c r="V134" s="16"/>
      <c r="W134" s="16"/>
      <c r="X134" s="16"/>
      <c r="Y134" s="15"/>
      <c r="Z134" s="15"/>
      <c r="AA134" s="15"/>
      <c r="AB134" s="15"/>
      <c r="AD134" s="21"/>
    </row>
    <row r="135" spans="1:30" ht="13.5" customHeight="1" thickBot="1" x14ac:dyDescent="0.25">
      <c r="A135" s="8">
        <v>47</v>
      </c>
      <c r="B135" s="9" t="s">
        <v>3947</v>
      </c>
      <c r="C135" s="10" t="s">
        <v>3948</v>
      </c>
      <c r="D135" s="10" t="s">
        <v>41</v>
      </c>
      <c r="E135" s="11">
        <v>0</v>
      </c>
      <c r="F135" s="11">
        <v>2</v>
      </c>
      <c r="G135" s="12">
        <v>172.51</v>
      </c>
      <c r="H135" s="12">
        <v>706.96</v>
      </c>
      <c r="I135" s="12">
        <v>1413.92</v>
      </c>
      <c r="J135" s="12">
        <v>0</v>
      </c>
      <c r="K135" s="12">
        <v>509.32560000000001</v>
      </c>
      <c r="L135" s="12">
        <v>0</v>
      </c>
      <c r="M135" s="12">
        <v>0</v>
      </c>
      <c r="N135" s="12">
        <v>172.15205280000001</v>
      </c>
      <c r="O135" s="12">
        <v>558.81167529599998</v>
      </c>
      <c r="P135" s="13">
        <v>173.64050593344001</v>
      </c>
      <c r="R135" s="12">
        <v>796.56</v>
      </c>
      <c r="S135" s="12">
        <v>0</v>
      </c>
      <c r="T135" s="15"/>
      <c r="U135" s="15"/>
      <c r="V135" s="16"/>
      <c r="W135" s="16"/>
      <c r="X135" s="16"/>
      <c r="Y135" s="15"/>
      <c r="Z135" s="15"/>
      <c r="AA135" s="15"/>
      <c r="AB135" s="15"/>
      <c r="AD135" s="21"/>
    </row>
    <row r="136" spans="1:30" ht="13.5" customHeight="1" x14ac:dyDescent="0.2">
      <c r="A136" s="2">
        <v>48</v>
      </c>
      <c r="B136" s="3" t="s">
        <v>3949</v>
      </c>
      <c r="C136" s="4" t="s">
        <v>3950</v>
      </c>
      <c r="D136" s="4" t="s">
        <v>41</v>
      </c>
      <c r="E136" s="5">
        <v>0</v>
      </c>
      <c r="F136" s="5">
        <v>2</v>
      </c>
      <c r="G136" s="6">
        <v>1092.58</v>
      </c>
      <c r="H136" s="6">
        <v>736</v>
      </c>
      <c r="I136" s="6">
        <v>1472</v>
      </c>
      <c r="J136" s="6">
        <v>1472</v>
      </c>
      <c r="K136" s="6">
        <v>0</v>
      </c>
      <c r="L136" s="6">
        <v>0</v>
      </c>
      <c r="M136" s="6">
        <v>0</v>
      </c>
      <c r="N136" s="6">
        <v>0</v>
      </c>
      <c r="O136" s="6">
        <v>0</v>
      </c>
      <c r="P136" s="6">
        <v>0</v>
      </c>
      <c r="R136" s="6">
        <v>892</v>
      </c>
      <c r="S136" s="6">
        <v>1784</v>
      </c>
      <c r="T136" s="15">
        <f t="shared" si="13"/>
        <v>1.2119565217391304</v>
      </c>
      <c r="U136" s="15">
        <f t="shared" si="14"/>
        <v>1.1863045102002971</v>
      </c>
      <c r="V136" s="16">
        <f t="shared" si="15"/>
        <v>1296.1325817546406</v>
      </c>
      <c r="W136" s="16">
        <f t="shared" si="16"/>
        <v>203.55258175464064</v>
      </c>
      <c r="X136" s="16">
        <f t="shared" si="17"/>
        <v>407.10516350928128</v>
      </c>
      <c r="Y136" s="15">
        <f>104.584835545197%-100%</f>
        <v>4.5848355451969969E-2</v>
      </c>
      <c r="Z136" s="15">
        <f>101.199262415129%-100%</f>
        <v>1.1992624151289988E-2</v>
      </c>
      <c r="AA136" s="15">
        <f>101.911505501324%-100%</f>
        <v>1.9115055013239957E-2</v>
      </c>
      <c r="AB136" s="15">
        <f>AVERAGE(Y136:AA136)</f>
        <v>2.5652011538833303E-2</v>
      </c>
      <c r="AD136" s="21"/>
    </row>
    <row r="137" spans="1:30" ht="28.5" customHeight="1" thickBot="1" x14ac:dyDescent="0.35">
      <c r="A137" s="58"/>
      <c r="B137" s="59" t="s">
        <v>1046</v>
      </c>
      <c r="C137" s="60" t="s">
        <v>1047</v>
      </c>
      <c r="D137" s="60"/>
      <c r="E137" s="61"/>
      <c r="F137" s="61"/>
      <c r="G137" s="62"/>
      <c r="H137" s="62"/>
      <c r="I137" s="62">
        <v>171.23</v>
      </c>
      <c r="J137" s="62">
        <v>64.572699999999998</v>
      </c>
      <c r="K137" s="62">
        <v>38.0830226</v>
      </c>
      <c r="L137" s="62">
        <v>0.12557689999999999</v>
      </c>
      <c r="M137" s="62">
        <v>0</v>
      </c>
      <c r="N137" s="62">
        <v>12.8720616388</v>
      </c>
      <c r="O137" s="62">
        <v>42.153052133815997</v>
      </c>
      <c r="P137" s="62">
        <v>13.098289858166201</v>
      </c>
      <c r="R137" s="62"/>
      <c r="S137" s="62">
        <v>70.304100000000005</v>
      </c>
      <c r="T137" s="15"/>
      <c r="U137" s="15"/>
      <c r="V137" s="16"/>
      <c r="W137" s="16"/>
      <c r="X137" s="16"/>
      <c r="Y137" s="15"/>
      <c r="Z137" s="15"/>
      <c r="AA137" s="15"/>
      <c r="AB137" s="15"/>
      <c r="AD137" s="21"/>
    </row>
    <row r="138" spans="1:30" ht="13.5" customHeight="1" thickBot="1" x14ac:dyDescent="0.25">
      <c r="A138" s="8">
        <v>49</v>
      </c>
      <c r="B138" s="9" t="s">
        <v>1992</v>
      </c>
      <c r="C138" s="10" t="s">
        <v>1993</v>
      </c>
      <c r="D138" s="10" t="s">
        <v>98</v>
      </c>
      <c r="E138" s="11">
        <v>0</v>
      </c>
      <c r="F138" s="11">
        <v>1</v>
      </c>
      <c r="G138" s="12">
        <v>32.200000000000003</v>
      </c>
      <c r="H138" s="12">
        <v>124.45</v>
      </c>
      <c r="I138" s="12">
        <v>124.45</v>
      </c>
      <c r="J138" s="12">
        <v>19.7227</v>
      </c>
      <c r="K138" s="12">
        <v>37.482599999999998</v>
      </c>
      <c r="L138" s="12">
        <v>0</v>
      </c>
      <c r="M138" s="12">
        <v>0</v>
      </c>
      <c r="N138" s="12">
        <v>12.6691188</v>
      </c>
      <c r="O138" s="12">
        <v>41.391319416000002</v>
      </c>
      <c r="P138" s="13">
        <v>12.86159535024</v>
      </c>
      <c r="R138" s="12">
        <v>144.69999999999999</v>
      </c>
      <c r="S138" s="12">
        <v>25.4541</v>
      </c>
      <c r="T138" s="15"/>
      <c r="U138" s="15"/>
      <c r="V138" s="16"/>
      <c r="W138" s="16"/>
      <c r="X138" s="16"/>
      <c r="Y138" s="15"/>
      <c r="Z138" s="15"/>
      <c r="AA138" s="15"/>
      <c r="AB138" s="15"/>
      <c r="AD138" s="21"/>
    </row>
    <row r="139" spans="1:30" ht="13.5" customHeight="1" x14ac:dyDescent="0.2">
      <c r="A139" s="63"/>
      <c r="B139" s="64" t="s">
        <v>1994</v>
      </c>
      <c r="C139" s="65" t="s">
        <v>1995</v>
      </c>
      <c r="D139" s="65" t="s">
        <v>184</v>
      </c>
      <c r="E139" s="66">
        <v>0.01</v>
      </c>
      <c r="F139" s="66">
        <v>0.01</v>
      </c>
      <c r="G139" s="1">
        <v>746</v>
      </c>
      <c r="H139" s="1">
        <v>746</v>
      </c>
      <c r="I139" s="1">
        <v>7.46</v>
      </c>
      <c r="J139" s="1">
        <v>7.46</v>
      </c>
      <c r="K139" s="1"/>
      <c r="L139" s="1"/>
      <c r="M139" s="1"/>
      <c r="N139" s="1"/>
      <c r="O139" s="1"/>
      <c r="P139" s="1"/>
      <c r="R139" s="1">
        <v>893</v>
      </c>
      <c r="S139" s="1">
        <v>8.93</v>
      </c>
      <c r="T139" s="15">
        <f t="shared" si="13"/>
        <v>1.1970509383378016</v>
      </c>
      <c r="U139" s="15">
        <f t="shared" si="14"/>
        <v>1.1713989267989684</v>
      </c>
      <c r="V139" s="16">
        <f t="shared" si="15"/>
        <v>873.86359939203044</v>
      </c>
      <c r="W139" s="16">
        <f t="shared" si="16"/>
        <v>127.86359939203044</v>
      </c>
      <c r="X139" s="16">
        <f t="shared" si="17"/>
        <v>1.2786359939203045</v>
      </c>
      <c r="Y139" s="15">
        <f t="shared" ref="Y139:Y141" si="26">104.584835545197%-100%</f>
        <v>4.5848355451969969E-2</v>
      </c>
      <c r="Z139" s="15">
        <f t="shared" ref="Z139:Z141" si="27">101.199262415129%-100%</f>
        <v>1.1992624151289988E-2</v>
      </c>
      <c r="AA139" s="15">
        <f t="shared" ref="AA139:AA141" si="28">101.911505501324%-100%</f>
        <v>1.9115055013239957E-2</v>
      </c>
      <c r="AB139" s="15">
        <f t="shared" ref="AB139:AB141" si="29">AVERAGE(Y139:AA139)</f>
        <v>2.5652011538833303E-2</v>
      </c>
      <c r="AD139" s="21"/>
    </row>
    <row r="140" spans="1:30" ht="13.5" customHeight="1" x14ac:dyDescent="0.2">
      <c r="A140" s="63"/>
      <c r="B140" s="64" t="s">
        <v>1996</v>
      </c>
      <c r="C140" s="65" t="s">
        <v>1997</v>
      </c>
      <c r="D140" s="65" t="s">
        <v>184</v>
      </c>
      <c r="E140" s="66">
        <v>1.49E-2</v>
      </c>
      <c r="F140" s="66">
        <v>1.49E-2</v>
      </c>
      <c r="G140" s="1">
        <v>162</v>
      </c>
      <c r="H140" s="1">
        <v>162</v>
      </c>
      <c r="I140" s="1">
        <v>2.4138000000000002</v>
      </c>
      <c r="J140" s="1">
        <v>2.4138000000000002</v>
      </c>
      <c r="K140" s="1"/>
      <c r="L140" s="1"/>
      <c r="M140" s="1"/>
      <c r="N140" s="1"/>
      <c r="O140" s="1"/>
      <c r="P140" s="1"/>
      <c r="R140" s="1">
        <v>361</v>
      </c>
      <c r="S140" s="1">
        <v>5.3788999999999998</v>
      </c>
      <c r="T140" s="15">
        <f t="shared" si="13"/>
        <v>2.2283950617283952</v>
      </c>
      <c r="U140" s="15">
        <f t="shared" si="14"/>
        <v>2.2027430501895617</v>
      </c>
      <c r="V140" s="16">
        <f t="shared" si="15"/>
        <v>356.84437413070901</v>
      </c>
      <c r="W140" s="16">
        <f t="shared" si="16"/>
        <v>194.84437413070901</v>
      </c>
      <c r="X140" s="16">
        <f t="shared" si="17"/>
        <v>2.9031811745475644</v>
      </c>
      <c r="Y140" s="15">
        <f t="shared" si="26"/>
        <v>4.5848355451969969E-2</v>
      </c>
      <c r="Z140" s="15">
        <f t="shared" si="27"/>
        <v>1.1992624151289988E-2</v>
      </c>
      <c r="AA140" s="15">
        <f t="shared" si="28"/>
        <v>1.9115055013239957E-2</v>
      </c>
      <c r="AB140" s="15">
        <f t="shared" si="29"/>
        <v>2.5652011538833303E-2</v>
      </c>
      <c r="AD140" s="21"/>
    </row>
    <row r="141" spans="1:30" ht="13.5" customHeight="1" x14ac:dyDescent="0.2">
      <c r="A141" s="63"/>
      <c r="B141" s="64" t="s">
        <v>1998</v>
      </c>
      <c r="C141" s="65" t="s">
        <v>1999</v>
      </c>
      <c r="D141" s="65" t="s">
        <v>2000</v>
      </c>
      <c r="E141" s="66">
        <v>1.49E-3</v>
      </c>
      <c r="F141" s="66">
        <v>1.49E-3</v>
      </c>
      <c r="G141" s="1">
        <v>6610</v>
      </c>
      <c r="H141" s="1">
        <v>6610</v>
      </c>
      <c r="I141" s="1">
        <v>9.8489000000000004</v>
      </c>
      <c r="J141" s="1">
        <v>9.8489000000000004</v>
      </c>
      <c r="K141" s="1"/>
      <c r="L141" s="1"/>
      <c r="M141" s="1"/>
      <c r="N141" s="1"/>
      <c r="O141" s="1"/>
      <c r="P141" s="1"/>
      <c r="R141" s="1">
        <v>7480</v>
      </c>
      <c r="S141" s="1">
        <v>11.145200000000001</v>
      </c>
      <c r="T141" s="15">
        <f t="shared" si="13"/>
        <v>1.1316187594553706</v>
      </c>
      <c r="U141" s="15">
        <f t="shared" si="14"/>
        <v>1.1059667479165374</v>
      </c>
      <c r="V141" s="16">
        <f t="shared" si="15"/>
        <v>7310.4402037283116</v>
      </c>
      <c r="W141" s="16">
        <f t="shared" si="16"/>
        <v>700.44020372831164</v>
      </c>
      <c r="X141" s="16">
        <f t="shared" si="17"/>
        <v>1.0436559035551844</v>
      </c>
      <c r="Y141" s="15">
        <f t="shared" si="26"/>
        <v>4.5848355451969969E-2</v>
      </c>
      <c r="Z141" s="15">
        <f t="shared" si="27"/>
        <v>1.1992624151289988E-2</v>
      </c>
      <c r="AA141" s="15">
        <f t="shared" si="28"/>
        <v>1.9115055013239957E-2</v>
      </c>
      <c r="AB141" s="15">
        <f t="shared" si="29"/>
        <v>2.5652011538833303E-2</v>
      </c>
      <c r="AD141" s="21"/>
    </row>
    <row r="142" spans="1:30" ht="24" customHeight="1" thickBot="1" x14ac:dyDescent="0.25">
      <c r="A142" s="2">
        <v>50</v>
      </c>
      <c r="B142" s="3" t="s">
        <v>2001</v>
      </c>
      <c r="C142" s="4" t="s">
        <v>2002</v>
      </c>
      <c r="D142" s="4" t="s">
        <v>2003</v>
      </c>
      <c r="E142" s="5">
        <v>0</v>
      </c>
      <c r="F142" s="5">
        <v>1</v>
      </c>
      <c r="G142" s="6">
        <v>44.85</v>
      </c>
      <c r="H142" s="6"/>
      <c r="I142" s="6">
        <v>44.85</v>
      </c>
      <c r="J142" s="6">
        <v>44.85</v>
      </c>
      <c r="K142" s="6">
        <v>0</v>
      </c>
      <c r="L142" s="6">
        <v>0</v>
      </c>
      <c r="M142" s="6">
        <v>0</v>
      </c>
      <c r="N142" s="6">
        <v>0</v>
      </c>
      <c r="O142" s="6">
        <v>0</v>
      </c>
      <c r="P142" s="6">
        <v>0</v>
      </c>
      <c r="R142" s="6"/>
      <c r="S142" s="6">
        <v>44.85</v>
      </c>
      <c r="T142" s="15"/>
      <c r="U142" s="15"/>
      <c r="V142" s="16"/>
      <c r="W142" s="16"/>
      <c r="X142" s="16"/>
      <c r="Y142" s="15"/>
      <c r="Z142" s="15"/>
      <c r="AA142" s="15"/>
      <c r="AB142" s="15"/>
      <c r="AD142" s="21"/>
    </row>
    <row r="143" spans="1:30" ht="24" customHeight="1" x14ac:dyDescent="0.2">
      <c r="A143" s="67">
        <v>51</v>
      </c>
      <c r="B143" s="68" t="s">
        <v>3897</v>
      </c>
      <c r="C143" s="69" t="s">
        <v>3898</v>
      </c>
      <c r="D143" s="69" t="s">
        <v>139</v>
      </c>
      <c r="E143" s="70">
        <v>0</v>
      </c>
      <c r="F143" s="70">
        <v>1E-3</v>
      </c>
      <c r="G143" s="71">
        <v>966.07</v>
      </c>
      <c r="H143" s="71">
        <v>1358.2</v>
      </c>
      <c r="I143" s="71">
        <v>1.36</v>
      </c>
      <c r="J143" s="71">
        <v>0</v>
      </c>
      <c r="K143" s="71">
        <v>0.39539760000000002</v>
      </c>
      <c r="L143" s="71">
        <v>0.12557689999999999</v>
      </c>
      <c r="M143" s="71">
        <v>0</v>
      </c>
      <c r="N143" s="71">
        <v>0.13364438880000001</v>
      </c>
      <c r="O143" s="71">
        <v>0.53678748881600002</v>
      </c>
      <c r="P143" s="72">
        <v>0.16679689286624</v>
      </c>
      <c r="R143" s="71">
        <v>1567.17</v>
      </c>
      <c r="S143" s="71">
        <v>0</v>
      </c>
      <c r="T143" s="15"/>
      <c r="U143" s="15"/>
      <c r="V143" s="16"/>
      <c r="W143" s="16"/>
      <c r="X143" s="16"/>
      <c r="Y143" s="15"/>
      <c r="Z143" s="15"/>
      <c r="AA143" s="15"/>
      <c r="AB143" s="15"/>
      <c r="AD143" s="21"/>
    </row>
    <row r="144" spans="1:30" ht="24" customHeight="1" thickBot="1" x14ac:dyDescent="0.25">
      <c r="A144" s="73">
        <v>52</v>
      </c>
      <c r="B144" s="74" t="s">
        <v>3899</v>
      </c>
      <c r="C144" s="75" t="s">
        <v>3900</v>
      </c>
      <c r="D144" s="75" t="s">
        <v>139</v>
      </c>
      <c r="E144" s="76">
        <v>0</v>
      </c>
      <c r="F144" s="76">
        <v>1E-3</v>
      </c>
      <c r="G144" s="77">
        <v>241.52</v>
      </c>
      <c r="H144" s="77">
        <v>569.16999999999996</v>
      </c>
      <c r="I144" s="77">
        <v>0.56999999999999995</v>
      </c>
      <c r="J144" s="77">
        <v>0</v>
      </c>
      <c r="K144" s="77">
        <v>0.20502500000000001</v>
      </c>
      <c r="L144" s="77">
        <v>0</v>
      </c>
      <c r="M144" s="77">
        <v>0</v>
      </c>
      <c r="N144" s="77">
        <v>6.9298449999999998E-2</v>
      </c>
      <c r="O144" s="77">
        <v>0.224945229</v>
      </c>
      <c r="P144" s="78">
        <v>6.9897615060000001E-2</v>
      </c>
      <c r="R144" s="77">
        <v>635.69000000000005</v>
      </c>
      <c r="S144" s="77">
        <v>0</v>
      </c>
      <c r="T144" s="15"/>
      <c r="U144" s="15"/>
      <c r="V144" s="16"/>
      <c r="W144" s="16"/>
      <c r="X144" s="16"/>
      <c r="Y144" s="15"/>
      <c r="Z144" s="15"/>
      <c r="AA144" s="15"/>
      <c r="AB144" s="15"/>
      <c r="AD144" s="21"/>
    </row>
    <row r="145" spans="1:30" ht="30.75" customHeight="1" thickBot="1" x14ac:dyDescent="0.35">
      <c r="A145" s="53"/>
      <c r="B145" s="54" t="s">
        <v>2020</v>
      </c>
      <c r="C145" s="55" t="s">
        <v>2021</v>
      </c>
      <c r="D145" s="55"/>
      <c r="E145" s="56"/>
      <c r="F145" s="56"/>
      <c r="G145" s="57"/>
      <c r="H145" s="57"/>
      <c r="I145" s="57">
        <v>827.82</v>
      </c>
      <c r="J145" s="57">
        <v>0</v>
      </c>
      <c r="K145" s="57">
        <v>298.2</v>
      </c>
      <c r="L145" s="57">
        <v>0</v>
      </c>
      <c r="M145" s="57">
        <v>0</v>
      </c>
      <c r="N145" s="57">
        <v>100.7916</v>
      </c>
      <c r="O145" s="57">
        <v>327.173112</v>
      </c>
      <c r="P145" s="57">
        <v>101.66305968</v>
      </c>
      <c r="R145" s="57"/>
      <c r="S145" s="57">
        <v>0</v>
      </c>
      <c r="T145" s="15"/>
      <c r="U145" s="15"/>
      <c r="V145" s="16"/>
      <c r="W145" s="16"/>
      <c r="X145" s="16"/>
      <c r="Y145" s="15"/>
      <c r="Z145" s="15"/>
      <c r="AA145" s="15"/>
      <c r="AB145" s="15"/>
      <c r="AD145" s="21"/>
    </row>
    <row r="146" spans="1:30" ht="13.5" customHeight="1" thickBot="1" x14ac:dyDescent="0.25">
      <c r="A146" s="8">
        <v>53</v>
      </c>
      <c r="B146" s="9" t="s">
        <v>2072</v>
      </c>
      <c r="C146" s="10" t="s">
        <v>2073</v>
      </c>
      <c r="D146" s="10" t="s">
        <v>2024</v>
      </c>
      <c r="E146" s="11">
        <v>0</v>
      </c>
      <c r="F146" s="11">
        <v>2</v>
      </c>
      <c r="G146" s="12">
        <v>517.54</v>
      </c>
      <c r="H146" s="12">
        <v>413.91</v>
      </c>
      <c r="I146" s="12">
        <v>827.82</v>
      </c>
      <c r="J146" s="12">
        <v>0</v>
      </c>
      <c r="K146" s="12">
        <v>298.2</v>
      </c>
      <c r="L146" s="12">
        <v>0</v>
      </c>
      <c r="M146" s="12">
        <v>0</v>
      </c>
      <c r="N146" s="12">
        <v>100.7916</v>
      </c>
      <c r="O146" s="12">
        <v>327.173112</v>
      </c>
      <c r="P146" s="13">
        <v>101.66305968</v>
      </c>
      <c r="R146" s="12">
        <v>466.37</v>
      </c>
      <c r="S146" s="12">
        <v>0</v>
      </c>
      <c r="T146" s="15"/>
      <c r="U146" s="15"/>
      <c r="V146" s="16"/>
      <c r="W146" s="16"/>
      <c r="X146" s="16"/>
      <c r="Y146" s="15"/>
      <c r="Z146" s="15"/>
      <c r="AA146" s="15"/>
      <c r="AB146" s="15"/>
      <c r="AD146" s="21"/>
    </row>
  </sheetData>
  <mergeCells count="8">
    <mergeCell ref="Y8:AB8"/>
    <mergeCell ref="A1:P1"/>
    <mergeCell ref="J3:K3"/>
    <mergeCell ref="J4:K4"/>
    <mergeCell ref="J5:K5"/>
    <mergeCell ref="J6:K6"/>
    <mergeCell ref="J7:K7"/>
    <mergeCell ref="H8:R8"/>
  </mergeCells>
  <conditionalFormatting sqref="W1:X8 W10:X12 W34:X80 W82:X93 W95:X105 W107:X107 W147:X1048576 W14:X32 W13">
    <cfRule type="cellIs" dxfId="158" priority="8" operator="lessThan">
      <formula>0</formula>
    </cfRule>
  </conditionalFormatting>
  <conditionalFormatting sqref="W33:X33">
    <cfRule type="cellIs" dxfId="157" priority="7" operator="lessThan">
      <formula>0</formula>
    </cfRule>
  </conditionalFormatting>
  <conditionalFormatting sqref="W81:X81">
    <cfRule type="cellIs" dxfId="156" priority="6" operator="lessThan">
      <formula>0</formula>
    </cfRule>
  </conditionalFormatting>
  <conditionalFormatting sqref="W94:X94">
    <cfRule type="cellIs" dxfId="155" priority="5" operator="lessThan">
      <formula>0</formula>
    </cfRule>
  </conditionalFormatting>
  <conditionalFormatting sqref="W106:X106">
    <cfRule type="cellIs" dxfId="154" priority="4" operator="lessThan">
      <formula>0</formula>
    </cfRule>
  </conditionalFormatting>
  <conditionalFormatting sqref="W108:X146">
    <cfRule type="cellIs" dxfId="153" priority="3" operator="lessThan">
      <formula>0</formula>
    </cfRule>
  </conditionalFormatting>
  <conditionalFormatting sqref="X13">
    <cfRule type="cellIs" dxfId="152" priority="1" operator="lessThan">
      <formula>0</formula>
    </cfRule>
  </conditionalFormatting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895"/>
  <sheetViews>
    <sheetView topLeftCell="A7" zoomScaleNormal="100" workbookViewId="0">
      <pane xSplit="23" ySplit="6" topLeftCell="X40" activePane="bottomRight" state="frozen"/>
      <selection activeCell="A7" sqref="A7"/>
      <selection pane="topRight" activeCell="T7" sqref="T7"/>
      <selection pane="bottomLeft" activeCell="A13" sqref="A13"/>
      <selection pane="bottomRight" activeCell="I42" sqref="I42:J42"/>
    </sheetView>
  </sheetViews>
  <sheetFormatPr defaultColWidth="9" defaultRowHeight="14.5" x14ac:dyDescent="0.35"/>
  <cols>
    <col min="1" max="1" width="3.7265625" style="119" customWidth="1"/>
    <col min="2" max="2" width="13.26953125" style="7" customWidth="1"/>
    <col min="3" max="3" width="45.1796875" style="120" customWidth="1"/>
    <col min="4" max="4" width="3.81640625" style="120" customWidth="1"/>
    <col min="5" max="5" width="7.1796875" style="121" hidden="1" customWidth="1"/>
    <col min="6" max="10" width="9.26953125" style="121" customWidth="1"/>
    <col min="11" max="11" width="9.54296875" style="79" customWidth="1"/>
    <col min="12" max="12" width="10.54296875" style="79" customWidth="1"/>
    <col min="13" max="13" width="15.453125" style="79" hidden="1" customWidth="1"/>
    <col min="14" max="14" width="15.54296875" style="79" hidden="1" customWidth="1"/>
    <col min="15" max="15" width="14.54296875" style="79" hidden="1" customWidth="1"/>
    <col min="16" max="17" width="14" style="79" hidden="1" customWidth="1"/>
    <col min="18" max="18" width="14.54296875" style="79" hidden="1" customWidth="1"/>
    <col min="19" max="19" width="14.26953125" style="79" hidden="1" customWidth="1"/>
    <col min="20" max="20" width="16" style="79" hidden="1" customWidth="1"/>
    <col min="21" max="21" width="0" style="7" hidden="1" customWidth="1"/>
    <col min="22" max="22" width="9.54296875" style="79" customWidth="1"/>
    <col min="23" max="23" width="14.1796875" style="79" hidden="1" customWidth="1"/>
    <col min="24" max="24" width="11.453125" style="7" customWidth="1"/>
    <col min="25" max="25" width="12.453125" style="7" customWidth="1"/>
    <col min="26" max="26" width="11.1796875" style="7" customWidth="1"/>
    <col min="27" max="27" width="10.26953125" style="7" customWidth="1"/>
    <col min="28" max="28" width="14.1796875" style="7" customWidth="1"/>
    <col min="29" max="29" width="7.26953125" style="7" customWidth="1"/>
    <col min="30" max="30" width="7" style="7" customWidth="1"/>
    <col min="31" max="31" width="7.7265625" style="7" customWidth="1"/>
    <col min="32" max="32" width="9.1796875" style="7" customWidth="1"/>
    <col min="33" max="33" width="45.7265625" style="7" customWidth="1"/>
    <col min="34" max="34" width="14" style="7" customWidth="1"/>
    <col min="35" max="261" width="9" style="7"/>
    <col min="262" max="262" width="3.7265625" style="7" customWidth="1"/>
    <col min="263" max="263" width="13.26953125" style="7" customWidth="1"/>
    <col min="264" max="264" width="45.1796875" style="7" customWidth="1"/>
    <col min="265" max="265" width="3.81640625" style="7" customWidth="1"/>
    <col min="266" max="266" width="7.1796875" style="7" customWidth="1"/>
    <col min="267" max="267" width="9.26953125" style="7" customWidth="1"/>
    <col min="268" max="268" width="10.54296875" style="7" customWidth="1"/>
    <col min="269" max="269" width="15.453125" style="7" customWidth="1"/>
    <col min="270" max="270" width="15.54296875" style="7" customWidth="1"/>
    <col min="271" max="271" width="14.54296875" style="7" customWidth="1"/>
    <col min="272" max="273" width="14" style="7" customWidth="1"/>
    <col min="274" max="274" width="14.54296875" style="7" customWidth="1"/>
    <col min="275" max="275" width="14.26953125" style="7" customWidth="1"/>
    <col min="276" max="276" width="16" style="7" customWidth="1"/>
    <col min="277" max="517" width="9" style="7"/>
    <col min="518" max="518" width="3.7265625" style="7" customWidth="1"/>
    <col min="519" max="519" width="13.26953125" style="7" customWidth="1"/>
    <col min="520" max="520" width="45.1796875" style="7" customWidth="1"/>
    <col min="521" max="521" width="3.81640625" style="7" customWidth="1"/>
    <col min="522" max="522" width="7.1796875" style="7" customWidth="1"/>
    <col min="523" max="523" width="9.26953125" style="7" customWidth="1"/>
    <col min="524" max="524" width="10.54296875" style="7" customWidth="1"/>
    <col min="525" max="525" width="15.453125" style="7" customWidth="1"/>
    <col min="526" max="526" width="15.54296875" style="7" customWidth="1"/>
    <col min="527" max="527" width="14.54296875" style="7" customWidth="1"/>
    <col min="528" max="529" width="14" style="7" customWidth="1"/>
    <col min="530" max="530" width="14.54296875" style="7" customWidth="1"/>
    <col min="531" max="531" width="14.26953125" style="7" customWidth="1"/>
    <col min="532" max="532" width="16" style="7" customWidth="1"/>
    <col min="533" max="773" width="9" style="7"/>
    <col min="774" max="774" width="3.7265625" style="7" customWidth="1"/>
    <col min="775" max="775" width="13.26953125" style="7" customWidth="1"/>
    <col min="776" max="776" width="45.1796875" style="7" customWidth="1"/>
    <col min="777" max="777" width="3.81640625" style="7" customWidth="1"/>
    <col min="778" max="778" width="7.1796875" style="7" customWidth="1"/>
    <col min="779" max="779" width="9.26953125" style="7" customWidth="1"/>
    <col min="780" max="780" width="10.54296875" style="7" customWidth="1"/>
    <col min="781" max="781" width="15.453125" style="7" customWidth="1"/>
    <col min="782" max="782" width="15.54296875" style="7" customWidth="1"/>
    <col min="783" max="783" width="14.54296875" style="7" customWidth="1"/>
    <col min="784" max="785" width="14" style="7" customWidth="1"/>
    <col min="786" max="786" width="14.54296875" style="7" customWidth="1"/>
    <col min="787" max="787" width="14.26953125" style="7" customWidth="1"/>
    <col min="788" max="788" width="16" style="7" customWidth="1"/>
    <col min="789" max="1029" width="9" style="7"/>
    <col min="1030" max="1030" width="3.7265625" style="7" customWidth="1"/>
    <col min="1031" max="1031" width="13.26953125" style="7" customWidth="1"/>
    <col min="1032" max="1032" width="45.1796875" style="7" customWidth="1"/>
    <col min="1033" max="1033" width="3.81640625" style="7" customWidth="1"/>
    <col min="1034" max="1034" width="7.1796875" style="7" customWidth="1"/>
    <col min="1035" max="1035" width="9.26953125" style="7" customWidth="1"/>
    <col min="1036" max="1036" width="10.54296875" style="7" customWidth="1"/>
    <col min="1037" max="1037" width="15.453125" style="7" customWidth="1"/>
    <col min="1038" max="1038" width="15.54296875" style="7" customWidth="1"/>
    <col min="1039" max="1039" width="14.54296875" style="7" customWidth="1"/>
    <col min="1040" max="1041" width="14" style="7" customWidth="1"/>
    <col min="1042" max="1042" width="14.54296875" style="7" customWidth="1"/>
    <col min="1043" max="1043" width="14.26953125" style="7" customWidth="1"/>
    <col min="1044" max="1044" width="16" style="7" customWidth="1"/>
    <col min="1045" max="1285" width="9" style="7"/>
    <col min="1286" max="1286" width="3.7265625" style="7" customWidth="1"/>
    <col min="1287" max="1287" width="13.26953125" style="7" customWidth="1"/>
    <col min="1288" max="1288" width="45.1796875" style="7" customWidth="1"/>
    <col min="1289" max="1289" width="3.81640625" style="7" customWidth="1"/>
    <col min="1290" max="1290" width="7.1796875" style="7" customWidth="1"/>
    <col min="1291" max="1291" width="9.26953125" style="7" customWidth="1"/>
    <col min="1292" max="1292" width="10.54296875" style="7" customWidth="1"/>
    <col min="1293" max="1293" width="15.453125" style="7" customWidth="1"/>
    <col min="1294" max="1294" width="15.54296875" style="7" customWidth="1"/>
    <col min="1295" max="1295" width="14.54296875" style="7" customWidth="1"/>
    <col min="1296" max="1297" width="14" style="7" customWidth="1"/>
    <col min="1298" max="1298" width="14.54296875" style="7" customWidth="1"/>
    <col min="1299" max="1299" width="14.26953125" style="7" customWidth="1"/>
    <col min="1300" max="1300" width="16" style="7" customWidth="1"/>
    <col min="1301" max="1541" width="9" style="7"/>
    <col min="1542" max="1542" width="3.7265625" style="7" customWidth="1"/>
    <col min="1543" max="1543" width="13.26953125" style="7" customWidth="1"/>
    <col min="1544" max="1544" width="45.1796875" style="7" customWidth="1"/>
    <col min="1545" max="1545" width="3.81640625" style="7" customWidth="1"/>
    <col min="1546" max="1546" width="7.1796875" style="7" customWidth="1"/>
    <col min="1547" max="1547" width="9.26953125" style="7" customWidth="1"/>
    <col min="1548" max="1548" width="10.54296875" style="7" customWidth="1"/>
    <col min="1549" max="1549" width="15.453125" style="7" customWidth="1"/>
    <col min="1550" max="1550" width="15.54296875" style="7" customWidth="1"/>
    <col min="1551" max="1551" width="14.54296875" style="7" customWidth="1"/>
    <col min="1552" max="1553" width="14" style="7" customWidth="1"/>
    <col min="1554" max="1554" width="14.54296875" style="7" customWidth="1"/>
    <col min="1555" max="1555" width="14.26953125" style="7" customWidth="1"/>
    <col min="1556" max="1556" width="16" style="7" customWidth="1"/>
    <col min="1557" max="1797" width="9" style="7"/>
    <col min="1798" max="1798" width="3.7265625" style="7" customWidth="1"/>
    <col min="1799" max="1799" width="13.26953125" style="7" customWidth="1"/>
    <col min="1800" max="1800" width="45.1796875" style="7" customWidth="1"/>
    <col min="1801" max="1801" width="3.81640625" style="7" customWidth="1"/>
    <col min="1802" max="1802" width="7.1796875" style="7" customWidth="1"/>
    <col min="1803" max="1803" width="9.26953125" style="7" customWidth="1"/>
    <col min="1804" max="1804" width="10.54296875" style="7" customWidth="1"/>
    <col min="1805" max="1805" width="15.453125" style="7" customWidth="1"/>
    <col min="1806" max="1806" width="15.54296875" style="7" customWidth="1"/>
    <col min="1807" max="1807" width="14.54296875" style="7" customWidth="1"/>
    <col min="1808" max="1809" width="14" style="7" customWidth="1"/>
    <col min="1810" max="1810" width="14.54296875" style="7" customWidth="1"/>
    <col min="1811" max="1811" width="14.26953125" style="7" customWidth="1"/>
    <col min="1812" max="1812" width="16" style="7" customWidth="1"/>
    <col min="1813" max="2053" width="9" style="7"/>
    <col min="2054" max="2054" width="3.7265625" style="7" customWidth="1"/>
    <col min="2055" max="2055" width="13.26953125" style="7" customWidth="1"/>
    <col min="2056" max="2056" width="45.1796875" style="7" customWidth="1"/>
    <col min="2057" max="2057" width="3.81640625" style="7" customWidth="1"/>
    <col min="2058" max="2058" width="7.1796875" style="7" customWidth="1"/>
    <col min="2059" max="2059" width="9.26953125" style="7" customWidth="1"/>
    <col min="2060" max="2060" width="10.54296875" style="7" customWidth="1"/>
    <col min="2061" max="2061" width="15.453125" style="7" customWidth="1"/>
    <col min="2062" max="2062" width="15.54296875" style="7" customWidth="1"/>
    <col min="2063" max="2063" width="14.54296875" style="7" customWidth="1"/>
    <col min="2064" max="2065" width="14" style="7" customWidth="1"/>
    <col min="2066" max="2066" width="14.54296875" style="7" customWidth="1"/>
    <col min="2067" max="2067" width="14.26953125" style="7" customWidth="1"/>
    <col min="2068" max="2068" width="16" style="7" customWidth="1"/>
    <col min="2069" max="2309" width="9" style="7"/>
    <col min="2310" max="2310" width="3.7265625" style="7" customWidth="1"/>
    <col min="2311" max="2311" width="13.26953125" style="7" customWidth="1"/>
    <col min="2312" max="2312" width="45.1796875" style="7" customWidth="1"/>
    <col min="2313" max="2313" width="3.81640625" style="7" customWidth="1"/>
    <col min="2314" max="2314" width="7.1796875" style="7" customWidth="1"/>
    <col min="2315" max="2315" width="9.26953125" style="7" customWidth="1"/>
    <col min="2316" max="2316" width="10.54296875" style="7" customWidth="1"/>
    <col min="2317" max="2317" width="15.453125" style="7" customWidth="1"/>
    <col min="2318" max="2318" width="15.54296875" style="7" customWidth="1"/>
    <col min="2319" max="2319" width="14.54296875" style="7" customWidth="1"/>
    <col min="2320" max="2321" width="14" style="7" customWidth="1"/>
    <col min="2322" max="2322" width="14.54296875" style="7" customWidth="1"/>
    <col min="2323" max="2323" width="14.26953125" style="7" customWidth="1"/>
    <col min="2324" max="2324" width="16" style="7" customWidth="1"/>
    <col min="2325" max="2565" width="9" style="7"/>
    <col min="2566" max="2566" width="3.7265625" style="7" customWidth="1"/>
    <col min="2567" max="2567" width="13.26953125" style="7" customWidth="1"/>
    <col min="2568" max="2568" width="45.1796875" style="7" customWidth="1"/>
    <col min="2569" max="2569" width="3.81640625" style="7" customWidth="1"/>
    <col min="2570" max="2570" width="7.1796875" style="7" customWidth="1"/>
    <col min="2571" max="2571" width="9.26953125" style="7" customWidth="1"/>
    <col min="2572" max="2572" width="10.54296875" style="7" customWidth="1"/>
    <col min="2573" max="2573" width="15.453125" style="7" customWidth="1"/>
    <col min="2574" max="2574" width="15.54296875" style="7" customWidth="1"/>
    <col min="2575" max="2575" width="14.54296875" style="7" customWidth="1"/>
    <col min="2576" max="2577" width="14" style="7" customWidth="1"/>
    <col min="2578" max="2578" width="14.54296875" style="7" customWidth="1"/>
    <col min="2579" max="2579" width="14.26953125" style="7" customWidth="1"/>
    <col min="2580" max="2580" width="16" style="7" customWidth="1"/>
    <col min="2581" max="2821" width="9" style="7"/>
    <col min="2822" max="2822" width="3.7265625" style="7" customWidth="1"/>
    <col min="2823" max="2823" width="13.26953125" style="7" customWidth="1"/>
    <col min="2824" max="2824" width="45.1796875" style="7" customWidth="1"/>
    <col min="2825" max="2825" width="3.81640625" style="7" customWidth="1"/>
    <col min="2826" max="2826" width="7.1796875" style="7" customWidth="1"/>
    <col min="2827" max="2827" width="9.26953125" style="7" customWidth="1"/>
    <col min="2828" max="2828" width="10.54296875" style="7" customWidth="1"/>
    <col min="2829" max="2829" width="15.453125" style="7" customWidth="1"/>
    <col min="2830" max="2830" width="15.54296875" style="7" customWidth="1"/>
    <col min="2831" max="2831" width="14.54296875" style="7" customWidth="1"/>
    <col min="2832" max="2833" width="14" style="7" customWidth="1"/>
    <col min="2834" max="2834" width="14.54296875" style="7" customWidth="1"/>
    <col min="2835" max="2835" width="14.26953125" style="7" customWidth="1"/>
    <col min="2836" max="2836" width="16" style="7" customWidth="1"/>
    <col min="2837" max="3077" width="9" style="7"/>
    <col min="3078" max="3078" width="3.7265625" style="7" customWidth="1"/>
    <col min="3079" max="3079" width="13.26953125" style="7" customWidth="1"/>
    <col min="3080" max="3080" width="45.1796875" style="7" customWidth="1"/>
    <col min="3081" max="3081" width="3.81640625" style="7" customWidth="1"/>
    <col min="3082" max="3082" width="7.1796875" style="7" customWidth="1"/>
    <col min="3083" max="3083" width="9.26953125" style="7" customWidth="1"/>
    <col min="3084" max="3084" width="10.54296875" style="7" customWidth="1"/>
    <col min="3085" max="3085" width="15.453125" style="7" customWidth="1"/>
    <col min="3086" max="3086" width="15.54296875" style="7" customWidth="1"/>
    <col min="3087" max="3087" width="14.54296875" style="7" customWidth="1"/>
    <col min="3088" max="3089" width="14" style="7" customWidth="1"/>
    <col min="3090" max="3090" width="14.54296875" style="7" customWidth="1"/>
    <col min="3091" max="3091" width="14.26953125" style="7" customWidth="1"/>
    <col min="3092" max="3092" width="16" style="7" customWidth="1"/>
    <col min="3093" max="3333" width="9" style="7"/>
    <col min="3334" max="3334" width="3.7265625" style="7" customWidth="1"/>
    <col min="3335" max="3335" width="13.26953125" style="7" customWidth="1"/>
    <col min="3336" max="3336" width="45.1796875" style="7" customWidth="1"/>
    <col min="3337" max="3337" width="3.81640625" style="7" customWidth="1"/>
    <col min="3338" max="3338" width="7.1796875" style="7" customWidth="1"/>
    <col min="3339" max="3339" width="9.26953125" style="7" customWidth="1"/>
    <col min="3340" max="3340" width="10.54296875" style="7" customWidth="1"/>
    <col min="3341" max="3341" width="15.453125" style="7" customWidth="1"/>
    <col min="3342" max="3342" width="15.54296875" style="7" customWidth="1"/>
    <col min="3343" max="3343" width="14.54296875" style="7" customWidth="1"/>
    <col min="3344" max="3345" width="14" style="7" customWidth="1"/>
    <col min="3346" max="3346" width="14.54296875" style="7" customWidth="1"/>
    <col min="3347" max="3347" width="14.26953125" style="7" customWidth="1"/>
    <col min="3348" max="3348" width="16" style="7" customWidth="1"/>
    <col min="3349" max="3589" width="9" style="7"/>
    <col min="3590" max="3590" width="3.7265625" style="7" customWidth="1"/>
    <col min="3591" max="3591" width="13.26953125" style="7" customWidth="1"/>
    <col min="3592" max="3592" width="45.1796875" style="7" customWidth="1"/>
    <col min="3593" max="3593" width="3.81640625" style="7" customWidth="1"/>
    <col min="3594" max="3594" width="7.1796875" style="7" customWidth="1"/>
    <col min="3595" max="3595" width="9.26953125" style="7" customWidth="1"/>
    <col min="3596" max="3596" width="10.54296875" style="7" customWidth="1"/>
    <col min="3597" max="3597" width="15.453125" style="7" customWidth="1"/>
    <col min="3598" max="3598" width="15.54296875" style="7" customWidth="1"/>
    <col min="3599" max="3599" width="14.54296875" style="7" customWidth="1"/>
    <col min="3600" max="3601" width="14" style="7" customWidth="1"/>
    <col min="3602" max="3602" width="14.54296875" style="7" customWidth="1"/>
    <col min="3603" max="3603" width="14.26953125" style="7" customWidth="1"/>
    <col min="3604" max="3604" width="16" style="7" customWidth="1"/>
    <col min="3605" max="3845" width="9" style="7"/>
    <col min="3846" max="3846" width="3.7265625" style="7" customWidth="1"/>
    <col min="3847" max="3847" width="13.26953125" style="7" customWidth="1"/>
    <col min="3848" max="3848" width="45.1796875" style="7" customWidth="1"/>
    <col min="3849" max="3849" width="3.81640625" style="7" customWidth="1"/>
    <col min="3850" max="3850" width="7.1796875" style="7" customWidth="1"/>
    <col min="3851" max="3851" width="9.26953125" style="7" customWidth="1"/>
    <col min="3852" max="3852" width="10.54296875" style="7" customWidth="1"/>
    <col min="3853" max="3853" width="15.453125" style="7" customWidth="1"/>
    <col min="3854" max="3854" width="15.54296875" style="7" customWidth="1"/>
    <col min="3855" max="3855" width="14.54296875" style="7" customWidth="1"/>
    <col min="3856" max="3857" width="14" style="7" customWidth="1"/>
    <col min="3858" max="3858" width="14.54296875" style="7" customWidth="1"/>
    <col min="3859" max="3859" width="14.26953125" style="7" customWidth="1"/>
    <col min="3860" max="3860" width="16" style="7" customWidth="1"/>
    <col min="3861" max="4101" width="9" style="7"/>
    <col min="4102" max="4102" width="3.7265625" style="7" customWidth="1"/>
    <col min="4103" max="4103" width="13.26953125" style="7" customWidth="1"/>
    <col min="4104" max="4104" width="45.1796875" style="7" customWidth="1"/>
    <col min="4105" max="4105" width="3.81640625" style="7" customWidth="1"/>
    <col min="4106" max="4106" width="7.1796875" style="7" customWidth="1"/>
    <col min="4107" max="4107" width="9.26953125" style="7" customWidth="1"/>
    <col min="4108" max="4108" width="10.54296875" style="7" customWidth="1"/>
    <col min="4109" max="4109" width="15.453125" style="7" customWidth="1"/>
    <col min="4110" max="4110" width="15.54296875" style="7" customWidth="1"/>
    <col min="4111" max="4111" width="14.54296875" style="7" customWidth="1"/>
    <col min="4112" max="4113" width="14" style="7" customWidth="1"/>
    <col min="4114" max="4114" width="14.54296875" style="7" customWidth="1"/>
    <col min="4115" max="4115" width="14.26953125" style="7" customWidth="1"/>
    <col min="4116" max="4116" width="16" style="7" customWidth="1"/>
    <col min="4117" max="4357" width="9" style="7"/>
    <col min="4358" max="4358" width="3.7265625" style="7" customWidth="1"/>
    <col min="4359" max="4359" width="13.26953125" style="7" customWidth="1"/>
    <col min="4360" max="4360" width="45.1796875" style="7" customWidth="1"/>
    <col min="4361" max="4361" width="3.81640625" style="7" customWidth="1"/>
    <col min="4362" max="4362" width="7.1796875" style="7" customWidth="1"/>
    <col min="4363" max="4363" width="9.26953125" style="7" customWidth="1"/>
    <col min="4364" max="4364" width="10.54296875" style="7" customWidth="1"/>
    <col min="4365" max="4365" width="15.453125" style="7" customWidth="1"/>
    <col min="4366" max="4366" width="15.54296875" style="7" customWidth="1"/>
    <col min="4367" max="4367" width="14.54296875" style="7" customWidth="1"/>
    <col min="4368" max="4369" width="14" style="7" customWidth="1"/>
    <col min="4370" max="4370" width="14.54296875" style="7" customWidth="1"/>
    <col min="4371" max="4371" width="14.26953125" style="7" customWidth="1"/>
    <col min="4372" max="4372" width="16" style="7" customWidth="1"/>
    <col min="4373" max="4613" width="9" style="7"/>
    <col min="4614" max="4614" width="3.7265625" style="7" customWidth="1"/>
    <col min="4615" max="4615" width="13.26953125" style="7" customWidth="1"/>
    <col min="4616" max="4616" width="45.1796875" style="7" customWidth="1"/>
    <col min="4617" max="4617" width="3.81640625" style="7" customWidth="1"/>
    <col min="4618" max="4618" width="7.1796875" style="7" customWidth="1"/>
    <col min="4619" max="4619" width="9.26953125" style="7" customWidth="1"/>
    <col min="4620" max="4620" width="10.54296875" style="7" customWidth="1"/>
    <col min="4621" max="4621" width="15.453125" style="7" customWidth="1"/>
    <col min="4622" max="4622" width="15.54296875" style="7" customWidth="1"/>
    <col min="4623" max="4623" width="14.54296875" style="7" customWidth="1"/>
    <col min="4624" max="4625" width="14" style="7" customWidth="1"/>
    <col min="4626" max="4626" width="14.54296875" style="7" customWidth="1"/>
    <col min="4627" max="4627" width="14.26953125" style="7" customWidth="1"/>
    <col min="4628" max="4628" width="16" style="7" customWidth="1"/>
    <col min="4629" max="4869" width="9" style="7"/>
    <col min="4870" max="4870" width="3.7265625" style="7" customWidth="1"/>
    <col min="4871" max="4871" width="13.26953125" style="7" customWidth="1"/>
    <col min="4872" max="4872" width="45.1796875" style="7" customWidth="1"/>
    <col min="4873" max="4873" width="3.81640625" style="7" customWidth="1"/>
    <col min="4874" max="4874" width="7.1796875" style="7" customWidth="1"/>
    <col min="4875" max="4875" width="9.26953125" style="7" customWidth="1"/>
    <col min="4876" max="4876" width="10.54296875" style="7" customWidth="1"/>
    <col min="4877" max="4877" width="15.453125" style="7" customWidth="1"/>
    <col min="4878" max="4878" width="15.54296875" style="7" customWidth="1"/>
    <col min="4879" max="4879" width="14.54296875" style="7" customWidth="1"/>
    <col min="4880" max="4881" width="14" style="7" customWidth="1"/>
    <col min="4882" max="4882" width="14.54296875" style="7" customWidth="1"/>
    <col min="4883" max="4883" width="14.26953125" style="7" customWidth="1"/>
    <col min="4884" max="4884" width="16" style="7" customWidth="1"/>
    <col min="4885" max="5125" width="9" style="7"/>
    <col min="5126" max="5126" width="3.7265625" style="7" customWidth="1"/>
    <col min="5127" max="5127" width="13.26953125" style="7" customWidth="1"/>
    <col min="5128" max="5128" width="45.1796875" style="7" customWidth="1"/>
    <col min="5129" max="5129" width="3.81640625" style="7" customWidth="1"/>
    <col min="5130" max="5130" width="7.1796875" style="7" customWidth="1"/>
    <col min="5131" max="5131" width="9.26953125" style="7" customWidth="1"/>
    <col min="5132" max="5132" width="10.54296875" style="7" customWidth="1"/>
    <col min="5133" max="5133" width="15.453125" style="7" customWidth="1"/>
    <col min="5134" max="5134" width="15.54296875" style="7" customWidth="1"/>
    <col min="5135" max="5135" width="14.54296875" style="7" customWidth="1"/>
    <col min="5136" max="5137" width="14" style="7" customWidth="1"/>
    <col min="5138" max="5138" width="14.54296875" style="7" customWidth="1"/>
    <col min="5139" max="5139" width="14.26953125" style="7" customWidth="1"/>
    <col min="5140" max="5140" width="16" style="7" customWidth="1"/>
    <col min="5141" max="5381" width="9" style="7"/>
    <col min="5382" max="5382" width="3.7265625" style="7" customWidth="1"/>
    <col min="5383" max="5383" width="13.26953125" style="7" customWidth="1"/>
    <col min="5384" max="5384" width="45.1796875" style="7" customWidth="1"/>
    <col min="5385" max="5385" width="3.81640625" style="7" customWidth="1"/>
    <col min="5386" max="5386" width="7.1796875" style="7" customWidth="1"/>
    <col min="5387" max="5387" width="9.26953125" style="7" customWidth="1"/>
    <col min="5388" max="5388" width="10.54296875" style="7" customWidth="1"/>
    <col min="5389" max="5389" width="15.453125" style="7" customWidth="1"/>
    <col min="5390" max="5390" width="15.54296875" style="7" customWidth="1"/>
    <col min="5391" max="5391" width="14.54296875" style="7" customWidth="1"/>
    <col min="5392" max="5393" width="14" style="7" customWidth="1"/>
    <col min="5394" max="5394" width="14.54296875" style="7" customWidth="1"/>
    <col min="5395" max="5395" width="14.26953125" style="7" customWidth="1"/>
    <col min="5396" max="5396" width="16" style="7" customWidth="1"/>
    <col min="5397" max="5637" width="9" style="7"/>
    <col min="5638" max="5638" width="3.7265625" style="7" customWidth="1"/>
    <col min="5639" max="5639" width="13.26953125" style="7" customWidth="1"/>
    <col min="5640" max="5640" width="45.1796875" style="7" customWidth="1"/>
    <col min="5641" max="5641" width="3.81640625" style="7" customWidth="1"/>
    <col min="5642" max="5642" width="7.1796875" style="7" customWidth="1"/>
    <col min="5643" max="5643" width="9.26953125" style="7" customWidth="1"/>
    <col min="5644" max="5644" width="10.54296875" style="7" customWidth="1"/>
    <col min="5645" max="5645" width="15.453125" style="7" customWidth="1"/>
    <col min="5646" max="5646" width="15.54296875" style="7" customWidth="1"/>
    <col min="5647" max="5647" width="14.54296875" style="7" customWidth="1"/>
    <col min="5648" max="5649" width="14" style="7" customWidth="1"/>
    <col min="5650" max="5650" width="14.54296875" style="7" customWidth="1"/>
    <col min="5651" max="5651" width="14.26953125" style="7" customWidth="1"/>
    <col min="5652" max="5652" width="16" style="7" customWidth="1"/>
    <col min="5653" max="5893" width="9" style="7"/>
    <col min="5894" max="5894" width="3.7265625" style="7" customWidth="1"/>
    <col min="5895" max="5895" width="13.26953125" style="7" customWidth="1"/>
    <col min="5896" max="5896" width="45.1796875" style="7" customWidth="1"/>
    <col min="5897" max="5897" width="3.81640625" style="7" customWidth="1"/>
    <col min="5898" max="5898" width="7.1796875" style="7" customWidth="1"/>
    <col min="5899" max="5899" width="9.26953125" style="7" customWidth="1"/>
    <col min="5900" max="5900" width="10.54296875" style="7" customWidth="1"/>
    <col min="5901" max="5901" width="15.453125" style="7" customWidth="1"/>
    <col min="5902" max="5902" width="15.54296875" style="7" customWidth="1"/>
    <col min="5903" max="5903" width="14.54296875" style="7" customWidth="1"/>
    <col min="5904" max="5905" width="14" style="7" customWidth="1"/>
    <col min="5906" max="5906" width="14.54296875" style="7" customWidth="1"/>
    <col min="5907" max="5907" width="14.26953125" style="7" customWidth="1"/>
    <col min="5908" max="5908" width="16" style="7" customWidth="1"/>
    <col min="5909" max="6149" width="9" style="7"/>
    <col min="6150" max="6150" width="3.7265625" style="7" customWidth="1"/>
    <col min="6151" max="6151" width="13.26953125" style="7" customWidth="1"/>
    <col min="6152" max="6152" width="45.1796875" style="7" customWidth="1"/>
    <col min="6153" max="6153" width="3.81640625" style="7" customWidth="1"/>
    <col min="6154" max="6154" width="7.1796875" style="7" customWidth="1"/>
    <col min="6155" max="6155" width="9.26953125" style="7" customWidth="1"/>
    <col min="6156" max="6156" width="10.54296875" style="7" customWidth="1"/>
    <col min="6157" max="6157" width="15.453125" style="7" customWidth="1"/>
    <col min="6158" max="6158" width="15.54296875" style="7" customWidth="1"/>
    <col min="6159" max="6159" width="14.54296875" style="7" customWidth="1"/>
    <col min="6160" max="6161" width="14" style="7" customWidth="1"/>
    <col min="6162" max="6162" width="14.54296875" style="7" customWidth="1"/>
    <col min="6163" max="6163" width="14.26953125" style="7" customWidth="1"/>
    <col min="6164" max="6164" width="16" style="7" customWidth="1"/>
    <col min="6165" max="6405" width="9" style="7"/>
    <col min="6406" max="6406" width="3.7265625" style="7" customWidth="1"/>
    <col min="6407" max="6407" width="13.26953125" style="7" customWidth="1"/>
    <col min="6408" max="6408" width="45.1796875" style="7" customWidth="1"/>
    <col min="6409" max="6409" width="3.81640625" style="7" customWidth="1"/>
    <col min="6410" max="6410" width="7.1796875" style="7" customWidth="1"/>
    <col min="6411" max="6411" width="9.26953125" style="7" customWidth="1"/>
    <col min="6412" max="6412" width="10.54296875" style="7" customWidth="1"/>
    <col min="6413" max="6413" width="15.453125" style="7" customWidth="1"/>
    <col min="6414" max="6414" width="15.54296875" style="7" customWidth="1"/>
    <col min="6415" max="6415" width="14.54296875" style="7" customWidth="1"/>
    <col min="6416" max="6417" width="14" style="7" customWidth="1"/>
    <col min="6418" max="6418" width="14.54296875" style="7" customWidth="1"/>
    <col min="6419" max="6419" width="14.26953125" style="7" customWidth="1"/>
    <col min="6420" max="6420" width="16" style="7" customWidth="1"/>
    <col min="6421" max="6661" width="9" style="7"/>
    <col min="6662" max="6662" width="3.7265625" style="7" customWidth="1"/>
    <col min="6663" max="6663" width="13.26953125" style="7" customWidth="1"/>
    <col min="6664" max="6664" width="45.1796875" style="7" customWidth="1"/>
    <col min="6665" max="6665" width="3.81640625" style="7" customWidth="1"/>
    <col min="6666" max="6666" width="7.1796875" style="7" customWidth="1"/>
    <col min="6667" max="6667" width="9.26953125" style="7" customWidth="1"/>
    <col min="6668" max="6668" width="10.54296875" style="7" customWidth="1"/>
    <col min="6669" max="6669" width="15.453125" style="7" customWidth="1"/>
    <col min="6670" max="6670" width="15.54296875" style="7" customWidth="1"/>
    <col min="6671" max="6671" width="14.54296875" style="7" customWidth="1"/>
    <col min="6672" max="6673" width="14" style="7" customWidth="1"/>
    <col min="6674" max="6674" width="14.54296875" style="7" customWidth="1"/>
    <col min="6675" max="6675" width="14.26953125" style="7" customWidth="1"/>
    <col min="6676" max="6676" width="16" style="7" customWidth="1"/>
    <col min="6677" max="6917" width="9" style="7"/>
    <col min="6918" max="6918" width="3.7265625" style="7" customWidth="1"/>
    <col min="6919" max="6919" width="13.26953125" style="7" customWidth="1"/>
    <col min="6920" max="6920" width="45.1796875" style="7" customWidth="1"/>
    <col min="6921" max="6921" width="3.81640625" style="7" customWidth="1"/>
    <col min="6922" max="6922" width="7.1796875" style="7" customWidth="1"/>
    <col min="6923" max="6923" width="9.26953125" style="7" customWidth="1"/>
    <col min="6924" max="6924" width="10.54296875" style="7" customWidth="1"/>
    <col min="6925" max="6925" width="15.453125" style="7" customWidth="1"/>
    <col min="6926" max="6926" width="15.54296875" style="7" customWidth="1"/>
    <col min="6927" max="6927" width="14.54296875" style="7" customWidth="1"/>
    <col min="6928" max="6929" width="14" style="7" customWidth="1"/>
    <col min="6930" max="6930" width="14.54296875" style="7" customWidth="1"/>
    <col min="6931" max="6931" width="14.26953125" style="7" customWidth="1"/>
    <col min="6932" max="6932" width="16" style="7" customWidth="1"/>
    <col min="6933" max="7173" width="9" style="7"/>
    <col min="7174" max="7174" width="3.7265625" style="7" customWidth="1"/>
    <col min="7175" max="7175" width="13.26953125" style="7" customWidth="1"/>
    <col min="7176" max="7176" width="45.1796875" style="7" customWidth="1"/>
    <col min="7177" max="7177" width="3.81640625" style="7" customWidth="1"/>
    <col min="7178" max="7178" width="7.1796875" style="7" customWidth="1"/>
    <col min="7179" max="7179" width="9.26953125" style="7" customWidth="1"/>
    <col min="7180" max="7180" width="10.54296875" style="7" customWidth="1"/>
    <col min="7181" max="7181" width="15.453125" style="7" customWidth="1"/>
    <col min="7182" max="7182" width="15.54296875" style="7" customWidth="1"/>
    <col min="7183" max="7183" width="14.54296875" style="7" customWidth="1"/>
    <col min="7184" max="7185" width="14" style="7" customWidth="1"/>
    <col min="7186" max="7186" width="14.54296875" style="7" customWidth="1"/>
    <col min="7187" max="7187" width="14.26953125" style="7" customWidth="1"/>
    <col min="7188" max="7188" width="16" style="7" customWidth="1"/>
    <col min="7189" max="7429" width="9" style="7"/>
    <col min="7430" max="7430" width="3.7265625" style="7" customWidth="1"/>
    <col min="7431" max="7431" width="13.26953125" style="7" customWidth="1"/>
    <col min="7432" max="7432" width="45.1796875" style="7" customWidth="1"/>
    <col min="7433" max="7433" width="3.81640625" style="7" customWidth="1"/>
    <col min="7434" max="7434" width="7.1796875" style="7" customWidth="1"/>
    <col min="7435" max="7435" width="9.26953125" style="7" customWidth="1"/>
    <col min="7436" max="7436" width="10.54296875" style="7" customWidth="1"/>
    <col min="7437" max="7437" width="15.453125" style="7" customWidth="1"/>
    <col min="7438" max="7438" width="15.54296875" style="7" customWidth="1"/>
    <col min="7439" max="7439" width="14.54296875" style="7" customWidth="1"/>
    <col min="7440" max="7441" width="14" style="7" customWidth="1"/>
    <col min="7442" max="7442" width="14.54296875" style="7" customWidth="1"/>
    <col min="7443" max="7443" width="14.26953125" style="7" customWidth="1"/>
    <col min="7444" max="7444" width="16" style="7" customWidth="1"/>
    <col min="7445" max="7685" width="9" style="7"/>
    <col min="7686" max="7686" width="3.7265625" style="7" customWidth="1"/>
    <col min="7687" max="7687" width="13.26953125" style="7" customWidth="1"/>
    <col min="7688" max="7688" width="45.1796875" style="7" customWidth="1"/>
    <col min="7689" max="7689" width="3.81640625" style="7" customWidth="1"/>
    <col min="7690" max="7690" width="7.1796875" style="7" customWidth="1"/>
    <col min="7691" max="7691" width="9.26953125" style="7" customWidth="1"/>
    <col min="7692" max="7692" width="10.54296875" style="7" customWidth="1"/>
    <col min="7693" max="7693" width="15.453125" style="7" customWidth="1"/>
    <col min="7694" max="7694" width="15.54296875" style="7" customWidth="1"/>
    <col min="7695" max="7695" width="14.54296875" style="7" customWidth="1"/>
    <col min="7696" max="7697" width="14" style="7" customWidth="1"/>
    <col min="7698" max="7698" width="14.54296875" style="7" customWidth="1"/>
    <col min="7699" max="7699" width="14.26953125" style="7" customWidth="1"/>
    <col min="7700" max="7700" width="16" style="7" customWidth="1"/>
    <col min="7701" max="7941" width="9" style="7"/>
    <col min="7942" max="7942" width="3.7265625" style="7" customWidth="1"/>
    <col min="7943" max="7943" width="13.26953125" style="7" customWidth="1"/>
    <col min="7944" max="7944" width="45.1796875" style="7" customWidth="1"/>
    <col min="7945" max="7945" width="3.81640625" style="7" customWidth="1"/>
    <col min="7946" max="7946" width="7.1796875" style="7" customWidth="1"/>
    <col min="7947" max="7947" width="9.26953125" style="7" customWidth="1"/>
    <col min="7948" max="7948" width="10.54296875" style="7" customWidth="1"/>
    <col min="7949" max="7949" width="15.453125" style="7" customWidth="1"/>
    <col min="7950" max="7950" width="15.54296875" style="7" customWidth="1"/>
    <col min="7951" max="7951" width="14.54296875" style="7" customWidth="1"/>
    <col min="7952" max="7953" width="14" style="7" customWidth="1"/>
    <col min="7954" max="7954" width="14.54296875" style="7" customWidth="1"/>
    <col min="7955" max="7955" width="14.26953125" style="7" customWidth="1"/>
    <col min="7956" max="7956" width="16" style="7" customWidth="1"/>
    <col min="7957" max="8197" width="9" style="7"/>
    <col min="8198" max="8198" width="3.7265625" style="7" customWidth="1"/>
    <col min="8199" max="8199" width="13.26953125" style="7" customWidth="1"/>
    <col min="8200" max="8200" width="45.1796875" style="7" customWidth="1"/>
    <col min="8201" max="8201" width="3.81640625" style="7" customWidth="1"/>
    <col min="8202" max="8202" width="7.1796875" style="7" customWidth="1"/>
    <col min="8203" max="8203" width="9.26953125" style="7" customWidth="1"/>
    <col min="8204" max="8204" width="10.54296875" style="7" customWidth="1"/>
    <col min="8205" max="8205" width="15.453125" style="7" customWidth="1"/>
    <col min="8206" max="8206" width="15.54296875" style="7" customWidth="1"/>
    <col min="8207" max="8207" width="14.54296875" style="7" customWidth="1"/>
    <col min="8208" max="8209" width="14" style="7" customWidth="1"/>
    <col min="8210" max="8210" width="14.54296875" style="7" customWidth="1"/>
    <col min="8211" max="8211" width="14.26953125" style="7" customWidth="1"/>
    <col min="8212" max="8212" width="16" style="7" customWidth="1"/>
    <col min="8213" max="8453" width="9" style="7"/>
    <col min="8454" max="8454" width="3.7265625" style="7" customWidth="1"/>
    <col min="8455" max="8455" width="13.26953125" style="7" customWidth="1"/>
    <col min="8456" max="8456" width="45.1796875" style="7" customWidth="1"/>
    <col min="8457" max="8457" width="3.81640625" style="7" customWidth="1"/>
    <col min="8458" max="8458" width="7.1796875" style="7" customWidth="1"/>
    <col min="8459" max="8459" width="9.26953125" style="7" customWidth="1"/>
    <col min="8460" max="8460" width="10.54296875" style="7" customWidth="1"/>
    <col min="8461" max="8461" width="15.453125" style="7" customWidth="1"/>
    <col min="8462" max="8462" width="15.54296875" style="7" customWidth="1"/>
    <col min="8463" max="8463" width="14.54296875" style="7" customWidth="1"/>
    <col min="8464" max="8465" width="14" style="7" customWidth="1"/>
    <col min="8466" max="8466" width="14.54296875" style="7" customWidth="1"/>
    <col min="8467" max="8467" width="14.26953125" style="7" customWidth="1"/>
    <col min="8468" max="8468" width="16" style="7" customWidth="1"/>
    <col min="8469" max="8709" width="9" style="7"/>
    <col min="8710" max="8710" width="3.7265625" style="7" customWidth="1"/>
    <col min="8711" max="8711" width="13.26953125" style="7" customWidth="1"/>
    <col min="8712" max="8712" width="45.1796875" style="7" customWidth="1"/>
    <col min="8713" max="8713" width="3.81640625" style="7" customWidth="1"/>
    <col min="8714" max="8714" width="7.1796875" style="7" customWidth="1"/>
    <col min="8715" max="8715" width="9.26953125" style="7" customWidth="1"/>
    <col min="8716" max="8716" width="10.54296875" style="7" customWidth="1"/>
    <col min="8717" max="8717" width="15.453125" style="7" customWidth="1"/>
    <col min="8718" max="8718" width="15.54296875" style="7" customWidth="1"/>
    <col min="8719" max="8719" width="14.54296875" style="7" customWidth="1"/>
    <col min="8720" max="8721" width="14" style="7" customWidth="1"/>
    <col min="8722" max="8722" width="14.54296875" style="7" customWidth="1"/>
    <col min="8723" max="8723" width="14.26953125" style="7" customWidth="1"/>
    <col min="8724" max="8724" width="16" style="7" customWidth="1"/>
    <col min="8725" max="8965" width="9" style="7"/>
    <col min="8966" max="8966" width="3.7265625" style="7" customWidth="1"/>
    <col min="8967" max="8967" width="13.26953125" style="7" customWidth="1"/>
    <col min="8968" max="8968" width="45.1796875" style="7" customWidth="1"/>
    <col min="8969" max="8969" width="3.81640625" style="7" customWidth="1"/>
    <col min="8970" max="8970" width="7.1796875" style="7" customWidth="1"/>
    <col min="8971" max="8971" width="9.26953125" style="7" customWidth="1"/>
    <col min="8972" max="8972" width="10.54296875" style="7" customWidth="1"/>
    <col min="8973" max="8973" width="15.453125" style="7" customWidth="1"/>
    <col min="8974" max="8974" width="15.54296875" style="7" customWidth="1"/>
    <col min="8975" max="8975" width="14.54296875" style="7" customWidth="1"/>
    <col min="8976" max="8977" width="14" style="7" customWidth="1"/>
    <col min="8978" max="8978" width="14.54296875" style="7" customWidth="1"/>
    <col min="8979" max="8979" width="14.26953125" style="7" customWidth="1"/>
    <col min="8980" max="8980" width="16" style="7" customWidth="1"/>
    <col min="8981" max="9221" width="9" style="7"/>
    <col min="9222" max="9222" width="3.7265625" style="7" customWidth="1"/>
    <col min="9223" max="9223" width="13.26953125" style="7" customWidth="1"/>
    <col min="9224" max="9224" width="45.1796875" style="7" customWidth="1"/>
    <col min="9225" max="9225" width="3.81640625" style="7" customWidth="1"/>
    <col min="9226" max="9226" width="7.1796875" style="7" customWidth="1"/>
    <col min="9227" max="9227" width="9.26953125" style="7" customWidth="1"/>
    <col min="9228" max="9228" width="10.54296875" style="7" customWidth="1"/>
    <col min="9229" max="9229" width="15.453125" style="7" customWidth="1"/>
    <col min="9230" max="9230" width="15.54296875" style="7" customWidth="1"/>
    <col min="9231" max="9231" width="14.54296875" style="7" customWidth="1"/>
    <col min="9232" max="9233" width="14" style="7" customWidth="1"/>
    <col min="9234" max="9234" width="14.54296875" style="7" customWidth="1"/>
    <col min="9235" max="9235" width="14.26953125" style="7" customWidth="1"/>
    <col min="9236" max="9236" width="16" style="7" customWidth="1"/>
    <col min="9237" max="9477" width="9" style="7"/>
    <col min="9478" max="9478" width="3.7265625" style="7" customWidth="1"/>
    <col min="9479" max="9479" width="13.26953125" style="7" customWidth="1"/>
    <col min="9480" max="9480" width="45.1796875" style="7" customWidth="1"/>
    <col min="9481" max="9481" width="3.81640625" style="7" customWidth="1"/>
    <col min="9482" max="9482" width="7.1796875" style="7" customWidth="1"/>
    <col min="9483" max="9483" width="9.26953125" style="7" customWidth="1"/>
    <col min="9484" max="9484" width="10.54296875" style="7" customWidth="1"/>
    <col min="9485" max="9485" width="15.453125" style="7" customWidth="1"/>
    <col min="9486" max="9486" width="15.54296875" style="7" customWidth="1"/>
    <col min="9487" max="9487" width="14.54296875" style="7" customWidth="1"/>
    <col min="9488" max="9489" width="14" style="7" customWidth="1"/>
    <col min="9490" max="9490" width="14.54296875" style="7" customWidth="1"/>
    <col min="9491" max="9491" width="14.26953125" style="7" customWidth="1"/>
    <col min="9492" max="9492" width="16" style="7" customWidth="1"/>
    <col min="9493" max="9733" width="9" style="7"/>
    <col min="9734" max="9734" width="3.7265625" style="7" customWidth="1"/>
    <col min="9735" max="9735" width="13.26953125" style="7" customWidth="1"/>
    <col min="9736" max="9736" width="45.1796875" style="7" customWidth="1"/>
    <col min="9737" max="9737" width="3.81640625" style="7" customWidth="1"/>
    <col min="9738" max="9738" width="7.1796875" style="7" customWidth="1"/>
    <col min="9739" max="9739" width="9.26953125" style="7" customWidth="1"/>
    <col min="9740" max="9740" width="10.54296875" style="7" customWidth="1"/>
    <col min="9741" max="9741" width="15.453125" style="7" customWidth="1"/>
    <col min="9742" max="9742" width="15.54296875" style="7" customWidth="1"/>
    <col min="9743" max="9743" width="14.54296875" style="7" customWidth="1"/>
    <col min="9744" max="9745" width="14" style="7" customWidth="1"/>
    <col min="9746" max="9746" width="14.54296875" style="7" customWidth="1"/>
    <col min="9747" max="9747" width="14.26953125" style="7" customWidth="1"/>
    <col min="9748" max="9748" width="16" style="7" customWidth="1"/>
    <col min="9749" max="9989" width="9" style="7"/>
    <col min="9990" max="9990" width="3.7265625" style="7" customWidth="1"/>
    <col min="9991" max="9991" width="13.26953125" style="7" customWidth="1"/>
    <col min="9992" max="9992" width="45.1796875" style="7" customWidth="1"/>
    <col min="9993" max="9993" width="3.81640625" style="7" customWidth="1"/>
    <col min="9994" max="9994" width="7.1796875" style="7" customWidth="1"/>
    <col min="9995" max="9995" width="9.26953125" style="7" customWidth="1"/>
    <col min="9996" max="9996" width="10.54296875" style="7" customWidth="1"/>
    <col min="9997" max="9997" width="15.453125" style="7" customWidth="1"/>
    <col min="9998" max="9998" width="15.54296875" style="7" customWidth="1"/>
    <col min="9999" max="9999" width="14.54296875" style="7" customWidth="1"/>
    <col min="10000" max="10001" width="14" style="7" customWidth="1"/>
    <col min="10002" max="10002" width="14.54296875" style="7" customWidth="1"/>
    <col min="10003" max="10003" width="14.26953125" style="7" customWidth="1"/>
    <col min="10004" max="10004" width="16" style="7" customWidth="1"/>
    <col min="10005" max="10245" width="9" style="7"/>
    <col min="10246" max="10246" width="3.7265625" style="7" customWidth="1"/>
    <col min="10247" max="10247" width="13.26953125" style="7" customWidth="1"/>
    <col min="10248" max="10248" width="45.1796875" style="7" customWidth="1"/>
    <col min="10249" max="10249" width="3.81640625" style="7" customWidth="1"/>
    <col min="10250" max="10250" width="7.1796875" style="7" customWidth="1"/>
    <col min="10251" max="10251" width="9.26953125" style="7" customWidth="1"/>
    <col min="10252" max="10252" width="10.54296875" style="7" customWidth="1"/>
    <col min="10253" max="10253" width="15.453125" style="7" customWidth="1"/>
    <col min="10254" max="10254" width="15.54296875" style="7" customWidth="1"/>
    <col min="10255" max="10255" width="14.54296875" style="7" customWidth="1"/>
    <col min="10256" max="10257" width="14" style="7" customWidth="1"/>
    <col min="10258" max="10258" width="14.54296875" style="7" customWidth="1"/>
    <col min="10259" max="10259" width="14.26953125" style="7" customWidth="1"/>
    <col min="10260" max="10260" width="16" style="7" customWidth="1"/>
    <col min="10261" max="10501" width="9" style="7"/>
    <col min="10502" max="10502" width="3.7265625" style="7" customWidth="1"/>
    <col min="10503" max="10503" width="13.26953125" style="7" customWidth="1"/>
    <col min="10504" max="10504" width="45.1796875" style="7" customWidth="1"/>
    <col min="10505" max="10505" width="3.81640625" style="7" customWidth="1"/>
    <col min="10506" max="10506" width="7.1796875" style="7" customWidth="1"/>
    <col min="10507" max="10507" width="9.26953125" style="7" customWidth="1"/>
    <col min="10508" max="10508" width="10.54296875" style="7" customWidth="1"/>
    <col min="10509" max="10509" width="15.453125" style="7" customWidth="1"/>
    <col min="10510" max="10510" width="15.54296875" style="7" customWidth="1"/>
    <col min="10511" max="10511" width="14.54296875" style="7" customWidth="1"/>
    <col min="10512" max="10513" width="14" style="7" customWidth="1"/>
    <col min="10514" max="10514" width="14.54296875" style="7" customWidth="1"/>
    <col min="10515" max="10515" width="14.26953125" style="7" customWidth="1"/>
    <col min="10516" max="10516" width="16" style="7" customWidth="1"/>
    <col min="10517" max="10757" width="9" style="7"/>
    <col min="10758" max="10758" width="3.7265625" style="7" customWidth="1"/>
    <col min="10759" max="10759" width="13.26953125" style="7" customWidth="1"/>
    <col min="10760" max="10760" width="45.1796875" style="7" customWidth="1"/>
    <col min="10761" max="10761" width="3.81640625" style="7" customWidth="1"/>
    <col min="10762" max="10762" width="7.1796875" style="7" customWidth="1"/>
    <col min="10763" max="10763" width="9.26953125" style="7" customWidth="1"/>
    <col min="10764" max="10764" width="10.54296875" style="7" customWidth="1"/>
    <col min="10765" max="10765" width="15.453125" style="7" customWidth="1"/>
    <col min="10766" max="10766" width="15.54296875" style="7" customWidth="1"/>
    <col min="10767" max="10767" width="14.54296875" style="7" customWidth="1"/>
    <col min="10768" max="10769" width="14" style="7" customWidth="1"/>
    <col min="10770" max="10770" width="14.54296875" style="7" customWidth="1"/>
    <col min="10771" max="10771" width="14.26953125" style="7" customWidth="1"/>
    <col min="10772" max="10772" width="16" style="7" customWidth="1"/>
    <col min="10773" max="11013" width="9" style="7"/>
    <col min="11014" max="11014" width="3.7265625" style="7" customWidth="1"/>
    <col min="11015" max="11015" width="13.26953125" style="7" customWidth="1"/>
    <col min="11016" max="11016" width="45.1796875" style="7" customWidth="1"/>
    <col min="11017" max="11017" width="3.81640625" style="7" customWidth="1"/>
    <col min="11018" max="11018" width="7.1796875" style="7" customWidth="1"/>
    <col min="11019" max="11019" width="9.26953125" style="7" customWidth="1"/>
    <col min="11020" max="11020" width="10.54296875" style="7" customWidth="1"/>
    <col min="11021" max="11021" width="15.453125" style="7" customWidth="1"/>
    <col min="11022" max="11022" width="15.54296875" style="7" customWidth="1"/>
    <col min="11023" max="11023" width="14.54296875" style="7" customWidth="1"/>
    <col min="11024" max="11025" width="14" style="7" customWidth="1"/>
    <col min="11026" max="11026" width="14.54296875" style="7" customWidth="1"/>
    <col min="11027" max="11027" width="14.26953125" style="7" customWidth="1"/>
    <col min="11028" max="11028" width="16" style="7" customWidth="1"/>
    <col min="11029" max="11269" width="9" style="7"/>
    <col min="11270" max="11270" width="3.7265625" style="7" customWidth="1"/>
    <col min="11271" max="11271" width="13.26953125" style="7" customWidth="1"/>
    <col min="11272" max="11272" width="45.1796875" style="7" customWidth="1"/>
    <col min="11273" max="11273" width="3.81640625" style="7" customWidth="1"/>
    <col min="11274" max="11274" width="7.1796875" style="7" customWidth="1"/>
    <col min="11275" max="11275" width="9.26953125" style="7" customWidth="1"/>
    <col min="11276" max="11276" width="10.54296875" style="7" customWidth="1"/>
    <col min="11277" max="11277" width="15.453125" style="7" customWidth="1"/>
    <col min="11278" max="11278" width="15.54296875" style="7" customWidth="1"/>
    <col min="11279" max="11279" width="14.54296875" style="7" customWidth="1"/>
    <col min="11280" max="11281" width="14" style="7" customWidth="1"/>
    <col min="11282" max="11282" width="14.54296875" style="7" customWidth="1"/>
    <col min="11283" max="11283" width="14.26953125" style="7" customWidth="1"/>
    <col min="11284" max="11284" width="16" style="7" customWidth="1"/>
    <col min="11285" max="11525" width="9" style="7"/>
    <col min="11526" max="11526" width="3.7265625" style="7" customWidth="1"/>
    <col min="11527" max="11527" width="13.26953125" style="7" customWidth="1"/>
    <col min="11528" max="11528" width="45.1796875" style="7" customWidth="1"/>
    <col min="11529" max="11529" width="3.81640625" style="7" customWidth="1"/>
    <col min="11530" max="11530" width="7.1796875" style="7" customWidth="1"/>
    <col min="11531" max="11531" width="9.26953125" style="7" customWidth="1"/>
    <col min="11532" max="11532" width="10.54296875" style="7" customWidth="1"/>
    <col min="11533" max="11533" width="15.453125" style="7" customWidth="1"/>
    <col min="11534" max="11534" width="15.54296875" style="7" customWidth="1"/>
    <col min="11535" max="11535" width="14.54296875" style="7" customWidth="1"/>
    <col min="11536" max="11537" width="14" style="7" customWidth="1"/>
    <col min="11538" max="11538" width="14.54296875" style="7" customWidth="1"/>
    <col min="11539" max="11539" width="14.26953125" style="7" customWidth="1"/>
    <col min="11540" max="11540" width="16" style="7" customWidth="1"/>
    <col min="11541" max="11781" width="9" style="7"/>
    <col min="11782" max="11782" width="3.7265625" style="7" customWidth="1"/>
    <col min="11783" max="11783" width="13.26953125" style="7" customWidth="1"/>
    <col min="11784" max="11784" width="45.1796875" style="7" customWidth="1"/>
    <col min="11785" max="11785" width="3.81640625" style="7" customWidth="1"/>
    <col min="11786" max="11786" width="7.1796875" style="7" customWidth="1"/>
    <col min="11787" max="11787" width="9.26953125" style="7" customWidth="1"/>
    <col min="11788" max="11788" width="10.54296875" style="7" customWidth="1"/>
    <col min="11789" max="11789" width="15.453125" style="7" customWidth="1"/>
    <col min="11790" max="11790" width="15.54296875" style="7" customWidth="1"/>
    <col min="11791" max="11791" width="14.54296875" style="7" customWidth="1"/>
    <col min="11792" max="11793" width="14" style="7" customWidth="1"/>
    <col min="11794" max="11794" width="14.54296875" style="7" customWidth="1"/>
    <col min="11795" max="11795" width="14.26953125" style="7" customWidth="1"/>
    <col min="11796" max="11796" width="16" style="7" customWidth="1"/>
    <col min="11797" max="12037" width="9" style="7"/>
    <col min="12038" max="12038" width="3.7265625" style="7" customWidth="1"/>
    <col min="12039" max="12039" width="13.26953125" style="7" customWidth="1"/>
    <col min="12040" max="12040" width="45.1796875" style="7" customWidth="1"/>
    <col min="12041" max="12041" width="3.81640625" style="7" customWidth="1"/>
    <col min="12042" max="12042" width="7.1796875" style="7" customWidth="1"/>
    <col min="12043" max="12043" width="9.26953125" style="7" customWidth="1"/>
    <col min="12044" max="12044" width="10.54296875" style="7" customWidth="1"/>
    <col min="12045" max="12045" width="15.453125" style="7" customWidth="1"/>
    <col min="12046" max="12046" width="15.54296875" style="7" customWidth="1"/>
    <col min="12047" max="12047" width="14.54296875" style="7" customWidth="1"/>
    <col min="12048" max="12049" width="14" style="7" customWidth="1"/>
    <col min="12050" max="12050" width="14.54296875" style="7" customWidth="1"/>
    <col min="12051" max="12051" width="14.26953125" style="7" customWidth="1"/>
    <col min="12052" max="12052" width="16" style="7" customWidth="1"/>
    <col min="12053" max="12293" width="9" style="7"/>
    <col min="12294" max="12294" width="3.7265625" style="7" customWidth="1"/>
    <col min="12295" max="12295" width="13.26953125" style="7" customWidth="1"/>
    <col min="12296" max="12296" width="45.1796875" style="7" customWidth="1"/>
    <col min="12297" max="12297" width="3.81640625" style="7" customWidth="1"/>
    <col min="12298" max="12298" width="7.1796875" style="7" customWidth="1"/>
    <col min="12299" max="12299" width="9.26953125" style="7" customWidth="1"/>
    <col min="12300" max="12300" width="10.54296875" style="7" customWidth="1"/>
    <col min="12301" max="12301" width="15.453125" style="7" customWidth="1"/>
    <col min="12302" max="12302" width="15.54296875" style="7" customWidth="1"/>
    <col min="12303" max="12303" width="14.54296875" style="7" customWidth="1"/>
    <col min="12304" max="12305" width="14" style="7" customWidth="1"/>
    <col min="12306" max="12306" width="14.54296875" style="7" customWidth="1"/>
    <col min="12307" max="12307" width="14.26953125" style="7" customWidth="1"/>
    <col min="12308" max="12308" width="16" style="7" customWidth="1"/>
    <col min="12309" max="12549" width="9" style="7"/>
    <col min="12550" max="12550" width="3.7265625" style="7" customWidth="1"/>
    <col min="12551" max="12551" width="13.26953125" style="7" customWidth="1"/>
    <col min="12552" max="12552" width="45.1796875" style="7" customWidth="1"/>
    <col min="12553" max="12553" width="3.81640625" style="7" customWidth="1"/>
    <col min="12554" max="12554" width="7.1796875" style="7" customWidth="1"/>
    <col min="12555" max="12555" width="9.26953125" style="7" customWidth="1"/>
    <col min="12556" max="12556" width="10.54296875" style="7" customWidth="1"/>
    <col min="12557" max="12557" width="15.453125" style="7" customWidth="1"/>
    <col min="12558" max="12558" width="15.54296875" style="7" customWidth="1"/>
    <col min="12559" max="12559" width="14.54296875" style="7" customWidth="1"/>
    <col min="12560" max="12561" width="14" style="7" customWidth="1"/>
    <col min="12562" max="12562" width="14.54296875" style="7" customWidth="1"/>
    <col min="12563" max="12563" width="14.26953125" style="7" customWidth="1"/>
    <col min="12564" max="12564" width="16" style="7" customWidth="1"/>
    <col min="12565" max="12805" width="9" style="7"/>
    <col min="12806" max="12806" width="3.7265625" style="7" customWidth="1"/>
    <col min="12807" max="12807" width="13.26953125" style="7" customWidth="1"/>
    <col min="12808" max="12808" width="45.1796875" style="7" customWidth="1"/>
    <col min="12809" max="12809" width="3.81640625" style="7" customWidth="1"/>
    <col min="12810" max="12810" width="7.1796875" style="7" customWidth="1"/>
    <col min="12811" max="12811" width="9.26953125" style="7" customWidth="1"/>
    <col min="12812" max="12812" width="10.54296875" style="7" customWidth="1"/>
    <col min="12813" max="12813" width="15.453125" style="7" customWidth="1"/>
    <col min="12814" max="12814" width="15.54296875" style="7" customWidth="1"/>
    <col min="12815" max="12815" width="14.54296875" style="7" customWidth="1"/>
    <col min="12816" max="12817" width="14" style="7" customWidth="1"/>
    <col min="12818" max="12818" width="14.54296875" style="7" customWidth="1"/>
    <col min="12819" max="12819" width="14.26953125" style="7" customWidth="1"/>
    <col min="12820" max="12820" width="16" style="7" customWidth="1"/>
    <col min="12821" max="13061" width="9" style="7"/>
    <col min="13062" max="13062" width="3.7265625" style="7" customWidth="1"/>
    <col min="13063" max="13063" width="13.26953125" style="7" customWidth="1"/>
    <col min="13064" max="13064" width="45.1796875" style="7" customWidth="1"/>
    <col min="13065" max="13065" width="3.81640625" style="7" customWidth="1"/>
    <col min="13066" max="13066" width="7.1796875" style="7" customWidth="1"/>
    <col min="13067" max="13067" width="9.26953125" style="7" customWidth="1"/>
    <col min="13068" max="13068" width="10.54296875" style="7" customWidth="1"/>
    <col min="13069" max="13069" width="15.453125" style="7" customWidth="1"/>
    <col min="13070" max="13070" width="15.54296875" style="7" customWidth="1"/>
    <col min="13071" max="13071" width="14.54296875" style="7" customWidth="1"/>
    <col min="13072" max="13073" width="14" style="7" customWidth="1"/>
    <col min="13074" max="13074" width="14.54296875" style="7" customWidth="1"/>
    <col min="13075" max="13075" width="14.26953125" style="7" customWidth="1"/>
    <col min="13076" max="13076" width="16" style="7" customWidth="1"/>
    <col min="13077" max="13317" width="9" style="7"/>
    <col min="13318" max="13318" width="3.7265625" style="7" customWidth="1"/>
    <col min="13319" max="13319" width="13.26953125" style="7" customWidth="1"/>
    <col min="13320" max="13320" width="45.1796875" style="7" customWidth="1"/>
    <col min="13321" max="13321" width="3.81640625" style="7" customWidth="1"/>
    <col min="13322" max="13322" width="7.1796875" style="7" customWidth="1"/>
    <col min="13323" max="13323" width="9.26953125" style="7" customWidth="1"/>
    <col min="13324" max="13324" width="10.54296875" style="7" customWidth="1"/>
    <col min="13325" max="13325" width="15.453125" style="7" customWidth="1"/>
    <col min="13326" max="13326" width="15.54296875" style="7" customWidth="1"/>
    <col min="13327" max="13327" width="14.54296875" style="7" customWidth="1"/>
    <col min="13328" max="13329" width="14" style="7" customWidth="1"/>
    <col min="13330" max="13330" width="14.54296875" style="7" customWidth="1"/>
    <col min="13331" max="13331" width="14.26953125" style="7" customWidth="1"/>
    <col min="13332" max="13332" width="16" style="7" customWidth="1"/>
    <col min="13333" max="13573" width="9" style="7"/>
    <col min="13574" max="13574" width="3.7265625" style="7" customWidth="1"/>
    <col min="13575" max="13575" width="13.26953125" style="7" customWidth="1"/>
    <col min="13576" max="13576" width="45.1796875" style="7" customWidth="1"/>
    <col min="13577" max="13577" width="3.81640625" style="7" customWidth="1"/>
    <col min="13578" max="13578" width="7.1796875" style="7" customWidth="1"/>
    <col min="13579" max="13579" width="9.26953125" style="7" customWidth="1"/>
    <col min="13580" max="13580" width="10.54296875" style="7" customWidth="1"/>
    <col min="13581" max="13581" width="15.453125" style="7" customWidth="1"/>
    <col min="13582" max="13582" width="15.54296875" style="7" customWidth="1"/>
    <col min="13583" max="13583" width="14.54296875" style="7" customWidth="1"/>
    <col min="13584" max="13585" width="14" style="7" customWidth="1"/>
    <col min="13586" max="13586" width="14.54296875" style="7" customWidth="1"/>
    <col min="13587" max="13587" width="14.26953125" style="7" customWidth="1"/>
    <col min="13588" max="13588" width="16" style="7" customWidth="1"/>
    <col min="13589" max="13829" width="9" style="7"/>
    <col min="13830" max="13830" width="3.7265625" style="7" customWidth="1"/>
    <col min="13831" max="13831" width="13.26953125" style="7" customWidth="1"/>
    <col min="13832" max="13832" width="45.1796875" style="7" customWidth="1"/>
    <col min="13833" max="13833" width="3.81640625" style="7" customWidth="1"/>
    <col min="13834" max="13834" width="7.1796875" style="7" customWidth="1"/>
    <col min="13835" max="13835" width="9.26953125" style="7" customWidth="1"/>
    <col min="13836" max="13836" width="10.54296875" style="7" customWidth="1"/>
    <col min="13837" max="13837" width="15.453125" style="7" customWidth="1"/>
    <col min="13838" max="13838" width="15.54296875" style="7" customWidth="1"/>
    <col min="13839" max="13839" width="14.54296875" style="7" customWidth="1"/>
    <col min="13840" max="13841" width="14" style="7" customWidth="1"/>
    <col min="13842" max="13842" width="14.54296875" style="7" customWidth="1"/>
    <col min="13843" max="13843" width="14.26953125" style="7" customWidth="1"/>
    <col min="13844" max="13844" width="16" style="7" customWidth="1"/>
    <col min="13845" max="14085" width="9" style="7"/>
    <col min="14086" max="14086" width="3.7265625" style="7" customWidth="1"/>
    <col min="14087" max="14087" width="13.26953125" style="7" customWidth="1"/>
    <col min="14088" max="14088" width="45.1796875" style="7" customWidth="1"/>
    <col min="14089" max="14089" width="3.81640625" style="7" customWidth="1"/>
    <col min="14090" max="14090" width="7.1796875" style="7" customWidth="1"/>
    <col min="14091" max="14091" width="9.26953125" style="7" customWidth="1"/>
    <col min="14092" max="14092" width="10.54296875" style="7" customWidth="1"/>
    <col min="14093" max="14093" width="15.453125" style="7" customWidth="1"/>
    <col min="14094" max="14094" width="15.54296875" style="7" customWidth="1"/>
    <col min="14095" max="14095" width="14.54296875" style="7" customWidth="1"/>
    <col min="14096" max="14097" width="14" style="7" customWidth="1"/>
    <col min="14098" max="14098" width="14.54296875" style="7" customWidth="1"/>
    <col min="14099" max="14099" width="14.26953125" style="7" customWidth="1"/>
    <col min="14100" max="14100" width="16" style="7" customWidth="1"/>
    <col min="14101" max="14341" width="9" style="7"/>
    <col min="14342" max="14342" width="3.7265625" style="7" customWidth="1"/>
    <col min="14343" max="14343" width="13.26953125" style="7" customWidth="1"/>
    <col min="14344" max="14344" width="45.1796875" style="7" customWidth="1"/>
    <col min="14345" max="14345" width="3.81640625" style="7" customWidth="1"/>
    <col min="14346" max="14346" width="7.1796875" style="7" customWidth="1"/>
    <col min="14347" max="14347" width="9.26953125" style="7" customWidth="1"/>
    <col min="14348" max="14348" width="10.54296875" style="7" customWidth="1"/>
    <col min="14349" max="14349" width="15.453125" style="7" customWidth="1"/>
    <col min="14350" max="14350" width="15.54296875" style="7" customWidth="1"/>
    <col min="14351" max="14351" width="14.54296875" style="7" customWidth="1"/>
    <col min="14352" max="14353" width="14" style="7" customWidth="1"/>
    <col min="14354" max="14354" width="14.54296875" style="7" customWidth="1"/>
    <col min="14355" max="14355" width="14.26953125" style="7" customWidth="1"/>
    <col min="14356" max="14356" width="16" style="7" customWidth="1"/>
    <col min="14357" max="14597" width="9" style="7"/>
    <col min="14598" max="14598" width="3.7265625" style="7" customWidth="1"/>
    <col min="14599" max="14599" width="13.26953125" style="7" customWidth="1"/>
    <col min="14600" max="14600" width="45.1796875" style="7" customWidth="1"/>
    <col min="14601" max="14601" width="3.81640625" style="7" customWidth="1"/>
    <col min="14602" max="14602" width="7.1796875" style="7" customWidth="1"/>
    <col min="14603" max="14603" width="9.26953125" style="7" customWidth="1"/>
    <col min="14604" max="14604" width="10.54296875" style="7" customWidth="1"/>
    <col min="14605" max="14605" width="15.453125" style="7" customWidth="1"/>
    <col min="14606" max="14606" width="15.54296875" style="7" customWidth="1"/>
    <col min="14607" max="14607" width="14.54296875" style="7" customWidth="1"/>
    <col min="14608" max="14609" width="14" style="7" customWidth="1"/>
    <col min="14610" max="14610" width="14.54296875" style="7" customWidth="1"/>
    <col min="14611" max="14611" width="14.26953125" style="7" customWidth="1"/>
    <col min="14612" max="14612" width="16" style="7" customWidth="1"/>
    <col min="14613" max="14853" width="9" style="7"/>
    <col min="14854" max="14854" width="3.7265625" style="7" customWidth="1"/>
    <col min="14855" max="14855" width="13.26953125" style="7" customWidth="1"/>
    <col min="14856" max="14856" width="45.1796875" style="7" customWidth="1"/>
    <col min="14857" max="14857" width="3.81640625" style="7" customWidth="1"/>
    <col min="14858" max="14858" width="7.1796875" style="7" customWidth="1"/>
    <col min="14859" max="14859" width="9.26953125" style="7" customWidth="1"/>
    <col min="14860" max="14860" width="10.54296875" style="7" customWidth="1"/>
    <col min="14861" max="14861" width="15.453125" style="7" customWidth="1"/>
    <col min="14862" max="14862" width="15.54296875" style="7" customWidth="1"/>
    <col min="14863" max="14863" width="14.54296875" style="7" customWidth="1"/>
    <col min="14864" max="14865" width="14" style="7" customWidth="1"/>
    <col min="14866" max="14866" width="14.54296875" style="7" customWidth="1"/>
    <col min="14867" max="14867" width="14.26953125" style="7" customWidth="1"/>
    <col min="14868" max="14868" width="16" style="7" customWidth="1"/>
    <col min="14869" max="15109" width="9" style="7"/>
    <col min="15110" max="15110" width="3.7265625" style="7" customWidth="1"/>
    <col min="15111" max="15111" width="13.26953125" style="7" customWidth="1"/>
    <col min="15112" max="15112" width="45.1796875" style="7" customWidth="1"/>
    <col min="15113" max="15113" width="3.81640625" style="7" customWidth="1"/>
    <col min="15114" max="15114" width="7.1796875" style="7" customWidth="1"/>
    <col min="15115" max="15115" width="9.26953125" style="7" customWidth="1"/>
    <col min="15116" max="15116" width="10.54296875" style="7" customWidth="1"/>
    <col min="15117" max="15117" width="15.453125" style="7" customWidth="1"/>
    <col min="15118" max="15118" width="15.54296875" style="7" customWidth="1"/>
    <col min="15119" max="15119" width="14.54296875" style="7" customWidth="1"/>
    <col min="15120" max="15121" width="14" style="7" customWidth="1"/>
    <col min="15122" max="15122" width="14.54296875" style="7" customWidth="1"/>
    <col min="15123" max="15123" width="14.26953125" style="7" customWidth="1"/>
    <col min="15124" max="15124" width="16" style="7" customWidth="1"/>
    <col min="15125" max="15365" width="9" style="7"/>
    <col min="15366" max="15366" width="3.7265625" style="7" customWidth="1"/>
    <col min="15367" max="15367" width="13.26953125" style="7" customWidth="1"/>
    <col min="15368" max="15368" width="45.1796875" style="7" customWidth="1"/>
    <col min="15369" max="15369" width="3.81640625" style="7" customWidth="1"/>
    <col min="15370" max="15370" width="7.1796875" style="7" customWidth="1"/>
    <col min="15371" max="15371" width="9.26953125" style="7" customWidth="1"/>
    <col min="15372" max="15372" width="10.54296875" style="7" customWidth="1"/>
    <col min="15373" max="15373" width="15.453125" style="7" customWidth="1"/>
    <col min="15374" max="15374" width="15.54296875" style="7" customWidth="1"/>
    <col min="15375" max="15375" width="14.54296875" style="7" customWidth="1"/>
    <col min="15376" max="15377" width="14" style="7" customWidth="1"/>
    <col min="15378" max="15378" width="14.54296875" style="7" customWidth="1"/>
    <col min="15379" max="15379" width="14.26953125" style="7" customWidth="1"/>
    <col min="15380" max="15380" width="16" style="7" customWidth="1"/>
    <col min="15381" max="15621" width="9" style="7"/>
    <col min="15622" max="15622" width="3.7265625" style="7" customWidth="1"/>
    <col min="15623" max="15623" width="13.26953125" style="7" customWidth="1"/>
    <col min="15624" max="15624" width="45.1796875" style="7" customWidth="1"/>
    <col min="15625" max="15625" width="3.81640625" style="7" customWidth="1"/>
    <col min="15626" max="15626" width="7.1796875" style="7" customWidth="1"/>
    <col min="15627" max="15627" width="9.26953125" style="7" customWidth="1"/>
    <col min="15628" max="15628" width="10.54296875" style="7" customWidth="1"/>
    <col min="15629" max="15629" width="15.453125" style="7" customWidth="1"/>
    <col min="15630" max="15630" width="15.54296875" style="7" customWidth="1"/>
    <col min="15631" max="15631" width="14.54296875" style="7" customWidth="1"/>
    <col min="15632" max="15633" width="14" style="7" customWidth="1"/>
    <col min="15634" max="15634" width="14.54296875" style="7" customWidth="1"/>
    <col min="15635" max="15635" width="14.26953125" style="7" customWidth="1"/>
    <col min="15636" max="15636" width="16" style="7" customWidth="1"/>
    <col min="15637" max="15877" width="9" style="7"/>
    <col min="15878" max="15878" width="3.7265625" style="7" customWidth="1"/>
    <col min="15879" max="15879" width="13.26953125" style="7" customWidth="1"/>
    <col min="15880" max="15880" width="45.1796875" style="7" customWidth="1"/>
    <col min="15881" max="15881" width="3.81640625" style="7" customWidth="1"/>
    <col min="15882" max="15882" width="7.1796875" style="7" customWidth="1"/>
    <col min="15883" max="15883" width="9.26953125" style="7" customWidth="1"/>
    <col min="15884" max="15884" width="10.54296875" style="7" customWidth="1"/>
    <col min="15885" max="15885" width="15.453125" style="7" customWidth="1"/>
    <col min="15886" max="15886" width="15.54296875" style="7" customWidth="1"/>
    <col min="15887" max="15887" width="14.54296875" style="7" customWidth="1"/>
    <col min="15888" max="15889" width="14" style="7" customWidth="1"/>
    <col min="15890" max="15890" width="14.54296875" style="7" customWidth="1"/>
    <col min="15891" max="15891" width="14.26953125" style="7" customWidth="1"/>
    <col min="15892" max="15892" width="16" style="7" customWidth="1"/>
    <col min="15893" max="16133" width="9" style="7"/>
    <col min="16134" max="16134" width="3.7265625" style="7" customWidth="1"/>
    <col min="16135" max="16135" width="13.26953125" style="7" customWidth="1"/>
    <col min="16136" max="16136" width="45.1796875" style="7" customWidth="1"/>
    <col min="16137" max="16137" width="3.81640625" style="7" customWidth="1"/>
    <col min="16138" max="16138" width="7.1796875" style="7" customWidth="1"/>
    <col min="16139" max="16139" width="9.26953125" style="7" customWidth="1"/>
    <col min="16140" max="16140" width="10.54296875" style="7" customWidth="1"/>
    <col min="16141" max="16141" width="15.453125" style="7" customWidth="1"/>
    <col min="16142" max="16142" width="15.54296875" style="7" customWidth="1"/>
    <col min="16143" max="16143" width="14.54296875" style="7" customWidth="1"/>
    <col min="16144" max="16145" width="14" style="7" customWidth="1"/>
    <col min="16146" max="16146" width="14.54296875" style="7" customWidth="1"/>
    <col min="16147" max="16147" width="14.26953125" style="7" customWidth="1"/>
    <col min="16148" max="16148" width="16" style="7" customWidth="1"/>
    <col min="16149" max="16384" width="9" style="7"/>
  </cols>
  <sheetData>
    <row r="1" spans="1:33" ht="18" x14ac:dyDescent="0.35">
      <c r="A1" s="199" t="s">
        <v>0</v>
      </c>
      <c r="B1" s="199"/>
      <c r="C1" s="200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V1" s="23"/>
      <c r="W1" s="23"/>
    </row>
    <row r="2" spans="1:33" x14ac:dyDescent="0.25">
      <c r="A2" s="24" t="s">
        <v>1</v>
      </c>
      <c r="B2" s="25"/>
      <c r="C2" s="7"/>
      <c r="D2" s="25"/>
      <c r="E2" s="25"/>
      <c r="F2" s="184"/>
      <c r="G2" s="184"/>
      <c r="H2" s="184"/>
      <c r="I2" s="184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V2" s="25"/>
      <c r="W2" s="25"/>
    </row>
    <row r="3" spans="1:33" x14ac:dyDescent="0.25">
      <c r="A3" s="24" t="s">
        <v>154</v>
      </c>
      <c r="B3" s="25"/>
      <c r="C3" s="7"/>
      <c r="D3" s="25"/>
      <c r="E3" s="25"/>
      <c r="F3" s="184"/>
      <c r="G3" s="184"/>
      <c r="H3" s="184"/>
      <c r="I3" s="184"/>
      <c r="J3" s="25"/>
      <c r="K3" s="25"/>
      <c r="L3" s="25"/>
      <c r="M3" s="25"/>
      <c r="N3" s="201"/>
      <c r="O3" s="202"/>
      <c r="P3" s="26"/>
      <c r="Q3" s="25"/>
      <c r="R3" s="25"/>
      <c r="S3" s="25"/>
      <c r="T3" s="25"/>
      <c r="V3" s="25"/>
      <c r="W3" s="25"/>
    </row>
    <row r="4" spans="1:33" x14ac:dyDescent="0.25">
      <c r="A4" s="24" t="s">
        <v>155</v>
      </c>
      <c r="B4" s="25"/>
      <c r="C4" s="7"/>
      <c r="D4" s="25"/>
      <c r="E4" s="25"/>
      <c r="F4" s="184"/>
      <c r="G4" s="184"/>
      <c r="H4" s="184"/>
      <c r="I4" s="184"/>
      <c r="J4" s="25"/>
      <c r="K4" s="25"/>
      <c r="L4" s="25"/>
      <c r="M4" s="25"/>
      <c r="N4" s="201"/>
      <c r="O4" s="202"/>
      <c r="P4" s="26"/>
      <c r="Q4" s="25"/>
      <c r="R4" s="25"/>
      <c r="S4" s="25"/>
      <c r="T4" s="25"/>
      <c r="V4" s="25"/>
      <c r="W4" s="25"/>
    </row>
    <row r="5" spans="1:33" x14ac:dyDescent="0.35">
      <c r="A5" s="27"/>
      <c r="B5" s="28"/>
      <c r="C5" s="7"/>
      <c r="D5" s="29"/>
      <c r="E5" s="30"/>
      <c r="F5" s="30"/>
      <c r="G5" s="30"/>
      <c r="H5" s="30"/>
      <c r="I5" s="30"/>
      <c r="J5" s="30"/>
      <c r="K5" s="31"/>
      <c r="L5" s="31"/>
      <c r="M5" s="31"/>
      <c r="N5" s="203"/>
      <c r="O5" s="204"/>
      <c r="P5" s="31"/>
      <c r="Q5" s="31"/>
      <c r="R5" s="31"/>
      <c r="S5" s="31"/>
      <c r="T5" s="31"/>
      <c r="V5" s="31"/>
      <c r="W5" s="31"/>
    </row>
    <row r="6" spans="1:33" x14ac:dyDescent="0.25">
      <c r="A6" s="32" t="s">
        <v>4</v>
      </c>
      <c r="B6" s="25"/>
      <c r="C6" s="7"/>
      <c r="D6" s="33"/>
      <c r="E6" s="34"/>
      <c r="F6" s="34"/>
      <c r="G6" s="34"/>
      <c r="H6" s="34"/>
      <c r="I6" s="34"/>
      <c r="J6" s="34"/>
      <c r="K6" s="35"/>
      <c r="L6" s="35"/>
      <c r="M6" s="35"/>
      <c r="N6" s="197"/>
      <c r="O6" s="198"/>
      <c r="P6" s="35"/>
      <c r="Q6" s="35"/>
      <c r="R6" s="35"/>
      <c r="S6" s="35"/>
      <c r="T6" s="35"/>
      <c r="V6" s="35"/>
      <c r="W6" s="35"/>
    </row>
    <row r="7" spans="1:33" x14ac:dyDescent="0.25">
      <c r="A7" s="32" t="s">
        <v>5</v>
      </c>
      <c r="B7" s="25"/>
      <c r="C7" s="7"/>
      <c r="D7" s="33"/>
      <c r="E7" s="34"/>
      <c r="F7" s="34"/>
      <c r="G7" s="34"/>
      <c r="H7" s="34"/>
      <c r="I7" s="34"/>
      <c r="J7" s="34"/>
      <c r="K7" s="35"/>
      <c r="L7" s="35"/>
      <c r="M7" s="35"/>
      <c r="N7" s="197"/>
      <c r="O7" s="198"/>
      <c r="P7" s="35"/>
      <c r="Q7" s="35"/>
      <c r="R7" s="32"/>
      <c r="S7" s="35"/>
      <c r="T7" s="35"/>
      <c r="V7" s="35"/>
      <c r="W7" s="35"/>
    </row>
    <row r="8" spans="1:33" x14ac:dyDescent="0.25">
      <c r="A8" s="32" t="s">
        <v>7</v>
      </c>
      <c r="B8" s="25"/>
      <c r="C8" s="7"/>
      <c r="D8" s="33"/>
      <c r="E8" s="34"/>
      <c r="F8" s="34"/>
      <c r="G8" s="34"/>
      <c r="H8" s="34"/>
      <c r="I8" s="34"/>
      <c r="J8" s="34"/>
      <c r="K8" s="35"/>
      <c r="L8" s="35"/>
      <c r="M8" s="35"/>
      <c r="N8" s="197"/>
      <c r="O8" s="198"/>
      <c r="P8" s="35"/>
      <c r="Q8" s="35"/>
      <c r="R8" s="32"/>
      <c r="S8" s="35"/>
      <c r="T8" s="35"/>
      <c r="V8" s="35"/>
      <c r="W8" s="35"/>
    </row>
    <row r="9" spans="1:33" s="38" customFormat="1" ht="13" x14ac:dyDescent="0.3">
      <c r="A9" s="36"/>
      <c r="B9" s="37"/>
      <c r="D9" s="39"/>
      <c r="E9" s="40"/>
      <c r="F9" s="41"/>
      <c r="G9" s="41"/>
      <c r="H9" s="41"/>
      <c r="I9" s="41"/>
      <c r="J9" s="41"/>
      <c r="K9" s="42"/>
      <c r="L9" s="191" t="s">
        <v>4585</v>
      </c>
      <c r="M9" s="192"/>
      <c r="N9" s="192"/>
      <c r="O9" s="192"/>
      <c r="P9" s="192"/>
      <c r="Q9" s="192"/>
      <c r="R9" s="192"/>
      <c r="S9" s="192"/>
      <c r="T9" s="192"/>
      <c r="U9" s="192"/>
      <c r="V9" s="193"/>
      <c r="W9" s="42"/>
      <c r="X9" s="43"/>
      <c r="Y9" s="43"/>
      <c r="Z9" s="43"/>
      <c r="AA9" s="43"/>
      <c r="AB9" s="43"/>
      <c r="AC9" s="194" t="s">
        <v>4584</v>
      </c>
      <c r="AD9" s="195"/>
      <c r="AE9" s="195"/>
      <c r="AF9" s="196"/>
      <c r="AG9" s="44"/>
    </row>
    <row r="10" spans="1:33" s="38" customFormat="1" ht="13" x14ac:dyDescent="0.3">
      <c r="F10" s="188"/>
      <c r="G10" s="188"/>
      <c r="H10" s="188"/>
      <c r="I10" s="188"/>
      <c r="J10" s="188" t="s">
        <v>4560</v>
      </c>
      <c r="K10" s="45" t="s">
        <v>4561</v>
      </c>
      <c r="L10" s="45" t="s">
        <v>4562</v>
      </c>
      <c r="M10" s="45"/>
      <c r="N10" s="45"/>
      <c r="O10" s="45"/>
      <c r="P10" s="45"/>
      <c r="Q10" s="45"/>
      <c r="R10" s="45"/>
      <c r="S10" s="45"/>
      <c r="T10" s="45"/>
      <c r="U10" s="45"/>
      <c r="V10" s="45" t="s">
        <v>4566</v>
      </c>
      <c r="W10" s="45"/>
      <c r="X10" s="45" t="s">
        <v>4568</v>
      </c>
      <c r="Y10" s="45" t="s">
        <v>4569</v>
      </c>
      <c r="Z10" s="45" t="s">
        <v>4570</v>
      </c>
      <c r="AA10" s="45" t="s">
        <v>4571</v>
      </c>
      <c r="AB10" s="45" t="s">
        <v>4572</v>
      </c>
      <c r="AC10" s="45" t="s">
        <v>4573</v>
      </c>
      <c r="AD10" s="45" t="s">
        <v>4574</v>
      </c>
      <c r="AE10" s="45" t="s">
        <v>4575</v>
      </c>
      <c r="AF10" s="45" t="s">
        <v>95</v>
      </c>
      <c r="AG10" s="45" t="s">
        <v>4576</v>
      </c>
    </row>
    <row r="11" spans="1:33" s="38" customFormat="1" ht="91.5" thickBot="1" x14ac:dyDescent="0.4">
      <c r="A11" s="46" t="s">
        <v>4588</v>
      </c>
      <c r="B11" s="46" t="s">
        <v>4587</v>
      </c>
      <c r="C11" s="46" t="s">
        <v>4586</v>
      </c>
      <c r="D11" s="46" t="s">
        <v>8</v>
      </c>
      <c r="E11" s="46" t="s">
        <v>9</v>
      </c>
      <c r="F11" s="189" t="s">
        <v>5122</v>
      </c>
      <c r="G11" s="189" t="s">
        <v>5123</v>
      </c>
      <c r="H11" s="189" t="s">
        <v>5124</v>
      </c>
      <c r="I11" s="189" t="s">
        <v>5125</v>
      </c>
      <c r="J11" s="189" t="s">
        <v>5126</v>
      </c>
      <c r="K11" s="48" t="s">
        <v>4564</v>
      </c>
      <c r="L11" s="49" t="s">
        <v>4565</v>
      </c>
      <c r="M11" s="46" t="s">
        <v>10</v>
      </c>
      <c r="N11" s="46" t="s">
        <v>11</v>
      </c>
      <c r="O11" s="46" t="s">
        <v>12</v>
      </c>
      <c r="P11" s="46" t="s">
        <v>13</v>
      </c>
      <c r="Q11" s="46" t="s">
        <v>14</v>
      </c>
      <c r="R11" s="46" t="s">
        <v>15</v>
      </c>
      <c r="S11" s="46" t="s">
        <v>16</v>
      </c>
      <c r="T11" s="46" t="s">
        <v>17</v>
      </c>
      <c r="V11" s="50" t="s">
        <v>4567</v>
      </c>
      <c r="W11" s="46" t="s">
        <v>11</v>
      </c>
      <c r="X11" s="49" t="s">
        <v>4577</v>
      </c>
      <c r="Y11" s="49" t="s">
        <v>4578</v>
      </c>
      <c r="Z11" s="49" t="s">
        <v>4579</v>
      </c>
      <c r="AA11" s="49" t="s">
        <v>4580</v>
      </c>
      <c r="AB11" s="49" t="s">
        <v>4581</v>
      </c>
      <c r="AC11" s="49">
        <v>2018</v>
      </c>
      <c r="AD11" s="49">
        <v>2019</v>
      </c>
      <c r="AE11" s="49">
        <v>2020</v>
      </c>
      <c r="AF11" s="49" t="s">
        <v>4582</v>
      </c>
      <c r="AG11" s="51" t="s">
        <v>4583</v>
      </c>
    </row>
    <row r="12" spans="1:33" ht="15" thickBot="1" x14ac:dyDescent="0.4">
      <c r="A12" s="7"/>
      <c r="C12" s="7"/>
      <c r="D12" s="7"/>
      <c r="E12" s="7"/>
      <c r="F12" s="183"/>
      <c r="G12" s="183"/>
      <c r="H12" s="183"/>
      <c r="I12" s="183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V12" s="7"/>
      <c r="W12" s="7"/>
      <c r="AB12" s="52">
        <f>SUBTOTAL(9,AB14:AB895)</f>
        <v>2701778.9755056915</v>
      </c>
    </row>
    <row r="13" spans="1:33" s="174" customFormat="1" x14ac:dyDescent="0.35">
      <c r="F13" s="183"/>
      <c r="G13" s="183"/>
      <c r="H13" s="183"/>
      <c r="I13" s="183"/>
      <c r="AB13" s="178"/>
    </row>
    <row r="14" spans="1:33" x14ac:dyDescent="0.3">
      <c r="A14" s="53"/>
      <c r="B14" s="54" t="s">
        <v>33</v>
      </c>
      <c r="C14" s="55" t="s">
        <v>34</v>
      </c>
      <c r="D14" s="55"/>
      <c r="E14" s="56"/>
      <c r="F14" s="56"/>
      <c r="G14" s="56"/>
      <c r="H14" s="56"/>
      <c r="I14" s="56"/>
      <c r="J14" s="56"/>
      <c r="K14" s="57"/>
      <c r="L14" s="57"/>
      <c r="M14" s="57">
        <v>7663551.8399999999</v>
      </c>
      <c r="N14" s="57">
        <v>2598265.9645380601</v>
      </c>
      <c r="O14" s="57">
        <v>770057.40997479996</v>
      </c>
      <c r="P14" s="57">
        <v>125306.36777567001</v>
      </c>
      <c r="Q14" s="57">
        <v>2960.0563999999999</v>
      </c>
      <c r="R14" s="57">
        <v>260279.40457148201</v>
      </c>
      <c r="S14" s="57">
        <v>684803.55298166501</v>
      </c>
      <c r="T14" s="57">
        <v>266321.50742039998</v>
      </c>
      <c r="V14" s="57"/>
      <c r="W14" s="57">
        <v>3319638.3252672702</v>
      </c>
    </row>
    <row r="15" spans="1:33" ht="15" thickBot="1" x14ac:dyDescent="0.35">
      <c r="A15" s="58"/>
      <c r="B15" s="59" t="s">
        <v>18</v>
      </c>
      <c r="C15" s="60" t="s">
        <v>35</v>
      </c>
      <c r="D15" s="60"/>
      <c r="E15" s="61"/>
      <c r="F15" s="61"/>
      <c r="G15" s="61"/>
      <c r="H15" s="61"/>
      <c r="I15" s="61"/>
      <c r="J15" s="61"/>
      <c r="K15" s="62"/>
      <c r="L15" s="62"/>
      <c r="M15" s="62">
        <v>97174.13</v>
      </c>
      <c r="N15" s="62">
        <v>49338.9</v>
      </c>
      <c r="O15" s="62">
        <v>9244.6995793000006</v>
      </c>
      <c r="P15" s="62">
        <v>0</v>
      </c>
      <c r="Q15" s="62">
        <v>0</v>
      </c>
      <c r="R15" s="62">
        <v>3124.7084578034001</v>
      </c>
      <c r="S15" s="62">
        <v>11332.548553962301</v>
      </c>
      <c r="T15" s="62">
        <v>5874.5481422971898</v>
      </c>
      <c r="V15" s="62"/>
      <c r="W15" s="62">
        <v>100954.98</v>
      </c>
    </row>
    <row r="16" spans="1:33" ht="20.5" thickBot="1" x14ac:dyDescent="0.25">
      <c r="A16" s="8">
        <v>1</v>
      </c>
      <c r="B16" s="9" t="s">
        <v>156</v>
      </c>
      <c r="C16" s="10" t="s">
        <v>157</v>
      </c>
      <c r="D16" s="10" t="s">
        <v>92</v>
      </c>
      <c r="E16" s="11">
        <v>0</v>
      </c>
      <c r="F16" s="11">
        <v>47.441000000000003</v>
      </c>
      <c r="G16" s="11">
        <v>47.441000000000003</v>
      </c>
      <c r="H16" s="11"/>
      <c r="I16" s="11">
        <f>H16*0.5</f>
        <v>0</v>
      </c>
      <c r="J16" s="11">
        <f>F16-G16-I16</f>
        <v>0</v>
      </c>
      <c r="K16" s="12">
        <v>578.01</v>
      </c>
      <c r="L16" s="12">
        <v>646.01</v>
      </c>
      <c r="M16" s="12">
        <v>30647.360000000001</v>
      </c>
      <c r="N16" s="12">
        <v>0</v>
      </c>
      <c r="O16" s="12">
        <v>8388.8117542</v>
      </c>
      <c r="P16" s="12">
        <v>0</v>
      </c>
      <c r="Q16" s="12">
        <v>0</v>
      </c>
      <c r="R16" s="12">
        <v>2835.4183729196002</v>
      </c>
      <c r="S16" s="12">
        <v>7260.5537893962501</v>
      </c>
      <c r="T16" s="13">
        <v>3763.7140994762199</v>
      </c>
      <c r="V16" s="12">
        <v>715.16</v>
      </c>
      <c r="W16" s="12">
        <v>0</v>
      </c>
    </row>
    <row r="17" spans="1:34" ht="20.5" thickBot="1" x14ac:dyDescent="0.25">
      <c r="A17" s="8">
        <v>3</v>
      </c>
      <c r="B17" s="9" t="s">
        <v>158</v>
      </c>
      <c r="C17" s="10" t="s">
        <v>159</v>
      </c>
      <c r="D17" s="10" t="s">
        <v>92</v>
      </c>
      <c r="E17" s="11">
        <v>0</v>
      </c>
      <c r="F17" s="11">
        <v>47.441000000000003</v>
      </c>
      <c r="G17" s="11">
        <v>47.441000000000003</v>
      </c>
      <c r="H17" s="11"/>
      <c r="I17" s="11">
        <f t="shared" ref="I17:I80" si="0">H17*0.5</f>
        <v>0</v>
      </c>
      <c r="J17" s="11">
        <f t="shared" ref="J17:J80" si="1">F17-G17-I17</f>
        <v>0</v>
      </c>
      <c r="K17" s="12">
        <v>375.39</v>
      </c>
      <c r="L17" s="12">
        <v>249.58</v>
      </c>
      <c r="M17" s="12">
        <v>11840.32</v>
      </c>
      <c r="N17" s="12">
        <v>0</v>
      </c>
      <c r="O17" s="12">
        <v>615.39041970000005</v>
      </c>
      <c r="P17" s="12">
        <v>0</v>
      </c>
      <c r="Q17" s="12">
        <v>0</v>
      </c>
      <c r="R17" s="12">
        <v>208.0019618586</v>
      </c>
      <c r="S17" s="12">
        <v>2805.0445668986799</v>
      </c>
      <c r="T17" s="13">
        <v>1454.0744538680201</v>
      </c>
      <c r="V17" s="12">
        <v>297.85000000000002</v>
      </c>
      <c r="W17" s="12">
        <v>0</v>
      </c>
    </row>
    <row r="18" spans="1:34" ht="20.5" thickBot="1" x14ac:dyDescent="0.25">
      <c r="A18" s="8">
        <v>4</v>
      </c>
      <c r="B18" s="9" t="s">
        <v>161</v>
      </c>
      <c r="C18" s="10" t="s">
        <v>162</v>
      </c>
      <c r="D18" s="10" t="s">
        <v>92</v>
      </c>
      <c r="E18" s="11">
        <v>0</v>
      </c>
      <c r="F18" s="11">
        <v>237.20500000000001</v>
      </c>
      <c r="G18" s="11">
        <v>237.20500000000001</v>
      </c>
      <c r="H18" s="11"/>
      <c r="I18" s="11">
        <f t="shared" si="0"/>
        <v>0</v>
      </c>
      <c r="J18" s="11">
        <f t="shared" si="1"/>
        <v>0</v>
      </c>
      <c r="K18" s="12">
        <v>27.37</v>
      </c>
      <c r="L18" s="12">
        <v>18.91</v>
      </c>
      <c r="M18" s="12">
        <v>4485.55</v>
      </c>
      <c r="N18" s="12">
        <v>0</v>
      </c>
      <c r="O18" s="12">
        <v>176.83632750000001</v>
      </c>
      <c r="P18" s="12">
        <v>0</v>
      </c>
      <c r="Q18" s="12">
        <v>0</v>
      </c>
      <c r="R18" s="12">
        <v>59.770678695000001</v>
      </c>
      <c r="S18" s="12">
        <v>1062.7109516421499</v>
      </c>
      <c r="T18" s="13">
        <v>550.88637979720102</v>
      </c>
      <c r="V18" s="12">
        <v>23.05</v>
      </c>
      <c r="W18" s="12">
        <v>0</v>
      </c>
    </row>
    <row r="19" spans="1:34" ht="20.5" thickBot="1" x14ac:dyDescent="0.25">
      <c r="A19" s="8">
        <v>5</v>
      </c>
      <c r="B19" s="9" t="s">
        <v>163</v>
      </c>
      <c r="C19" s="10" t="s">
        <v>164</v>
      </c>
      <c r="D19" s="10" t="s">
        <v>139</v>
      </c>
      <c r="E19" s="11">
        <v>0</v>
      </c>
      <c r="F19" s="177">
        <v>75.906000000000006</v>
      </c>
      <c r="G19" s="177">
        <v>75.906000000000006</v>
      </c>
      <c r="H19" s="177"/>
      <c r="I19" s="177">
        <f t="shared" si="0"/>
        <v>0</v>
      </c>
      <c r="J19" s="177">
        <f t="shared" si="1"/>
        <v>0</v>
      </c>
      <c r="K19" s="12">
        <v>394.13</v>
      </c>
      <c r="L19" s="12">
        <v>650</v>
      </c>
      <c r="M19" s="12">
        <v>49338.9</v>
      </c>
      <c r="N19" s="12">
        <v>49338.9</v>
      </c>
      <c r="O19" s="12">
        <v>0</v>
      </c>
      <c r="P19" s="12">
        <v>0</v>
      </c>
      <c r="Q19" s="12">
        <v>0</v>
      </c>
      <c r="R19" s="12">
        <v>0</v>
      </c>
      <c r="S19" s="12">
        <v>0</v>
      </c>
      <c r="T19" s="13">
        <v>0</v>
      </c>
      <c r="V19" s="12">
        <v>1330</v>
      </c>
      <c r="W19" s="12">
        <v>100954.98</v>
      </c>
    </row>
    <row r="20" spans="1:34" ht="18.5" thickBot="1" x14ac:dyDescent="0.25">
      <c r="A20" s="63"/>
      <c r="B20" s="64" t="s">
        <v>165</v>
      </c>
      <c r="C20" s="65" t="s">
        <v>166</v>
      </c>
      <c r="D20" s="65" t="s">
        <v>139</v>
      </c>
      <c r="E20" s="66">
        <v>1</v>
      </c>
      <c r="F20" s="175">
        <v>75.906000000000006</v>
      </c>
      <c r="G20" s="175">
        <v>75.906000000000006</v>
      </c>
      <c r="H20" s="175"/>
      <c r="I20" s="175">
        <f t="shared" si="0"/>
        <v>0</v>
      </c>
      <c r="J20" s="175">
        <f t="shared" si="1"/>
        <v>0</v>
      </c>
      <c r="K20" s="1">
        <v>650</v>
      </c>
      <c r="L20" s="1">
        <v>650</v>
      </c>
      <c r="M20" s="1">
        <v>49338.9</v>
      </c>
      <c r="N20" s="1">
        <v>49338.9</v>
      </c>
      <c r="O20" s="1"/>
      <c r="P20" s="1"/>
      <c r="Q20" s="1"/>
      <c r="R20" s="1"/>
      <c r="S20" s="1"/>
      <c r="T20" s="1"/>
      <c r="V20" s="1">
        <v>1330</v>
      </c>
      <c r="W20" s="1">
        <v>100954.98</v>
      </c>
      <c r="X20" s="15">
        <f t="shared" ref="X20" si="2">V20/L20</f>
        <v>2.046153846153846</v>
      </c>
      <c r="Y20" s="15">
        <f t="shared" ref="Y20" si="3">X20-AF20</f>
        <v>2.0205018346150125</v>
      </c>
      <c r="Z20" s="16">
        <f t="shared" ref="Z20" si="4">K20*Y20</f>
        <v>1313.3261924997582</v>
      </c>
      <c r="AA20" s="16">
        <f t="shared" ref="AA20" si="5">Z20-K20</f>
        <v>663.32619249975824</v>
      </c>
      <c r="AB20" s="16">
        <f t="shared" ref="AB20" si="6">J20*AA20</f>
        <v>0</v>
      </c>
      <c r="AC20" s="15">
        <f t="shared" ref="AC20" si="7">104.584835545197%-100%</f>
        <v>4.5848355451969969E-2</v>
      </c>
      <c r="AD20" s="15">
        <f t="shared" ref="AD20" si="8">101.199262415129%-100%</f>
        <v>1.1992624151289988E-2</v>
      </c>
      <c r="AE20" s="15">
        <f t="shared" ref="AE20" si="9">101.911505501324%-100%</f>
        <v>1.9115055013239957E-2</v>
      </c>
      <c r="AF20" s="15">
        <f t="shared" ref="AF20" si="10">AVERAGE(AC20:AE20)</f>
        <v>2.5652011538833303E-2</v>
      </c>
      <c r="AH20" s="21"/>
    </row>
    <row r="21" spans="1:34" ht="15" thickBot="1" x14ac:dyDescent="0.25">
      <c r="A21" s="8">
        <v>366</v>
      </c>
      <c r="B21" s="9" t="s">
        <v>167</v>
      </c>
      <c r="C21" s="10" t="s">
        <v>168</v>
      </c>
      <c r="D21" s="10" t="s">
        <v>92</v>
      </c>
      <c r="E21" s="11">
        <v>0</v>
      </c>
      <c r="F21" s="11">
        <v>47.441000000000003</v>
      </c>
      <c r="G21" s="11">
        <v>47.441000000000003</v>
      </c>
      <c r="H21" s="11"/>
      <c r="I21" s="11">
        <f t="shared" si="0"/>
        <v>0</v>
      </c>
      <c r="J21" s="11">
        <f t="shared" si="1"/>
        <v>0</v>
      </c>
      <c r="K21" s="12">
        <v>22.43</v>
      </c>
      <c r="L21" s="12">
        <v>18.170000000000002</v>
      </c>
      <c r="M21" s="12">
        <v>862</v>
      </c>
      <c r="N21" s="12">
        <v>0</v>
      </c>
      <c r="O21" s="12">
        <v>63.661077900000002</v>
      </c>
      <c r="P21" s="12">
        <v>0</v>
      </c>
      <c r="Q21" s="12">
        <v>0</v>
      </c>
      <c r="R21" s="12">
        <v>21.5174443302</v>
      </c>
      <c r="S21" s="12">
        <v>204.239246025174</v>
      </c>
      <c r="T21" s="13">
        <v>105.87320915575199</v>
      </c>
      <c r="V21" s="12">
        <v>20.72</v>
      </c>
      <c r="W21" s="12">
        <v>0</v>
      </c>
    </row>
    <row r="22" spans="1:34" ht="15" thickBot="1" x14ac:dyDescent="0.35">
      <c r="A22" s="58"/>
      <c r="B22" s="59" t="s">
        <v>19</v>
      </c>
      <c r="C22" s="60" t="s">
        <v>169</v>
      </c>
      <c r="D22" s="60"/>
      <c r="E22" s="61"/>
      <c r="F22" s="61"/>
      <c r="G22" s="61"/>
      <c r="H22" s="61"/>
      <c r="I22" s="61"/>
      <c r="J22" s="61"/>
      <c r="K22" s="62"/>
      <c r="L22" s="62"/>
      <c r="M22" s="62">
        <v>486091.25</v>
      </c>
      <c r="N22" s="62">
        <v>369320.70492134098</v>
      </c>
      <c r="O22" s="62">
        <v>42863.531131399999</v>
      </c>
      <c r="P22" s="62">
        <v>1408.1615919999999</v>
      </c>
      <c r="Q22" s="62">
        <v>804.25072</v>
      </c>
      <c r="R22" s="62">
        <v>14487.8735224132</v>
      </c>
      <c r="S22" s="62">
        <v>37187.772405597898</v>
      </c>
      <c r="T22" s="62">
        <v>14340.126973246401</v>
      </c>
      <c r="V22" s="62"/>
      <c r="W22" s="62">
        <v>463888.16348866897</v>
      </c>
    </row>
    <row r="23" spans="1:34" ht="20.5" thickBot="1" x14ac:dyDescent="0.25">
      <c r="A23" s="8">
        <v>6</v>
      </c>
      <c r="B23" s="9" t="s">
        <v>170</v>
      </c>
      <c r="C23" s="10" t="s">
        <v>171</v>
      </c>
      <c r="D23" s="10" t="s">
        <v>92</v>
      </c>
      <c r="E23" s="11">
        <v>0</v>
      </c>
      <c r="F23" s="11">
        <v>42.628999999999998</v>
      </c>
      <c r="G23" s="11"/>
      <c r="H23" s="11">
        <v>42.628999999999998</v>
      </c>
      <c r="I23" s="11">
        <f t="shared" si="0"/>
        <v>21.314499999999999</v>
      </c>
      <c r="J23" s="11">
        <f t="shared" si="1"/>
        <v>21.314499999999999</v>
      </c>
      <c r="K23" s="12">
        <v>1380.1</v>
      </c>
      <c r="L23" s="12">
        <v>1031.22</v>
      </c>
      <c r="M23" s="12">
        <v>43959.88</v>
      </c>
      <c r="N23" s="12">
        <v>29373.086159999999</v>
      </c>
      <c r="O23" s="12">
        <v>5504.8319714999998</v>
      </c>
      <c r="P23" s="12">
        <v>0</v>
      </c>
      <c r="Q23" s="12">
        <v>0</v>
      </c>
      <c r="R23" s="12">
        <v>1860.633206367</v>
      </c>
      <c r="S23" s="12">
        <v>4645.4081033841903</v>
      </c>
      <c r="T23" s="13">
        <v>1791.3345633751701</v>
      </c>
      <c r="V23" s="12">
        <v>1216.46</v>
      </c>
      <c r="W23" s="12">
        <v>33762.167999999998</v>
      </c>
    </row>
    <row r="24" spans="1:34" ht="15" thickBot="1" x14ac:dyDescent="0.25">
      <c r="A24" s="63"/>
      <c r="B24" s="64" t="s">
        <v>172</v>
      </c>
      <c r="C24" s="65" t="s">
        <v>173</v>
      </c>
      <c r="D24" s="65" t="s">
        <v>139</v>
      </c>
      <c r="E24" s="66">
        <v>1.98</v>
      </c>
      <c r="F24" s="66">
        <v>84.405420000000007</v>
      </c>
      <c r="G24" s="66"/>
      <c r="H24" s="66">
        <v>84.405420000000007</v>
      </c>
      <c r="I24" s="66">
        <f t="shared" si="0"/>
        <v>42.202710000000003</v>
      </c>
      <c r="J24" s="66">
        <f t="shared" si="1"/>
        <v>42.202710000000003</v>
      </c>
      <c r="K24" s="1">
        <v>348</v>
      </c>
      <c r="L24" s="1">
        <v>348</v>
      </c>
      <c r="M24" s="1">
        <v>29373.086159999999</v>
      </c>
      <c r="N24" s="1">
        <v>29373.086159999999</v>
      </c>
      <c r="O24" s="1"/>
      <c r="P24" s="1"/>
      <c r="Q24" s="1"/>
      <c r="R24" s="1"/>
      <c r="S24" s="1"/>
      <c r="T24" s="1"/>
      <c r="V24" s="1">
        <v>400</v>
      </c>
      <c r="W24" s="1">
        <v>33762.167999999998</v>
      </c>
      <c r="X24" s="15">
        <f t="shared" ref="X24" si="11">V24/L24</f>
        <v>1.1494252873563218</v>
      </c>
      <c r="Y24" s="15">
        <f t="shared" ref="Y24" si="12">X24-AF24</f>
        <v>1.1237732758174885</v>
      </c>
      <c r="Z24" s="16">
        <f t="shared" ref="Z24" si="13">K24*Y24</f>
        <v>391.07309998448602</v>
      </c>
      <c r="AA24" s="16">
        <f t="shared" ref="AA24" si="14">Z24-K24</f>
        <v>43.073099984486021</v>
      </c>
      <c r="AB24" s="16">
        <f t="shared" ref="AB24" si="15">J24*AA24</f>
        <v>1817.8015474462682</v>
      </c>
      <c r="AC24" s="15">
        <f t="shared" ref="AC24" si="16">104.584835545197%-100%</f>
        <v>4.5848355451969969E-2</v>
      </c>
      <c r="AD24" s="15">
        <f t="shared" ref="AD24" si="17">101.199262415129%-100%</f>
        <v>1.1992624151289988E-2</v>
      </c>
      <c r="AE24" s="15">
        <f t="shared" ref="AE24" si="18">101.911505501324%-100%</f>
        <v>1.9115055013239957E-2</v>
      </c>
      <c r="AF24" s="15">
        <f t="shared" ref="AF24" si="19">AVERAGE(AC24:AE24)</f>
        <v>2.5652011538833303E-2</v>
      </c>
      <c r="AH24" s="21"/>
    </row>
    <row r="25" spans="1:34" ht="15" thickBot="1" x14ac:dyDescent="0.25">
      <c r="A25" s="8">
        <v>7</v>
      </c>
      <c r="B25" s="9" t="s">
        <v>174</v>
      </c>
      <c r="C25" s="10" t="s">
        <v>175</v>
      </c>
      <c r="D25" s="10" t="s">
        <v>139</v>
      </c>
      <c r="E25" s="11">
        <v>0</v>
      </c>
      <c r="F25" s="11">
        <v>0.13800000000000001</v>
      </c>
      <c r="G25" s="11"/>
      <c r="H25" s="11">
        <v>0.13800000000000001</v>
      </c>
      <c r="I25" s="11">
        <f t="shared" si="0"/>
        <v>6.9000000000000006E-2</v>
      </c>
      <c r="J25" s="11">
        <f t="shared" si="1"/>
        <v>6.9000000000000006E-2</v>
      </c>
      <c r="K25" s="12">
        <v>37377.629999999997</v>
      </c>
      <c r="L25" s="12">
        <v>41346.86</v>
      </c>
      <c r="M25" s="12">
        <v>5705.87</v>
      </c>
      <c r="N25" s="12">
        <v>4250.6844179999998</v>
      </c>
      <c r="O25" s="12">
        <v>513.07111080000004</v>
      </c>
      <c r="P25" s="12">
        <v>0</v>
      </c>
      <c r="Q25" s="12">
        <v>0</v>
      </c>
      <c r="R25" s="12">
        <v>173.4180354504</v>
      </c>
      <c r="S25" s="12">
        <v>463.43372251672798</v>
      </c>
      <c r="T25" s="13">
        <v>178.706547735398</v>
      </c>
      <c r="V25" s="12">
        <v>61956.78</v>
      </c>
      <c r="W25" s="12">
        <v>6786.7436760000001</v>
      </c>
    </row>
    <row r="26" spans="1:34" ht="18" x14ac:dyDescent="0.2">
      <c r="A26" s="63"/>
      <c r="B26" s="64" t="s">
        <v>176</v>
      </c>
      <c r="C26" s="65" t="s">
        <v>177</v>
      </c>
      <c r="D26" s="65" t="s">
        <v>139</v>
      </c>
      <c r="E26" s="66">
        <v>0.51500000000000001</v>
      </c>
      <c r="F26" s="66">
        <v>7.1069999999999994E-2</v>
      </c>
      <c r="G26" s="66"/>
      <c r="H26" s="66">
        <v>7.1069999999999994E-2</v>
      </c>
      <c r="I26" s="66">
        <f t="shared" si="0"/>
        <v>3.5534999999999997E-2</v>
      </c>
      <c r="J26" s="66">
        <f t="shared" si="1"/>
        <v>3.5534999999999997E-2</v>
      </c>
      <c r="K26" s="1">
        <v>26600</v>
      </c>
      <c r="L26" s="1">
        <v>26600</v>
      </c>
      <c r="M26" s="1">
        <v>1890.462</v>
      </c>
      <c r="N26" s="1">
        <v>1890.462</v>
      </c>
      <c r="O26" s="1"/>
      <c r="P26" s="1"/>
      <c r="Q26" s="1"/>
      <c r="R26" s="1"/>
      <c r="S26" s="1"/>
      <c r="T26" s="1"/>
      <c r="V26" s="1">
        <v>43100</v>
      </c>
      <c r="W26" s="1">
        <v>3063.1170000000002</v>
      </c>
      <c r="X26" s="15">
        <f t="shared" ref="X26:X29" si="20">V26/L26</f>
        <v>1.6203007518796992</v>
      </c>
      <c r="Y26" s="15">
        <f t="shared" ref="Y26:Y29" si="21">X26-AF26</f>
        <v>1.594648740340866</v>
      </c>
      <c r="Z26" s="16">
        <f t="shared" ref="Z26:Z29" si="22">K26*Y26</f>
        <v>42417.656493067036</v>
      </c>
      <c r="AA26" s="16">
        <f t="shared" ref="AA26:AA29" si="23">Z26-K26</f>
        <v>15817.656493067036</v>
      </c>
      <c r="AB26" s="16">
        <f t="shared" ref="AB26:AB29" si="24">J26*AA26</f>
        <v>562.08042348113702</v>
      </c>
      <c r="AC26" s="15">
        <f t="shared" ref="AC26:AC29" si="25">104.584835545197%-100%</f>
        <v>4.5848355451969969E-2</v>
      </c>
      <c r="AD26" s="15">
        <f t="shared" ref="AD26:AD29" si="26">101.199262415129%-100%</f>
        <v>1.1992624151289988E-2</v>
      </c>
      <c r="AE26" s="15">
        <f t="shared" ref="AE26:AE29" si="27">101.911505501324%-100%</f>
        <v>1.9115055013239957E-2</v>
      </c>
      <c r="AF26" s="15">
        <f t="shared" ref="AF26:AF29" si="28">AVERAGE(AC26:AE26)</f>
        <v>2.5652011538833303E-2</v>
      </c>
      <c r="AH26" s="21"/>
    </row>
    <row r="27" spans="1:34" ht="18" x14ac:dyDescent="0.2">
      <c r="A27" s="63"/>
      <c r="B27" s="64" t="s">
        <v>178</v>
      </c>
      <c r="C27" s="65" t="s">
        <v>179</v>
      </c>
      <c r="D27" s="65" t="s">
        <v>139</v>
      </c>
      <c r="E27" s="66">
        <v>0.51500000000000001</v>
      </c>
      <c r="F27" s="66">
        <v>7.1069999999999994E-2</v>
      </c>
      <c r="G27" s="66"/>
      <c r="H27" s="66">
        <v>7.1069999999999994E-2</v>
      </c>
      <c r="I27" s="66">
        <f t="shared" si="0"/>
        <v>3.5534999999999997E-2</v>
      </c>
      <c r="J27" s="66">
        <f t="shared" si="1"/>
        <v>3.5534999999999997E-2</v>
      </c>
      <c r="K27" s="1">
        <v>25900</v>
      </c>
      <c r="L27" s="1">
        <v>25900</v>
      </c>
      <c r="M27" s="1">
        <v>1840.713</v>
      </c>
      <c r="N27" s="1">
        <v>1840.713</v>
      </c>
      <c r="O27" s="1"/>
      <c r="P27" s="1"/>
      <c r="Q27" s="1"/>
      <c r="R27" s="1"/>
      <c r="S27" s="1"/>
      <c r="T27" s="1"/>
      <c r="V27" s="1">
        <v>43200</v>
      </c>
      <c r="W27" s="1">
        <v>3070.2240000000002</v>
      </c>
      <c r="X27" s="15">
        <f t="shared" si="20"/>
        <v>1.667953667953668</v>
      </c>
      <c r="Y27" s="15">
        <f t="shared" si="21"/>
        <v>1.6423016564148347</v>
      </c>
      <c r="Z27" s="16">
        <f t="shared" si="22"/>
        <v>42535.612901144217</v>
      </c>
      <c r="AA27" s="16">
        <f t="shared" si="23"/>
        <v>16635.612901144217</v>
      </c>
      <c r="AB27" s="16">
        <f t="shared" si="24"/>
        <v>591.14650444215965</v>
      </c>
      <c r="AC27" s="15">
        <f t="shared" si="25"/>
        <v>4.5848355451969969E-2</v>
      </c>
      <c r="AD27" s="15">
        <f t="shared" si="26"/>
        <v>1.1992624151289988E-2</v>
      </c>
      <c r="AE27" s="15">
        <f t="shared" si="27"/>
        <v>1.9115055013239957E-2</v>
      </c>
      <c r="AF27" s="15">
        <f t="shared" si="28"/>
        <v>2.5652011538833303E-2</v>
      </c>
      <c r="AH27" s="21"/>
    </row>
    <row r="28" spans="1:34" x14ac:dyDescent="0.2">
      <c r="A28" s="63"/>
      <c r="B28" s="64" t="s">
        <v>180</v>
      </c>
      <c r="C28" s="65" t="s">
        <v>181</v>
      </c>
      <c r="D28" s="65" t="s">
        <v>98</v>
      </c>
      <c r="E28" s="66">
        <v>10.210000000000001</v>
      </c>
      <c r="F28" s="66">
        <v>1.4089799999999999</v>
      </c>
      <c r="G28" s="66"/>
      <c r="H28" s="66">
        <v>1.4089799999999999</v>
      </c>
      <c r="I28" s="66">
        <f t="shared" si="0"/>
        <v>0.70448999999999995</v>
      </c>
      <c r="J28" s="66">
        <f t="shared" si="1"/>
        <v>0.70448999999999995</v>
      </c>
      <c r="K28" s="1">
        <v>34.1</v>
      </c>
      <c r="L28" s="1">
        <v>34.1</v>
      </c>
      <c r="M28" s="1">
        <v>48.046218000000003</v>
      </c>
      <c r="N28" s="1">
        <v>48.046218000000003</v>
      </c>
      <c r="O28" s="1"/>
      <c r="P28" s="1"/>
      <c r="Q28" s="1"/>
      <c r="R28" s="1"/>
      <c r="S28" s="1"/>
      <c r="T28" s="1"/>
      <c r="V28" s="1">
        <v>56.2</v>
      </c>
      <c r="W28" s="1">
        <v>79.184675999999996</v>
      </c>
      <c r="X28" s="15">
        <f t="shared" si="20"/>
        <v>1.6480938416422288</v>
      </c>
      <c r="Y28" s="15">
        <f t="shared" si="21"/>
        <v>1.6224418301033956</v>
      </c>
      <c r="Z28" s="16">
        <f t="shared" si="22"/>
        <v>55.325266406525792</v>
      </c>
      <c r="AA28" s="16">
        <f t="shared" si="23"/>
        <v>21.22526640652579</v>
      </c>
      <c r="AB28" s="16">
        <f t="shared" si="24"/>
        <v>14.952987930733354</v>
      </c>
      <c r="AC28" s="15">
        <f t="shared" si="25"/>
        <v>4.5848355451969969E-2</v>
      </c>
      <c r="AD28" s="15">
        <f t="shared" si="26"/>
        <v>1.1992624151289988E-2</v>
      </c>
      <c r="AE28" s="15">
        <f t="shared" si="27"/>
        <v>1.9115055013239957E-2</v>
      </c>
      <c r="AF28" s="15">
        <f t="shared" si="28"/>
        <v>2.5652011538833303E-2</v>
      </c>
      <c r="AH28" s="21"/>
    </row>
    <row r="29" spans="1:34" ht="18.5" thickBot="1" x14ac:dyDescent="0.25">
      <c r="A29" s="63"/>
      <c r="B29" s="64" t="s">
        <v>182</v>
      </c>
      <c r="C29" s="65" t="s">
        <v>183</v>
      </c>
      <c r="D29" s="65" t="s">
        <v>184</v>
      </c>
      <c r="E29" s="66">
        <v>2.19</v>
      </c>
      <c r="F29" s="66">
        <v>0.30221999999999999</v>
      </c>
      <c r="G29" s="66"/>
      <c r="H29" s="66">
        <v>0.30221999999999999</v>
      </c>
      <c r="I29" s="66">
        <f t="shared" si="0"/>
        <v>0.15110999999999999</v>
      </c>
      <c r="J29" s="66">
        <f t="shared" si="1"/>
        <v>0.15110999999999999</v>
      </c>
      <c r="K29" s="1">
        <v>1560</v>
      </c>
      <c r="L29" s="1">
        <v>1560</v>
      </c>
      <c r="M29" s="1">
        <v>471.46319999999997</v>
      </c>
      <c r="N29" s="1">
        <v>471.46319999999997</v>
      </c>
      <c r="O29" s="1"/>
      <c r="P29" s="1"/>
      <c r="Q29" s="1"/>
      <c r="R29" s="1"/>
      <c r="S29" s="1"/>
      <c r="T29" s="1"/>
      <c r="V29" s="1">
        <v>1900</v>
      </c>
      <c r="W29" s="1">
        <v>574.21799999999996</v>
      </c>
      <c r="X29" s="15">
        <f t="shared" si="20"/>
        <v>1.2179487179487178</v>
      </c>
      <c r="Y29" s="15">
        <f t="shared" si="21"/>
        <v>1.1922967064098846</v>
      </c>
      <c r="Z29" s="16">
        <f t="shared" si="22"/>
        <v>1859.98286199942</v>
      </c>
      <c r="AA29" s="16">
        <f t="shared" si="23"/>
        <v>299.98286199942004</v>
      </c>
      <c r="AB29" s="16">
        <f t="shared" si="24"/>
        <v>45.330410276732358</v>
      </c>
      <c r="AC29" s="15">
        <f t="shared" si="25"/>
        <v>4.5848355451969969E-2</v>
      </c>
      <c r="AD29" s="15">
        <f t="shared" si="26"/>
        <v>1.1992624151289988E-2</v>
      </c>
      <c r="AE29" s="15">
        <f t="shared" si="27"/>
        <v>1.9115055013239957E-2</v>
      </c>
      <c r="AF29" s="15">
        <f t="shared" si="28"/>
        <v>2.5652011538833303E-2</v>
      </c>
      <c r="AH29" s="21"/>
    </row>
    <row r="30" spans="1:34" ht="15" thickBot="1" x14ac:dyDescent="0.25">
      <c r="A30" s="8">
        <v>8</v>
      </c>
      <c r="B30" s="9" t="s">
        <v>185</v>
      </c>
      <c r="C30" s="10" t="s">
        <v>186</v>
      </c>
      <c r="D30" s="10" t="s">
        <v>92</v>
      </c>
      <c r="E30" s="11">
        <v>0</v>
      </c>
      <c r="F30" s="11">
        <v>1.0640000000000001</v>
      </c>
      <c r="G30" s="11"/>
      <c r="H30" s="11">
        <v>1.0640000000000001</v>
      </c>
      <c r="I30" s="11">
        <f t="shared" si="0"/>
        <v>0.53200000000000003</v>
      </c>
      <c r="J30" s="11">
        <f t="shared" si="1"/>
        <v>0.53200000000000003</v>
      </c>
      <c r="K30" s="12">
        <v>5175.3599999999997</v>
      </c>
      <c r="L30" s="12">
        <v>3345.75</v>
      </c>
      <c r="M30" s="12">
        <v>3559.88</v>
      </c>
      <c r="N30" s="12">
        <v>3314.4886939920002</v>
      </c>
      <c r="O30" s="12">
        <v>96.877519199999995</v>
      </c>
      <c r="P30" s="12">
        <v>0</v>
      </c>
      <c r="Q30" s="12">
        <v>0</v>
      </c>
      <c r="R30" s="12">
        <v>32.744601489600001</v>
      </c>
      <c r="S30" s="12">
        <v>78.149376153071998</v>
      </c>
      <c r="T30" s="13">
        <v>30.135496277974099</v>
      </c>
      <c r="V30" s="12">
        <v>3721.75</v>
      </c>
      <c r="W30" s="12">
        <v>3665.699042488</v>
      </c>
    </row>
    <row r="31" spans="1:34" x14ac:dyDescent="0.2">
      <c r="A31" s="63"/>
      <c r="B31" s="64" t="s">
        <v>187</v>
      </c>
      <c r="C31" s="65" t="s">
        <v>188</v>
      </c>
      <c r="D31" s="65" t="s">
        <v>92</v>
      </c>
      <c r="E31" s="66">
        <v>9.1499999999999998E-2</v>
      </c>
      <c r="F31" s="66">
        <v>9.7355999999999998E-2</v>
      </c>
      <c r="G31" s="66"/>
      <c r="H31" s="66">
        <v>9.7355999999999998E-2</v>
      </c>
      <c r="I31" s="66">
        <f t="shared" si="0"/>
        <v>4.8677999999999999E-2</v>
      </c>
      <c r="J31" s="66">
        <f t="shared" si="1"/>
        <v>4.8677999999999999E-2</v>
      </c>
      <c r="K31" s="1">
        <v>45.7</v>
      </c>
      <c r="L31" s="1">
        <v>45.7</v>
      </c>
      <c r="M31" s="1">
        <v>4.4491692</v>
      </c>
      <c r="N31" s="1">
        <v>4.4491692</v>
      </c>
      <c r="O31" s="1"/>
      <c r="P31" s="1"/>
      <c r="Q31" s="1"/>
      <c r="R31" s="1"/>
      <c r="S31" s="1"/>
      <c r="T31" s="1"/>
      <c r="V31" s="1">
        <v>52.8</v>
      </c>
      <c r="W31" s="1">
        <v>5.1403968000000004</v>
      </c>
      <c r="X31" s="15">
        <f t="shared" ref="X31:X33" si="29">V31/L31</f>
        <v>1.1553610503282274</v>
      </c>
      <c r="Y31" s="15">
        <f t="shared" ref="Y31:Y33" si="30">X31-AF31</f>
        <v>1.1297090387893942</v>
      </c>
      <c r="Z31" s="16">
        <f t="shared" ref="Z31:Z33" si="31">K31*Y31</f>
        <v>51.627703072675317</v>
      </c>
      <c r="AA31" s="16">
        <f t="shared" ref="AA31:AA33" si="32">Z31-K31</f>
        <v>5.9277030726753139</v>
      </c>
      <c r="AB31" s="16">
        <f t="shared" ref="AB31:AB33" si="33">J31*AA31</f>
        <v>0.28854873017168892</v>
      </c>
      <c r="AC31" s="15">
        <f t="shared" ref="AC31:AC33" si="34">104.584835545197%-100%</f>
        <v>4.5848355451969969E-2</v>
      </c>
      <c r="AD31" s="15">
        <f t="shared" ref="AD31:AD33" si="35">101.199262415129%-100%</f>
        <v>1.1992624151289988E-2</v>
      </c>
      <c r="AE31" s="15">
        <f t="shared" ref="AE31:AE33" si="36">101.911505501324%-100%</f>
        <v>1.9115055013239957E-2</v>
      </c>
      <c r="AF31" s="15">
        <f t="shared" ref="AF31:AF33" si="37">AVERAGE(AC31:AE31)</f>
        <v>2.5652011538833303E-2</v>
      </c>
      <c r="AH31" s="21"/>
    </row>
    <row r="32" spans="1:34" x14ac:dyDescent="0.2">
      <c r="A32" s="63"/>
      <c r="B32" s="64" t="s">
        <v>189</v>
      </c>
      <c r="C32" s="65" t="s">
        <v>190</v>
      </c>
      <c r="D32" s="65" t="s">
        <v>92</v>
      </c>
      <c r="E32" s="66">
        <v>1.01</v>
      </c>
      <c r="F32" s="66">
        <v>1.07464</v>
      </c>
      <c r="G32" s="66"/>
      <c r="H32" s="66">
        <v>1.07464</v>
      </c>
      <c r="I32" s="66">
        <f t="shared" si="0"/>
        <v>0.53732000000000002</v>
      </c>
      <c r="J32" s="66">
        <f t="shared" si="1"/>
        <v>0.53732000000000002</v>
      </c>
      <c r="K32" s="1">
        <v>3080</v>
      </c>
      <c r="L32" s="1">
        <v>3080</v>
      </c>
      <c r="M32" s="1">
        <v>3309.8912</v>
      </c>
      <c r="N32" s="1">
        <v>3309.8912</v>
      </c>
      <c r="O32" s="1"/>
      <c r="P32" s="1"/>
      <c r="Q32" s="1"/>
      <c r="R32" s="1"/>
      <c r="S32" s="1"/>
      <c r="T32" s="1"/>
      <c r="V32" s="1">
        <v>3340</v>
      </c>
      <c r="W32" s="1">
        <v>3660.3728000000001</v>
      </c>
      <c r="X32" s="15">
        <f t="shared" si="29"/>
        <v>1.0844155844155845</v>
      </c>
      <c r="Y32" s="15">
        <f t="shared" si="30"/>
        <v>1.0587635728767513</v>
      </c>
      <c r="Z32" s="16">
        <f t="shared" si="31"/>
        <v>3260.9918044603937</v>
      </c>
      <c r="AA32" s="16">
        <f t="shared" si="32"/>
        <v>180.99180446039372</v>
      </c>
      <c r="AB32" s="16">
        <f t="shared" si="33"/>
        <v>97.250516372658765</v>
      </c>
      <c r="AC32" s="15">
        <f t="shared" si="34"/>
        <v>4.5848355451969969E-2</v>
      </c>
      <c r="AD32" s="15">
        <f t="shared" si="35"/>
        <v>1.1992624151289988E-2</v>
      </c>
      <c r="AE32" s="15">
        <f t="shared" si="36"/>
        <v>1.9115055013239957E-2</v>
      </c>
      <c r="AF32" s="15">
        <f t="shared" si="37"/>
        <v>2.5652011538833303E-2</v>
      </c>
      <c r="AH32" s="21"/>
    </row>
    <row r="33" spans="1:34" ht="18.5" thickBot="1" x14ac:dyDescent="0.25">
      <c r="A33" s="63"/>
      <c r="B33" s="64" t="s">
        <v>191</v>
      </c>
      <c r="C33" s="65" t="s">
        <v>192</v>
      </c>
      <c r="D33" s="65" t="s">
        <v>38</v>
      </c>
      <c r="E33" s="66">
        <v>5.5100000000000001E-3</v>
      </c>
      <c r="F33" s="66">
        <v>5.8626399999999997E-3</v>
      </c>
      <c r="G33" s="66"/>
      <c r="H33" s="66">
        <v>5.8626399999999997E-3</v>
      </c>
      <c r="I33" s="66">
        <f t="shared" si="0"/>
        <v>2.9313199999999998E-3</v>
      </c>
      <c r="J33" s="66">
        <f t="shared" si="1"/>
        <v>2.9313199999999998E-3</v>
      </c>
      <c r="K33" s="1">
        <v>25.3</v>
      </c>
      <c r="L33" s="1">
        <v>25.3</v>
      </c>
      <c r="M33" s="1">
        <v>0.14832479200000001</v>
      </c>
      <c r="N33" s="1">
        <v>0.14832479200000001</v>
      </c>
      <c r="O33" s="1"/>
      <c r="P33" s="1"/>
      <c r="Q33" s="1"/>
      <c r="R33" s="1"/>
      <c r="S33" s="1"/>
      <c r="T33" s="1"/>
      <c r="V33" s="1">
        <v>31.7</v>
      </c>
      <c r="W33" s="1">
        <v>0.18584568800000001</v>
      </c>
      <c r="X33" s="15">
        <f t="shared" si="29"/>
        <v>1.2529644268774702</v>
      </c>
      <c r="Y33" s="15">
        <f t="shared" si="30"/>
        <v>1.227312415338637</v>
      </c>
      <c r="Z33" s="16">
        <f t="shared" si="31"/>
        <v>31.051004108067517</v>
      </c>
      <c r="AA33" s="16">
        <f t="shared" si="32"/>
        <v>5.7510041080675158</v>
      </c>
      <c r="AB33" s="16">
        <f t="shared" si="33"/>
        <v>1.685803336206047E-2</v>
      </c>
      <c r="AC33" s="15">
        <f t="shared" si="34"/>
        <v>4.5848355451969969E-2</v>
      </c>
      <c r="AD33" s="15">
        <f t="shared" si="35"/>
        <v>1.1992624151289988E-2</v>
      </c>
      <c r="AE33" s="15">
        <f t="shared" si="36"/>
        <v>1.9115055013239957E-2</v>
      </c>
      <c r="AF33" s="15">
        <f t="shared" si="37"/>
        <v>2.5652011538833303E-2</v>
      </c>
      <c r="AH33" s="21"/>
    </row>
    <row r="34" spans="1:34" ht="15" thickBot="1" x14ac:dyDescent="0.25">
      <c r="A34" s="8">
        <v>9</v>
      </c>
      <c r="B34" s="9" t="s">
        <v>193</v>
      </c>
      <c r="C34" s="10" t="s">
        <v>194</v>
      </c>
      <c r="D34" s="10" t="s">
        <v>92</v>
      </c>
      <c r="E34" s="11">
        <v>0</v>
      </c>
      <c r="F34" s="11">
        <v>36.991999999999997</v>
      </c>
      <c r="G34" s="11"/>
      <c r="H34" s="11">
        <v>36.991999999999997</v>
      </c>
      <c r="I34" s="11">
        <f t="shared" si="0"/>
        <v>18.495999999999999</v>
      </c>
      <c r="J34" s="11">
        <f t="shared" si="1"/>
        <v>18.495999999999999</v>
      </c>
      <c r="K34" s="12">
        <v>3438.74</v>
      </c>
      <c r="L34" s="12">
        <v>2797.76</v>
      </c>
      <c r="M34" s="12">
        <v>103494.74</v>
      </c>
      <c r="N34" s="12">
        <v>95868.905666175997</v>
      </c>
      <c r="O34" s="12">
        <v>2989.9301888</v>
      </c>
      <c r="P34" s="12">
        <v>0</v>
      </c>
      <c r="Q34" s="12">
        <v>0</v>
      </c>
      <c r="R34" s="12">
        <v>1010.5964038144</v>
      </c>
      <c r="S34" s="12">
        <v>2428.57297187021</v>
      </c>
      <c r="T34" s="13">
        <v>936.49182318784494</v>
      </c>
      <c r="V34" s="12">
        <v>3284.11</v>
      </c>
      <c r="W34" s="12">
        <v>112276.619003264</v>
      </c>
    </row>
    <row r="35" spans="1:34" x14ac:dyDescent="0.2">
      <c r="A35" s="63"/>
      <c r="B35" s="64" t="s">
        <v>187</v>
      </c>
      <c r="C35" s="65" t="s">
        <v>188</v>
      </c>
      <c r="D35" s="65" t="s">
        <v>92</v>
      </c>
      <c r="E35" s="66">
        <v>0.1285</v>
      </c>
      <c r="F35" s="66">
        <v>4.7534720000000004</v>
      </c>
      <c r="G35" s="66"/>
      <c r="H35" s="66">
        <v>4.7534720000000004</v>
      </c>
      <c r="I35" s="66">
        <f t="shared" si="0"/>
        <v>2.3767360000000002</v>
      </c>
      <c r="J35" s="66">
        <f t="shared" si="1"/>
        <v>2.3767360000000002</v>
      </c>
      <c r="K35" s="1">
        <v>45.7</v>
      </c>
      <c r="L35" s="1">
        <v>45.7</v>
      </c>
      <c r="M35" s="1">
        <v>217.23367039999999</v>
      </c>
      <c r="N35" s="1">
        <v>217.23367039999999</v>
      </c>
      <c r="O35" s="1"/>
      <c r="P35" s="1"/>
      <c r="Q35" s="1"/>
      <c r="R35" s="1"/>
      <c r="S35" s="1"/>
      <c r="T35" s="1"/>
      <c r="V35" s="1">
        <v>52.8</v>
      </c>
      <c r="W35" s="1">
        <v>250.98332160000001</v>
      </c>
      <c r="X35" s="15">
        <f t="shared" ref="X35:X37" si="38">V35/L35</f>
        <v>1.1553610503282274</v>
      </c>
      <c r="Y35" s="15">
        <f t="shared" ref="Y35:Y37" si="39">X35-AF35</f>
        <v>1.1297090387893942</v>
      </c>
      <c r="Z35" s="16">
        <f t="shared" ref="Z35:Z37" si="40">K35*Y35</f>
        <v>51.627703072675317</v>
      </c>
      <c r="AA35" s="16">
        <f t="shared" ref="AA35:AA37" si="41">Z35-K35</f>
        <v>5.9277030726753139</v>
      </c>
      <c r="AB35" s="16">
        <f t="shared" ref="AB35:AB37" si="42">J35*AA35</f>
        <v>14.088585290138036</v>
      </c>
      <c r="AC35" s="15">
        <f t="shared" ref="AC35:AC37" si="43">104.584835545197%-100%</f>
        <v>4.5848355451969969E-2</v>
      </c>
      <c r="AD35" s="15">
        <f t="shared" ref="AD35:AD37" si="44">101.199262415129%-100%</f>
        <v>1.1992624151289988E-2</v>
      </c>
      <c r="AE35" s="15">
        <f t="shared" ref="AE35:AE37" si="45">101.911505501324%-100%</f>
        <v>1.9115055013239957E-2</v>
      </c>
      <c r="AF35" s="15">
        <f t="shared" ref="AF35:AF37" si="46">AVERAGE(AC35:AE35)</f>
        <v>2.5652011538833303E-2</v>
      </c>
      <c r="AH35" s="21"/>
    </row>
    <row r="36" spans="1:34" x14ac:dyDescent="0.2">
      <c r="A36" s="63"/>
      <c r="B36" s="64" t="s">
        <v>195</v>
      </c>
      <c r="C36" s="65" t="s">
        <v>196</v>
      </c>
      <c r="D36" s="65" t="s">
        <v>92</v>
      </c>
      <c r="E36" s="66">
        <v>1.01</v>
      </c>
      <c r="F36" s="66">
        <v>37.361919999999998</v>
      </c>
      <c r="G36" s="66"/>
      <c r="H36" s="66">
        <v>37.361919999999998</v>
      </c>
      <c r="I36" s="66">
        <f t="shared" si="0"/>
        <v>18.680959999999999</v>
      </c>
      <c r="J36" s="66">
        <f t="shared" si="1"/>
        <v>18.680959999999999</v>
      </c>
      <c r="K36" s="1">
        <v>2560</v>
      </c>
      <c r="L36" s="1">
        <v>2560</v>
      </c>
      <c r="M36" s="1">
        <v>95646.515199999994</v>
      </c>
      <c r="N36" s="1">
        <v>95646.515199999994</v>
      </c>
      <c r="O36" s="1"/>
      <c r="P36" s="1"/>
      <c r="Q36" s="1"/>
      <c r="R36" s="1"/>
      <c r="S36" s="1"/>
      <c r="T36" s="1"/>
      <c r="V36" s="1">
        <v>2940</v>
      </c>
      <c r="W36" s="1">
        <v>112019.1744</v>
      </c>
      <c r="X36" s="15">
        <f t="shared" si="38"/>
        <v>1.1484375</v>
      </c>
      <c r="Y36" s="15">
        <f t="shared" si="39"/>
        <v>1.1227854884611668</v>
      </c>
      <c r="Z36" s="16">
        <f t="shared" si="40"/>
        <v>2874.330850460587</v>
      </c>
      <c r="AA36" s="16">
        <f t="shared" si="41"/>
        <v>314.33085046058704</v>
      </c>
      <c r="AB36" s="16">
        <f t="shared" si="42"/>
        <v>5872.0020442202076</v>
      </c>
      <c r="AC36" s="15">
        <f t="shared" si="43"/>
        <v>4.5848355451969969E-2</v>
      </c>
      <c r="AD36" s="15">
        <f t="shared" si="44"/>
        <v>1.1992624151289988E-2</v>
      </c>
      <c r="AE36" s="15">
        <f t="shared" si="45"/>
        <v>1.9115055013239957E-2</v>
      </c>
      <c r="AF36" s="15">
        <f t="shared" si="46"/>
        <v>2.5652011538833303E-2</v>
      </c>
      <c r="AH36" s="21"/>
    </row>
    <row r="37" spans="1:34" ht="18.5" thickBot="1" x14ac:dyDescent="0.25">
      <c r="A37" s="63"/>
      <c r="B37" s="64" t="s">
        <v>191</v>
      </c>
      <c r="C37" s="65" t="s">
        <v>192</v>
      </c>
      <c r="D37" s="65" t="s">
        <v>38</v>
      </c>
      <c r="E37" s="66">
        <v>5.5100000000000001E-3</v>
      </c>
      <c r="F37" s="66">
        <v>0.20382591999999999</v>
      </c>
      <c r="G37" s="66"/>
      <c r="H37" s="66">
        <v>0.20382591999999999</v>
      </c>
      <c r="I37" s="66">
        <f t="shared" si="0"/>
        <v>0.10191296</v>
      </c>
      <c r="J37" s="66">
        <f t="shared" si="1"/>
        <v>0.10191296</v>
      </c>
      <c r="K37" s="1">
        <v>25.3</v>
      </c>
      <c r="L37" s="1">
        <v>25.3</v>
      </c>
      <c r="M37" s="1">
        <v>5.1567957760000001</v>
      </c>
      <c r="N37" s="1">
        <v>5.1567957760000001</v>
      </c>
      <c r="O37" s="1"/>
      <c r="P37" s="1"/>
      <c r="Q37" s="1"/>
      <c r="R37" s="1"/>
      <c r="S37" s="1"/>
      <c r="T37" s="1"/>
      <c r="V37" s="1">
        <v>31.7</v>
      </c>
      <c r="W37" s="1">
        <v>6.4612816640000004</v>
      </c>
      <c r="X37" s="15">
        <f t="shared" si="38"/>
        <v>1.2529644268774702</v>
      </c>
      <c r="Y37" s="15">
        <f t="shared" si="39"/>
        <v>1.227312415338637</v>
      </c>
      <c r="Z37" s="16">
        <f t="shared" si="40"/>
        <v>31.051004108067517</v>
      </c>
      <c r="AA37" s="16">
        <f t="shared" si="41"/>
        <v>5.7510041080675158</v>
      </c>
      <c r="AB37" s="16">
        <f t="shared" si="42"/>
        <v>0.58610185162532036</v>
      </c>
      <c r="AC37" s="15">
        <f t="shared" si="43"/>
        <v>4.5848355451969969E-2</v>
      </c>
      <c r="AD37" s="15">
        <f t="shared" si="44"/>
        <v>1.1992624151289988E-2</v>
      </c>
      <c r="AE37" s="15">
        <f t="shared" si="45"/>
        <v>1.9115055013239957E-2</v>
      </c>
      <c r="AF37" s="15">
        <f t="shared" si="46"/>
        <v>2.5652011538833303E-2</v>
      </c>
      <c r="AH37" s="21"/>
    </row>
    <row r="38" spans="1:34" ht="15" thickBot="1" x14ac:dyDescent="0.25">
      <c r="A38" s="8">
        <v>10</v>
      </c>
      <c r="B38" s="9" t="s">
        <v>197</v>
      </c>
      <c r="C38" s="10" t="s">
        <v>198</v>
      </c>
      <c r="D38" s="10" t="s">
        <v>38</v>
      </c>
      <c r="E38" s="11">
        <v>0</v>
      </c>
      <c r="F38" s="11">
        <v>107.176</v>
      </c>
      <c r="G38" s="11"/>
      <c r="H38" s="11">
        <v>107.176</v>
      </c>
      <c r="I38" s="11">
        <f t="shared" si="0"/>
        <v>53.588000000000001</v>
      </c>
      <c r="J38" s="11">
        <f t="shared" si="1"/>
        <v>53.588000000000001</v>
      </c>
      <c r="K38" s="12">
        <v>690.05</v>
      </c>
      <c r="L38" s="12">
        <v>307.91000000000003</v>
      </c>
      <c r="M38" s="12">
        <v>33000.559999999998</v>
      </c>
      <c r="N38" s="12">
        <v>19283.856152</v>
      </c>
      <c r="O38" s="12">
        <v>3839.9338808000002</v>
      </c>
      <c r="P38" s="12">
        <v>0</v>
      </c>
      <c r="Q38" s="12">
        <v>0</v>
      </c>
      <c r="R38" s="12">
        <v>1297.8976517103999</v>
      </c>
      <c r="S38" s="12">
        <v>4368.2184546509297</v>
      </c>
      <c r="T38" s="13">
        <v>1684.4463444425901</v>
      </c>
      <c r="V38" s="12">
        <v>363.76</v>
      </c>
      <c r="W38" s="12">
        <v>22399.140943999999</v>
      </c>
    </row>
    <row r="39" spans="1:34" x14ac:dyDescent="0.2">
      <c r="A39" s="63"/>
      <c r="B39" s="64" t="s">
        <v>199</v>
      </c>
      <c r="C39" s="65" t="s">
        <v>200</v>
      </c>
      <c r="D39" s="65" t="s">
        <v>38</v>
      </c>
      <c r="E39" s="66">
        <v>7.6699999999999997E-3</v>
      </c>
      <c r="F39" s="66">
        <v>0.82203992000000004</v>
      </c>
      <c r="G39" s="66"/>
      <c r="H39" s="66">
        <v>0.82203992000000004</v>
      </c>
      <c r="I39" s="66">
        <f t="shared" si="0"/>
        <v>0.41101996000000002</v>
      </c>
      <c r="J39" s="66">
        <f t="shared" si="1"/>
        <v>0.41101996000000002</v>
      </c>
      <c r="K39" s="1">
        <v>19400</v>
      </c>
      <c r="L39" s="1">
        <v>19400</v>
      </c>
      <c r="M39" s="1">
        <v>15947.574447999999</v>
      </c>
      <c r="N39" s="1">
        <v>15947.574447999999</v>
      </c>
      <c r="O39" s="1"/>
      <c r="P39" s="1"/>
      <c r="Q39" s="1"/>
      <c r="R39" s="1"/>
      <c r="S39" s="1"/>
      <c r="T39" s="1"/>
      <c r="V39" s="1">
        <v>21200</v>
      </c>
      <c r="W39" s="1">
        <v>17427.246304</v>
      </c>
      <c r="X39" s="15">
        <f t="shared" ref="X39:X41" si="47">V39/L39</f>
        <v>1.0927835051546391</v>
      </c>
      <c r="Y39" s="15">
        <f t="shared" ref="Y39:Y41" si="48">X39-AF39</f>
        <v>1.0671314936158058</v>
      </c>
      <c r="Z39" s="16">
        <f t="shared" ref="Z39:Z41" si="49">K39*Y39</f>
        <v>20702.350976146634</v>
      </c>
      <c r="AA39" s="16">
        <f t="shared" ref="AA39:AA41" si="50">Z39-K39</f>
        <v>1302.3509761466339</v>
      </c>
      <c r="AB39" s="16">
        <f t="shared" ref="AB39:AB41" si="51">J39*AA39</f>
        <v>535.2922461217504</v>
      </c>
      <c r="AC39" s="15">
        <f t="shared" ref="AC39:AC41" si="52">104.584835545197%-100%</f>
        <v>4.5848355451969969E-2</v>
      </c>
      <c r="AD39" s="15">
        <f t="shared" ref="AD39:AD41" si="53">101.199262415129%-100%</f>
        <v>1.1992624151289988E-2</v>
      </c>
      <c r="AE39" s="15">
        <f t="shared" ref="AE39:AE41" si="54">101.911505501324%-100%</f>
        <v>1.9115055013239957E-2</v>
      </c>
      <c r="AF39" s="15">
        <f t="shared" ref="AF39:AF41" si="55">AVERAGE(AC39:AE39)</f>
        <v>2.5652011538833303E-2</v>
      </c>
      <c r="AH39" s="21"/>
    </row>
    <row r="40" spans="1:34" x14ac:dyDescent="0.2">
      <c r="A40" s="63"/>
      <c r="B40" s="64" t="s">
        <v>201</v>
      </c>
      <c r="C40" s="65" t="s">
        <v>202</v>
      </c>
      <c r="D40" s="65" t="s">
        <v>38</v>
      </c>
      <c r="E40" s="66">
        <v>1</v>
      </c>
      <c r="F40" s="66">
        <v>107.176</v>
      </c>
      <c r="G40" s="66"/>
      <c r="H40" s="66">
        <v>107.176</v>
      </c>
      <c r="I40" s="66">
        <f t="shared" si="0"/>
        <v>53.588000000000001</v>
      </c>
      <c r="J40" s="66">
        <f t="shared" si="1"/>
        <v>53.588000000000001</v>
      </c>
      <c r="K40" s="1">
        <v>17.5</v>
      </c>
      <c r="L40" s="1">
        <v>17.5</v>
      </c>
      <c r="M40" s="1">
        <v>1875.58</v>
      </c>
      <c r="N40" s="1">
        <v>1875.58</v>
      </c>
      <c r="O40" s="1"/>
      <c r="P40" s="1"/>
      <c r="Q40" s="1"/>
      <c r="R40" s="1"/>
      <c r="S40" s="1"/>
      <c r="T40" s="1"/>
      <c r="V40" s="1">
        <v>23.5</v>
      </c>
      <c r="W40" s="1">
        <v>2518.636</v>
      </c>
      <c r="X40" s="15">
        <f t="shared" si="47"/>
        <v>1.3428571428571427</v>
      </c>
      <c r="Y40" s="15">
        <f t="shared" si="48"/>
        <v>1.3172051313183095</v>
      </c>
      <c r="Z40" s="16">
        <f t="shared" si="49"/>
        <v>23.051089798070418</v>
      </c>
      <c r="AA40" s="16">
        <f t="shared" si="50"/>
        <v>5.5510897980704179</v>
      </c>
      <c r="AB40" s="16">
        <f t="shared" si="51"/>
        <v>297.47180009899756</v>
      </c>
      <c r="AC40" s="15">
        <f t="shared" si="52"/>
        <v>4.5848355451969969E-2</v>
      </c>
      <c r="AD40" s="15">
        <f t="shared" si="53"/>
        <v>1.1992624151289988E-2</v>
      </c>
      <c r="AE40" s="15">
        <f t="shared" si="54"/>
        <v>1.9115055013239957E-2</v>
      </c>
      <c r="AF40" s="15">
        <f t="shared" si="55"/>
        <v>2.5652011538833303E-2</v>
      </c>
      <c r="AH40" s="21"/>
    </row>
    <row r="41" spans="1:34" ht="15" thickBot="1" x14ac:dyDescent="0.25">
      <c r="A41" s="63"/>
      <c r="B41" s="64" t="s">
        <v>103</v>
      </c>
      <c r="C41" s="65" t="s">
        <v>104</v>
      </c>
      <c r="D41" s="65" t="s">
        <v>92</v>
      </c>
      <c r="E41" s="66">
        <v>2.0999999999999999E-3</v>
      </c>
      <c r="F41" s="66">
        <v>0.22506960000000001</v>
      </c>
      <c r="G41" s="66"/>
      <c r="H41" s="66">
        <v>0.22506960000000001</v>
      </c>
      <c r="I41" s="66">
        <f t="shared" si="0"/>
        <v>0.1125348</v>
      </c>
      <c r="J41" s="66">
        <f t="shared" si="1"/>
        <v>0.1125348</v>
      </c>
      <c r="K41" s="1">
        <v>6490</v>
      </c>
      <c r="L41" s="1">
        <v>6490</v>
      </c>
      <c r="M41" s="1">
        <v>1460.7017040000001</v>
      </c>
      <c r="N41" s="1">
        <v>1460.7017040000001</v>
      </c>
      <c r="O41" s="1"/>
      <c r="P41" s="1"/>
      <c r="Q41" s="1"/>
      <c r="R41" s="1"/>
      <c r="S41" s="1"/>
      <c r="T41" s="1"/>
      <c r="V41" s="1">
        <v>10900</v>
      </c>
      <c r="W41" s="1">
        <v>2453.25864</v>
      </c>
      <c r="X41" s="15">
        <f t="shared" si="47"/>
        <v>1.6795069337442219</v>
      </c>
      <c r="Y41" s="15">
        <f t="shared" si="48"/>
        <v>1.6538549222053887</v>
      </c>
      <c r="Z41" s="16">
        <f t="shared" si="49"/>
        <v>10733.518445112972</v>
      </c>
      <c r="AA41" s="16">
        <f t="shared" si="50"/>
        <v>4243.5184451129717</v>
      </c>
      <c r="AB41" s="16">
        <f t="shared" si="51"/>
        <v>477.54349951709924</v>
      </c>
      <c r="AC41" s="15">
        <f t="shared" si="52"/>
        <v>4.5848355451969969E-2</v>
      </c>
      <c r="AD41" s="15">
        <f t="shared" si="53"/>
        <v>1.1992624151289988E-2</v>
      </c>
      <c r="AE41" s="15">
        <f t="shared" si="54"/>
        <v>1.9115055013239957E-2</v>
      </c>
      <c r="AF41" s="15">
        <f t="shared" si="55"/>
        <v>2.5652011538833303E-2</v>
      </c>
      <c r="AH41" s="21"/>
    </row>
    <row r="42" spans="1:34" x14ac:dyDescent="0.2">
      <c r="A42" s="67">
        <v>11</v>
      </c>
      <c r="B42" s="68" t="s">
        <v>203</v>
      </c>
      <c r="C42" s="69" t="s">
        <v>204</v>
      </c>
      <c r="D42" s="69" t="s">
        <v>38</v>
      </c>
      <c r="E42" s="70">
        <v>0</v>
      </c>
      <c r="F42" s="70">
        <v>107.176</v>
      </c>
      <c r="G42" s="70"/>
      <c r="H42" s="70">
        <v>107.176</v>
      </c>
      <c r="I42" s="70">
        <f t="shared" si="0"/>
        <v>53.588000000000001</v>
      </c>
      <c r="J42" s="70">
        <f t="shared" si="1"/>
        <v>53.588000000000001</v>
      </c>
      <c r="K42" s="71">
        <v>207.01</v>
      </c>
      <c r="L42" s="71">
        <v>60.4</v>
      </c>
      <c r="M42" s="71">
        <v>6473.43</v>
      </c>
      <c r="N42" s="71">
        <v>0</v>
      </c>
      <c r="O42" s="71">
        <v>1311.0732903999999</v>
      </c>
      <c r="P42" s="71">
        <v>1138.316296</v>
      </c>
      <c r="Q42" s="71">
        <v>724.50976000000003</v>
      </c>
      <c r="R42" s="71">
        <v>443.14277215520002</v>
      </c>
      <c r="S42" s="71">
        <v>2061.7140075764601</v>
      </c>
      <c r="T42" s="72">
        <v>795.02585765843298</v>
      </c>
      <c r="V42" s="71">
        <v>73.23</v>
      </c>
      <c r="W42" s="71">
        <v>0</v>
      </c>
    </row>
    <row r="43" spans="1:34" ht="20.5" thickBot="1" x14ac:dyDescent="0.25">
      <c r="A43" s="73">
        <v>12</v>
      </c>
      <c r="B43" s="74" t="s">
        <v>205</v>
      </c>
      <c r="C43" s="75" t="s">
        <v>206</v>
      </c>
      <c r="D43" s="75" t="s">
        <v>38</v>
      </c>
      <c r="E43" s="76">
        <v>0</v>
      </c>
      <c r="F43" s="76">
        <v>104.06399999999999</v>
      </c>
      <c r="G43" s="76"/>
      <c r="H43" s="76">
        <v>104.06399999999999</v>
      </c>
      <c r="I43" s="76">
        <f t="shared" si="0"/>
        <v>52.031999999999996</v>
      </c>
      <c r="J43" s="76">
        <f t="shared" si="1"/>
        <v>52.031999999999996</v>
      </c>
      <c r="K43" s="77">
        <v>2139.15</v>
      </c>
      <c r="L43" s="77">
        <v>1796.56</v>
      </c>
      <c r="M43" s="77">
        <v>186957.22</v>
      </c>
      <c r="N43" s="77">
        <v>140571.31643212799</v>
      </c>
      <c r="O43" s="77">
        <v>19210.110336000002</v>
      </c>
      <c r="P43" s="77">
        <v>0</v>
      </c>
      <c r="Q43" s="77">
        <v>0</v>
      </c>
      <c r="R43" s="77">
        <v>6493.0172935680002</v>
      </c>
      <c r="S43" s="77">
        <v>14772.4408493338</v>
      </c>
      <c r="T43" s="78">
        <v>5696.4605240062501</v>
      </c>
      <c r="V43" s="77">
        <v>2118.96</v>
      </c>
      <c r="W43" s="77">
        <v>165241.89441331199</v>
      </c>
    </row>
    <row r="44" spans="1:34" x14ac:dyDescent="0.2">
      <c r="A44" s="63"/>
      <c r="B44" s="64" t="s">
        <v>187</v>
      </c>
      <c r="C44" s="65" t="s">
        <v>188</v>
      </c>
      <c r="D44" s="65" t="s">
        <v>92</v>
      </c>
      <c r="E44" s="66">
        <v>3.1859999999999999E-2</v>
      </c>
      <c r="F44" s="66">
        <v>3.31547904</v>
      </c>
      <c r="G44" s="66"/>
      <c r="H44" s="66">
        <v>3.31547904</v>
      </c>
      <c r="I44" s="66">
        <f t="shared" si="0"/>
        <v>1.65773952</v>
      </c>
      <c r="J44" s="66">
        <f t="shared" si="1"/>
        <v>1.65773952</v>
      </c>
      <c r="K44" s="1">
        <v>45.7</v>
      </c>
      <c r="L44" s="1">
        <v>45.7</v>
      </c>
      <c r="M44" s="1">
        <v>151.51739212800001</v>
      </c>
      <c r="N44" s="1">
        <v>151.51739212800001</v>
      </c>
      <c r="O44" s="1"/>
      <c r="P44" s="1"/>
      <c r="Q44" s="1"/>
      <c r="R44" s="1"/>
      <c r="S44" s="1"/>
      <c r="T44" s="1"/>
      <c r="V44" s="1">
        <v>52.8</v>
      </c>
      <c r="W44" s="1">
        <v>175.05729331200001</v>
      </c>
      <c r="X44" s="15">
        <f t="shared" ref="X44:X46" si="56">V44/L44</f>
        <v>1.1553610503282274</v>
      </c>
      <c r="Y44" s="15">
        <f t="shared" ref="Y44:Y46" si="57">X44-AF44</f>
        <v>1.1297090387893942</v>
      </c>
      <c r="Z44" s="16">
        <f t="shared" ref="Z44:Z46" si="58">K44*Y44</f>
        <v>51.627703072675317</v>
      </c>
      <c r="AA44" s="16">
        <f t="shared" ref="AA44:AA46" si="59">Z44-K44</f>
        <v>5.9277030726753139</v>
      </c>
      <c r="AB44" s="16">
        <f t="shared" ref="AB44:AB46" si="60">J44*AA44</f>
        <v>9.8265876463993003</v>
      </c>
      <c r="AC44" s="15">
        <f t="shared" ref="AC44:AC46" si="61">104.584835545197%-100%</f>
        <v>4.5848355451969969E-2</v>
      </c>
      <c r="AD44" s="15">
        <f t="shared" ref="AD44:AD46" si="62">101.199262415129%-100%</f>
        <v>1.1992624151289988E-2</v>
      </c>
      <c r="AE44" s="15">
        <f t="shared" ref="AE44:AE46" si="63">101.911505501324%-100%</f>
        <v>1.9115055013239957E-2</v>
      </c>
      <c r="AF44" s="15">
        <f t="shared" ref="AF44:AF46" si="64">AVERAGE(AC44:AE44)</f>
        <v>2.5652011538833303E-2</v>
      </c>
      <c r="AH44" s="21"/>
    </row>
    <row r="45" spans="1:34" x14ac:dyDescent="0.2">
      <c r="A45" s="63"/>
      <c r="B45" s="64" t="s">
        <v>195</v>
      </c>
      <c r="C45" s="65" t="s">
        <v>196</v>
      </c>
      <c r="D45" s="65" t="s">
        <v>92</v>
      </c>
      <c r="E45" s="66">
        <v>0.29794999999999999</v>
      </c>
      <c r="F45" s="66">
        <v>31.005868799999998</v>
      </c>
      <c r="G45" s="66"/>
      <c r="H45" s="66">
        <v>31.005868799999998</v>
      </c>
      <c r="I45" s="66">
        <f t="shared" si="0"/>
        <v>15.502934399999999</v>
      </c>
      <c r="J45" s="66">
        <f t="shared" si="1"/>
        <v>15.502934399999999</v>
      </c>
      <c r="K45" s="1">
        <v>2560</v>
      </c>
      <c r="L45" s="1">
        <v>2560</v>
      </c>
      <c r="M45" s="1">
        <v>79375.024128000005</v>
      </c>
      <c r="N45" s="1">
        <v>79375.024128000005</v>
      </c>
      <c r="O45" s="1"/>
      <c r="P45" s="1"/>
      <c r="Q45" s="1"/>
      <c r="R45" s="1"/>
      <c r="S45" s="1"/>
      <c r="T45" s="1"/>
      <c r="V45" s="1">
        <v>2940</v>
      </c>
      <c r="W45" s="1">
        <v>91157.254272000006</v>
      </c>
      <c r="X45" s="15">
        <f t="shared" si="56"/>
        <v>1.1484375</v>
      </c>
      <c r="Y45" s="15">
        <f t="shared" si="57"/>
        <v>1.1227854884611668</v>
      </c>
      <c r="Z45" s="16">
        <f t="shared" si="58"/>
        <v>2874.330850460587</v>
      </c>
      <c r="AA45" s="16">
        <f t="shared" si="59"/>
        <v>314.33085046058704</v>
      </c>
      <c r="AB45" s="16">
        <f t="shared" si="60"/>
        <v>4873.0505545866909</v>
      </c>
      <c r="AC45" s="15">
        <f t="shared" si="61"/>
        <v>4.5848355451969969E-2</v>
      </c>
      <c r="AD45" s="15">
        <f t="shared" si="62"/>
        <v>1.1992624151289988E-2</v>
      </c>
      <c r="AE45" s="15">
        <f t="shared" si="63"/>
        <v>1.9115055013239957E-2</v>
      </c>
      <c r="AF45" s="15">
        <f t="shared" si="64"/>
        <v>2.5652011538833303E-2</v>
      </c>
      <c r="AH45" s="21"/>
    </row>
    <row r="46" spans="1:34" ht="15" thickBot="1" x14ac:dyDescent="0.25">
      <c r="A46" s="63"/>
      <c r="B46" s="64" t="s">
        <v>207</v>
      </c>
      <c r="C46" s="65" t="s">
        <v>208</v>
      </c>
      <c r="D46" s="65" t="s">
        <v>41</v>
      </c>
      <c r="E46" s="66">
        <v>8.08</v>
      </c>
      <c r="F46" s="66">
        <v>840.83712000000003</v>
      </c>
      <c r="G46" s="66"/>
      <c r="H46" s="66">
        <v>840.83712000000003</v>
      </c>
      <c r="I46" s="66">
        <f t="shared" si="0"/>
        <v>420.41856000000001</v>
      </c>
      <c r="J46" s="66">
        <f t="shared" si="1"/>
        <v>420.41856000000001</v>
      </c>
      <c r="K46" s="1">
        <v>72.599999999999994</v>
      </c>
      <c r="L46" s="1">
        <v>72.599999999999994</v>
      </c>
      <c r="M46" s="1">
        <v>61044.774912000001</v>
      </c>
      <c r="N46" s="1">
        <v>61044.774912000001</v>
      </c>
      <c r="O46" s="1"/>
      <c r="P46" s="1"/>
      <c r="Q46" s="1"/>
      <c r="R46" s="1"/>
      <c r="S46" s="1"/>
      <c r="T46" s="1"/>
      <c r="V46" s="1">
        <v>87.9</v>
      </c>
      <c r="W46" s="1">
        <v>73909.582848000005</v>
      </c>
      <c r="X46" s="15">
        <f t="shared" si="56"/>
        <v>1.2107438016528926</v>
      </c>
      <c r="Y46" s="15">
        <f t="shared" si="57"/>
        <v>1.1850917901140594</v>
      </c>
      <c r="Z46" s="16">
        <f t="shared" si="58"/>
        <v>86.037663962280703</v>
      </c>
      <c r="AA46" s="16">
        <f t="shared" si="59"/>
        <v>13.437663962280709</v>
      </c>
      <c r="AB46" s="16">
        <f t="shared" si="60"/>
        <v>5649.4433327859506</v>
      </c>
      <c r="AC46" s="15">
        <f t="shared" si="61"/>
        <v>4.5848355451969969E-2</v>
      </c>
      <c r="AD46" s="15">
        <f t="shared" si="62"/>
        <v>1.1992624151289988E-2</v>
      </c>
      <c r="AE46" s="15">
        <f t="shared" si="63"/>
        <v>1.9115055013239957E-2</v>
      </c>
      <c r="AF46" s="15">
        <f t="shared" si="64"/>
        <v>2.5652011538833303E-2</v>
      </c>
      <c r="AH46" s="21"/>
    </row>
    <row r="47" spans="1:34" ht="20.5" thickBot="1" x14ac:dyDescent="0.25">
      <c r="A47" s="8">
        <v>13</v>
      </c>
      <c r="B47" s="9" t="s">
        <v>209</v>
      </c>
      <c r="C47" s="10" t="s">
        <v>210</v>
      </c>
      <c r="D47" s="10" t="s">
        <v>92</v>
      </c>
      <c r="E47" s="11">
        <v>0</v>
      </c>
      <c r="F47" s="11">
        <v>1.615</v>
      </c>
      <c r="G47" s="11"/>
      <c r="H47" s="11">
        <v>1.615</v>
      </c>
      <c r="I47" s="11">
        <f t="shared" si="0"/>
        <v>0.8075</v>
      </c>
      <c r="J47" s="11">
        <f t="shared" si="1"/>
        <v>0.8075</v>
      </c>
      <c r="K47" s="12">
        <v>5175.3599999999997</v>
      </c>
      <c r="L47" s="12">
        <v>3383.65</v>
      </c>
      <c r="M47" s="12">
        <v>5464.59</v>
      </c>
      <c r="N47" s="12">
        <v>5032.1381298449996</v>
      </c>
      <c r="O47" s="12">
        <v>172.0977915</v>
      </c>
      <c r="P47" s="12">
        <v>0</v>
      </c>
      <c r="Q47" s="12">
        <v>0</v>
      </c>
      <c r="R47" s="12">
        <v>58.169053527000003</v>
      </c>
      <c r="S47" s="12">
        <v>137.72540926539</v>
      </c>
      <c r="T47" s="13">
        <v>53.108850800934597</v>
      </c>
      <c r="V47" s="12">
        <v>3766.42</v>
      </c>
      <c r="W47" s="12">
        <v>5565.4144632050002</v>
      </c>
    </row>
    <row r="48" spans="1:34" x14ac:dyDescent="0.2">
      <c r="A48" s="63"/>
      <c r="B48" s="64" t="s">
        <v>187</v>
      </c>
      <c r="C48" s="65" t="s">
        <v>188</v>
      </c>
      <c r="D48" s="65" t="s">
        <v>92</v>
      </c>
      <c r="E48" s="66">
        <v>0.108</v>
      </c>
      <c r="F48" s="66">
        <v>0.17441999999999999</v>
      </c>
      <c r="G48" s="66"/>
      <c r="H48" s="66">
        <v>0.17441999999999999</v>
      </c>
      <c r="I48" s="66">
        <f t="shared" si="0"/>
        <v>8.7209999999999996E-2</v>
      </c>
      <c r="J48" s="66">
        <f t="shared" si="1"/>
        <v>8.7209999999999996E-2</v>
      </c>
      <c r="K48" s="1">
        <v>45.7</v>
      </c>
      <c r="L48" s="1">
        <v>45.7</v>
      </c>
      <c r="M48" s="1">
        <v>7.9709940000000001</v>
      </c>
      <c r="N48" s="1">
        <v>7.9709940000000001</v>
      </c>
      <c r="O48" s="1"/>
      <c r="P48" s="1"/>
      <c r="Q48" s="1"/>
      <c r="R48" s="1"/>
      <c r="S48" s="1"/>
      <c r="T48" s="1"/>
      <c r="V48" s="1">
        <v>52.8</v>
      </c>
      <c r="W48" s="1">
        <v>9.2093760000000007</v>
      </c>
      <c r="X48" s="15">
        <f t="shared" ref="X48:X50" si="65">V48/L48</f>
        <v>1.1553610503282274</v>
      </c>
      <c r="Y48" s="15">
        <f t="shared" ref="Y48:Y50" si="66">X48-AF48</f>
        <v>1.1297090387893942</v>
      </c>
      <c r="Z48" s="16">
        <f t="shared" ref="Z48:Z50" si="67">K48*Y48</f>
        <v>51.627703072675317</v>
      </c>
      <c r="AA48" s="16">
        <f t="shared" ref="AA48:AA50" si="68">Z48-K48</f>
        <v>5.9277030726753139</v>
      </c>
      <c r="AB48" s="16">
        <f t="shared" ref="AB48:AB50" si="69">J48*AA48</f>
        <v>0.51695498496801406</v>
      </c>
      <c r="AC48" s="15">
        <f t="shared" ref="AC48:AC50" si="70">104.584835545197%-100%</f>
        <v>4.5848355451969969E-2</v>
      </c>
      <c r="AD48" s="15">
        <f t="shared" ref="AD48:AD50" si="71">101.199262415129%-100%</f>
        <v>1.1992624151289988E-2</v>
      </c>
      <c r="AE48" s="15">
        <f t="shared" ref="AE48:AE50" si="72">101.911505501324%-100%</f>
        <v>1.9115055013239957E-2</v>
      </c>
      <c r="AF48" s="15">
        <f t="shared" ref="AF48:AF50" si="73">AVERAGE(AC48:AE48)</f>
        <v>2.5652011538833303E-2</v>
      </c>
      <c r="AH48" s="21"/>
    </row>
    <row r="49" spans="1:34" x14ac:dyDescent="0.2">
      <c r="A49" s="63"/>
      <c r="B49" s="64" t="s">
        <v>189</v>
      </c>
      <c r="C49" s="65" t="s">
        <v>190</v>
      </c>
      <c r="D49" s="65" t="s">
        <v>92</v>
      </c>
      <c r="E49" s="66">
        <v>1.01</v>
      </c>
      <c r="F49" s="66">
        <v>1.6311500000000001</v>
      </c>
      <c r="G49" s="66"/>
      <c r="H49" s="66">
        <v>1.6311500000000001</v>
      </c>
      <c r="I49" s="66">
        <f t="shared" si="0"/>
        <v>0.81557500000000005</v>
      </c>
      <c r="J49" s="66">
        <f t="shared" si="1"/>
        <v>0.81557500000000005</v>
      </c>
      <c r="K49" s="1">
        <v>3080</v>
      </c>
      <c r="L49" s="1">
        <v>3080</v>
      </c>
      <c r="M49" s="1">
        <v>5023.942</v>
      </c>
      <c r="N49" s="1">
        <v>5023.942</v>
      </c>
      <c r="O49" s="1"/>
      <c r="P49" s="1"/>
      <c r="Q49" s="1"/>
      <c r="R49" s="1"/>
      <c r="S49" s="1"/>
      <c r="T49" s="1"/>
      <c r="V49" s="1">
        <v>3340</v>
      </c>
      <c r="W49" s="1">
        <v>5555.9229999999998</v>
      </c>
      <c r="X49" s="15">
        <f t="shared" si="65"/>
        <v>1.0844155844155845</v>
      </c>
      <c r="Y49" s="15">
        <f t="shared" si="66"/>
        <v>1.0587635728767513</v>
      </c>
      <c r="Z49" s="16">
        <f t="shared" si="67"/>
        <v>3260.9918044603937</v>
      </c>
      <c r="AA49" s="16">
        <f t="shared" si="68"/>
        <v>180.99180446039372</v>
      </c>
      <c r="AB49" s="16">
        <f t="shared" si="69"/>
        <v>147.61239092278561</v>
      </c>
      <c r="AC49" s="15">
        <f t="shared" si="70"/>
        <v>4.5848355451969969E-2</v>
      </c>
      <c r="AD49" s="15">
        <f t="shared" si="71"/>
        <v>1.1992624151289988E-2</v>
      </c>
      <c r="AE49" s="15">
        <f t="shared" si="72"/>
        <v>1.9115055013239957E-2</v>
      </c>
      <c r="AF49" s="15">
        <f t="shared" si="73"/>
        <v>2.5652011538833303E-2</v>
      </c>
      <c r="AH49" s="21"/>
    </row>
    <row r="50" spans="1:34" ht="18.5" thickBot="1" x14ac:dyDescent="0.25">
      <c r="A50" s="63"/>
      <c r="B50" s="64" t="s">
        <v>191</v>
      </c>
      <c r="C50" s="65" t="s">
        <v>192</v>
      </c>
      <c r="D50" s="65" t="s">
        <v>38</v>
      </c>
      <c r="E50" s="66">
        <v>5.5100000000000001E-3</v>
      </c>
      <c r="F50" s="66">
        <v>8.8986499999999993E-3</v>
      </c>
      <c r="G50" s="66"/>
      <c r="H50" s="66">
        <v>8.8986499999999993E-3</v>
      </c>
      <c r="I50" s="66">
        <f t="shared" si="0"/>
        <v>4.4493249999999996E-3</v>
      </c>
      <c r="J50" s="66">
        <f t="shared" si="1"/>
        <v>4.4493249999999996E-3</v>
      </c>
      <c r="K50" s="1">
        <v>25.3</v>
      </c>
      <c r="L50" s="1">
        <v>25.3</v>
      </c>
      <c r="M50" s="1">
        <v>0.225135845</v>
      </c>
      <c r="N50" s="1">
        <v>0.225135845</v>
      </c>
      <c r="O50" s="1"/>
      <c r="P50" s="1"/>
      <c r="Q50" s="1"/>
      <c r="R50" s="1"/>
      <c r="S50" s="1"/>
      <c r="T50" s="1"/>
      <c r="V50" s="1">
        <v>31.7</v>
      </c>
      <c r="W50" s="1">
        <v>0.28208720500000001</v>
      </c>
      <c r="X50" s="15">
        <f t="shared" si="65"/>
        <v>1.2529644268774702</v>
      </c>
      <c r="Y50" s="15">
        <f t="shared" si="66"/>
        <v>1.227312415338637</v>
      </c>
      <c r="Z50" s="16">
        <f t="shared" si="67"/>
        <v>31.051004108067517</v>
      </c>
      <c r="AA50" s="16">
        <f t="shared" si="68"/>
        <v>5.7510041080675158</v>
      </c>
      <c r="AB50" s="16">
        <f t="shared" si="69"/>
        <v>2.5588086353127499E-2</v>
      </c>
      <c r="AC50" s="15">
        <f t="shared" si="70"/>
        <v>4.5848355451969969E-2</v>
      </c>
      <c r="AD50" s="15">
        <f t="shared" si="71"/>
        <v>1.1992624151289988E-2</v>
      </c>
      <c r="AE50" s="15">
        <f t="shared" si="72"/>
        <v>1.9115055013239957E-2</v>
      </c>
      <c r="AF50" s="15">
        <f t="shared" si="73"/>
        <v>2.5652011538833303E-2</v>
      </c>
      <c r="AH50" s="21"/>
    </row>
    <row r="51" spans="1:34" ht="15" thickBot="1" x14ac:dyDescent="0.25">
      <c r="A51" s="8">
        <v>14</v>
      </c>
      <c r="B51" s="9" t="s">
        <v>211</v>
      </c>
      <c r="C51" s="10" t="s">
        <v>212</v>
      </c>
      <c r="D51" s="10" t="s">
        <v>38</v>
      </c>
      <c r="E51" s="11">
        <v>0</v>
      </c>
      <c r="F51" s="11">
        <v>11.795999999999999</v>
      </c>
      <c r="G51" s="11"/>
      <c r="H51" s="11">
        <v>11.795999999999999</v>
      </c>
      <c r="I51" s="11">
        <f t="shared" si="0"/>
        <v>5.8979999999999997</v>
      </c>
      <c r="J51" s="11">
        <f t="shared" si="1"/>
        <v>5.8979999999999997</v>
      </c>
      <c r="K51" s="12">
        <v>690.05</v>
      </c>
      <c r="L51" s="12">
        <v>418.31</v>
      </c>
      <c r="M51" s="12">
        <v>4934.38</v>
      </c>
      <c r="N51" s="12">
        <v>2119.4816879999998</v>
      </c>
      <c r="O51" s="12">
        <v>870.45279119999998</v>
      </c>
      <c r="P51" s="12">
        <v>0</v>
      </c>
      <c r="Q51" s="12">
        <v>0</v>
      </c>
      <c r="R51" s="12">
        <v>294.21304342560001</v>
      </c>
      <c r="S51" s="12">
        <v>896.46998099659197</v>
      </c>
      <c r="T51" s="13">
        <v>345.69140670710698</v>
      </c>
      <c r="V51" s="12">
        <v>507.02</v>
      </c>
      <c r="W51" s="12">
        <v>2585.1877679999998</v>
      </c>
    </row>
    <row r="52" spans="1:34" x14ac:dyDescent="0.2">
      <c r="A52" s="63"/>
      <c r="B52" s="64" t="s">
        <v>213</v>
      </c>
      <c r="C52" s="65" t="s">
        <v>214</v>
      </c>
      <c r="D52" s="65" t="s">
        <v>38</v>
      </c>
      <c r="E52" s="66">
        <v>7.6699999999999997E-3</v>
      </c>
      <c r="F52" s="66">
        <v>9.0475319999999998E-2</v>
      </c>
      <c r="G52" s="66"/>
      <c r="H52" s="66">
        <v>9.0475319999999998E-2</v>
      </c>
      <c r="I52" s="66">
        <f t="shared" si="0"/>
        <v>4.5237659999999999E-2</v>
      </c>
      <c r="J52" s="66">
        <f t="shared" si="1"/>
        <v>4.5237659999999999E-2</v>
      </c>
      <c r="K52" s="1">
        <v>20000</v>
      </c>
      <c r="L52" s="1">
        <v>20000</v>
      </c>
      <c r="M52" s="1">
        <v>1809.5064</v>
      </c>
      <c r="N52" s="1">
        <v>1809.5064</v>
      </c>
      <c r="O52" s="1"/>
      <c r="P52" s="1"/>
      <c r="Q52" s="1"/>
      <c r="R52" s="1"/>
      <c r="S52" s="1"/>
      <c r="T52" s="1"/>
      <c r="V52" s="1">
        <v>23400</v>
      </c>
      <c r="W52" s="1">
        <v>2117.122488</v>
      </c>
      <c r="X52" s="15">
        <f t="shared" ref="X52:X54" si="74">V52/L52</f>
        <v>1.17</v>
      </c>
      <c r="Y52" s="15">
        <f t="shared" ref="Y52:Y54" si="75">X52-AF52</f>
        <v>1.1443479884611667</v>
      </c>
      <c r="Z52" s="16">
        <f t="shared" ref="Z52:Z54" si="76">K52*Y52</f>
        <v>22886.959769223333</v>
      </c>
      <c r="AA52" s="16">
        <f t="shared" ref="AA52:AA54" si="77">Z52-K52</f>
        <v>2886.9597692233328</v>
      </c>
      <c r="AB52" s="16">
        <f t="shared" ref="AB52:AB54" si="78">J52*AA52</f>
        <v>130.59930447380358</v>
      </c>
      <c r="AC52" s="15">
        <f t="shared" ref="AC52:AC54" si="79">104.584835545197%-100%</f>
        <v>4.5848355451969969E-2</v>
      </c>
      <c r="AD52" s="15">
        <f t="shared" ref="AD52:AD54" si="80">101.199262415129%-100%</f>
        <v>1.1992624151289988E-2</v>
      </c>
      <c r="AE52" s="15">
        <f t="shared" ref="AE52:AE54" si="81">101.911505501324%-100%</f>
        <v>1.9115055013239957E-2</v>
      </c>
      <c r="AF52" s="15">
        <f t="shared" ref="AF52:AF54" si="82">AVERAGE(AC52:AE52)</f>
        <v>2.5652011538833303E-2</v>
      </c>
      <c r="AH52" s="21"/>
    </row>
    <row r="53" spans="1:34" x14ac:dyDescent="0.2">
      <c r="A53" s="63"/>
      <c r="B53" s="64" t="s">
        <v>215</v>
      </c>
      <c r="C53" s="65" t="s">
        <v>216</v>
      </c>
      <c r="D53" s="65" t="s">
        <v>38</v>
      </c>
      <c r="E53" s="66">
        <v>1</v>
      </c>
      <c r="F53" s="66">
        <v>11.795999999999999</v>
      </c>
      <c r="G53" s="66"/>
      <c r="H53" s="66">
        <v>11.795999999999999</v>
      </c>
      <c r="I53" s="66">
        <f t="shared" si="0"/>
        <v>5.8979999999999997</v>
      </c>
      <c r="J53" s="66">
        <f t="shared" si="1"/>
        <v>5.8979999999999997</v>
      </c>
      <c r="K53" s="1">
        <v>12</v>
      </c>
      <c r="L53" s="1">
        <v>12</v>
      </c>
      <c r="M53" s="1">
        <v>141.55199999999999</v>
      </c>
      <c r="N53" s="1">
        <v>141.55199999999999</v>
      </c>
      <c r="O53" s="1"/>
      <c r="P53" s="1"/>
      <c r="Q53" s="1"/>
      <c r="R53" s="1"/>
      <c r="S53" s="1"/>
      <c r="T53" s="1"/>
      <c r="V53" s="1">
        <v>15.7</v>
      </c>
      <c r="W53" s="1">
        <v>185.19720000000001</v>
      </c>
      <c r="X53" s="15">
        <f t="shared" si="74"/>
        <v>1.3083333333333333</v>
      </c>
      <c r="Y53" s="15">
        <f t="shared" si="75"/>
        <v>1.2826813217945001</v>
      </c>
      <c r="Z53" s="16">
        <f t="shared" si="76"/>
        <v>15.392175861534001</v>
      </c>
      <c r="AA53" s="16">
        <f t="shared" si="77"/>
        <v>3.3921758615340014</v>
      </c>
      <c r="AB53" s="16">
        <f t="shared" si="78"/>
        <v>20.007053231327539</v>
      </c>
      <c r="AC53" s="15">
        <f t="shared" si="79"/>
        <v>4.5848355451969969E-2</v>
      </c>
      <c r="AD53" s="15">
        <f t="shared" si="80"/>
        <v>1.1992624151289988E-2</v>
      </c>
      <c r="AE53" s="15">
        <f t="shared" si="81"/>
        <v>1.9115055013239957E-2</v>
      </c>
      <c r="AF53" s="15">
        <f t="shared" si="82"/>
        <v>2.5652011538833303E-2</v>
      </c>
      <c r="AH53" s="21"/>
    </row>
    <row r="54" spans="1:34" ht="15" thickBot="1" x14ac:dyDescent="0.25">
      <c r="A54" s="63"/>
      <c r="B54" s="64" t="s">
        <v>103</v>
      </c>
      <c r="C54" s="65" t="s">
        <v>104</v>
      </c>
      <c r="D54" s="65" t="s">
        <v>92</v>
      </c>
      <c r="E54" s="66">
        <v>2.2000000000000001E-3</v>
      </c>
      <c r="F54" s="66">
        <v>2.5951200000000001E-2</v>
      </c>
      <c r="G54" s="66"/>
      <c r="H54" s="66">
        <v>2.5951200000000001E-2</v>
      </c>
      <c r="I54" s="66">
        <f t="shared" si="0"/>
        <v>1.29756E-2</v>
      </c>
      <c r="J54" s="66">
        <f t="shared" si="1"/>
        <v>1.29756E-2</v>
      </c>
      <c r="K54" s="1">
        <v>6490</v>
      </c>
      <c r="L54" s="1">
        <v>6490</v>
      </c>
      <c r="M54" s="1">
        <v>168.42328800000001</v>
      </c>
      <c r="N54" s="1">
        <v>168.42328800000001</v>
      </c>
      <c r="O54" s="1"/>
      <c r="P54" s="1"/>
      <c r="Q54" s="1"/>
      <c r="R54" s="1"/>
      <c r="S54" s="1"/>
      <c r="T54" s="1"/>
      <c r="V54" s="1">
        <v>10900</v>
      </c>
      <c r="W54" s="1">
        <v>282.86808000000002</v>
      </c>
      <c r="X54" s="15">
        <f t="shared" si="74"/>
        <v>1.6795069337442219</v>
      </c>
      <c r="Y54" s="15">
        <f t="shared" si="75"/>
        <v>1.6538549222053887</v>
      </c>
      <c r="Z54" s="16">
        <f t="shared" si="76"/>
        <v>10733.518445112972</v>
      </c>
      <c r="AA54" s="16">
        <f t="shared" si="77"/>
        <v>4243.5184451129717</v>
      </c>
      <c r="AB54" s="16">
        <f t="shared" si="78"/>
        <v>55.062197936407877</v>
      </c>
      <c r="AC54" s="15">
        <f t="shared" si="79"/>
        <v>4.5848355451969969E-2</v>
      </c>
      <c r="AD54" s="15">
        <f t="shared" si="80"/>
        <v>1.1992624151289988E-2</v>
      </c>
      <c r="AE54" s="15">
        <f t="shared" si="81"/>
        <v>1.9115055013239957E-2</v>
      </c>
      <c r="AF54" s="15">
        <f t="shared" si="82"/>
        <v>2.5652011538833303E-2</v>
      </c>
      <c r="AH54" s="21"/>
    </row>
    <row r="55" spans="1:34" x14ac:dyDescent="0.2">
      <c r="A55" s="67">
        <v>15</v>
      </c>
      <c r="B55" s="68" t="s">
        <v>217</v>
      </c>
      <c r="C55" s="69" t="s">
        <v>218</v>
      </c>
      <c r="D55" s="69" t="s">
        <v>38</v>
      </c>
      <c r="E55" s="70">
        <v>0</v>
      </c>
      <c r="F55" s="70">
        <v>11.795999999999999</v>
      </c>
      <c r="G55" s="70"/>
      <c r="H55" s="70">
        <v>11.795999999999999</v>
      </c>
      <c r="I55" s="70">
        <f t="shared" si="0"/>
        <v>5.8979999999999997</v>
      </c>
      <c r="J55" s="70">
        <f t="shared" si="1"/>
        <v>5.8979999999999997</v>
      </c>
      <c r="K55" s="71">
        <v>207.01</v>
      </c>
      <c r="L55" s="71">
        <v>115.71</v>
      </c>
      <c r="M55" s="71">
        <v>1364.92</v>
      </c>
      <c r="N55" s="71">
        <v>0</v>
      </c>
      <c r="O55" s="71">
        <v>308.6647524</v>
      </c>
      <c r="P55" s="71">
        <v>269.84529600000002</v>
      </c>
      <c r="Q55" s="71">
        <v>79.740960000000001</v>
      </c>
      <c r="R55" s="71">
        <v>104.3286863112</v>
      </c>
      <c r="S55" s="71">
        <v>434.67042598538399</v>
      </c>
      <c r="T55" s="72">
        <v>167.615016897522</v>
      </c>
      <c r="V55" s="71">
        <v>138.79</v>
      </c>
      <c r="W55" s="71">
        <v>0</v>
      </c>
    </row>
    <row r="56" spans="1:34" ht="15" thickBot="1" x14ac:dyDescent="0.25">
      <c r="A56" s="73">
        <v>16</v>
      </c>
      <c r="B56" s="74" t="s">
        <v>219</v>
      </c>
      <c r="C56" s="75" t="s">
        <v>220</v>
      </c>
      <c r="D56" s="75" t="s">
        <v>139</v>
      </c>
      <c r="E56" s="76">
        <v>0</v>
      </c>
      <c r="F56" s="76">
        <v>2.2919999999999998</v>
      </c>
      <c r="G56" s="76"/>
      <c r="H56" s="76">
        <v>2.2919999999999998</v>
      </c>
      <c r="I56" s="76">
        <f t="shared" si="0"/>
        <v>1.1459999999999999</v>
      </c>
      <c r="J56" s="76">
        <f t="shared" si="1"/>
        <v>1.1459999999999999</v>
      </c>
      <c r="K56" s="77">
        <v>37377.629999999997</v>
      </c>
      <c r="L56" s="77">
        <v>39780.01</v>
      </c>
      <c r="M56" s="77">
        <v>91175.78</v>
      </c>
      <c r="N56" s="77">
        <v>69506.747581200005</v>
      </c>
      <c r="O56" s="77">
        <v>8046.4874988000001</v>
      </c>
      <c r="P56" s="77">
        <v>0</v>
      </c>
      <c r="Q56" s="77">
        <v>0</v>
      </c>
      <c r="R56" s="77">
        <v>2719.7127745943999</v>
      </c>
      <c r="S56" s="77">
        <v>6900.9691038652099</v>
      </c>
      <c r="T56" s="78">
        <v>2661.1105421571501</v>
      </c>
      <c r="V56" s="77">
        <v>60131.85</v>
      </c>
      <c r="W56" s="77">
        <v>111605.29617840001</v>
      </c>
    </row>
    <row r="57" spans="1:34" ht="18" x14ac:dyDescent="0.2">
      <c r="A57" s="63"/>
      <c r="B57" s="64" t="s">
        <v>221</v>
      </c>
      <c r="C57" s="65" t="s">
        <v>222</v>
      </c>
      <c r="D57" s="65" t="s">
        <v>139</v>
      </c>
      <c r="E57" s="66">
        <v>0.10299999999999999</v>
      </c>
      <c r="F57" s="66">
        <v>0.23607600000000001</v>
      </c>
      <c r="G57" s="66"/>
      <c r="H57" s="66">
        <v>0.23607600000000001</v>
      </c>
      <c r="I57" s="66">
        <f t="shared" si="0"/>
        <v>0.118038</v>
      </c>
      <c r="J57" s="66">
        <f t="shared" si="1"/>
        <v>0.118038</v>
      </c>
      <c r="K57" s="1">
        <v>30300</v>
      </c>
      <c r="L57" s="1">
        <v>30300</v>
      </c>
      <c r="M57" s="1">
        <v>7153.1027999999997</v>
      </c>
      <c r="N57" s="1">
        <v>7153.1027999999997</v>
      </c>
      <c r="O57" s="1"/>
      <c r="P57" s="1"/>
      <c r="Q57" s="1"/>
      <c r="R57" s="1"/>
      <c r="S57" s="1"/>
      <c r="T57" s="1"/>
      <c r="V57" s="1">
        <v>51100</v>
      </c>
      <c r="W57" s="1">
        <v>12063.4836</v>
      </c>
      <c r="X57" s="15">
        <f t="shared" ref="X57:X62" si="83">V57/L57</f>
        <v>1.6864686468646866</v>
      </c>
      <c r="Y57" s="15">
        <f t="shared" ref="Y57:Y62" si="84">X57-AF57</f>
        <v>1.6608166353258533</v>
      </c>
      <c r="Z57" s="16">
        <f t="shared" ref="Z57:Z62" si="85">K57*Y57</f>
        <v>50322.744050373352</v>
      </c>
      <c r="AA57" s="16">
        <f t="shared" ref="AA57:AA62" si="86">Z57-K57</f>
        <v>20022.744050373352</v>
      </c>
      <c r="AB57" s="16">
        <f t="shared" ref="AB57:AB62" si="87">J57*AA57</f>
        <v>2363.4446622179698</v>
      </c>
      <c r="AC57" s="15">
        <f t="shared" ref="AC57:AC62" si="88">104.584835545197%-100%</f>
        <v>4.5848355451969969E-2</v>
      </c>
      <c r="AD57" s="15">
        <f t="shared" ref="AD57:AD62" si="89">101.199262415129%-100%</f>
        <v>1.1992624151289988E-2</v>
      </c>
      <c r="AE57" s="15">
        <f t="shared" ref="AE57:AE62" si="90">101.911505501324%-100%</f>
        <v>1.9115055013239957E-2</v>
      </c>
      <c r="AF57" s="15">
        <f t="shared" ref="AF57:AF62" si="91">AVERAGE(AC57:AE57)</f>
        <v>2.5652011538833303E-2</v>
      </c>
      <c r="AH57" s="21"/>
    </row>
    <row r="58" spans="1:34" ht="18" x14ac:dyDescent="0.2">
      <c r="A58" s="63"/>
      <c r="B58" s="64" t="s">
        <v>176</v>
      </c>
      <c r="C58" s="65" t="s">
        <v>177</v>
      </c>
      <c r="D58" s="65" t="s">
        <v>139</v>
      </c>
      <c r="E58" s="66">
        <v>0.82399999999999995</v>
      </c>
      <c r="F58" s="66">
        <v>1.8886080000000001</v>
      </c>
      <c r="G58" s="66"/>
      <c r="H58" s="66">
        <v>1.8886080000000001</v>
      </c>
      <c r="I58" s="66">
        <f t="shared" si="0"/>
        <v>0.94430400000000003</v>
      </c>
      <c r="J58" s="66">
        <f t="shared" si="1"/>
        <v>0.94430400000000003</v>
      </c>
      <c r="K58" s="1">
        <v>26600</v>
      </c>
      <c r="L58" s="1">
        <v>26600</v>
      </c>
      <c r="M58" s="1">
        <v>50236.972800000003</v>
      </c>
      <c r="N58" s="1">
        <v>50236.972800000003</v>
      </c>
      <c r="O58" s="1"/>
      <c r="P58" s="1"/>
      <c r="Q58" s="1"/>
      <c r="R58" s="1"/>
      <c r="S58" s="1"/>
      <c r="T58" s="1"/>
      <c r="V58" s="1">
        <v>43100</v>
      </c>
      <c r="W58" s="1">
        <v>81399.004799999995</v>
      </c>
      <c r="X58" s="15">
        <f t="shared" si="83"/>
        <v>1.6203007518796992</v>
      </c>
      <c r="Y58" s="15">
        <f t="shared" si="84"/>
        <v>1.594648740340866</v>
      </c>
      <c r="Z58" s="16">
        <f t="shared" si="85"/>
        <v>42417.656493067036</v>
      </c>
      <c r="AA58" s="16">
        <f t="shared" si="86"/>
        <v>15817.656493067036</v>
      </c>
      <c r="AB58" s="16">
        <f t="shared" si="87"/>
        <v>14936.676297029175</v>
      </c>
      <c r="AC58" s="15">
        <f t="shared" si="88"/>
        <v>4.5848355451969969E-2</v>
      </c>
      <c r="AD58" s="15">
        <f t="shared" si="89"/>
        <v>1.1992624151289988E-2</v>
      </c>
      <c r="AE58" s="15">
        <f t="shared" si="90"/>
        <v>1.9115055013239957E-2</v>
      </c>
      <c r="AF58" s="15">
        <f t="shared" si="91"/>
        <v>2.5652011538833303E-2</v>
      </c>
      <c r="AH58" s="21"/>
    </row>
    <row r="59" spans="1:34" ht="18" x14ac:dyDescent="0.2">
      <c r="A59" s="63"/>
      <c r="B59" s="64" t="s">
        <v>178</v>
      </c>
      <c r="C59" s="65" t="s">
        <v>179</v>
      </c>
      <c r="D59" s="65" t="s">
        <v>139</v>
      </c>
      <c r="E59" s="66">
        <v>0.10299999999999999</v>
      </c>
      <c r="F59" s="66">
        <v>0.23607600000000001</v>
      </c>
      <c r="G59" s="66"/>
      <c r="H59" s="66">
        <v>0.23607600000000001</v>
      </c>
      <c r="I59" s="66">
        <f t="shared" si="0"/>
        <v>0.118038</v>
      </c>
      <c r="J59" s="66">
        <f t="shared" si="1"/>
        <v>0.118038</v>
      </c>
      <c r="K59" s="1">
        <v>25900</v>
      </c>
      <c r="L59" s="1">
        <v>25900</v>
      </c>
      <c r="M59" s="1">
        <v>6114.3684000000003</v>
      </c>
      <c r="N59" s="1">
        <v>6114.3684000000003</v>
      </c>
      <c r="O59" s="1"/>
      <c r="P59" s="1"/>
      <c r="Q59" s="1"/>
      <c r="R59" s="1"/>
      <c r="S59" s="1"/>
      <c r="T59" s="1"/>
      <c r="V59" s="1">
        <v>43200</v>
      </c>
      <c r="W59" s="1">
        <v>10198.483200000001</v>
      </c>
      <c r="X59" s="15">
        <f t="shared" si="83"/>
        <v>1.667953667953668</v>
      </c>
      <c r="Y59" s="15">
        <f t="shared" si="84"/>
        <v>1.6423016564148347</v>
      </c>
      <c r="Z59" s="16">
        <f t="shared" si="85"/>
        <v>42535.612901144217</v>
      </c>
      <c r="AA59" s="16">
        <f t="shared" si="86"/>
        <v>16635.612901144217</v>
      </c>
      <c r="AB59" s="16">
        <f t="shared" si="87"/>
        <v>1963.6344756252611</v>
      </c>
      <c r="AC59" s="15">
        <f t="shared" si="88"/>
        <v>4.5848355451969969E-2</v>
      </c>
      <c r="AD59" s="15">
        <f t="shared" si="89"/>
        <v>1.1992624151289988E-2</v>
      </c>
      <c r="AE59" s="15">
        <f t="shared" si="90"/>
        <v>1.9115055013239957E-2</v>
      </c>
      <c r="AF59" s="15">
        <f t="shared" si="91"/>
        <v>2.5652011538833303E-2</v>
      </c>
      <c r="AH59" s="21"/>
    </row>
    <row r="60" spans="1:34" x14ac:dyDescent="0.2">
      <c r="A60" s="63"/>
      <c r="B60" s="64" t="s">
        <v>180</v>
      </c>
      <c r="C60" s="65" t="s">
        <v>181</v>
      </c>
      <c r="D60" s="65" t="s">
        <v>98</v>
      </c>
      <c r="E60" s="66">
        <v>16.321000000000002</v>
      </c>
      <c r="F60" s="66">
        <v>37.407732000000003</v>
      </c>
      <c r="G60" s="66"/>
      <c r="H60" s="66">
        <v>37.407732000000003</v>
      </c>
      <c r="I60" s="66">
        <f t="shared" si="0"/>
        <v>18.703866000000001</v>
      </c>
      <c r="J60" s="66">
        <f t="shared" si="1"/>
        <v>18.703866000000001</v>
      </c>
      <c r="K60" s="1">
        <v>34.1</v>
      </c>
      <c r="L60" s="1">
        <v>34.1</v>
      </c>
      <c r="M60" s="1">
        <v>1275.6036612</v>
      </c>
      <c r="N60" s="1">
        <v>1275.6036612</v>
      </c>
      <c r="O60" s="1"/>
      <c r="P60" s="1"/>
      <c r="Q60" s="1"/>
      <c r="R60" s="1"/>
      <c r="S60" s="1"/>
      <c r="T60" s="1"/>
      <c r="V60" s="1">
        <v>56.2</v>
      </c>
      <c r="W60" s="1">
        <v>2102.3145383999999</v>
      </c>
      <c r="X60" s="15">
        <f t="shared" si="83"/>
        <v>1.6480938416422288</v>
      </c>
      <c r="Y60" s="15">
        <f t="shared" si="84"/>
        <v>1.6224418301033956</v>
      </c>
      <c r="Z60" s="16">
        <f t="shared" si="85"/>
        <v>55.325266406525792</v>
      </c>
      <c r="AA60" s="16">
        <f t="shared" si="86"/>
        <v>21.22526640652579</v>
      </c>
      <c r="AB60" s="16">
        <f t="shared" si="87"/>
        <v>396.99453868195997</v>
      </c>
      <c r="AC60" s="15">
        <f t="shared" si="88"/>
        <v>4.5848355451969969E-2</v>
      </c>
      <c r="AD60" s="15">
        <f t="shared" si="89"/>
        <v>1.1992624151289988E-2</v>
      </c>
      <c r="AE60" s="15">
        <f t="shared" si="90"/>
        <v>1.9115055013239957E-2</v>
      </c>
      <c r="AF60" s="15">
        <f t="shared" si="91"/>
        <v>2.5652011538833303E-2</v>
      </c>
      <c r="AH60" s="21"/>
    </row>
    <row r="61" spans="1:34" ht="18" x14ac:dyDescent="0.2">
      <c r="A61" s="63"/>
      <c r="B61" s="64" t="s">
        <v>182</v>
      </c>
      <c r="C61" s="65" t="s">
        <v>183</v>
      </c>
      <c r="D61" s="65" t="s">
        <v>184</v>
      </c>
      <c r="E61" s="66">
        <v>1.2909999999999999</v>
      </c>
      <c r="F61" s="66">
        <v>2.9589720000000002</v>
      </c>
      <c r="G61" s="66"/>
      <c r="H61" s="66">
        <v>2.9589720000000002</v>
      </c>
      <c r="I61" s="66">
        <f t="shared" si="0"/>
        <v>1.4794860000000001</v>
      </c>
      <c r="J61" s="66">
        <f t="shared" si="1"/>
        <v>1.4794860000000001</v>
      </c>
      <c r="K61" s="1">
        <v>1560</v>
      </c>
      <c r="L61" s="1">
        <v>1560</v>
      </c>
      <c r="M61" s="1">
        <v>4615.9963200000002</v>
      </c>
      <c r="N61" s="1">
        <v>4615.9963200000002</v>
      </c>
      <c r="O61" s="1"/>
      <c r="P61" s="1"/>
      <c r="Q61" s="1"/>
      <c r="R61" s="1"/>
      <c r="S61" s="1"/>
      <c r="T61" s="1"/>
      <c r="V61" s="1">
        <v>1900</v>
      </c>
      <c r="W61" s="1">
        <v>5622.0468000000001</v>
      </c>
      <c r="X61" s="15">
        <f t="shared" si="83"/>
        <v>1.2179487179487178</v>
      </c>
      <c r="Y61" s="15">
        <f t="shared" si="84"/>
        <v>1.1922967064098846</v>
      </c>
      <c r="Z61" s="16">
        <f t="shared" si="85"/>
        <v>1859.98286199942</v>
      </c>
      <c r="AA61" s="16">
        <f t="shared" si="86"/>
        <v>299.98286199942004</v>
      </c>
      <c r="AB61" s="16">
        <f t="shared" si="87"/>
        <v>443.82044456807398</v>
      </c>
      <c r="AC61" s="15">
        <f t="shared" si="88"/>
        <v>4.5848355451969969E-2</v>
      </c>
      <c r="AD61" s="15">
        <f t="shared" si="89"/>
        <v>1.1992624151289988E-2</v>
      </c>
      <c r="AE61" s="15">
        <f t="shared" si="90"/>
        <v>1.9115055013239957E-2</v>
      </c>
      <c r="AF61" s="15">
        <f t="shared" si="91"/>
        <v>2.5652011538833303E-2</v>
      </c>
      <c r="AH61" s="21"/>
    </row>
    <row r="62" spans="1:34" x14ac:dyDescent="0.2">
      <c r="A62" s="63"/>
      <c r="B62" s="64" t="s">
        <v>223</v>
      </c>
      <c r="C62" s="65" t="s">
        <v>224</v>
      </c>
      <c r="D62" s="65" t="s">
        <v>98</v>
      </c>
      <c r="E62" s="66">
        <v>1.05</v>
      </c>
      <c r="F62" s="66">
        <v>2.4066000000000001</v>
      </c>
      <c r="G62" s="66"/>
      <c r="H62" s="66">
        <v>2.4066000000000001</v>
      </c>
      <c r="I62" s="66">
        <f t="shared" si="0"/>
        <v>1.2033</v>
      </c>
      <c r="J62" s="66">
        <f t="shared" si="1"/>
        <v>1.2033</v>
      </c>
      <c r="K62" s="1">
        <v>46</v>
      </c>
      <c r="L62" s="1">
        <v>46</v>
      </c>
      <c r="M62" s="1">
        <v>110.70359999999999</v>
      </c>
      <c r="N62" s="1">
        <v>110.70359999999999</v>
      </c>
      <c r="O62" s="1"/>
      <c r="P62" s="1"/>
      <c r="Q62" s="1"/>
      <c r="R62" s="1"/>
      <c r="S62" s="1"/>
      <c r="T62" s="1"/>
      <c r="V62" s="1">
        <v>91.4</v>
      </c>
      <c r="W62" s="1">
        <v>219.96324000000001</v>
      </c>
      <c r="X62" s="15">
        <f t="shared" si="83"/>
        <v>1.9869565217391305</v>
      </c>
      <c r="Y62" s="15">
        <f t="shared" si="84"/>
        <v>1.9613045102002973</v>
      </c>
      <c r="Z62" s="16">
        <f t="shared" si="85"/>
        <v>90.22000746921367</v>
      </c>
      <c r="AA62" s="16">
        <f t="shared" si="86"/>
        <v>44.22000746921367</v>
      </c>
      <c r="AB62" s="16">
        <f t="shared" si="87"/>
        <v>53.209934987704813</v>
      </c>
      <c r="AC62" s="15">
        <f t="shared" si="88"/>
        <v>4.5848355451969969E-2</v>
      </c>
      <c r="AD62" s="15">
        <f t="shared" si="89"/>
        <v>1.1992624151289988E-2</v>
      </c>
      <c r="AE62" s="15">
        <f t="shared" si="90"/>
        <v>1.9115055013239957E-2</v>
      </c>
      <c r="AF62" s="15">
        <f t="shared" si="91"/>
        <v>2.5652011538833303E-2</v>
      </c>
      <c r="AH62" s="21"/>
    </row>
    <row r="63" spans="1:34" ht="15" thickBot="1" x14ac:dyDescent="0.35">
      <c r="A63" s="58"/>
      <c r="B63" s="59" t="s">
        <v>20</v>
      </c>
      <c r="C63" s="60" t="s">
        <v>225</v>
      </c>
      <c r="D63" s="60"/>
      <c r="E63" s="61"/>
      <c r="F63" s="61"/>
      <c r="G63" s="61"/>
      <c r="H63" s="61"/>
      <c r="I63" s="61"/>
      <c r="J63" s="61"/>
      <c r="L63" s="62"/>
      <c r="M63" s="62">
        <v>1578927.88</v>
      </c>
      <c r="N63" s="62">
        <v>638697.78396050702</v>
      </c>
      <c r="O63" s="62">
        <v>102611.081316</v>
      </c>
      <c r="P63" s="62">
        <v>0</v>
      </c>
      <c r="Q63" s="62">
        <v>0</v>
      </c>
      <c r="R63" s="62">
        <v>34682.545484807997</v>
      </c>
      <c r="S63" s="62">
        <v>79555.262493627903</v>
      </c>
      <c r="T63" s="62">
        <v>30677.625782630501</v>
      </c>
      <c r="V63" s="62"/>
      <c r="W63" s="62">
        <v>898656.97782212798</v>
      </c>
    </row>
    <row r="64" spans="1:34" ht="20.5" thickBot="1" x14ac:dyDescent="0.25">
      <c r="A64" s="8">
        <v>17</v>
      </c>
      <c r="B64" s="9" t="s">
        <v>226</v>
      </c>
      <c r="C64" s="10" t="s">
        <v>227</v>
      </c>
      <c r="D64" s="10" t="s">
        <v>38</v>
      </c>
      <c r="E64" s="11">
        <v>0</v>
      </c>
      <c r="F64" s="11">
        <v>7.0720000000000001</v>
      </c>
      <c r="G64" s="11"/>
      <c r="H64" s="11"/>
      <c r="I64" s="11">
        <f t="shared" si="0"/>
        <v>0</v>
      </c>
      <c r="J64" s="11">
        <f t="shared" si="1"/>
        <v>7.0720000000000001</v>
      </c>
      <c r="K64" s="12">
        <v>1033.92</v>
      </c>
      <c r="L64" s="12">
        <v>827.93</v>
      </c>
      <c r="M64" s="12">
        <v>5855.12</v>
      </c>
      <c r="N64" s="12">
        <v>4296.4953133440004</v>
      </c>
      <c r="O64" s="12">
        <v>650.846768</v>
      </c>
      <c r="P64" s="12">
        <v>0</v>
      </c>
      <c r="Q64" s="12">
        <v>0</v>
      </c>
      <c r="R64" s="12">
        <v>219.986207584</v>
      </c>
      <c r="S64" s="12">
        <v>496.37479608287998</v>
      </c>
      <c r="T64" s="13">
        <v>191.40908803336299</v>
      </c>
      <c r="V64" s="12">
        <v>992.17</v>
      </c>
      <c r="W64" s="12">
        <v>5153.7808757760004</v>
      </c>
    </row>
    <row r="65" spans="1:34" x14ac:dyDescent="0.2">
      <c r="A65" s="63"/>
      <c r="B65" s="64" t="s">
        <v>187</v>
      </c>
      <c r="C65" s="65" t="s">
        <v>188</v>
      </c>
      <c r="D65" s="65" t="s">
        <v>92</v>
      </c>
      <c r="E65" s="66">
        <v>8.8599999999999998E-3</v>
      </c>
      <c r="F65" s="66">
        <v>6.2657920000000006E-2</v>
      </c>
      <c r="G65" s="66"/>
      <c r="H65" s="66"/>
      <c r="I65" s="66">
        <f t="shared" si="0"/>
        <v>0</v>
      </c>
      <c r="J65" s="66">
        <f t="shared" si="1"/>
        <v>6.2657920000000006E-2</v>
      </c>
      <c r="K65" s="1">
        <v>45.7</v>
      </c>
      <c r="L65" s="1">
        <v>45.7</v>
      </c>
      <c r="M65" s="1">
        <v>2.8634669439999998</v>
      </c>
      <c r="N65" s="1">
        <v>2.8634669439999998</v>
      </c>
      <c r="O65" s="1"/>
      <c r="P65" s="1"/>
      <c r="Q65" s="1"/>
      <c r="R65" s="1"/>
      <c r="S65" s="1"/>
      <c r="T65" s="1"/>
      <c r="V65" s="1">
        <v>52.8</v>
      </c>
      <c r="W65" s="1">
        <v>3.3083381759999999</v>
      </c>
      <c r="X65" s="15">
        <f t="shared" ref="X65:X67" si="92">V65/L65</f>
        <v>1.1553610503282274</v>
      </c>
      <c r="Y65" s="15">
        <f t="shared" ref="Y65:Y67" si="93">X65-AF65</f>
        <v>1.1297090387893942</v>
      </c>
      <c r="Z65" s="16">
        <f t="shared" ref="Z65:Z67" si="94">K65*Y65</f>
        <v>51.627703072675317</v>
      </c>
      <c r="AA65" s="16">
        <f t="shared" ref="AA65:AA67" si="95">Z65-K65</f>
        <v>5.9277030726753139</v>
      </c>
      <c r="AB65" s="16">
        <f t="shared" ref="AB65:AB67" si="96">J65*AA65</f>
        <v>0.37141754491144402</v>
      </c>
      <c r="AC65" s="15">
        <f t="shared" ref="AC65:AC67" si="97">104.584835545197%-100%</f>
        <v>4.5848355451969969E-2</v>
      </c>
      <c r="AD65" s="15">
        <f t="shared" ref="AD65:AD67" si="98">101.199262415129%-100%</f>
        <v>1.1992624151289988E-2</v>
      </c>
      <c r="AE65" s="15">
        <f t="shared" ref="AE65:AE67" si="99">101.911505501324%-100%</f>
        <v>1.9115055013239957E-2</v>
      </c>
      <c r="AF65" s="15">
        <f t="shared" ref="AF65:AF67" si="100">AVERAGE(AC65:AE65)</f>
        <v>2.5652011538833303E-2</v>
      </c>
      <c r="AH65" s="21"/>
    </row>
    <row r="66" spans="1:34" x14ac:dyDescent="0.2">
      <c r="A66" s="63"/>
      <c r="B66" s="64" t="s">
        <v>195</v>
      </c>
      <c r="C66" s="65" t="s">
        <v>196</v>
      </c>
      <c r="D66" s="65" t="s">
        <v>92</v>
      </c>
      <c r="E66" s="66">
        <v>8.2820000000000005E-2</v>
      </c>
      <c r="F66" s="66">
        <v>0.58570303999999995</v>
      </c>
      <c r="G66" s="66"/>
      <c r="H66" s="66"/>
      <c r="I66" s="66">
        <f t="shared" si="0"/>
        <v>0</v>
      </c>
      <c r="J66" s="66">
        <f t="shared" si="1"/>
        <v>0.58570303999999995</v>
      </c>
      <c r="K66" s="1">
        <v>2560</v>
      </c>
      <c r="L66" s="1">
        <v>2560</v>
      </c>
      <c r="M66" s="1">
        <v>1499.3997824</v>
      </c>
      <c r="N66" s="1">
        <v>1499.3997824</v>
      </c>
      <c r="O66" s="1"/>
      <c r="P66" s="1"/>
      <c r="Q66" s="1"/>
      <c r="R66" s="1"/>
      <c r="S66" s="1"/>
      <c r="T66" s="1"/>
      <c r="V66" s="1">
        <v>2940</v>
      </c>
      <c r="W66" s="1">
        <v>1721.9669375999999</v>
      </c>
      <c r="X66" s="15">
        <f t="shared" si="92"/>
        <v>1.1484375</v>
      </c>
      <c r="Y66" s="15">
        <f t="shared" si="93"/>
        <v>1.1227854884611668</v>
      </c>
      <c r="Z66" s="16">
        <f t="shared" si="94"/>
        <v>2874.330850460587</v>
      </c>
      <c r="AA66" s="16">
        <f t="shared" si="95"/>
        <v>314.33085046058704</v>
      </c>
      <c r="AB66" s="16">
        <f t="shared" si="96"/>
        <v>184.10453468055121</v>
      </c>
      <c r="AC66" s="15">
        <f t="shared" si="97"/>
        <v>4.5848355451969969E-2</v>
      </c>
      <c r="AD66" s="15">
        <f t="shared" si="98"/>
        <v>1.1992624151289988E-2</v>
      </c>
      <c r="AE66" s="15">
        <f t="shared" si="99"/>
        <v>1.9115055013239957E-2</v>
      </c>
      <c r="AF66" s="15">
        <f t="shared" si="100"/>
        <v>2.5652011538833303E-2</v>
      </c>
      <c r="AH66" s="21"/>
    </row>
    <row r="67" spans="1:34" ht="15" thickBot="1" x14ac:dyDescent="0.25">
      <c r="A67" s="63"/>
      <c r="B67" s="64" t="s">
        <v>228</v>
      </c>
      <c r="C67" s="65" t="s">
        <v>229</v>
      </c>
      <c r="D67" s="65" t="s">
        <v>41</v>
      </c>
      <c r="E67" s="66">
        <v>8.08</v>
      </c>
      <c r="F67" s="66">
        <v>57.141759999999998</v>
      </c>
      <c r="G67" s="66"/>
      <c r="H67" s="66"/>
      <c r="I67" s="66">
        <f t="shared" si="0"/>
        <v>0</v>
      </c>
      <c r="J67" s="66">
        <f t="shared" si="1"/>
        <v>57.141759999999998</v>
      </c>
      <c r="K67" s="1">
        <v>48.9</v>
      </c>
      <c r="L67" s="1">
        <v>48.9</v>
      </c>
      <c r="M67" s="1">
        <v>2794.2320639999998</v>
      </c>
      <c r="N67" s="1">
        <v>2794.2320639999998</v>
      </c>
      <c r="O67" s="1"/>
      <c r="P67" s="1"/>
      <c r="Q67" s="1"/>
      <c r="R67" s="1"/>
      <c r="S67" s="1"/>
      <c r="T67" s="1"/>
      <c r="V67" s="1">
        <v>60</v>
      </c>
      <c r="W67" s="1">
        <v>3428.5056</v>
      </c>
      <c r="X67" s="15">
        <f t="shared" si="92"/>
        <v>1.2269938650306749</v>
      </c>
      <c r="Y67" s="15">
        <f t="shared" si="93"/>
        <v>1.2013418534918416</v>
      </c>
      <c r="Z67" s="16">
        <f t="shared" si="94"/>
        <v>58.745616635751055</v>
      </c>
      <c r="AA67" s="16">
        <f t="shared" si="95"/>
        <v>9.8456166357510568</v>
      </c>
      <c r="AB67" s="16">
        <f t="shared" si="96"/>
        <v>562.59586285209434</v>
      </c>
      <c r="AC67" s="15">
        <f t="shared" si="97"/>
        <v>4.5848355451969969E-2</v>
      </c>
      <c r="AD67" s="15">
        <f t="shared" si="98"/>
        <v>1.1992624151289988E-2</v>
      </c>
      <c r="AE67" s="15">
        <f t="shared" si="99"/>
        <v>1.9115055013239957E-2</v>
      </c>
      <c r="AF67" s="15">
        <f t="shared" si="100"/>
        <v>2.5652011538833303E-2</v>
      </c>
      <c r="AH67" s="21"/>
    </row>
    <row r="68" spans="1:34" ht="20.5" thickBot="1" x14ac:dyDescent="0.25">
      <c r="A68" s="8">
        <v>18</v>
      </c>
      <c r="B68" s="9" t="s">
        <v>230</v>
      </c>
      <c r="C68" s="10" t="s">
        <v>231</v>
      </c>
      <c r="D68" s="10" t="s">
        <v>38</v>
      </c>
      <c r="E68" s="11">
        <v>0</v>
      </c>
      <c r="F68" s="11">
        <v>83</v>
      </c>
      <c r="G68" s="11"/>
      <c r="H68" s="11"/>
      <c r="I68" s="11">
        <f t="shared" si="0"/>
        <v>0</v>
      </c>
      <c r="J68" s="11">
        <f t="shared" si="1"/>
        <v>83</v>
      </c>
      <c r="K68" s="12">
        <v>1242.0899999999999</v>
      </c>
      <c r="L68" s="12">
        <v>1032.54</v>
      </c>
      <c r="M68" s="12">
        <v>85700.82</v>
      </c>
      <c r="N68" s="12">
        <v>63089.318575999998</v>
      </c>
      <c r="O68" s="12">
        <v>9441.9472000000005</v>
      </c>
      <c r="P68" s="12">
        <v>0</v>
      </c>
      <c r="Q68" s="12">
        <v>0</v>
      </c>
      <c r="R68" s="12">
        <v>3191.3781536000001</v>
      </c>
      <c r="S68" s="12">
        <v>7200.9954515520003</v>
      </c>
      <c r="T68" s="13">
        <v>2776.8049127212798</v>
      </c>
      <c r="V68" s="12">
        <v>1224.51</v>
      </c>
      <c r="W68" s="12">
        <v>74631.963904000004</v>
      </c>
    </row>
    <row r="69" spans="1:34" x14ac:dyDescent="0.2">
      <c r="A69" s="63"/>
      <c r="B69" s="64" t="s">
        <v>187</v>
      </c>
      <c r="C69" s="65" t="s">
        <v>188</v>
      </c>
      <c r="D69" s="65" t="s">
        <v>92</v>
      </c>
      <c r="E69" s="66">
        <v>1.2959999999999999E-2</v>
      </c>
      <c r="F69" s="66">
        <v>1.07568</v>
      </c>
      <c r="G69" s="66"/>
      <c r="H69" s="66"/>
      <c r="I69" s="66">
        <f t="shared" si="0"/>
        <v>0</v>
      </c>
      <c r="J69" s="66">
        <f t="shared" si="1"/>
        <v>1.07568</v>
      </c>
      <c r="K69" s="1">
        <v>45.7</v>
      </c>
      <c r="L69" s="1">
        <v>45.7</v>
      </c>
      <c r="M69" s="1">
        <v>49.158575999999996</v>
      </c>
      <c r="N69" s="1">
        <v>49.158575999999996</v>
      </c>
      <c r="O69" s="1"/>
      <c r="P69" s="1"/>
      <c r="Q69" s="1"/>
      <c r="R69" s="1"/>
      <c r="S69" s="1"/>
      <c r="T69" s="1"/>
      <c r="V69" s="1">
        <v>52.8</v>
      </c>
      <c r="W69" s="1">
        <v>56.795904</v>
      </c>
      <c r="X69" s="15">
        <f t="shared" ref="X69:X71" si="101">V69/L69</f>
        <v>1.1553610503282274</v>
      </c>
      <c r="Y69" s="15">
        <f t="shared" ref="Y69:Y71" si="102">X69-AF69</f>
        <v>1.1297090387893942</v>
      </c>
      <c r="Z69" s="16">
        <f t="shared" ref="Z69:Z71" si="103">K69*Y69</f>
        <v>51.627703072675317</v>
      </c>
      <c r="AA69" s="16">
        <f t="shared" ref="AA69:AA71" si="104">Z69-K69</f>
        <v>5.9277030726753139</v>
      </c>
      <c r="AB69" s="16">
        <f t="shared" ref="AB69:AB71" si="105">J69*AA69</f>
        <v>6.3763116412153815</v>
      </c>
      <c r="AC69" s="15">
        <f t="shared" ref="AC69:AC75" si="106">104.584835545197%-100%</f>
        <v>4.5848355451969969E-2</v>
      </c>
      <c r="AD69" s="15">
        <f t="shared" ref="AD69:AD75" si="107">101.199262415129%-100%</f>
        <v>1.1992624151289988E-2</v>
      </c>
      <c r="AE69" s="15">
        <f t="shared" ref="AE69:AE75" si="108">101.911505501324%-100%</f>
        <v>1.9115055013239957E-2</v>
      </c>
      <c r="AF69" s="15">
        <f t="shared" ref="AF69:AF71" si="109">AVERAGE(AC69:AE69)</f>
        <v>2.5652011538833303E-2</v>
      </c>
      <c r="AH69" s="21"/>
    </row>
    <row r="70" spans="1:34" x14ac:dyDescent="0.2">
      <c r="A70" s="63"/>
      <c r="B70" s="64" t="s">
        <v>195</v>
      </c>
      <c r="C70" s="65" t="s">
        <v>196</v>
      </c>
      <c r="D70" s="65" t="s">
        <v>92</v>
      </c>
      <c r="E70" s="66">
        <v>0.1212</v>
      </c>
      <c r="F70" s="66">
        <v>10.0596</v>
      </c>
      <c r="G70" s="66"/>
      <c r="H70" s="66"/>
      <c r="I70" s="66">
        <f t="shared" si="0"/>
        <v>0</v>
      </c>
      <c r="J70" s="66">
        <f t="shared" si="1"/>
        <v>10.0596</v>
      </c>
      <c r="K70" s="1">
        <v>2560</v>
      </c>
      <c r="L70" s="1">
        <v>2560</v>
      </c>
      <c r="M70" s="1">
        <v>25752.576000000001</v>
      </c>
      <c r="N70" s="1">
        <v>25752.576000000001</v>
      </c>
      <c r="O70" s="1"/>
      <c r="P70" s="1"/>
      <c r="Q70" s="1"/>
      <c r="R70" s="1"/>
      <c r="S70" s="1"/>
      <c r="T70" s="1"/>
      <c r="V70" s="1">
        <v>2940</v>
      </c>
      <c r="W70" s="1">
        <v>29575.223999999998</v>
      </c>
      <c r="X70" s="15">
        <f t="shared" si="101"/>
        <v>1.1484375</v>
      </c>
      <c r="Y70" s="15">
        <f t="shared" si="102"/>
        <v>1.1227854884611668</v>
      </c>
      <c r="Z70" s="16">
        <f t="shared" si="103"/>
        <v>2874.330850460587</v>
      </c>
      <c r="AA70" s="16">
        <f t="shared" si="104"/>
        <v>314.33085046058704</v>
      </c>
      <c r="AB70" s="16">
        <f t="shared" si="105"/>
        <v>3162.0426232933214</v>
      </c>
      <c r="AC70" s="15">
        <f t="shared" si="106"/>
        <v>4.5848355451969969E-2</v>
      </c>
      <c r="AD70" s="15">
        <f t="shared" si="107"/>
        <v>1.1992624151289988E-2</v>
      </c>
      <c r="AE70" s="15">
        <f t="shared" si="108"/>
        <v>1.9115055013239957E-2</v>
      </c>
      <c r="AF70" s="15">
        <f t="shared" si="109"/>
        <v>2.5652011538833303E-2</v>
      </c>
      <c r="AH70" s="21"/>
    </row>
    <row r="71" spans="1:34" ht="15" thickBot="1" x14ac:dyDescent="0.25">
      <c r="A71" s="63"/>
      <c r="B71" s="64" t="s">
        <v>232</v>
      </c>
      <c r="C71" s="65" t="s">
        <v>233</v>
      </c>
      <c r="D71" s="65" t="s">
        <v>41</v>
      </c>
      <c r="E71" s="66">
        <v>8.08</v>
      </c>
      <c r="F71" s="66">
        <v>670.64</v>
      </c>
      <c r="G71" s="66"/>
      <c r="H71" s="66"/>
      <c r="I71" s="66">
        <f t="shared" si="0"/>
        <v>0</v>
      </c>
      <c r="J71" s="66">
        <f t="shared" si="1"/>
        <v>670.64</v>
      </c>
      <c r="K71" s="1">
        <v>55.6</v>
      </c>
      <c r="L71" s="1">
        <v>55.6</v>
      </c>
      <c r="M71" s="1">
        <v>37287.584000000003</v>
      </c>
      <c r="N71" s="1">
        <v>37287.584000000003</v>
      </c>
      <c r="O71" s="1"/>
      <c r="P71" s="1"/>
      <c r="Q71" s="1"/>
      <c r="R71" s="1"/>
      <c r="S71" s="1"/>
      <c r="T71" s="1"/>
      <c r="V71" s="1">
        <v>67.099999999999994</v>
      </c>
      <c r="W71" s="1">
        <v>44999.944000000003</v>
      </c>
      <c r="X71" s="15">
        <f t="shared" si="101"/>
        <v>1.2068345323741005</v>
      </c>
      <c r="Y71" s="15">
        <f t="shared" si="102"/>
        <v>1.1811825208352673</v>
      </c>
      <c r="Z71" s="16">
        <f t="shared" si="103"/>
        <v>65.673748158440858</v>
      </c>
      <c r="AA71" s="16">
        <f t="shared" si="104"/>
        <v>10.073748158440857</v>
      </c>
      <c r="AB71" s="16">
        <f t="shared" si="105"/>
        <v>6755.8584649767763</v>
      </c>
      <c r="AC71" s="15">
        <f t="shared" si="106"/>
        <v>4.5848355451969969E-2</v>
      </c>
      <c r="AD71" s="15">
        <f t="shared" si="107"/>
        <v>1.1992624151289988E-2</v>
      </c>
      <c r="AE71" s="15">
        <f t="shared" si="108"/>
        <v>1.9115055013239957E-2</v>
      </c>
      <c r="AF71" s="15">
        <f t="shared" si="109"/>
        <v>2.5652011538833303E-2</v>
      </c>
      <c r="AH71" s="21"/>
    </row>
    <row r="72" spans="1:34" s="171" customFormat="1" ht="20.5" thickBot="1" x14ac:dyDescent="0.25">
      <c r="A72" s="8">
        <v>18</v>
      </c>
      <c r="B72" s="9" t="s">
        <v>230</v>
      </c>
      <c r="C72" s="10" t="s">
        <v>231</v>
      </c>
      <c r="D72" s="10" t="s">
        <v>38</v>
      </c>
      <c r="E72" s="11">
        <v>0</v>
      </c>
      <c r="F72" s="11">
        <v>86.82</v>
      </c>
      <c r="G72" s="11"/>
      <c r="H72" s="11"/>
      <c r="I72" s="11">
        <f t="shared" si="0"/>
        <v>0</v>
      </c>
      <c r="J72" s="11">
        <f t="shared" si="1"/>
        <v>86.82</v>
      </c>
      <c r="K72" s="12">
        <v>1242.0899999999999</v>
      </c>
      <c r="L72" s="12">
        <v>1032.54</v>
      </c>
      <c r="M72" s="12">
        <v>85700.82</v>
      </c>
      <c r="N72" s="12">
        <v>63089.318575999998</v>
      </c>
      <c r="O72" s="12">
        <v>9441.9472000000005</v>
      </c>
      <c r="P72" s="12">
        <v>0</v>
      </c>
      <c r="Q72" s="12">
        <v>0</v>
      </c>
      <c r="R72" s="12">
        <v>3191.3781536000001</v>
      </c>
      <c r="S72" s="12">
        <v>7200.9954515520003</v>
      </c>
      <c r="T72" s="13">
        <v>2776.8049127212798</v>
      </c>
      <c r="V72" s="12">
        <v>1224.51</v>
      </c>
      <c r="W72" s="12">
        <v>74631.963904000004</v>
      </c>
      <c r="AG72" s="17" t="s">
        <v>5115</v>
      </c>
    </row>
    <row r="73" spans="1:34" s="171" customFormat="1" x14ac:dyDescent="0.2">
      <c r="A73" s="63"/>
      <c r="B73" s="64" t="s">
        <v>187</v>
      </c>
      <c r="C73" s="65" t="s">
        <v>188</v>
      </c>
      <c r="D73" s="65" t="s">
        <v>92</v>
      </c>
      <c r="E73" s="66">
        <v>1.2959999999999999E-2</v>
      </c>
      <c r="F73" s="66">
        <v>1.1251871999999998</v>
      </c>
      <c r="G73" s="66"/>
      <c r="H73" s="66"/>
      <c r="I73" s="66">
        <f t="shared" si="0"/>
        <v>0</v>
      </c>
      <c r="J73" s="66">
        <f t="shared" si="1"/>
        <v>1.1251871999999998</v>
      </c>
      <c r="K73" s="1">
        <v>45.7</v>
      </c>
      <c r="L73" s="1">
        <v>45.7</v>
      </c>
      <c r="M73" s="1">
        <v>49.158575999999996</v>
      </c>
      <c r="N73" s="1">
        <v>49.158575999999996</v>
      </c>
      <c r="O73" s="1"/>
      <c r="P73" s="1"/>
      <c r="Q73" s="1"/>
      <c r="R73" s="1"/>
      <c r="S73" s="1"/>
      <c r="T73" s="1"/>
      <c r="V73" s="1">
        <v>52.8</v>
      </c>
      <c r="W73" s="1">
        <v>56.795904</v>
      </c>
      <c r="X73" s="15">
        <f t="shared" ref="X73:X75" si="110">V73/L73</f>
        <v>1.1553610503282274</v>
      </c>
      <c r="Y73" s="15">
        <f t="shared" ref="Y73:Y75" si="111">X73-AF73</f>
        <v>1.1297090387893942</v>
      </c>
      <c r="Z73" s="16">
        <f t="shared" ref="Z73:Z75" si="112">K73*Y73</f>
        <v>51.627703072675317</v>
      </c>
      <c r="AA73" s="16">
        <f t="shared" ref="AA73:AA75" si="113">Z73-K73</f>
        <v>5.9277030726753139</v>
      </c>
      <c r="AB73" s="16">
        <f t="shared" ref="AB73:AB75" si="114">J73*AA73</f>
        <v>6.6697756227749316</v>
      </c>
      <c r="AC73" s="15">
        <f t="shared" si="106"/>
        <v>4.5848355451969969E-2</v>
      </c>
      <c r="AD73" s="15">
        <f t="shared" si="107"/>
        <v>1.1992624151289988E-2</v>
      </c>
      <c r="AE73" s="15">
        <f t="shared" si="108"/>
        <v>1.9115055013239957E-2</v>
      </c>
      <c r="AF73" s="15">
        <f t="shared" ref="AF73:AF75" si="115">AVERAGE(AC73:AE73)</f>
        <v>2.5652011538833303E-2</v>
      </c>
      <c r="AG73" s="17" t="s">
        <v>5115</v>
      </c>
      <c r="AH73" s="21"/>
    </row>
    <row r="74" spans="1:34" s="171" customFormat="1" x14ac:dyDescent="0.2">
      <c r="A74" s="63"/>
      <c r="B74" s="64" t="s">
        <v>195</v>
      </c>
      <c r="C74" s="65" t="s">
        <v>196</v>
      </c>
      <c r="D74" s="65" t="s">
        <v>92</v>
      </c>
      <c r="E74" s="66">
        <v>0.1212</v>
      </c>
      <c r="F74" s="66">
        <v>10.522584</v>
      </c>
      <c r="G74" s="66"/>
      <c r="H74" s="66"/>
      <c r="I74" s="66">
        <f t="shared" si="0"/>
        <v>0</v>
      </c>
      <c r="J74" s="66">
        <f t="shared" si="1"/>
        <v>10.522584</v>
      </c>
      <c r="K74" s="1">
        <v>2560</v>
      </c>
      <c r="L74" s="1">
        <v>2560</v>
      </c>
      <c r="M74" s="1">
        <v>25752.576000000001</v>
      </c>
      <c r="N74" s="1">
        <v>25752.576000000001</v>
      </c>
      <c r="O74" s="1"/>
      <c r="P74" s="1"/>
      <c r="Q74" s="1"/>
      <c r="R74" s="1"/>
      <c r="S74" s="1"/>
      <c r="T74" s="1"/>
      <c r="V74" s="1">
        <v>2940</v>
      </c>
      <c r="W74" s="1">
        <v>29575.223999999998</v>
      </c>
      <c r="X74" s="15">
        <f t="shared" si="110"/>
        <v>1.1484375</v>
      </c>
      <c r="Y74" s="15">
        <f t="shared" si="111"/>
        <v>1.1227854884611668</v>
      </c>
      <c r="Z74" s="16">
        <f t="shared" si="112"/>
        <v>2874.330850460587</v>
      </c>
      <c r="AA74" s="16">
        <f t="shared" si="113"/>
        <v>314.33085046058704</v>
      </c>
      <c r="AB74" s="16">
        <f t="shared" si="114"/>
        <v>3307.5727777629659</v>
      </c>
      <c r="AC74" s="15">
        <f t="shared" si="106"/>
        <v>4.5848355451969969E-2</v>
      </c>
      <c r="AD74" s="15">
        <f t="shared" si="107"/>
        <v>1.1992624151289988E-2</v>
      </c>
      <c r="AE74" s="15">
        <f t="shared" si="108"/>
        <v>1.9115055013239957E-2</v>
      </c>
      <c r="AF74" s="15">
        <f t="shared" si="115"/>
        <v>2.5652011538833303E-2</v>
      </c>
      <c r="AG74" s="17" t="s">
        <v>5115</v>
      </c>
      <c r="AH74" s="21"/>
    </row>
    <row r="75" spans="1:34" s="171" customFormat="1" ht="15" thickBot="1" x14ac:dyDescent="0.25">
      <c r="A75" s="63"/>
      <c r="B75" s="64" t="s">
        <v>232</v>
      </c>
      <c r="C75" s="65" t="s">
        <v>233</v>
      </c>
      <c r="D75" s="65" t="s">
        <v>41</v>
      </c>
      <c r="E75" s="66">
        <v>8.08</v>
      </c>
      <c r="F75" s="66">
        <v>701.50559999999996</v>
      </c>
      <c r="G75" s="66"/>
      <c r="H75" s="66"/>
      <c r="I75" s="66">
        <f t="shared" si="0"/>
        <v>0</v>
      </c>
      <c r="J75" s="66">
        <f t="shared" si="1"/>
        <v>701.50559999999996</v>
      </c>
      <c r="K75" s="1">
        <v>55.6</v>
      </c>
      <c r="L75" s="1">
        <v>55.6</v>
      </c>
      <c r="M75" s="1">
        <v>37287.584000000003</v>
      </c>
      <c r="N75" s="1">
        <v>37287.584000000003</v>
      </c>
      <c r="O75" s="1"/>
      <c r="P75" s="1"/>
      <c r="Q75" s="1"/>
      <c r="R75" s="1"/>
      <c r="S75" s="1"/>
      <c r="T75" s="1"/>
      <c r="V75" s="1">
        <v>67.099999999999994</v>
      </c>
      <c r="W75" s="1">
        <v>44999.944000000003</v>
      </c>
      <c r="X75" s="15">
        <f t="shared" si="110"/>
        <v>1.2068345323741005</v>
      </c>
      <c r="Y75" s="15">
        <f t="shared" si="111"/>
        <v>1.1811825208352673</v>
      </c>
      <c r="Z75" s="16">
        <f t="shared" si="112"/>
        <v>65.673748158440858</v>
      </c>
      <c r="AA75" s="16">
        <f t="shared" si="113"/>
        <v>10.073748158440857</v>
      </c>
      <c r="AB75" s="16">
        <f t="shared" si="114"/>
        <v>7066.7907461359482</v>
      </c>
      <c r="AC75" s="15">
        <f t="shared" si="106"/>
        <v>4.5848355451969969E-2</v>
      </c>
      <c r="AD75" s="15">
        <f t="shared" si="107"/>
        <v>1.1992624151289988E-2</v>
      </c>
      <c r="AE75" s="15">
        <f t="shared" si="108"/>
        <v>1.9115055013239957E-2</v>
      </c>
      <c r="AF75" s="15">
        <f t="shared" si="115"/>
        <v>2.5652011538833303E-2</v>
      </c>
      <c r="AG75" s="17" t="s">
        <v>5115</v>
      </c>
      <c r="AH75" s="21"/>
    </row>
    <row r="76" spans="1:34" ht="20.5" thickBot="1" x14ac:dyDescent="0.25">
      <c r="A76" s="8">
        <v>19</v>
      </c>
      <c r="B76" s="9" t="s">
        <v>234</v>
      </c>
      <c r="C76" s="10" t="s">
        <v>235</v>
      </c>
      <c r="D76" s="10" t="s">
        <v>38</v>
      </c>
      <c r="E76" s="11">
        <v>0</v>
      </c>
      <c r="F76" s="11">
        <v>3.859</v>
      </c>
      <c r="G76" s="11"/>
      <c r="H76" s="11"/>
      <c r="I76" s="11">
        <f t="shared" si="0"/>
        <v>0</v>
      </c>
      <c r="J76" s="11">
        <f t="shared" si="1"/>
        <v>3.859</v>
      </c>
      <c r="K76" s="12">
        <v>1713.62</v>
      </c>
      <c r="L76" s="12">
        <v>1444.76</v>
      </c>
      <c r="M76" s="12">
        <v>5575.33</v>
      </c>
      <c r="N76" s="12">
        <v>4061.1592140749999</v>
      </c>
      <c r="O76" s="12">
        <v>627.2086726</v>
      </c>
      <c r="P76" s="12">
        <v>0</v>
      </c>
      <c r="Q76" s="12">
        <v>0</v>
      </c>
      <c r="R76" s="12">
        <v>211.9965313388</v>
      </c>
      <c r="S76" s="12">
        <v>482.213915785116</v>
      </c>
      <c r="T76" s="13">
        <v>185.948453841348</v>
      </c>
      <c r="V76" s="12">
        <v>1716.22</v>
      </c>
      <c r="W76" s="12">
        <v>4812.7564807999997</v>
      </c>
    </row>
    <row r="77" spans="1:34" x14ac:dyDescent="0.2">
      <c r="A77" s="63"/>
      <c r="B77" s="64" t="s">
        <v>187</v>
      </c>
      <c r="C77" s="65" t="s">
        <v>188</v>
      </c>
      <c r="D77" s="65" t="s">
        <v>92</v>
      </c>
      <c r="E77" s="66">
        <v>2.2249999999999999E-2</v>
      </c>
      <c r="F77" s="66">
        <v>8.5862750000000002E-2</v>
      </c>
      <c r="G77" s="66"/>
      <c r="H77" s="66"/>
      <c r="I77" s="66">
        <f t="shared" si="0"/>
        <v>0</v>
      </c>
      <c r="J77" s="66">
        <f t="shared" si="1"/>
        <v>8.5862750000000002E-2</v>
      </c>
      <c r="K77" s="1">
        <v>45.7</v>
      </c>
      <c r="L77" s="1">
        <v>45.7</v>
      </c>
      <c r="M77" s="1">
        <v>3.9239276749999998</v>
      </c>
      <c r="N77" s="1">
        <v>3.9239276749999998</v>
      </c>
      <c r="O77" s="1"/>
      <c r="P77" s="1"/>
      <c r="Q77" s="1"/>
      <c r="R77" s="1"/>
      <c r="S77" s="1"/>
      <c r="T77" s="1"/>
      <c r="V77" s="1">
        <v>52.8</v>
      </c>
      <c r="W77" s="1">
        <v>4.5335532000000001</v>
      </c>
      <c r="X77" s="15">
        <f t="shared" ref="X77:X79" si="116">V77/L77</f>
        <v>1.1553610503282274</v>
      </c>
      <c r="Y77" s="15">
        <f t="shared" ref="Y77:Y79" si="117">X77-AF77</f>
        <v>1.1297090387893942</v>
      </c>
      <c r="Z77" s="16">
        <f t="shared" ref="Z77:Z79" si="118">K77*Y77</f>
        <v>51.627703072675317</v>
      </c>
      <c r="AA77" s="16">
        <f t="shared" ref="AA77:AA79" si="119">Z77-K77</f>
        <v>5.9277030726753139</v>
      </c>
      <c r="AB77" s="16">
        <f t="shared" ref="AB77:AB79" si="120">J77*AA77</f>
        <v>0.5089688870033523</v>
      </c>
      <c r="AC77" s="15">
        <f t="shared" ref="AC77:AC79" si="121">104.584835545197%-100%</f>
        <v>4.5848355451969969E-2</v>
      </c>
      <c r="AD77" s="15">
        <f t="shared" ref="AD77:AD79" si="122">101.199262415129%-100%</f>
        <v>1.1992624151289988E-2</v>
      </c>
      <c r="AE77" s="15">
        <f t="shared" ref="AE77:AE79" si="123">101.911505501324%-100%</f>
        <v>1.9115055013239957E-2</v>
      </c>
      <c r="AF77" s="15">
        <f t="shared" ref="AF77:AF79" si="124">AVERAGE(AC77:AE77)</f>
        <v>2.5652011538833303E-2</v>
      </c>
      <c r="AH77" s="21"/>
    </row>
    <row r="78" spans="1:34" x14ac:dyDescent="0.2">
      <c r="A78" s="63"/>
      <c r="B78" s="64" t="s">
        <v>195</v>
      </c>
      <c r="C78" s="65" t="s">
        <v>196</v>
      </c>
      <c r="D78" s="65" t="s">
        <v>92</v>
      </c>
      <c r="E78" s="66">
        <v>0.20805999999999999</v>
      </c>
      <c r="F78" s="66">
        <v>0.80290353999999997</v>
      </c>
      <c r="G78" s="66"/>
      <c r="H78" s="66"/>
      <c r="I78" s="66">
        <f t="shared" si="0"/>
        <v>0</v>
      </c>
      <c r="J78" s="66">
        <f t="shared" si="1"/>
        <v>0.80290353999999997</v>
      </c>
      <c r="K78" s="1">
        <v>2560</v>
      </c>
      <c r="L78" s="1">
        <v>2560</v>
      </c>
      <c r="M78" s="1">
        <v>2055.4330623999999</v>
      </c>
      <c r="N78" s="1">
        <v>2055.4330623999999</v>
      </c>
      <c r="O78" s="1"/>
      <c r="P78" s="1"/>
      <c r="Q78" s="1"/>
      <c r="R78" s="1"/>
      <c r="S78" s="1"/>
      <c r="T78" s="1"/>
      <c r="V78" s="1">
        <v>2940</v>
      </c>
      <c r="W78" s="1">
        <v>2360.5364076000001</v>
      </c>
      <c r="X78" s="15">
        <f t="shared" si="116"/>
        <v>1.1484375</v>
      </c>
      <c r="Y78" s="15">
        <f t="shared" si="117"/>
        <v>1.1227854884611668</v>
      </c>
      <c r="Z78" s="16">
        <f t="shared" si="118"/>
        <v>2874.330850460587</v>
      </c>
      <c r="AA78" s="16">
        <f t="shared" si="119"/>
        <v>314.33085046058704</v>
      </c>
      <c r="AB78" s="16">
        <f t="shared" si="120"/>
        <v>252.37735256601596</v>
      </c>
      <c r="AC78" s="15">
        <f t="shared" si="121"/>
        <v>4.5848355451969969E-2</v>
      </c>
      <c r="AD78" s="15">
        <f t="shared" si="122"/>
        <v>1.1992624151289988E-2</v>
      </c>
      <c r="AE78" s="15">
        <f t="shared" si="123"/>
        <v>1.9115055013239957E-2</v>
      </c>
      <c r="AF78" s="15">
        <f t="shared" si="124"/>
        <v>2.5652011538833303E-2</v>
      </c>
      <c r="AH78" s="21"/>
    </row>
    <row r="79" spans="1:34" ht="15" thickBot="1" x14ac:dyDescent="0.25">
      <c r="A79" s="63"/>
      <c r="B79" s="64" t="s">
        <v>236</v>
      </c>
      <c r="C79" s="65" t="s">
        <v>237</v>
      </c>
      <c r="D79" s="65" t="s">
        <v>41</v>
      </c>
      <c r="E79" s="66">
        <v>8.08</v>
      </c>
      <c r="F79" s="66">
        <v>31.180720000000001</v>
      </c>
      <c r="G79" s="66"/>
      <c r="H79" s="66"/>
      <c r="I79" s="66">
        <f t="shared" si="0"/>
        <v>0</v>
      </c>
      <c r="J79" s="66">
        <f t="shared" si="1"/>
        <v>31.180720000000001</v>
      </c>
      <c r="K79" s="1">
        <v>64.2</v>
      </c>
      <c r="L79" s="1">
        <v>64.2</v>
      </c>
      <c r="M79" s="1">
        <v>2001.802224</v>
      </c>
      <c r="N79" s="1">
        <v>2001.802224</v>
      </c>
      <c r="O79" s="1"/>
      <c r="P79" s="1"/>
      <c r="Q79" s="1"/>
      <c r="R79" s="1"/>
      <c r="S79" s="1"/>
      <c r="T79" s="1"/>
      <c r="V79" s="1">
        <v>78.5</v>
      </c>
      <c r="W79" s="1">
        <v>2447.6865200000002</v>
      </c>
      <c r="X79" s="15">
        <f t="shared" si="116"/>
        <v>1.2227414330218067</v>
      </c>
      <c r="Y79" s="15">
        <f t="shared" si="117"/>
        <v>1.1970894214829735</v>
      </c>
      <c r="Z79" s="16">
        <f t="shared" si="118"/>
        <v>76.853140859206903</v>
      </c>
      <c r="AA79" s="16">
        <f t="shared" si="119"/>
        <v>12.6531408592069</v>
      </c>
      <c r="AB79" s="16">
        <f t="shared" si="120"/>
        <v>394.53404225148978</v>
      </c>
      <c r="AC79" s="15">
        <f t="shared" si="121"/>
        <v>4.5848355451969969E-2</v>
      </c>
      <c r="AD79" s="15">
        <f t="shared" si="122"/>
        <v>1.1992624151289988E-2</v>
      </c>
      <c r="AE79" s="15">
        <f t="shared" si="123"/>
        <v>1.9115055013239957E-2</v>
      </c>
      <c r="AF79" s="15">
        <f t="shared" si="124"/>
        <v>2.5652011538833303E-2</v>
      </c>
      <c r="AH79" s="21"/>
    </row>
    <row r="80" spans="1:34" ht="20.5" thickBot="1" x14ac:dyDescent="0.25">
      <c r="A80" s="8">
        <v>20</v>
      </c>
      <c r="B80" s="9" t="s">
        <v>238</v>
      </c>
      <c r="C80" s="10" t="s">
        <v>239</v>
      </c>
      <c r="D80" s="10" t="s">
        <v>38</v>
      </c>
      <c r="E80" s="11">
        <v>0</v>
      </c>
      <c r="F80" s="11">
        <v>118.967</v>
      </c>
      <c r="G80" s="11"/>
      <c r="H80" s="11"/>
      <c r="I80" s="11">
        <f t="shared" si="0"/>
        <v>0</v>
      </c>
      <c r="J80" s="11">
        <f t="shared" si="1"/>
        <v>118.967</v>
      </c>
      <c r="K80" s="12">
        <v>954.57</v>
      </c>
      <c r="L80" s="12">
        <v>875.49</v>
      </c>
      <c r="M80" s="12">
        <v>104154.42</v>
      </c>
      <c r="N80" s="12">
        <v>72973.073194334007</v>
      </c>
      <c r="O80" s="12">
        <v>12976.682425999999</v>
      </c>
      <c r="P80" s="12">
        <v>0</v>
      </c>
      <c r="Q80" s="12">
        <v>0</v>
      </c>
      <c r="R80" s="12">
        <v>4386.1186599880002</v>
      </c>
      <c r="S80" s="12">
        <v>9930.4882697087105</v>
      </c>
      <c r="T80" s="13">
        <v>3829.3356520736402</v>
      </c>
      <c r="V80" s="12">
        <v>1040.42</v>
      </c>
      <c r="W80" s="12">
        <v>86421.793596735995</v>
      </c>
    </row>
    <row r="81" spans="1:34" x14ac:dyDescent="0.2">
      <c r="A81" s="63"/>
      <c r="B81" s="64" t="s">
        <v>187</v>
      </c>
      <c r="C81" s="65" t="s">
        <v>188</v>
      </c>
      <c r="D81" s="65" t="s">
        <v>92</v>
      </c>
      <c r="E81" s="66">
        <v>7.8600000000000007E-3</v>
      </c>
      <c r="F81" s="66">
        <v>0.93508062000000003</v>
      </c>
      <c r="G81" s="66"/>
      <c r="H81" s="66"/>
      <c r="I81" s="66">
        <f t="shared" ref="I81:I144" si="125">H81*0.5</f>
        <v>0</v>
      </c>
      <c r="J81" s="66">
        <f t="shared" ref="J81:J144" si="126">F81-G81-I81</f>
        <v>0.93508062000000003</v>
      </c>
      <c r="K81" s="1">
        <v>45.7</v>
      </c>
      <c r="L81" s="1">
        <v>45.7</v>
      </c>
      <c r="M81" s="1">
        <v>42.733184334000001</v>
      </c>
      <c r="N81" s="1">
        <v>42.733184334000001</v>
      </c>
      <c r="O81" s="1"/>
      <c r="P81" s="1"/>
      <c r="Q81" s="1"/>
      <c r="R81" s="1"/>
      <c r="S81" s="1"/>
      <c r="T81" s="1"/>
      <c r="V81" s="1">
        <v>52.8</v>
      </c>
      <c r="W81" s="1">
        <v>49.372256735999997</v>
      </c>
      <c r="X81" s="15">
        <f t="shared" ref="X81:X83" si="127">V81/L81</f>
        <v>1.1553610503282274</v>
      </c>
      <c r="Y81" s="15">
        <f t="shared" ref="Y81:Y83" si="128">X81-AF81</f>
        <v>1.1297090387893942</v>
      </c>
      <c r="Z81" s="16">
        <f t="shared" ref="Z81:Z83" si="129">K81*Y81</f>
        <v>51.627703072675317</v>
      </c>
      <c r="AA81" s="16">
        <f t="shared" ref="AA81:AA83" si="130">Z81-K81</f>
        <v>5.9277030726753139</v>
      </c>
      <c r="AB81" s="16">
        <f t="shared" ref="AB81:AB83" si="131">J81*AA81</f>
        <v>5.5428802643731379</v>
      </c>
      <c r="AC81" s="15">
        <f t="shared" ref="AC81:AC83" si="132">104.584835545197%-100%</f>
        <v>4.5848355451969969E-2</v>
      </c>
      <c r="AD81" s="15">
        <f t="shared" ref="AD81:AD83" si="133">101.199262415129%-100%</f>
        <v>1.1992624151289988E-2</v>
      </c>
      <c r="AE81" s="15">
        <f t="shared" ref="AE81:AE83" si="134">101.911505501324%-100%</f>
        <v>1.9115055013239957E-2</v>
      </c>
      <c r="AF81" s="15">
        <f t="shared" ref="AF81:AF83" si="135">AVERAGE(AC81:AE81)</f>
        <v>2.5652011538833303E-2</v>
      </c>
      <c r="AH81" s="21"/>
    </row>
    <row r="82" spans="1:34" x14ac:dyDescent="0.2">
      <c r="A82" s="63"/>
      <c r="B82" s="64" t="s">
        <v>241</v>
      </c>
      <c r="C82" s="65" t="s">
        <v>242</v>
      </c>
      <c r="D82" s="65" t="s">
        <v>139</v>
      </c>
      <c r="E82" s="66">
        <v>2.9000000000000001E-2</v>
      </c>
      <c r="F82" s="66">
        <v>3.450043</v>
      </c>
      <c r="G82" s="66"/>
      <c r="H82" s="66"/>
      <c r="I82" s="66">
        <f t="shared" si="125"/>
        <v>0</v>
      </c>
      <c r="J82" s="66">
        <f t="shared" si="126"/>
        <v>3.450043</v>
      </c>
      <c r="K82" s="1">
        <v>2990</v>
      </c>
      <c r="L82" s="1">
        <v>2990</v>
      </c>
      <c r="M82" s="1">
        <v>10315.628570000001</v>
      </c>
      <c r="N82" s="1">
        <v>10315.628570000001</v>
      </c>
      <c r="O82" s="1"/>
      <c r="P82" s="1"/>
      <c r="Q82" s="1"/>
      <c r="R82" s="1"/>
      <c r="S82" s="1"/>
      <c r="T82" s="1"/>
      <c r="V82" s="1">
        <v>3580</v>
      </c>
      <c r="W82" s="1">
        <v>12351.15394</v>
      </c>
      <c r="X82" s="15">
        <f t="shared" si="127"/>
        <v>1.1973244147157192</v>
      </c>
      <c r="Y82" s="15">
        <f t="shared" si="128"/>
        <v>1.1716724031768859</v>
      </c>
      <c r="Z82" s="16">
        <f t="shared" si="129"/>
        <v>3503.300485498889</v>
      </c>
      <c r="AA82" s="16">
        <f t="shared" si="130"/>
        <v>513.30048549888897</v>
      </c>
      <c r="AB82" s="16">
        <f t="shared" si="131"/>
        <v>1770.9087468920434</v>
      </c>
      <c r="AC82" s="15">
        <f t="shared" si="132"/>
        <v>4.5848355451969969E-2</v>
      </c>
      <c r="AD82" s="15">
        <f t="shared" si="133"/>
        <v>1.1992624151289988E-2</v>
      </c>
      <c r="AE82" s="15">
        <f t="shared" si="134"/>
        <v>1.9115055013239957E-2</v>
      </c>
      <c r="AF82" s="15">
        <f t="shared" si="135"/>
        <v>2.5652011538833303E-2</v>
      </c>
      <c r="AH82" s="21"/>
    </row>
    <row r="83" spans="1:34" ht="15" thickBot="1" x14ac:dyDescent="0.25">
      <c r="A83" s="63"/>
      <c r="B83" s="64" t="s">
        <v>243</v>
      </c>
      <c r="C83" s="65" t="s">
        <v>244</v>
      </c>
      <c r="D83" s="65" t="s">
        <v>38</v>
      </c>
      <c r="E83" s="66">
        <v>1.02</v>
      </c>
      <c r="F83" s="66">
        <v>121.34634</v>
      </c>
      <c r="G83" s="66"/>
      <c r="H83" s="66"/>
      <c r="I83" s="66">
        <f t="shared" si="125"/>
        <v>0</v>
      </c>
      <c r="J83" s="66">
        <f t="shared" si="126"/>
        <v>121.34634</v>
      </c>
      <c r="K83" s="1">
        <v>516</v>
      </c>
      <c r="L83" s="1">
        <v>516</v>
      </c>
      <c r="M83" s="1">
        <v>62614.711439999999</v>
      </c>
      <c r="N83" s="1">
        <v>62614.711439999999</v>
      </c>
      <c r="O83" s="1"/>
      <c r="P83" s="1"/>
      <c r="Q83" s="1"/>
      <c r="R83" s="1"/>
      <c r="S83" s="1"/>
      <c r="T83" s="1"/>
      <c r="V83" s="1">
        <v>610</v>
      </c>
      <c r="W83" s="1">
        <v>74021.267399999997</v>
      </c>
      <c r="X83" s="15">
        <f t="shared" si="127"/>
        <v>1.182170542635659</v>
      </c>
      <c r="Y83" s="15">
        <f t="shared" si="128"/>
        <v>1.1565185310968258</v>
      </c>
      <c r="Z83" s="16">
        <f t="shared" si="129"/>
        <v>596.76356204596209</v>
      </c>
      <c r="AA83" s="16">
        <f t="shared" si="130"/>
        <v>80.76356204596209</v>
      </c>
      <c r="AB83" s="16">
        <f t="shared" si="131"/>
        <v>9800.3626596404119</v>
      </c>
      <c r="AC83" s="15">
        <f t="shared" si="132"/>
        <v>4.5848355451969969E-2</v>
      </c>
      <c r="AD83" s="15">
        <f t="shared" si="133"/>
        <v>1.1992624151289988E-2</v>
      </c>
      <c r="AE83" s="15">
        <f t="shared" si="134"/>
        <v>1.9115055013239957E-2</v>
      </c>
      <c r="AF83" s="15">
        <f t="shared" si="135"/>
        <v>2.5652011538833303E-2</v>
      </c>
      <c r="AH83" s="21"/>
    </row>
    <row r="84" spans="1:34" ht="15" thickBot="1" x14ac:dyDescent="0.25">
      <c r="A84" s="8">
        <v>21</v>
      </c>
      <c r="B84" s="9" t="s">
        <v>245</v>
      </c>
      <c r="C84" s="10" t="s">
        <v>246</v>
      </c>
      <c r="D84" s="10" t="s">
        <v>38</v>
      </c>
      <c r="E84" s="11">
        <v>0</v>
      </c>
      <c r="F84" s="11">
        <v>82.478999999999999</v>
      </c>
      <c r="G84" s="11"/>
      <c r="H84" s="11"/>
      <c r="I84" s="11">
        <f t="shared" si="125"/>
        <v>0</v>
      </c>
      <c r="J84" s="11">
        <f t="shared" si="126"/>
        <v>82.478999999999999</v>
      </c>
      <c r="K84" s="12">
        <v>1081.08</v>
      </c>
      <c r="L84" s="12"/>
      <c r="M84" s="12"/>
      <c r="N84" s="12"/>
      <c r="O84" s="12"/>
      <c r="P84" s="12"/>
      <c r="Q84" s="12"/>
      <c r="R84" s="12"/>
      <c r="S84" s="12"/>
      <c r="T84" s="13"/>
      <c r="V84" s="12"/>
      <c r="W84" s="12">
        <v>82974.213153648001</v>
      </c>
      <c r="AG84" s="17" t="s">
        <v>5116</v>
      </c>
    </row>
    <row r="85" spans="1:34" x14ac:dyDescent="0.2">
      <c r="A85" s="63"/>
      <c r="B85" s="64" t="s">
        <v>187</v>
      </c>
      <c r="C85" s="65" t="s">
        <v>188</v>
      </c>
      <c r="D85" s="65" t="s">
        <v>92</v>
      </c>
      <c r="E85" s="66">
        <v>8.7899999999999992E-3</v>
      </c>
      <c r="F85" s="66">
        <v>0.72499040999999997</v>
      </c>
      <c r="G85" s="66"/>
      <c r="H85" s="66"/>
      <c r="I85" s="66">
        <f t="shared" si="125"/>
        <v>0</v>
      </c>
      <c r="J85" s="66">
        <f t="shared" si="126"/>
        <v>0.72499040999999997</v>
      </c>
      <c r="K85" s="1">
        <v>0</v>
      </c>
      <c r="L85" s="1"/>
      <c r="M85" s="1"/>
      <c r="N85" s="1"/>
      <c r="O85" s="1"/>
      <c r="P85" s="1"/>
      <c r="Q85" s="1"/>
      <c r="R85" s="1"/>
      <c r="S85" s="1"/>
      <c r="T85" s="1"/>
      <c r="V85" s="1"/>
      <c r="W85" s="1">
        <v>38.279493647999999</v>
      </c>
      <c r="X85" s="15"/>
      <c r="Y85" s="15"/>
      <c r="Z85" s="16"/>
      <c r="AA85" s="16"/>
      <c r="AB85" s="16"/>
      <c r="AC85" s="15"/>
      <c r="AD85" s="15"/>
      <c r="AE85" s="15"/>
      <c r="AF85" s="15"/>
      <c r="AG85" s="17" t="s">
        <v>5116</v>
      </c>
      <c r="AH85" s="21"/>
    </row>
    <row r="86" spans="1:34" x14ac:dyDescent="0.2">
      <c r="A86" s="63"/>
      <c r="B86" s="64" t="s">
        <v>241</v>
      </c>
      <c r="C86" s="65" t="s">
        <v>242</v>
      </c>
      <c r="D86" s="65" t="s">
        <v>139</v>
      </c>
      <c r="E86" s="66">
        <v>3.3000000000000002E-2</v>
      </c>
      <c r="F86" s="66">
        <v>2.7218070000000001</v>
      </c>
      <c r="G86" s="66"/>
      <c r="H86" s="66"/>
      <c r="I86" s="66">
        <f t="shared" si="125"/>
        <v>0</v>
      </c>
      <c r="J86" s="66">
        <f t="shared" si="126"/>
        <v>2.7218070000000001</v>
      </c>
      <c r="K86" s="1">
        <v>0</v>
      </c>
      <c r="L86" s="1"/>
      <c r="M86" s="1"/>
      <c r="N86" s="1"/>
      <c r="O86" s="1"/>
      <c r="P86" s="1"/>
      <c r="Q86" s="1"/>
      <c r="R86" s="1"/>
      <c r="S86" s="1"/>
      <c r="T86" s="1"/>
      <c r="V86" s="1"/>
      <c r="W86" s="1">
        <v>9744.0690599999998</v>
      </c>
      <c r="X86" s="15"/>
      <c r="Y86" s="15"/>
      <c r="Z86" s="16"/>
      <c r="AA86" s="16"/>
      <c r="AB86" s="16"/>
      <c r="AC86" s="15"/>
      <c r="AD86" s="15"/>
      <c r="AE86" s="15"/>
      <c r="AF86" s="15"/>
      <c r="AG86" s="17" t="s">
        <v>5116</v>
      </c>
      <c r="AH86" s="21"/>
    </row>
    <row r="87" spans="1:34" ht="15" thickBot="1" x14ac:dyDescent="0.25">
      <c r="A87" s="63"/>
      <c r="B87" s="64" t="s">
        <v>247</v>
      </c>
      <c r="C87" s="65" t="s">
        <v>248</v>
      </c>
      <c r="D87" s="65" t="s">
        <v>38</v>
      </c>
      <c r="E87" s="66">
        <v>1.02</v>
      </c>
      <c r="F87" s="66">
        <v>84.128579999999999</v>
      </c>
      <c r="G87" s="66"/>
      <c r="H87" s="66"/>
      <c r="I87" s="66">
        <f t="shared" si="125"/>
        <v>0</v>
      </c>
      <c r="J87" s="66">
        <f t="shared" si="126"/>
        <v>84.128579999999999</v>
      </c>
      <c r="K87" s="1">
        <v>0</v>
      </c>
      <c r="L87" s="1"/>
      <c r="M87" s="1"/>
      <c r="N87" s="1"/>
      <c r="O87" s="1"/>
      <c r="P87" s="1"/>
      <c r="Q87" s="1"/>
      <c r="R87" s="1"/>
      <c r="S87" s="1"/>
      <c r="T87" s="1"/>
      <c r="V87" s="1"/>
      <c r="W87" s="1">
        <v>73191.864600000001</v>
      </c>
      <c r="X87" s="15"/>
      <c r="Y87" s="15"/>
      <c r="Z87" s="16"/>
      <c r="AA87" s="16"/>
      <c r="AB87" s="16"/>
      <c r="AC87" s="15"/>
      <c r="AD87" s="15"/>
      <c r="AE87" s="15"/>
      <c r="AF87" s="15"/>
      <c r="AG87" s="17" t="s">
        <v>5116</v>
      </c>
      <c r="AH87" s="21"/>
    </row>
    <row r="88" spans="1:34" ht="20.5" thickBot="1" x14ac:dyDescent="0.25">
      <c r="A88" s="8">
        <v>22</v>
      </c>
      <c r="B88" s="9" t="s">
        <v>249</v>
      </c>
      <c r="C88" s="10" t="s">
        <v>250</v>
      </c>
      <c r="D88" s="10" t="s">
        <v>38</v>
      </c>
      <c r="E88" s="11">
        <v>0</v>
      </c>
      <c r="F88" s="11">
        <v>172.17099999999999</v>
      </c>
      <c r="G88" s="11"/>
      <c r="H88" s="11"/>
      <c r="I88" s="11">
        <f t="shared" si="125"/>
        <v>0</v>
      </c>
      <c r="J88" s="11">
        <f t="shared" si="126"/>
        <v>172.17099999999999</v>
      </c>
      <c r="K88" s="12">
        <v>1437.6</v>
      </c>
      <c r="L88" s="12">
        <v>1375.01</v>
      </c>
      <c r="M88" s="12">
        <v>236736.85</v>
      </c>
      <c r="N88" s="12">
        <v>172491.55055036501</v>
      </c>
      <c r="O88" s="12">
        <v>26721.972226000002</v>
      </c>
      <c r="P88" s="12">
        <v>0</v>
      </c>
      <c r="Q88" s="12">
        <v>0</v>
      </c>
      <c r="R88" s="12">
        <v>9032.0266123879992</v>
      </c>
      <c r="S88" s="12">
        <v>20460.146565501</v>
      </c>
      <c r="T88" s="13">
        <v>7889.7196756089497</v>
      </c>
      <c r="V88" s="12">
        <v>1877.85</v>
      </c>
      <c r="W88" s="12">
        <v>246325.69706296001</v>
      </c>
    </row>
    <row r="89" spans="1:34" x14ac:dyDescent="0.2">
      <c r="A89" s="63"/>
      <c r="B89" s="64" t="s">
        <v>187</v>
      </c>
      <c r="C89" s="65" t="s">
        <v>188</v>
      </c>
      <c r="D89" s="65" t="s">
        <v>92</v>
      </c>
      <c r="E89" s="66">
        <v>1.295E-2</v>
      </c>
      <c r="F89" s="66">
        <v>2.2296144500000001</v>
      </c>
      <c r="G89" s="66"/>
      <c r="H89" s="66"/>
      <c r="I89" s="66">
        <f t="shared" si="125"/>
        <v>0</v>
      </c>
      <c r="J89" s="66">
        <f t="shared" si="126"/>
        <v>2.2296144500000001</v>
      </c>
      <c r="K89" s="1">
        <v>45.7</v>
      </c>
      <c r="L89" s="1">
        <v>45.7</v>
      </c>
      <c r="M89" s="1">
        <v>101.893380365</v>
      </c>
      <c r="N89" s="1">
        <v>101.893380365</v>
      </c>
      <c r="O89" s="1"/>
      <c r="P89" s="1"/>
      <c r="Q89" s="1"/>
      <c r="R89" s="1"/>
      <c r="S89" s="1"/>
      <c r="T89" s="1"/>
      <c r="V89" s="1">
        <v>52.8</v>
      </c>
      <c r="W89" s="1">
        <v>117.72364296000001</v>
      </c>
      <c r="X89" s="15">
        <f t="shared" ref="X89:X91" si="136">V89/L89</f>
        <v>1.1553610503282274</v>
      </c>
      <c r="Y89" s="15">
        <f t="shared" ref="Y89:Y91" si="137">X89-AF89</f>
        <v>1.1297090387893942</v>
      </c>
      <c r="Z89" s="16">
        <f t="shared" ref="Z89:Z91" si="138">K89*Y89</f>
        <v>51.627703072675317</v>
      </c>
      <c r="AA89" s="16">
        <f t="shared" ref="AA89:AA91" si="139">Z89-K89</f>
        <v>5.9277030726753139</v>
      </c>
      <c r="AB89" s="16">
        <f t="shared" ref="AB89:AB91" si="140">J89*AA89</f>
        <v>13.216492426146282</v>
      </c>
      <c r="AC89" s="15">
        <f t="shared" ref="AC89:AC95" si="141">104.584835545197%-100%</f>
        <v>4.5848355451969969E-2</v>
      </c>
      <c r="AD89" s="15">
        <f t="shared" ref="AD89:AD95" si="142">101.199262415129%-100%</f>
        <v>1.1992624151289988E-2</v>
      </c>
      <c r="AE89" s="15">
        <f t="shared" ref="AE89:AE95" si="143">101.911505501324%-100%</f>
        <v>1.9115055013239957E-2</v>
      </c>
      <c r="AF89" s="15">
        <f t="shared" ref="AF89:AF91" si="144">AVERAGE(AC89:AE89)</f>
        <v>2.5652011538833303E-2</v>
      </c>
      <c r="AH89" s="21"/>
    </row>
    <row r="90" spans="1:34" x14ac:dyDescent="0.2">
      <c r="A90" s="63"/>
      <c r="B90" s="64" t="s">
        <v>241</v>
      </c>
      <c r="C90" s="65" t="s">
        <v>242</v>
      </c>
      <c r="D90" s="65" t="s">
        <v>139</v>
      </c>
      <c r="E90" s="66">
        <v>4.9000000000000002E-2</v>
      </c>
      <c r="F90" s="66">
        <v>8.4363790000000005</v>
      </c>
      <c r="G90" s="66"/>
      <c r="H90" s="66"/>
      <c r="I90" s="66">
        <f t="shared" si="125"/>
        <v>0</v>
      </c>
      <c r="J90" s="66">
        <f t="shared" si="126"/>
        <v>8.4363790000000005</v>
      </c>
      <c r="K90" s="1">
        <v>2990</v>
      </c>
      <c r="L90" s="1">
        <v>2990</v>
      </c>
      <c r="M90" s="1">
        <v>25224.773209999999</v>
      </c>
      <c r="N90" s="1">
        <v>25224.773209999999</v>
      </c>
      <c r="O90" s="1"/>
      <c r="P90" s="1"/>
      <c r="Q90" s="1"/>
      <c r="R90" s="1"/>
      <c r="S90" s="1"/>
      <c r="T90" s="1"/>
      <c r="V90" s="1">
        <v>3580</v>
      </c>
      <c r="W90" s="1">
        <v>30202.236819999998</v>
      </c>
      <c r="X90" s="15">
        <f t="shared" si="136"/>
        <v>1.1973244147157192</v>
      </c>
      <c r="Y90" s="15">
        <f t="shared" si="137"/>
        <v>1.1716724031768859</v>
      </c>
      <c r="Z90" s="16">
        <f t="shared" si="138"/>
        <v>3503.300485498889</v>
      </c>
      <c r="AA90" s="16">
        <f t="shared" si="139"/>
        <v>513.30048549888897</v>
      </c>
      <c r="AB90" s="16">
        <f t="shared" si="140"/>
        <v>4330.3974365526319</v>
      </c>
      <c r="AC90" s="15">
        <f t="shared" si="141"/>
        <v>4.5848355451969969E-2</v>
      </c>
      <c r="AD90" s="15">
        <f t="shared" si="142"/>
        <v>1.1992624151289988E-2</v>
      </c>
      <c r="AE90" s="15">
        <f t="shared" si="143"/>
        <v>1.9115055013239957E-2</v>
      </c>
      <c r="AF90" s="15">
        <f t="shared" si="144"/>
        <v>2.5652011538833303E-2</v>
      </c>
      <c r="AH90" s="21"/>
    </row>
    <row r="91" spans="1:34" ht="15" thickBot="1" x14ac:dyDescent="0.25">
      <c r="A91" s="63"/>
      <c r="B91" s="64" t="s">
        <v>251</v>
      </c>
      <c r="C91" s="65" t="s">
        <v>252</v>
      </c>
      <c r="D91" s="65" t="s">
        <v>38</v>
      </c>
      <c r="E91" s="66">
        <v>1.02</v>
      </c>
      <c r="F91" s="66">
        <v>175.61442</v>
      </c>
      <c r="G91" s="66"/>
      <c r="H91" s="66"/>
      <c r="I91" s="66">
        <f t="shared" si="125"/>
        <v>0</v>
      </c>
      <c r="J91" s="66">
        <f t="shared" si="126"/>
        <v>175.61442</v>
      </c>
      <c r="K91" s="1">
        <v>838</v>
      </c>
      <c r="L91" s="1">
        <v>838</v>
      </c>
      <c r="M91" s="1">
        <v>147164.88396000001</v>
      </c>
      <c r="N91" s="1">
        <v>147164.88396000001</v>
      </c>
      <c r="O91" s="1"/>
      <c r="P91" s="1"/>
      <c r="Q91" s="1"/>
      <c r="R91" s="1"/>
      <c r="S91" s="1"/>
      <c r="T91" s="1"/>
      <c r="V91" s="1">
        <v>1230</v>
      </c>
      <c r="W91" s="1">
        <v>216005.7366</v>
      </c>
      <c r="X91" s="15">
        <f t="shared" si="136"/>
        <v>1.467780429594272</v>
      </c>
      <c r="Y91" s="15">
        <f t="shared" si="137"/>
        <v>1.4421284180554388</v>
      </c>
      <c r="Z91" s="16">
        <f t="shared" si="138"/>
        <v>1208.5036143304576</v>
      </c>
      <c r="AA91" s="16">
        <f t="shared" si="139"/>
        <v>370.50361433045759</v>
      </c>
      <c r="AB91" s="16">
        <f t="shared" si="140"/>
        <v>65065.777338546999</v>
      </c>
      <c r="AC91" s="15">
        <f t="shared" si="141"/>
        <v>4.5848355451969969E-2</v>
      </c>
      <c r="AD91" s="15">
        <f t="shared" si="142"/>
        <v>1.1992624151289988E-2</v>
      </c>
      <c r="AE91" s="15">
        <f t="shared" si="143"/>
        <v>1.9115055013239957E-2</v>
      </c>
      <c r="AF91" s="15">
        <f t="shared" si="144"/>
        <v>2.5652011538833303E-2</v>
      </c>
      <c r="AH91" s="21"/>
    </row>
    <row r="92" spans="1:34" ht="20.5" thickBot="1" x14ac:dyDescent="0.25">
      <c r="A92" s="8">
        <v>23</v>
      </c>
      <c r="B92" s="9" t="s">
        <v>253</v>
      </c>
      <c r="C92" s="10" t="s">
        <v>254</v>
      </c>
      <c r="D92" s="10" t="s">
        <v>38</v>
      </c>
      <c r="E92" s="11">
        <v>0</v>
      </c>
      <c r="F92" s="11">
        <v>417.11099999999999</v>
      </c>
      <c r="G92" s="11"/>
      <c r="H92" s="11"/>
      <c r="I92" s="11">
        <f t="shared" si="125"/>
        <v>0</v>
      </c>
      <c r="J92" s="11">
        <f t="shared" si="126"/>
        <v>417.11099999999999</v>
      </c>
      <c r="K92" s="12">
        <v>1587.11</v>
      </c>
      <c r="L92" s="12"/>
      <c r="M92" s="12"/>
      <c r="N92" s="12"/>
      <c r="O92" s="12"/>
      <c r="P92" s="12"/>
      <c r="Q92" s="12"/>
      <c r="R92" s="12"/>
      <c r="S92" s="12"/>
      <c r="T92" s="13"/>
      <c r="V92" s="12"/>
      <c r="W92" s="12">
        <v>0</v>
      </c>
    </row>
    <row r="93" spans="1:34" s="85" customFormat="1" ht="20" x14ac:dyDescent="0.35">
      <c r="A93" s="80"/>
      <c r="B93" s="81">
        <v>311234081</v>
      </c>
      <c r="C93" s="82" t="s">
        <v>4608</v>
      </c>
      <c r="D93" s="82" t="s">
        <v>38</v>
      </c>
      <c r="E93" s="83">
        <v>1.295E-2</v>
      </c>
      <c r="F93" s="83">
        <v>7.2160202999999994</v>
      </c>
      <c r="G93" s="83"/>
      <c r="H93" s="83"/>
      <c r="I93" s="83">
        <f t="shared" si="125"/>
        <v>0</v>
      </c>
      <c r="J93" s="83">
        <f t="shared" si="126"/>
        <v>7.2160202999999994</v>
      </c>
      <c r="K93" s="84">
        <v>45.7</v>
      </c>
      <c r="L93" s="84">
        <v>45.7</v>
      </c>
      <c r="M93" s="84">
        <v>101.893380365</v>
      </c>
      <c r="N93" s="84">
        <v>101.893380365</v>
      </c>
      <c r="O93" s="84"/>
      <c r="P93" s="84"/>
      <c r="Q93" s="84"/>
      <c r="R93" s="84"/>
      <c r="S93" s="84"/>
      <c r="T93" s="84"/>
      <c r="V93" s="84">
        <v>52.8</v>
      </c>
      <c r="W93" s="84">
        <v>117.72364296000001</v>
      </c>
      <c r="X93" s="15">
        <f t="shared" ref="X93:X95" si="145">V93/L93</f>
        <v>1.1553610503282274</v>
      </c>
      <c r="Y93" s="15">
        <f t="shared" ref="Y93:Y95" si="146">X93-AF93</f>
        <v>1.1297090387893942</v>
      </c>
      <c r="Z93" s="16">
        <f t="shared" ref="Z93:Z95" si="147">K93*Y93</f>
        <v>51.627703072675317</v>
      </c>
      <c r="AA93" s="16">
        <f t="shared" ref="AA93:AA95" si="148">Z93-K93</f>
        <v>5.9277030726753139</v>
      </c>
      <c r="AB93" s="16">
        <f t="shared" ref="AB93:AB95" si="149">J93*AA93</f>
        <v>42.774425704797437</v>
      </c>
      <c r="AC93" s="15">
        <f t="shared" si="141"/>
        <v>4.5848355451969969E-2</v>
      </c>
      <c r="AD93" s="15">
        <f t="shared" si="142"/>
        <v>1.1992624151289988E-2</v>
      </c>
      <c r="AE93" s="15">
        <f t="shared" si="143"/>
        <v>1.9115055013239957E-2</v>
      </c>
      <c r="AF93" s="15">
        <f t="shared" ref="AF93:AF95" si="150">AVERAGE(AC93:AE93)</f>
        <v>2.5652011538833303E-2</v>
      </c>
      <c r="AG93" s="17" t="s">
        <v>4773</v>
      </c>
      <c r="AH93" s="86"/>
    </row>
    <row r="94" spans="1:34" s="85" customFormat="1" ht="20" x14ac:dyDescent="0.35">
      <c r="A94" s="80"/>
      <c r="B94" s="81">
        <v>58564004</v>
      </c>
      <c r="C94" s="82" t="s">
        <v>242</v>
      </c>
      <c r="D94" s="82" t="s">
        <v>139</v>
      </c>
      <c r="E94" s="83">
        <v>4.9000000000000002E-2</v>
      </c>
      <c r="F94" s="83">
        <v>26.277992999999999</v>
      </c>
      <c r="G94" s="83"/>
      <c r="H94" s="83"/>
      <c r="I94" s="83">
        <f t="shared" si="125"/>
        <v>0</v>
      </c>
      <c r="J94" s="83">
        <f t="shared" si="126"/>
        <v>26.277992999999999</v>
      </c>
      <c r="K94" s="84">
        <v>3070</v>
      </c>
      <c r="L94" s="84">
        <v>3070</v>
      </c>
      <c r="M94" s="84">
        <v>25224.773209999999</v>
      </c>
      <c r="N94" s="84">
        <v>25224.773209999999</v>
      </c>
      <c r="O94" s="84"/>
      <c r="P94" s="84"/>
      <c r="Q94" s="84"/>
      <c r="R94" s="84"/>
      <c r="S94" s="84"/>
      <c r="T94" s="84"/>
      <c r="V94" s="84">
        <v>3580</v>
      </c>
      <c r="W94" s="84">
        <v>30202.236819999998</v>
      </c>
      <c r="X94" s="15">
        <f t="shared" si="145"/>
        <v>1.1661237785016287</v>
      </c>
      <c r="Y94" s="15">
        <f t="shared" si="146"/>
        <v>1.1404717669627955</v>
      </c>
      <c r="Z94" s="16">
        <f t="shared" si="147"/>
        <v>3501.2483245757821</v>
      </c>
      <c r="AA94" s="16">
        <f t="shared" si="148"/>
        <v>431.24832457578214</v>
      </c>
      <c r="AB94" s="16">
        <f t="shared" si="149"/>
        <v>11332.340454464131</v>
      </c>
      <c r="AC94" s="15">
        <f t="shared" si="141"/>
        <v>4.5848355451969969E-2</v>
      </c>
      <c r="AD94" s="15">
        <f t="shared" si="142"/>
        <v>1.1992624151289988E-2</v>
      </c>
      <c r="AE94" s="15">
        <f t="shared" si="143"/>
        <v>1.9115055013239957E-2</v>
      </c>
      <c r="AF94" s="15">
        <f t="shared" si="150"/>
        <v>2.5652011538833303E-2</v>
      </c>
      <c r="AG94" s="17" t="s">
        <v>4773</v>
      </c>
      <c r="AH94" s="86"/>
    </row>
    <row r="95" spans="1:34" s="85" customFormat="1" ht="20.5" thickBot="1" x14ac:dyDescent="0.4">
      <c r="A95" s="80"/>
      <c r="B95" s="81">
        <v>59612013</v>
      </c>
      <c r="C95" s="82" t="s">
        <v>4589</v>
      </c>
      <c r="D95" s="82" t="s">
        <v>38</v>
      </c>
      <c r="E95" s="83">
        <v>1.02</v>
      </c>
      <c r="F95" s="83">
        <v>425.45321999999999</v>
      </c>
      <c r="G95" s="83"/>
      <c r="H95" s="83"/>
      <c r="I95" s="83">
        <f t="shared" si="125"/>
        <v>0</v>
      </c>
      <c r="J95" s="83">
        <f t="shared" si="126"/>
        <v>425.45321999999999</v>
      </c>
      <c r="K95" s="84">
        <v>952</v>
      </c>
      <c r="L95" s="84">
        <v>952</v>
      </c>
      <c r="M95" s="84">
        <v>147164.88396000001</v>
      </c>
      <c r="N95" s="84">
        <v>147164.88396000001</v>
      </c>
      <c r="O95" s="84"/>
      <c r="P95" s="84"/>
      <c r="Q95" s="84"/>
      <c r="R95" s="84"/>
      <c r="S95" s="84"/>
      <c r="T95" s="84"/>
      <c r="V95" s="84">
        <v>1470</v>
      </c>
      <c r="W95" s="84">
        <v>216005.7366</v>
      </c>
      <c r="X95" s="15">
        <f t="shared" si="145"/>
        <v>1.5441176470588236</v>
      </c>
      <c r="Y95" s="15">
        <f t="shared" si="146"/>
        <v>1.5184656355199904</v>
      </c>
      <c r="Z95" s="16">
        <f t="shared" si="147"/>
        <v>1445.5792850150308</v>
      </c>
      <c r="AA95" s="16">
        <f t="shared" si="148"/>
        <v>493.57928501503079</v>
      </c>
      <c r="AB95" s="16">
        <f t="shared" si="149"/>
        <v>209994.8961349426</v>
      </c>
      <c r="AC95" s="15">
        <f t="shared" si="141"/>
        <v>4.5848355451969969E-2</v>
      </c>
      <c r="AD95" s="15">
        <f t="shared" si="142"/>
        <v>1.1992624151289988E-2</v>
      </c>
      <c r="AE95" s="15">
        <f t="shared" si="143"/>
        <v>1.9115055013239957E-2</v>
      </c>
      <c r="AF95" s="15">
        <f t="shared" si="150"/>
        <v>2.5652011538833303E-2</v>
      </c>
      <c r="AG95" s="17" t="s">
        <v>4773</v>
      </c>
      <c r="AH95" s="86"/>
    </row>
    <row r="96" spans="1:34" ht="15" thickBot="1" x14ac:dyDescent="0.25">
      <c r="A96" s="8">
        <v>24</v>
      </c>
      <c r="B96" s="9" t="s">
        <v>255</v>
      </c>
      <c r="C96" s="10" t="s">
        <v>256</v>
      </c>
      <c r="D96" s="10" t="s">
        <v>139</v>
      </c>
      <c r="E96" s="11">
        <v>0</v>
      </c>
      <c r="F96" s="11">
        <v>1.8779999999999999</v>
      </c>
      <c r="G96" s="11"/>
      <c r="H96" s="11"/>
      <c r="I96" s="11">
        <f t="shared" si="125"/>
        <v>0</v>
      </c>
      <c r="J96" s="11">
        <f t="shared" si="126"/>
        <v>1.8779999999999999</v>
      </c>
      <c r="K96" s="12">
        <v>37377.629999999997</v>
      </c>
      <c r="L96" s="12">
        <v>41188.03</v>
      </c>
      <c r="M96" s="12">
        <v>77351.12</v>
      </c>
      <c r="N96" s="12">
        <v>56023.322437800001</v>
      </c>
      <c r="O96" s="12">
        <v>7734.6671358000003</v>
      </c>
      <c r="P96" s="12">
        <v>0</v>
      </c>
      <c r="Q96" s="12">
        <v>0</v>
      </c>
      <c r="R96" s="12">
        <v>2614.3174919004</v>
      </c>
      <c r="S96" s="12">
        <v>6792.2908009676303</v>
      </c>
      <c r="T96" s="13">
        <v>2619.2026632503198</v>
      </c>
      <c r="V96" s="12">
        <v>62024.51</v>
      </c>
      <c r="W96" s="12">
        <v>90656.972319599998</v>
      </c>
    </row>
    <row r="97" spans="1:34" ht="18" x14ac:dyDescent="0.2">
      <c r="A97" s="63"/>
      <c r="B97" s="64" t="s">
        <v>221</v>
      </c>
      <c r="C97" s="65" t="s">
        <v>222</v>
      </c>
      <c r="D97" s="65" t="s">
        <v>139</v>
      </c>
      <c r="E97" s="66">
        <v>0.20599999999999999</v>
      </c>
      <c r="F97" s="66">
        <v>0.38686799999999999</v>
      </c>
      <c r="G97" s="66"/>
      <c r="H97" s="66"/>
      <c r="I97" s="66">
        <f t="shared" si="125"/>
        <v>0</v>
      </c>
      <c r="J97" s="66">
        <f t="shared" si="126"/>
        <v>0.38686799999999999</v>
      </c>
      <c r="K97" s="1">
        <v>30300</v>
      </c>
      <c r="L97" s="1">
        <v>30300</v>
      </c>
      <c r="M97" s="1">
        <v>11722.100399999999</v>
      </c>
      <c r="N97" s="1">
        <v>11722.100399999999</v>
      </c>
      <c r="O97" s="1"/>
      <c r="P97" s="1"/>
      <c r="Q97" s="1"/>
      <c r="R97" s="1"/>
      <c r="S97" s="1"/>
      <c r="T97" s="1"/>
      <c r="V97" s="1">
        <v>51100</v>
      </c>
      <c r="W97" s="1">
        <v>19768.9548</v>
      </c>
      <c r="X97" s="15">
        <f t="shared" ref="X97:X101" si="151">V97/L97</f>
        <v>1.6864686468646866</v>
      </c>
      <c r="Y97" s="15">
        <f t="shared" ref="Y97:Y101" si="152">X97-AF97</f>
        <v>1.6608166353258533</v>
      </c>
      <c r="Z97" s="16">
        <f t="shared" ref="Z97:Z101" si="153">K97*Y97</f>
        <v>50322.744050373352</v>
      </c>
      <c r="AA97" s="16">
        <f t="shared" ref="AA97:AA101" si="154">Z97-K97</f>
        <v>20022.744050373352</v>
      </c>
      <c r="AB97" s="16">
        <f t="shared" ref="AB97:AB101" si="155">J97*AA97</f>
        <v>7746.158945279838</v>
      </c>
      <c r="AC97" s="15">
        <f t="shared" ref="AC97:AC107" si="156">104.584835545197%-100%</f>
        <v>4.5848355451969969E-2</v>
      </c>
      <c r="AD97" s="15">
        <f t="shared" ref="AD97:AD107" si="157">101.199262415129%-100%</f>
        <v>1.1992624151289988E-2</v>
      </c>
      <c r="AE97" s="15">
        <f t="shared" ref="AE97:AE107" si="158">101.911505501324%-100%</f>
        <v>1.9115055013239957E-2</v>
      </c>
      <c r="AF97" s="15">
        <f t="shared" ref="AF97:AF101" si="159">AVERAGE(AC97:AE97)</f>
        <v>2.5652011538833303E-2</v>
      </c>
      <c r="AH97" s="21"/>
    </row>
    <row r="98" spans="1:34" ht="18" x14ac:dyDescent="0.2">
      <c r="A98" s="63"/>
      <c r="B98" s="64" t="s">
        <v>176</v>
      </c>
      <c r="C98" s="65" t="s">
        <v>177</v>
      </c>
      <c r="D98" s="65" t="s">
        <v>139</v>
      </c>
      <c r="E98" s="66">
        <v>0.82399999999999995</v>
      </c>
      <c r="F98" s="66">
        <v>1.547472</v>
      </c>
      <c r="G98" s="66"/>
      <c r="H98" s="66"/>
      <c r="I98" s="66">
        <f t="shared" si="125"/>
        <v>0</v>
      </c>
      <c r="J98" s="66">
        <f t="shared" si="126"/>
        <v>1.547472</v>
      </c>
      <c r="K98" s="1">
        <v>26600</v>
      </c>
      <c r="L98" s="1">
        <v>26600</v>
      </c>
      <c r="M98" s="1">
        <v>41162.7552</v>
      </c>
      <c r="N98" s="1">
        <v>41162.7552</v>
      </c>
      <c r="O98" s="1"/>
      <c r="P98" s="1"/>
      <c r="Q98" s="1"/>
      <c r="R98" s="1"/>
      <c r="S98" s="1"/>
      <c r="T98" s="1"/>
      <c r="V98" s="1">
        <v>43100</v>
      </c>
      <c r="W98" s="1">
        <v>66696.0432</v>
      </c>
      <c r="X98" s="15">
        <f t="shared" si="151"/>
        <v>1.6203007518796992</v>
      </c>
      <c r="Y98" s="15">
        <f t="shared" si="152"/>
        <v>1.594648740340866</v>
      </c>
      <c r="Z98" s="16">
        <f t="shared" si="153"/>
        <v>42417.656493067036</v>
      </c>
      <c r="AA98" s="16">
        <f t="shared" si="154"/>
        <v>15817.656493067036</v>
      </c>
      <c r="AB98" s="16">
        <f t="shared" si="155"/>
        <v>24477.380528639431</v>
      </c>
      <c r="AC98" s="15">
        <f t="shared" si="156"/>
        <v>4.5848355451969969E-2</v>
      </c>
      <c r="AD98" s="15">
        <f t="shared" si="157"/>
        <v>1.1992624151289988E-2</v>
      </c>
      <c r="AE98" s="15">
        <f t="shared" si="158"/>
        <v>1.9115055013239957E-2</v>
      </c>
      <c r="AF98" s="15">
        <f t="shared" si="159"/>
        <v>2.5652011538833303E-2</v>
      </c>
      <c r="AH98" s="21"/>
    </row>
    <row r="99" spans="1:34" x14ac:dyDescent="0.2">
      <c r="A99" s="63"/>
      <c r="B99" s="64" t="s">
        <v>180</v>
      </c>
      <c r="C99" s="65" t="s">
        <v>181</v>
      </c>
      <c r="D99" s="65" t="s">
        <v>98</v>
      </c>
      <c r="E99" s="66">
        <v>11.651</v>
      </c>
      <c r="F99" s="66">
        <v>21.880578</v>
      </c>
      <c r="G99" s="66"/>
      <c r="H99" s="66"/>
      <c r="I99" s="66">
        <f t="shared" si="125"/>
        <v>0</v>
      </c>
      <c r="J99" s="66">
        <f t="shared" si="126"/>
        <v>21.880578</v>
      </c>
      <c r="K99" s="1">
        <v>34.1</v>
      </c>
      <c r="L99" s="1">
        <v>34.1</v>
      </c>
      <c r="M99" s="1">
        <v>746.12770980000005</v>
      </c>
      <c r="N99" s="1">
        <v>746.12770980000005</v>
      </c>
      <c r="O99" s="1"/>
      <c r="P99" s="1"/>
      <c r="Q99" s="1"/>
      <c r="R99" s="1"/>
      <c r="S99" s="1"/>
      <c r="T99" s="1"/>
      <c r="V99" s="1">
        <v>56.2</v>
      </c>
      <c r="W99" s="1">
        <v>1229.6884835999999</v>
      </c>
      <c r="X99" s="15">
        <f t="shared" si="151"/>
        <v>1.6480938416422288</v>
      </c>
      <c r="Y99" s="15">
        <f t="shared" si="152"/>
        <v>1.6224418301033956</v>
      </c>
      <c r="Z99" s="16">
        <f t="shared" si="153"/>
        <v>55.325266406525792</v>
      </c>
      <c r="AA99" s="16">
        <f t="shared" si="154"/>
        <v>21.22526640652579</v>
      </c>
      <c r="AB99" s="16">
        <f t="shared" si="155"/>
        <v>464.42109717876724</v>
      </c>
      <c r="AC99" s="15">
        <f t="shared" si="156"/>
        <v>4.5848355451969969E-2</v>
      </c>
      <c r="AD99" s="15">
        <f t="shared" si="157"/>
        <v>1.1992624151289988E-2</v>
      </c>
      <c r="AE99" s="15">
        <f t="shared" si="158"/>
        <v>1.9115055013239957E-2</v>
      </c>
      <c r="AF99" s="15">
        <f t="shared" si="159"/>
        <v>2.5652011538833303E-2</v>
      </c>
      <c r="AH99" s="21"/>
    </row>
    <row r="100" spans="1:34" ht="18" x14ac:dyDescent="0.2">
      <c r="A100" s="63"/>
      <c r="B100" s="64" t="s">
        <v>257</v>
      </c>
      <c r="C100" s="65" t="s">
        <v>258</v>
      </c>
      <c r="D100" s="65" t="s">
        <v>184</v>
      </c>
      <c r="E100" s="66">
        <v>1.6719999999999999</v>
      </c>
      <c r="F100" s="66">
        <v>3.1400160000000001</v>
      </c>
      <c r="G100" s="66"/>
      <c r="H100" s="66"/>
      <c r="I100" s="66">
        <f t="shared" si="125"/>
        <v>0</v>
      </c>
      <c r="J100" s="66">
        <f t="shared" si="126"/>
        <v>3.1400160000000001</v>
      </c>
      <c r="K100" s="1">
        <v>733</v>
      </c>
      <c r="L100" s="1">
        <v>733</v>
      </c>
      <c r="M100" s="1">
        <v>2301.6317279999998</v>
      </c>
      <c r="N100" s="1">
        <v>2301.6317279999998</v>
      </c>
      <c r="O100" s="1"/>
      <c r="P100" s="1"/>
      <c r="Q100" s="1"/>
      <c r="R100" s="1"/>
      <c r="S100" s="1"/>
      <c r="T100" s="1"/>
      <c r="V100" s="1">
        <v>886</v>
      </c>
      <c r="W100" s="1">
        <v>2782.0541760000001</v>
      </c>
      <c r="X100" s="15">
        <f t="shared" si="151"/>
        <v>1.2087312414733971</v>
      </c>
      <c r="Y100" s="15">
        <f t="shared" si="152"/>
        <v>1.1830792299345638</v>
      </c>
      <c r="Z100" s="16">
        <f t="shared" si="153"/>
        <v>867.19707554203524</v>
      </c>
      <c r="AA100" s="16">
        <f t="shared" si="154"/>
        <v>134.19707554203524</v>
      </c>
      <c r="AB100" s="16">
        <f t="shared" si="155"/>
        <v>421.38096435519935</v>
      </c>
      <c r="AC100" s="15">
        <f t="shared" si="156"/>
        <v>4.5848355451969969E-2</v>
      </c>
      <c r="AD100" s="15">
        <f t="shared" si="157"/>
        <v>1.1992624151289988E-2</v>
      </c>
      <c r="AE100" s="15">
        <f t="shared" si="158"/>
        <v>1.9115055013239957E-2</v>
      </c>
      <c r="AF100" s="15">
        <f t="shared" si="159"/>
        <v>2.5652011538833303E-2</v>
      </c>
      <c r="AH100" s="21"/>
    </row>
    <row r="101" spans="1:34" ht="15" thickBot="1" x14ac:dyDescent="0.25">
      <c r="A101" s="63"/>
      <c r="B101" s="64" t="s">
        <v>223</v>
      </c>
      <c r="C101" s="65" t="s">
        <v>224</v>
      </c>
      <c r="D101" s="65" t="s">
        <v>98</v>
      </c>
      <c r="E101" s="66">
        <v>1.05</v>
      </c>
      <c r="F101" s="66">
        <v>1.9719</v>
      </c>
      <c r="G101" s="66"/>
      <c r="H101" s="66"/>
      <c r="I101" s="66">
        <f t="shared" si="125"/>
        <v>0</v>
      </c>
      <c r="J101" s="66">
        <f t="shared" si="126"/>
        <v>1.9719</v>
      </c>
      <c r="K101" s="1">
        <v>46</v>
      </c>
      <c r="L101" s="1">
        <v>46</v>
      </c>
      <c r="M101" s="1">
        <v>90.707400000000007</v>
      </c>
      <c r="N101" s="1">
        <v>90.707400000000007</v>
      </c>
      <c r="O101" s="1"/>
      <c r="P101" s="1"/>
      <c r="Q101" s="1"/>
      <c r="R101" s="1"/>
      <c r="S101" s="1"/>
      <c r="T101" s="1"/>
      <c r="V101" s="1">
        <v>91.4</v>
      </c>
      <c r="W101" s="1">
        <v>180.23166000000001</v>
      </c>
      <c r="X101" s="15">
        <f t="shared" si="151"/>
        <v>1.9869565217391305</v>
      </c>
      <c r="Y101" s="15">
        <f t="shared" si="152"/>
        <v>1.9613045102002973</v>
      </c>
      <c r="Z101" s="16">
        <f t="shared" si="153"/>
        <v>90.22000746921367</v>
      </c>
      <c r="AA101" s="16">
        <f t="shared" si="154"/>
        <v>44.22000746921367</v>
      </c>
      <c r="AB101" s="16">
        <f t="shared" si="155"/>
        <v>87.197432728542438</v>
      </c>
      <c r="AC101" s="15">
        <f t="shared" si="156"/>
        <v>4.5848355451969969E-2</v>
      </c>
      <c r="AD101" s="15">
        <f t="shared" si="157"/>
        <v>1.1992624151289988E-2</v>
      </c>
      <c r="AE101" s="15">
        <f t="shared" si="158"/>
        <v>1.9115055013239957E-2</v>
      </c>
      <c r="AF101" s="15">
        <f t="shared" si="159"/>
        <v>2.5652011538833303E-2</v>
      </c>
      <c r="AH101" s="21"/>
    </row>
    <row r="102" spans="1:34" s="171" customFormat="1" ht="15" thickBot="1" x14ac:dyDescent="0.25">
      <c r="A102" s="8">
        <v>24</v>
      </c>
      <c r="B102" s="9" t="s">
        <v>255</v>
      </c>
      <c r="C102" s="10" t="s">
        <v>256</v>
      </c>
      <c r="D102" s="10" t="s">
        <v>139</v>
      </c>
      <c r="E102" s="11">
        <v>0</v>
      </c>
      <c r="F102" s="11">
        <v>1.7363999999999999</v>
      </c>
      <c r="G102" s="11"/>
      <c r="H102" s="11"/>
      <c r="I102" s="11">
        <f t="shared" si="125"/>
        <v>0</v>
      </c>
      <c r="J102" s="11">
        <f t="shared" si="126"/>
        <v>1.7363999999999999</v>
      </c>
      <c r="K102" s="12">
        <v>37377.629999999997</v>
      </c>
      <c r="L102" s="12">
        <v>41188.03</v>
      </c>
      <c r="M102" s="12">
        <v>77351.12</v>
      </c>
      <c r="N102" s="12">
        <v>56023.322437800001</v>
      </c>
      <c r="O102" s="12">
        <v>7734.6671358000003</v>
      </c>
      <c r="P102" s="12">
        <v>0</v>
      </c>
      <c r="Q102" s="12">
        <v>0</v>
      </c>
      <c r="R102" s="12">
        <v>2614.3174919004</v>
      </c>
      <c r="S102" s="12">
        <v>6792.2908009676303</v>
      </c>
      <c r="T102" s="13">
        <v>2619.2026632503198</v>
      </c>
      <c r="V102" s="12">
        <v>62024.51</v>
      </c>
      <c r="W102" s="12">
        <v>90656.972319599998</v>
      </c>
      <c r="AG102" s="17" t="s">
        <v>5115</v>
      </c>
    </row>
    <row r="103" spans="1:34" s="171" customFormat="1" ht="18" x14ac:dyDescent="0.2">
      <c r="A103" s="63"/>
      <c r="B103" s="64" t="s">
        <v>221</v>
      </c>
      <c r="C103" s="65" t="s">
        <v>222</v>
      </c>
      <c r="D103" s="65" t="s">
        <v>139</v>
      </c>
      <c r="E103" s="66">
        <v>0.20599999999999999</v>
      </c>
      <c r="F103" s="66">
        <v>0.35769840000000003</v>
      </c>
      <c r="G103" s="66"/>
      <c r="H103" s="66"/>
      <c r="I103" s="66">
        <f t="shared" si="125"/>
        <v>0</v>
      </c>
      <c r="J103" s="66">
        <f t="shared" si="126"/>
        <v>0.35769840000000003</v>
      </c>
      <c r="K103" s="1">
        <v>30300</v>
      </c>
      <c r="L103" s="1">
        <v>30300</v>
      </c>
      <c r="M103" s="1">
        <v>11722.100399999999</v>
      </c>
      <c r="N103" s="1">
        <v>11722.100399999999</v>
      </c>
      <c r="O103" s="1"/>
      <c r="P103" s="1"/>
      <c r="Q103" s="1"/>
      <c r="R103" s="1"/>
      <c r="S103" s="1"/>
      <c r="T103" s="1"/>
      <c r="V103" s="1">
        <v>51100</v>
      </c>
      <c r="W103" s="1">
        <v>19768.9548</v>
      </c>
      <c r="X103" s="15">
        <f t="shared" ref="X103:X107" si="160">V103/L103</f>
        <v>1.6864686468646866</v>
      </c>
      <c r="Y103" s="15">
        <f t="shared" ref="Y103:Y107" si="161">X103-AF103</f>
        <v>1.6608166353258533</v>
      </c>
      <c r="Z103" s="16">
        <f t="shared" ref="Z103:Z107" si="162">K103*Y103</f>
        <v>50322.744050373352</v>
      </c>
      <c r="AA103" s="16">
        <f t="shared" ref="AA103:AA107" si="163">Z103-K103</f>
        <v>20022.744050373352</v>
      </c>
      <c r="AB103" s="16">
        <f t="shared" ref="AB103:AB107" si="164">J103*AA103</f>
        <v>7162.1035104280681</v>
      </c>
      <c r="AC103" s="15">
        <f t="shared" si="156"/>
        <v>4.5848355451969969E-2</v>
      </c>
      <c r="AD103" s="15">
        <f t="shared" si="157"/>
        <v>1.1992624151289988E-2</v>
      </c>
      <c r="AE103" s="15">
        <f t="shared" si="158"/>
        <v>1.9115055013239957E-2</v>
      </c>
      <c r="AF103" s="15">
        <f t="shared" ref="AF103:AF107" si="165">AVERAGE(AC103:AE103)</f>
        <v>2.5652011538833303E-2</v>
      </c>
      <c r="AG103" s="17" t="s">
        <v>5115</v>
      </c>
      <c r="AH103" s="21"/>
    </row>
    <row r="104" spans="1:34" s="171" customFormat="1" ht="18" x14ac:dyDescent="0.2">
      <c r="A104" s="63"/>
      <c r="B104" s="64" t="s">
        <v>176</v>
      </c>
      <c r="C104" s="65" t="s">
        <v>177</v>
      </c>
      <c r="D104" s="65" t="s">
        <v>139</v>
      </c>
      <c r="E104" s="66">
        <v>0.82399999999999995</v>
      </c>
      <c r="F104" s="66">
        <v>1.4307936000000001</v>
      </c>
      <c r="G104" s="66"/>
      <c r="H104" s="66"/>
      <c r="I104" s="66">
        <f t="shared" si="125"/>
        <v>0</v>
      </c>
      <c r="J104" s="66">
        <f t="shared" si="126"/>
        <v>1.4307936000000001</v>
      </c>
      <c r="K104" s="1">
        <v>26600</v>
      </c>
      <c r="L104" s="1">
        <v>26600</v>
      </c>
      <c r="M104" s="1">
        <v>41162.7552</v>
      </c>
      <c r="N104" s="1">
        <v>41162.7552</v>
      </c>
      <c r="O104" s="1"/>
      <c r="P104" s="1"/>
      <c r="Q104" s="1"/>
      <c r="R104" s="1"/>
      <c r="S104" s="1"/>
      <c r="T104" s="1"/>
      <c r="V104" s="1">
        <v>43100</v>
      </c>
      <c r="W104" s="1">
        <v>66696.0432</v>
      </c>
      <c r="X104" s="15">
        <f t="shared" si="160"/>
        <v>1.6203007518796992</v>
      </c>
      <c r="Y104" s="15">
        <f t="shared" si="161"/>
        <v>1.594648740340866</v>
      </c>
      <c r="Z104" s="16">
        <f t="shared" si="162"/>
        <v>42417.656493067036</v>
      </c>
      <c r="AA104" s="16">
        <f t="shared" si="163"/>
        <v>15817.656493067036</v>
      </c>
      <c r="AB104" s="16">
        <f t="shared" si="164"/>
        <v>22631.80167727876</v>
      </c>
      <c r="AC104" s="15">
        <f t="shared" si="156"/>
        <v>4.5848355451969969E-2</v>
      </c>
      <c r="AD104" s="15">
        <f t="shared" si="157"/>
        <v>1.1992624151289988E-2</v>
      </c>
      <c r="AE104" s="15">
        <f t="shared" si="158"/>
        <v>1.9115055013239957E-2</v>
      </c>
      <c r="AF104" s="15">
        <f t="shared" si="165"/>
        <v>2.5652011538833303E-2</v>
      </c>
      <c r="AG104" s="17" t="s">
        <v>5115</v>
      </c>
      <c r="AH104" s="21"/>
    </row>
    <row r="105" spans="1:34" s="171" customFormat="1" x14ac:dyDescent="0.2">
      <c r="A105" s="63"/>
      <c r="B105" s="64" t="s">
        <v>180</v>
      </c>
      <c r="C105" s="65" t="s">
        <v>181</v>
      </c>
      <c r="D105" s="65" t="s">
        <v>98</v>
      </c>
      <c r="E105" s="66">
        <v>11.651</v>
      </c>
      <c r="F105" s="66">
        <v>20.230796399999999</v>
      </c>
      <c r="G105" s="66"/>
      <c r="H105" s="66"/>
      <c r="I105" s="66">
        <f t="shared" si="125"/>
        <v>0</v>
      </c>
      <c r="J105" s="66">
        <f t="shared" si="126"/>
        <v>20.230796399999999</v>
      </c>
      <c r="K105" s="1">
        <v>34.1</v>
      </c>
      <c r="L105" s="1">
        <v>34.1</v>
      </c>
      <c r="M105" s="1">
        <v>746.12770980000005</v>
      </c>
      <c r="N105" s="1">
        <v>746.12770980000005</v>
      </c>
      <c r="O105" s="1"/>
      <c r="P105" s="1"/>
      <c r="Q105" s="1"/>
      <c r="R105" s="1"/>
      <c r="S105" s="1"/>
      <c r="T105" s="1"/>
      <c r="V105" s="1">
        <v>56.2</v>
      </c>
      <c r="W105" s="1">
        <v>1229.6884835999999</v>
      </c>
      <c r="X105" s="15">
        <f t="shared" si="160"/>
        <v>1.6480938416422288</v>
      </c>
      <c r="Y105" s="15">
        <f t="shared" si="161"/>
        <v>1.6224418301033956</v>
      </c>
      <c r="Z105" s="16">
        <f t="shared" si="162"/>
        <v>55.325266406525792</v>
      </c>
      <c r="AA105" s="16">
        <f t="shared" si="163"/>
        <v>21.22526640652579</v>
      </c>
      <c r="AB105" s="16">
        <f t="shared" si="164"/>
        <v>429.40404320618291</v>
      </c>
      <c r="AC105" s="15">
        <f t="shared" si="156"/>
        <v>4.5848355451969969E-2</v>
      </c>
      <c r="AD105" s="15">
        <f t="shared" si="157"/>
        <v>1.1992624151289988E-2</v>
      </c>
      <c r="AE105" s="15">
        <f t="shared" si="158"/>
        <v>1.9115055013239957E-2</v>
      </c>
      <c r="AF105" s="15">
        <f t="shared" si="165"/>
        <v>2.5652011538833303E-2</v>
      </c>
      <c r="AG105" s="17" t="s">
        <v>5115</v>
      </c>
      <c r="AH105" s="21"/>
    </row>
    <row r="106" spans="1:34" s="171" customFormat="1" ht="18" x14ac:dyDescent="0.2">
      <c r="A106" s="63"/>
      <c r="B106" s="64" t="s">
        <v>257</v>
      </c>
      <c r="C106" s="65" t="s">
        <v>258</v>
      </c>
      <c r="D106" s="65" t="s">
        <v>184</v>
      </c>
      <c r="E106" s="66">
        <v>1.6719999999999999</v>
      </c>
      <c r="F106" s="66">
        <v>2.9032608</v>
      </c>
      <c r="G106" s="66"/>
      <c r="H106" s="66"/>
      <c r="I106" s="66">
        <f t="shared" si="125"/>
        <v>0</v>
      </c>
      <c r="J106" s="66">
        <f t="shared" si="126"/>
        <v>2.9032608</v>
      </c>
      <c r="K106" s="1">
        <v>733</v>
      </c>
      <c r="L106" s="1">
        <v>733</v>
      </c>
      <c r="M106" s="1">
        <v>2301.6317279999998</v>
      </c>
      <c r="N106" s="1">
        <v>2301.6317279999998</v>
      </c>
      <c r="O106" s="1"/>
      <c r="P106" s="1"/>
      <c r="Q106" s="1"/>
      <c r="R106" s="1"/>
      <c r="S106" s="1"/>
      <c r="T106" s="1"/>
      <c r="V106" s="1">
        <v>886</v>
      </c>
      <c r="W106" s="1">
        <v>2782.0541760000001</v>
      </c>
      <c r="X106" s="15">
        <f t="shared" si="160"/>
        <v>1.2087312414733971</v>
      </c>
      <c r="Y106" s="15">
        <f t="shared" si="161"/>
        <v>1.1830792299345638</v>
      </c>
      <c r="Z106" s="16">
        <f t="shared" si="162"/>
        <v>867.19707554203524</v>
      </c>
      <c r="AA106" s="16">
        <f t="shared" si="163"/>
        <v>134.19707554203524</v>
      </c>
      <c r="AB106" s="16">
        <f t="shared" si="164"/>
        <v>389.60910889582965</v>
      </c>
      <c r="AC106" s="15">
        <f t="shared" si="156"/>
        <v>4.5848355451969969E-2</v>
      </c>
      <c r="AD106" s="15">
        <f t="shared" si="157"/>
        <v>1.1992624151289988E-2</v>
      </c>
      <c r="AE106" s="15">
        <f t="shared" si="158"/>
        <v>1.9115055013239957E-2</v>
      </c>
      <c r="AF106" s="15">
        <f t="shared" si="165"/>
        <v>2.5652011538833303E-2</v>
      </c>
      <c r="AG106" s="17" t="s">
        <v>5115</v>
      </c>
      <c r="AH106" s="21"/>
    </row>
    <row r="107" spans="1:34" s="171" customFormat="1" ht="15" thickBot="1" x14ac:dyDescent="0.25">
      <c r="A107" s="63"/>
      <c r="B107" s="64" t="s">
        <v>223</v>
      </c>
      <c r="C107" s="65" t="s">
        <v>224</v>
      </c>
      <c r="D107" s="65" t="s">
        <v>98</v>
      </c>
      <c r="E107" s="66">
        <v>1.05</v>
      </c>
      <c r="F107" s="66">
        <v>1.8232200000000001</v>
      </c>
      <c r="G107" s="66"/>
      <c r="H107" s="66"/>
      <c r="I107" s="66">
        <f t="shared" si="125"/>
        <v>0</v>
      </c>
      <c r="J107" s="66">
        <f t="shared" si="126"/>
        <v>1.8232200000000001</v>
      </c>
      <c r="K107" s="1">
        <v>46</v>
      </c>
      <c r="L107" s="1">
        <v>46</v>
      </c>
      <c r="M107" s="1">
        <v>90.707400000000007</v>
      </c>
      <c r="N107" s="1">
        <v>90.707400000000007</v>
      </c>
      <c r="O107" s="1"/>
      <c r="P107" s="1"/>
      <c r="Q107" s="1"/>
      <c r="R107" s="1"/>
      <c r="S107" s="1"/>
      <c r="T107" s="1"/>
      <c r="V107" s="1">
        <v>91.4</v>
      </c>
      <c r="W107" s="1">
        <v>180.23166000000001</v>
      </c>
      <c r="X107" s="15">
        <f t="shared" si="160"/>
        <v>1.9869565217391305</v>
      </c>
      <c r="Y107" s="15">
        <f t="shared" si="161"/>
        <v>1.9613045102002973</v>
      </c>
      <c r="Z107" s="16">
        <f t="shared" si="162"/>
        <v>90.22000746921367</v>
      </c>
      <c r="AA107" s="16">
        <f t="shared" si="163"/>
        <v>44.22000746921367</v>
      </c>
      <c r="AB107" s="16">
        <f t="shared" si="164"/>
        <v>80.622802018019755</v>
      </c>
      <c r="AC107" s="15">
        <f t="shared" si="156"/>
        <v>4.5848355451969969E-2</v>
      </c>
      <c r="AD107" s="15">
        <f t="shared" si="157"/>
        <v>1.1992624151289988E-2</v>
      </c>
      <c r="AE107" s="15">
        <f t="shared" si="158"/>
        <v>1.9115055013239957E-2</v>
      </c>
      <c r="AF107" s="15">
        <f t="shared" si="165"/>
        <v>2.5652011538833303E-2</v>
      </c>
      <c r="AG107" s="17" t="s">
        <v>5115</v>
      </c>
      <c r="AH107" s="21"/>
    </row>
    <row r="108" spans="1:34" ht="15" thickBot="1" x14ac:dyDescent="0.25">
      <c r="A108" s="8">
        <v>25</v>
      </c>
      <c r="B108" s="9" t="s">
        <v>259</v>
      </c>
      <c r="C108" s="10" t="s">
        <v>260</v>
      </c>
      <c r="D108" s="10" t="s">
        <v>41</v>
      </c>
      <c r="E108" s="11">
        <v>0</v>
      </c>
      <c r="F108" s="11">
        <v>40</v>
      </c>
      <c r="G108" s="11"/>
      <c r="H108" s="11"/>
      <c r="I108" s="11">
        <f t="shared" si="125"/>
        <v>0</v>
      </c>
      <c r="J108" s="11">
        <f t="shared" si="126"/>
        <v>40</v>
      </c>
      <c r="K108" s="12">
        <v>483.03</v>
      </c>
      <c r="L108" s="12">
        <v>344.21</v>
      </c>
      <c r="M108" s="12">
        <v>13768.4</v>
      </c>
      <c r="N108" s="12">
        <v>9933.9211200000009</v>
      </c>
      <c r="O108" s="12">
        <v>1600.9</v>
      </c>
      <c r="P108" s="12">
        <v>0</v>
      </c>
      <c r="Q108" s="12">
        <v>0</v>
      </c>
      <c r="R108" s="12">
        <v>541.10419999999999</v>
      </c>
      <c r="S108" s="12">
        <v>1221.130152</v>
      </c>
      <c r="T108" s="13">
        <v>470.88492528</v>
      </c>
      <c r="V108" s="12">
        <v>490.76</v>
      </c>
      <c r="W108" s="12">
        <v>15000.13248</v>
      </c>
    </row>
    <row r="109" spans="1:34" x14ac:dyDescent="0.2">
      <c r="A109" s="63"/>
      <c r="B109" s="64" t="s">
        <v>187</v>
      </c>
      <c r="C109" s="65" t="s">
        <v>188</v>
      </c>
      <c r="D109" s="65" t="s">
        <v>92</v>
      </c>
      <c r="E109" s="66">
        <v>2.0400000000000001E-3</v>
      </c>
      <c r="F109" s="66">
        <v>8.1600000000000006E-2</v>
      </c>
      <c r="G109" s="66"/>
      <c r="H109" s="66"/>
      <c r="I109" s="66">
        <f t="shared" si="125"/>
        <v>0</v>
      </c>
      <c r="J109" s="66">
        <f t="shared" si="126"/>
        <v>8.1600000000000006E-2</v>
      </c>
      <c r="K109" s="1">
        <v>45.7</v>
      </c>
      <c r="L109" s="1">
        <v>45.7</v>
      </c>
      <c r="M109" s="1">
        <v>3.72912</v>
      </c>
      <c r="N109" s="1">
        <v>3.72912</v>
      </c>
      <c r="O109" s="1"/>
      <c r="P109" s="1"/>
      <c r="Q109" s="1"/>
      <c r="R109" s="1"/>
      <c r="S109" s="1"/>
      <c r="T109" s="1"/>
      <c r="V109" s="1">
        <v>52.8</v>
      </c>
      <c r="W109" s="1">
        <v>4.3084800000000003</v>
      </c>
      <c r="X109" s="15">
        <f t="shared" ref="X109:X112" si="166">V109/L109</f>
        <v>1.1553610503282274</v>
      </c>
      <c r="Y109" s="15">
        <f t="shared" ref="Y109:Y112" si="167">X109-AF109</f>
        <v>1.1297090387893942</v>
      </c>
      <c r="Z109" s="16">
        <f t="shared" ref="Z109:Z112" si="168">K109*Y109</f>
        <v>51.627703072675317</v>
      </c>
      <c r="AA109" s="16">
        <f t="shared" ref="AA109:AA112" si="169">Z109-K109</f>
        <v>5.9277030726753139</v>
      </c>
      <c r="AB109" s="16">
        <f t="shared" ref="AB109:AB112" si="170">J109*AA109</f>
        <v>0.48370057073030565</v>
      </c>
      <c r="AC109" s="15">
        <f t="shared" ref="AC109:AC112" si="171">104.584835545197%-100%</f>
        <v>4.5848355451969969E-2</v>
      </c>
      <c r="AD109" s="15">
        <f t="shared" ref="AD109:AD112" si="172">101.199262415129%-100%</f>
        <v>1.1992624151289988E-2</v>
      </c>
      <c r="AE109" s="15">
        <f t="shared" ref="AE109:AE112" si="173">101.911505501324%-100%</f>
        <v>1.9115055013239957E-2</v>
      </c>
      <c r="AF109" s="15">
        <f t="shared" ref="AF109:AF112" si="174">AVERAGE(AC109:AE109)</f>
        <v>2.5652011538833303E-2</v>
      </c>
      <c r="AH109" s="21"/>
    </row>
    <row r="110" spans="1:34" x14ac:dyDescent="0.2">
      <c r="A110" s="63"/>
      <c r="B110" s="64" t="s">
        <v>261</v>
      </c>
      <c r="C110" s="65" t="s">
        <v>262</v>
      </c>
      <c r="D110" s="65" t="s">
        <v>98</v>
      </c>
      <c r="E110" s="66">
        <v>1.7999999999999999E-2</v>
      </c>
      <c r="F110" s="66">
        <v>0.72</v>
      </c>
      <c r="G110" s="66"/>
      <c r="H110" s="66"/>
      <c r="I110" s="66">
        <f t="shared" si="125"/>
        <v>0</v>
      </c>
      <c r="J110" s="66">
        <f t="shared" si="126"/>
        <v>0.72</v>
      </c>
      <c r="K110" s="1">
        <v>38.700000000000003</v>
      </c>
      <c r="L110" s="1">
        <v>38.700000000000003</v>
      </c>
      <c r="M110" s="1">
        <v>27.864000000000001</v>
      </c>
      <c r="N110" s="1">
        <v>27.864000000000001</v>
      </c>
      <c r="O110" s="1"/>
      <c r="P110" s="1"/>
      <c r="Q110" s="1"/>
      <c r="R110" s="1"/>
      <c r="S110" s="1"/>
      <c r="T110" s="1"/>
      <c r="V110" s="1">
        <v>53.1</v>
      </c>
      <c r="W110" s="1">
        <v>38.231999999999999</v>
      </c>
      <c r="X110" s="15">
        <f t="shared" si="166"/>
        <v>1.3720930232558139</v>
      </c>
      <c r="Y110" s="15">
        <f t="shared" si="167"/>
        <v>1.3464410117169807</v>
      </c>
      <c r="Z110" s="16">
        <f t="shared" si="168"/>
        <v>52.107267153447161</v>
      </c>
      <c r="AA110" s="16">
        <f t="shared" si="169"/>
        <v>13.407267153447158</v>
      </c>
      <c r="AB110" s="16">
        <f t="shared" si="170"/>
        <v>9.6532323504819537</v>
      </c>
      <c r="AC110" s="15">
        <f t="shared" si="171"/>
        <v>4.5848355451969969E-2</v>
      </c>
      <c r="AD110" s="15">
        <f t="shared" si="172"/>
        <v>1.1992624151289988E-2</v>
      </c>
      <c r="AE110" s="15">
        <f t="shared" si="173"/>
        <v>1.9115055013239957E-2</v>
      </c>
      <c r="AF110" s="15">
        <f t="shared" si="174"/>
        <v>2.5652011538833303E-2</v>
      </c>
      <c r="AH110" s="21"/>
    </row>
    <row r="111" spans="1:34" x14ac:dyDescent="0.2">
      <c r="A111" s="63"/>
      <c r="B111" s="64" t="s">
        <v>263</v>
      </c>
      <c r="C111" s="65" t="s">
        <v>264</v>
      </c>
      <c r="D111" s="65" t="s">
        <v>139</v>
      </c>
      <c r="E111" s="66">
        <v>5.2999999999999998E-4</v>
      </c>
      <c r="F111" s="66">
        <v>2.12E-2</v>
      </c>
      <c r="G111" s="66"/>
      <c r="H111" s="66"/>
      <c r="I111" s="66">
        <f t="shared" si="125"/>
        <v>0</v>
      </c>
      <c r="J111" s="66">
        <f t="shared" si="126"/>
        <v>2.12E-2</v>
      </c>
      <c r="K111" s="1">
        <v>2940</v>
      </c>
      <c r="L111" s="1">
        <v>2940</v>
      </c>
      <c r="M111" s="1">
        <v>62.328000000000003</v>
      </c>
      <c r="N111" s="1">
        <v>62.328000000000003</v>
      </c>
      <c r="O111" s="1"/>
      <c r="P111" s="1"/>
      <c r="Q111" s="1"/>
      <c r="R111" s="1"/>
      <c r="S111" s="1"/>
      <c r="T111" s="1"/>
      <c r="V111" s="1">
        <v>3660</v>
      </c>
      <c r="W111" s="1">
        <v>77.591999999999999</v>
      </c>
      <c r="X111" s="15">
        <f t="shared" si="166"/>
        <v>1.2448979591836735</v>
      </c>
      <c r="Y111" s="15">
        <f t="shared" si="167"/>
        <v>1.2192459476448403</v>
      </c>
      <c r="Z111" s="16">
        <f t="shared" si="168"/>
        <v>3584.5830860758306</v>
      </c>
      <c r="AA111" s="16">
        <f t="shared" si="169"/>
        <v>644.58308607583058</v>
      </c>
      <c r="AB111" s="16">
        <f t="shared" si="170"/>
        <v>13.665161424807609</v>
      </c>
      <c r="AC111" s="15">
        <f t="shared" si="171"/>
        <v>4.5848355451969969E-2</v>
      </c>
      <c r="AD111" s="15">
        <f t="shared" si="172"/>
        <v>1.1992624151289988E-2</v>
      </c>
      <c r="AE111" s="15">
        <f t="shared" si="173"/>
        <v>1.9115055013239957E-2</v>
      </c>
      <c r="AF111" s="15">
        <f t="shared" si="174"/>
        <v>2.5652011538833303E-2</v>
      </c>
      <c r="AH111" s="21"/>
    </row>
    <row r="112" spans="1:34" ht="15" thickBot="1" x14ac:dyDescent="0.25">
      <c r="A112" s="63"/>
      <c r="B112" s="64" t="s">
        <v>265</v>
      </c>
      <c r="C112" s="65" t="s">
        <v>266</v>
      </c>
      <c r="D112" s="65" t="s">
        <v>41</v>
      </c>
      <c r="E112" s="66">
        <v>1</v>
      </c>
      <c r="F112" s="66">
        <v>40</v>
      </c>
      <c r="G112" s="66"/>
      <c r="H112" s="66"/>
      <c r="I112" s="66">
        <f t="shared" si="125"/>
        <v>0</v>
      </c>
      <c r="J112" s="66">
        <f t="shared" si="126"/>
        <v>40</v>
      </c>
      <c r="K112" s="1">
        <v>246</v>
      </c>
      <c r="L112" s="1">
        <v>246</v>
      </c>
      <c r="M112" s="1">
        <v>9840</v>
      </c>
      <c r="N112" s="1">
        <v>9840</v>
      </c>
      <c r="O112" s="1"/>
      <c r="P112" s="1"/>
      <c r="Q112" s="1"/>
      <c r="R112" s="1"/>
      <c r="S112" s="1"/>
      <c r="T112" s="1"/>
      <c r="V112" s="1">
        <v>372</v>
      </c>
      <c r="W112" s="1">
        <v>14880</v>
      </c>
      <c r="X112" s="15">
        <f t="shared" si="166"/>
        <v>1.5121951219512195</v>
      </c>
      <c r="Y112" s="15">
        <f t="shared" si="167"/>
        <v>1.4865431104123863</v>
      </c>
      <c r="Z112" s="16">
        <f t="shared" si="168"/>
        <v>365.68960516144705</v>
      </c>
      <c r="AA112" s="16">
        <f t="shared" si="169"/>
        <v>119.68960516144705</v>
      </c>
      <c r="AB112" s="16">
        <f t="shared" si="170"/>
        <v>4787.5842064578819</v>
      </c>
      <c r="AC112" s="15">
        <f t="shared" si="171"/>
        <v>4.5848355451969969E-2</v>
      </c>
      <c r="AD112" s="15">
        <f t="shared" si="172"/>
        <v>1.1992624151289988E-2</v>
      </c>
      <c r="AE112" s="15">
        <f t="shared" si="173"/>
        <v>1.9115055013239957E-2</v>
      </c>
      <c r="AF112" s="15">
        <f t="shared" si="174"/>
        <v>2.5652011538833303E-2</v>
      </c>
      <c r="AH112" s="21"/>
    </row>
    <row r="113" spans="1:34" ht="15" thickBot="1" x14ac:dyDescent="0.25">
      <c r="A113" s="8">
        <v>26</v>
      </c>
      <c r="B113" s="9" t="s">
        <v>267</v>
      </c>
      <c r="C113" s="10" t="s">
        <v>268</v>
      </c>
      <c r="D113" s="10" t="s">
        <v>41</v>
      </c>
      <c r="E113" s="11">
        <v>0</v>
      </c>
      <c r="F113" s="11">
        <v>76</v>
      </c>
      <c r="G113" s="11"/>
      <c r="H113" s="11"/>
      <c r="I113" s="11">
        <f t="shared" si="125"/>
        <v>0</v>
      </c>
      <c r="J113" s="11">
        <f t="shared" si="126"/>
        <v>76</v>
      </c>
      <c r="K113" s="12">
        <v>506.04</v>
      </c>
      <c r="L113" s="12">
        <v>430.28</v>
      </c>
      <c r="M113" s="12">
        <v>32701.279999999999</v>
      </c>
      <c r="N113" s="12">
        <v>25182.450128</v>
      </c>
      <c r="O113" s="12">
        <v>3139.37</v>
      </c>
      <c r="P113" s="12">
        <v>0</v>
      </c>
      <c r="Q113" s="12">
        <v>0</v>
      </c>
      <c r="R113" s="12">
        <v>1061.10706</v>
      </c>
      <c r="S113" s="12">
        <v>2394.6286644000002</v>
      </c>
      <c r="T113" s="13">
        <v>923.40242181600001</v>
      </c>
      <c r="V113" s="12">
        <v>622.46</v>
      </c>
      <c r="W113" s="12">
        <v>38228.251711999997</v>
      </c>
    </row>
    <row r="114" spans="1:34" x14ac:dyDescent="0.2">
      <c r="A114" s="63"/>
      <c r="B114" s="64" t="s">
        <v>187</v>
      </c>
      <c r="C114" s="65" t="s">
        <v>188</v>
      </c>
      <c r="D114" s="65" t="s">
        <v>92</v>
      </c>
      <c r="E114" s="66">
        <v>2.0400000000000001E-3</v>
      </c>
      <c r="F114" s="66">
        <v>0.15504000000000001</v>
      </c>
      <c r="G114" s="66"/>
      <c r="H114" s="66"/>
      <c r="I114" s="66">
        <f t="shared" si="125"/>
        <v>0</v>
      </c>
      <c r="J114" s="66">
        <f t="shared" si="126"/>
        <v>0.15504000000000001</v>
      </c>
      <c r="K114" s="1">
        <v>45.7</v>
      </c>
      <c r="L114" s="1">
        <v>45.7</v>
      </c>
      <c r="M114" s="1">
        <v>7.0853279999999996</v>
      </c>
      <c r="N114" s="1">
        <v>7.0853279999999996</v>
      </c>
      <c r="O114" s="1"/>
      <c r="P114" s="1"/>
      <c r="Q114" s="1"/>
      <c r="R114" s="1"/>
      <c r="S114" s="1"/>
      <c r="T114" s="1"/>
      <c r="V114" s="1">
        <v>52.8</v>
      </c>
      <c r="W114" s="1">
        <v>8.1861119999999996</v>
      </c>
      <c r="X114" s="15">
        <f t="shared" ref="X114:X117" si="175">V114/L114</f>
        <v>1.1553610503282274</v>
      </c>
      <c r="Y114" s="15">
        <f t="shared" ref="Y114:Y117" si="176">X114-AF114</f>
        <v>1.1297090387893942</v>
      </c>
      <c r="Z114" s="16">
        <f t="shared" ref="Z114:Z117" si="177">K114*Y114</f>
        <v>51.627703072675317</v>
      </c>
      <c r="AA114" s="16">
        <f t="shared" ref="AA114:AA117" si="178">Z114-K114</f>
        <v>5.9277030726753139</v>
      </c>
      <c r="AB114" s="16">
        <f t="shared" ref="AB114:AB117" si="179">J114*AA114</f>
        <v>0.91903108438758074</v>
      </c>
      <c r="AC114" s="15">
        <f t="shared" ref="AC114:AC117" si="180">104.584835545197%-100%</f>
        <v>4.5848355451969969E-2</v>
      </c>
      <c r="AD114" s="15">
        <f t="shared" ref="AD114:AD117" si="181">101.199262415129%-100%</f>
        <v>1.1992624151289988E-2</v>
      </c>
      <c r="AE114" s="15">
        <f t="shared" ref="AE114:AE117" si="182">101.911505501324%-100%</f>
        <v>1.9115055013239957E-2</v>
      </c>
      <c r="AF114" s="15">
        <f t="shared" ref="AF114:AF117" si="183">AVERAGE(AC114:AE114)</f>
        <v>2.5652011538833303E-2</v>
      </c>
      <c r="AH114" s="21"/>
    </row>
    <row r="115" spans="1:34" x14ac:dyDescent="0.2">
      <c r="A115" s="63"/>
      <c r="B115" s="64" t="s">
        <v>261</v>
      </c>
      <c r="C115" s="65" t="s">
        <v>262</v>
      </c>
      <c r="D115" s="65" t="s">
        <v>98</v>
      </c>
      <c r="E115" s="66">
        <v>1.7999999999999999E-2</v>
      </c>
      <c r="F115" s="66">
        <v>1.3680000000000001</v>
      </c>
      <c r="G115" s="66"/>
      <c r="H115" s="66"/>
      <c r="I115" s="66">
        <f t="shared" si="125"/>
        <v>0</v>
      </c>
      <c r="J115" s="66">
        <f t="shared" si="126"/>
        <v>1.3680000000000001</v>
      </c>
      <c r="K115" s="1">
        <v>38.700000000000003</v>
      </c>
      <c r="L115" s="1">
        <v>38.700000000000003</v>
      </c>
      <c r="M115" s="1">
        <v>52.941600000000001</v>
      </c>
      <c r="N115" s="1">
        <v>52.941600000000001</v>
      </c>
      <c r="O115" s="1"/>
      <c r="P115" s="1"/>
      <c r="Q115" s="1"/>
      <c r="R115" s="1"/>
      <c r="S115" s="1"/>
      <c r="T115" s="1"/>
      <c r="V115" s="1">
        <v>53.1</v>
      </c>
      <c r="W115" s="1">
        <v>72.640799999999999</v>
      </c>
      <c r="X115" s="15">
        <f t="shared" si="175"/>
        <v>1.3720930232558139</v>
      </c>
      <c r="Y115" s="15">
        <f t="shared" si="176"/>
        <v>1.3464410117169807</v>
      </c>
      <c r="Z115" s="16">
        <f t="shared" si="177"/>
        <v>52.107267153447161</v>
      </c>
      <c r="AA115" s="16">
        <f t="shared" si="178"/>
        <v>13.407267153447158</v>
      </c>
      <c r="AB115" s="16">
        <f t="shared" si="179"/>
        <v>18.341141465915715</v>
      </c>
      <c r="AC115" s="15">
        <f t="shared" si="180"/>
        <v>4.5848355451969969E-2</v>
      </c>
      <c r="AD115" s="15">
        <f t="shared" si="181"/>
        <v>1.1992624151289988E-2</v>
      </c>
      <c r="AE115" s="15">
        <f t="shared" si="182"/>
        <v>1.9115055013239957E-2</v>
      </c>
      <c r="AF115" s="15">
        <f t="shared" si="183"/>
        <v>2.5652011538833303E-2</v>
      </c>
      <c r="AH115" s="21"/>
    </row>
    <row r="116" spans="1:34" x14ac:dyDescent="0.2">
      <c r="A116" s="63"/>
      <c r="B116" s="64" t="s">
        <v>263</v>
      </c>
      <c r="C116" s="65" t="s">
        <v>264</v>
      </c>
      <c r="D116" s="65" t="s">
        <v>139</v>
      </c>
      <c r="E116" s="66">
        <v>5.2999999999999998E-4</v>
      </c>
      <c r="F116" s="66">
        <v>4.0280000000000003E-2</v>
      </c>
      <c r="G116" s="66"/>
      <c r="H116" s="66"/>
      <c r="I116" s="66">
        <f t="shared" si="125"/>
        <v>0</v>
      </c>
      <c r="J116" s="66">
        <f t="shared" si="126"/>
        <v>4.0280000000000003E-2</v>
      </c>
      <c r="K116" s="1">
        <v>2940</v>
      </c>
      <c r="L116" s="1">
        <v>2940</v>
      </c>
      <c r="M116" s="1">
        <v>118.42319999999999</v>
      </c>
      <c r="N116" s="1">
        <v>118.42319999999999</v>
      </c>
      <c r="O116" s="1"/>
      <c r="P116" s="1"/>
      <c r="Q116" s="1"/>
      <c r="R116" s="1"/>
      <c r="S116" s="1"/>
      <c r="T116" s="1"/>
      <c r="V116" s="1">
        <v>3660</v>
      </c>
      <c r="W116" s="1">
        <v>147.4248</v>
      </c>
      <c r="X116" s="15">
        <f t="shared" si="175"/>
        <v>1.2448979591836735</v>
      </c>
      <c r="Y116" s="15">
        <f t="shared" si="176"/>
        <v>1.2192459476448403</v>
      </c>
      <c r="Z116" s="16">
        <f t="shared" si="177"/>
        <v>3584.5830860758306</v>
      </c>
      <c r="AA116" s="16">
        <f t="shared" si="178"/>
        <v>644.58308607583058</v>
      </c>
      <c r="AB116" s="16">
        <f t="shared" si="179"/>
        <v>25.963806707134459</v>
      </c>
      <c r="AC116" s="15">
        <f t="shared" si="180"/>
        <v>4.5848355451969969E-2</v>
      </c>
      <c r="AD116" s="15">
        <f t="shared" si="181"/>
        <v>1.1992624151289988E-2</v>
      </c>
      <c r="AE116" s="15">
        <f t="shared" si="182"/>
        <v>1.9115055013239957E-2</v>
      </c>
      <c r="AF116" s="15">
        <f t="shared" si="183"/>
        <v>2.5652011538833303E-2</v>
      </c>
      <c r="AH116" s="21"/>
    </row>
    <row r="117" spans="1:34" ht="15" thickBot="1" x14ac:dyDescent="0.25">
      <c r="A117" s="63"/>
      <c r="B117" s="64" t="s">
        <v>269</v>
      </c>
      <c r="C117" s="65" t="s">
        <v>270</v>
      </c>
      <c r="D117" s="65" t="s">
        <v>41</v>
      </c>
      <c r="E117" s="66">
        <v>1</v>
      </c>
      <c r="F117" s="66">
        <v>76</v>
      </c>
      <c r="G117" s="66"/>
      <c r="H117" s="66"/>
      <c r="I117" s="66">
        <f t="shared" si="125"/>
        <v>0</v>
      </c>
      <c r="J117" s="66">
        <f t="shared" si="126"/>
        <v>76</v>
      </c>
      <c r="K117" s="1">
        <v>329</v>
      </c>
      <c r="L117" s="1">
        <v>329</v>
      </c>
      <c r="M117" s="1">
        <v>25004</v>
      </c>
      <c r="N117" s="1">
        <v>25004</v>
      </c>
      <c r="O117" s="1"/>
      <c r="P117" s="1"/>
      <c r="Q117" s="1"/>
      <c r="R117" s="1"/>
      <c r="S117" s="1"/>
      <c r="T117" s="1"/>
      <c r="V117" s="1">
        <v>500</v>
      </c>
      <c r="W117" s="1">
        <v>38000</v>
      </c>
      <c r="X117" s="15">
        <f t="shared" si="175"/>
        <v>1.5197568389057752</v>
      </c>
      <c r="Y117" s="15">
        <f t="shared" si="176"/>
        <v>1.4941048273669419</v>
      </c>
      <c r="Z117" s="16">
        <f t="shared" si="177"/>
        <v>491.56048820372388</v>
      </c>
      <c r="AA117" s="16">
        <f t="shared" si="178"/>
        <v>162.56048820372388</v>
      </c>
      <c r="AB117" s="16">
        <f t="shared" si="179"/>
        <v>12354.597103483015</v>
      </c>
      <c r="AC117" s="15">
        <f t="shared" si="180"/>
        <v>4.5848355451969969E-2</v>
      </c>
      <c r="AD117" s="15">
        <f t="shared" si="181"/>
        <v>1.1992624151289988E-2</v>
      </c>
      <c r="AE117" s="15">
        <f t="shared" si="182"/>
        <v>1.9115055013239957E-2</v>
      </c>
      <c r="AF117" s="15">
        <f t="shared" si="183"/>
        <v>2.5652011538833303E-2</v>
      </c>
      <c r="AH117" s="21"/>
    </row>
    <row r="118" spans="1:34" ht="15" thickBot="1" x14ac:dyDescent="0.25">
      <c r="A118" s="8">
        <v>27</v>
      </c>
      <c r="B118" s="9" t="s">
        <v>271</v>
      </c>
      <c r="C118" s="10" t="s">
        <v>272</v>
      </c>
      <c r="D118" s="10" t="s">
        <v>41</v>
      </c>
      <c r="E118" s="11">
        <v>0</v>
      </c>
      <c r="F118" s="11">
        <v>76</v>
      </c>
      <c r="G118" s="11"/>
      <c r="H118" s="11"/>
      <c r="I118" s="11">
        <f t="shared" si="125"/>
        <v>0</v>
      </c>
      <c r="J118" s="11">
        <f t="shared" si="126"/>
        <v>76</v>
      </c>
      <c r="K118" s="12">
        <v>529.04</v>
      </c>
      <c r="L118" s="12">
        <v>496.01</v>
      </c>
      <c r="M118" s="12">
        <v>37696.76</v>
      </c>
      <c r="N118" s="12">
        <v>29970.450128</v>
      </c>
      <c r="O118" s="12">
        <v>3225.82</v>
      </c>
      <c r="P118" s="12">
        <v>0</v>
      </c>
      <c r="Q118" s="12">
        <v>0</v>
      </c>
      <c r="R118" s="12">
        <v>1090.32716</v>
      </c>
      <c r="S118" s="12">
        <v>2460.5606213999999</v>
      </c>
      <c r="T118" s="13">
        <v>948.82670979600005</v>
      </c>
      <c r="V118" s="12">
        <v>720.75</v>
      </c>
      <c r="W118" s="12">
        <v>45448.251711999997</v>
      </c>
    </row>
    <row r="119" spans="1:34" x14ac:dyDescent="0.2">
      <c r="A119" s="63"/>
      <c r="B119" s="64" t="s">
        <v>187</v>
      </c>
      <c r="C119" s="65" t="s">
        <v>188</v>
      </c>
      <c r="D119" s="65" t="s">
        <v>92</v>
      </c>
      <c r="E119" s="66">
        <v>2.0400000000000001E-3</v>
      </c>
      <c r="F119" s="66">
        <v>0.15504000000000001</v>
      </c>
      <c r="G119" s="66"/>
      <c r="H119" s="66"/>
      <c r="I119" s="66">
        <f t="shared" si="125"/>
        <v>0</v>
      </c>
      <c r="J119" s="66">
        <f t="shared" si="126"/>
        <v>0.15504000000000001</v>
      </c>
      <c r="K119" s="1">
        <v>45.7</v>
      </c>
      <c r="L119" s="1">
        <v>45.7</v>
      </c>
      <c r="M119" s="1">
        <v>7.0853279999999996</v>
      </c>
      <c r="N119" s="1">
        <v>7.0853279999999996</v>
      </c>
      <c r="O119" s="1"/>
      <c r="P119" s="1"/>
      <c r="Q119" s="1"/>
      <c r="R119" s="1"/>
      <c r="S119" s="1"/>
      <c r="T119" s="1"/>
      <c r="V119" s="1">
        <v>52.8</v>
      </c>
      <c r="W119" s="1">
        <v>8.1861119999999996</v>
      </c>
      <c r="X119" s="15">
        <f t="shared" ref="X119:X122" si="184">V119/L119</f>
        <v>1.1553610503282274</v>
      </c>
      <c r="Y119" s="15">
        <f t="shared" ref="Y119:Y122" si="185">X119-AF119</f>
        <v>1.1297090387893942</v>
      </c>
      <c r="Z119" s="16">
        <f t="shared" ref="Z119:Z122" si="186">K119*Y119</f>
        <v>51.627703072675317</v>
      </c>
      <c r="AA119" s="16">
        <f t="shared" ref="AA119:AA122" si="187">Z119-K119</f>
        <v>5.9277030726753139</v>
      </c>
      <c r="AB119" s="16">
        <f t="shared" ref="AB119:AB122" si="188">J119*AA119</f>
        <v>0.91903108438758074</v>
      </c>
      <c r="AC119" s="15">
        <f t="shared" ref="AC119:AC122" si="189">104.584835545197%-100%</f>
        <v>4.5848355451969969E-2</v>
      </c>
      <c r="AD119" s="15">
        <f t="shared" ref="AD119:AD122" si="190">101.199262415129%-100%</f>
        <v>1.1992624151289988E-2</v>
      </c>
      <c r="AE119" s="15">
        <f t="shared" ref="AE119:AE122" si="191">101.911505501324%-100%</f>
        <v>1.9115055013239957E-2</v>
      </c>
      <c r="AF119" s="15">
        <f t="shared" ref="AF119:AF122" si="192">AVERAGE(AC119:AE119)</f>
        <v>2.5652011538833303E-2</v>
      </c>
      <c r="AH119" s="21"/>
    </row>
    <row r="120" spans="1:34" x14ac:dyDescent="0.2">
      <c r="A120" s="63"/>
      <c r="B120" s="64" t="s">
        <v>261</v>
      </c>
      <c r="C120" s="65" t="s">
        <v>262</v>
      </c>
      <c r="D120" s="65" t="s">
        <v>98</v>
      </c>
      <c r="E120" s="66">
        <v>1.7999999999999999E-2</v>
      </c>
      <c r="F120" s="66">
        <v>1.3680000000000001</v>
      </c>
      <c r="G120" s="66"/>
      <c r="H120" s="66"/>
      <c r="I120" s="66">
        <f t="shared" si="125"/>
        <v>0</v>
      </c>
      <c r="J120" s="66">
        <f t="shared" si="126"/>
        <v>1.3680000000000001</v>
      </c>
      <c r="K120" s="1">
        <v>38.700000000000003</v>
      </c>
      <c r="L120" s="1">
        <v>38.700000000000003</v>
      </c>
      <c r="M120" s="1">
        <v>52.941600000000001</v>
      </c>
      <c r="N120" s="1">
        <v>52.941600000000001</v>
      </c>
      <c r="O120" s="1"/>
      <c r="P120" s="1"/>
      <c r="Q120" s="1"/>
      <c r="R120" s="1"/>
      <c r="S120" s="1"/>
      <c r="T120" s="1"/>
      <c r="V120" s="1">
        <v>53.1</v>
      </c>
      <c r="W120" s="1">
        <v>72.640799999999999</v>
      </c>
      <c r="X120" s="15">
        <f t="shared" si="184"/>
        <v>1.3720930232558139</v>
      </c>
      <c r="Y120" s="15">
        <f t="shared" si="185"/>
        <v>1.3464410117169807</v>
      </c>
      <c r="Z120" s="16">
        <f t="shared" si="186"/>
        <v>52.107267153447161</v>
      </c>
      <c r="AA120" s="16">
        <f t="shared" si="187"/>
        <v>13.407267153447158</v>
      </c>
      <c r="AB120" s="16">
        <f t="shared" si="188"/>
        <v>18.341141465915715</v>
      </c>
      <c r="AC120" s="15">
        <f t="shared" si="189"/>
        <v>4.5848355451969969E-2</v>
      </c>
      <c r="AD120" s="15">
        <f t="shared" si="190"/>
        <v>1.1992624151289988E-2</v>
      </c>
      <c r="AE120" s="15">
        <f t="shared" si="191"/>
        <v>1.9115055013239957E-2</v>
      </c>
      <c r="AF120" s="15">
        <f t="shared" si="192"/>
        <v>2.5652011538833303E-2</v>
      </c>
      <c r="AH120" s="21"/>
    </row>
    <row r="121" spans="1:34" x14ac:dyDescent="0.2">
      <c r="A121" s="63"/>
      <c r="B121" s="64" t="s">
        <v>263</v>
      </c>
      <c r="C121" s="65" t="s">
        <v>264</v>
      </c>
      <c r="D121" s="65" t="s">
        <v>139</v>
      </c>
      <c r="E121" s="66">
        <v>5.2999999999999998E-4</v>
      </c>
      <c r="F121" s="66">
        <v>4.0280000000000003E-2</v>
      </c>
      <c r="G121" s="66"/>
      <c r="H121" s="66"/>
      <c r="I121" s="66">
        <f t="shared" si="125"/>
        <v>0</v>
      </c>
      <c r="J121" s="66">
        <f t="shared" si="126"/>
        <v>4.0280000000000003E-2</v>
      </c>
      <c r="K121" s="1">
        <v>2940</v>
      </c>
      <c r="L121" s="1">
        <v>2940</v>
      </c>
      <c r="M121" s="1">
        <v>118.42319999999999</v>
      </c>
      <c r="N121" s="1">
        <v>118.42319999999999</v>
      </c>
      <c r="O121" s="1"/>
      <c r="P121" s="1"/>
      <c r="Q121" s="1"/>
      <c r="R121" s="1"/>
      <c r="S121" s="1"/>
      <c r="T121" s="1"/>
      <c r="V121" s="1">
        <v>3660</v>
      </c>
      <c r="W121" s="1">
        <v>147.4248</v>
      </c>
      <c r="X121" s="15">
        <f t="shared" si="184"/>
        <v>1.2448979591836735</v>
      </c>
      <c r="Y121" s="15">
        <f t="shared" si="185"/>
        <v>1.2192459476448403</v>
      </c>
      <c r="Z121" s="16">
        <f t="shared" si="186"/>
        <v>3584.5830860758306</v>
      </c>
      <c r="AA121" s="16">
        <f t="shared" si="187"/>
        <v>644.58308607583058</v>
      </c>
      <c r="AB121" s="16">
        <f t="shared" si="188"/>
        <v>25.963806707134459</v>
      </c>
      <c r="AC121" s="15">
        <f t="shared" si="189"/>
        <v>4.5848355451969969E-2</v>
      </c>
      <c r="AD121" s="15">
        <f t="shared" si="190"/>
        <v>1.1992624151289988E-2</v>
      </c>
      <c r="AE121" s="15">
        <f t="shared" si="191"/>
        <v>1.9115055013239957E-2</v>
      </c>
      <c r="AF121" s="15">
        <f t="shared" si="192"/>
        <v>2.5652011538833303E-2</v>
      </c>
      <c r="AH121" s="21"/>
    </row>
    <row r="122" spans="1:34" ht="15" thickBot="1" x14ac:dyDescent="0.25">
      <c r="A122" s="63"/>
      <c r="B122" s="64" t="s">
        <v>273</v>
      </c>
      <c r="C122" s="65" t="s">
        <v>274</v>
      </c>
      <c r="D122" s="65" t="s">
        <v>41</v>
      </c>
      <c r="E122" s="66">
        <v>1</v>
      </c>
      <c r="F122" s="66">
        <v>76</v>
      </c>
      <c r="G122" s="66"/>
      <c r="H122" s="66"/>
      <c r="I122" s="66">
        <f t="shared" si="125"/>
        <v>0</v>
      </c>
      <c r="J122" s="66">
        <f t="shared" si="126"/>
        <v>76</v>
      </c>
      <c r="K122" s="1">
        <v>392</v>
      </c>
      <c r="L122" s="1">
        <v>392</v>
      </c>
      <c r="M122" s="1">
        <v>29792</v>
      </c>
      <c r="N122" s="1">
        <v>29792</v>
      </c>
      <c r="O122" s="1"/>
      <c r="P122" s="1"/>
      <c r="Q122" s="1"/>
      <c r="R122" s="1"/>
      <c r="S122" s="1"/>
      <c r="T122" s="1"/>
      <c r="V122" s="1">
        <v>595</v>
      </c>
      <c r="W122" s="1">
        <v>45220</v>
      </c>
      <c r="X122" s="15">
        <f t="shared" si="184"/>
        <v>1.5178571428571428</v>
      </c>
      <c r="Y122" s="15">
        <f t="shared" si="185"/>
        <v>1.4922051313183096</v>
      </c>
      <c r="Z122" s="16">
        <f t="shared" si="186"/>
        <v>584.9444114767773</v>
      </c>
      <c r="AA122" s="16">
        <f t="shared" si="187"/>
        <v>192.9444114767773</v>
      </c>
      <c r="AB122" s="16">
        <f t="shared" si="188"/>
        <v>14663.775272235074</v>
      </c>
      <c r="AC122" s="15">
        <f t="shared" si="189"/>
        <v>4.5848355451969969E-2</v>
      </c>
      <c r="AD122" s="15">
        <f t="shared" si="190"/>
        <v>1.1992624151289988E-2</v>
      </c>
      <c r="AE122" s="15">
        <f t="shared" si="191"/>
        <v>1.9115055013239957E-2</v>
      </c>
      <c r="AF122" s="15">
        <f t="shared" si="192"/>
        <v>2.5652011538833303E-2</v>
      </c>
      <c r="AH122" s="21"/>
    </row>
    <row r="123" spans="1:34" ht="15" thickBot="1" x14ac:dyDescent="0.25">
      <c r="A123" s="8">
        <v>28</v>
      </c>
      <c r="B123" s="9" t="s">
        <v>275</v>
      </c>
      <c r="C123" s="10" t="s">
        <v>276</v>
      </c>
      <c r="D123" s="10" t="s">
        <v>41</v>
      </c>
      <c r="E123" s="11">
        <v>0</v>
      </c>
      <c r="F123" s="11">
        <v>12</v>
      </c>
      <c r="G123" s="11"/>
      <c r="H123" s="11"/>
      <c r="I123" s="11">
        <f t="shared" si="125"/>
        <v>0</v>
      </c>
      <c r="J123" s="11">
        <f t="shared" si="126"/>
        <v>12</v>
      </c>
      <c r="K123" s="12">
        <v>862.56</v>
      </c>
      <c r="L123" s="12">
        <v>774.84</v>
      </c>
      <c r="M123" s="12">
        <v>9298.08</v>
      </c>
      <c r="N123" s="12">
        <v>7887.3471239999999</v>
      </c>
      <c r="O123" s="12">
        <v>588.96</v>
      </c>
      <c r="P123" s="12">
        <v>0</v>
      </c>
      <c r="Q123" s="12">
        <v>0</v>
      </c>
      <c r="R123" s="12">
        <v>199.06847999999999</v>
      </c>
      <c r="S123" s="12">
        <v>449.26385399999998</v>
      </c>
      <c r="T123" s="13">
        <v>173.24244755999999</v>
      </c>
      <c r="V123" s="12">
        <v>1139.1500000000001</v>
      </c>
      <c r="W123" s="12">
        <v>11965.893695999999</v>
      </c>
    </row>
    <row r="124" spans="1:34" x14ac:dyDescent="0.2">
      <c r="A124" s="63"/>
      <c r="B124" s="64" t="s">
        <v>187</v>
      </c>
      <c r="C124" s="65" t="s">
        <v>188</v>
      </c>
      <c r="D124" s="65" t="s">
        <v>92</v>
      </c>
      <c r="E124" s="66">
        <v>3.1099999999999999E-3</v>
      </c>
      <c r="F124" s="66">
        <v>3.7319999999999999E-2</v>
      </c>
      <c r="G124" s="66"/>
      <c r="H124" s="66"/>
      <c r="I124" s="66">
        <f t="shared" si="125"/>
        <v>0</v>
      </c>
      <c r="J124" s="66">
        <f t="shared" si="126"/>
        <v>3.7319999999999999E-2</v>
      </c>
      <c r="K124" s="1">
        <v>45.7</v>
      </c>
      <c r="L124" s="1">
        <v>45.7</v>
      </c>
      <c r="M124" s="1">
        <v>1.705524</v>
      </c>
      <c r="N124" s="1">
        <v>1.705524</v>
      </c>
      <c r="O124" s="1"/>
      <c r="P124" s="1"/>
      <c r="Q124" s="1"/>
      <c r="R124" s="1"/>
      <c r="S124" s="1"/>
      <c r="T124" s="1"/>
      <c r="V124" s="1">
        <v>52.8</v>
      </c>
      <c r="W124" s="1">
        <v>1.970496</v>
      </c>
      <c r="X124" s="15">
        <f t="shared" ref="X124:X127" si="193">V124/L124</f>
        <v>1.1553610503282274</v>
      </c>
      <c r="Y124" s="15">
        <f t="shared" ref="Y124:Y127" si="194">X124-AF124</f>
        <v>1.1297090387893942</v>
      </c>
      <c r="Z124" s="16">
        <f t="shared" ref="Z124:Z127" si="195">K124*Y124</f>
        <v>51.627703072675317</v>
      </c>
      <c r="AA124" s="16">
        <f t="shared" ref="AA124:AA127" si="196">Z124-K124</f>
        <v>5.9277030726753139</v>
      </c>
      <c r="AB124" s="16">
        <f t="shared" ref="AB124:AB127" si="197">J124*AA124</f>
        <v>0.22122187867224272</v>
      </c>
      <c r="AC124" s="15">
        <f t="shared" ref="AC124:AC127" si="198">104.584835545197%-100%</f>
        <v>4.5848355451969969E-2</v>
      </c>
      <c r="AD124" s="15">
        <f t="shared" ref="AD124:AD127" si="199">101.199262415129%-100%</f>
        <v>1.1992624151289988E-2</v>
      </c>
      <c r="AE124" s="15">
        <f t="shared" ref="AE124:AE127" si="200">101.911505501324%-100%</f>
        <v>1.9115055013239957E-2</v>
      </c>
      <c r="AF124" s="15">
        <f t="shared" ref="AF124:AF127" si="201">AVERAGE(AC124:AE124)</f>
        <v>2.5652011538833303E-2</v>
      </c>
      <c r="AH124" s="21"/>
    </row>
    <row r="125" spans="1:34" x14ac:dyDescent="0.2">
      <c r="A125" s="63"/>
      <c r="B125" s="64" t="s">
        <v>261</v>
      </c>
      <c r="C125" s="65" t="s">
        <v>262</v>
      </c>
      <c r="D125" s="65" t="s">
        <v>98</v>
      </c>
      <c r="E125" s="66">
        <v>1.7999999999999999E-2</v>
      </c>
      <c r="F125" s="66">
        <v>0.216</v>
      </c>
      <c r="G125" s="66"/>
      <c r="H125" s="66"/>
      <c r="I125" s="66">
        <f t="shared" si="125"/>
        <v>0</v>
      </c>
      <c r="J125" s="66">
        <f t="shared" si="126"/>
        <v>0.216</v>
      </c>
      <c r="K125" s="1">
        <v>38.700000000000003</v>
      </c>
      <c r="L125" s="1">
        <v>38.700000000000003</v>
      </c>
      <c r="M125" s="1">
        <v>8.3591999999999995</v>
      </c>
      <c r="N125" s="1">
        <v>8.3591999999999995</v>
      </c>
      <c r="O125" s="1"/>
      <c r="P125" s="1"/>
      <c r="Q125" s="1"/>
      <c r="R125" s="1"/>
      <c r="S125" s="1"/>
      <c r="T125" s="1"/>
      <c r="V125" s="1">
        <v>53.1</v>
      </c>
      <c r="W125" s="1">
        <v>11.4696</v>
      </c>
      <c r="X125" s="15">
        <f t="shared" si="193"/>
        <v>1.3720930232558139</v>
      </c>
      <c r="Y125" s="15">
        <f t="shared" si="194"/>
        <v>1.3464410117169807</v>
      </c>
      <c r="Z125" s="16">
        <f t="shared" si="195"/>
        <v>52.107267153447161</v>
      </c>
      <c r="AA125" s="16">
        <f t="shared" si="196"/>
        <v>13.407267153447158</v>
      </c>
      <c r="AB125" s="16">
        <f t="shared" si="197"/>
        <v>2.8959697051445863</v>
      </c>
      <c r="AC125" s="15">
        <f t="shared" si="198"/>
        <v>4.5848355451969969E-2</v>
      </c>
      <c r="AD125" s="15">
        <f t="shared" si="199"/>
        <v>1.1992624151289988E-2</v>
      </c>
      <c r="AE125" s="15">
        <f t="shared" si="200"/>
        <v>1.9115055013239957E-2</v>
      </c>
      <c r="AF125" s="15">
        <f t="shared" si="201"/>
        <v>2.5652011538833303E-2</v>
      </c>
      <c r="AH125" s="21"/>
    </row>
    <row r="126" spans="1:34" x14ac:dyDescent="0.2">
      <c r="A126" s="63"/>
      <c r="B126" s="64" t="s">
        <v>263</v>
      </c>
      <c r="C126" s="65" t="s">
        <v>264</v>
      </c>
      <c r="D126" s="65" t="s">
        <v>139</v>
      </c>
      <c r="E126" s="66">
        <v>8.3000000000000001E-4</v>
      </c>
      <c r="F126" s="66">
        <v>9.9600000000000001E-3</v>
      </c>
      <c r="G126" s="66"/>
      <c r="H126" s="66"/>
      <c r="I126" s="66">
        <f t="shared" si="125"/>
        <v>0</v>
      </c>
      <c r="J126" s="66">
        <f t="shared" si="126"/>
        <v>9.9600000000000001E-3</v>
      </c>
      <c r="K126" s="1">
        <v>2940</v>
      </c>
      <c r="L126" s="1">
        <v>2940</v>
      </c>
      <c r="M126" s="1">
        <v>29.282399999999999</v>
      </c>
      <c r="N126" s="1">
        <v>29.282399999999999</v>
      </c>
      <c r="O126" s="1"/>
      <c r="P126" s="1"/>
      <c r="Q126" s="1"/>
      <c r="R126" s="1"/>
      <c r="S126" s="1"/>
      <c r="T126" s="1"/>
      <c r="V126" s="1">
        <v>3660</v>
      </c>
      <c r="W126" s="1">
        <v>36.453600000000002</v>
      </c>
      <c r="X126" s="15">
        <f t="shared" si="193"/>
        <v>1.2448979591836735</v>
      </c>
      <c r="Y126" s="15">
        <f t="shared" si="194"/>
        <v>1.2192459476448403</v>
      </c>
      <c r="Z126" s="16">
        <f t="shared" si="195"/>
        <v>3584.5830860758306</v>
      </c>
      <c r="AA126" s="16">
        <f t="shared" si="196"/>
        <v>644.58308607583058</v>
      </c>
      <c r="AB126" s="16">
        <f t="shared" si="197"/>
        <v>6.4200475373152726</v>
      </c>
      <c r="AC126" s="15">
        <f t="shared" si="198"/>
        <v>4.5848355451969969E-2</v>
      </c>
      <c r="AD126" s="15">
        <f t="shared" si="199"/>
        <v>1.1992624151289988E-2</v>
      </c>
      <c r="AE126" s="15">
        <f t="shared" si="200"/>
        <v>1.9115055013239957E-2</v>
      </c>
      <c r="AF126" s="15">
        <f t="shared" si="201"/>
        <v>2.5652011538833303E-2</v>
      </c>
      <c r="AH126" s="21"/>
    </row>
    <row r="127" spans="1:34" ht="15" thickBot="1" x14ac:dyDescent="0.25">
      <c r="A127" s="63"/>
      <c r="B127" s="64" t="s">
        <v>277</v>
      </c>
      <c r="C127" s="65" t="s">
        <v>278</v>
      </c>
      <c r="D127" s="65" t="s">
        <v>41</v>
      </c>
      <c r="E127" s="66">
        <v>1</v>
      </c>
      <c r="F127" s="66">
        <v>12</v>
      </c>
      <c r="G127" s="66"/>
      <c r="H127" s="66"/>
      <c r="I127" s="66">
        <f t="shared" si="125"/>
        <v>0</v>
      </c>
      <c r="J127" s="66">
        <f t="shared" si="126"/>
        <v>12</v>
      </c>
      <c r="K127" s="1">
        <v>654</v>
      </c>
      <c r="L127" s="1">
        <v>654</v>
      </c>
      <c r="M127" s="1">
        <v>7848</v>
      </c>
      <c r="N127" s="1">
        <v>7848</v>
      </c>
      <c r="O127" s="1"/>
      <c r="P127" s="1"/>
      <c r="Q127" s="1"/>
      <c r="R127" s="1"/>
      <c r="S127" s="1"/>
      <c r="T127" s="1"/>
      <c r="V127" s="1">
        <v>993</v>
      </c>
      <c r="W127" s="1">
        <v>11916</v>
      </c>
      <c r="X127" s="15">
        <f t="shared" si="193"/>
        <v>1.5183486238532109</v>
      </c>
      <c r="Y127" s="15">
        <f t="shared" si="194"/>
        <v>1.4926966123143777</v>
      </c>
      <c r="Z127" s="16">
        <f t="shared" si="195"/>
        <v>976.22358445360294</v>
      </c>
      <c r="AA127" s="16">
        <f t="shared" si="196"/>
        <v>322.22358445360294</v>
      </c>
      <c r="AB127" s="16">
        <f t="shared" si="197"/>
        <v>3866.6830134432353</v>
      </c>
      <c r="AC127" s="15">
        <f t="shared" si="198"/>
        <v>4.5848355451969969E-2</v>
      </c>
      <c r="AD127" s="15">
        <f t="shared" si="199"/>
        <v>1.1992624151289988E-2</v>
      </c>
      <c r="AE127" s="15">
        <f t="shared" si="200"/>
        <v>1.9115055013239957E-2</v>
      </c>
      <c r="AF127" s="15">
        <f t="shared" si="201"/>
        <v>2.5652011538833303E-2</v>
      </c>
      <c r="AH127" s="21"/>
    </row>
    <row r="128" spans="1:34" ht="15" thickBot="1" x14ac:dyDescent="0.25">
      <c r="A128" s="8">
        <v>29</v>
      </c>
      <c r="B128" s="9" t="s">
        <v>279</v>
      </c>
      <c r="C128" s="10" t="s">
        <v>280</v>
      </c>
      <c r="D128" s="10" t="s">
        <v>41</v>
      </c>
      <c r="E128" s="11">
        <v>0</v>
      </c>
      <c r="F128" s="11">
        <v>24</v>
      </c>
      <c r="G128" s="11"/>
      <c r="H128" s="11"/>
      <c r="I128" s="11">
        <f t="shared" si="125"/>
        <v>0</v>
      </c>
      <c r="J128" s="11">
        <f t="shared" si="126"/>
        <v>24</v>
      </c>
      <c r="K128" s="12">
        <v>1265.0899999999999</v>
      </c>
      <c r="L128" s="12">
        <v>1185.4100000000001</v>
      </c>
      <c r="M128" s="12">
        <v>28449.84</v>
      </c>
      <c r="N128" s="12">
        <v>24332.861088000001</v>
      </c>
      <c r="O128" s="12">
        <v>1718.88</v>
      </c>
      <c r="P128" s="12">
        <v>0</v>
      </c>
      <c r="Q128" s="12">
        <v>0</v>
      </c>
      <c r="R128" s="12">
        <v>580.98144000000002</v>
      </c>
      <c r="S128" s="12">
        <v>1311.1463303999999</v>
      </c>
      <c r="T128" s="13">
        <v>505.59642705599998</v>
      </c>
      <c r="V128" s="12">
        <v>1751.92</v>
      </c>
      <c r="W128" s="12">
        <v>37077.418751999998</v>
      </c>
    </row>
    <row r="129" spans="1:34" x14ac:dyDescent="0.2">
      <c r="A129" s="63"/>
      <c r="B129" s="64" t="s">
        <v>187</v>
      </c>
      <c r="C129" s="65" t="s">
        <v>188</v>
      </c>
      <c r="D129" s="65" t="s">
        <v>92</v>
      </c>
      <c r="E129" s="66">
        <v>3.16E-3</v>
      </c>
      <c r="F129" s="66">
        <v>7.5840000000000005E-2</v>
      </c>
      <c r="G129" s="66"/>
      <c r="H129" s="66"/>
      <c r="I129" s="66">
        <f t="shared" si="125"/>
        <v>0</v>
      </c>
      <c r="J129" s="66">
        <f t="shared" si="126"/>
        <v>7.5840000000000005E-2</v>
      </c>
      <c r="K129" s="1">
        <v>45.7</v>
      </c>
      <c r="L129" s="1">
        <v>45.7</v>
      </c>
      <c r="M129" s="1">
        <v>3.4658880000000001</v>
      </c>
      <c r="N129" s="1">
        <v>3.4658880000000001</v>
      </c>
      <c r="O129" s="1"/>
      <c r="P129" s="1"/>
      <c r="Q129" s="1"/>
      <c r="R129" s="1"/>
      <c r="S129" s="1"/>
      <c r="T129" s="1"/>
      <c r="V129" s="1">
        <v>52.8</v>
      </c>
      <c r="W129" s="1">
        <v>4.0043519999999999</v>
      </c>
      <c r="X129" s="15">
        <f t="shared" ref="X129:X132" si="202">V129/L129</f>
        <v>1.1553610503282274</v>
      </c>
      <c r="Y129" s="15">
        <f t="shared" ref="Y129:Y132" si="203">X129-AF129</f>
        <v>1.1297090387893942</v>
      </c>
      <c r="Z129" s="16">
        <f t="shared" ref="Z129:Z132" si="204">K129*Y129</f>
        <v>51.627703072675317</v>
      </c>
      <c r="AA129" s="16">
        <f t="shared" ref="AA129:AA132" si="205">Z129-K129</f>
        <v>5.9277030726753139</v>
      </c>
      <c r="AB129" s="16">
        <f t="shared" ref="AB129:AB132" si="206">J129*AA129</f>
        <v>0.44955700103169582</v>
      </c>
      <c r="AC129" s="15">
        <f t="shared" ref="AC129:AC132" si="207">104.584835545197%-100%</f>
        <v>4.5848355451969969E-2</v>
      </c>
      <c r="AD129" s="15">
        <f t="shared" ref="AD129:AD132" si="208">101.199262415129%-100%</f>
        <v>1.1992624151289988E-2</v>
      </c>
      <c r="AE129" s="15">
        <f t="shared" ref="AE129:AE132" si="209">101.911505501324%-100%</f>
        <v>1.9115055013239957E-2</v>
      </c>
      <c r="AF129" s="15">
        <f t="shared" ref="AF129:AF132" si="210">AVERAGE(AC129:AE129)</f>
        <v>2.5652011538833303E-2</v>
      </c>
      <c r="AH129" s="21"/>
    </row>
    <row r="130" spans="1:34" x14ac:dyDescent="0.2">
      <c r="A130" s="63"/>
      <c r="B130" s="64" t="s">
        <v>261</v>
      </c>
      <c r="C130" s="65" t="s">
        <v>262</v>
      </c>
      <c r="D130" s="65" t="s">
        <v>98</v>
      </c>
      <c r="E130" s="66">
        <v>1.7999999999999999E-2</v>
      </c>
      <c r="F130" s="66">
        <v>0.432</v>
      </c>
      <c r="G130" s="66"/>
      <c r="H130" s="66"/>
      <c r="I130" s="66">
        <f t="shared" si="125"/>
        <v>0</v>
      </c>
      <c r="J130" s="66">
        <f t="shared" si="126"/>
        <v>0.432</v>
      </c>
      <c r="K130" s="1">
        <v>38.700000000000003</v>
      </c>
      <c r="L130" s="1">
        <v>38.700000000000003</v>
      </c>
      <c r="M130" s="1">
        <v>16.718399999999999</v>
      </c>
      <c r="N130" s="1">
        <v>16.718399999999999</v>
      </c>
      <c r="O130" s="1"/>
      <c r="P130" s="1"/>
      <c r="Q130" s="1"/>
      <c r="R130" s="1"/>
      <c r="S130" s="1"/>
      <c r="T130" s="1"/>
      <c r="V130" s="1">
        <v>53.1</v>
      </c>
      <c r="W130" s="1">
        <v>22.9392</v>
      </c>
      <c r="X130" s="15">
        <f t="shared" si="202"/>
        <v>1.3720930232558139</v>
      </c>
      <c r="Y130" s="15">
        <f t="shared" si="203"/>
        <v>1.3464410117169807</v>
      </c>
      <c r="Z130" s="16">
        <f t="shared" si="204"/>
        <v>52.107267153447161</v>
      </c>
      <c r="AA130" s="16">
        <f t="shared" si="205"/>
        <v>13.407267153447158</v>
      </c>
      <c r="AB130" s="16">
        <f t="shared" si="206"/>
        <v>5.7919394102891726</v>
      </c>
      <c r="AC130" s="15">
        <f t="shared" si="207"/>
        <v>4.5848355451969969E-2</v>
      </c>
      <c r="AD130" s="15">
        <f t="shared" si="208"/>
        <v>1.1992624151289988E-2</v>
      </c>
      <c r="AE130" s="15">
        <f t="shared" si="209"/>
        <v>1.9115055013239957E-2</v>
      </c>
      <c r="AF130" s="15">
        <f t="shared" si="210"/>
        <v>2.5652011538833303E-2</v>
      </c>
      <c r="AH130" s="21"/>
    </row>
    <row r="131" spans="1:34" x14ac:dyDescent="0.2">
      <c r="A131" s="63"/>
      <c r="B131" s="64" t="s">
        <v>263</v>
      </c>
      <c r="C131" s="65" t="s">
        <v>264</v>
      </c>
      <c r="D131" s="65" t="s">
        <v>139</v>
      </c>
      <c r="E131" s="66">
        <v>1.0300000000000001E-3</v>
      </c>
      <c r="F131" s="66">
        <v>2.4719999999999999E-2</v>
      </c>
      <c r="G131" s="66"/>
      <c r="H131" s="66"/>
      <c r="I131" s="66">
        <f t="shared" si="125"/>
        <v>0</v>
      </c>
      <c r="J131" s="66">
        <f t="shared" si="126"/>
        <v>2.4719999999999999E-2</v>
      </c>
      <c r="K131" s="1">
        <v>2940</v>
      </c>
      <c r="L131" s="1">
        <v>2940</v>
      </c>
      <c r="M131" s="1">
        <v>72.6768</v>
      </c>
      <c r="N131" s="1">
        <v>72.6768</v>
      </c>
      <c r="O131" s="1"/>
      <c r="P131" s="1"/>
      <c r="Q131" s="1"/>
      <c r="R131" s="1"/>
      <c r="S131" s="1"/>
      <c r="T131" s="1"/>
      <c r="V131" s="1">
        <v>3660</v>
      </c>
      <c r="W131" s="1">
        <v>90.475200000000001</v>
      </c>
      <c r="X131" s="15">
        <f t="shared" si="202"/>
        <v>1.2448979591836735</v>
      </c>
      <c r="Y131" s="15">
        <f t="shared" si="203"/>
        <v>1.2192459476448403</v>
      </c>
      <c r="Z131" s="16">
        <f t="shared" si="204"/>
        <v>3584.5830860758306</v>
      </c>
      <c r="AA131" s="16">
        <f t="shared" si="205"/>
        <v>644.58308607583058</v>
      </c>
      <c r="AB131" s="16">
        <f t="shared" si="206"/>
        <v>15.934093887794532</v>
      </c>
      <c r="AC131" s="15">
        <f t="shared" si="207"/>
        <v>4.5848355451969969E-2</v>
      </c>
      <c r="AD131" s="15">
        <f t="shared" si="208"/>
        <v>1.1992624151289988E-2</v>
      </c>
      <c r="AE131" s="15">
        <f t="shared" si="209"/>
        <v>1.9115055013239957E-2</v>
      </c>
      <c r="AF131" s="15">
        <f t="shared" si="210"/>
        <v>2.5652011538833303E-2</v>
      </c>
      <c r="AH131" s="21"/>
    </row>
    <row r="132" spans="1:34" ht="15" thickBot="1" x14ac:dyDescent="0.25">
      <c r="A132" s="63"/>
      <c r="B132" s="64" t="s">
        <v>281</v>
      </c>
      <c r="C132" s="65" t="s">
        <v>282</v>
      </c>
      <c r="D132" s="65" t="s">
        <v>41</v>
      </c>
      <c r="E132" s="66">
        <v>1</v>
      </c>
      <c r="F132" s="66">
        <v>24</v>
      </c>
      <c r="G132" s="66"/>
      <c r="H132" s="66"/>
      <c r="I132" s="66">
        <f t="shared" si="125"/>
        <v>0</v>
      </c>
      <c r="J132" s="66">
        <f t="shared" si="126"/>
        <v>24</v>
      </c>
      <c r="K132" s="1">
        <v>1010</v>
      </c>
      <c r="L132" s="1">
        <v>1010</v>
      </c>
      <c r="M132" s="1">
        <v>24240</v>
      </c>
      <c r="N132" s="1">
        <v>24240</v>
      </c>
      <c r="O132" s="1"/>
      <c r="P132" s="1"/>
      <c r="Q132" s="1"/>
      <c r="R132" s="1"/>
      <c r="S132" s="1"/>
      <c r="T132" s="1"/>
      <c r="V132" s="1">
        <v>1540</v>
      </c>
      <c r="W132" s="1">
        <v>36960</v>
      </c>
      <c r="X132" s="15">
        <f t="shared" si="202"/>
        <v>1.5247524752475248</v>
      </c>
      <c r="Y132" s="15">
        <f t="shared" si="203"/>
        <v>1.4991004637086915</v>
      </c>
      <c r="Z132" s="16">
        <f t="shared" si="204"/>
        <v>1514.0914683457784</v>
      </c>
      <c r="AA132" s="16">
        <f t="shared" si="205"/>
        <v>504.09146834577837</v>
      </c>
      <c r="AB132" s="16">
        <f t="shared" si="206"/>
        <v>12098.195240298681</v>
      </c>
      <c r="AC132" s="15">
        <f t="shared" si="207"/>
        <v>4.5848355451969969E-2</v>
      </c>
      <c r="AD132" s="15">
        <f t="shared" si="208"/>
        <v>1.1992624151289988E-2</v>
      </c>
      <c r="AE132" s="15">
        <f t="shared" si="209"/>
        <v>1.9115055013239957E-2</v>
      </c>
      <c r="AF132" s="15">
        <f t="shared" si="210"/>
        <v>2.5652011538833303E-2</v>
      </c>
      <c r="AH132" s="21"/>
    </row>
    <row r="133" spans="1:34" ht="15" thickBot="1" x14ac:dyDescent="0.25">
      <c r="A133" s="8">
        <v>30</v>
      </c>
      <c r="B133" s="9" t="s">
        <v>283</v>
      </c>
      <c r="C133" s="10" t="s">
        <v>284</v>
      </c>
      <c r="D133" s="10" t="s">
        <v>41</v>
      </c>
      <c r="E133" s="11">
        <v>0</v>
      </c>
      <c r="F133" s="11">
        <v>4</v>
      </c>
      <c r="G133" s="11"/>
      <c r="H133" s="11"/>
      <c r="I133" s="11">
        <f t="shared" si="125"/>
        <v>0</v>
      </c>
      <c r="J133" s="11">
        <f t="shared" si="126"/>
        <v>4</v>
      </c>
      <c r="K133" s="12">
        <v>1265.0899999999999</v>
      </c>
      <c r="L133" s="12">
        <v>1271.05</v>
      </c>
      <c r="M133" s="12">
        <v>5084.2</v>
      </c>
      <c r="N133" s="12">
        <v>4335.4768480000002</v>
      </c>
      <c r="O133" s="12">
        <v>312.60000000000002</v>
      </c>
      <c r="P133" s="12">
        <v>0</v>
      </c>
      <c r="Q133" s="12">
        <v>0</v>
      </c>
      <c r="R133" s="12">
        <v>105.6588</v>
      </c>
      <c r="S133" s="12">
        <v>238.44506759999999</v>
      </c>
      <c r="T133" s="13">
        <v>91.947764664000005</v>
      </c>
      <c r="V133" s="12">
        <v>1860.8</v>
      </c>
      <c r="W133" s="12">
        <v>6539.5697920000002</v>
      </c>
    </row>
    <row r="134" spans="1:34" x14ac:dyDescent="0.2">
      <c r="A134" s="63"/>
      <c r="B134" s="64" t="s">
        <v>187</v>
      </c>
      <c r="C134" s="65" t="s">
        <v>188</v>
      </c>
      <c r="D134" s="65" t="s">
        <v>92</v>
      </c>
      <c r="E134" s="66">
        <v>3.16E-3</v>
      </c>
      <c r="F134" s="66">
        <v>1.264E-2</v>
      </c>
      <c r="G134" s="66"/>
      <c r="H134" s="66"/>
      <c r="I134" s="66">
        <f t="shared" si="125"/>
        <v>0</v>
      </c>
      <c r="J134" s="66">
        <f t="shared" si="126"/>
        <v>1.264E-2</v>
      </c>
      <c r="K134" s="1">
        <v>45.7</v>
      </c>
      <c r="L134" s="1">
        <v>45.7</v>
      </c>
      <c r="M134" s="1">
        <v>0.57764800000000005</v>
      </c>
      <c r="N134" s="1">
        <v>0.57764800000000005</v>
      </c>
      <c r="O134" s="1"/>
      <c r="P134" s="1"/>
      <c r="Q134" s="1"/>
      <c r="R134" s="1"/>
      <c r="S134" s="1"/>
      <c r="T134" s="1"/>
      <c r="V134" s="1">
        <v>52.8</v>
      </c>
      <c r="W134" s="1">
        <v>0.66739199999999999</v>
      </c>
      <c r="X134" s="15">
        <f t="shared" ref="X134:X137" si="211">V134/L134</f>
        <v>1.1553610503282274</v>
      </c>
      <c r="Y134" s="15">
        <f t="shared" ref="Y134:Y137" si="212">X134-AF134</f>
        <v>1.1297090387893942</v>
      </c>
      <c r="Z134" s="16">
        <f t="shared" ref="Z134:Z137" si="213">K134*Y134</f>
        <v>51.627703072675317</v>
      </c>
      <c r="AA134" s="16">
        <f t="shared" ref="AA134:AA137" si="214">Z134-K134</f>
        <v>5.9277030726753139</v>
      </c>
      <c r="AB134" s="16">
        <f t="shared" ref="AB134:AB137" si="215">J134*AA134</f>
        <v>7.4926166838615971E-2</v>
      </c>
      <c r="AC134" s="15">
        <f t="shared" ref="AC134:AC137" si="216">104.584835545197%-100%</f>
        <v>4.5848355451969969E-2</v>
      </c>
      <c r="AD134" s="15">
        <f t="shared" ref="AD134:AD137" si="217">101.199262415129%-100%</f>
        <v>1.1992624151289988E-2</v>
      </c>
      <c r="AE134" s="15">
        <f t="shared" ref="AE134:AE137" si="218">101.911505501324%-100%</f>
        <v>1.9115055013239957E-2</v>
      </c>
      <c r="AF134" s="15">
        <f t="shared" ref="AF134:AF137" si="219">AVERAGE(AC134:AE134)</f>
        <v>2.5652011538833303E-2</v>
      </c>
      <c r="AH134" s="21"/>
    </row>
    <row r="135" spans="1:34" x14ac:dyDescent="0.2">
      <c r="A135" s="63"/>
      <c r="B135" s="64" t="s">
        <v>261</v>
      </c>
      <c r="C135" s="65" t="s">
        <v>262</v>
      </c>
      <c r="D135" s="65" t="s">
        <v>98</v>
      </c>
      <c r="E135" s="66">
        <v>1.7999999999999999E-2</v>
      </c>
      <c r="F135" s="66">
        <v>7.1999999999999995E-2</v>
      </c>
      <c r="G135" s="66"/>
      <c r="H135" s="66"/>
      <c r="I135" s="66">
        <f t="shared" si="125"/>
        <v>0</v>
      </c>
      <c r="J135" s="66">
        <f t="shared" si="126"/>
        <v>7.1999999999999995E-2</v>
      </c>
      <c r="K135" s="1">
        <v>38.700000000000003</v>
      </c>
      <c r="L135" s="1">
        <v>38.700000000000003</v>
      </c>
      <c r="M135" s="1">
        <v>2.7864</v>
      </c>
      <c r="N135" s="1">
        <v>2.7864</v>
      </c>
      <c r="O135" s="1"/>
      <c r="P135" s="1"/>
      <c r="Q135" s="1"/>
      <c r="R135" s="1"/>
      <c r="S135" s="1"/>
      <c r="T135" s="1"/>
      <c r="V135" s="1">
        <v>53.1</v>
      </c>
      <c r="W135" s="1">
        <v>3.8231999999999999</v>
      </c>
      <c r="X135" s="15">
        <f t="shared" si="211"/>
        <v>1.3720930232558139</v>
      </c>
      <c r="Y135" s="15">
        <f t="shared" si="212"/>
        <v>1.3464410117169807</v>
      </c>
      <c r="Z135" s="16">
        <f t="shared" si="213"/>
        <v>52.107267153447161</v>
      </c>
      <c r="AA135" s="16">
        <f t="shared" si="214"/>
        <v>13.407267153447158</v>
      </c>
      <c r="AB135" s="16">
        <f t="shared" si="215"/>
        <v>0.96532323504819528</v>
      </c>
      <c r="AC135" s="15">
        <f t="shared" si="216"/>
        <v>4.5848355451969969E-2</v>
      </c>
      <c r="AD135" s="15">
        <f t="shared" si="217"/>
        <v>1.1992624151289988E-2</v>
      </c>
      <c r="AE135" s="15">
        <f t="shared" si="218"/>
        <v>1.9115055013239957E-2</v>
      </c>
      <c r="AF135" s="15">
        <f t="shared" si="219"/>
        <v>2.5652011538833303E-2</v>
      </c>
      <c r="AH135" s="21"/>
    </row>
    <row r="136" spans="1:34" x14ac:dyDescent="0.2">
      <c r="A136" s="63"/>
      <c r="B136" s="64" t="s">
        <v>263</v>
      </c>
      <c r="C136" s="65" t="s">
        <v>264</v>
      </c>
      <c r="D136" s="65" t="s">
        <v>139</v>
      </c>
      <c r="E136" s="66">
        <v>1.0300000000000001E-3</v>
      </c>
      <c r="F136" s="66">
        <v>4.1200000000000004E-3</v>
      </c>
      <c r="G136" s="66"/>
      <c r="H136" s="66"/>
      <c r="I136" s="66">
        <f t="shared" si="125"/>
        <v>0</v>
      </c>
      <c r="J136" s="66">
        <f t="shared" si="126"/>
        <v>4.1200000000000004E-3</v>
      </c>
      <c r="K136" s="1">
        <v>2940</v>
      </c>
      <c r="L136" s="1">
        <v>2940</v>
      </c>
      <c r="M136" s="1">
        <v>12.1128</v>
      </c>
      <c r="N136" s="1">
        <v>12.1128</v>
      </c>
      <c r="O136" s="1"/>
      <c r="P136" s="1"/>
      <c r="Q136" s="1"/>
      <c r="R136" s="1"/>
      <c r="S136" s="1"/>
      <c r="T136" s="1"/>
      <c r="V136" s="1">
        <v>3660</v>
      </c>
      <c r="W136" s="1">
        <v>15.0792</v>
      </c>
      <c r="X136" s="15">
        <f t="shared" si="211"/>
        <v>1.2448979591836735</v>
      </c>
      <c r="Y136" s="15">
        <f t="shared" si="212"/>
        <v>1.2192459476448403</v>
      </c>
      <c r="Z136" s="16">
        <f t="shared" si="213"/>
        <v>3584.5830860758306</v>
      </c>
      <c r="AA136" s="16">
        <f t="shared" si="214"/>
        <v>644.58308607583058</v>
      </c>
      <c r="AB136" s="16">
        <f t="shared" si="215"/>
        <v>2.6556823146324224</v>
      </c>
      <c r="AC136" s="15">
        <f t="shared" si="216"/>
        <v>4.5848355451969969E-2</v>
      </c>
      <c r="AD136" s="15">
        <f t="shared" si="217"/>
        <v>1.1992624151289988E-2</v>
      </c>
      <c r="AE136" s="15">
        <f t="shared" si="218"/>
        <v>1.9115055013239957E-2</v>
      </c>
      <c r="AF136" s="15">
        <f t="shared" si="219"/>
        <v>2.5652011538833303E-2</v>
      </c>
      <c r="AH136" s="21"/>
    </row>
    <row r="137" spans="1:34" ht="15" thickBot="1" x14ac:dyDescent="0.25">
      <c r="A137" s="63"/>
      <c r="B137" s="64" t="s">
        <v>285</v>
      </c>
      <c r="C137" s="65" t="s">
        <v>286</v>
      </c>
      <c r="D137" s="65" t="s">
        <v>41</v>
      </c>
      <c r="E137" s="66">
        <v>1</v>
      </c>
      <c r="F137" s="66">
        <v>4</v>
      </c>
      <c r="G137" s="66"/>
      <c r="H137" s="66"/>
      <c r="I137" s="66">
        <f t="shared" si="125"/>
        <v>0</v>
      </c>
      <c r="J137" s="66">
        <f t="shared" si="126"/>
        <v>4</v>
      </c>
      <c r="K137" s="1">
        <v>1080</v>
      </c>
      <c r="L137" s="1">
        <v>1080</v>
      </c>
      <c r="M137" s="1">
        <v>4320</v>
      </c>
      <c r="N137" s="1">
        <v>4320</v>
      </c>
      <c r="O137" s="1"/>
      <c r="P137" s="1"/>
      <c r="Q137" s="1"/>
      <c r="R137" s="1"/>
      <c r="S137" s="1"/>
      <c r="T137" s="1"/>
      <c r="V137" s="1">
        <v>1630</v>
      </c>
      <c r="W137" s="1">
        <v>6520</v>
      </c>
      <c r="X137" s="15">
        <f t="shared" si="211"/>
        <v>1.5092592592592593</v>
      </c>
      <c r="Y137" s="15">
        <f t="shared" si="212"/>
        <v>1.4836072477204261</v>
      </c>
      <c r="Z137" s="16">
        <f t="shared" si="213"/>
        <v>1602.2958275380602</v>
      </c>
      <c r="AA137" s="16">
        <f t="shared" si="214"/>
        <v>522.29582753806017</v>
      </c>
      <c r="AB137" s="16">
        <f t="shared" si="215"/>
        <v>2089.1833101522407</v>
      </c>
      <c r="AC137" s="15">
        <f t="shared" si="216"/>
        <v>4.5848355451969969E-2</v>
      </c>
      <c r="AD137" s="15">
        <f t="shared" si="217"/>
        <v>1.1992624151289988E-2</v>
      </c>
      <c r="AE137" s="15">
        <f t="shared" si="218"/>
        <v>1.9115055013239957E-2</v>
      </c>
      <c r="AF137" s="15">
        <f t="shared" si="219"/>
        <v>2.5652011538833303E-2</v>
      </c>
      <c r="AH137" s="21"/>
    </row>
    <row r="138" spans="1:34" ht="20.5" thickBot="1" x14ac:dyDescent="0.25">
      <c r="A138" s="8">
        <v>31</v>
      </c>
      <c r="B138" s="9" t="s">
        <v>287</v>
      </c>
      <c r="C138" s="10" t="s">
        <v>288</v>
      </c>
      <c r="D138" s="10" t="s">
        <v>139</v>
      </c>
      <c r="E138" s="11">
        <v>0</v>
      </c>
      <c r="F138" s="11">
        <v>0.13200000000000001</v>
      </c>
      <c r="G138" s="11"/>
      <c r="H138" s="11"/>
      <c r="I138" s="11">
        <f t="shared" si="125"/>
        <v>0</v>
      </c>
      <c r="J138" s="11">
        <f t="shared" si="126"/>
        <v>0.13200000000000001</v>
      </c>
      <c r="K138" s="12">
        <v>17251.21</v>
      </c>
      <c r="L138" s="12">
        <v>9460.69</v>
      </c>
      <c r="M138" s="12">
        <v>1248.81</v>
      </c>
      <c r="N138" s="12">
        <v>2.2598400000000001</v>
      </c>
      <c r="O138" s="12">
        <v>356.60757000000001</v>
      </c>
      <c r="P138" s="12">
        <v>0</v>
      </c>
      <c r="Q138" s="12">
        <v>0</v>
      </c>
      <c r="R138" s="12">
        <v>120.53335866</v>
      </c>
      <c r="S138" s="12">
        <v>396.99067832819998</v>
      </c>
      <c r="T138" s="13">
        <v>153.08517736234799</v>
      </c>
      <c r="V138" s="12">
        <v>11461.51</v>
      </c>
      <c r="W138" s="12">
        <v>2.5660799999999999</v>
      </c>
    </row>
    <row r="139" spans="1:34" x14ac:dyDescent="0.2">
      <c r="A139" s="63"/>
      <c r="B139" s="64" t="s">
        <v>289</v>
      </c>
      <c r="C139" s="65" t="s">
        <v>290</v>
      </c>
      <c r="D139" s="65" t="s">
        <v>92</v>
      </c>
      <c r="E139" s="66">
        <v>8.0000000000000002E-3</v>
      </c>
      <c r="F139" s="66">
        <v>1.0560000000000001E-3</v>
      </c>
      <c r="G139" s="66"/>
      <c r="H139" s="66"/>
      <c r="I139" s="66">
        <f t="shared" si="125"/>
        <v>0</v>
      </c>
      <c r="J139" s="66">
        <f t="shared" si="126"/>
        <v>1.0560000000000001E-3</v>
      </c>
      <c r="K139" s="1">
        <v>2140</v>
      </c>
      <c r="L139" s="1">
        <v>2140</v>
      </c>
      <c r="M139" s="1">
        <v>2.2598400000000001</v>
      </c>
      <c r="N139" s="1">
        <v>2.2598400000000001</v>
      </c>
      <c r="O139" s="1"/>
      <c r="P139" s="1"/>
      <c r="Q139" s="1"/>
      <c r="R139" s="1"/>
      <c r="S139" s="1"/>
      <c r="T139" s="1"/>
      <c r="V139" s="1">
        <v>2430</v>
      </c>
      <c r="W139" s="1">
        <v>2.5660799999999999</v>
      </c>
      <c r="X139" s="15">
        <f t="shared" ref="X139" si="220">V139/L139</f>
        <v>1.1355140186915889</v>
      </c>
      <c r="Y139" s="15">
        <f t="shared" ref="Y139" si="221">X139-AF139</f>
        <v>1.1098620071527556</v>
      </c>
      <c r="Z139" s="16">
        <f t="shared" ref="Z139" si="222">K139*Y139</f>
        <v>2375.1046953068972</v>
      </c>
      <c r="AA139" s="16">
        <f t="shared" ref="AA139" si="223">Z139-K139</f>
        <v>235.10469530689716</v>
      </c>
      <c r="AB139" s="16">
        <f t="shared" ref="AB139" si="224">J139*AA139</f>
        <v>0.24827055824408342</v>
      </c>
      <c r="AC139" s="15">
        <f t="shared" ref="AC139:AC140" si="225">104.584835545197%-100%</f>
        <v>4.5848355451969969E-2</v>
      </c>
      <c r="AD139" s="15">
        <f t="shared" ref="AD139:AD140" si="226">101.199262415129%-100%</f>
        <v>1.1992624151289988E-2</v>
      </c>
      <c r="AE139" s="15">
        <f t="shared" ref="AE139:AE140" si="227">101.911505501324%-100%</f>
        <v>1.9115055013239957E-2</v>
      </c>
      <c r="AF139" s="15">
        <f t="shared" ref="AF139" si="228">AVERAGE(AC139:AE139)</f>
        <v>2.5652011538833303E-2</v>
      </c>
      <c r="AH139" s="21"/>
    </row>
    <row r="140" spans="1:34" ht="15" thickBot="1" x14ac:dyDescent="0.25">
      <c r="A140" s="2">
        <v>32</v>
      </c>
      <c r="B140" s="3" t="s">
        <v>291</v>
      </c>
      <c r="C140" s="4" t="s">
        <v>292</v>
      </c>
      <c r="D140" s="4" t="s">
        <v>139</v>
      </c>
      <c r="E140" s="5">
        <v>0</v>
      </c>
      <c r="F140" s="5">
        <v>0.13200000000000001</v>
      </c>
      <c r="G140" s="5"/>
      <c r="H140" s="5"/>
      <c r="I140" s="5">
        <f t="shared" si="125"/>
        <v>0</v>
      </c>
      <c r="J140" s="5">
        <f t="shared" si="126"/>
        <v>0.13200000000000001</v>
      </c>
      <c r="K140" s="6">
        <v>48303.39</v>
      </c>
      <c r="L140" s="6">
        <v>25900</v>
      </c>
      <c r="M140" s="6">
        <v>3418.8</v>
      </c>
      <c r="N140" s="6">
        <v>3418.8</v>
      </c>
      <c r="O140" s="6">
        <v>0</v>
      </c>
      <c r="P140" s="6">
        <v>0</v>
      </c>
      <c r="Q140" s="6">
        <v>0</v>
      </c>
      <c r="R140" s="6">
        <v>0</v>
      </c>
      <c r="S140" s="6">
        <v>0</v>
      </c>
      <c r="T140" s="6">
        <v>0</v>
      </c>
      <c r="V140" s="6">
        <v>43500</v>
      </c>
      <c r="W140" s="6">
        <v>5742</v>
      </c>
      <c r="X140" s="15">
        <f t="shared" ref="X140" si="229">V140/L140</f>
        <v>1.6795366795366795</v>
      </c>
      <c r="Y140" s="15">
        <f t="shared" ref="Y140" si="230">X140-AF140</f>
        <v>1.6538846679978463</v>
      </c>
      <c r="Z140" s="16">
        <f t="shared" ref="Z140" si="231">K140*Y140</f>
        <v>79888.23613332049</v>
      </c>
      <c r="AA140" s="16">
        <f t="shared" ref="AA140" si="232">Z140-K140</f>
        <v>31584.84613332049</v>
      </c>
      <c r="AB140" s="16">
        <f t="shared" ref="AB140" si="233">J140*AA140</f>
        <v>4169.1996895983048</v>
      </c>
      <c r="AC140" s="15">
        <f t="shared" si="225"/>
        <v>4.5848355451969969E-2</v>
      </c>
      <c r="AD140" s="15">
        <f t="shared" si="226"/>
        <v>1.1992624151289988E-2</v>
      </c>
      <c r="AE140" s="15">
        <f t="shared" si="227"/>
        <v>1.9115055013239957E-2</v>
      </c>
      <c r="AF140" s="15">
        <f t="shared" ref="AF140" si="234">AVERAGE(AC140:AE140)</f>
        <v>2.5652011538833303E-2</v>
      </c>
      <c r="AH140" s="21"/>
    </row>
    <row r="141" spans="1:34" ht="20.5" thickBot="1" x14ac:dyDescent="0.25">
      <c r="A141" s="8">
        <v>33</v>
      </c>
      <c r="B141" s="9" t="s">
        <v>293</v>
      </c>
      <c r="C141" s="10" t="s">
        <v>294</v>
      </c>
      <c r="D141" s="10" t="s">
        <v>139</v>
      </c>
      <c r="E141" s="11">
        <v>0</v>
      </c>
      <c r="F141" s="11">
        <v>0.10299999999999999</v>
      </c>
      <c r="G141" s="11"/>
      <c r="H141" s="11"/>
      <c r="I141" s="11">
        <f t="shared" si="125"/>
        <v>0</v>
      </c>
      <c r="J141" s="11">
        <f t="shared" si="126"/>
        <v>0.10299999999999999</v>
      </c>
      <c r="K141" s="12">
        <v>17251.21</v>
      </c>
      <c r="L141" s="12">
        <v>8678.49</v>
      </c>
      <c r="M141" s="12">
        <v>893.88</v>
      </c>
      <c r="N141" s="12">
        <v>1.54294</v>
      </c>
      <c r="O141" s="12">
        <v>253.8955459</v>
      </c>
      <c r="P141" s="12">
        <v>0</v>
      </c>
      <c r="Q141" s="12">
        <v>0</v>
      </c>
      <c r="R141" s="12">
        <v>85.816694514199995</v>
      </c>
      <c r="S141" s="12">
        <v>284.18507933009403</v>
      </c>
      <c r="T141" s="13">
        <v>109.585755152201</v>
      </c>
      <c r="V141" s="12">
        <v>10515.87</v>
      </c>
      <c r="W141" s="12">
        <v>1.75203</v>
      </c>
    </row>
    <row r="142" spans="1:34" x14ac:dyDescent="0.2">
      <c r="A142" s="63"/>
      <c r="B142" s="64" t="s">
        <v>289</v>
      </c>
      <c r="C142" s="65" t="s">
        <v>290</v>
      </c>
      <c r="D142" s="65" t="s">
        <v>92</v>
      </c>
      <c r="E142" s="66">
        <v>7.0000000000000001E-3</v>
      </c>
      <c r="F142" s="66">
        <v>7.2099999999999996E-4</v>
      </c>
      <c r="G142" s="66"/>
      <c r="H142" s="66"/>
      <c r="I142" s="66">
        <f t="shared" si="125"/>
        <v>0</v>
      </c>
      <c r="J142" s="66">
        <f t="shared" si="126"/>
        <v>7.2099999999999996E-4</v>
      </c>
      <c r="K142" s="1">
        <v>2140</v>
      </c>
      <c r="L142" s="1">
        <v>2140</v>
      </c>
      <c r="M142" s="1">
        <v>1.54294</v>
      </c>
      <c r="N142" s="1">
        <v>1.54294</v>
      </c>
      <c r="O142" s="1"/>
      <c r="P142" s="1"/>
      <c r="Q142" s="1"/>
      <c r="R142" s="1"/>
      <c r="S142" s="1"/>
      <c r="T142" s="1"/>
      <c r="V142" s="1">
        <v>2430</v>
      </c>
      <c r="W142" s="1">
        <v>1.75203</v>
      </c>
      <c r="X142" s="15">
        <f t="shared" ref="X142:X144" si="235">V142/L142</f>
        <v>1.1355140186915889</v>
      </c>
      <c r="Y142" s="15">
        <f t="shared" ref="Y142:Y144" si="236">X142-AF142</f>
        <v>1.1098620071527556</v>
      </c>
      <c r="Z142" s="16">
        <f t="shared" ref="Z142:Z144" si="237">K142*Y142</f>
        <v>2375.1046953068972</v>
      </c>
      <c r="AA142" s="16">
        <f t="shared" ref="AA142:AA144" si="238">Z142-K142</f>
        <v>235.10469530689716</v>
      </c>
      <c r="AB142" s="16">
        <f t="shared" ref="AB142:AB144" si="239">J142*AA142</f>
        <v>0.16951048531627283</v>
      </c>
      <c r="AC142" s="15">
        <f t="shared" ref="AC142:AC150" si="240">104.584835545197%-100%</f>
        <v>4.5848355451969969E-2</v>
      </c>
      <c r="AD142" s="15">
        <f t="shared" ref="AD142:AD150" si="241">101.199262415129%-100%</f>
        <v>1.1992624151289988E-2</v>
      </c>
      <c r="AE142" s="15">
        <f t="shared" ref="AE142:AE150" si="242">101.911505501324%-100%</f>
        <v>1.9115055013239957E-2</v>
      </c>
      <c r="AF142" s="15">
        <f t="shared" ref="AF142:AF144" si="243">AVERAGE(AC142:AE142)</f>
        <v>2.5652011538833303E-2</v>
      </c>
      <c r="AH142" s="21"/>
    </row>
    <row r="143" spans="1:34" x14ac:dyDescent="0.2">
      <c r="A143" s="2">
        <v>34</v>
      </c>
      <c r="B143" s="3" t="s">
        <v>295</v>
      </c>
      <c r="C143" s="4" t="s">
        <v>296</v>
      </c>
      <c r="D143" s="4" t="s">
        <v>139</v>
      </c>
      <c r="E143" s="5">
        <v>0</v>
      </c>
      <c r="F143" s="5">
        <v>7.3999999999999996E-2</v>
      </c>
      <c r="G143" s="5"/>
      <c r="H143" s="5"/>
      <c r="I143" s="5">
        <f t="shared" si="125"/>
        <v>0</v>
      </c>
      <c r="J143" s="5">
        <f t="shared" si="126"/>
        <v>7.3999999999999996E-2</v>
      </c>
      <c r="K143" s="6">
        <v>48303.39</v>
      </c>
      <c r="L143" s="6">
        <v>29400</v>
      </c>
      <c r="M143" s="6">
        <v>2175.6</v>
      </c>
      <c r="N143" s="6">
        <v>2175.6</v>
      </c>
      <c r="O143" s="6">
        <v>0</v>
      </c>
      <c r="P143" s="6">
        <v>0</v>
      </c>
      <c r="Q143" s="6">
        <v>0</v>
      </c>
      <c r="R143" s="6">
        <v>0</v>
      </c>
      <c r="S143" s="6">
        <v>0</v>
      </c>
      <c r="T143" s="6">
        <v>0</v>
      </c>
      <c r="V143" s="6">
        <v>41200</v>
      </c>
      <c r="W143" s="6">
        <v>3048.8</v>
      </c>
      <c r="X143" s="15">
        <f t="shared" si="235"/>
        <v>1.4013605442176871</v>
      </c>
      <c r="Y143" s="15">
        <f t="shared" si="236"/>
        <v>1.3757085326788538</v>
      </c>
      <c r="Z143" s="16">
        <f t="shared" si="237"/>
        <v>66451.38578031442</v>
      </c>
      <c r="AA143" s="16">
        <f t="shared" si="238"/>
        <v>18147.995780314421</v>
      </c>
      <c r="AB143" s="16">
        <f t="shared" si="239"/>
        <v>1342.951687743267</v>
      </c>
      <c r="AC143" s="15">
        <f t="shared" si="240"/>
        <v>4.5848355451969969E-2</v>
      </c>
      <c r="AD143" s="15">
        <f t="shared" si="241"/>
        <v>1.1992624151289988E-2</v>
      </c>
      <c r="AE143" s="15">
        <f t="shared" si="242"/>
        <v>1.9115055013239957E-2</v>
      </c>
      <c r="AF143" s="15">
        <f t="shared" si="243"/>
        <v>2.5652011538833303E-2</v>
      </c>
      <c r="AH143" s="21"/>
    </row>
    <row r="144" spans="1:34" ht="15" thickBot="1" x14ac:dyDescent="0.25">
      <c r="A144" s="2">
        <v>35</v>
      </c>
      <c r="B144" s="3" t="s">
        <v>297</v>
      </c>
      <c r="C144" s="4" t="s">
        <v>298</v>
      </c>
      <c r="D144" s="4" t="s">
        <v>139</v>
      </c>
      <c r="E144" s="5">
        <v>0</v>
      </c>
      <c r="F144" s="5">
        <v>2.9000000000000001E-2</v>
      </c>
      <c r="G144" s="5"/>
      <c r="H144" s="5"/>
      <c r="I144" s="5">
        <f t="shared" si="125"/>
        <v>0</v>
      </c>
      <c r="J144" s="5">
        <f t="shared" si="126"/>
        <v>2.9000000000000001E-2</v>
      </c>
      <c r="K144" s="6">
        <v>48303.39</v>
      </c>
      <c r="L144" s="6">
        <v>24500</v>
      </c>
      <c r="M144" s="6">
        <v>710.5</v>
      </c>
      <c r="N144" s="6">
        <v>710.5</v>
      </c>
      <c r="O144" s="6">
        <v>0</v>
      </c>
      <c r="P144" s="6">
        <v>0</v>
      </c>
      <c r="Q144" s="6">
        <v>0</v>
      </c>
      <c r="R144" s="6">
        <v>0</v>
      </c>
      <c r="S144" s="6">
        <v>0</v>
      </c>
      <c r="T144" s="6">
        <v>0</v>
      </c>
      <c r="V144" s="6">
        <v>41900</v>
      </c>
      <c r="W144" s="6">
        <v>1215.0999999999999</v>
      </c>
      <c r="X144" s="15">
        <f t="shared" si="235"/>
        <v>1.7102040816326531</v>
      </c>
      <c r="Y144" s="15">
        <f t="shared" si="236"/>
        <v>1.6845520700938199</v>
      </c>
      <c r="Z144" s="16">
        <f t="shared" si="237"/>
        <v>81369.575617049122</v>
      </c>
      <c r="AA144" s="16">
        <f t="shared" si="238"/>
        <v>33066.185617049123</v>
      </c>
      <c r="AB144" s="16">
        <f t="shared" si="239"/>
        <v>958.91938289442464</v>
      </c>
      <c r="AC144" s="15">
        <f t="shared" si="240"/>
        <v>4.5848355451969969E-2</v>
      </c>
      <c r="AD144" s="15">
        <f t="shared" si="241"/>
        <v>1.1992624151289988E-2</v>
      </c>
      <c r="AE144" s="15">
        <f t="shared" si="242"/>
        <v>1.9115055013239957E-2</v>
      </c>
      <c r="AF144" s="15">
        <f t="shared" si="243"/>
        <v>2.5652011538833303E-2</v>
      </c>
      <c r="AH144" s="21"/>
    </row>
    <row r="145" spans="1:34" ht="15" thickBot="1" x14ac:dyDescent="0.25">
      <c r="A145" s="8">
        <v>36</v>
      </c>
      <c r="B145" s="9" t="s">
        <v>299</v>
      </c>
      <c r="C145" s="10" t="s">
        <v>300</v>
      </c>
      <c r="D145" s="10" t="s">
        <v>41</v>
      </c>
      <c r="E145" s="11">
        <v>0</v>
      </c>
      <c r="F145" s="11">
        <v>1</v>
      </c>
      <c r="G145" s="11"/>
      <c r="H145" s="11"/>
      <c r="I145" s="11">
        <f t="shared" ref="I145:I208" si="244">H145*0.5</f>
        <v>0</v>
      </c>
      <c r="J145" s="11">
        <f t="shared" ref="J145:J208" si="245">F145-G145-I145</f>
        <v>1</v>
      </c>
      <c r="K145" s="12">
        <v>7477.89</v>
      </c>
      <c r="L145" s="12">
        <v>7477.89</v>
      </c>
      <c r="M145" s="12">
        <v>7477.89</v>
      </c>
      <c r="N145" s="12">
        <v>0</v>
      </c>
      <c r="O145" s="12">
        <v>0</v>
      </c>
      <c r="P145" s="12">
        <v>0</v>
      </c>
      <c r="Q145" s="12">
        <v>0</v>
      </c>
      <c r="R145" s="12">
        <v>0</v>
      </c>
      <c r="S145" s="12">
        <v>0</v>
      </c>
      <c r="T145" s="13">
        <v>0</v>
      </c>
      <c r="V145" s="12">
        <v>7477.89</v>
      </c>
      <c r="W145" s="12">
        <v>0</v>
      </c>
    </row>
    <row r="146" spans="1:34" ht="15" thickBot="1" x14ac:dyDescent="0.25">
      <c r="A146" s="2">
        <v>37</v>
      </c>
      <c r="B146" s="3" t="s">
        <v>301</v>
      </c>
      <c r="C146" s="4" t="s">
        <v>302</v>
      </c>
      <c r="D146" s="4" t="s">
        <v>139</v>
      </c>
      <c r="E146" s="5">
        <v>0</v>
      </c>
      <c r="F146" s="5">
        <v>0.73499999999999999</v>
      </c>
      <c r="G146" s="5"/>
      <c r="H146" s="5"/>
      <c r="I146" s="5">
        <f t="shared" si="244"/>
        <v>0</v>
      </c>
      <c r="J146" s="5">
        <f t="shared" si="245"/>
        <v>0.73499999999999999</v>
      </c>
      <c r="K146" s="6">
        <v>48303.39</v>
      </c>
      <c r="L146" s="6">
        <v>28500</v>
      </c>
      <c r="M146" s="6">
        <v>20947.5</v>
      </c>
      <c r="N146" s="6">
        <v>0</v>
      </c>
      <c r="O146" s="6">
        <v>0</v>
      </c>
      <c r="P146" s="6">
        <v>0</v>
      </c>
      <c r="Q146" s="6">
        <v>0</v>
      </c>
      <c r="R146" s="6">
        <v>0</v>
      </c>
      <c r="S146" s="6">
        <v>0</v>
      </c>
      <c r="T146" s="6">
        <v>0</v>
      </c>
      <c r="V146" s="6">
        <v>48100</v>
      </c>
      <c r="W146" s="6">
        <v>0</v>
      </c>
      <c r="X146" s="15">
        <f t="shared" ref="X146" si="246">V146/L146</f>
        <v>1.687719298245614</v>
      </c>
      <c r="Y146" s="15">
        <f t="shared" ref="Y146" si="247">X146-AF146</f>
        <v>1.6620672867067807</v>
      </c>
      <c r="Z146" s="16">
        <f t="shared" ref="Z146" si="248">K146*Y146</f>
        <v>80283.484356039451</v>
      </c>
      <c r="AA146" s="16">
        <f t="shared" ref="AA146" si="249">Z146-K146</f>
        <v>31980.094356039452</v>
      </c>
      <c r="AB146" s="16">
        <f t="shared" ref="AB146" si="250">J146*AA146</f>
        <v>23505.369351688998</v>
      </c>
      <c r="AC146" s="15">
        <f t="shared" si="240"/>
        <v>4.5848355451969969E-2</v>
      </c>
      <c r="AD146" s="15">
        <f t="shared" si="241"/>
        <v>1.1992624151289988E-2</v>
      </c>
      <c r="AE146" s="15">
        <f t="shared" si="242"/>
        <v>1.9115055013239957E-2</v>
      </c>
      <c r="AF146" s="15">
        <f t="shared" ref="AF146" si="251">AVERAGE(AC146:AE146)</f>
        <v>2.5652011538833303E-2</v>
      </c>
      <c r="AH146" s="21"/>
    </row>
    <row r="147" spans="1:34" ht="15" thickBot="1" x14ac:dyDescent="0.25">
      <c r="A147" s="8">
        <v>38</v>
      </c>
      <c r="B147" s="9" t="s">
        <v>303</v>
      </c>
      <c r="C147" s="10" t="s">
        <v>304</v>
      </c>
      <c r="D147" s="10" t="s">
        <v>38</v>
      </c>
      <c r="E147" s="11">
        <v>0</v>
      </c>
      <c r="F147" s="11">
        <v>214.75399999999999</v>
      </c>
      <c r="G147" s="11"/>
      <c r="H147" s="11"/>
      <c r="I147" s="11">
        <f t="shared" si="244"/>
        <v>0</v>
      </c>
      <c r="J147" s="11">
        <f t="shared" si="245"/>
        <v>214.75399999999999</v>
      </c>
      <c r="K147" s="12">
        <v>730.3</v>
      </c>
      <c r="L147" s="12">
        <v>665.72</v>
      </c>
      <c r="M147" s="12">
        <v>142966.03</v>
      </c>
      <c r="N147" s="12">
        <v>95836.251684201998</v>
      </c>
      <c r="O147" s="12">
        <v>19628.8592064</v>
      </c>
      <c r="P147" s="12">
        <v>0</v>
      </c>
      <c r="Q147" s="12">
        <v>0</v>
      </c>
      <c r="R147" s="12">
        <v>6634.5544117631998</v>
      </c>
      <c r="S147" s="12">
        <v>15009.5715042954</v>
      </c>
      <c r="T147" s="13">
        <v>5787.9014327090099</v>
      </c>
      <c r="V147" s="12">
        <v>903.17</v>
      </c>
      <c r="W147" s="12">
        <v>137486.531311008</v>
      </c>
    </row>
    <row r="148" spans="1:34" x14ac:dyDescent="0.2">
      <c r="A148" s="63"/>
      <c r="B148" s="64" t="s">
        <v>187</v>
      </c>
      <c r="C148" s="65" t="s">
        <v>188</v>
      </c>
      <c r="D148" s="65" t="s">
        <v>92</v>
      </c>
      <c r="E148" s="66">
        <v>5.0899999999999999E-3</v>
      </c>
      <c r="F148" s="66">
        <v>1.0930978600000001</v>
      </c>
      <c r="G148" s="66"/>
      <c r="H148" s="66"/>
      <c r="I148" s="66">
        <f t="shared" si="244"/>
        <v>0</v>
      </c>
      <c r="J148" s="66">
        <f t="shared" si="245"/>
        <v>1.0930978600000001</v>
      </c>
      <c r="K148" s="1">
        <v>45.7</v>
      </c>
      <c r="L148" s="1">
        <v>45.7</v>
      </c>
      <c r="M148" s="1">
        <v>49.954572202000001</v>
      </c>
      <c r="N148" s="1">
        <v>49.954572202000001</v>
      </c>
      <c r="O148" s="1"/>
      <c r="P148" s="1"/>
      <c r="Q148" s="1"/>
      <c r="R148" s="1"/>
      <c r="S148" s="1"/>
      <c r="T148" s="1"/>
      <c r="V148" s="1">
        <v>52.8</v>
      </c>
      <c r="W148" s="1">
        <v>57.715567008000001</v>
      </c>
      <c r="X148" s="15">
        <f t="shared" ref="X148:X150" si="252">V148/L148</f>
        <v>1.1553610503282274</v>
      </c>
      <c r="Y148" s="15">
        <f t="shared" ref="Y148:Y150" si="253">X148-AF148</f>
        <v>1.1297090387893942</v>
      </c>
      <c r="Z148" s="16">
        <f t="shared" ref="Z148:Z150" si="254">K148*Y148</f>
        <v>51.627703072675317</v>
      </c>
      <c r="AA148" s="16">
        <f t="shared" ref="AA148:AA150" si="255">Z148-K148</f>
        <v>5.9277030726753139</v>
      </c>
      <c r="AB148" s="16">
        <f t="shared" ref="AB148:AB150" si="256">J148*AA148</f>
        <v>6.4795595434568103</v>
      </c>
      <c r="AC148" s="15">
        <f t="shared" si="240"/>
        <v>4.5848355451969969E-2</v>
      </c>
      <c r="AD148" s="15">
        <f t="shared" si="241"/>
        <v>1.1992624151289988E-2</v>
      </c>
      <c r="AE148" s="15">
        <f t="shared" si="242"/>
        <v>1.9115055013239957E-2</v>
      </c>
      <c r="AF148" s="15">
        <f t="shared" ref="AF148:AF150" si="257">AVERAGE(AC148:AE148)</f>
        <v>2.5652011538833303E-2</v>
      </c>
      <c r="AH148" s="21"/>
    </row>
    <row r="149" spans="1:34" x14ac:dyDescent="0.2">
      <c r="A149" s="63"/>
      <c r="B149" s="64" t="s">
        <v>241</v>
      </c>
      <c r="C149" s="65" t="s">
        <v>242</v>
      </c>
      <c r="D149" s="65" t="s">
        <v>139</v>
      </c>
      <c r="E149" s="66">
        <v>1.9199999999999998E-2</v>
      </c>
      <c r="F149" s="66">
        <v>4.1232768000000002</v>
      </c>
      <c r="G149" s="66"/>
      <c r="H149" s="66"/>
      <c r="I149" s="66">
        <f t="shared" si="244"/>
        <v>0</v>
      </c>
      <c r="J149" s="66">
        <f t="shared" si="245"/>
        <v>4.1232768000000002</v>
      </c>
      <c r="K149" s="1">
        <v>2990</v>
      </c>
      <c r="L149" s="1">
        <v>2990</v>
      </c>
      <c r="M149" s="1">
        <v>12328.597632000001</v>
      </c>
      <c r="N149" s="1">
        <v>12328.597632000001</v>
      </c>
      <c r="O149" s="1"/>
      <c r="P149" s="1"/>
      <c r="Q149" s="1"/>
      <c r="R149" s="1"/>
      <c r="S149" s="1"/>
      <c r="T149" s="1"/>
      <c r="V149" s="1">
        <v>3580</v>
      </c>
      <c r="W149" s="1">
        <v>14761.330943999999</v>
      </c>
      <c r="X149" s="15">
        <f t="shared" si="252"/>
        <v>1.1973244147157192</v>
      </c>
      <c r="Y149" s="15">
        <f t="shared" si="253"/>
        <v>1.1716724031768859</v>
      </c>
      <c r="Z149" s="16">
        <f t="shared" si="254"/>
        <v>3503.300485498889</v>
      </c>
      <c r="AA149" s="16">
        <f t="shared" si="255"/>
        <v>513.30048549888897</v>
      </c>
      <c r="AB149" s="16">
        <f t="shared" si="256"/>
        <v>2116.4799832863055</v>
      </c>
      <c r="AC149" s="15">
        <f t="shared" si="240"/>
        <v>4.5848355451969969E-2</v>
      </c>
      <c r="AD149" s="15">
        <f t="shared" si="241"/>
        <v>1.1992624151289988E-2</v>
      </c>
      <c r="AE149" s="15">
        <f t="shared" si="242"/>
        <v>1.9115055013239957E-2</v>
      </c>
      <c r="AF149" s="15">
        <f t="shared" si="257"/>
        <v>2.5652011538833303E-2</v>
      </c>
      <c r="AH149" s="21"/>
    </row>
    <row r="150" spans="1:34" ht="15" thickBot="1" x14ac:dyDescent="0.25">
      <c r="A150" s="63"/>
      <c r="B150" s="64" t="s">
        <v>305</v>
      </c>
      <c r="C150" s="65" t="s">
        <v>306</v>
      </c>
      <c r="D150" s="65" t="s">
        <v>38</v>
      </c>
      <c r="E150" s="66">
        <v>1.02</v>
      </c>
      <c r="F150" s="66">
        <v>219.04908</v>
      </c>
      <c r="G150" s="66"/>
      <c r="H150" s="66"/>
      <c r="I150" s="66">
        <f t="shared" si="244"/>
        <v>0</v>
      </c>
      <c r="J150" s="66">
        <f t="shared" si="245"/>
        <v>219.04908</v>
      </c>
      <c r="K150" s="1">
        <v>381</v>
      </c>
      <c r="L150" s="1">
        <v>381</v>
      </c>
      <c r="M150" s="1">
        <v>83457.699479999996</v>
      </c>
      <c r="N150" s="1">
        <v>83457.699479999996</v>
      </c>
      <c r="O150" s="1"/>
      <c r="P150" s="1"/>
      <c r="Q150" s="1"/>
      <c r="R150" s="1"/>
      <c r="S150" s="1"/>
      <c r="T150" s="1"/>
      <c r="V150" s="1">
        <v>560</v>
      </c>
      <c r="W150" s="1">
        <v>122667.48480000001</v>
      </c>
      <c r="X150" s="15">
        <f t="shared" si="252"/>
        <v>1.4698162729658792</v>
      </c>
      <c r="Y150" s="15">
        <f t="shared" si="253"/>
        <v>1.444164261427046</v>
      </c>
      <c r="Z150" s="16">
        <f t="shared" si="254"/>
        <v>550.22658360370451</v>
      </c>
      <c r="AA150" s="16">
        <f t="shared" si="255"/>
        <v>169.22658360370451</v>
      </c>
      <c r="AB150" s="16">
        <f t="shared" si="256"/>
        <v>37068.927449934556</v>
      </c>
      <c r="AC150" s="15">
        <f t="shared" si="240"/>
        <v>4.5848355451969969E-2</v>
      </c>
      <c r="AD150" s="15">
        <f t="shared" si="241"/>
        <v>1.1992624151289988E-2</v>
      </c>
      <c r="AE150" s="15">
        <f t="shared" si="242"/>
        <v>1.9115055013239957E-2</v>
      </c>
      <c r="AF150" s="15">
        <f t="shared" si="257"/>
        <v>2.5652011538833303E-2</v>
      </c>
      <c r="AH150" s="21"/>
    </row>
    <row r="151" spans="1:34" ht="15" thickBot="1" x14ac:dyDescent="0.25">
      <c r="A151" s="8">
        <v>39</v>
      </c>
      <c r="B151" s="9" t="s">
        <v>307</v>
      </c>
      <c r="C151" s="10" t="s">
        <v>308</v>
      </c>
      <c r="D151" s="10" t="s">
        <v>38</v>
      </c>
      <c r="E151" s="11">
        <v>0</v>
      </c>
      <c r="F151" s="11">
        <v>7.806</v>
      </c>
      <c r="G151" s="11"/>
      <c r="H151" s="11"/>
      <c r="I151" s="11">
        <f t="shared" si="244"/>
        <v>0</v>
      </c>
      <c r="J151" s="11">
        <f t="shared" si="245"/>
        <v>7.806</v>
      </c>
      <c r="K151" s="12">
        <v>920.06</v>
      </c>
      <c r="L151" s="12">
        <v>667.25</v>
      </c>
      <c r="M151" s="12">
        <v>5208.55</v>
      </c>
      <c r="N151" s="12">
        <v>1840.5431742000001</v>
      </c>
      <c r="O151" s="12">
        <v>1406.4148259999999</v>
      </c>
      <c r="P151" s="12">
        <v>0</v>
      </c>
      <c r="Q151" s="12">
        <v>0</v>
      </c>
      <c r="R151" s="12">
        <v>475.36821118799998</v>
      </c>
      <c r="S151" s="12">
        <v>1072.61633119716</v>
      </c>
      <c r="T151" s="13">
        <v>413.61591157392201</v>
      </c>
      <c r="V151" s="12">
        <v>773.62</v>
      </c>
      <c r="W151" s="12">
        <v>2010.7693968000001</v>
      </c>
    </row>
    <row r="152" spans="1:34" x14ac:dyDescent="0.2">
      <c r="A152" s="63"/>
      <c r="B152" s="64" t="s">
        <v>187</v>
      </c>
      <c r="C152" s="65" t="s">
        <v>188</v>
      </c>
      <c r="D152" s="65" t="s">
        <v>92</v>
      </c>
      <c r="E152" s="66">
        <v>1E-3</v>
      </c>
      <c r="F152" s="66">
        <v>7.8059999999999996E-3</v>
      </c>
      <c r="G152" s="66"/>
      <c r="H152" s="66"/>
      <c r="I152" s="66">
        <f t="shared" si="244"/>
        <v>0</v>
      </c>
      <c r="J152" s="66">
        <f t="shared" si="245"/>
        <v>7.8059999999999996E-3</v>
      </c>
      <c r="K152" s="1">
        <v>45.7</v>
      </c>
      <c r="L152" s="1">
        <v>45.7</v>
      </c>
      <c r="M152" s="1">
        <v>0.3567342</v>
      </c>
      <c r="N152" s="1">
        <v>0.3567342</v>
      </c>
      <c r="O152" s="1"/>
      <c r="P152" s="1"/>
      <c r="Q152" s="1"/>
      <c r="R152" s="1"/>
      <c r="S152" s="1"/>
      <c r="T152" s="1"/>
      <c r="V152" s="1">
        <v>52.8</v>
      </c>
      <c r="W152" s="1">
        <v>0.41215679999999999</v>
      </c>
      <c r="X152" s="15">
        <f t="shared" ref="X152:X154" si="258">V152/L152</f>
        <v>1.1553610503282274</v>
      </c>
      <c r="Y152" s="15">
        <f t="shared" ref="Y152:Y154" si="259">X152-AF152</f>
        <v>1.1297090387893942</v>
      </c>
      <c r="Z152" s="16">
        <f t="shared" ref="Z152:Z154" si="260">K152*Y152</f>
        <v>51.627703072675317</v>
      </c>
      <c r="AA152" s="16">
        <f t="shared" ref="AA152:AA154" si="261">Z152-K152</f>
        <v>5.9277030726753139</v>
      </c>
      <c r="AB152" s="16">
        <f t="shared" ref="AB152:AB154" si="262">J152*AA152</f>
        <v>4.6271650185303499E-2</v>
      </c>
      <c r="AC152" s="15">
        <f t="shared" ref="AC152:AC154" si="263">104.584835545197%-100%</f>
        <v>4.5848355451969969E-2</v>
      </c>
      <c r="AD152" s="15">
        <f t="shared" ref="AD152:AD154" si="264">101.199262415129%-100%</f>
        <v>1.1992624151289988E-2</v>
      </c>
      <c r="AE152" s="15">
        <f t="shared" ref="AE152:AE154" si="265">101.911505501324%-100%</f>
        <v>1.9115055013239957E-2</v>
      </c>
      <c r="AF152" s="15">
        <f t="shared" ref="AF152:AF154" si="266">AVERAGE(AC152:AE152)</f>
        <v>2.5652011538833303E-2</v>
      </c>
      <c r="AH152" s="21"/>
    </row>
    <row r="153" spans="1:34" ht="18" x14ac:dyDescent="0.2">
      <c r="A153" s="63"/>
      <c r="B153" s="64" t="s">
        <v>309</v>
      </c>
      <c r="C153" s="65" t="s">
        <v>310</v>
      </c>
      <c r="D153" s="65" t="s">
        <v>92</v>
      </c>
      <c r="E153" s="66">
        <v>3.5999999999999997E-2</v>
      </c>
      <c r="F153" s="66">
        <v>0.28101599999999999</v>
      </c>
      <c r="G153" s="66"/>
      <c r="H153" s="66"/>
      <c r="I153" s="66">
        <f t="shared" si="244"/>
        <v>0</v>
      </c>
      <c r="J153" s="66">
        <f t="shared" si="245"/>
        <v>0.28101599999999999</v>
      </c>
      <c r="K153" s="1">
        <v>2130</v>
      </c>
      <c r="L153" s="1">
        <v>2130</v>
      </c>
      <c r="M153" s="1">
        <v>598.56407999999999</v>
      </c>
      <c r="N153" s="1">
        <v>598.56407999999999</v>
      </c>
      <c r="O153" s="1"/>
      <c r="P153" s="1"/>
      <c r="Q153" s="1"/>
      <c r="R153" s="1"/>
      <c r="S153" s="1"/>
      <c r="T153" s="1"/>
      <c r="V153" s="1">
        <v>2320</v>
      </c>
      <c r="W153" s="1">
        <v>651.95712000000003</v>
      </c>
      <c r="X153" s="15">
        <f t="shared" si="258"/>
        <v>1.0892018779342723</v>
      </c>
      <c r="Y153" s="15">
        <f t="shared" si="259"/>
        <v>1.063549866395439</v>
      </c>
      <c r="Z153" s="16">
        <f t="shared" si="260"/>
        <v>2265.3612154222851</v>
      </c>
      <c r="AA153" s="16">
        <f t="shared" si="261"/>
        <v>135.36121542228511</v>
      </c>
      <c r="AB153" s="16">
        <f t="shared" si="262"/>
        <v>38.038667313108874</v>
      </c>
      <c r="AC153" s="15">
        <f t="shared" si="263"/>
        <v>4.5848355451969969E-2</v>
      </c>
      <c r="AD153" s="15">
        <f t="shared" si="264"/>
        <v>1.1992624151289988E-2</v>
      </c>
      <c r="AE153" s="15">
        <f t="shared" si="265"/>
        <v>1.9115055013239957E-2</v>
      </c>
      <c r="AF153" s="15">
        <f t="shared" si="266"/>
        <v>2.5652011538833303E-2</v>
      </c>
      <c r="AH153" s="21"/>
    </row>
    <row r="154" spans="1:34" ht="15" thickBot="1" x14ac:dyDescent="0.25">
      <c r="A154" s="63"/>
      <c r="B154" s="64" t="s">
        <v>311</v>
      </c>
      <c r="C154" s="65" t="s">
        <v>312</v>
      </c>
      <c r="D154" s="65" t="s">
        <v>41</v>
      </c>
      <c r="E154" s="66">
        <v>22</v>
      </c>
      <c r="F154" s="66">
        <v>171.732</v>
      </c>
      <c r="G154" s="66"/>
      <c r="H154" s="66"/>
      <c r="I154" s="66">
        <f t="shared" si="244"/>
        <v>0</v>
      </c>
      <c r="J154" s="66">
        <f t="shared" si="245"/>
        <v>171.732</v>
      </c>
      <c r="K154" s="1">
        <v>7.23</v>
      </c>
      <c r="L154" s="1">
        <v>7.23</v>
      </c>
      <c r="M154" s="1">
        <v>1241.6223600000001</v>
      </c>
      <c r="N154" s="1">
        <v>1241.6223600000001</v>
      </c>
      <c r="O154" s="1"/>
      <c r="P154" s="1"/>
      <c r="Q154" s="1"/>
      <c r="R154" s="1"/>
      <c r="S154" s="1"/>
      <c r="T154" s="1"/>
      <c r="V154" s="1">
        <v>7.91</v>
      </c>
      <c r="W154" s="1">
        <v>1358.40012</v>
      </c>
      <c r="X154" s="15">
        <f t="shared" si="258"/>
        <v>1.0940525587828491</v>
      </c>
      <c r="Y154" s="15">
        <f t="shared" si="259"/>
        <v>1.0684005472440159</v>
      </c>
      <c r="Z154" s="16">
        <f t="shared" si="260"/>
        <v>7.7245359565742353</v>
      </c>
      <c r="AA154" s="16">
        <f t="shared" si="261"/>
        <v>0.49453595657423488</v>
      </c>
      <c r="AB154" s="16">
        <f t="shared" si="262"/>
        <v>84.927648894406502</v>
      </c>
      <c r="AC154" s="15">
        <f t="shared" si="263"/>
        <v>4.5848355451969969E-2</v>
      </c>
      <c r="AD154" s="15">
        <f t="shared" si="264"/>
        <v>1.1992624151289988E-2</v>
      </c>
      <c r="AE154" s="15">
        <f t="shared" si="265"/>
        <v>1.9115055013239957E-2</v>
      </c>
      <c r="AF154" s="15">
        <f t="shared" si="266"/>
        <v>2.5652011538833303E-2</v>
      </c>
      <c r="AH154" s="21"/>
    </row>
    <row r="155" spans="1:34" ht="15" thickBot="1" x14ac:dyDescent="0.25">
      <c r="A155" s="8">
        <v>40</v>
      </c>
      <c r="B155" s="9" t="s">
        <v>313</v>
      </c>
      <c r="C155" s="10" t="s">
        <v>314</v>
      </c>
      <c r="D155" s="10" t="s">
        <v>38</v>
      </c>
      <c r="E155" s="11">
        <v>0</v>
      </c>
      <c r="F155" s="11">
        <v>7.0110000000000001</v>
      </c>
      <c r="G155" s="11"/>
      <c r="H155" s="11"/>
      <c r="I155" s="11">
        <f t="shared" si="244"/>
        <v>0</v>
      </c>
      <c r="J155" s="11">
        <f t="shared" si="245"/>
        <v>7.0110000000000001</v>
      </c>
      <c r="K155" s="12">
        <v>460.03</v>
      </c>
      <c r="L155" s="12">
        <v>507.57</v>
      </c>
      <c r="M155" s="12">
        <v>3558.57</v>
      </c>
      <c r="N155" s="12">
        <v>2539.4827045500001</v>
      </c>
      <c r="O155" s="12">
        <v>419.99325390000001</v>
      </c>
      <c r="P155" s="12">
        <v>0</v>
      </c>
      <c r="Q155" s="12">
        <v>0</v>
      </c>
      <c r="R155" s="12">
        <v>141.95771981819999</v>
      </c>
      <c r="S155" s="12">
        <v>324.55369599737401</v>
      </c>
      <c r="T155" s="13">
        <v>125.15246031618</v>
      </c>
      <c r="V155" s="12">
        <v>554.94000000000005</v>
      </c>
      <c r="W155" s="12">
        <v>2672.9521632000001</v>
      </c>
    </row>
    <row r="156" spans="1:34" x14ac:dyDescent="0.2">
      <c r="A156" s="63"/>
      <c r="B156" s="64" t="s">
        <v>187</v>
      </c>
      <c r="C156" s="65" t="s">
        <v>188</v>
      </c>
      <c r="D156" s="65" t="s">
        <v>92</v>
      </c>
      <c r="E156" s="66">
        <v>1.6500000000000001E-2</v>
      </c>
      <c r="F156" s="66">
        <v>0.11568150000000001</v>
      </c>
      <c r="G156" s="66"/>
      <c r="H156" s="66"/>
      <c r="I156" s="66">
        <f t="shared" si="244"/>
        <v>0</v>
      </c>
      <c r="J156" s="66">
        <f t="shared" si="245"/>
        <v>0.11568150000000001</v>
      </c>
      <c r="K156" s="1">
        <v>45.7</v>
      </c>
      <c r="L156" s="1">
        <v>45.7</v>
      </c>
      <c r="M156" s="1">
        <v>5.2866445500000001</v>
      </c>
      <c r="N156" s="1">
        <v>5.2866445500000001</v>
      </c>
      <c r="O156" s="1"/>
      <c r="P156" s="1"/>
      <c r="Q156" s="1"/>
      <c r="R156" s="1"/>
      <c r="S156" s="1"/>
      <c r="T156" s="1"/>
      <c r="V156" s="1">
        <v>52.8</v>
      </c>
      <c r="W156" s="1">
        <v>6.1079831999999996</v>
      </c>
      <c r="X156" s="15">
        <f t="shared" ref="X156:X158" si="267">V156/L156</f>
        <v>1.1553610503282274</v>
      </c>
      <c r="Y156" s="15">
        <f t="shared" ref="Y156:Y158" si="268">X156-AF156</f>
        <v>1.1297090387893942</v>
      </c>
      <c r="Z156" s="16">
        <f t="shared" ref="Z156:Z158" si="269">K156*Y156</f>
        <v>51.627703072675317</v>
      </c>
      <c r="AA156" s="16">
        <f t="shared" ref="AA156:AA158" si="270">Z156-K156</f>
        <v>5.9277030726753139</v>
      </c>
      <c r="AB156" s="16">
        <f t="shared" ref="AB156:AB158" si="271">J156*AA156</f>
        <v>0.6857255830016894</v>
      </c>
      <c r="AC156" s="15">
        <f t="shared" ref="AC156:AC158" si="272">104.584835545197%-100%</f>
        <v>4.5848355451969969E-2</v>
      </c>
      <c r="AD156" s="15">
        <f t="shared" ref="AD156:AD158" si="273">101.199262415129%-100%</f>
        <v>1.1992624151289988E-2</v>
      </c>
      <c r="AE156" s="15">
        <f t="shared" ref="AE156:AE158" si="274">101.911505501324%-100%</f>
        <v>1.9115055013239957E-2</v>
      </c>
      <c r="AF156" s="15">
        <f t="shared" ref="AF156:AF158" si="275">AVERAGE(AC156:AE156)</f>
        <v>2.5652011538833303E-2</v>
      </c>
      <c r="AH156" s="21"/>
    </row>
    <row r="157" spans="1:34" x14ac:dyDescent="0.2">
      <c r="A157" s="63"/>
      <c r="B157" s="64" t="s">
        <v>315</v>
      </c>
      <c r="C157" s="65" t="s">
        <v>316</v>
      </c>
      <c r="D157" s="65" t="s">
        <v>139</v>
      </c>
      <c r="E157" s="66">
        <v>1.0999999999999999E-2</v>
      </c>
      <c r="F157" s="66">
        <v>7.7120999999999995E-2</v>
      </c>
      <c r="G157" s="66"/>
      <c r="H157" s="66"/>
      <c r="I157" s="66">
        <f t="shared" si="244"/>
        <v>0</v>
      </c>
      <c r="J157" s="66">
        <f t="shared" si="245"/>
        <v>7.7120999999999995E-2</v>
      </c>
      <c r="K157" s="1">
        <v>5660</v>
      </c>
      <c r="L157" s="1">
        <v>5660</v>
      </c>
      <c r="M157" s="1">
        <v>436.50486000000001</v>
      </c>
      <c r="N157" s="1">
        <v>436.50486000000001</v>
      </c>
      <c r="O157" s="1"/>
      <c r="P157" s="1"/>
      <c r="Q157" s="1"/>
      <c r="R157" s="1"/>
      <c r="S157" s="1"/>
      <c r="T157" s="1"/>
      <c r="V157" s="1">
        <v>6180</v>
      </c>
      <c r="W157" s="1">
        <v>476.60777999999999</v>
      </c>
      <c r="X157" s="15">
        <f t="shared" si="267"/>
        <v>1.0918727915194346</v>
      </c>
      <c r="Y157" s="15">
        <f t="shared" si="268"/>
        <v>1.0662207799806014</v>
      </c>
      <c r="Z157" s="16">
        <f t="shared" si="269"/>
        <v>6034.8096146902035</v>
      </c>
      <c r="AA157" s="16">
        <f t="shared" si="270"/>
        <v>374.80961469020349</v>
      </c>
      <c r="AB157" s="16">
        <f t="shared" si="271"/>
        <v>28.905692294523181</v>
      </c>
      <c r="AC157" s="15">
        <f t="shared" si="272"/>
        <v>4.5848355451969969E-2</v>
      </c>
      <c r="AD157" s="15">
        <f t="shared" si="273"/>
        <v>1.1992624151289988E-2</v>
      </c>
      <c r="AE157" s="15">
        <f t="shared" si="274"/>
        <v>1.9115055013239957E-2</v>
      </c>
      <c r="AF157" s="15">
        <f t="shared" si="275"/>
        <v>2.5652011538833303E-2</v>
      </c>
      <c r="AH157" s="21"/>
    </row>
    <row r="158" spans="1:34" ht="15" thickBot="1" x14ac:dyDescent="0.25">
      <c r="A158" s="63"/>
      <c r="B158" s="64" t="s">
        <v>317</v>
      </c>
      <c r="C158" s="65" t="s">
        <v>318</v>
      </c>
      <c r="D158" s="65" t="s">
        <v>41</v>
      </c>
      <c r="E158" s="66">
        <v>22</v>
      </c>
      <c r="F158" s="66">
        <v>154.24199999999999</v>
      </c>
      <c r="G158" s="66"/>
      <c r="H158" s="66"/>
      <c r="I158" s="66">
        <f t="shared" si="244"/>
        <v>0</v>
      </c>
      <c r="J158" s="66">
        <f t="shared" si="245"/>
        <v>154.24199999999999</v>
      </c>
      <c r="K158" s="1">
        <v>13.6</v>
      </c>
      <c r="L158" s="1">
        <v>13.6</v>
      </c>
      <c r="M158" s="1">
        <v>2097.6912000000002</v>
      </c>
      <c r="N158" s="1">
        <v>2097.6912000000002</v>
      </c>
      <c r="O158" s="1"/>
      <c r="P158" s="1"/>
      <c r="Q158" s="1"/>
      <c r="R158" s="1"/>
      <c r="S158" s="1"/>
      <c r="T158" s="1"/>
      <c r="V158" s="1">
        <v>14.2</v>
      </c>
      <c r="W158" s="1">
        <v>2190.2363999999998</v>
      </c>
      <c r="X158" s="15">
        <f t="shared" si="267"/>
        <v>1.0441176470588236</v>
      </c>
      <c r="Y158" s="15">
        <f t="shared" si="268"/>
        <v>1.0184656355199904</v>
      </c>
      <c r="Z158" s="16">
        <f t="shared" si="269"/>
        <v>13.851132643071869</v>
      </c>
      <c r="AA158" s="16">
        <f t="shared" si="270"/>
        <v>0.25113264307186967</v>
      </c>
      <c r="AB158" s="16">
        <f t="shared" si="271"/>
        <v>38.735201132691316</v>
      </c>
      <c r="AC158" s="15">
        <f t="shared" si="272"/>
        <v>4.5848355451969969E-2</v>
      </c>
      <c r="AD158" s="15">
        <f t="shared" si="273"/>
        <v>1.1992624151289988E-2</v>
      </c>
      <c r="AE158" s="15">
        <f t="shared" si="274"/>
        <v>1.9115055013239957E-2</v>
      </c>
      <c r="AF158" s="15">
        <f t="shared" si="275"/>
        <v>2.5652011538833303E-2</v>
      </c>
      <c r="AH158" s="21"/>
    </row>
    <row r="159" spans="1:34" ht="15" thickBot="1" x14ac:dyDescent="0.25">
      <c r="A159" s="8">
        <v>41</v>
      </c>
      <c r="B159" s="9" t="s">
        <v>319</v>
      </c>
      <c r="C159" s="10" t="s">
        <v>320</v>
      </c>
      <c r="D159" s="10" t="s">
        <v>38</v>
      </c>
      <c r="E159" s="11">
        <v>0</v>
      </c>
      <c r="F159" s="11">
        <v>6.8209999999999997</v>
      </c>
      <c r="G159" s="11"/>
      <c r="H159" s="11"/>
      <c r="I159" s="11">
        <f t="shared" si="244"/>
        <v>0</v>
      </c>
      <c r="J159" s="11">
        <f t="shared" si="245"/>
        <v>6.8209999999999997</v>
      </c>
      <c r="K159" s="12">
        <v>195.51</v>
      </c>
      <c r="L159" s="12">
        <v>151.19999999999999</v>
      </c>
      <c r="M159" s="12">
        <v>1031.3399999999999</v>
      </c>
      <c r="N159" s="12">
        <v>373.76146970000002</v>
      </c>
      <c r="O159" s="12">
        <v>274.59299700000003</v>
      </c>
      <c r="P159" s="12">
        <v>0</v>
      </c>
      <c r="Q159" s="12">
        <v>0</v>
      </c>
      <c r="R159" s="12">
        <v>92.812432986000005</v>
      </c>
      <c r="S159" s="12">
        <v>209.42109509202001</v>
      </c>
      <c r="T159" s="13">
        <v>80.755713510922803</v>
      </c>
      <c r="V159" s="12">
        <v>177.48</v>
      </c>
      <c r="W159" s="12">
        <v>423.26214879999998</v>
      </c>
    </row>
    <row r="160" spans="1:34" x14ac:dyDescent="0.2">
      <c r="A160" s="63"/>
      <c r="B160" s="64" t="s">
        <v>187</v>
      </c>
      <c r="C160" s="65" t="s">
        <v>188</v>
      </c>
      <c r="D160" s="65" t="s">
        <v>92</v>
      </c>
      <c r="E160" s="66">
        <v>1E-3</v>
      </c>
      <c r="F160" s="66">
        <v>6.8209999999999998E-3</v>
      </c>
      <c r="G160" s="66"/>
      <c r="H160" s="66"/>
      <c r="I160" s="66">
        <f t="shared" si="244"/>
        <v>0</v>
      </c>
      <c r="J160" s="66">
        <f t="shared" si="245"/>
        <v>6.8209999999999998E-3</v>
      </c>
      <c r="K160" s="1">
        <v>45.7</v>
      </c>
      <c r="L160" s="1">
        <v>45.7</v>
      </c>
      <c r="M160" s="1">
        <v>0.31171969999999999</v>
      </c>
      <c r="N160" s="1">
        <v>0.31171969999999999</v>
      </c>
      <c r="O160" s="1"/>
      <c r="P160" s="1"/>
      <c r="Q160" s="1"/>
      <c r="R160" s="1"/>
      <c r="S160" s="1"/>
      <c r="T160" s="1"/>
      <c r="V160" s="1">
        <v>52.8</v>
      </c>
      <c r="W160" s="1">
        <v>0.36014879999999999</v>
      </c>
      <c r="X160" s="15">
        <f t="shared" ref="X160:X161" si="276">V160/L160</f>
        <v>1.1553610503282274</v>
      </c>
      <c r="Y160" s="15">
        <f t="shared" ref="Y160:Y161" si="277">X160-AF160</f>
        <v>1.1297090387893942</v>
      </c>
      <c r="Z160" s="16">
        <f t="shared" ref="Z160:Z161" si="278">K160*Y160</f>
        <v>51.627703072675317</v>
      </c>
      <c r="AA160" s="16">
        <f t="shared" ref="AA160:AA161" si="279">Z160-K160</f>
        <v>5.9277030726753139</v>
      </c>
      <c r="AB160" s="16">
        <f t="shared" ref="AB160:AB161" si="280">J160*AA160</f>
        <v>4.0432862658718316E-2</v>
      </c>
      <c r="AC160" s="15">
        <f t="shared" ref="AC160:AC167" si="281">104.584835545197%-100%</f>
        <v>4.5848355451969969E-2</v>
      </c>
      <c r="AD160" s="15">
        <f t="shared" ref="AD160:AD167" si="282">101.199262415129%-100%</f>
        <v>1.1992624151289988E-2</v>
      </c>
      <c r="AE160" s="15">
        <f t="shared" ref="AE160:AE167" si="283">101.911505501324%-100%</f>
        <v>1.9115055013239957E-2</v>
      </c>
      <c r="AF160" s="15">
        <f t="shared" ref="AF160:AF161" si="284">AVERAGE(AC160:AE160)</f>
        <v>2.5652011538833303E-2</v>
      </c>
      <c r="AH160" s="21"/>
    </row>
    <row r="161" spans="1:34" ht="15" thickBot="1" x14ac:dyDescent="0.25">
      <c r="A161" s="63"/>
      <c r="B161" s="64" t="s">
        <v>321</v>
      </c>
      <c r="C161" s="65" t="s">
        <v>322</v>
      </c>
      <c r="D161" s="65" t="s">
        <v>92</v>
      </c>
      <c r="E161" s="66">
        <v>2.5000000000000001E-2</v>
      </c>
      <c r="F161" s="66">
        <v>0.17052500000000001</v>
      </c>
      <c r="G161" s="66"/>
      <c r="H161" s="66"/>
      <c r="I161" s="66">
        <f t="shared" si="244"/>
        <v>0</v>
      </c>
      <c r="J161" s="66">
        <f t="shared" si="245"/>
        <v>0.17052500000000001</v>
      </c>
      <c r="K161" s="1">
        <v>2190</v>
      </c>
      <c r="L161" s="1">
        <v>2190</v>
      </c>
      <c r="M161" s="1">
        <v>373.44974999999999</v>
      </c>
      <c r="N161" s="1">
        <v>373.44974999999999</v>
      </c>
      <c r="O161" s="1"/>
      <c r="P161" s="1"/>
      <c r="Q161" s="1"/>
      <c r="R161" s="1"/>
      <c r="S161" s="1"/>
      <c r="T161" s="1"/>
      <c r="V161" s="1">
        <v>2480</v>
      </c>
      <c r="W161" s="1">
        <v>422.90199999999999</v>
      </c>
      <c r="X161" s="15">
        <f t="shared" si="276"/>
        <v>1.1324200913242009</v>
      </c>
      <c r="Y161" s="15">
        <f t="shared" si="277"/>
        <v>1.1067680797853676</v>
      </c>
      <c r="Z161" s="16">
        <f t="shared" si="278"/>
        <v>2423.8220947299551</v>
      </c>
      <c r="AA161" s="16">
        <f t="shared" si="279"/>
        <v>233.8220947299551</v>
      </c>
      <c r="AB161" s="16">
        <f t="shared" si="280"/>
        <v>39.872512703825592</v>
      </c>
      <c r="AC161" s="15">
        <f t="shared" si="281"/>
        <v>4.5848355451969969E-2</v>
      </c>
      <c r="AD161" s="15">
        <f t="shared" si="282"/>
        <v>1.1992624151289988E-2</v>
      </c>
      <c r="AE161" s="15">
        <f t="shared" si="283"/>
        <v>1.9115055013239957E-2</v>
      </c>
      <c r="AF161" s="15">
        <f t="shared" si="284"/>
        <v>2.5652011538833303E-2</v>
      </c>
      <c r="AH161" s="21"/>
    </row>
    <row r="162" spans="1:34" ht="20.5" thickBot="1" x14ac:dyDescent="0.25">
      <c r="A162" s="8">
        <v>42</v>
      </c>
      <c r="B162" s="9" t="s">
        <v>323</v>
      </c>
      <c r="C162" s="10" t="s">
        <v>324</v>
      </c>
      <c r="D162" s="10" t="s">
        <v>38</v>
      </c>
      <c r="E162" s="11">
        <v>0</v>
      </c>
      <c r="F162" s="11">
        <v>12.666</v>
      </c>
      <c r="G162" s="11"/>
      <c r="H162" s="11"/>
      <c r="I162" s="11">
        <f t="shared" si="244"/>
        <v>0</v>
      </c>
      <c r="J162" s="11">
        <f t="shared" si="245"/>
        <v>12.666</v>
      </c>
      <c r="K162" s="12">
        <v>632.54</v>
      </c>
      <c r="L162" s="12">
        <v>367.86</v>
      </c>
      <c r="M162" s="12">
        <v>4659.3100000000004</v>
      </c>
      <c r="N162" s="12">
        <v>676.34793420000005</v>
      </c>
      <c r="O162" s="12">
        <v>1663.2243906000001</v>
      </c>
      <c r="P162" s="12">
        <v>0</v>
      </c>
      <c r="Q162" s="12">
        <v>0</v>
      </c>
      <c r="R162" s="12">
        <v>562.16984402280002</v>
      </c>
      <c r="S162" s="12">
        <v>1268.474713735</v>
      </c>
      <c r="T162" s="13">
        <v>489.14165277009101</v>
      </c>
      <c r="V162" s="12">
        <v>441.02</v>
      </c>
      <c r="W162" s="12">
        <v>816.5491548</v>
      </c>
    </row>
    <row r="163" spans="1:34" x14ac:dyDescent="0.2">
      <c r="A163" s="63"/>
      <c r="B163" s="64" t="s">
        <v>187</v>
      </c>
      <c r="C163" s="65" t="s">
        <v>188</v>
      </c>
      <c r="D163" s="65" t="s">
        <v>92</v>
      </c>
      <c r="E163" s="66">
        <v>1E-3</v>
      </c>
      <c r="F163" s="66">
        <v>1.2666E-2</v>
      </c>
      <c r="G163" s="66"/>
      <c r="H163" s="66"/>
      <c r="I163" s="66">
        <f t="shared" si="244"/>
        <v>0</v>
      </c>
      <c r="J163" s="66">
        <f t="shared" si="245"/>
        <v>1.2666E-2</v>
      </c>
      <c r="K163" s="1">
        <v>45.7</v>
      </c>
      <c r="L163" s="1">
        <v>45.7</v>
      </c>
      <c r="M163" s="1">
        <v>0.57883620000000002</v>
      </c>
      <c r="N163" s="1">
        <v>0.57883620000000002</v>
      </c>
      <c r="O163" s="1"/>
      <c r="P163" s="1"/>
      <c r="Q163" s="1"/>
      <c r="R163" s="1"/>
      <c r="S163" s="1"/>
      <c r="T163" s="1"/>
      <c r="V163" s="1">
        <v>52.8</v>
      </c>
      <c r="W163" s="1">
        <v>0.66876480000000005</v>
      </c>
      <c r="X163" s="15">
        <f t="shared" ref="X163:X167" si="285">V163/L163</f>
        <v>1.1553610503282274</v>
      </c>
      <c r="Y163" s="15">
        <f t="shared" ref="Y163:Y167" si="286">X163-AF163</f>
        <v>1.1297090387893942</v>
      </c>
      <c r="Z163" s="16">
        <f t="shared" ref="Z163:Z167" si="287">K163*Y163</f>
        <v>51.627703072675317</v>
      </c>
      <c r="AA163" s="16">
        <f t="shared" ref="AA163:AA167" si="288">Z163-K163</f>
        <v>5.9277030726753139</v>
      </c>
      <c r="AB163" s="16">
        <f t="shared" ref="AB163:AB167" si="289">J163*AA163</f>
        <v>7.508028711850552E-2</v>
      </c>
      <c r="AC163" s="15">
        <f t="shared" si="281"/>
        <v>4.5848355451969969E-2</v>
      </c>
      <c r="AD163" s="15">
        <f t="shared" si="282"/>
        <v>1.1992624151289988E-2</v>
      </c>
      <c r="AE163" s="15">
        <f t="shared" si="283"/>
        <v>1.9115055013239957E-2</v>
      </c>
      <c r="AF163" s="15">
        <f t="shared" ref="AF163:AF167" si="290">AVERAGE(AC163:AE163)</f>
        <v>2.5652011538833303E-2</v>
      </c>
      <c r="AH163" s="21"/>
    </row>
    <row r="164" spans="1:34" x14ac:dyDescent="0.2">
      <c r="A164" s="63"/>
      <c r="B164" s="64" t="s">
        <v>325</v>
      </c>
      <c r="C164" s="65" t="s">
        <v>326</v>
      </c>
      <c r="D164" s="65" t="s">
        <v>98</v>
      </c>
      <c r="E164" s="66">
        <v>7.0000000000000007E-2</v>
      </c>
      <c r="F164" s="66">
        <v>0.88661999999999996</v>
      </c>
      <c r="G164" s="66"/>
      <c r="H164" s="66"/>
      <c r="I164" s="66">
        <f t="shared" si="244"/>
        <v>0</v>
      </c>
      <c r="J164" s="66">
        <f t="shared" si="245"/>
        <v>0.88661999999999996</v>
      </c>
      <c r="K164" s="1">
        <v>46.9</v>
      </c>
      <c r="L164" s="1">
        <v>46.9</v>
      </c>
      <c r="M164" s="1">
        <v>41.582478000000002</v>
      </c>
      <c r="N164" s="1">
        <v>41.582478000000002</v>
      </c>
      <c r="O164" s="1"/>
      <c r="P164" s="1"/>
      <c r="Q164" s="1"/>
      <c r="R164" s="1"/>
      <c r="S164" s="1"/>
      <c r="T164" s="1"/>
      <c r="V164" s="1">
        <v>71.5</v>
      </c>
      <c r="W164" s="1">
        <v>63.393329999999999</v>
      </c>
      <c r="X164" s="15">
        <f t="shared" si="285"/>
        <v>1.5245202558635396</v>
      </c>
      <c r="Y164" s="15">
        <f t="shared" si="286"/>
        <v>1.4988682443247063</v>
      </c>
      <c r="Z164" s="16">
        <f t="shared" si="287"/>
        <v>70.296920658828725</v>
      </c>
      <c r="AA164" s="16">
        <f t="shared" si="288"/>
        <v>23.396920658828726</v>
      </c>
      <c r="AB164" s="16">
        <f t="shared" si="289"/>
        <v>20.744177794530724</v>
      </c>
      <c r="AC164" s="15">
        <f t="shared" si="281"/>
        <v>4.5848355451969969E-2</v>
      </c>
      <c r="AD164" s="15">
        <f t="shared" si="282"/>
        <v>1.1992624151289988E-2</v>
      </c>
      <c r="AE164" s="15">
        <f t="shared" si="283"/>
        <v>1.9115055013239957E-2</v>
      </c>
      <c r="AF164" s="15">
        <f t="shared" si="290"/>
        <v>2.5652011538833303E-2</v>
      </c>
      <c r="AH164" s="21"/>
    </row>
    <row r="165" spans="1:34" x14ac:dyDescent="0.2">
      <c r="A165" s="63"/>
      <c r="B165" s="64" t="s">
        <v>327</v>
      </c>
      <c r="C165" s="65" t="s">
        <v>328</v>
      </c>
      <c r="D165" s="65" t="s">
        <v>38</v>
      </c>
      <c r="E165" s="66">
        <v>1.1000000000000001</v>
      </c>
      <c r="F165" s="66">
        <v>13.932600000000001</v>
      </c>
      <c r="G165" s="66"/>
      <c r="H165" s="66"/>
      <c r="I165" s="66">
        <f t="shared" si="244"/>
        <v>0</v>
      </c>
      <c r="J165" s="66">
        <f t="shared" si="245"/>
        <v>13.932600000000001</v>
      </c>
      <c r="K165" s="1">
        <v>33.299999999999997</v>
      </c>
      <c r="L165" s="1">
        <v>33.299999999999997</v>
      </c>
      <c r="M165" s="1">
        <v>463.95558</v>
      </c>
      <c r="N165" s="1">
        <v>463.95558</v>
      </c>
      <c r="O165" s="1"/>
      <c r="P165" s="1"/>
      <c r="Q165" s="1"/>
      <c r="R165" s="1"/>
      <c r="S165" s="1"/>
      <c r="T165" s="1"/>
      <c r="V165" s="1">
        <v>39.200000000000003</v>
      </c>
      <c r="W165" s="1">
        <v>546.15791999999999</v>
      </c>
      <c r="X165" s="15">
        <f t="shared" si="285"/>
        <v>1.1771771771771773</v>
      </c>
      <c r="Y165" s="15">
        <f t="shared" si="286"/>
        <v>1.1515251656383441</v>
      </c>
      <c r="Z165" s="16">
        <f t="shared" si="287"/>
        <v>38.345788015756852</v>
      </c>
      <c r="AA165" s="16">
        <f t="shared" si="288"/>
        <v>5.0457880157568553</v>
      </c>
      <c r="AB165" s="16">
        <f t="shared" si="289"/>
        <v>70.30094610833396</v>
      </c>
      <c r="AC165" s="15">
        <f t="shared" si="281"/>
        <v>4.5848355451969969E-2</v>
      </c>
      <c r="AD165" s="15">
        <f t="shared" si="282"/>
        <v>1.1992624151289988E-2</v>
      </c>
      <c r="AE165" s="15">
        <f t="shared" si="283"/>
        <v>1.9115055013239957E-2</v>
      </c>
      <c r="AF165" s="15">
        <f t="shared" si="290"/>
        <v>2.5652011538833303E-2</v>
      </c>
      <c r="AH165" s="21"/>
    </row>
    <row r="166" spans="1:34" x14ac:dyDescent="0.2">
      <c r="A166" s="63"/>
      <c r="B166" s="64" t="s">
        <v>329</v>
      </c>
      <c r="C166" s="65" t="s">
        <v>330</v>
      </c>
      <c r="D166" s="65" t="s">
        <v>41</v>
      </c>
      <c r="E166" s="66">
        <v>3</v>
      </c>
      <c r="F166" s="66">
        <v>37.997999999999998</v>
      </c>
      <c r="G166" s="66"/>
      <c r="H166" s="66"/>
      <c r="I166" s="66">
        <f t="shared" si="244"/>
        <v>0</v>
      </c>
      <c r="J166" s="66">
        <f t="shared" si="245"/>
        <v>37.997999999999998</v>
      </c>
      <c r="K166" s="1">
        <v>2.29</v>
      </c>
      <c r="L166" s="1">
        <v>2.29</v>
      </c>
      <c r="M166" s="1">
        <v>87.015420000000006</v>
      </c>
      <c r="N166" s="1">
        <v>87.015420000000006</v>
      </c>
      <c r="O166" s="1"/>
      <c r="P166" s="1"/>
      <c r="Q166" s="1"/>
      <c r="R166" s="1"/>
      <c r="S166" s="1"/>
      <c r="T166" s="1"/>
      <c r="V166" s="1">
        <v>2.95</v>
      </c>
      <c r="W166" s="1">
        <v>112.0941</v>
      </c>
      <c r="X166" s="15">
        <f t="shared" si="285"/>
        <v>1.2882096069868996</v>
      </c>
      <c r="Y166" s="15">
        <f t="shared" si="286"/>
        <v>1.2625575954480663</v>
      </c>
      <c r="Z166" s="16">
        <f t="shared" si="287"/>
        <v>2.8912568935760721</v>
      </c>
      <c r="AA166" s="16">
        <f t="shared" si="288"/>
        <v>0.60125689357607204</v>
      </c>
      <c r="AB166" s="16">
        <f t="shared" si="289"/>
        <v>22.846559442103583</v>
      </c>
      <c r="AC166" s="15">
        <f t="shared" si="281"/>
        <v>4.5848355451969969E-2</v>
      </c>
      <c r="AD166" s="15">
        <f t="shared" si="282"/>
        <v>1.1992624151289988E-2</v>
      </c>
      <c r="AE166" s="15">
        <f t="shared" si="283"/>
        <v>1.9115055013239957E-2</v>
      </c>
      <c r="AF166" s="15">
        <f t="shared" si="290"/>
        <v>2.5652011538833303E-2</v>
      </c>
      <c r="AH166" s="21"/>
    </row>
    <row r="167" spans="1:34" x14ac:dyDescent="0.2">
      <c r="A167" s="63"/>
      <c r="B167" s="64" t="s">
        <v>321</v>
      </c>
      <c r="C167" s="65" t="s">
        <v>322</v>
      </c>
      <c r="D167" s="65" t="s">
        <v>92</v>
      </c>
      <c r="E167" s="66">
        <v>3.0000000000000001E-3</v>
      </c>
      <c r="F167" s="66">
        <v>3.7997999999999997E-2</v>
      </c>
      <c r="G167" s="66"/>
      <c r="H167" s="66"/>
      <c r="I167" s="66">
        <f t="shared" si="244"/>
        <v>0</v>
      </c>
      <c r="J167" s="66">
        <f t="shared" si="245"/>
        <v>3.7997999999999997E-2</v>
      </c>
      <c r="K167" s="1">
        <v>2190</v>
      </c>
      <c r="L167" s="1">
        <v>2190</v>
      </c>
      <c r="M167" s="1">
        <v>83.215620000000001</v>
      </c>
      <c r="N167" s="1">
        <v>83.215620000000001</v>
      </c>
      <c r="O167" s="1"/>
      <c r="P167" s="1"/>
      <c r="Q167" s="1"/>
      <c r="R167" s="1"/>
      <c r="S167" s="1"/>
      <c r="T167" s="1"/>
      <c r="V167" s="1">
        <v>2480</v>
      </c>
      <c r="W167" s="1">
        <v>94.235039999999998</v>
      </c>
      <c r="X167" s="15">
        <f t="shared" si="285"/>
        <v>1.1324200913242009</v>
      </c>
      <c r="Y167" s="15">
        <f t="shared" si="286"/>
        <v>1.1067680797853676</v>
      </c>
      <c r="Z167" s="16">
        <f t="shared" si="287"/>
        <v>2423.8220947299551</v>
      </c>
      <c r="AA167" s="16">
        <f t="shared" si="288"/>
        <v>233.8220947299551</v>
      </c>
      <c r="AB167" s="16">
        <f t="shared" si="289"/>
        <v>8.8847719555488336</v>
      </c>
      <c r="AC167" s="15">
        <f t="shared" si="281"/>
        <v>4.5848355451969969E-2</v>
      </c>
      <c r="AD167" s="15">
        <f t="shared" si="282"/>
        <v>1.1992624151289988E-2</v>
      </c>
      <c r="AE167" s="15">
        <f t="shared" si="283"/>
        <v>1.9115055013239957E-2</v>
      </c>
      <c r="AF167" s="15">
        <f t="shared" si="290"/>
        <v>2.5652011538833303E-2</v>
      </c>
      <c r="AH167" s="21"/>
    </row>
    <row r="168" spans="1:34" ht="15" thickBot="1" x14ac:dyDescent="0.35">
      <c r="A168" s="58"/>
      <c r="B168" s="59" t="s">
        <v>21</v>
      </c>
      <c r="C168" s="60" t="s">
        <v>331</v>
      </c>
      <c r="D168" s="60"/>
      <c r="E168" s="61"/>
      <c r="F168" s="61"/>
      <c r="G168" s="61"/>
      <c r="H168" s="61"/>
      <c r="I168" s="61"/>
      <c r="J168" s="61"/>
      <c r="L168" s="62"/>
      <c r="M168" s="62">
        <v>1443261.8</v>
      </c>
      <c r="N168" s="62">
        <v>418167.52491406002</v>
      </c>
      <c r="O168" s="62">
        <v>93066.750009299998</v>
      </c>
      <c r="P168" s="62">
        <v>472.36374619999998</v>
      </c>
      <c r="Q168" s="62">
        <v>328.61748</v>
      </c>
      <c r="R168" s="62">
        <v>31456.561503143399</v>
      </c>
      <c r="S168" s="62">
        <v>85023.844396835295</v>
      </c>
      <c r="T168" s="62">
        <v>32786.387716534002</v>
      </c>
      <c r="V168" s="62"/>
      <c r="W168" s="62">
        <v>583223.79098956997</v>
      </c>
    </row>
    <row r="169" spans="1:34" ht="30.5" thickBot="1" x14ac:dyDescent="0.25">
      <c r="A169" s="8">
        <v>43</v>
      </c>
      <c r="B169" s="9" t="s">
        <v>332</v>
      </c>
      <c r="C169" s="10" t="s">
        <v>333</v>
      </c>
      <c r="D169" s="10" t="s">
        <v>41</v>
      </c>
      <c r="E169" s="11">
        <v>0</v>
      </c>
      <c r="F169" s="11">
        <v>94</v>
      </c>
      <c r="G169" s="11"/>
      <c r="H169" s="11"/>
      <c r="I169" s="11">
        <f t="shared" si="244"/>
        <v>0</v>
      </c>
      <c r="J169" s="11">
        <f t="shared" si="245"/>
        <v>94</v>
      </c>
      <c r="K169" s="12">
        <v>1322.59</v>
      </c>
      <c r="L169" s="12">
        <v>1050.7</v>
      </c>
      <c r="M169" s="12">
        <v>98765.8</v>
      </c>
      <c r="N169" s="12">
        <v>29583.304</v>
      </c>
      <c r="O169" s="12">
        <v>16315.0254</v>
      </c>
      <c r="P169" s="12">
        <v>0</v>
      </c>
      <c r="Q169" s="12">
        <v>0</v>
      </c>
      <c r="R169" s="12">
        <v>5514.4785852000005</v>
      </c>
      <c r="S169" s="12">
        <v>22032.565671564</v>
      </c>
      <c r="T169" s="13">
        <v>8496.0665519469603</v>
      </c>
      <c r="V169" s="12">
        <v>1251.23</v>
      </c>
      <c r="W169" s="12">
        <v>32554.080000000002</v>
      </c>
    </row>
    <row r="170" spans="1:34" x14ac:dyDescent="0.2">
      <c r="A170" s="63"/>
      <c r="B170" s="64" t="s">
        <v>334</v>
      </c>
      <c r="C170" s="65" t="s">
        <v>335</v>
      </c>
      <c r="D170" s="65" t="s">
        <v>92</v>
      </c>
      <c r="E170" s="66">
        <v>0.11119999999999999</v>
      </c>
      <c r="F170" s="66">
        <v>10.4528</v>
      </c>
      <c r="G170" s="66"/>
      <c r="H170" s="66"/>
      <c r="I170" s="66">
        <f t="shared" si="244"/>
        <v>0</v>
      </c>
      <c r="J170" s="66">
        <f t="shared" si="245"/>
        <v>10.4528</v>
      </c>
      <c r="K170" s="1">
        <v>2780</v>
      </c>
      <c r="L170" s="1">
        <v>2780</v>
      </c>
      <c r="M170" s="1">
        <v>29058.784</v>
      </c>
      <c r="N170" s="1">
        <v>29058.784</v>
      </c>
      <c r="O170" s="1"/>
      <c r="P170" s="1"/>
      <c r="Q170" s="1"/>
      <c r="R170" s="1"/>
      <c r="S170" s="1"/>
      <c r="T170" s="1"/>
      <c r="V170" s="1">
        <v>3030</v>
      </c>
      <c r="W170" s="1">
        <v>31671.984</v>
      </c>
      <c r="X170" s="15">
        <f t="shared" ref="X170:X171" si="291">V170/L170</f>
        <v>1.0899280575539569</v>
      </c>
      <c r="Y170" s="15">
        <f t="shared" ref="Y170:Y171" si="292">X170-AF170</f>
        <v>1.0642760460151237</v>
      </c>
      <c r="Z170" s="16">
        <f t="shared" ref="Z170:Z171" si="293">K170*Y170</f>
        <v>2958.6874079220438</v>
      </c>
      <c r="AA170" s="16">
        <f t="shared" ref="AA170:AA171" si="294">Z170-K170</f>
        <v>178.6874079220438</v>
      </c>
      <c r="AB170" s="16">
        <f t="shared" ref="AB170:AB171" si="295">J170*AA170</f>
        <v>1867.7837375275394</v>
      </c>
      <c r="AC170" s="15">
        <f t="shared" ref="AC170:AC171" si="296">104.584835545197%-100%</f>
        <v>4.5848355451969969E-2</v>
      </c>
      <c r="AD170" s="15">
        <f t="shared" ref="AD170:AD171" si="297">101.199262415129%-100%</f>
        <v>1.1992624151289988E-2</v>
      </c>
      <c r="AE170" s="15">
        <f t="shared" ref="AE170:AE171" si="298">101.911505501324%-100%</f>
        <v>1.9115055013239957E-2</v>
      </c>
      <c r="AF170" s="15">
        <f t="shared" ref="AF170:AF171" si="299">AVERAGE(AC170:AE170)</f>
        <v>2.5652011538833303E-2</v>
      </c>
      <c r="AH170" s="21"/>
    </row>
    <row r="171" spans="1:34" x14ac:dyDescent="0.2">
      <c r="A171" s="63"/>
      <c r="B171" s="64" t="s">
        <v>101</v>
      </c>
      <c r="C171" s="65" t="s">
        <v>102</v>
      </c>
      <c r="D171" s="65" t="s">
        <v>92</v>
      </c>
      <c r="E171" s="66">
        <v>1.1999999999999999E-3</v>
      </c>
      <c r="F171" s="66">
        <v>0.1128</v>
      </c>
      <c r="G171" s="66"/>
      <c r="H171" s="66"/>
      <c r="I171" s="66">
        <f t="shared" si="244"/>
        <v>0</v>
      </c>
      <c r="J171" s="66">
        <f t="shared" si="245"/>
        <v>0.1128</v>
      </c>
      <c r="K171" s="1">
        <v>4650</v>
      </c>
      <c r="L171" s="1">
        <v>4650</v>
      </c>
      <c r="M171" s="1">
        <v>524.52</v>
      </c>
      <c r="N171" s="1">
        <v>524.52</v>
      </c>
      <c r="O171" s="1"/>
      <c r="P171" s="1"/>
      <c r="Q171" s="1"/>
      <c r="R171" s="1"/>
      <c r="S171" s="1"/>
      <c r="T171" s="1"/>
      <c r="V171" s="1">
        <v>7820</v>
      </c>
      <c r="W171" s="1">
        <v>882.096</v>
      </c>
      <c r="X171" s="15">
        <f t="shared" si="291"/>
        <v>1.6817204301075268</v>
      </c>
      <c r="Y171" s="15">
        <f t="shared" si="292"/>
        <v>1.6560684185686936</v>
      </c>
      <c r="Z171" s="16">
        <f t="shared" si="293"/>
        <v>7700.7181463444249</v>
      </c>
      <c r="AA171" s="16">
        <f t="shared" si="294"/>
        <v>3050.7181463444249</v>
      </c>
      <c r="AB171" s="16">
        <f t="shared" si="295"/>
        <v>344.12100690765112</v>
      </c>
      <c r="AC171" s="15">
        <f t="shared" si="296"/>
        <v>4.5848355451969969E-2</v>
      </c>
      <c r="AD171" s="15">
        <f t="shared" si="297"/>
        <v>1.1992624151289988E-2</v>
      </c>
      <c r="AE171" s="15">
        <f t="shared" si="298"/>
        <v>1.9115055013239957E-2</v>
      </c>
      <c r="AF171" s="15">
        <f t="shared" si="299"/>
        <v>2.5652011538833303E-2</v>
      </c>
      <c r="AH171" s="21"/>
    </row>
    <row r="172" spans="1:34" x14ac:dyDescent="0.2">
      <c r="A172" s="2">
        <v>44</v>
      </c>
      <c r="B172" s="3" t="s">
        <v>336</v>
      </c>
      <c r="C172" s="4" t="s">
        <v>337</v>
      </c>
      <c r="D172" s="4" t="s">
        <v>95</v>
      </c>
      <c r="E172" s="5">
        <v>0</v>
      </c>
      <c r="F172" s="5">
        <v>121</v>
      </c>
      <c r="G172" s="5"/>
      <c r="H172" s="5"/>
      <c r="I172" s="5">
        <f t="shared" si="244"/>
        <v>0</v>
      </c>
      <c r="J172" s="5">
        <f t="shared" si="245"/>
        <v>121</v>
      </c>
      <c r="K172" s="6">
        <v>1322.59</v>
      </c>
      <c r="L172" s="6"/>
      <c r="M172" s="6">
        <v>160033.39000000001</v>
      </c>
      <c r="N172" s="6">
        <v>0</v>
      </c>
      <c r="O172" s="6">
        <v>0</v>
      </c>
      <c r="P172" s="6">
        <v>0</v>
      </c>
      <c r="Q172" s="6">
        <v>0</v>
      </c>
      <c r="R172" s="6">
        <v>0</v>
      </c>
      <c r="S172" s="6">
        <v>0</v>
      </c>
      <c r="T172" s="6">
        <v>0</v>
      </c>
      <c r="V172" s="6"/>
      <c r="W172" s="6">
        <v>0</v>
      </c>
      <c r="X172" s="15">
        <v>1.2450331125827814</v>
      </c>
      <c r="Y172" s="15">
        <v>1.2193811010439481</v>
      </c>
      <c r="Z172" s="16">
        <f t="shared" ref="Z172" si="300">K172*Y172</f>
        <v>1612.7412504297154</v>
      </c>
      <c r="AA172" s="16">
        <f t="shared" ref="AA172" si="301">Z172-K172</f>
        <v>290.15125042971545</v>
      </c>
      <c r="AB172" s="16">
        <f t="shared" ref="AB172" si="302">J172*AA172</f>
        <v>35108.301301995569</v>
      </c>
      <c r="AC172" s="15"/>
      <c r="AD172" s="15"/>
      <c r="AE172" s="15"/>
      <c r="AF172" s="15"/>
      <c r="AG172" s="17" t="s">
        <v>4610</v>
      </c>
    </row>
    <row r="173" spans="1:34" x14ac:dyDescent="0.2">
      <c r="A173" s="63"/>
      <c r="B173" s="64">
        <v>59346861</v>
      </c>
      <c r="C173" s="65" t="s">
        <v>4609</v>
      </c>
      <c r="D173" s="65" t="s">
        <v>95</v>
      </c>
      <c r="E173" s="66">
        <v>0.21479000000000001</v>
      </c>
      <c r="F173" s="66">
        <v>1</v>
      </c>
      <c r="G173" s="66"/>
      <c r="H173" s="66"/>
      <c r="I173" s="66">
        <f t="shared" si="244"/>
        <v>0</v>
      </c>
      <c r="J173" s="66">
        <f t="shared" si="245"/>
        <v>1</v>
      </c>
      <c r="K173" s="1"/>
      <c r="L173" s="1">
        <v>1510</v>
      </c>
      <c r="M173" s="1">
        <v>1044.845955</v>
      </c>
      <c r="N173" s="1">
        <v>1044.845955</v>
      </c>
      <c r="O173" s="1"/>
      <c r="P173" s="1"/>
      <c r="Q173" s="1"/>
      <c r="R173" s="1"/>
      <c r="S173" s="1"/>
      <c r="T173" s="1"/>
      <c r="V173" s="1">
        <v>1880</v>
      </c>
      <c r="W173" s="1">
        <v>1378.3074300000001</v>
      </c>
      <c r="X173" s="15">
        <f t="shared" ref="X173" si="303">V173/L173</f>
        <v>1.2450331125827814</v>
      </c>
      <c r="Y173" s="15">
        <f t="shared" ref="Y173" si="304">X173-AF173</f>
        <v>1.2193811010439481</v>
      </c>
      <c r="Z173" s="16"/>
      <c r="AA173" s="16"/>
      <c r="AB173" s="16"/>
      <c r="AC173" s="15">
        <f t="shared" ref="AC173" si="305">104.584835545197%-100%</f>
        <v>4.5848355451969969E-2</v>
      </c>
      <c r="AD173" s="15">
        <f t="shared" ref="AD173" si="306">101.199262415129%-100%</f>
        <v>1.1992624151289988E-2</v>
      </c>
      <c r="AE173" s="15">
        <f t="shared" ref="AE173" si="307">101.911505501324%-100%</f>
        <v>1.9115055013239957E-2</v>
      </c>
      <c r="AF173" s="15">
        <f t="shared" ref="AF173" si="308">AVERAGE(AC173:AE173)</f>
        <v>2.5652011538833303E-2</v>
      </c>
      <c r="AG173" s="17" t="s">
        <v>4774</v>
      </c>
      <c r="AH173" s="21"/>
    </row>
    <row r="174" spans="1:34" x14ac:dyDescent="0.2">
      <c r="A174" s="2">
        <v>45</v>
      </c>
      <c r="B174" s="3" t="s">
        <v>338</v>
      </c>
      <c r="C174" s="4" t="s">
        <v>339</v>
      </c>
      <c r="D174" s="4" t="s">
        <v>95</v>
      </c>
      <c r="E174" s="5">
        <v>0</v>
      </c>
      <c r="F174" s="5">
        <v>399.78500000000003</v>
      </c>
      <c r="G174" s="5"/>
      <c r="H174" s="5"/>
      <c r="I174" s="5">
        <f t="shared" si="244"/>
        <v>0</v>
      </c>
      <c r="J174" s="5">
        <f t="shared" si="245"/>
        <v>399.78500000000003</v>
      </c>
      <c r="K174" s="6">
        <v>1414.6</v>
      </c>
      <c r="L174" s="6"/>
      <c r="M174" s="6"/>
      <c r="N174" s="6"/>
      <c r="O174" s="6"/>
      <c r="P174" s="6"/>
      <c r="Q174" s="6"/>
      <c r="R174" s="6"/>
      <c r="S174" s="6"/>
      <c r="T174" s="6"/>
      <c r="V174" s="6"/>
      <c r="W174" s="6">
        <v>0</v>
      </c>
      <c r="X174" s="15">
        <v>1.2450331125827814</v>
      </c>
      <c r="Y174" s="15">
        <v>1.2193811010439481</v>
      </c>
      <c r="Z174" s="16">
        <f t="shared" ref="Z174" si="309">K174*Y174</f>
        <v>1724.9365055367689</v>
      </c>
      <c r="AA174" s="16">
        <f t="shared" ref="AA174" si="310">Z174-K174</f>
        <v>310.33650553676898</v>
      </c>
      <c r="AB174" s="16">
        <f t="shared" ref="AB174" si="311">J174*AA174</f>
        <v>124067.87986601719</v>
      </c>
      <c r="AC174" s="15"/>
      <c r="AD174" s="15"/>
      <c r="AE174" s="15"/>
      <c r="AF174" s="15"/>
      <c r="AG174" s="17" t="s">
        <v>4610</v>
      </c>
    </row>
    <row r="175" spans="1:34" ht="15" thickBot="1" x14ac:dyDescent="0.25">
      <c r="A175" s="63"/>
      <c r="B175" s="64">
        <v>59346861</v>
      </c>
      <c r="C175" s="65" t="s">
        <v>4609</v>
      </c>
      <c r="D175" s="65" t="s">
        <v>95</v>
      </c>
      <c r="E175" s="66">
        <v>0.21479000000000001</v>
      </c>
      <c r="F175" s="66">
        <v>1</v>
      </c>
      <c r="G175" s="66"/>
      <c r="H175" s="66"/>
      <c r="I175" s="66">
        <f t="shared" si="244"/>
        <v>0</v>
      </c>
      <c r="J175" s="66">
        <f t="shared" si="245"/>
        <v>1</v>
      </c>
      <c r="K175" s="1"/>
      <c r="L175" s="1">
        <v>1510</v>
      </c>
      <c r="M175" s="1">
        <v>1044.845955</v>
      </c>
      <c r="N175" s="1">
        <v>1044.845955</v>
      </c>
      <c r="O175" s="1"/>
      <c r="P175" s="1"/>
      <c r="Q175" s="1"/>
      <c r="R175" s="1"/>
      <c r="S175" s="1"/>
      <c r="T175" s="1"/>
      <c r="V175" s="1">
        <v>1880</v>
      </c>
      <c r="W175" s="1">
        <v>1378.3074300000001</v>
      </c>
      <c r="X175" s="15">
        <f t="shared" ref="X175" si="312">V175/L175</f>
        <v>1.2450331125827814</v>
      </c>
      <c r="Y175" s="15">
        <f t="shared" ref="Y175" si="313">X175-AF175</f>
        <v>1.2193811010439481</v>
      </c>
      <c r="Z175" s="16"/>
      <c r="AA175" s="16"/>
      <c r="AB175" s="16"/>
      <c r="AC175" s="15">
        <f t="shared" ref="AC175" si="314">104.584835545197%-100%</f>
        <v>4.5848355451969969E-2</v>
      </c>
      <c r="AD175" s="15">
        <f t="shared" ref="AD175" si="315">101.199262415129%-100%</f>
        <v>1.1992624151289988E-2</v>
      </c>
      <c r="AE175" s="15">
        <f t="shared" ref="AE175" si="316">101.911505501324%-100%</f>
        <v>1.9115055013239957E-2</v>
      </c>
      <c r="AF175" s="15">
        <f t="shared" ref="AF175" si="317">AVERAGE(AC175:AE175)</f>
        <v>2.5652011538833303E-2</v>
      </c>
      <c r="AG175" s="17" t="s">
        <v>4774</v>
      </c>
      <c r="AH175" s="21"/>
    </row>
    <row r="176" spans="1:34" ht="15" thickBot="1" x14ac:dyDescent="0.25">
      <c r="A176" s="8">
        <v>46</v>
      </c>
      <c r="B176" s="9" t="s">
        <v>340</v>
      </c>
      <c r="C176" s="10" t="s">
        <v>341</v>
      </c>
      <c r="D176" s="10" t="s">
        <v>92</v>
      </c>
      <c r="E176" s="11">
        <v>0</v>
      </c>
      <c r="F176" s="11">
        <v>0.78700000000000003</v>
      </c>
      <c r="G176" s="11"/>
      <c r="H176" s="11"/>
      <c r="I176" s="11">
        <f t="shared" si="244"/>
        <v>0</v>
      </c>
      <c r="J176" s="11">
        <f t="shared" si="245"/>
        <v>0.78700000000000003</v>
      </c>
      <c r="K176" s="12">
        <v>4600.32</v>
      </c>
      <c r="L176" s="12">
        <v>3247.14</v>
      </c>
      <c r="M176" s="12">
        <v>2555.5</v>
      </c>
      <c r="N176" s="12">
        <v>2222.4620289999998</v>
      </c>
      <c r="O176" s="12">
        <v>130.45186079999999</v>
      </c>
      <c r="P176" s="12">
        <v>0</v>
      </c>
      <c r="Q176" s="12">
        <v>0</v>
      </c>
      <c r="R176" s="12">
        <v>44.092728950400002</v>
      </c>
      <c r="S176" s="12">
        <v>106.06225965772801</v>
      </c>
      <c r="T176" s="13">
        <v>40.899095917137899</v>
      </c>
      <c r="V176" s="12">
        <v>3738.29</v>
      </c>
      <c r="W176" s="12">
        <v>2536.3774410000001</v>
      </c>
    </row>
    <row r="177" spans="1:34" x14ac:dyDescent="0.2">
      <c r="A177" s="63"/>
      <c r="B177" s="64" t="s">
        <v>187</v>
      </c>
      <c r="C177" s="65" t="s">
        <v>188</v>
      </c>
      <c r="D177" s="65" t="s">
        <v>92</v>
      </c>
      <c r="E177" s="66">
        <v>0.16</v>
      </c>
      <c r="F177" s="66">
        <v>0.12592</v>
      </c>
      <c r="G177" s="66"/>
      <c r="H177" s="66"/>
      <c r="I177" s="66">
        <f t="shared" si="244"/>
        <v>0</v>
      </c>
      <c r="J177" s="66">
        <f t="shared" si="245"/>
        <v>0.12592</v>
      </c>
      <c r="K177" s="1">
        <v>45.7</v>
      </c>
      <c r="L177" s="1">
        <v>45.7</v>
      </c>
      <c r="M177" s="1">
        <v>5.7545440000000001</v>
      </c>
      <c r="N177" s="1">
        <v>5.7545440000000001</v>
      </c>
      <c r="O177" s="1"/>
      <c r="P177" s="1"/>
      <c r="Q177" s="1"/>
      <c r="R177" s="1"/>
      <c r="S177" s="1"/>
      <c r="T177" s="1"/>
      <c r="V177" s="1">
        <v>52.8</v>
      </c>
      <c r="W177" s="1">
        <v>6.6485760000000003</v>
      </c>
      <c r="X177" s="15">
        <f t="shared" ref="X177:X179" si="318">V177/L177</f>
        <v>1.1553610503282274</v>
      </c>
      <c r="Y177" s="15">
        <f t="shared" ref="Y177:Y179" si="319">X177-AF177</f>
        <v>1.1297090387893942</v>
      </c>
      <c r="Z177" s="16">
        <f t="shared" ref="Z177:Z179" si="320">K177*Y177</f>
        <v>51.627703072675317</v>
      </c>
      <c r="AA177" s="16">
        <f t="shared" ref="AA177:AA179" si="321">Z177-K177</f>
        <v>5.9277030726753139</v>
      </c>
      <c r="AB177" s="16">
        <f t="shared" ref="AB177:AB179" si="322">J177*AA177</f>
        <v>0.74641637091127555</v>
      </c>
      <c r="AC177" s="15">
        <f t="shared" ref="AC177:AC179" si="323">104.584835545197%-100%</f>
        <v>4.5848355451969969E-2</v>
      </c>
      <c r="AD177" s="15">
        <f t="shared" ref="AD177:AD179" si="324">101.199262415129%-100%</f>
        <v>1.1992624151289988E-2</v>
      </c>
      <c r="AE177" s="15">
        <f t="shared" ref="AE177:AE179" si="325">101.911505501324%-100%</f>
        <v>1.9115055013239957E-2</v>
      </c>
      <c r="AF177" s="15">
        <f t="shared" ref="AF177:AF179" si="326">AVERAGE(AC177:AE177)</f>
        <v>2.5652011538833303E-2</v>
      </c>
      <c r="AH177" s="21"/>
    </row>
    <row r="178" spans="1:34" x14ac:dyDescent="0.2">
      <c r="A178" s="63"/>
      <c r="B178" s="64" t="s">
        <v>342</v>
      </c>
      <c r="C178" s="65" t="s">
        <v>343</v>
      </c>
      <c r="D178" s="65" t="s">
        <v>92</v>
      </c>
      <c r="E178" s="66">
        <v>1.01</v>
      </c>
      <c r="F178" s="66">
        <v>0.79486999999999997</v>
      </c>
      <c r="G178" s="66"/>
      <c r="H178" s="66"/>
      <c r="I178" s="66">
        <f t="shared" si="244"/>
        <v>0</v>
      </c>
      <c r="J178" s="66">
        <f t="shared" si="245"/>
        <v>0.79486999999999997</v>
      </c>
      <c r="K178" s="1">
        <v>2780</v>
      </c>
      <c r="L178" s="1">
        <v>2780</v>
      </c>
      <c r="M178" s="1">
        <v>2209.7386000000001</v>
      </c>
      <c r="N178" s="1">
        <v>2209.7386000000001</v>
      </c>
      <c r="O178" s="1"/>
      <c r="P178" s="1"/>
      <c r="Q178" s="1"/>
      <c r="R178" s="1"/>
      <c r="S178" s="1"/>
      <c r="T178" s="1"/>
      <c r="V178" s="1">
        <v>3110</v>
      </c>
      <c r="W178" s="1">
        <v>2520.9971</v>
      </c>
      <c r="X178" s="15">
        <f t="shared" si="318"/>
        <v>1.1187050359712229</v>
      </c>
      <c r="Y178" s="15">
        <f t="shared" si="319"/>
        <v>1.0930530244323897</v>
      </c>
      <c r="Z178" s="16">
        <f t="shared" si="320"/>
        <v>3038.6874079220433</v>
      </c>
      <c r="AA178" s="16">
        <f t="shared" si="321"/>
        <v>258.68740792204335</v>
      </c>
      <c r="AB178" s="16">
        <f t="shared" si="322"/>
        <v>205.62285993499458</v>
      </c>
      <c r="AC178" s="15">
        <f t="shared" si="323"/>
        <v>4.5848355451969969E-2</v>
      </c>
      <c r="AD178" s="15">
        <f t="shared" si="324"/>
        <v>1.1992624151289988E-2</v>
      </c>
      <c r="AE178" s="15">
        <f t="shared" si="325"/>
        <v>1.9115055013239957E-2</v>
      </c>
      <c r="AF178" s="15">
        <f t="shared" si="326"/>
        <v>2.5652011538833303E-2</v>
      </c>
      <c r="AH178" s="21"/>
    </row>
    <row r="179" spans="1:34" ht="18.5" thickBot="1" x14ac:dyDescent="0.25">
      <c r="A179" s="63"/>
      <c r="B179" s="64" t="s">
        <v>191</v>
      </c>
      <c r="C179" s="65" t="s">
        <v>192</v>
      </c>
      <c r="D179" s="65" t="s">
        <v>38</v>
      </c>
      <c r="E179" s="66">
        <v>0.35</v>
      </c>
      <c r="F179" s="66">
        <v>0.27544999999999997</v>
      </c>
      <c r="G179" s="66"/>
      <c r="H179" s="66"/>
      <c r="I179" s="66">
        <f t="shared" si="244"/>
        <v>0</v>
      </c>
      <c r="J179" s="66">
        <f t="shared" si="245"/>
        <v>0.27544999999999997</v>
      </c>
      <c r="K179" s="1">
        <v>25.3</v>
      </c>
      <c r="L179" s="1">
        <v>25.3</v>
      </c>
      <c r="M179" s="1">
        <v>6.9688850000000002</v>
      </c>
      <c r="N179" s="1">
        <v>6.9688850000000002</v>
      </c>
      <c r="O179" s="1"/>
      <c r="P179" s="1"/>
      <c r="Q179" s="1"/>
      <c r="R179" s="1"/>
      <c r="S179" s="1"/>
      <c r="T179" s="1"/>
      <c r="V179" s="1">
        <v>31.7</v>
      </c>
      <c r="W179" s="1">
        <v>8.7317649999999993</v>
      </c>
      <c r="X179" s="15">
        <f t="shared" si="318"/>
        <v>1.2529644268774702</v>
      </c>
      <c r="Y179" s="15">
        <f t="shared" si="319"/>
        <v>1.227312415338637</v>
      </c>
      <c r="Z179" s="16">
        <f t="shared" si="320"/>
        <v>31.051004108067517</v>
      </c>
      <c r="AA179" s="16">
        <f t="shared" si="321"/>
        <v>5.7510041080675158</v>
      </c>
      <c r="AB179" s="16">
        <f t="shared" si="322"/>
        <v>1.584114081567197</v>
      </c>
      <c r="AC179" s="15">
        <f t="shared" si="323"/>
        <v>4.5848355451969969E-2</v>
      </c>
      <c r="AD179" s="15">
        <f t="shared" si="324"/>
        <v>1.1992624151289988E-2</v>
      </c>
      <c r="AE179" s="15">
        <f t="shared" si="325"/>
        <v>1.9115055013239957E-2</v>
      </c>
      <c r="AF179" s="15">
        <f t="shared" si="326"/>
        <v>2.5652011538833303E-2</v>
      </c>
      <c r="AH179" s="21"/>
    </row>
    <row r="180" spans="1:34" ht="15" thickBot="1" x14ac:dyDescent="0.25">
      <c r="A180" s="8">
        <v>47</v>
      </c>
      <c r="B180" s="9" t="s">
        <v>344</v>
      </c>
      <c r="C180" s="10" t="s">
        <v>345</v>
      </c>
      <c r="D180" s="10" t="s">
        <v>92</v>
      </c>
      <c r="E180" s="11">
        <v>0</v>
      </c>
      <c r="F180" s="11">
        <v>4.274</v>
      </c>
      <c r="G180" s="11"/>
      <c r="H180" s="11"/>
      <c r="I180" s="11">
        <f t="shared" si="244"/>
        <v>0</v>
      </c>
      <c r="J180" s="11">
        <f t="shared" si="245"/>
        <v>4.274</v>
      </c>
      <c r="K180" s="12">
        <v>5175.3599999999997</v>
      </c>
      <c r="L180" s="12">
        <v>3570.34</v>
      </c>
      <c r="M180" s="12">
        <v>15259.63</v>
      </c>
      <c r="N180" s="12">
        <v>13450.991758</v>
      </c>
      <c r="O180" s="12">
        <v>708.45140160000005</v>
      </c>
      <c r="P180" s="12">
        <v>0</v>
      </c>
      <c r="Q180" s="12">
        <v>0</v>
      </c>
      <c r="R180" s="12">
        <v>239.4565737408</v>
      </c>
      <c r="S180" s="12">
        <v>575.99758294425601</v>
      </c>
      <c r="T180" s="13">
        <v>222.11275215990801</v>
      </c>
      <c r="V180" s="12">
        <v>4016.39</v>
      </c>
      <c r="W180" s="12">
        <v>14963.030382000001</v>
      </c>
    </row>
    <row r="181" spans="1:34" x14ac:dyDescent="0.2">
      <c r="A181" s="63"/>
      <c r="B181" s="64" t="s">
        <v>187</v>
      </c>
      <c r="C181" s="65" t="s">
        <v>188</v>
      </c>
      <c r="D181" s="65" t="s">
        <v>92</v>
      </c>
      <c r="E181" s="66">
        <v>0.16</v>
      </c>
      <c r="F181" s="66">
        <v>0.68384</v>
      </c>
      <c r="G181" s="66"/>
      <c r="H181" s="66"/>
      <c r="I181" s="66">
        <f t="shared" si="244"/>
        <v>0</v>
      </c>
      <c r="J181" s="66">
        <f t="shared" si="245"/>
        <v>0.68384</v>
      </c>
      <c r="K181" s="1">
        <v>45.7</v>
      </c>
      <c r="L181" s="1">
        <v>45.7</v>
      </c>
      <c r="M181" s="1">
        <v>31.251487999999998</v>
      </c>
      <c r="N181" s="1">
        <v>31.251487999999998</v>
      </c>
      <c r="O181" s="1"/>
      <c r="P181" s="1"/>
      <c r="Q181" s="1"/>
      <c r="R181" s="1"/>
      <c r="S181" s="1"/>
      <c r="T181" s="1"/>
      <c r="V181" s="1">
        <v>52.8</v>
      </c>
      <c r="W181" s="1">
        <v>36.106752</v>
      </c>
      <c r="X181" s="15">
        <f t="shared" ref="X181:X183" si="327">V181/L181</f>
        <v>1.1553610503282274</v>
      </c>
      <c r="Y181" s="15">
        <f t="shared" ref="Y181:Y183" si="328">X181-AF181</f>
        <v>1.1297090387893942</v>
      </c>
      <c r="Z181" s="16">
        <f t="shared" ref="Z181:Z183" si="329">K181*Y181</f>
        <v>51.627703072675317</v>
      </c>
      <c r="AA181" s="16">
        <f t="shared" ref="AA181:AA183" si="330">Z181-K181</f>
        <v>5.9277030726753139</v>
      </c>
      <c r="AB181" s="16">
        <f t="shared" ref="AB181:AB183" si="331">J181*AA181</f>
        <v>4.0536004692182868</v>
      </c>
      <c r="AC181" s="15">
        <f t="shared" ref="AC181:AC183" si="332">104.584835545197%-100%</f>
        <v>4.5848355451969969E-2</v>
      </c>
      <c r="AD181" s="15">
        <f t="shared" ref="AD181:AD183" si="333">101.199262415129%-100%</f>
        <v>1.1992624151289988E-2</v>
      </c>
      <c r="AE181" s="15">
        <f t="shared" ref="AE181:AE183" si="334">101.911505501324%-100%</f>
        <v>1.9115055013239957E-2</v>
      </c>
      <c r="AF181" s="15">
        <f t="shared" ref="AF181:AF183" si="335">AVERAGE(AC181:AE181)</f>
        <v>2.5652011538833303E-2</v>
      </c>
      <c r="AH181" s="21"/>
    </row>
    <row r="182" spans="1:34" x14ac:dyDescent="0.2">
      <c r="A182" s="63"/>
      <c r="B182" s="64" t="s">
        <v>346</v>
      </c>
      <c r="C182" s="65" t="s">
        <v>347</v>
      </c>
      <c r="D182" s="65" t="s">
        <v>92</v>
      </c>
      <c r="E182" s="66">
        <v>1.01</v>
      </c>
      <c r="F182" s="66">
        <v>4.3167400000000002</v>
      </c>
      <c r="G182" s="66"/>
      <c r="H182" s="66"/>
      <c r="I182" s="66">
        <f t="shared" si="244"/>
        <v>0</v>
      </c>
      <c r="J182" s="66">
        <f t="shared" si="245"/>
        <v>4.3167400000000002</v>
      </c>
      <c r="K182" s="1">
        <v>3100</v>
      </c>
      <c r="L182" s="1">
        <v>3100</v>
      </c>
      <c r="M182" s="1">
        <v>13381.894</v>
      </c>
      <c r="N182" s="1">
        <v>13381.894</v>
      </c>
      <c r="O182" s="1"/>
      <c r="P182" s="1"/>
      <c r="Q182" s="1"/>
      <c r="R182" s="1"/>
      <c r="S182" s="1"/>
      <c r="T182" s="1"/>
      <c r="V182" s="1">
        <v>3380</v>
      </c>
      <c r="W182" s="1">
        <v>14879.5036</v>
      </c>
      <c r="X182" s="15">
        <f t="shared" si="327"/>
        <v>1.0903225806451613</v>
      </c>
      <c r="Y182" s="15">
        <f t="shared" si="328"/>
        <v>1.0646705691063281</v>
      </c>
      <c r="Z182" s="16">
        <f t="shared" si="329"/>
        <v>3300.4787642296169</v>
      </c>
      <c r="AA182" s="16">
        <f t="shared" si="330"/>
        <v>200.4787642296169</v>
      </c>
      <c r="AB182" s="16">
        <f t="shared" si="331"/>
        <v>865.41470070055652</v>
      </c>
      <c r="AC182" s="15">
        <f t="shared" si="332"/>
        <v>4.5848355451969969E-2</v>
      </c>
      <c r="AD182" s="15">
        <f t="shared" si="333"/>
        <v>1.1992624151289988E-2</v>
      </c>
      <c r="AE182" s="15">
        <f t="shared" si="334"/>
        <v>1.9115055013239957E-2</v>
      </c>
      <c r="AF182" s="15">
        <f t="shared" si="335"/>
        <v>2.5652011538833303E-2</v>
      </c>
      <c r="AH182" s="21"/>
    </row>
    <row r="183" spans="1:34" ht="18.5" thickBot="1" x14ac:dyDescent="0.25">
      <c r="A183" s="63"/>
      <c r="B183" s="64" t="s">
        <v>191</v>
      </c>
      <c r="C183" s="65" t="s">
        <v>192</v>
      </c>
      <c r="D183" s="65" t="s">
        <v>38</v>
      </c>
      <c r="E183" s="66">
        <v>0.35</v>
      </c>
      <c r="F183" s="66">
        <v>1.4959</v>
      </c>
      <c r="G183" s="66"/>
      <c r="H183" s="66"/>
      <c r="I183" s="66">
        <f t="shared" si="244"/>
        <v>0</v>
      </c>
      <c r="J183" s="66">
        <f t="shared" si="245"/>
        <v>1.4959</v>
      </c>
      <c r="K183" s="1">
        <v>25.3</v>
      </c>
      <c r="L183" s="1">
        <v>25.3</v>
      </c>
      <c r="M183" s="1">
        <v>37.846269999999997</v>
      </c>
      <c r="N183" s="1">
        <v>37.846269999999997</v>
      </c>
      <c r="O183" s="1"/>
      <c r="P183" s="1"/>
      <c r="Q183" s="1"/>
      <c r="R183" s="1"/>
      <c r="S183" s="1"/>
      <c r="T183" s="1"/>
      <c r="V183" s="1">
        <v>31.7</v>
      </c>
      <c r="W183" s="1">
        <v>47.420029999999997</v>
      </c>
      <c r="X183" s="15">
        <f t="shared" si="327"/>
        <v>1.2529644268774702</v>
      </c>
      <c r="Y183" s="15">
        <f t="shared" si="328"/>
        <v>1.227312415338637</v>
      </c>
      <c r="Z183" s="16">
        <f t="shared" si="329"/>
        <v>31.051004108067517</v>
      </c>
      <c r="AA183" s="16">
        <f t="shared" si="330"/>
        <v>5.7510041080675158</v>
      </c>
      <c r="AB183" s="16">
        <f t="shared" si="331"/>
        <v>8.6029270452581965</v>
      </c>
      <c r="AC183" s="15">
        <f t="shared" si="332"/>
        <v>4.5848355451969969E-2</v>
      </c>
      <c r="AD183" s="15">
        <f t="shared" si="333"/>
        <v>1.1992624151289988E-2</v>
      </c>
      <c r="AE183" s="15">
        <f t="shared" si="334"/>
        <v>1.9115055013239957E-2</v>
      </c>
      <c r="AF183" s="15">
        <f t="shared" si="335"/>
        <v>2.5652011538833303E-2</v>
      </c>
      <c r="AH183" s="21"/>
    </row>
    <row r="184" spans="1:34" ht="15" thickBot="1" x14ac:dyDescent="0.25">
      <c r="A184" s="8">
        <v>48</v>
      </c>
      <c r="B184" s="9" t="s">
        <v>348</v>
      </c>
      <c r="C184" s="10" t="s">
        <v>349</v>
      </c>
      <c r="D184" s="10" t="s">
        <v>38</v>
      </c>
      <c r="E184" s="11">
        <v>0</v>
      </c>
      <c r="F184" s="11">
        <v>33.411000000000001</v>
      </c>
      <c r="G184" s="11"/>
      <c r="H184" s="11"/>
      <c r="I184" s="11">
        <f t="shared" si="244"/>
        <v>0</v>
      </c>
      <c r="J184" s="11">
        <f t="shared" si="245"/>
        <v>33.411000000000001</v>
      </c>
      <c r="K184" s="12">
        <v>747.55</v>
      </c>
      <c r="L184" s="12">
        <v>364.66</v>
      </c>
      <c r="M184" s="12">
        <v>12183.66</v>
      </c>
      <c r="N184" s="12">
        <v>6336.4763364</v>
      </c>
      <c r="O184" s="12">
        <v>1812.3763538999999</v>
      </c>
      <c r="P184" s="12">
        <v>0</v>
      </c>
      <c r="Q184" s="12">
        <v>0</v>
      </c>
      <c r="R184" s="12">
        <v>612.58320761820005</v>
      </c>
      <c r="S184" s="12">
        <v>1862.1425540653699</v>
      </c>
      <c r="T184" s="13">
        <v>718.0683041817</v>
      </c>
      <c r="V184" s="12">
        <v>522.41999999999996</v>
      </c>
      <c r="W184" s="12">
        <v>10388.2550352</v>
      </c>
    </row>
    <row r="185" spans="1:34" x14ac:dyDescent="0.2">
      <c r="A185" s="63"/>
      <c r="B185" s="64" t="s">
        <v>350</v>
      </c>
      <c r="C185" s="65" t="s">
        <v>351</v>
      </c>
      <c r="D185" s="65" t="s">
        <v>38</v>
      </c>
      <c r="E185" s="66">
        <v>0.2</v>
      </c>
      <c r="F185" s="66">
        <v>6.6821999999999999</v>
      </c>
      <c r="G185" s="66"/>
      <c r="H185" s="66"/>
      <c r="I185" s="66">
        <f t="shared" si="244"/>
        <v>0</v>
      </c>
      <c r="J185" s="66">
        <f t="shared" si="245"/>
        <v>6.6821999999999999</v>
      </c>
      <c r="K185" s="1">
        <v>473</v>
      </c>
      <c r="L185" s="1">
        <v>473</v>
      </c>
      <c r="M185" s="1">
        <v>3160.6806000000001</v>
      </c>
      <c r="N185" s="1">
        <v>3160.6806000000001</v>
      </c>
      <c r="O185" s="1"/>
      <c r="P185" s="1"/>
      <c r="Q185" s="1"/>
      <c r="R185" s="1"/>
      <c r="S185" s="1"/>
      <c r="T185" s="1"/>
      <c r="V185" s="1">
        <v>894</v>
      </c>
      <c r="W185" s="1">
        <v>5973.8868000000002</v>
      </c>
      <c r="X185" s="15">
        <f t="shared" ref="X185:X188" si="336">V185/L185</f>
        <v>1.890063424947146</v>
      </c>
      <c r="Y185" s="15">
        <f t="shared" ref="Y185:Y188" si="337">X185-AF185</f>
        <v>1.8644114134083127</v>
      </c>
      <c r="Z185" s="16">
        <f t="shared" ref="Z185:Z188" si="338">K185*Y185</f>
        <v>881.8665985421319</v>
      </c>
      <c r="AA185" s="16">
        <f t="shared" ref="AA185:AA188" si="339">Z185-K185</f>
        <v>408.8665985421319</v>
      </c>
      <c r="AB185" s="16">
        <f t="shared" ref="AB185:AB188" si="340">J185*AA185</f>
        <v>2732.1283847782338</v>
      </c>
      <c r="AC185" s="15">
        <f t="shared" ref="AC185:AC188" si="341">104.584835545197%-100%</f>
        <v>4.5848355451969969E-2</v>
      </c>
      <c r="AD185" s="15">
        <f t="shared" ref="AD185:AD188" si="342">101.199262415129%-100%</f>
        <v>1.1992624151289988E-2</v>
      </c>
      <c r="AE185" s="15">
        <f t="shared" ref="AE185:AE188" si="343">101.911505501324%-100%</f>
        <v>1.9115055013239957E-2</v>
      </c>
      <c r="AF185" s="15">
        <f t="shared" ref="AF185:AF188" si="344">AVERAGE(AC185:AE185)</f>
        <v>2.5652011538833303E-2</v>
      </c>
      <c r="AH185" s="21"/>
    </row>
    <row r="186" spans="1:34" x14ac:dyDescent="0.2">
      <c r="A186" s="63"/>
      <c r="B186" s="64" t="s">
        <v>352</v>
      </c>
      <c r="C186" s="65" t="s">
        <v>353</v>
      </c>
      <c r="D186" s="65" t="s">
        <v>38</v>
      </c>
      <c r="E186" s="66">
        <v>0.05</v>
      </c>
      <c r="F186" s="66">
        <v>1.67055</v>
      </c>
      <c r="G186" s="66"/>
      <c r="H186" s="66"/>
      <c r="I186" s="66">
        <f t="shared" si="244"/>
        <v>0</v>
      </c>
      <c r="J186" s="66">
        <f t="shared" si="245"/>
        <v>1.67055</v>
      </c>
      <c r="K186" s="1">
        <v>360</v>
      </c>
      <c r="L186" s="1">
        <v>360</v>
      </c>
      <c r="M186" s="1">
        <v>601.39800000000002</v>
      </c>
      <c r="N186" s="1">
        <v>601.39800000000002</v>
      </c>
      <c r="O186" s="1"/>
      <c r="P186" s="1"/>
      <c r="Q186" s="1"/>
      <c r="R186" s="1"/>
      <c r="S186" s="1"/>
      <c r="T186" s="1"/>
      <c r="V186" s="1">
        <v>474</v>
      </c>
      <c r="W186" s="1">
        <v>791.84069999999997</v>
      </c>
      <c r="X186" s="15">
        <f t="shared" si="336"/>
        <v>1.3166666666666667</v>
      </c>
      <c r="Y186" s="15">
        <f t="shared" si="337"/>
        <v>1.2910146551278334</v>
      </c>
      <c r="Z186" s="16">
        <f t="shared" si="338"/>
        <v>464.76527584602002</v>
      </c>
      <c r="AA186" s="16">
        <f t="shared" si="339"/>
        <v>104.76527584602002</v>
      </c>
      <c r="AB186" s="16">
        <f t="shared" si="340"/>
        <v>175.01563156456874</v>
      </c>
      <c r="AC186" s="15">
        <f t="shared" si="341"/>
        <v>4.5848355451969969E-2</v>
      </c>
      <c r="AD186" s="15">
        <f t="shared" si="342"/>
        <v>1.1992624151289988E-2</v>
      </c>
      <c r="AE186" s="15">
        <f t="shared" si="343"/>
        <v>1.9115055013239957E-2</v>
      </c>
      <c r="AF186" s="15">
        <f t="shared" si="344"/>
        <v>2.5652011538833303E-2</v>
      </c>
      <c r="AH186" s="21"/>
    </row>
    <row r="187" spans="1:34" x14ac:dyDescent="0.2">
      <c r="A187" s="63"/>
      <c r="B187" s="64" t="s">
        <v>354</v>
      </c>
      <c r="C187" s="65" t="s">
        <v>355</v>
      </c>
      <c r="D187" s="65" t="s">
        <v>38</v>
      </c>
      <c r="E187" s="66">
        <v>1</v>
      </c>
      <c r="F187" s="66">
        <v>33.411000000000001</v>
      </c>
      <c r="G187" s="66"/>
      <c r="H187" s="66"/>
      <c r="I187" s="66">
        <f t="shared" si="244"/>
        <v>0</v>
      </c>
      <c r="J187" s="66">
        <f t="shared" si="245"/>
        <v>33.411000000000001</v>
      </c>
      <c r="K187" s="1">
        <v>6.47</v>
      </c>
      <c r="L187" s="1">
        <v>6.47</v>
      </c>
      <c r="M187" s="1">
        <v>216.16917000000001</v>
      </c>
      <c r="N187" s="1">
        <v>216.16917000000001</v>
      </c>
      <c r="O187" s="1"/>
      <c r="P187" s="1"/>
      <c r="Q187" s="1"/>
      <c r="R187" s="1"/>
      <c r="S187" s="1"/>
      <c r="T187" s="1"/>
      <c r="V187" s="1">
        <v>7.92</v>
      </c>
      <c r="W187" s="1">
        <v>264.61511999999999</v>
      </c>
      <c r="X187" s="15">
        <f t="shared" si="336"/>
        <v>1.2241112828438949</v>
      </c>
      <c r="Y187" s="15">
        <f t="shared" si="337"/>
        <v>1.1984592713050617</v>
      </c>
      <c r="Z187" s="16">
        <f t="shared" si="338"/>
        <v>7.7540314853437486</v>
      </c>
      <c r="AA187" s="16">
        <f t="shared" si="339"/>
        <v>1.2840314853437489</v>
      </c>
      <c r="AB187" s="16">
        <f t="shared" si="340"/>
        <v>42.900775956819999</v>
      </c>
      <c r="AC187" s="15">
        <f t="shared" si="341"/>
        <v>4.5848355451969969E-2</v>
      </c>
      <c r="AD187" s="15">
        <f t="shared" si="342"/>
        <v>1.1992624151289988E-2</v>
      </c>
      <c r="AE187" s="15">
        <f t="shared" si="343"/>
        <v>1.9115055013239957E-2</v>
      </c>
      <c r="AF187" s="15">
        <f t="shared" si="344"/>
        <v>2.5652011538833303E-2</v>
      </c>
      <c r="AH187" s="21"/>
    </row>
    <row r="188" spans="1:34" ht="15" thickBot="1" x14ac:dyDescent="0.25">
      <c r="A188" s="63"/>
      <c r="B188" s="64" t="s">
        <v>356</v>
      </c>
      <c r="C188" s="65" t="s">
        <v>357</v>
      </c>
      <c r="D188" s="65" t="s">
        <v>38</v>
      </c>
      <c r="E188" s="66">
        <v>3.8359999999999998E-2</v>
      </c>
      <c r="F188" s="66">
        <v>1.2816459600000001</v>
      </c>
      <c r="G188" s="66"/>
      <c r="H188" s="66"/>
      <c r="I188" s="66">
        <f t="shared" si="244"/>
        <v>0</v>
      </c>
      <c r="J188" s="66">
        <f t="shared" si="245"/>
        <v>1.2816459600000001</v>
      </c>
      <c r="K188" s="1">
        <v>1840</v>
      </c>
      <c r="L188" s="1">
        <v>1840</v>
      </c>
      <c r="M188" s="1">
        <v>2358.2285664000001</v>
      </c>
      <c r="N188" s="1">
        <v>2358.2285664000001</v>
      </c>
      <c r="O188" s="1"/>
      <c r="P188" s="1"/>
      <c r="Q188" s="1"/>
      <c r="R188" s="1"/>
      <c r="S188" s="1"/>
      <c r="T188" s="1"/>
      <c r="V188" s="1">
        <v>2620</v>
      </c>
      <c r="W188" s="1">
        <v>3357.9124151999999</v>
      </c>
      <c r="X188" s="15">
        <f t="shared" si="336"/>
        <v>1.423913043478261</v>
      </c>
      <c r="Y188" s="15">
        <f t="shared" si="337"/>
        <v>1.3982610319394277</v>
      </c>
      <c r="Z188" s="16">
        <f t="shared" si="338"/>
        <v>2572.8002987685472</v>
      </c>
      <c r="AA188" s="16">
        <f t="shared" si="339"/>
        <v>732.80029876854724</v>
      </c>
      <c r="AB188" s="16">
        <f t="shared" si="340"/>
        <v>939.19054240350158</v>
      </c>
      <c r="AC188" s="15">
        <f t="shared" si="341"/>
        <v>4.5848355451969969E-2</v>
      </c>
      <c r="AD188" s="15">
        <f t="shared" si="342"/>
        <v>1.1992624151289988E-2</v>
      </c>
      <c r="AE188" s="15">
        <f t="shared" si="343"/>
        <v>1.9115055013239957E-2</v>
      </c>
      <c r="AF188" s="15">
        <f t="shared" si="344"/>
        <v>2.5652011538833303E-2</v>
      </c>
      <c r="AH188" s="21"/>
    </row>
    <row r="189" spans="1:34" x14ac:dyDescent="0.2">
      <c r="A189" s="67">
        <v>49</v>
      </c>
      <c r="B189" s="68" t="s">
        <v>358</v>
      </c>
      <c r="C189" s="69" t="s">
        <v>359</v>
      </c>
      <c r="D189" s="69" t="s">
        <v>38</v>
      </c>
      <c r="E189" s="70">
        <v>0</v>
      </c>
      <c r="F189" s="70">
        <v>33.411000000000001</v>
      </c>
      <c r="G189" s="70"/>
      <c r="H189" s="70"/>
      <c r="I189" s="70">
        <f t="shared" si="244"/>
        <v>0</v>
      </c>
      <c r="J189" s="70">
        <f t="shared" si="245"/>
        <v>33.411000000000001</v>
      </c>
      <c r="K189" s="71">
        <v>230.02</v>
      </c>
      <c r="L189" s="71">
        <v>109.13</v>
      </c>
      <c r="M189" s="71">
        <v>3646.14</v>
      </c>
      <c r="N189" s="71">
        <v>0</v>
      </c>
      <c r="O189" s="71">
        <v>1088.4802635000001</v>
      </c>
      <c r="P189" s="71">
        <v>354.85823099999999</v>
      </c>
      <c r="Q189" s="71">
        <v>225.85836</v>
      </c>
      <c r="R189" s="71">
        <v>367.90632906299999</v>
      </c>
      <c r="S189" s="71">
        <v>1161.14881463091</v>
      </c>
      <c r="T189" s="72">
        <v>447.75527974714697</v>
      </c>
      <c r="V189" s="71">
        <v>132</v>
      </c>
      <c r="W189" s="71">
        <v>0</v>
      </c>
    </row>
    <row r="190" spans="1:34" ht="20.5" thickBot="1" x14ac:dyDescent="0.25">
      <c r="A190" s="73">
        <v>50</v>
      </c>
      <c r="B190" s="74" t="s">
        <v>360</v>
      </c>
      <c r="C190" s="75" t="s">
        <v>361</v>
      </c>
      <c r="D190" s="75" t="s">
        <v>38</v>
      </c>
      <c r="E190" s="76">
        <v>0</v>
      </c>
      <c r="F190" s="76">
        <v>15.028</v>
      </c>
      <c r="G190" s="76"/>
      <c r="H190" s="76"/>
      <c r="I190" s="76">
        <f t="shared" si="244"/>
        <v>0</v>
      </c>
      <c r="J190" s="76">
        <f t="shared" si="245"/>
        <v>15.028</v>
      </c>
      <c r="K190" s="77">
        <v>791.26</v>
      </c>
      <c r="L190" s="77">
        <v>388.49</v>
      </c>
      <c r="M190" s="77">
        <v>5838.23</v>
      </c>
      <c r="N190" s="77">
        <v>5290.7697023999999</v>
      </c>
      <c r="O190" s="77">
        <v>228.5848968</v>
      </c>
      <c r="P190" s="77">
        <v>0</v>
      </c>
      <c r="Q190" s="77">
        <v>0</v>
      </c>
      <c r="R190" s="77">
        <v>77.261695118399999</v>
      </c>
      <c r="S190" s="77">
        <v>174.332557393488</v>
      </c>
      <c r="T190" s="78">
        <v>67.225080903664306</v>
      </c>
      <c r="V190" s="77">
        <v>592.84</v>
      </c>
      <c r="W190" s="77">
        <v>8249.2178495999997</v>
      </c>
    </row>
    <row r="191" spans="1:34" ht="15" thickBot="1" x14ac:dyDescent="0.25">
      <c r="A191" s="63"/>
      <c r="B191" s="64" t="s">
        <v>362</v>
      </c>
      <c r="C191" s="65" t="s">
        <v>363</v>
      </c>
      <c r="D191" s="65" t="s">
        <v>38</v>
      </c>
      <c r="E191" s="66">
        <v>1.0416000000000001</v>
      </c>
      <c r="F191" s="66">
        <v>15.653164800000001</v>
      </c>
      <c r="G191" s="66"/>
      <c r="H191" s="66"/>
      <c r="I191" s="66">
        <f t="shared" si="244"/>
        <v>0</v>
      </c>
      <c r="J191" s="66">
        <f t="shared" si="245"/>
        <v>15.653164800000001</v>
      </c>
      <c r="K191" s="1">
        <v>338</v>
      </c>
      <c r="L191" s="1">
        <v>338</v>
      </c>
      <c r="M191" s="1">
        <v>5290.7697023999999</v>
      </c>
      <c r="N191" s="1">
        <v>5290.7697023999999</v>
      </c>
      <c r="O191" s="1"/>
      <c r="P191" s="1"/>
      <c r="Q191" s="1"/>
      <c r="R191" s="1"/>
      <c r="S191" s="1"/>
      <c r="T191" s="1"/>
      <c r="V191" s="1">
        <v>527</v>
      </c>
      <c r="W191" s="1">
        <v>8249.2178495999997</v>
      </c>
      <c r="X191" s="15">
        <f t="shared" ref="X191" si="345">V191/L191</f>
        <v>1.5591715976331362</v>
      </c>
      <c r="Y191" s="15">
        <f t="shared" ref="Y191" si="346">X191-AF191</f>
        <v>1.5335195860943029</v>
      </c>
      <c r="Z191" s="16">
        <f t="shared" ref="Z191" si="347">K191*Y191</f>
        <v>518.32962009987443</v>
      </c>
      <c r="AA191" s="16">
        <f t="shared" ref="AA191" si="348">Z191-K191</f>
        <v>180.32962009987443</v>
      </c>
      <c r="AB191" s="16">
        <f t="shared" ref="AB191" si="349">J191*AA191</f>
        <v>2822.729261744727</v>
      </c>
      <c r="AC191" s="15">
        <f t="shared" ref="AC191" si="350">104.584835545197%-100%</f>
        <v>4.5848355451969969E-2</v>
      </c>
      <c r="AD191" s="15">
        <f t="shared" ref="AD191" si="351">101.199262415129%-100%</f>
        <v>1.1992624151289988E-2</v>
      </c>
      <c r="AE191" s="15">
        <f t="shared" ref="AE191" si="352">101.911505501324%-100%</f>
        <v>1.9115055013239957E-2</v>
      </c>
      <c r="AF191" s="15">
        <f t="shared" ref="AF191" si="353">AVERAGE(AC191:AE191)</f>
        <v>2.5652011538833303E-2</v>
      </c>
      <c r="AH191" s="21"/>
    </row>
    <row r="192" spans="1:34" ht="15" thickBot="1" x14ac:dyDescent="0.25">
      <c r="A192" s="8">
        <v>51</v>
      </c>
      <c r="B192" s="9" t="s">
        <v>364</v>
      </c>
      <c r="C192" s="10" t="s">
        <v>365</v>
      </c>
      <c r="D192" s="10" t="s">
        <v>38</v>
      </c>
      <c r="E192" s="11">
        <v>0</v>
      </c>
      <c r="F192" s="11">
        <v>22.928000000000001</v>
      </c>
      <c r="G192" s="11"/>
      <c r="H192" s="11"/>
      <c r="I192" s="11">
        <f t="shared" si="244"/>
        <v>0</v>
      </c>
      <c r="J192" s="11">
        <f t="shared" si="245"/>
        <v>22.928000000000001</v>
      </c>
      <c r="K192" s="12">
        <v>224.27</v>
      </c>
      <c r="L192" s="12">
        <v>166.01</v>
      </c>
      <c r="M192" s="12">
        <v>3806.28</v>
      </c>
      <c r="N192" s="12">
        <v>1635.9036288</v>
      </c>
      <c r="O192" s="12">
        <v>661.84423360000005</v>
      </c>
      <c r="P192" s="12">
        <v>0</v>
      </c>
      <c r="Q192" s="12">
        <v>0</v>
      </c>
      <c r="R192" s="12">
        <v>223.70335095679999</v>
      </c>
      <c r="S192" s="12">
        <v>691.216975517376</v>
      </c>
      <c r="T192" s="13">
        <v>266.54296705038502</v>
      </c>
      <c r="V192" s="12">
        <v>195.02</v>
      </c>
      <c r="W192" s="12">
        <v>1846.9879679999999</v>
      </c>
    </row>
    <row r="193" spans="1:34" ht="15" thickBot="1" x14ac:dyDescent="0.25">
      <c r="A193" s="63"/>
      <c r="B193" s="64" t="s">
        <v>366</v>
      </c>
      <c r="C193" s="65" t="s">
        <v>367</v>
      </c>
      <c r="D193" s="65" t="s">
        <v>38</v>
      </c>
      <c r="E193" s="66">
        <v>3.8359999999999998E-2</v>
      </c>
      <c r="F193" s="66">
        <v>0.87951807999999998</v>
      </c>
      <c r="G193" s="66"/>
      <c r="H193" s="66"/>
      <c r="I193" s="66">
        <f t="shared" si="244"/>
        <v>0</v>
      </c>
      <c r="J193" s="66">
        <f t="shared" si="245"/>
        <v>0.87951807999999998</v>
      </c>
      <c r="K193" s="1">
        <v>1860</v>
      </c>
      <c r="L193" s="1">
        <v>1860</v>
      </c>
      <c r="M193" s="1">
        <v>1635.9036288</v>
      </c>
      <c r="N193" s="1">
        <v>1635.9036288</v>
      </c>
      <c r="O193" s="1"/>
      <c r="P193" s="1"/>
      <c r="Q193" s="1"/>
      <c r="R193" s="1"/>
      <c r="S193" s="1"/>
      <c r="T193" s="1"/>
      <c r="V193" s="1">
        <v>2100</v>
      </c>
      <c r="W193" s="1">
        <v>1846.9879679999999</v>
      </c>
      <c r="X193" s="15">
        <f t="shared" ref="X193" si="354">V193/L193</f>
        <v>1.1290322580645162</v>
      </c>
      <c r="Y193" s="15">
        <f t="shared" ref="Y193" si="355">X193-AF193</f>
        <v>1.103380246525683</v>
      </c>
      <c r="Z193" s="16">
        <f t="shared" ref="Z193" si="356">K193*Y193</f>
        <v>2052.2872585377704</v>
      </c>
      <c r="AA193" s="16">
        <f t="shared" ref="AA193" si="357">Z193-K193</f>
        <v>192.28725853777041</v>
      </c>
      <c r="AB193" s="16">
        <f t="shared" ref="AB193" si="358">J193*AA193</f>
        <v>169.12012043760345</v>
      </c>
      <c r="AC193" s="15">
        <f t="shared" ref="AC193" si="359">104.584835545197%-100%</f>
        <v>4.5848355451969969E-2</v>
      </c>
      <c r="AD193" s="15">
        <f t="shared" ref="AD193" si="360">101.199262415129%-100%</f>
        <v>1.1992624151289988E-2</v>
      </c>
      <c r="AE193" s="15">
        <f t="shared" ref="AE193" si="361">101.911505501324%-100%</f>
        <v>1.9115055013239957E-2</v>
      </c>
      <c r="AF193" s="15">
        <f t="shared" ref="AF193" si="362">AVERAGE(AC193:AE193)</f>
        <v>2.5652011538833303E-2</v>
      </c>
      <c r="AH193" s="21"/>
    </row>
    <row r="194" spans="1:34" x14ac:dyDescent="0.2">
      <c r="A194" s="67">
        <v>52</v>
      </c>
      <c r="B194" s="68" t="s">
        <v>368</v>
      </c>
      <c r="C194" s="69" t="s">
        <v>369</v>
      </c>
      <c r="D194" s="69" t="s">
        <v>38</v>
      </c>
      <c r="E194" s="70">
        <v>0</v>
      </c>
      <c r="F194" s="70">
        <v>22.928000000000001</v>
      </c>
      <c r="G194" s="70"/>
      <c r="H194" s="70"/>
      <c r="I194" s="70">
        <f t="shared" si="244"/>
        <v>0</v>
      </c>
      <c r="J194" s="70">
        <f t="shared" si="245"/>
        <v>22.928000000000001</v>
      </c>
      <c r="K194" s="71">
        <v>138.01</v>
      </c>
      <c r="L194" s="71">
        <v>50.56</v>
      </c>
      <c r="M194" s="71">
        <v>1159.24</v>
      </c>
      <c r="N194" s="71">
        <v>0</v>
      </c>
      <c r="O194" s="71">
        <v>347.9988912</v>
      </c>
      <c r="P194" s="71">
        <v>97.407315199999999</v>
      </c>
      <c r="Q194" s="71">
        <v>84.604320000000001</v>
      </c>
      <c r="R194" s="71">
        <v>117.62362522559999</v>
      </c>
      <c r="S194" s="71">
        <v>369.15146642659198</v>
      </c>
      <c r="T194" s="72">
        <v>142.34998652730701</v>
      </c>
      <c r="V194" s="71">
        <v>61.34</v>
      </c>
      <c r="W194" s="71">
        <v>0</v>
      </c>
    </row>
    <row r="195" spans="1:34" ht="15" thickBot="1" x14ac:dyDescent="0.25">
      <c r="A195" s="73">
        <v>53</v>
      </c>
      <c r="B195" s="74" t="s">
        <v>370</v>
      </c>
      <c r="C195" s="75" t="s">
        <v>371</v>
      </c>
      <c r="D195" s="75" t="s">
        <v>38</v>
      </c>
      <c r="E195" s="76">
        <v>0</v>
      </c>
      <c r="F195" s="76">
        <v>4.92</v>
      </c>
      <c r="G195" s="76"/>
      <c r="H195" s="76"/>
      <c r="I195" s="76">
        <f t="shared" si="244"/>
        <v>0</v>
      </c>
      <c r="J195" s="76">
        <f t="shared" si="245"/>
        <v>4.92</v>
      </c>
      <c r="K195" s="77">
        <v>258.77</v>
      </c>
      <c r="L195" s="77">
        <v>165.39</v>
      </c>
      <c r="M195" s="77">
        <v>813.72</v>
      </c>
      <c r="N195" s="77">
        <v>392.56089600000001</v>
      </c>
      <c r="O195" s="77">
        <v>126.40759199999999</v>
      </c>
      <c r="P195" s="77">
        <v>0</v>
      </c>
      <c r="Q195" s="77">
        <v>0</v>
      </c>
      <c r="R195" s="77">
        <v>42.725766096000001</v>
      </c>
      <c r="S195" s="77">
        <v>134.12519411471999</v>
      </c>
      <c r="T195" s="78">
        <v>51.720557309500798</v>
      </c>
      <c r="V195" s="77">
        <v>194.14</v>
      </c>
      <c r="W195" s="77">
        <v>445.40563200000003</v>
      </c>
    </row>
    <row r="196" spans="1:34" ht="15" thickBot="1" x14ac:dyDescent="0.25">
      <c r="A196" s="63"/>
      <c r="B196" s="64" t="s">
        <v>372</v>
      </c>
      <c r="C196" s="65" t="s">
        <v>373</v>
      </c>
      <c r="D196" s="65" t="s">
        <v>38</v>
      </c>
      <c r="E196" s="66">
        <v>3.8359999999999998E-2</v>
      </c>
      <c r="F196" s="66">
        <v>0.18873119999999999</v>
      </c>
      <c r="G196" s="66"/>
      <c r="H196" s="66"/>
      <c r="I196" s="66">
        <f t="shared" si="244"/>
        <v>0</v>
      </c>
      <c r="J196" s="66">
        <f t="shared" si="245"/>
        <v>0.18873119999999999</v>
      </c>
      <c r="K196" s="1">
        <v>2080</v>
      </c>
      <c r="L196" s="1">
        <v>2080</v>
      </c>
      <c r="M196" s="1">
        <v>392.56089600000001</v>
      </c>
      <c r="N196" s="1">
        <v>392.56089600000001</v>
      </c>
      <c r="O196" s="1"/>
      <c r="P196" s="1"/>
      <c r="Q196" s="1"/>
      <c r="R196" s="1"/>
      <c r="S196" s="1"/>
      <c r="T196" s="1"/>
      <c r="V196" s="1">
        <v>2360</v>
      </c>
      <c r="W196" s="1">
        <v>445.40563200000003</v>
      </c>
      <c r="X196" s="15">
        <f t="shared" ref="X196" si="363">V196/L196</f>
        <v>1.1346153846153846</v>
      </c>
      <c r="Y196" s="15">
        <f t="shared" ref="Y196" si="364">X196-AF196</f>
        <v>1.1089633730765514</v>
      </c>
      <c r="Z196" s="16">
        <f t="shared" ref="Z196" si="365">K196*Y196</f>
        <v>2306.6438159992267</v>
      </c>
      <c r="AA196" s="16">
        <f t="shared" ref="AA196" si="366">Z196-K196</f>
        <v>226.64381599922672</v>
      </c>
      <c r="AB196" s="16">
        <f t="shared" ref="AB196" si="367">J196*AA196</f>
        <v>42.774759366113251</v>
      </c>
      <c r="AC196" s="15">
        <f t="shared" ref="AC196" si="368">104.584835545197%-100%</f>
        <v>4.5848355451969969E-2</v>
      </c>
      <c r="AD196" s="15">
        <f t="shared" ref="AD196" si="369">101.199262415129%-100%</f>
        <v>1.1992624151289988E-2</v>
      </c>
      <c r="AE196" s="15">
        <f t="shared" ref="AE196" si="370">101.911505501324%-100%</f>
        <v>1.9115055013239957E-2</v>
      </c>
      <c r="AF196" s="15">
        <f t="shared" ref="AF196" si="371">AVERAGE(AC196:AE196)</f>
        <v>2.5652011538833303E-2</v>
      </c>
      <c r="AH196" s="21"/>
    </row>
    <row r="197" spans="1:34" x14ac:dyDescent="0.2">
      <c r="A197" s="67">
        <v>54</v>
      </c>
      <c r="B197" s="68" t="s">
        <v>374</v>
      </c>
      <c r="C197" s="69" t="s">
        <v>375</v>
      </c>
      <c r="D197" s="69" t="s">
        <v>38</v>
      </c>
      <c r="E197" s="70">
        <v>0</v>
      </c>
      <c r="F197" s="70">
        <v>4.92</v>
      </c>
      <c r="G197" s="70"/>
      <c r="H197" s="70"/>
      <c r="I197" s="70">
        <f t="shared" si="244"/>
        <v>0</v>
      </c>
      <c r="J197" s="70">
        <f t="shared" si="245"/>
        <v>4.92</v>
      </c>
      <c r="K197" s="71">
        <v>149.51</v>
      </c>
      <c r="L197" s="71">
        <v>44.72</v>
      </c>
      <c r="M197" s="71">
        <v>220.02</v>
      </c>
      <c r="N197" s="71">
        <v>0</v>
      </c>
      <c r="O197" s="71">
        <v>63.285468000000002</v>
      </c>
      <c r="P197" s="71">
        <v>20.098199999999999</v>
      </c>
      <c r="Q197" s="71">
        <v>18.154800000000002</v>
      </c>
      <c r="R197" s="71">
        <v>21.390488183999999</v>
      </c>
      <c r="S197" s="71">
        <v>70.069505024880002</v>
      </c>
      <c r="T197" s="72">
        <v>27.0197845692432</v>
      </c>
      <c r="V197" s="71">
        <v>54.31</v>
      </c>
      <c r="W197" s="71">
        <v>0</v>
      </c>
    </row>
    <row r="198" spans="1:34" x14ac:dyDescent="0.2">
      <c r="A198" s="87">
        <v>55</v>
      </c>
      <c r="B198" s="88" t="s">
        <v>376</v>
      </c>
      <c r="C198" s="89" t="s">
        <v>377</v>
      </c>
      <c r="D198" s="89" t="s">
        <v>38</v>
      </c>
      <c r="E198" s="90">
        <v>0</v>
      </c>
      <c r="F198" s="90">
        <v>4.92</v>
      </c>
      <c r="G198" s="90"/>
      <c r="H198" s="90"/>
      <c r="I198" s="90">
        <f t="shared" si="244"/>
        <v>0</v>
      </c>
      <c r="J198" s="90">
        <f t="shared" si="245"/>
        <v>4.92</v>
      </c>
      <c r="K198" s="91">
        <v>115.01</v>
      </c>
      <c r="L198" s="91">
        <v>115.01</v>
      </c>
      <c r="M198" s="91">
        <v>565.85</v>
      </c>
      <c r="N198" s="91">
        <v>0</v>
      </c>
      <c r="O198" s="91">
        <v>0</v>
      </c>
      <c r="P198" s="91">
        <v>0</v>
      </c>
      <c r="Q198" s="91">
        <v>0</v>
      </c>
      <c r="R198" s="91">
        <v>0</v>
      </c>
      <c r="S198" s="91">
        <v>0</v>
      </c>
      <c r="T198" s="92">
        <v>0</v>
      </c>
      <c r="V198" s="91">
        <v>115.01</v>
      </c>
      <c r="W198" s="91">
        <v>0</v>
      </c>
    </row>
    <row r="199" spans="1:34" ht="15" thickBot="1" x14ac:dyDescent="0.25">
      <c r="A199" s="73">
        <v>56</v>
      </c>
      <c r="B199" s="74" t="s">
        <v>378</v>
      </c>
      <c r="C199" s="75" t="s">
        <v>379</v>
      </c>
      <c r="D199" s="75" t="s">
        <v>139</v>
      </c>
      <c r="E199" s="76">
        <v>0</v>
      </c>
      <c r="F199" s="76">
        <v>0.65800000000000003</v>
      </c>
      <c r="G199" s="76"/>
      <c r="H199" s="76"/>
      <c r="I199" s="76">
        <f t="shared" si="244"/>
        <v>0</v>
      </c>
      <c r="J199" s="76">
        <f t="shared" si="245"/>
        <v>0.65800000000000003</v>
      </c>
      <c r="K199" s="77">
        <v>37377.629999999997</v>
      </c>
      <c r="L199" s="77">
        <v>42249.24</v>
      </c>
      <c r="M199" s="77">
        <v>27800</v>
      </c>
      <c r="N199" s="77">
        <v>19981.574961599999</v>
      </c>
      <c r="O199" s="77">
        <v>2847.9586267999998</v>
      </c>
      <c r="P199" s="77">
        <v>0</v>
      </c>
      <c r="Q199" s="77">
        <v>0</v>
      </c>
      <c r="R199" s="77">
        <v>962.61001585839995</v>
      </c>
      <c r="S199" s="77">
        <v>2489.94369030809</v>
      </c>
      <c r="T199" s="78">
        <v>960.15723356090803</v>
      </c>
      <c r="V199" s="77">
        <v>62937.27</v>
      </c>
      <c r="W199" s="77">
        <v>31949.167891199999</v>
      </c>
    </row>
    <row r="200" spans="1:34" ht="18" x14ac:dyDescent="0.2">
      <c r="A200" s="63"/>
      <c r="B200" s="64" t="s">
        <v>221</v>
      </c>
      <c r="C200" s="65" t="s">
        <v>222</v>
      </c>
      <c r="D200" s="65" t="s">
        <v>139</v>
      </c>
      <c r="E200" s="66">
        <v>0.10299999999999999</v>
      </c>
      <c r="F200" s="66">
        <v>6.7774000000000001E-2</v>
      </c>
      <c r="G200" s="66"/>
      <c r="H200" s="66"/>
      <c r="I200" s="66">
        <f t="shared" si="244"/>
        <v>0</v>
      </c>
      <c r="J200" s="66">
        <f t="shared" si="245"/>
        <v>6.7774000000000001E-2</v>
      </c>
      <c r="K200" s="1">
        <v>30300</v>
      </c>
      <c r="L200" s="1">
        <v>30300</v>
      </c>
      <c r="M200" s="1">
        <v>2053.5522000000001</v>
      </c>
      <c r="N200" s="1">
        <v>2053.5522000000001</v>
      </c>
      <c r="O200" s="1"/>
      <c r="P200" s="1"/>
      <c r="Q200" s="1"/>
      <c r="R200" s="1"/>
      <c r="S200" s="1"/>
      <c r="T200" s="1"/>
      <c r="V200" s="1">
        <v>51100</v>
      </c>
      <c r="W200" s="1">
        <v>3463.2514000000001</v>
      </c>
      <c r="X200" s="15">
        <f t="shared" ref="X200:X203" si="372">V200/L200</f>
        <v>1.6864686468646866</v>
      </c>
      <c r="Y200" s="15">
        <f t="shared" ref="Y200:Y203" si="373">X200-AF200</f>
        <v>1.6608166353258533</v>
      </c>
      <c r="Z200" s="16">
        <f t="shared" ref="Z200:Z203" si="374">K200*Y200</f>
        <v>50322.744050373352</v>
      </c>
      <c r="AA200" s="16">
        <f t="shared" ref="AA200:AA203" si="375">Z200-K200</f>
        <v>20022.744050373352</v>
      </c>
      <c r="AB200" s="16">
        <f t="shared" ref="AB200:AB203" si="376">J200*AA200</f>
        <v>1357.0214552700036</v>
      </c>
      <c r="AC200" s="15">
        <f t="shared" ref="AC200:AC214" si="377">104.584835545197%-100%</f>
        <v>4.5848355451969969E-2</v>
      </c>
      <c r="AD200" s="15">
        <f t="shared" ref="AD200:AD214" si="378">101.199262415129%-100%</f>
        <v>1.1992624151289988E-2</v>
      </c>
      <c r="AE200" s="15">
        <f t="shared" ref="AE200:AE214" si="379">101.911505501324%-100%</f>
        <v>1.9115055013239957E-2</v>
      </c>
      <c r="AF200" s="15">
        <f t="shared" ref="AF200:AF203" si="380">AVERAGE(AC200:AE200)</f>
        <v>2.5652011538833303E-2</v>
      </c>
      <c r="AH200" s="21"/>
    </row>
    <row r="201" spans="1:34" ht="18" x14ac:dyDescent="0.2">
      <c r="A201" s="63"/>
      <c r="B201" s="64" t="s">
        <v>176</v>
      </c>
      <c r="C201" s="65" t="s">
        <v>177</v>
      </c>
      <c r="D201" s="65" t="s">
        <v>139</v>
      </c>
      <c r="E201" s="66">
        <v>0.92700000000000005</v>
      </c>
      <c r="F201" s="66">
        <v>0.60996600000000001</v>
      </c>
      <c r="G201" s="66"/>
      <c r="H201" s="66"/>
      <c r="I201" s="66">
        <f t="shared" si="244"/>
        <v>0</v>
      </c>
      <c r="J201" s="66">
        <f t="shared" si="245"/>
        <v>0.60996600000000001</v>
      </c>
      <c r="K201" s="1">
        <v>26600</v>
      </c>
      <c r="L201" s="1">
        <v>26600</v>
      </c>
      <c r="M201" s="1">
        <v>16225.095600000001</v>
      </c>
      <c r="N201" s="1">
        <v>16225.095600000001</v>
      </c>
      <c r="O201" s="1"/>
      <c r="P201" s="1"/>
      <c r="Q201" s="1"/>
      <c r="R201" s="1"/>
      <c r="S201" s="1"/>
      <c r="T201" s="1"/>
      <c r="V201" s="1">
        <v>43100</v>
      </c>
      <c r="W201" s="1">
        <v>26289.534599999999</v>
      </c>
      <c r="X201" s="15">
        <f t="shared" si="372"/>
        <v>1.6203007518796992</v>
      </c>
      <c r="Y201" s="15">
        <f t="shared" si="373"/>
        <v>1.594648740340866</v>
      </c>
      <c r="Z201" s="16">
        <f t="shared" si="374"/>
        <v>42417.656493067036</v>
      </c>
      <c r="AA201" s="16">
        <f t="shared" si="375"/>
        <v>15817.656493067036</v>
      </c>
      <c r="AB201" s="16">
        <f t="shared" si="376"/>
        <v>9648.2326604501268</v>
      </c>
      <c r="AC201" s="15">
        <f t="shared" si="377"/>
        <v>4.5848355451969969E-2</v>
      </c>
      <c r="AD201" s="15">
        <f t="shared" si="378"/>
        <v>1.1992624151289988E-2</v>
      </c>
      <c r="AE201" s="15">
        <f t="shared" si="379"/>
        <v>1.9115055013239957E-2</v>
      </c>
      <c r="AF201" s="15">
        <f t="shared" si="380"/>
        <v>2.5652011538833303E-2</v>
      </c>
      <c r="AH201" s="21"/>
    </row>
    <row r="202" spans="1:34" x14ac:dyDescent="0.2">
      <c r="A202" s="63"/>
      <c r="B202" s="64" t="s">
        <v>180</v>
      </c>
      <c r="C202" s="65" t="s">
        <v>181</v>
      </c>
      <c r="D202" s="65" t="s">
        <v>98</v>
      </c>
      <c r="E202" s="66">
        <v>12.672000000000001</v>
      </c>
      <c r="F202" s="66">
        <v>8.3381760000000007</v>
      </c>
      <c r="G202" s="66"/>
      <c r="H202" s="66"/>
      <c r="I202" s="66">
        <f t="shared" si="244"/>
        <v>0</v>
      </c>
      <c r="J202" s="66">
        <f t="shared" si="245"/>
        <v>8.3381760000000007</v>
      </c>
      <c r="K202" s="1">
        <v>34.1</v>
      </c>
      <c r="L202" s="1">
        <v>34.1</v>
      </c>
      <c r="M202" s="1">
        <v>284.33180160000001</v>
      </c>
      <c r="N202" s="1">
        <v>284.33180160000001</v>
      </c>
      <c r="O202" s="1"/>
      <c r="P202" s="1"/>
      <c r="Q202" s="1"/>
      <c r="R202" s="1"/>
      <c r="S202" s="1"/>
      <c r="T202" s="1"/>
      <c r="V202" s="1">
        <v>56.2</v>
      </c>
      <c r="W202" s="1">
        <v>468.60549120000002</v>
      </c>
      <c r="X202" s="15">
        <f t="shared" si="372"/>
        <v>1.6480938416422288</v>
      </c>
      <c r="Y202" s="15">
        <f t="shared" si="373"/>
        <v>1.6224418301033956</v>
      </c>
      <c r="Z202" s="16">
        <f t="shared" si="374"/>
        <v>55.325266406525792</v>
      </c>
      <c r="AA202" s="16">
        <f t="shared" si="375"/>
        <v>21.22526640652579</v>
      </c>
      <c r="AB202" s="16">
        <f t="shared" si="376"/>
        <v>176.98000694449959</v>
      </c>
      <c r="AC202" s="15">
        <f t="shared" si="377"/>
        <v>4.5848355451969969E-2</v>
      </c>
      <c r="AD202" s="15">
        <f t="shared" si="378"/>
        <v>1.1992624151289988E-2</v>
      </c>
      <c r="AE202" s="15">
        <f t="shared" si="379"/>
        <v>1.9115055013239957E-2</v>
      </c>
      <c r="AF202" s="15">
        <f t="shared" si="380"/>
        <v>2.5652011538833303E-2</v>
      </c>
      <c r="AH202" s="21"/>
    </row>
    <row r="203" spans="1:34" ht="18.5" thickBot="1" x14ac:dyDescent="0.25">
      <c r="A203" s="63"/>
      <c r="B203" s="64" t="s">
        <v>182</v>
      </c>
      <c r="C203" s="65" t="s">
        <v>183</v>
      </c>
      <c r="D203" s="65" t="s">
        <v>184</v>
      </c>
      <c r="E203" s="66">
        <v>1.3819999999999999</v>
      </c>
      <c r="F203" s="66">
        <v>0.90935600000000005</v>
      </c>
      <c r="G203" s="66"/>
      <c r="H203" s="66"/>
      <c r="I203" s="66">
        <f t="shared" si="244"/>
        <v>0</v>
      </c>
      <c r="J203" s="66">
        <f t="shared" si="245"/>
        <v>0.90935600000000005</v>
      </c>
      <c r="K203" s="1">
        <v>1560</v>
      </c>
      <c r="L203" s="1">
        <v>1560</v>
      </c>
      <c r="M203" s="1">
        <v>1418.59536</v>
      </c>
      <c r="N203" s="1">
        <v>1418.59536</v>
      </c>
      <c r="O203" s="1"/>
      <c r="P203" s="1"/>
      <c r="Q203" s="1"/>
      <c r="R203" s="1"/>
      <c r="S203" s="1"/>
      <c r="T203" s="1"/>
      <c r="V203" s="1">
        <v>1900</v>
      </c>
      <c r="W203" s="1">
        <v>1727.7764</v>
      </c>
      <c r="X203" s="15">
        <f t="shared" si="372"/>
        <v>1.2179487179487178</v>
      </c>
      <c r="Y203" s="15">
        <f t="shared" si="373"/>
        <v>1.1922967064098846</v>
      </c>
      <c r="Z203" s="16">
        <f t="shared" si="374"/>
        <v>1859.98286199942</v>
      </c>
      <c r="AA203" s="16">
        <f t="shared" si="375"/>
        <v>299.98286199942004</v>
      </c>
      <c r="AB203" s="16">
        <f t="shared" si="376"/>
        <v>272.79121545634462</v>
      </c>
      <c r="AC203" s="15">
        <f t="shared" si="377"/>
        <v>4.5848355451969969E-2</v>
      </c>
      <c r="AD203" s="15">
        <f t="shared" si="378"/>
        <v>1.1992624151289988E-2</v>
      </c>
      <c r="AE203" s="15">
        <f t="shared" si="379"/>
        <v>1.9115055013239957E-2</v>
      </c>
      <c r="AF203" s="15">
        <f t="shared" si="380"/>
        <v>2.5652011538833303E-2</v>
      </c>
      <c r="AH203" s="21"/>
    </row>
    <row r="204" spans="1:34" ht="15" thickBot="1" x14ac:dyDescent="0.25">
      <c r="A204" s="8">
        <v>57</v>
      </c>
      <c r="B204" s="9" t="s">
        <v>380</v>
      </c>
      <c r="C204" s="10" t="s">
        <v>381</v>
      </c>
      <c r="D204" s="10" t="s">
        <v>139</v>
      </c>
      <c r="E204" s="11">
        <v>0</v>
      </c>
      <c r="F204" s="11">
        <v>1.8540000000000001</v>
      </c>
      <c r="G204" s="11"/>
      <c r="H204" s="11"/>
      <c r="I204" s="11">
        <f t="shared" si="244"/>
        <v>0</v>
      </c>
      <c r="J204" s="11">
        <f t="shared" si="245"/>
        <v>1.8540000000000001</v>
      </c>
      <c r="K204" s="12">
        <v>17251.21</v>
      </c>
      <c r="L204" s="12">
        <v>17251.21</v>
      </c>
      <c r="M204" s="12">
        <v>31983.74</v>
      </c>
      <c r="N204" s="12">
        <v>0</v>
      </c>
      <c r="O204" s="12">
        <v>0</v>
      </c>
      <c r="P204" s="12">
        <v>0</v>
      </c>
      <c r="Q204" s="12">
        <v>0</v>
      </c>
      <c r="R204" s="12">
        <v>0</v>
      </c>
      <c r="S204" s="12">
        <v>0</v>
      </c>
      <c r="T204" s="13">
        <v>0</v>
      </c>
      <c r="V204" s="12">
        <v>17251.21</v>
      </c>
      <c r="W204" s="12">
        <v>0</v>
      </c>
    </row>
    <row r="205" spans="1:34" ht="15" thickBot="1" x14ac:dyDescent="0.25">
      <c r="A205" s="2">
        <v>58</v>
      </c>
      <c r="B205" s="3" t="s">
        <v>382</v>
      </c>
      <c r="C205" s="4" t="s">
        <v>383</v>
      </c>
      <c r="D205" s="4" t="s">
        <v>139</v>
      </c>
      <c r="E205" s="5">
        <v>0</v>
      </c>
      <c r="F205" s="5">
        <v>1.8540000000000001</v>
      </c>
      <c r="G205" s="5"/>
      <c r="H205" s="5"/>
      <c r="I205" s="5">
        <f t="shared" si="244"/>
        <v>0</v>
      </c>
      <c r="J205" s="5">
        <f t="shared" si="245"/>
        <v>1.8540000000000001</v>
      </c>
      <c r="K205" s="6">
        <v>48303.39</v>
      </c>
      <c r="L205" s="6">
        <v>29400</v>
      </c>
      <c r="M205" s="6">
        <v>54507.6</v>
      </c>
      <c r="N205" s="6">
        <v>54507.6</v>
      </c>
      <c r="O205" s="6">
        <v>0</v>
      </c>
      <c r="P205" s="6">
        <v>0</v>
      </c>
      <c r="Q205" s="6">
        <v>0</v>
      </c>
      <c r="R205" s="6">
        <v>0</v>
      </c>
      <c r="S205" s="6">
        <v>0</v>
      </c>
      <c r="T205" s="6">
        <v>0</v>
      </c>
      <c r="V205" s="6">
        <v>42500</v>
      </c>
      <c r="W205" s="6">
        <v>78795</v>
      </c>
      <c r="X205" s="15">
        <f t="shared" ref="X205" si="381">V205/L205</f>
        <v>1.4455782312925169</v>
      </c>
      <c r="Y205" s="15">
        <f t="shared" ref="Y205" si="382">X205-AF205</f>
        <v>1.4199262197536837</v>
      </c>
      <c r="Z205" s="16">
        <f t="shared" ref="Z205" si="383">K205*Y205</f>
        <v>68587.249963987881</v>
      </c>
      <c r="AA205" s="16">
        <f t="shared" ref="AA205" si="384">Z205-K205</f>
        <v>20283.859963987881</v>
      </c>
      <c r="AB205" s="16">
        <f t="shared" ref="AB205" si="385">J205*AA205</f>
        <v>37606.276373233537</v>
      </c>
      <c r="AC205" s="15">
        <f t="shared" si="377"/>
        <v>4.5848355451969969E-2</v>
      </c>
      <c r="AD205" s="15">
        <f t="shared" si="378"/>
        <v>1.1992624151289988E-2</v>
      </c>
      <c r="AE205" s="15">
        <f t="shared" si="379"/>
        <v>1.9115055013239957E-2</v>
      </c>
      <c r="AF205" s="15">
        <f t="shared" ref="AF205" si="386">AVERAGE(AC205:AE205)</f>
        <v>2.5652011538833303E-2</v>
      </c>
      <c r="AH205" s="21"/>
    </row>
    <row r="206" spans="1:34" ht="15" thickBot="1" x14ac:dyDescent="0.25">
      <c r="A206" s="8">
        <v>59</v>
      </c>
      <c r="B206" s="9" t="s">
        <v>384</v>
      </c>
      <c r="C206" s="10" t="s">
        <v>385</v>
      </c>
      <c r="D206" s="10" t="s">
        <v>92</v>
      </c>
      <c r="E206" s="11">
        <v>0</v>
      </c>
      <c r="F206" s="11">
        <v>30.516999999999999</v>
      </c>
      <c r="G206" s="11"/>
      <c r="H206" s="11"/>
      <c r="I206" s="11">
        <f t="shared" si="244"/>
        <v>0</v>
      </c>
      <c r="J206" s="11">
        <f t="shared" si="245"/>
        <v>30.516999999999999</v>
      </c>
      <c r="K206" s="12">
        <v>4151.79</v>
      </c>
      <c r="L206" s="12">
        <v>3625.12</v>
      </c>
      <c r="M206" s="12">
        <v>110627.79</v>
      </c>
      <c r="N206" s="12">
        <v>95362.836661709996</v>
      </c>
      <c r="O206" s="12">
        <v>6374.2933056000002</v>
      </c>
      <c r="P206" s="12">
        <v>0</v>
      </c>
      <c r="Q206" s="12">
        <v>0</v>
      </c>
      <c r="R206" s="12">
        <v>2154.5111372928</v>
      </c>
      <c r="S206" s="12">
        <v>4861.4185324488999</v>
      </c>
      <c r="T206" s="13">
        <v>1874.63121654784</v>
      </c>
      <c r="V206" s="12">
        <v>4059.6</v>
      </c>
      <c r="W206" s="12">
        <v>105501.80901409</v>
      </c>
    </row>
    <row r="207" spans="1:34" x14ac:dyDescent="0.2">
      <c r="A207" s="63"/>
      <c r="B207" s="64" t="s">
        <v>187</v>
      </c>
      <c r="C207" s="65" t="s">
        <v>188</v>
      </c>
      <c r="D207" s="65" t="s">
        <v>92</v>
      </c>
      <c r="E207" s="66">
        <v>0.16339999999999999</v>
      </c>
      <c r="F207" s="66">
        <v>4.9864778000000003</v>
      </c>
      <c r="G207" s="66"/>
      <c r="H207" s="66"/>
      <c r="I207" s="66">
        <f t="shared" si="244"/>
        <v>0</v>
      </c>
      <c r="J207" s="66">
        <f t="shared" si="245"/>
        <v>4.9864778000000003</v>
      </c>
      <c r="K207" s="1">
        <v>45.7</v>
      </c>
      <c r="L207" s="1">
        <v>45.7</v>
      </c>
      <c r="M207" s="1">
        <v>227.88203546</v>
      </c>
      <c r="N207" s="1">
        <v>227.88203546</v>
      </c>
      <c r="O207" s="1"/>
      <c r="P207" s="1"/>
      <c r="Q207" s="1"/>
      <c r="R207" s="1"/>
      <c r="S207" s="1"/>
      <c r="T207" s="1"/>
      <c r="V207" s="1">
        <v>52.8</v>
      </c>
      <c r="W207" s="1">
        <v>263.28602783999997</v>
      </c>
      <c r="X207" s="15">
        <f t="shared" ref="X207:X209" si="387">V207/L207</f>
        <v>1.1553610503282274</v>
      </c>
      <c r="Y207" s="15">
        <f t="shared" ref="Y207:Y209" si="388">X207-AF207</f>
        <v>1.1297090387893942</v>
      </c>
      <c r="Z207" s="16">
        <f t="shared" ref="Z207:Z209" si="389">K207*Y207</f>
        <v>51.627703072675317</v>
      </c>
      <c r="AA207" s="16">
        <f t="shared" ref="AA207:AA209" si="390">Z207-K207</f>
        <v>5.9277030726753139</v>
      </c>
      <c r="AB207" s="16">
        <f t="shared" ref="AB207:AB209" si="391">J207*AA207</f>
        <v>29.55835977688724</v>
      </c>
      <c r="AC207" s="15">
        <f t="shared" si="377"/>
        <v>4.5848355451969969E-2</v>
      </c>
      <c r="AD207" s="15">
        <f t="shared" si="378"/>
        <v>1.1992624151289988E-2</v>
      </c>
      <c r="AE207" s="15">
        <f t="shared" si="379"/>
        <v>1.9115055013239957E-2</v>
      </c>
      <c r="AF207" s="15">
        <f t="shared" ref="AF207:AF209" si="392">AVERAGE(AC207:AE207)</f>
        <v>2.5652011538833303E-2</v>
      </c>
      <c r="AH207" s="21"/>
    </row>
    <row r="208" spans="1:34" x14ac:dyDescent="0.2">
      <c r="A208" s="63"/>
      <c r="B208" s="64" t="s">
        <v>189</v>
      </c>
      <c r="C208" s="65" t="s">
        <v>190</v>
      </c>
      <c r="D208" s="65" t="s">
        <v>92</v>
      </c>
      <c r="E208" s="66">
        <v>1.01</v>
      </c>
      <c r="F208" s="66">
        <v>30.82217</v>
      </c>
      <c r="G208" s="66"/>
      <c r="H208" s="66"/>
      <c r="I208" s="66">
        <f t="shared" si="244"/>
        <v>0</v>
      </c>
      <c r="J208" s="66">
        <f t="shared" si="245"/>
        <v>30.82217</v>
      </c>
      <c r="K208" s="1">
        <v>3080</v>
      </c>
      <c r="L208" s="1">
        <v>3080</v>
      </c>
      <c r="M208" s="1">
        <v>94932.283599999995</v>
      </c>
      <c r="N208" s="1">
        <v>94932.283599999995</v>
      </c>
      <c r="O208" s="1"/>
      <c r="P208" s="1"/>
      <c r="Q208" s="1"/>
      <c r="R208" s="1"/>
      <c r="S208" s="1"/>
      <c r="T208" s="1"/>
      <c r="V208" s="1">
        <v>3340</v>
      </c>
      <c r="W208" s="1">
        <v>104984.5834</v>
      </c>
      <c r="X208" s="15">
        <f t="shared" si="387"/>
        <v>1.0844155844155845</v>
      </c>
      <c r="Y208" s="15">
        <f t="shared" si="388"/>
        <v>1.0587635728767513</v>
      </c>
      <c r="Z208" s="16">
        <f t="shared" si="389"/>
        <v>3260.9918044603937</v>
      </c>
      <c r="AA208" s="16">
        <f t="shared" si="390"/>
        <v>180.99180446039372</v>
      </c>
      <c r="AB208" s="16">
        <f t="shared" si="391"/>
        <v>5578.560165685014</v>
      </c>
      <c r="AC208" s="15">
        <f t="shared" si="377"/>
        <v>4.5848355451969969E-2</v>
      </c>
      <c r="AD208" s="15">
        <f t="shared" si="378"/>
        <v>1.1992624151289988E-2</v>
      </c>
      <c r="AE208" s="15">
        <f t="shared" si="379"/>
        <v>1.9115055013239957E-2</v>
      </c>
      <c r="AF208" s="15">
        <f t="shared" si="392"/>
        <v>2.5652011538833303E-2</v>
      </c>
      <c r="AH208" s="21"/>
    </row>
    <row r="209" spans="1:34" ht="18.5" thickBot="1" x14ac:dyDescent="0.25">
      <c r="A209" s="63"/>
      <c r="B209" s="64" t="s">
        <v>191</v>
      </c>
      <c r="C209" s="65" t="s">
        <v>192</v>
      </c>
      <c r="D209" s="65" t="s">
        <v>38</v>
      </c>
      <c r="E209" s="66">
        <v>0.26250000000000001</v>
      </c>
      <c r="F209" s="66">
        <v>8.0107125000000003</v>
      </c>
      <c r="G209" s="66"/>
      <c r="H209" s="66"/>
      <c r="I209" s="66">
        <f t="shared" ref="I209:I272" si="393">H209*0.5</f>
        <v>0</v>
      </c>
      <c r="J209" s="66">
        <f t="shared" ref="J209:J272" si="394">F209-G209-I209</f>
        <v>8.0107125000000003</v>
      </c>
      <c r="K209" s="1">
        <v>25.3</v>
      </c>
      <c r="L209" s="1">
        <v>25.3</v>
      </c>
      <c r="M209" s="1">
        <v>202.67102625000001</v>
      </c>
      <c r="N209" s="1">
        <v>202.67102625000001</v>
      </c>
      <c r="O209" s="1"/>
      <c r="P209" s="1"/>
      <c r="Q209" s="1"/>
      <c r="R209" s="1"/>
      <c r="S209" s="1"/>
      <c r="T209" s="1"/>
      <c r="V209" s="1">
        <v>31.7</v>
      </c>
      <c r="W209" s="1">
        <v>253.93958624999999</v>
      </c>
      <c r="X209" s="15">
        <f t="shared" si="387"/>
        <v>1.2529644268774702</v>
      </c>
      <c r="Y209" s="15">
        <f t="shared" si="388"/>
        <v>1.227312415338637</v>
      </c>
      <c r="Z209" s="16">
        <f t="shared" si="389"/>
        <v>31.051004108067517</v>
      </c>
      <c r="AA209" s="16">
        <f t="shared" si="390"/>
        <v>5.7510041080675158</v>
      </c>
      <c r="AB209" s="16">
        <f t="shared" si="391"/>
        <v>46.069640496047803</v>
      </c>
      <c r="AC209" s="15">
        <f t="shared" si="377"/>
        <v>4.5848355451969969E-2</v>
      </c>
      <c r="AD209" s="15">
        <f t="shared" si="378"/>
        <v>1.1992624151289988E-2</v>
      </c>
      <c r="AE209" s="15">
        <f t="shared" si="379"/>
        <v>1.9115055013239957E-2</v>
      </c>
      <c r="AF209" s="15">
        <f t="shared" si="392"/>
        <v>2.5652011538833303E-2</v>
      </c>
      <c r="AH209" s="21"/>
    </row>
    <row r="210" spans="1:34" ht="15" thickBot="1" x14ac:dyDescent="0.25">
      <c r="A210" s="8">
        <v>60</v>
      </c>
      <c r="B210" s="9" t="s">
        <v>386</v>
      </c>
      <c r="C210" s="10" t="s">
        <v>387</v>
      </c>
      <c r="D210" s="10" t="s">
        <v>38</v>
      </c>
      <c r="E210" s="11">
        <v>0</v>
      </c>
      <c r="F210" s="11">
        <v>198.31</v>
      </c>
      <c r="G210" s="11"/>
      <c r="H210" s="11"/>
      <c r="I210" s="11">
        <f t="shared" si="393"/>
        <v>0</v>
      </c>
      <c r="J210" s="11">
        <f t="shared" si="394"/>
        <v>198.31</v>
      </c>
      <c r="K210" s="12">
        <v>690.05</v>
      </c>
      <c r="L210" s="12">
        <v>363.25</v>
      </c>
      <c r="M210" s="12">
        <v>72036.11</v>
      </c>
      <c r="N210" s="12">
        <v>17374.335719999999</v>
      </c>
      <c r="O210" s="12">
        <v>22216.768455000001</v>
      </c>
      <c r="P210" s="12">
        <v>0</v>
      </c>
      <c r="Q210" s="12">
        <v>0</v>
      </c>
      <c r="R210" s="12">
        <v>7509.26773779</v>
      </c>
      <c r="S210" s="12">
        <v>17408.421466890301</v>
      </c>
      <c r="T210" s="13">
        <v>6712.9316463552404</v>
      </c>
      <c r="V210" s="12">
        <v>464.81</v>
      </c>
      <c r="W210" s="12">
        <v>26500.323948000001</v>
      </c>
    </row>
    <row r="211" spans="1:34" x14ac:dyDescent="0.2">
      <c r="A211" s="63"/>
      <c r="B211" s="64" t="s">
        <v>96</v>
      </c>
      <c r="C211" s="65" t="s">
        <v>97</v>
      </c>
      <c r="D211" s="65" t="s">
        <v>98</v>
      </c>
      <c r="E211" s="66">
        <v>0.1</v>
      </c>
      <c r="F211" s="66">
        <v>19.831</v>
      </c>
      <c r="G211" s="66"/>
      <c r="H211" s="66"/>
      <c r="I211" s="66">
        <f t="shared" si="393"/>
        <v>0</v>
      </c>
      <c r="J211" s="66">
        <f t="shared" si="394"/>
        <v>19.831</v>
      </c>
      <c r="K211" s="1">
        <v>36.5</v>
      </c>
      <c r="L211" s="1">
        <v>36.5</v>
      </c>
      <c r="M211" s="1">
        <v>723.83150000000001</v>
      </c>
      <c r="N211" s="1">
        <v>723.83150000000001</v>
      </c>
      <c r="O211" s="1"/>
      <c r="P211" s="1"/>
      <c r="Q211" s="1"/>
      <c r="R211" s="1"/>
      <c r="S211" s="1"/>
      <c r="T211" s="1"/>
      <c r="V211" s="1">
        <v>57.6</v>
      </c>
      <c r="W211" s="1">
        <v>1142.2655999999999</v>
      </c>
      <c r="X211" s="15">
        <f t="shared" ref="X211:X214" si="395">V211/L211</f>
        <v>1.5780821917808219</v>
      </c>
      <c r="Y211" s="15">
        <f t="shared" ref="Y211:Y214" si="396">X211-AF211</f>
        <v>1.5524301802419886</v>
      </c>
      <c r="Z211" s="16">
        <f t="shared" ref="Z211:Z214" si="397">K211*Y211</f>
        <v>56.663701578832587</v>
      </c>
      <c r="AA211" s="16">
        <f t="shared" ref="AA211:AA214" si="398">Z211-K211</f>
        <v>20.163701578832587</v>
      </c>
      <c r="AB211" s="16">
        <f t="shared" ref="AB211:AB214" si="399">J211*AA211</f>
        <v>399.86636600982899</v>
      </c>
      <c r="AC211" s="15">
        <f t="shared" si="377"/>
        <v>4.5848355451969969E-2</v>
      </c>
      <c r="AD211" s="15">
        <f t="shared" si="378"/>
        <v>1.1992624151289988E-2</v>
      </c>
      <c r="AE211" s="15">
        <f t="shared" si="379"/>
        <v>1.9115055013239957E-2</v>
      </c>
      <c r="AF211" s="15">
        <f t="shared" ref="AF211:AF214" si="400">AVERAGE(AC211:AE211)</f>
        <v>2.5652011538833303E-2</v>
      </c>
      <c r="AH211" s="21"/>
    </row>
    <row r="212" spans="1:34" x14ac:dyDescent="0.2">
      <c r="A212" s="63"/>
      <c r="B212" s="64" t="s">
        <v>388</v>
      </c>
      <c r="C212" s="65" t="s">
        <v>389</v>
      </c>
      <c r="D212" s="65" t="s">
        <v>390</v>
      </c>
      <c r="E212" s="66">
        <v>0.24959999999999999</v>
      </c>
      <c r="F212" s="66">
        <v>49.498176000000001</v>
      </c>
      <c r="G212" s="66"/>
      <c r="H212" s="66"/>
      <c r="I212" s="66">
        <f t="shared" si="393"/>
        <v>0</v>
      </c>
      <c r="J212" s="66">
        <f t="shared" si="394"/>
        <v>49.498176000000001</v>
      </c>
      <c r="K212" s="1">
        <v>145</v>
      </c>
      <c r="L212" s="1">
        <v>145</v>
      </c>
      <c r="M212" s="1">
        <v>7177.2355200000002</v>
      </c>
      <c r="N212" s="1">
        <v>7177.2355200000002</v>
      </c>
      <c r="O212" s="1"/>
      <c r="P212" s="1"/>
      <c r="Q212" s="1"/>
      <c r="R212" s="1"/>
      <c r="S212" s="1"/>
      <c r="T212" s="1"/>
      <c r="V212" s="1">
        <v>188</v>
      </c>
      <c r="W212" s="1">
        <v>9305.6570879999999</v>
      </c>
      <c r="X212" s="15">
        <f t="shared" si="395"/>
        <v>1.296551724137931</v>
      </c>
      <c r="Y212" s="15">
        <f t="shared" si="396"/>
        <v>1.2708997125990977</v>
      </c>
      <c r="Z212" s="16">
        <f t="shared" si="397"/>
        <v>184.28045832686917</v>
      </c>
      <c r="AA212" s="16">
        <f t="shared" si="398"/>
        <v>39.280458326869166</v>
      </c>
      <c r="AB212" s="16">
        <f t="shared" si="399"/>
        <v>1944.3110396240356</v>
      </c>
      <c r="AC212" s="15">
        <f t="shared" si="377"/>
        <v>4.5848355451969969E-2</v>
      </c>
      <c r="AD212" s="15">
        <f t="shared" si="378"/>
        <v>1.1992624151289988E-2</v>
      </c>
      <c r="AE212" s="15">
        <f t="shared" si="379"/>
        <v>1.9115055013239957E-2</v>
      </c>
      <c r="AF212" s="15">
        <f t="shared" si="400"/>
        <v>2.5652011538833303E-2</v>
      </c>
      <c r="AH212" s="21"/>
    </row>
    <row r="213" spans="1:34" x14ac:dyDescent="0.2">
      <c r="A213" s="63"/>
      <c r="B213" s="64" t="s">
        <v>391</v>
      </c>
      <c r="C213" s="65" t="s">
        <v>392</v>
      </c>
      <c r="D213" s="65" t="s">
        <v>98</v>
      </c>
      <c r="E213" s="66">
        <v>0.05</v>
      </c>
      <c r="F213" s="66">
        <v>9.9154999999999998</v>
      </c>
      <c r="G213" s="66"/>
      <c r="H213" s="66"/>
      <c r="I213" s="66">
        <f t="shared" si="393"/>
        <v>0</v>
      </c>
      <c r="J213" s="66">
        <f t="shared" si="394"/>
        <v>9.9154999999999998</v>
      </c>
      <c r="K213" s="1">
        <v>44</v>
      </c>
      <c r="L213" s="1">
        <v>44</v>
      </c>
      <c r="M213" s="1">
        <v>436.28199999999998</v>
      </c>
      <c r="N213" s="1">
        <v>436.28199999999998</v>
      </c>
      <c r="O213" s="1"/>
      <c r="P213" s="1"/>
      <c r="Q213" s="1"/>
      <c r="R213" s="1"/>
      <c r="S213" s="1"/>
      <c r="T213" s="1"/>
      <c r="V213" s="1">
        <v>86.2</v>
      </c>
      <c r="W213" s="1">
        <v>854.71609999999998</v>
      </c>
      <c r="X213" s="15">
        <f t="shared" si="395"/>
        <v>1.9590909090909092</v>
      </c>
      <c r="Y213" s="15">
        <f t="shared" si="396"/>
        <v>1.933438897552076</v>
      </c>
      <c r="Z213" s="16">
        <f t="shared" si="397"/>
        <v>85.071311492291343</v>
      </c>
      <c r="AA213" s="16">
        <f t="shared" si="398"/>
        <v>41.071311492291343</v>
      </c>
      <c r="AB213" s="16">
        <f t="shared" si="399"/>
        <v>407.24258910181481</v>
      </c>
      <c r="AC213" s="15">
        <f t="shared" si="377"/>
        <v>4.5848355451969969E-2</v>
      </c>
      <c r="AD213" s="15">
        <f t="shared" si="378"/>
        <v>1.1992624151289988E-2</v>
      </c>
      <c r="AE213" s="15">
        <f t="shared" si="379"/>
        <v>1.9115055013239957E-2</v>
      </c>
      <c r="AF213" s="15">
        <f t="shared" si="400"/>
        <v>2.5652011538833303E-2</v>
      </c>
      <c r="AH213" s="21"/>
    </row>
    <row r="214" spans="1:34" ht="15" thickBot="1" x14ac:dyDescent="0.25">
      <c r="A214" s="63"/>
      <c r="B214" s="64" t="s">
        <v>101</v>
      </c>
      <c r="C214" s="65" t="s">
        <v>102</v>
      </c>
      <c r="D214" s="65" t="s">
        <v>92</v>
      </c>
      <c r="E214" s="66">
        <v>9.7999999999999997E-3</v>
      </c>
      <c r="F214" s="66">
        <v>1.943438</v>
      </c>
      <c r="G214" s="66"/>
      <c r="H214" s="66"/>
      <c r="I214" s="66">
        <f t="shared" si="393"/>
        <v>0</v>
      </c>
      <c r="J214" s="66">
        <f t="shared" si="394"/>
        <v>1.943438</v>
      </c>
      <c r="K214" s="1">
        <v>4650</v>
      </c>
      <c r="L214" s="1">
        <v>4650</v>
      </c>
      <c r="M214" s="1">
        <v>9036.9866999999995</v>
      </c>
      <c r="N214" s="1">
        <v>9036.9866999999995</v>
      </c>
      <c r="O214" s="1"/>
      <c r="P214" s="1"/>
      <c r="Q214" s="1"/>
      <c r="R214" s="1"/>
      <c r="S214" s="1"/>
      <c r="T214" s="1"/>
      <c r="V214" s="1">
        <v>7820</v>
      </c>
      <c r="W214" s="1">
        <v>15197.685160000001</v>
      </c>
      <c r="X214" s="15">
        <f t="shared" si="395"/>
        <v>1.6817204301075268</v>
      </c>
      <c r="Y214" s="15">
        <f t="shared" si="396"/>
        <v>1.6560684185686936</v>
      </c>
      <c r="Z214" s="16">
        <f t="shared" si="397"/>
        <v>7700.7181463444249</v>
      </c>
      <c r="AA214" s="16">
        <f t="shared" si="398"/>
        <v>3050.7181463444249</v>
      </c>
      <c r="AB214" s="16">
        <f t="shared" si="399"/>
        <v>5928.8815728953168</v>
      </c>
      <c r="AC214" s="15">
        <f t="shared" si="377"/>
        <v>4.5848355451969969E-2</v>
      </c>
      <c r="AD214" s="15">
        <f t="shared" si="378"/>
        <v>1.1992624151289988E-2</v>
      </c>
      <c r="AE214" s="15">
        <f t="shared" si="379"/>
        <v>1.9115055013239957E-2</v>
      </c>
      <c r="AF214" s="15">
        <f t="shared" si="400"/>
        <v>2.5652011538833303E-2</v>
      </c>
      <c r="AH214" s="21"/>
    </row>
    <row r="215" spans="1:34" x14ac:dyDescent="0.2">
      <c r="A215" s="67">
        <v>61</v>
      </c>
      <c r="B215" s="68" t="s">
        <v>393</v>
      </c>
      <c r="C215" s="69" t="s">
        <v>394</v>
      </c>
      <c r="D215" s="69" t="s">
        <v>38</v>
      </c>
      <c r="E215" s="70">
        <v>0</v>
      </c>
      <c r="F215" s="70">
        <v>198.31</v>
      </c>
      <c r="G215" s="70"/>
      <c r="H215" s="70"/>
      <c r="I215" s="70">
        <f t="shared" si="393"/>
        <v>0</v>
      </c>
      <c r="J215" s="70">
        <f t="shared" si="394"/>
        <v>198.31</v>
      </c>
      <c r="K215" s="71">
        <v>172.51</v>
      </c>
      <c r="L215" s="71">
        <v>81.63</v>
      </c>
      <c r="M215" s="71">
        <v>16188.05</v>
      </c>
      <c r="N215" s="71">
        <v>0</v>
      </c>
      <c r="O215" s="71">
        <v>6759.5946599999997</v>
      </c>
      <c r="P215" s="71">
        <v>0</v>
      </c>
      <c r="Q215" s="71">
        <v>0</v>
      </c>
      <c r="R215" s="71">
        <v>2284.7429950800001</v>
      </c>
      <c r="S215" s="71">
        <v>5155.2724633956004</v>
      </c>
      <c r="T215" s="72">
        <v>1987.94541658658</v>
      </c>
      <c r="V215" s="71">
        <v>100.11</v>
      </c>
      <c r="W215" s="71">
        <v>0</v>
      </c>
    </row>
    <row r="216" spans="1:34" ht="15" thickBot="1" x14ac:dyDescent="0.25">
      <c r="A216" s="73">
        <v>62</v>
      </c>
      <c r="B216" s="74" t="s">
        <v>395</v>
      </c>
      <c r="C216" s="75" t="s">
        <v>396</v>
      </c>
      <c r="D216" s="75" t="s">
        <v>139</v>
      </c>
      <c r="E216" s="76">
        <v>0</v>
      </c>
      <c r="F216" s="76">
        <v>3.9670000000000001</v>
      </c>
      <c r="G216" s="76"/>
      <c r="H216" s="76"/>
      <c r="I216" s="76">
        <f t="shared" si="393"/>
        <v>0</v>
      </c>
      <c r="J216" s="76">
        <f t="shared" si="394"/>
        <v>3.9670000000000001</v>
      </c>
      <c r="K216" s="77">
        <v>37377.629999999997</v>
      </c>
      <c r="L216" s="77">
        <v>41457.410000000003</v>
      </c>
      <c r="M216" s="77">
        <v>164461.54999999999</v>
      </c>
      <c r="N216" s="77">
        <v>116461.027952</v>
      </c>
      <c r="O216" s="77">
        <v>17587.876188599999</v>
      </c>
      <c r="P216" s="77">
        <v>0</v>
      </c>
      <c r="Q216" s="77">
        <v>0</v>
      </c>
      <c r="R216" s="77">
        <v>5944.7021517468002</v>
      </c>
      <c r="S216" s="77">
        <v>15286.782706562401</v>
      </c>
      <c r="T216" s="78">
        <v>5894.7979629866904</v>
      </c>
      <c r="V216" s="77">
        <v>62381.46</v>
      </c>
      <c r="W216" s="77">
        <v>189417.55370399999</v>
      </c>
    </row>
    <row r="217" spans="1:34" ht="18" x14ac:dyDescent="0.2">
      <c r="A217" s="63"/>
      <c r="B217" s="64" t="s">
        <v>221</v>
      </c>
      <c r="C217" s="65" t="s">
        <v>222</v>
      </c>
      <c r="D217" s="65" t="s">
        <v>139</v>
      </c>
      <c r="E217" s="66">
        <v>0.10299999999999999</v>
      </c>
      <c r="F217" s="66">
        <v>0.40860099999999999</v>
      </c>
      <c r="G217" s="66"/>
      <c r="H217" s="66"/>
      <c r="I217" s="66">
        <f t="shared" si="393"/>
        <v>0</v>
      </c>
      <c r="J217" s="66">
        <f t="shared" si="394"/>
        <v>0.40860099999999999</v>
      </c>
      <c r="K217" s="1">
        <v>30300</v>
      </c>
      <c r="L217" s="1">
        <v>30300</v>
      </c>
      <c r="M217" s="1">
        <v>12380.6103</v>
      </c>
      <c r="N217" s="1">
        <v>12380.6103</v>
      </c>
      <c r="O217" s="1"/>
      <c r="P217" s="1"/>
      <c r="Q217" s="1"/>
      <c r="R217" s="1"/>
      <c r="S217" s="1"/>
      <c r="T217" s="1"/>
      <c r="V217" s="1">
        <v>51100</v>
      </c>
      <c r="W217" s="1">
        <v>20879.5111</v>
      </c>
      <c r="X217" s="15">
        <f t="shared" ref="X217:X221" si="401">V217/L217</f>
        <v>1.6864686468646866</v>
      </c>
      <c r="Y217" s="15">
        <f t="shared" ref="Y217:Y221" si="402">X217-AF217</f>
        <v>1.6608166353258533</v>
      </c>
      <c r="Z217" s="16">
        <f t="shared" ref="Z217:Z221" si="403">K217*Y217</f>
        <v>50322.744050373352</v>
      </c>
      <c r="AA217" s="16">
        <f t="shared" ref="AA217:AA221" si="404">Z217-K217</f>
        <v>20022.744050373352</v>
      </c>
      <c r="AB217" s="16">
        <f t="shared" ref="AB217:AB221" si="405">J217*AA217</f>
        <v>8181.3132417266024</v>
      </c>
      <c r="AC217" s="15">
        <f t="shared" ref="AC217:AC225" si="406">104.584835545197%-100%</f>
        <v>4.5848355451969969E-2</v>
      </c>
      <c r="AD217" s="15">
        <f t="shared" ref="AD217:AD225" si="407">101.199262415129%-100%</f>
        <v>1.1992624151289988E-2</v>
      </c>
      <c r="AE217" s="15">
        <f t="shared" ref="AE217:AE225" si="408">101.911505501324%-100%</f>
        <v>1.9115055013239957E-2</v>
      </c>
      <c r="AF217" s="15">
        <f t="shared" ref="AF217:AF221" si="409">AVERAGE(AC217:AE217)</f>
        <v>2.5652011538833303E-2</v>
      </c>
      <c r="AH217" s="21"/>
    </row>
    <row r="218" spans="1:34" ht="18" x14ac:dyDescent="0.2">
      <c r="A218" s="63"/>
      <c r="B218" s="64" t="s">
        <v>176</v>
      </c>
      <c r="C218" s="65" t="s">
        <v>177</v>
      </c>
      <c r="D218" s="65" t="s">
        <v>139</v>
      </c>
      <c r="E218" s="66">
        <v>0.51500000000000001</v>
      </c>
      <c r="F218" s="66">
        <v>2.043005</v>
      </c>
      <c r="G218" s="66"/>
      <c r="H218" s="66"/>
      <c r="I218" s="66">
        <f t="shared" si="393"/>
        <v>0</v>
      </c>
      <c r="J218" s="66">
        <f t="shared" si="394"/>
        <v>2.043005</v>
      </c>
      <c r="K218" s="1">
        <v>26600</v>
      </c>
      <c r="L218" s="1">
        <v>26600</v>
      </c>
      <c r="M218" s="1">
        <v>54343.932999999997</v>
      </c>
      <c r="N218" s="1">
        <v>54343.932999999997</v>
      </c>
      <c r="O218" s="1"/>
      <c r="P218" s="1"/>
      <c r="Q218" s="1"/>
      <c r="R218" s="1"/>
      <c r="S218" s="1"/>
      <c r="T218" s="1"/>
      <c r="V218" s="1">
        <v>43100</v>
      </c>
      <c r="W218" s="1">
        <v>88053.515499999994</v>
      </c>
      <c r="X218" s="15">
        <f t="shared" si="401"/>
        <v>1.6203007518796992</v>
      </c>
      <c r="Y218" s="15">
        <f t="shared" si="402"/>
        <v>1.594648740340866</v>
      </c>
      <c r="Z218" s="16">
        <f t="shared" si="403"/>
        <v>42417.656493067036</v>
      </c>
      <c r="AA218" s="16">
        <f t="shared" si="404"/>
        <v>15817.656493067036</v>
      </c>
      <c r="AB218" s="16">
        <f t="shared" si="405"/>
        <v>32315.55130361842</v>
      </c>
      <c r="AC218" s="15">
        <f t="shared" si="406"/>
        <v>4.5848355451969969E-2</v>
      </c>
      <c r="AD218" s="15">
        <f t="shared" si="407"/>
        <v>1.1992624151289988E-2</v>
      </c>
      <c r="AE218" s="15">
        <f t="shared" si="408"/>
        <v>1.9115055013239957E-2</v>
      </c>
      <c r="AF218" s="15">
        <f t="shared" si="409"/>
        <v>2.5652011538833303E-2</v>
      </c>
      <c r="AH218" s="21"/>
    </row>
    <row r="219" spans="1:34" ht="18" x14ac:dyDescent="0.2">
      <c r="A219" s="63"/>
      <c r="B219" s="64" t="s">
        <v>178</v>
      </c>
      <c r="C219" s="65" t="s">
        <v>179</v>
      </c>
      <c r="D219" s="65" t="s">
        <v>139</v>
      </c>
      <c r="E219" s="66">
        <v>0.41199999999999998</v>
      </c>
      <c r="F219" s="66">
        <v>1.634404</v>
      </c>
      <c r="G219" s="66"/>
      <c r="H219" s="66"/>
      <c r="I219" s="66">
        <f t="shared" si="393"/>
        <v>0</v>
      </c>
      <c r="J219" s="66">
        <f t="shared" si="394"/>
        <v>1.634404</v>
      </c>
      <c r="K219" s="1">
        <v>25900</v>
      </c>
      <c r="L219" s="1">
        <v>25900</v>
      </c>
      <c r="M219" s="1">
        <v>42331.063600000001</v>
      </c>
      <c r="N219" s="1">
        <v>42331.063600000001</v>
      </c>
      <c r="O219" s="1"/>
      <c r="P219" s="1"/>
      <c r="Q219" s="1"/>
      <c r="R219" s="1"/>
      <c r="S219" s="1"/>
      <c r="T219" s="1"/>
      <c r="V219" s="1">
        <v>43200</v>
      </c>
      <c r="W219" s="1">
        <v>70606.252800000002</v>
      </c>
      <c r="X219" s="15">
        <f t="shared" si="401"/>
        <v>1.667953667953668</v>
      </c>
      <c r="Y219" s="15">
        <f t="shared" si="402"/>
        <v>1.6423016564148347</v>
      </c>
      <c r="Z219" s="16">
        <f t="shared" si="403"/>
        <v>42535.612901144217</v>
      </c>
      <c r="AA219" s="16">
        <f t="shared" si="404"/>
        <v>16635.612901144217</v>
      </c>
      <c r="AB219" s="16">
        <f t="shared" si="405"/>
        <v>27189.312268081714</v>
      </c>
      <c r="AC219" s="15">
        <f t="shared" si="406"/>
        <v>4.5848355451969969E-2</v>
      </c>
      <c r="AD219" s="15">
        <f t="shared" si="407"/>
        <v>1.1992624151289988E-2</v>
      </c>
      <c r="AE219" s="15">
        <f t="shared" si="408"/>
        <v>1.9115055013239957E-2</v>
      </c>
      <c r="AF219" s="15">
        <f t="shared" si="409"/>
        <v>2.5652011538833303E-2</v>
      </c>
      <c r="AH219" s="21"/>
    </row>
    <row r="220" spans="1:34" x14ac:dyDescent="0.2">
      <c r="A220" s="63"/>
      <c r="B220" s="64" t="s">
        <v>180</v>
      </c>
      <c r="C220" s="65" t="s">
        <v>181</v>
      </c>
      <c r="D220" s="65" t="s">
        <v>98</v>
      </c>
      <c r="E220" s="66">
        <v>14.76</v>
      </c>
      <c r="F220" s="66">
        <v>58.55292</v>
      </c>
      <c r="G220" s="66"/>
      <c r="H220" s="66"/>
      <c r="I220" s="66">
        <f t="shared" si="393"/>
        <v>0</v>
      </c>
      <c r="J220" s="66">
        <f t="shared" si="394"/>
        <v>58.55292</v>
      </c>
      <c r="K220" s="1">
        <v>34.1</v>
      </c>
      <c r="L220" s="1">
        <v>34.1</v>
      </c>
      <c r="M220" s="1">
        <v>1996.6545719999999</v>
      </c>
      <c r="N220" s="1">
        <v>1996.6545719999999</v>
      </c>
      <c r="O220" s="1"/>
      <c r="P220" s="1"/>
      <c r="Q220" s="1"/>
      <c r="R220" s="1"/>
      <c r="S220" s="1"/>
      <c r="T220" s="1"/>
      <c r="V220" s="1">
        <v>56.2</v>
      </c>
      <c r="W220" s="1">
        <v>3290.6741040000002</v>
      </c>
      <c r="X220" s="15">
        <f t="shared" si="401"/>
        <v>1.6480938416422288</v>
      </c>
      <c r="Y220" s="15">
        <f t="shared" si="402"/>
        <v>1.6224418301033956</v>
      </c>
      <c r="Z220" s="16">
        <f t="shared" si="403"/>
        <v>55.325266406525792</v>
      </c>
      <c r="AA220" s="16">
        <f t="shared" si="404"/>
        <v>21.22526640652579</v>
      </c>
      <c r="AB220" s="16">
        <f t="shared" si="405"/>
        <v>1242.8013258799922</v>
      </c>
      <c r="AC220" s="15">
        <f t="shared" si="406"/>
        <v>4.5848355451969969E-2</v>
      </c>
      <c r="AD220" s="15">
        <f t="shared" si="407"/>
        <v>1.1992624151289988E-2</v>
      </c>
      <c r="AE220" s="15">
        <f t="shared" si="408"/>
        <v>1.9115055013239957E-2</v>
      </c>
      <c r="AF220" s="15">
        <f t="shared" si="409"/>
        <v>2.5652011538833303E-2</v>
      </c>
      <c r="AH220" s="21"/>
    </row>
    <row r="221" spans="1:34" ht="18.5" thickBot="1" x14ac:dyDescent="0.25">
      <c r="A221" s="63"/>
      <c r="B221" s="64" t="s">
        <v>182</v>
      </c>
      <c r="C221" s="65" t="s">
        <v>183</v>
      </c>
      <c r="D221" s="65" t="s">
        <v>184</v>
      </c>
      <c r="E221" s="66">
        <v>0.874</v>
      </c>
      <c r="F221" s="66">
        <v>3.467158</v>
      </c>
      <c r="G221" s="66"/>
      <c r="H221" s="66"/>
      <c r="I221" s="66">
        <f t="shared" si="393"/>
        <v>0</v>
      </c>
      <c r="J221" s="66">
        <f t="shared" si="394"/>
        <v>3.467158</v>
      </c>
      <c r="K221" s="1">
        <v>1560</v>
      </c>
      <c r="L221" s="1">
        <v>1560</v>
      </c>
      <c r="M221" s="1">
        <v>5408.7664800000002</v>
      </c>
      <c r="N221" s="1">
        <v>5408.7664800000002</v>
      </c>
      <c r="O221" s="1"/>
      <c r="P221" s="1"/>
      <c r="Q221" s="1"/>
      <c r="R221" s="1"/>
      <c r="S221" s="1"/>
      <c r="T221" s="1"/>
      <c r="V221" s="1">
        <v>1900</v>
      </c>
      <c r="W221" s="1">
        <v>6587.6001999999999</v>
      </c>
      <c r="X221" s="15">
        <f t="shared" si="401"/>
        <v>1.2179487179487178</v>
      </c>
      <c r="Y221" s="15">
        <f t="shared" si="402"/>
        <v>1.1922967064098846</v>
      </c>
      <c r="Z221" s="16">
        <f t="shared" si="403"/>
        <v>1859.98286199942</v>
      </c>
      <c r="AA221" s="16">
        <f t="shared" si="404"/>
        <v>299.98286199942004</v>
      </c>
      <c r="AB221" s="16">
        <f t="shared" si="405"/>
        <v>1040.0879798441852</v>
      </c>
      <c r="AC221" s="15">
        <f t="shared" si="406"/>
        <v>4.5848355451969969E-2</v>
      </c>
      <c r="AD221" s="15">
        <f t="shared" si="407"/>
        <v>1.1992624151289988E-2</v>
      </c>
      <c r="AE221" s="15">
        <f t="shared" si="408"/>
        <v>1.9115055013239957E-2</v>
      </c>
      <c r="AF221" s="15">
        <f t="shared" si="409"/>
        <v>2.5652011538833303E-2</v>
      </c>
      <c r="AH221" s="21"/>
    </row>
    <row r="222" spans="1:34" ht="15" thickBot="1" x14ac:dyDescent="0.25">
      <c r="A222" s="8">
        <v>63</v>
      </c>
      <c r="B222" s="9" t="s">
        <v>397</v>
      </c>
      <c r="C222" s="10" t="s">
        <v>398</v>
      </c>
      <c r="D222" s="10" t="s">
        <v>92</v>
      </c>
      <c r="E222" s="11">
        <v>0</v>
      </c>
      <c r="F222" s="11">
        <v>6.82</v>
      </c>
      <c r="G222" s="11"/>
      <c r="H222" s="11"/>
      <c r="I222" s="11">
        <f t="shared" si="393"/>
        <v>0</v>
      </c>
      <c r="J222" s="11">
        <f t="shared" si="394"/>
        <v>6.82</v>
      </c>
      <c r="K222" s="12">
        <v>4577.32</v>
      </c>
      <c r="L222" s="12">
        <v>4000.22</v>
      </c>
      <c r="M222" s="12">
        <v>27281.5</v>
      </c>
      <c r="N222" s="12">
        <v>21270.808630719999</v>
      </c>
      <c r="O222" s="12">
        <v>2509.9530060000002</v>
      </c>
      <c r="P222" s="12">
        <v>0</v>
      </c>
      <c r="Q222" s="12">
        <v>0</v>
      </c>
      <c r="R222" s="12">
        <v>848.36411602800001</v>
      </c>
      <c r="S222" s="12">
        <v>1914.24075955596</v>
      </c>
      <c r="T222" s="13">
        <v>738.15810342175405</v>
      </c>
      <c r="V222" s="12">
        <v>4508.59</v>
      </c>
      <c r="W222" s="12">
        <v>23529.07405838</v>
      </c>
    </row>
    <row r="223" spans="1:34" x14ac:dyDescent="0.2">
      <c r="A223" s="63"/>
      <c r="B223" s="64" t="s">
        <v>187</v>
      </c>
      <c r="C223" s="65" t="s">
        <v>188</v>
      </c>
      <c r="D223" s="65" t="s">
        <v>92</v>
      </c>
      <c r="E223" s="66">
        <v>7.213E-2</v>
      </c>
      <c r="F223" s="66">
        <v>0.49192659999999999</v>
      </c>
      <c r="G223" s="66"/>
      <c r="H223" s="66"/>
      <c r="I223" s="66">
        <f t="shared" si="393"/>
        <v>0</v>
      </c>
      <c r="J223" s="66">
        <f t="shared" si="394"/>
        <v>0.49192659999999999</v>
      </c>
      <c r="K223" s="1">
        <v>45.7</v>
      </c>
      <c r="L223" s="1">
        <v>45.7</v>
      </c>
      <c r="M223" s="1">
        <v>22.48104562</v>
      </c>
      <c r="N223" s="1">
        <v>22.48104562</v>
      </c>
      <c r="O223" s="1"/>
      <c r="P223" s="1"/>
      <c r="Q223" s="1"/>
      <c r="R223" s="1"/>
      <c r="S223" s="1"/>
      <c r="T223" s="1"/>
      <c r="V223" s="1">
        <v>52.8</v>
      </c>
      <c r="W223" s="1">
        <v>25.973724480000001</v>
      </c>
      <c r="X223" s="15">
        <f t="shared" ref="X223:X225" si="410">V223/L223</f>
        <v>1.1553610503282274</v>
      </c>
      <c r="Y223" s="15">
        <f t="shared" ref="Y223:Y225" si="411">X223-AF223</f>
        <v>1.1297090387893942</v>
      </c>
      <c r="Z223" s="16">
        <f t="shared" ref="Z223:Z225" si="412">K223*Y223</f>
        <v>51.627703072675317</v>
      </c>
      <c r="AA223" s="16">
        <f t="shared" ref="AA223:AA225" si="413">Z223-K223</f>
        <v>5.9277030726753139</v>
      </c>
      <c r="AB223" s="16">
        <f t="shared" ref="AB223:AB225" si="414">J223*AA223</f>
        <v>2.9159948183507201</v>
      </c>
      <c r="AC223" s="15">
        <f t="shared" si="406"/>
        <v>4.5848355451969969E-2</v>
      </c>
      <c r="AD223" s="15">
        <f t="shared" si="407"/>
        <v>1.1992624151289988E-2</v>
      </c>
      <c r="AE223" s="15">
        <f t="shared" si="408"/>
        <v>1.9115055013239957E-2</v>
      </c>
      <c r="AF223" s="15">
        <f t="shared" ref="AF223:AF225" si="415">AVERAGE(AC223:AE223)</f>
        <v>2.5652011538833303E-2</v>
      </c>
      <c r="AH223" s="21"/>
    </row>
    <row r="224" spans="1:34" x14ac:dyDescent="0.2">
      <c r="A224" s="63"/>
      <c r="B224" s="64" t="s">
        <v>189</v>
      </c>
      <c r="C224" s="65" t="s">
        <v>190</v>
      </c>
      <c r="D224" s="65" t="s">
        <v>92</v>
      </c>
      <c r="E224" s="66">
        <v>1.01</v>
      </c>
      <c r="F224" s="66">
        <v>6.8882000000000003</v>
      </c>
      <c r="G224" s="66"/>
      <c r="H224" s="66"/>
      <c r="I224" s="66">
        <f t="shared" si="393"/>
        <v>0</v>
      </c>
      <c r="J224" s="66">
        <f t="shared" si="394"/>
        <v>6.8882000000000003</v>
      </c>
      <c r="K224" s="1">
        <v>3080</v>
      </c>
      <c r="L224" s="1">
        <v>3080</v>
      </c>
      <c r="M224" s="1">
        <v>21215.655999999999</v>
      </c>
      <c r="N224" s="1">
        <v>21215.655999999999</v>
      </c>
      <c r="O224" s="1"/>
      <c r="P224" s="1"/>
      <c r="Q224" s="1"/>
      <c r="R224" s="1"/>
      <c r="S224" s="1"/>
      <c r="T224" s="1"/>
      <c r="V224" s="1">
        <v>3340</v>
      </c>
      <c r="W224" s="1">
        <v>23462.164000000001</v>
      </c>
      <c r="X224" s="15">
        <f t="shared" si="410"/>
        <v>1.0844155844155845</v>
      </c>
      <c r="Y224" s="15">
        <f t="shared" si="411"/>
        <v>1.0587635728767513</v>
      </c>
      <c r="Z224" s="16">
        <f t="shared" si="412"/>
        <v>3260.9918044603937</v>
      </c>
      <c r="AA224" s="16">
        <f t="shared" si="413"/>
        <v>180.99180446039372</v>
      </c>
      <c r="AB224" s="16">
        <f t="shared" si="414"/>
        <v>1246.7077474840842</v>
      </c>
      <c r="AC224" s="15">
        <f t="shared" si="406"/>
        <v>4.5848355451969969E-2</v>
      </c>
      <c r="AD224" s="15">
        <f t="shared" si="407"/>
        <v>1.1992624151289988E-2</v>
      </c>
      <c r="AE224" s="15">
        <f t="shared" si="408"/>
        <v>1.9115055013239957E-2</v>
      </c>
      <c r="AF224" s="15">
        <f t="shared" si="415"/>
        <v>2.5652011538833303E-2</v>
      </c>
      <c r="AH224" s="21"/>
    </row>
    <row r="225" spans="1:34" ht="18.5" thickBot="1" x14ac:dyDescent="0.25">
      <c r="A225" s="63"/>
      <c r="B225" s="64" t="s">
        <v>191</v>
      </c>
      <c r="C225" s="65" t="s">
        <v>192</v>
      </c>
      <c r="D225" s="65" t="s">
        <v>38</v>
      </c>
      <c r="E225" s="66">
        <v>0.18934999999999999</v>
      </c>
      <c r="F225" s="66">
        <v>1.2913669999999999</v>
      </c>
      <c r="G225" s="66"/>
      <c r="H225" s="66"/>
      <c r="I225" s="66">
        <f t="shared" si="393"/>
        <v>0</v>
      </c>
      <c r="J225" s="66">
        <f t="shared" si="394"/>
        <v>1.2913669999999999</v>
      </c>
      <c r="K225" s="1">
        <v>25.3</v>
      </c>
      <c r="L225" s="1">
        <v>25.3</v>
      </c>
      <c r="M225" s="1">
        <v>32.671585100000001</v>
      </c>
      <c r="N225" s="1">
        <v>32.671585100000001</v>
      </c>
      <c r="O225" s="1"/>
      <c r="P225" s="1"/>
      <c r="Q225" s="1"/>
      <c r="R225" s="1"/>
      <c r="S225" s="1"/>
      <c r="T225" s="1"/>
      <c r="V225" s="1">
        <v>31.7</v>
      </c>
      <c r="W225" s="1">
        <v>40.936333900000001</v>
      </c>
      <c r="X225" s="15">
        <f t="shared" si="410"/>
        <v>1.2529644268774702</v>
      </c>
      <c r="Y225" s="15">
        <f t="shared" si="411"/>
        <v>1.227312415338637</v>
      </c>
      <c r="Z225" s="16">
        <f t="shared" si="412"/>
        <v>31.051004108067517</v>
      </c>
      <c r="AA225" s="16">
        <f t="shared" si="413"/>
        <v>5.7510041080675158</v>
      </c>
      <c r="AB225" s="16">
        <f t="shared" si="414"/>
        <v>7.4266569220228229</v>
      </c>
      <c r="AC225" s="15">
        <f t="shared" si="406"/>
        <v>4.5848355451969969E-2</v>
      </c>
      <c r="AD225" s="15">
        <f t="shared" si="407"/>
        <v>1.1992624151289988E-2</v>
      </c>
      <c r="AE225" s="15">
        <f t="shared" si="408"/>
        <v>1.9115055013239957E-2</v>
      </c>
      <c r="AF225" s="15">
        <f t="shared" si="415"/>
        <v>2.5652011538833303E-2</v>
      </c>
      <c r="AH225" s="21"/>
    </row>
    <row r="226" spans="1:34" ht="15" thickBot="1" x14ac:dyDescent="0.25">
      <c r="A226" s="8">
        <v>64</v>
      </c>
      <c r="B226" s="9" t="s">
        <v>399</v>
      </c>
      <c r="C226" s="10" t="s">
        <v>400</v>
      </c>
      <c r="D226" s="10" t="s">
        <v>139</v>
      </c>
      <c r="E226" s="11">
        <v>0</v>
      </c>
      <c r="F226" s="11">
        <v>0.88700000000000001</v>
      </c>
      <c r="G226" s="11"/>
      <c r="H226" s="11"/>
      <c r="I226" s="11">
        <f t="shared" si="393"/>
        <v>0</v>
      </c>
      <c r="J226" s="11">
        <f t="shared" si="394"/>
        <v>0.88700000000000001</v>
      </c>
      <c r="K226" s="12">
        <v>37377.629999999997</v>
      </c>
      <c r="L226" s="12">
        <v>48647.8</v>
      </c>
      <c r="M226" s="12">
        <v>43150.6</v>
      </c>
      <c r="N226" s="12">
        <v>29271.5592535</v>
      </c>
      <c r="O226" s="12">
        <v>5096.7035078999997</v>
      </c>
      <c r="P226" s="12">
        <v>0</v>
      </c>
      <c r="Q226" s="12">
        <v>0</v>
      </c>
      <c r="R226" s="12">
        <v>1722.6857856701999</v>
      </c>
      <c r="S226" s="12">
        <v>4420.0756657660104</v>
      </c>
      <c r="T226" s="13">
        <v>1704.4432128690701</v>
      </c>
      <c r="V226" s="12">
        <v>73930.44</v>
      </c>
      <c r="W226" s="12">
        <v>48779.457136999998</v>
      </c>
    </row>
    <row r="227" spans="1:34" ht="18" x14ac:dyDescent="0.2">
      <c r="A227" s="63"/>
      <c r="B227" s="64" t="s">
        <v>221</v>
      </c>
      <c r="C227" s="65" t="s">
        <v>222</v>
      </c>
      <c r="D227" s="65" t="s">
        <v>139</v>
      </c>
      <c r="E227" s="66">
        <v>1.03</v>
      </c>
      <c r="F227" s="66">
        <v>0.91361000000000003</v>
      </c>
      <c r="G227" s="66"/>
      <c r="H227" s="66"/>
      <c r="I227" s="66">
        <f t="shared" si="393"/>
        <v>0</v>
      </c>
      <c r="J227" s="66">
        <f t="shared" si="394"/>
        <v>0.91361000000000003</v>
      </c>
      <c r="K227" s="1">
        <v>30300</v>
      </c>
      <c r="L227" s="1">
        <v>30300</v>
      </c>
      <c r="M227" s="1">
        <v>27682.383000000002</v>
      </c>
      <c r="N227" s="1">
        <v>27682.383000000002</v>
      </c>
      <c r="O227" s="1"/>
      <c r="P227" s="1"/>
      <c r="Q227" s="1"/>
      <c r="R227" s="1"/>
      <c r="S227" s="1"/>
      <c r="T227" s="1"/>
      <c r="V227" s="1">
        <v>51100</v>
      </c>
      <c r="W227" s="1">
        <v>46685.470999999998</v>
      </c>
      <c r="X227" s="15">
        <f t="shared" ref="X227:X230" si="416">V227/L227</f>
        <v>1.6864686468646866</v>
      </c>
      <c r="Y227" s="15">
        <f t="shared" ref="Y227:Y230" si="417">X227-AF227</f>
        <v>1.6608166353258533</v>
      </c>
      <c r="Z227" s="16">
        <f t="shared" ref="Z227:Z230" si="418">K227*Y227</f>
        <v>50322.744050373352</v>
      </c>
      <c r="AA227" s="16">
        <f t="shared" ref="AA227:AA230" si="419">Z227-K227</f>
        <v>20022.744050373352</v>
      </c>
      <c r="AB227" s="16">
        <f t="shared" ref="AB227:AB230" si="420">J227*AA227</f>
        <v>18292.979191861599</v>
      </c>
      <c r="AC227" s="15">
        <f t="shared" ref="AC227:AC239" si="421">104.584835545197%-100%</f>
        <v>4.5848355451969969E-2</v>
      </c>
      <c r="AD227" s="15">
        <f t="shared" ref="AD227:AD239" si="422">101.199262415129%-100%</f>
        <v>1.1992624151289988E-2</v>
      </c>
      <c r="AE227" s="15">
        <f t="shared" ref="AE227:AE239" si="423">101.911505501324%-100%</f>
        <v>1.9115055013239957E-2</v>
      </c>
      <c r="AF227" s="15">
        <f t="shared" ref="AF227:AF230" si="424">AVERAGE(AC227:AE227)</f>
        <v>2.5652011538833303E-2</v>
      </c>
      <c r="AH227" s="21"/>
    </row>
    <row r="228" spans="1:34" x14ac:dyDescent="0.2">
      <c r="A228" s="63"/>
      <c r="B228" s="64" t="s">
        <v>180</v>
      </c>
      <c r="C228" s="65" t="s">
        <v>181</v>
      </c>
      <c r="D228" s="65" t="s">
        <v>98</v>
      </c>
      <c r="E228" s="66">
        <v>10.305</v>
      </c>
      <c r="F228" s="66">
        <v>9.1405349999999999</v>
      </c>
      <c r="G228" s="66"/>
      <c r="H228" s="66"/>
      <c r="I228" s="66">
        <f t="shared" si="393"/>
        <v>0</v>
      </c>
      <c r="J228" s="66">
        <f t="shared" si="394"/>
        <v>9.1405349999999999</v>
      </c>
      <c r="K228" s="1">
        <v>34.1</v>
      </c>
      <c r="L228" s="1">
        <v>34.1</v>
      </c>
      <c r="M228" s="1">
        <v>311.69224350000002</v>
      </c>
      <c r="N228" s="1">
        <v>311.69224350000002</v>
      </c>
      <c r="O228" s="1"/>
      <c r="P228" s="1"/>
      <c r="Q228" s="1"/>
      <c r="R228" s="1"/>
      <c r="S228" s="1"/>
      <c r="T228" s="1"/>
      <c r="V228" s="1">
        <v>56.2</v>
      </c>
      <c r="W228" s="1">
        <v>513.69806700000004</v>
      </c>
      <c r="X228" s="15">
        <f t="shared" si="416"/>
        <v>1.6480938416422288</v>
      </c>
      <c r="Y228" s="15">
        <f t="shared" si="417"/>
        <v>1.6224418301033956</v>
      </c>
      <c r="Z228" s="16">
        <f t="shared" si="418"/>
        <v>55.325266406525792</v>
      </c>
      <c r="AA228" s="16">
        <f t="shared" si="419"/>
        <v>21.22526640652579</v>
      </c>
      <c r="AB228" s="16">
        <f t="shared" si="420"/>
        <v>194.0102904731732</v>
      </c>
      <c r="AC228" s="15">
        <f t="shared" si="421"/>
        <v>4.5848355451969969E-2</v>
      </c>
      <c r="AD228" s="15">
        <f t="shared" si="422"/>
        <v>1.1992624151289988E-2</v>
      </c>
      <c r="AE228" s="15">
        <f t="shared" si="423"/>
        <v>1.9115055013239957E-2</v>
      </c>
      <c r="AF228" s="15">
        <f t="shared" si="424"/>
        <v>2.5652011538833303E-2</v>
      </c>
      <c r="AH228" s="21"/>
    </row>
    <row r="229" spans="1:34" ht="18" x14ac:dyDescent="0.2">
      <c r="A229" s="63"/>
      <c r="B229" s="64" t="s">
        <v>401</v>
      </c>
      <c r="C229" s="65" t="s">
        <v>402</v>
      </c>
      <c r="D229" s="65" t="s">
        <v>184</v>
      </c>
      <c r="E229" s="66">
        <v>1.2769999999999999</v>
      </c>
      <c r="F229" s="66">
        <v>1.1326989999999999</v>
      </c>
      <c r="G229" s="66"/>
      <c r="H229" s="66"/>
      <c r="I229" s="66">
        <f t="shared" si="393"/>
        <v>0</v>
      </c>
      <c r="J229" s="66">
        <f t="shared" si="394"/>
        <v>1.1326989999999999</v>
      </c>
      <c r="K229" s="1">
        <v>1090</v>
      </c>
      <c r="L229" s="1">
        <v>1090</v>
      </c>
      <c r="M229" s="1">
        <v>1234.6419100000001</v>
      </c>
      <c r="N229" s="1">
        <v>1234.6419100000001</v>
      </c>
      <c r="O229" s="1"/>
      <c r="P229" s="1"/>
      <c r="Q229" s="1"/>
      <c r="R229" s="1"/>
      <c r="S229" s="1"/>
      <c r="T229" s="1"/>
      <c r="V229" s="1">
        <v>1320</v>
      </c>
      <c r="W229" s="1">
        <v>1495.1626799999999</v>
      </c>
      <c r="X229" s="15">
        <f t="shared" si="416"/>
        <v>1.2110091743119267</v>
      </c>
      <c r="Y229" s="15">
        <f t="shared" si="417"/>
        <v>1.1853571627730934</v>
      </c>
      <c r="Z229" s="16">
        <f t="shared" si="418"/>
        <v>1292.0393074226718</v>
      </c>
      <c r="AA229" s="16">
        <f t="shared" si="419"/>
        <v>202.03930742267175</v>
      </c>
      <c r="AB229" s="16">
        <f t="shared" si="420"/>
        <v>228.84972147835285</v>
      </c>
      <c r="AC229" s="15">
        <f t="shared" si="421"/>
        <v>4.5848355451969969E-2</v>
      </c>
      <c r="AD229" s="15">
        <f t="shared" si="422"/>
        <v>1.1992624151289988E-2</v>
      </c>
      <c r="AE229" s="15">
        <f t="shared" si="423"/>
        <v>1.9115055013239957E-2</v>
      </c>
      <c r="AF229" s="15">
        <f t="shared" si="424"/>
        <v>2.5652011538833303E-2</v>
      </c>
      <c r="AH229" s="21"/>
    </row>
    <row r="230" spans="1:34" ht="15" thickBot="1" x14ac:dyDescent="0.25">
      <c r="A230" s="63"/>
      <c r="B230" s="64" t="s">
        <v>223</v>
      </c>
      <c r="C230" s="65" t="s">
        <v>224</v>
      </c>
      <c r="D230" s="65" t="s">
        <v>98</v>
      </c>
      <c r="E230" s="66">
        <v>1.05</v>
      </c>
      <c r="F230" s="66">
        <v>0.93135000000000001</v>
      </c>
      <c r="G230" s="66"/>
      <c r="H230" s="66"/>
      <c r="I230" s="66">
        <f t="shared" si="393"/>
        <v>0</v>
      </c>
      <c r="J230" s="66">
        <f t="shared" si="394"/>
        <v>0.93135000000000001</v>
      </c>
      <c r="K230" s="1">
        <v>46</v>
      </c>
      <c r="L230" s="1">
        <v>46</v>
      </c>
      <c r="M230" s="1">
        <v>42.842100000000002</v>
      </c>
      <c r="N230" s="1">
        <v>42.842100000000002</v>
      </c>
      <c r="O230" s="1"/>
      <c r="P230" s="1"/>
      <c r="Q230" s="1"/>
      <c r="R230" s="1"/>
      <c r="S230" s="1"/>
      <c r="T230" s="1"/>
      <c r="V230" s="1">
        <v>91.4</v>
      </c>
      <c r="W230" s="1">
        <v>85.125389999999996</v>
      </c>
      <c r="X230" s="15">
        <f t="shared" si="416"/>
        <v>1.9869565217391305</v>
      </c>
      <c r="Y230" s="15">
        <f t="shared" si="417"/>
        <v>1.9613045102002973</v>
      </c>
      <c r="Z230" s="16">
        <f t="shared" si="418"/>
        <v>90.22000746921367</v>
      </c>
      <c r="AA230" s="16">
        <f t="shared" si="419"/>
        <v>44.22000746921367</v>
      </c>
      <c r="AB230" s="16">
        <f t="shared" si="420"/>
        <v>41.184303956452155</v>
      </c>
      <c r="AC230" s="15">
        <f t="shared" si="421"/>
        <v>4.5848355451969969E-2</v>
      </c>
      <c r="AD230" s="15">
        <f t="shared" si="422"/>
        <v>1.1992624151289988E-2</v>
      </c>
      <c r="AE230" s="15">
        <f t="shared" si="423"/>
        <v>1.9115055013239957E-2</v>
      </c>
      <c r="AF230" s="15">
        <f t="shared" si="424"/>
        <v>2.5652011538833303E-2</v>
      </c>
      <c r="AH230" s="21"/>
    </row>
    <row r="231" spans="1:34" ht="15" thickBot="1" x14ac:dyDescent="0.25">
      <c r="A231" s="8">
        <v>65</v>
      </c>
      <c r="B231" s="9" t="s">
        <v>403</v>
      </c>
      <c r="C231" s="10" t="s">
        <v>404</v>
      </c>
      <c r="D231" s="10" t="s">
        <v>38</v>
      </c>
      <c r="E231" s="11">
        <v>0</v>
      </c>
      <c r="F231" s="11">
        <v>26.145</v>
      </c>
      <c r="G231" s="11"/>
      <c r="H231" s="11"/>
      <c r="I231" s="11">
        <f t="shared" si="393"/>
        <v>0</v>
      </c>
      <c r="J231" s="11">
        <f t="shared" si="394"/>
        <v>26.145</v>
      </c>
      <c r="K231" s="12">
        <v>1092.58</v>
      </c>
      <c r="L231" s="12">
        <v>670.18</v>
      </c>
      <c r="M231" s="12">
        <v>17521.86</v>
      </c>
      <c r="N231" s="12">
        <v>4162.2587439299996</v>
      </c>
      <c r="O231" s="12">
        <v>5508.7044390000001</v>
      </c>
      <c r="P231" s="12">
        <v>0</v>
      </c>
      <c r="Q231" s="12">
        <v>0</v>
      </c>
      <c r="R231" s="12">
        <v>1861.942100382</v>
      </c>
      <c r="S231" s="12">
        <v>4254.6200144477398</v>
      </c>
      <c r="T231" s="13">
        <v>1640.64119153616</v>
      </c>
      <c r="V231" s="12">
        <v>863.84</v>
      </c>
      <c r="W231" s="12">
        <v>6462.4369131000003</v>
      </c>
    </row>
    <row r="232" spans="1:34" x14ac:dyDescent="0.2">
      <c r="A232" s="63"/>
      <c r="B232" s="64" t="s">
        <v>405</v>
      </c>
      <c r="C232" s="65" t="s">
        <v>406</v>
      </c>
      <c r="D232" s="65" t="s">
        <v>92</v>
      </c>
      <c r="E232" s="66">
        <v>9.3000000000000005E-4</v>
      </c>
      <c r="F232" s="66">
        <v>2.4314849999999999E-2</v>
      </c>
      <c r="G232" s="66"/>
      <c r="H232" s="66"/>
      <c r="I232" s="66">
        <f t="shared" si="393"/>
        <v>0</v>
      </c>
      <c r="J232" s="66">
        <f t="shared" si="394"/>
        <v>2.4314849999999999E-2</v>
      </c>
      <c r="K232" s="1">
        <v>939</v>
      </c>
      <c r="L232" s="1">
        <v>939</v>
      </c>
      <c r="M232" s="1">
        <v>22.831644149999999</v>
      </c>
      <c r="N232" s="1">
        <v>22.831644149999999</v>
      </c>
      <c r="O232" s="1"/>
      <c r="P232" s="1"/>
      <c r="Q232" s="1"/>
      <c r="R232" s="1"/>
      <c r="S232" s="1"/>
      <c r="T232" s="1"/>
      <c r="V232" s="1">
        <v>2570</v>
      </c>
      <c r="W232" s="1">
        <v>62.489164500000001</v>
      </c>
      <c r="X232" s="15">
        <f t="shared" ref="X232:X239" si="425">V232/L232</f>
        <v>2.736954206602769</v>
      </c>
      <c r="Y232" s="15">
        <f t="shared" ref="Y232:Y239" si="426">X232-AF232</f>
        <v>2.7113021950639355</v>
      </c>
      <c r="Z232" s="16">
        <f t="shared" ref="Z232:Z239" si="427">K232*Y232</f>
        <v>2545.9127611650356</v>
      </c>
      <c r="AA232" s="16">
        <f t="shared" ref="AA232:AA239" si="428">Z232-K232</f>
        <v>1606.9127611650356</v>
      </c>
      <c r="AB232" s="16">
        <f t="shared" ref="AB232:AB239" si="429">J232*AA232</f>
        <v>39.071842750813666</v>
      </c>
      <c r="AC232" s="15">
        <f t="shared" si="421"/>
        <v>4.5848355451969969E-2</v>
      </c>
      <c r="AD232" s="15">
        <f t="shared" si="422"/>
        <v>1.1992624151289988E-2</v>
      </c>
      <c r="AE232" s="15">
        <f t="shared" si="423"/>
        <v>1.9115055013239957E-2</v>
      </c>
      <c r="AF232" s="15">
        <f t="shared" ref="AF232:AF239" si="430">AVERAGE(AC232:AE232)</f>
        <v>2.5652011538833303E-2</v>
      </c>
      <c r="AH232" s="21"/>
    </row>
    <row r="233" spans="1:34" x14ac:dyDescent="0.2">
      <c r="A233" s="63"/>
      <c r="B233" s="64" t="s">
        <v>96</v>
      </c>
      <c r="C233" s="65" t="s">
        <v>97</v>
      </c>
      <c r="D233" s="65" t="s">
        <v>98</v>
      </c>
      <c r="E233" s="66">
        <v>0.04</v>
      </c>
      <c r="F233" s="66">
        <v>1.0458000000000001</v>
      </c>
      <c r="G233" s="66"/>
      <c r="H233" s="66"/>
      <c r="I233" s="66">
        <f t="shared" si="393"/>
        <v>0</v>
      </c>
      <c r="J233" s="66">
        <f t="shared" si="394"/>
        <v>1.0458000000000001</v>
      </c>
      <c r="K233" s="1">
        <v>36.5</v>
      </c>
      <c r="L233" s="1">
        <v>36.5</v>
      </c>
      <c r="M233" s="1">
        <v>38.171700000000001</v>
      </c>
      <c r="N233" s="1">
        <v>38.171700000000001</v>
      </c>
      <c r="O233" s="1"/>
      <c r="P233" s="1"/>
      <c r="Q233" s="1"/>
      <c r="R233" s="1"/>
      <c r="S233" s="1"/>
      <c r="T233" s="1"/>
      <c r="V233" s="1">
        <v>57.6</v>
      </c>
      <c r="W233" s="1">
        <v>60.238079999999997</v>
      </c>
      <c r="X233" s="15">
        <f t="shared" si="425"/>
        <v>1.5780821917808219</v>
      </c>
      <c r="Y233" s="15">
        <f t="shared" si="426"/>
        <v>1.5524301802419886</v>
      </c>
      <c r="Z233" s="16">
        <f t="shared" si="427"/>
        <v>56.663701578832587</v>
      </c>
      <c r="AA233" s="16">
        <f t="shared" si="428"/>
        <v>20.163701578832587</v>
      </c>
      <c r="AB233" s="16">
        <f t="shared" si="429"/>
        <v>21.087199111143121</v>
      </c>
      <c r="AC233" s="15">
        <f t="shared" si="421"/>
        <v>4.5848355451969969E-2</v>
      </c>
      <c r="AD233" s="15">
        <f t="shared" si="422"/>
        <v>1.1992624151289988E-2</v>
      </c>
      <c r="AE233" s="15">
        <f t="shared" si="423"/>
        <v>1.9115055013239957E-2</v>
      </c>
      <c r="AF233" s="15">
        <f t="shared" si="430"/>
        <v>2.5652011538833303E-2</v>
      </c>
      <c r="AH233" s="21"/>
    </row>
    <row r="234" spans="1:34" x14ac:dyDescent="0.2">
      <c r="A234" s="63"/>
      <c r="B234" s="64" t="s">
        <v>388</v>
      </c>
      <c r="C234" s="65" t="s">
        <v>389</v>
      </c>
      <c r="D234" s="65" t="s">
        <v>390</v>
      </c>
      <c r="E234" s="66">
        <v>0.24959999999999999</v>
      </c>
      <c r="F234" s="66">
        <v>6.525792</v>
      </c>
      <c r="G234" s="66"/>
      <c r="H234" s="66"/>
      <c r="I234" s="66">
        <f t="shared" si="393"/>
        <v>0</v>
      </c>
      <c r="J234" s="66">
        <f t="shared" si="394"/>
        <v>6.525792</v>
      </c>
      <c r="K234" s="1">
        <v>145</v>
      </c>
      <c r="L234" s="1">
        <v>145</v>
      </c>
      <c r="M234" s="1">
        <v>946.23983999999996</v>
      </c>
      <c r="N234" s="1">
        <v>946.23983999999996</v>
      </c>
      <c r="O234" s="1"/>
      <c r="P234" s="1"/>
      <c r="Q234" s="1"/>
      <c r="R234" s="1"/>
      <c r="S234" s="1"/>
      <c r="T234" s="1"/>
      <c r="V234" s="1">
        <v>188</v>
      </c>
      <c r="W234" s="1">
        <v>1226.848896</v>
      </c>
      <c r="X234" s="15">
        <f t="shared" si="425"/>
        <v>1.296551724137931</v>
      </c>
      <c r="Y234" s="15">
        <f t="shared" si="426"/>
        <v>1.2708997125990977</v>
      </c>
      <c r="Z234" s="16">
        <f t="shared" si="427"/>
        <v>184.28045832686917</v>
      </c>
      <c r="AA234" s="16">
        <f t="shared" si="428"/>
        <v>39.280458326869166</v>
      </c>
      <c r="AB234" s="16">
        <f t="shared" si="429"/>
        <v>256.33610070581619</v>
      </c>
      <c r="AC234" s="15">
        <f t="shared" si="421"/>
        <v>4.5848355451969969E-2</v>
      </c>
      <c r="AD234" s="15">
        <f t="shared" si="422"/>
        <v>1.1992624151289988E-2</v>
      </c>
      <c r="AE234" s="15">
        <f t="shared" si="423"/>
        <v>1.9115055013239957E-2</v>
      </c>
      <c r="AF234" s="15">
        <f t="shared" si="430"/>
        <v>2.5652011538833303E-2</v>
      </c>
      <c r="AH234" s="21"/>
    </row>
    <row r="235" spans="1:34" x14ac:dyDescent="0.2">
      <c r="A235" s="63"/>
      <c r="B235" s="64" t="s">
        <v>407</v>
      </c>
      <c r="C235" s="65" t="s">
        <v>408</v>
      </c>
      <c r="D235" s="65" t="s">
        <v>98</v>
      </c>
      <c r="E235" s="66">
        <v>0.1</v>
      </c>
      <c r="F235" s="66">
        <v>2.6145</v>
      </c>
      <c r="G235" s="66"/>
      <c r="H235" s="66"/>
      <c r="I235" s="66">
        <f t="shared" si="393"/>
        <v>0</v>
      </c>
      <c r="J235" s="66">
        <f t="shared" si="394"/>
        <v>2.6145</v>
      </c>
      <c r="K235" s="1">
        <v>47.4</v>
      </c>
      <c r="L235" s="1">
        <v>47.4</v>
      </c>
      <c r="M235" s="1">
        <v>123.9273</v>
      </c>
      <c r="N235" s="1">
        <v>123.9273</v>
      </c>
      <c r="O235" s="1"/>
      <c r="P235" s="1"/>
      <c r="Q235" s="1"/>
      <c r="R235" s="1"/>
      <c r="S235" s="1"/>
      <c r="T235" s="1"/>
      <c r="V235" s="1">
        <v>68.2</v>
      </c>
      <c r="W235" s="1">
        <v>178.30889999999999</v>
      </c>
      <c r="X235" s="15">
        <f t="shared" si="425"/>
        <v>1.4388185654008441</v>
      </c>
      <c r="Y235" s="15">
        <f t="shared" si="426"/>
        <v>1.4131665538620108</v>
      </c>
      <c r="Z235" s="16">
        <f t="shared" si="427"/>
        <v>66.984094653059316</v>
      </c>
      <c r="AA235" s="16">
        <f t="shared" si="428"/>
        <v>19.584094653059317</v>
      </c>
      <c r="AB235" s="16">
        <f t="shared" si="429"/>
        <v>51.202615470423588</v>
      </c>
      <c r="AC235" s="15">
        <f t="shared" si="421"/>
        <v>4.5848355451969969E-2</v>
      </c>
      <c r="AD235" s="15">
        <f t="shared" si="422"/>
        <v>1.1992624151289988E-2</v>
      </c>
      <c r="AE235" s="15">
        <f t="shared" si="423"/>
        <v>1.9115055013239957E-2</v>
      </c>
      <c r="AF235" s="15">
        <f t="shared" si="430"/>
        <v>2.5652011538833303E-2</v>
      </c>
      <c r="AH235" s="21"/>
    </row>
    <row r="236" spans="1:34" x14ac:dyDescent="0.2">
      <c r="A236" s="63"/>
      <c r="B236" s="64" t="s">
        <v>99</v>
      </c>
      <c r="C236" s="65" t="s">
        <v>100</v>
      </c>
      <c r="D236" s="65" t="s">
        <v>98</v>
      </c>
      <c r="E236" s="66">
        <v>5.7919999999999999E-2</v>
      </c>
      <c r="F236" s="66">
        <v>1.5143184000000001</v>
      </c>
      <c r="G236" s="66"/>
      <c r="H236" s="66"/>
      <c r="I236" s="66">
        <f t="shared" si="393"/>
        <v>0</v>
      </c>
      <c r="J236" s="66">
        <f t="shared" si="394"/>
        <v>1.5143184000000001</v>
      </c>
      <c r="K236" s="1">
        <v>47.9</v>
      </c>
      <c r="L236" s="1">
        <v>47.9</v>
      </c>
      <c r="M236" s="1">
        <v>72.535851359999995</v>
      </c>
      <c r="N236" s="1">
        <v>72.535851359999995</v>
      </c>
      <c r="O236" s="1"/>
      <c r="P236" s="1"/>
      <c r="Q236" s="1"/>
      <c r="R236" s="1"/>
      <c r="S236" s="1"/>
      <c r="T236" s="1"/>
      <c r="V236" s="1">
        <v>67.599999999999994</v>
      </c>
      <c r="W236" s="1">
        <v>102.36792384</v>
      </c>
      <c r="X236" s="15">
        <f t="shared" si="425"/>
        <v>1.4112734864300625</v>
      </c>
      <c r="Y236" s="15">
        <f t="shared" si="426"/>
        <v>1.3856214748912292</v>
      </c>
      <c r="Z236" s="16">
        <f t="shared" si="427"/>
        <v>66.371268647289881</v>
      </c>
      <c r="AA236" s="16">
        <f t="shared" si="428"/>
        <v>18.471268647289882</v>
      </c>
      <c r="AB236" s="16">
        <f t="shared" si="429"/>
        <v>27.97138198393418</v>
      </c>
      <c r="AC236" s="15">
        <f t="shared" si="421"/>
        <v>4.5848355451969969E-2</v>
      </c>
      <c r="AD236" s="15">
        <f t="shared" si="422"/>
        <v>1.1992624151289988E-2</v>
      </c>
      <c r="AE236" s="15">
        <f t="shared" si="423"/>
        <v>1.9115055013239957E-2</v>
      </c>
      <c r="AF236" s="15">
        <f t="shared" si="430"/>
        <v>2.5652011538833303E-2</v>
      </c>
      <c r="AH236" s="21"/>
    </row>
    <row r="237" spans="1:34" x14ac:dyDescent="0.2">
      <c r="A237" s="63"/>
      <c r="B237" s="64" t="s">
        <v>409</v>
      </c>
      <c r="C237" s="65" t="s">
        <v>410</v>
      </c>
      <c r="D237" s="65" t="s">
        <v>41</v>
      </c>
      <c r="E237" s="66">
        <v>0.29432000000000003</v>
      </c>
      <c r="F237" s="66">
        <v>7.6949964</v>
      </c>
      <c r="G237" s="66"/>
      <c r="H237" s="66"/>
      <c r="I237" s="66">
        <f t="shared" si="393"/>
        <v>0</v>
      </c>
      <c r="J237" s="66">
        <f t="shared" si="394"/>
        <v>7.6949964</v>
      </c>
      <c r="K237" s="1">
        <v>42.8</v>
      </c>
      <c r="L237" s="1">
        <v>42.8</v>
      </c>
      <c r="M237" s="1">
        <v>329.34584591999999</v>
      </c>
      <c r="N237" s="1">
        <v>329.34584591999999</v>
      </c>
      <c r="O237" s="1"/>
      <c r="P237" s="1"/>
      <c r="Q237" s="1"/>
      <c r="R237" s="1"/>
      <c r="S237" s="1"/>
      <c r="T237" s="1"/>
      <c r="V237" s="1">
        <v>53.4</v>
      </c>
      <c r="W237" s="1">
        <v>410.91280776000002</v>
      </c>
      <c r="X237" s="15">
        <f t="shared" si="425"/>
        <v>1.2476635514018692</v>
      </c>
      <c r="Y237" s="15">
        <f t="shared" si="426"/>
        <v>1.222011539863036</v>
      </c>
      <c r="Z237" s="16">
        <f t="shared" si="427"/>
        <v>52.302093906137941</v>
      </c>
      <c r="AA237" s="16">
        <f t="shared" si="428"/>
        <v>9.5020939061379437</v>
      </c>
      <c r="AB237" s="16">
        <f t="shared" si="429"/>
        <v>73.118578400193414</v>
      </c>
      <c r="AC237" s="15">
        <f t="shared" si="421"/>
        <v>4.5848355451969969E-2</v>
      </c>
      <c r="AD237" s="15">
        <f t="shared" si="422"/>
        <v>1.1992624151289988E-2</v>
      </c>
      <c r="AE237" s="15">
        <f t="shared" si="423"/>
        <v>1.9115055013239957E-2</v>
      </c>
      <c r="AF237" s="15">
        <f t="shared" si="430"/>
        <v>2.5652011538833303E-2</v>
      </c>
      <c r="AH237" s="21"/>
    </row>
    <row r="238" spans="1:34" x14ac:dyDescent="0.2">
      <c r="A238" s="63"/>
      <c r="B238" s="64" t="s">
        <v>101</v>
      </c>
      <c r="C238" s="65" t="s">
        <v>102</v>
      </c>
      <c r="D238" s="65" t="s">
        <v>92</v>
      </c>
      <c r="E238" s="66">
        <v>2.044E-2</v>
      </c>
      <c r="F238" s="66">
        <v>0.53440379999999998</v>
      </c>
      <c r="G238" s="66"/>
      <c r="H238" s="66"/>
      <c r="I238" s="66">
        <f t="shared" si="393"/>
        <v>0</v>
      </c>
      <c r="J238" s="66">
        <f t="shared" si="394"/>
        <v>0.53440379999999998</v>
      </c>
      <c r="K238" s="1">
        <v>4650</v>
      </c>
      <c r="L238" s="1">
        <v>4650</v>
      </c>
      <c r="M238" s="1">
        <v>2484.9776700000002</v>
      </c>
      <c r="N238" s="1">
        <v>2484.9776700000002</v>
      </c>
      <c r="O238" s="1"/>
      <c r="P238" s="1"/>
      <c r="Q238" s="1"/>
      <c r="R238" s="1"/>
      <c r="S238" s="1"/>
      <c r="T238" s="1"/>
      <c r="V238" s="1">
        <v>7820</v>
      </c>
      <c r="W238" s="1">
        <v>4179.0377159999998</v>
      </c>
      <c r="X238" s="15">
        <f t="shared" si="425"/>
        <v>1.6817204301075268</v>
      </c>
      <c r="Y238" s="15">
        <f t="shared" si="426"/>
        <v>1.6560684185686936</v>
      </c>
      <c r="Z238" s="16">
        <f t="shared" si="427"/>
        <v>7700.7181463444249</v>
      </c>
      <c r="AA238" s="16">
        <f t="shared" si="428"/>
        <v>3050.7181463444249</v>
      </c>
      <c r="AB238" s="16">
        <f t="shared" si="429"/>
        <v>1630.3153701354167</v>
      </c>
      <c r="AC238" s="15">
        <f t="shared" si="421"/>
        <v>4.5848355451969969E-2</v>
      </c>
      <c r="AD238" s="15">
        <f t="shared" si="422"/>
        <v>1.1992624151289988E-2</v>
      </c>
      <c r="AE238" s="15">
        <f t="shared" si="423"/>
        <v>1.9115055013239957E-2</v>
      </c>
      <c r="AF238" s="15">
        <f t="shared" si="430"/>
        <v>2.5652011538833303E-2</v>
      </c>
      <c r="AH238" s="21"/>
    </row>
    <row r="239" spans="1:34" ht="15" thickBot="1" x14ac:dyDescent="0.25">
      <c r="A239" s="63"/>
      <c r="B239" s="64" t="s">
        <v>103</v>
      </c>
      <c r="C239" s="65" t="s">
        <v>104</v>
      </c>
      <c r="D239" s="65" t="s">
        <v>92</v>
      </c>
      <c r="E239" s="66">
        <v>8.4999999999999995E-4</v>
      </c>
      <c r="F239" s="66">
        <v>2.222325E-2</v>
      </c>
      <c r="G239" s="66"/>
      <c r="H239" s="66"/>
      <c r="I239" s="66">
        <f t="shared" si="393"/>
        <v>0</v>
      </c>
      <c r="J239" s="66">
        <f t="shared" si="394"/>
        <v>2.222325E-2</v>
      </c>
      <c r="K239" s="1">
        <v>6490</v>
      </c>
      <c r="L239" s="1">
        <v>6490</v>
      </c>
      <c r="M239" s="1">
        <v>144.2288925</v>
      </c>
      <c r="N239" s="1">
        <v>144.2288925</v>
      </c>
      <c r="O239" s="1"/>
      <c r="P239" s="1"/>
      <c r="Q239" s="1"/>
      <c r="R239" s="1"/>
      <c r="S239" s="1"/>
      <c r="T239" s="1"/>
      <c r="V239" s="1">
        <v>10900</v>
      </c>
      <c r="W239" s="1">
        <v>242.23342500000001</v>
      </c>
      <c r="X239" s="15">
        <f t="shared" si="425"/>
        <v>1.6795069337442219</v>
      </c>
      <c r="Y239" s="15">
        <f t="shared" si="426"/>
        <v>1.6538549222053887</v>
      </c>
      <c r="Z239" s="16">
        <f t="shared" si="427"/>
        <v>10733.518445112972</v>
      </c>
      <c r="AA239" s="16">
        <f t="shared" si="428"/>
        <v>4243.5184451129717</v>
      </c>
      <c r="AB239" s="16">
        <f t="shared" si="429"/>
        <v>94.30477128535685</v>
      </c>
      <c r="AC239" s="15">
        <f t="shared" si="421"/>
        <v>4.5848355451969969E-2</v>
      </c>
      <c r="AD239" s="15">
        <f t="shared" si="422"/>
        <v>1.1992624151289988E-2</v>
      </c>
      <c r="AE239" s="15">
        <f t="shared" si="423"/>
        <v>1.9115055013239957E-2</v>
      </c>
      <c r="AF239" s="15">
        <f t="shared" si="430"/>
        <v>2.5652011538833303E-2</v>
      </c>
      <c r="AH239" s="21"/>
    </row>
    <row r="240" spans="1:34" x14ac:dyDescent="0.2">
      <c r="A240" s="67">
        <v>66</v>
      </c>
      <c r="B240" s="68" t="s">
        <v>411</v>
      </c>
      <c r="C240" s="69" t="s">
        <v>412</v>
      </c>
      <c r="D240" s="69" t="s">
        <v>38</v>
      </c>
      <c r="E240" s="70">
        <v>0</v>
      </c>
      <c r="F240" s="70">
        <v>26.145</v>
      </c>
      <c r="G240" s="70"/>
      <c r="H240" s="70"/>
      <c r="I240" s="70">
        <f t="shared" si="393"/>
        <v>0</v>
      </c>
      <c r="J240" s="70">
        <f t="shared" si="394"/>
        <v>26.145</v>
      </c>
      <c r="K240" s="71">
        <v>287.52</v>
      </c>
      <c r="L240" s="71">
        <v>117.45</v>
      </c>
      <c r="M240" s="71">
        <v>3070.73</v>
      </c>
      <c r="N240" s="71">
        <v>0</v>
      </c>
      <c r="O240" s="71">
        <v>1282.302441</v>
      </c>
      <c r="P240" s="71">
        <v>0</v>
      </c>
      <c r="Q240" s="71">
        <v>0</v>
      </c>
      <c r="R240" s="71">
        <v>433.41822505800002</v>
      </c>
      <c r="S240" s="71">
        <v>977.96077965305994</v>
      </c>
      <c r="T240" s="72">
        <v>377.11540239954797</v>
      </c>
      <c r="V240" s="71">
        <v>141.31</v>
      </c>
      <c r="W240" s="71">
        <v>0</v>
      </c>
    </row>
    <row r="241" spans="1:34" ht="15" thickBot="1" x14ac:dyDescent="0.25">
      <c r="A241" s="73">
        <v>67</v>
      </c>
      <c r="B241" s="74" t="s">
        <v>413</v>
      </c>
      <c r="C241" s="75" t="s">
        <v>414</v>
      </c>
      <c r="D241" s="75" t="s">
        <v>38</v>
      </c>
      <c r="E241" s="76">
        <v>0</v>
      </c>
      <c r="F241" s="76">
        <v>8.82</v>
      </c>
      <c r="G241" s="76"/>
      <c r="H241" s="76"/>
      <c r="I241" s="76">
        <f t="shared" si="393"/>
        <v>0</v>
      </c>
      <c r="J241" s="76">
        <f t="shared" si="394"/>
        <v>8.82</v>
      </c>
      <c r="K241" s="77">
        <v>862.56</v>
      </c>
      <c r="L241" s="77">
        <v>400.11</v>
      </c>
      <c r="M241" s="77">
        <v>3528.97</v>
      </c>
      <c r="N241" s="77">
        <v>863.05463999999995</v>
      </c>
      <c r="O241" s="77">
        <v>1099.0504980000001</v>
      </c>
      <c r="P241" s="77">
        <v>0</v>
      </c>
      <c r="Q241" s="77">
        <v>0</v>
      </c>
      <c r="R241" s="77">
        <v>371.47906832400002</v>
      </c>
      <c r="S241" s="77">
        <v>849.01076280467998</v>
      </c>
      <c r="T241" s="78">
        <v>327.39046607801498</v>
      </c>
      <c r="V241" s="77">
        <v>510.62</v>
      </c>
      <c r="W241" s="77">
        <v>1305.614016</v>
      </c>
    </row>
    <row r="242" spans="1:34" x14ac:dyDescent="0.2">
      <c r="A242" s="63"/>
      <c r="B242" s="64" t="s">
        <v>388</v>
      </c>
      <c r="C242" s="65" t="s">
        <v>389</v>
      </c>
      <c r="D242" s="65" t="s">
        <v>390</v>
      </c>
      <c r="E242" s="66">
        <v>0.24959999999999999</v>
      </c>
      <c r="F242" s="66">
        <v>2.2014719999999999</v>
      </c>
      <c r="G242" s="66"/>
      <c r="H242" s="66"/>
      <c r="I242" s="66">
        <f t="shared" si="393"/>
        <v>0</v>
      </c>
      <c r="J242" s="66">
        <f t="shared" si="394"/>
        <v>2.2014719999999999</v>
      </c>
      <c r="K242" s="1">
        <v>145</v>
      </c>
      <c r="L242" s="1">
        <v>145</v>
      </c>
      <c r="M242" s="1">
        <v>319.21343999999999</v>
      </c>
      <c r="N242" s="1">
        <v>319.21343999999999</v>
      </c>
      <c r="O242" s="1"/>
      <c r="P242" s="1"/>
      <c r="Q242" s="1"/>
      <c r="R242" s="1"/>
      <c r="S242" s="1"/>
      <c r="T242" s="1"/>
      <c r="V242" s="1">
        <v>188</v>
      </c>
      <c r="W242" s="1">
        <v>413.87673599999999</v>
      </c>
      <c r="X242" s="15">
        <f t="shared" ref="X242:X244" si="431">V242/L242</f>
        <v>1.296551724137931</v>
      </c>
      <c r="Y242" s="15">
        <f t="shared" ref="Y242:Y244" si="432">X242-AF242</f>
        <v>1.2708997125990977</v>
      </c>
      <c r="Z242" s="16">
        <f t="shared" ref="Z242:Z244" si="433">K242*Y242</f>
        <v>184.28045832686917</v>
      </c>
      <c r="AA242" s="16">
        <f t="shared" ref="AA242:AA244" si="434">Z242-K242</f>
        <v>39.280458326869166</v>
      </c>
      <c r="AB242" s="16">
        <f t="shared" ref="AB242:AB244" si="435">J242*AA242</f>
        <v>86.474829153769306</v>
      </c>
      <c r="AC242" s="15">
        <f t="shared" ref="AC242:AC244" si="436">104.584835545197%-100%</f>
        <v>4.5848355451969969E-2</v>
      </c>
      <c r="AD242" s="15">
        <f t="shared" ref="AD242:AD244" si="437">101.199262415129%-100%</f>
        <v>1.1992624151289988E-2</v>
      </c>
      <c r="AE242" s="15">
        <f t="shared" ref="AE242:AE244" si="438">101.911505501324%-100%</f>
        <v>1.9115055013239957E-2</v>
      </c>
      <c r="AF242" s="15">
        <f t="shared" ref="AF242:AF244" si="439">AVERAGE(AC242:AE242)</f>
        <v>2.5652011538833303E-2</v>
      </c>
      <c r="AH242" s="21"/>
    </row>
    <row r="243" spans="1:34" x14ac:dyDescent="0.2">
      <c r="A243" s="63"/>
      <c r="B243" s="64" t="s">
        <v>99</v>
      </c>
      <c r="C243" s="65" t="s">
        <v>100</v>
      </c>
      <c r="D243" s="65" t="s">
        <v>98</v>
      </c>
      <c r="E243" s="66">
        <v>0.2</v>
      </c>
      <c r="F243" s="66">
        <v>1.764</v>
      </c>
      <c r="G243" s="66"/>
      <c r="H243" s="66"/>
      <c r="I243" s="66">
        <f t="shared" si="393"/>
        <v>0</v>
      </c>
      <c r="J243" s="66">
        <f t="shared" si="394"/>
        <v>1.764</v>
      </c>
      <c r="K243" s="1">
        <v>47.9</v>
      </c>
      <c r="L243" s="1">
        <v>47.9</v>
      </c>
      <c r="M243" s="1">
        <v>84.495599999999996</v>
      </c>
      <c r="N243" s="1">
        <v>84.495599999999996</v>
      </c>
      <c r="O243" s="1"/>
      <c r="P243" s="1"/>
      <c r="Q243" s="1"/>
      <c r="R243" s="1"/>
      <c r="S243" s="1"/>
      <c r="T243" s="1"/>
      <c r="V243" s="1">
        <v>67.599999999999994</v>
      </c>
      <c r="W243" s="1">
        <v>119.24639999999999</v>
      </c>
      <c r="X243" s="15">
        <f t="shared" si="431"/>
        <v>1.4112734864300625</v>
      </c>
      <c r="Y243" s="15">
        <f t="shared" si="432"/>
        <v>1.3856214748912292</v>
      </c>
      <c r="Z243" s="16">
        <f t="shared" si="433"/>
        <v>66.371268647289881</v>
      </c>
      <c r="AA243" s="16">
        <f t="shared" si="434"/>
        <v>18.471268647289882</v>
      </c>
      <c r="AB243" s="16">
        <f t="shared" si="435"/>
        <v>32.583317893819356</v>
      </c>
      <c r="AC243" s="15">
        <f t="shared" si="436"/>
        <v>4.5848355451969969E-2</v>
      </c>
      <c r="AD243" s="15">
        <f t="shared" si="437"/>
        <v>1.1992624151289988E-2</v>
      </c>
      <c r="AE243" s="15">
        <f t="shared" si="438"/>
        <v>1.9115055013239957E-2</v>
      </c>
      <c r="AF243" s="15">
        <f t="shared" si="439"/>
        <v>2.5652011538833303E-2</v>
      </c>
      <c r="AH243" s="21"/>
    </row>
    <row r="244" spans="1:34" ht="15" thickBot="1" x14ac:dyDescent="0.25">
      <c r="A244" s="63"/>
      <c r="B244" s="64" t="s">
        <v>101</v>
      </c>
      <c r="C244" s="65" t="s">
        <v>102</v>
      </c>
      <c r="D244" s="65" t="s">
        <v>92</v>
      </c>
      <c r="E244" s="66">
        <v>1.12E-2</v>
      </c>
      <c r="F244" s="66">
        <v>9.8783999999999997E-2</v>
      </c>
      <c r="G244" s="66"/>
      <c r="H244" s="66"/>
      <c r="I244" s="66">
        <f t="shared" si="393"/>
        <v>0</v>
      </c>
      <c r="J244" s="66">
        <f t="shared" si="394"/>
        <v>9.8783999999999997E-2</v>
      </c>
      <c r="K244" s="1">
        <v>4650</v>
      </c>
      <c r="L244" s="1">
        <v>4650</v>
      </c>
      <c r="M244" s="1">
        <v>459.34559999999999</v>
      </c>
      <c r="N244" s="1">
        <v>459.34559999999999</v>
      </c>
      <c r="O244" s="1"/>
      <c r="P244" s="1"/>
      <c r="Q244" s="1"/>
      <c r="R244" s="1"/>
      <c r="S244" s="1"/>
      <c r="T244" s="1"/>
      <c r="V244" s="1">
        <v>7820</v>
      </c>
      <c r="W244" s="1">
        <v>772.49087999999995</v>
      </c>
      <c r="X244" s="15">
        <f t="shared" si="431"/>
        <v>1.6817204301075268</v>
      </c>
      <c r="Y244" s="15">
        <f t="shared" si="432"/>
        <v>1.6560684185686936</v>
      </c>
      <c r="Z244" s="16">
        <f t="shared" si="433"/>
        <v>7700.7181463444249</v>
      </c>
      <c r="AA244" s="16">
        <f t="shared" si="434"/>
        <v>3050.7181463444249</v>
      </c>
      <c r="AB244" s="16">
        <f t="shared" si="435"/>
        <v>301.36214136848764</v>
      </c>
      <c r="AC244" s="15">
        <f t="shared" si="436"/>
        <v>4.5848355451969969E-2</v>
      </c>
      <c r="AD244" s="15">
        <f t="shared" si="437"/>
        <v>1.1992624151289988E-2</v>
      </c>
      <c r="AE244" s="15">
        <f t="shared" si="438"/>
        <v>1.9115055013239957E-2</v>
      </c>
      <c r="AF244" s="15">
        <f t="shared" si="439"/>
        <v>2.5652011538833303E-2</v>
      </c>
      <c r="AH244" s="21"/>
    </row>
    <row r="245" spans="1:34" ht="15" thickBot="1" x14ac:dyDescent="0.25">
      <c r="A245" s="8">
        <v>68</v>
      </c>
      <c r="B245" s="9" t="s">
        <v>415</v>
      </c>
      <c r="C245" s="10" t="s">
        <v>416</v>
      </c>
      <c r="D245" s="10" t="s">
        <v>38</v>
      </c>
      <c r="E245" s="11">
        <v>0</v>
      </c>
      <c r="F245" s="11">
        <v>8.82</v>
      </c>
      <c r="G245" s="11"/>
      <c r="H245" s="11"/>
      <c r="I245" s="11">
        <f t="shared" si="393"/>
        <v>0</v>
      </c>
      <c r="J245" s="11">
        <f t="shared" si="394"/>
        <v>8.82</v>
      </c>
      <c r="K245" s="12">
        <v>207.01</v>
      </c>
      <c r="L245" s="12">
        <v>81.63</v>
      </c>
      <c r="M245" s="12">
        <v>719.98</v>
      </c>
      <c r="N245" s="12">
        <v>0</v>
      </c>
      <c r="O245" s="12">
        <v>300.63852000000003</v>
      </c>
      <c r="P245" s="12">
        <v>0</v>
      </c>
      <c r="Q245" s="12">
        <v>0</v>
      </c>
      <c r="R245" s="12">
        <v>101.61581975999999</v>
      </c>
      <c r="S245" s="12">
        <v>229.28497366319999</v>
      </c>
      <c r="T245" s="13">
        <v>88.415503879248007</v>
      </c>
      <c r="V245" s="12">
        <v>100.11</v>
      </c>
      <c r="W245" s="12">
        <v>0</v>
      </c>
    </row>
    <row r="246" spans="1:34" ht="15" thickBot="1" x14ac:dyDescent="0.35">
      <c r="A246" s="58"/>
      <c r="B246" s="59" t="s">
        <v>22</v>
      </c>
      <c r="C246" s="60" t="s">
        <v>417</v>
      </c>
      <c r="D246" s="60"/>
      <c r="E246" s="61"/>
      <c r="F246" s="61"/>
      <c r="G246" s="61"/>
      <c r="H246" s="61"/>
      <c r="I246" s="61"/>
      <c r="J246" s="61"/>
      <c r="K246" s="62"/>
      <c r="L246" s="62"/>
      <c r="M246" s="62">
        <v>5176.97</v>
      </c>
      <c r="N246" s="62">
        <v>4266.3997399999998</v>
      </c>
      <c r="O246" s="62">
        <v>147.25497300000001</v>
      </c>
      <c r="P246" s="62">
        <v>0</v>
      </c>
      <c r="Q246" s="62">
        <v>0</v>
      </c>
      <c r="R246" s="62">
        <v>49.772180874</v>
      </c>
      <c r="S246" s="62">
        <v>259.03101209952001</v>
      </c>
      <c r="T246" s="62">
        <v>111.81505355629299</v>
      </c>
      <c r="V246" s="62"/>
      <c r="W246" s="62">
        <v>4680.38976</v>
      </c>
    </row>
    <row r="247" spans="1:34" ht="15" thickBot="1" x14ac:dyDescent="0.25">
      <c r="A247" s="8">
        <v>69</v>
      </c>
      <c r="B247" s="9" t="s">
        <v>418</v>
      </c>
      <c r="C247" s="10" t="s">
        <v>419</v>
      </c>
      <c r="D247" s="10" t="s">
        <v>38</v>
      </c>
      <c r="E247" s="11">
        <v>0</v>
      </c>
      <c r="F247" s="11">
        <v>46.61</v>
      </c>
      <c r="G247" s="11"/>
      <c r="H247" s="11"/>
      <c r="I247" s="11">
        <f t="shared" si="393"/>
        <v>0</v>
      </c>
      <c r="J247" s="11">
        <f t="shared" si="394"/>
        <v>46.61</v>
      </c>
      <c r="K247" s="12">
        <v>138.01</v>
      </c>
      <c r="L247" s="12">
        <v>111.07</v>
      </c>
      <c r="M247" s="12">
        <v>5176.97</v>
      </c>
      <c r="N247" s="12">
        <v>4266.3997399999998</v>
      </c>
      <c r="O247" s="12">
        <v>147.25497300000001</v>
      </c>
      <c r="P247" s="12">
        <v>0</v>
      </c>
      <c r="Q247" s="12">
        <v>0</v>
      </c>
      <c r="R247" s="12">
        <v>49.772180874</v>
      </c>
      <c r="S247" s="12">
        <v>259.03101209952001</v>
      </c>
      <c r="T247" s="13">
        <v>111.81505355629299</v>
      </c>
      <c r="V247" s="12">
        <v>122.61</v>
      </c>
      <c r="W247" s="12">
        <v>4680.38976</v>
      </c>
    </row>
    <row r="248" spans="1:34" x14ac:dyDescent="0.2">
      <c r="A248" s="63"/>
      <c r="B248" s="64" t="s">
        <v>187</v>
      </c>
      <c r="C248" s="65" t="s">
        <v>188</v>
      </c>
      <c r="D248" s="65" t="s">
        <v>92</v>
      </c>
      <c r="E248" s="66">
        <v>0.02</v>
      </c>
      <c r="F248" s="66">
        <v>0.93220000000000003</v>
      </c>
      <c r="G248" s="66"/>
      <c r="H248" s="66"/>
      <c r="I248" s="66">
        <f t="shared" si="393"/>
        <v>0</v>
      </c>
      <c r="J248" s="66">
        <f t="shared" si="394"/>
        <v>0.93220000000000003</v>
      </c>
      <c r="K248" s="1">
        <v>45.7</v>
      </c>
      <c r="L248" s="1">
        <v>45.7</v>
      </c>
      <c r="M248" s="1">
        <v>42.60154</v>
      </c>
      <c r="N248" s="1">
        <v>42.60154</v>
      </c>
      <c r="O248" s="1"/>
      <c r="P248" s="1"/>
      <c r="Q248" s="1"/>
      <c r="R248" s="1"/>
      <c r="S248" s="1"/>
      <c r="T248" s="1"/>
      <c r="V248" s="1">
        <v>52.8</v>
      </c>
      <c r="W248" s="1">
        <v>49.22016</v>
      </c>
      <c r="X248" s="15">
        <f t="shared" ref="X248:X249" si="440">V248/L248</f>
        <v>1.1553610503282274</v>
      </c>
      <c r="Y248" s="15">
        <f t="shared" ref="Y248:Y249" si="441">X248-AF248</f>
        <v>1.1297090387893942</v>
      </c>
      <c r="Z248" s="16">
        <f t="shared" ref="Z248:Z249" si="442">K248*Y248</f>
        <v>51.627703072675317</v>
      </c>
      <c r="AA248" s="16">
        <f t="shared" ref="AA248:AA249" si="443">Z248-K248</f>
        <v>5.9277030726753139</v>
      </c>
      <c r="AB248" s="16">
        <f t="shared" ref="AB248:AB249" si="444">J248*AA248</f>
        <v>5.5258048043479278</v>
      </c>
      <c r="AC248" s="15">
        <f t="shared" ref="AC248:AC249" si="445">104.584835545197%-100%</f>
        <v>4.5848355451969969E-2</v>
      </c>
      <c r="AD248" s="15">
        <f t="shared" ref="AD248:AD249" si="446">101.199262415129%-100%</f>
        <v>1.1992624151289988E-2</v>
      </c>
      <c r="AE248" s="15">
        <f t="shared" ref="AE248:AE249" si="447">101.911505501324%-100%</f>
        <v>1.9115055013239957E-2</v>
      </c>
      <c r="AF248" s="15">
        <f t="shared" ref="AF248:AF249" si="448">AVERAGE(AC248:AE248)</f>
        <v>2.5652011538833303E-2</v>
      </c>
      <c r="AH248" s="21"/>
    </row>
    <row r="249" spans="1:34" x14ac:dyDescent="0.2">
      <c r="A249" s="63"/>
      <c r="B249" s="64" t="s">
        <v>420</v>
      </c>
      <c r="C249" s="65" t="s">
        <v>421</v>
      </c>
      <c r="D249" s="65" t="s">
        <v>139</v>
      </c>
      <c r="E249" s="66">
        <v>0.23</v>
      </c>
      <c r="F249" s="66">
        <v>10.7203</v>
      </c>
      <c r="G249" s="66"/>
      <c r="H249" s="66"/>
      <c r="I249" s="66">
        <f t="shared" si="393"/>
        <v>0</v>
      </c>
      <c r="J249" s="66">
        <f t="shared" si="394"/>
        <v>10.7203</v>
      </c>
      <c r="K249" s="1">
        <v>394</v>
      </c>
      <c r="L249" s="1">
        <v>394</v>
      </c>
      <c r="M249" s="1">
        <v>4223.7982000000002</v>
      </c>
      <c r="N249" s="1">
        <v>4223.7982000000002</v>
      </c>
      <c r="O249" s="1"/>
      <c r="P249" s="1"/>
      <c r="Q249" s="1"/>
      <c r="R249" s="1"/>
      <c r="S249" s="1"/>
      <c r="T249" s="1"/>
      <c r="V249" s="1">
        <v>432</v>
      </c>
      <c r="W249" s="1">
        <v>4631.1696000000002</v>
      </c>
      <c r="X249" s="15">
        <f t="shared" si="440"/>
        <v>1.0964467005076142</v>
      </c>
      <c r="Y249" s="15">
        <f t="shared" si="441"/>
        <v>1.0707946889687809</v>
      </c>
      <c r="Z249" s="16">
        <f t="shared" si="442"/>
        <v>421.89310745369971</v>
      </c>
      <c r="AA249" s="16">
        <f t="shared" si="443"/>
        <v>27.893107453699713</v>
      </c>
      <c r="AB249" s="16">
        <f t="shared" si="444"/>
        <v>299.02247983589706</v>
      </c>
      <c r="AC249" s="15">
        <f t="shared" si="445"/>
        <v>4.5848355451969969E-2</v>
      </c>
      <c r="AD249" s="15">
        <f t="shared" si="446"/>
        <v>1.1992624151289988E-2</v>
      </c>
      <c r="AE249" s="15">
        <f t="shared" si="447"/>
        <v>1.9115055013239957E-2</v>
      </c>
      <c r="AF249" s="15">
        <f t="shared" si="448"/>
        <v>2.5652011538833303E-2</v>
      </c>
      <c r="AH249" s="21"/>
    </row>
    <row r="250" spans="1:34" ht="15" thickBot="1" x14ac:dyDescent="0.35">
      <c r="A250" s="58"/>
      <c r="B250" s="59" t="s">
        <v>23</v>
      </c>
      <c r="C250" s="60" t="s">
        <v>422</v>
      </c>
      <c r="D250" s="60"/>
      <c r="E250" s="61"/>
      <c r="F250" s="61"/>
      <c r="G250" s="61"/>
      <c r="H250" s="61"/>
      <c r="I250" s="61"/>
      <c r="J250" s="61"/>
      <c r="L250" s="62"/>
      <c r="M250" s="62">
        <v>3071140.59</v>
      </c>
      <c r="N250" s="62">
        <v>782687.22309734998</v>
      </c>
      <c r="O250" s="62">
        <v>361573.44210099999</v>
      </c>
      <c r="P250" s="62">
        <v>0</v>
      </c>
      <c r="Q250" s="62">
        <v>0</v>
      </c>
      <c r="R250" s="62">
        <v>122211.823430138</v>
      </c>
      <c r="S250" s="62">
        <v>276527.19103500398</v>
      </c>
      <c r="T250" s="62">
        <v>106632.76594647999</v>
      </c>
      <c r="V250" s="62"/>
      <c r="W250" s="62">
        <v>876085.94249170006</v>
      </c>
    </row>
    <row r="251" spans="1:34" ht="20.5" thickBot="1" x14ac:dyDescent="0.25">
      <c r="A251" s="8">
        <v>70</v>
      </c>
      <c r="B251" s="9" t="s">
        <v>423</v>
      </c>
      <c r="C251" s="10" t="s">
        <v>424</v>
      </c>
      <c r="D251" s="10" t="s">
        <v>38</v>
      </c>
      <c r="E251" s="11">
        <v>0</v>
      </c>
      <c r="F251" s="11">
        <v>7.9</v>
      </c>
      <c r="G251" s="11"/>
      <c r="H251" s="11"/>
      <c r="I251" s="11">
        <f t="shared" si="393"/>
        <v>0</v>
      </c>
      <c r="J251" s="11">
        <f t="shared" si="394"/>
        <v>7.9</v>
      </c>
      <c r="K251" s="12">
        <v>322.02</v>
      </c>
      <c r="L251" s="12">
        <v>315.74</v>
      </c>
      <c r="M251" s="12">
        <v>2494.35</v>
      </c>
      <c r="N251" s="12">
        <v>610.16124000000002</v>
      </c>
      <c r="O251" s="12">
        <v>783.49829999999997</v>
      </c>
      <c r="P251" s="12">
        <v>0</v>
      </c>
      <c r="Q251" s="12">
        <v>0</v>
      </c>
      <c r="R251" s="12">
        <v>264.82242539999999</v>
      </c>
      <c r="S251" s="12">
        <v>600.06852366299995</v>
      </c>
      <c r="T251" s="13">
        <v>231.39484473882001</v>
      </c>
      <c r="V251" s="12">
        <v>372.52</v>
      </c>
      <c r="W251" s="12">
        <v>686.82916</v>
      </c>
    </row>
    <row r="252" spans="1:34" x14ac:dyDescent="0.2">
      <c r="A252" s="63"/>
      <c r="B252" s="64" t="s">
        <v>187</v>
      </c>
      <c r="C252" s="65" t="s">
        <v>188</v>
      </c>
      <c r="D252" s="65" t="s">
        <v>92</v>
      </c>
      <c r="E252" s="66">
        <v>6.0000000000000001E-3</v>
      </c>
      <c r="F252" s="66">
        <v>4.7399999999999998E-2</v>
      </c>
      <c r="G252" s="66"/>
      <c r="H252" s="66"/>
      <c r="I252" s="66">
        <f t="shared" si="393"/>
        <v>0</v>
      </c>
      <c r="J252" s="66">
        <f t="shared" si="394"/>
        <v>4.7399999999999998E-2</v>
      </c>
      <c r="K252" s="1">
        <v>45.7</v>
      </c>
      <c r="L252" s="1">
        <v>45.7</v>
      </c>
      <c r="M252" s="1">
        <v>2.1661800000000002</v>
      </c>
      <c r="N252" s="1">
        <v>2.1661800000000002</v>
      </c>
      <c r="O252" s="1"/>
      <c r="P252" s="1"/>
      <c r="Q252" s="1"/>
      <c r="R252" s="1"/>
      <c r="S252" s="1"/>
      <c r="T252" s="1"/>
      <c r="V252" s="1">
        <v>52.8</v>
      </c>
      <c r="W252" s="1">
        <v>2.5027200000000001</v>
      </c>
      <c r="X252" s="15">
        <f t="shared" ref="X252:X254" si="449">V252/L252</f>
        <v>1.1553610503282274</v>
      </c>
      <c r="Y252" s="15">
        <f t="shared" ref="Y252:Y254" si="450">X252-AF252</f>
        <v>1.1297090387893942</v>
      </c>
      <c r="Z252" s="16">
        <f t="shared" ref="Z252:Z254" si="451">K252*Y252</f>
        <v>51.627703072675317</v>
      </c>
      <c r="AA252" s="16">
        <f t="shared" ref="AA252:AA254" si="452">Z252-K252</f>
        <v>5.9277030726753139</v>
      </c>
      <c r="AB252" s="16">
        <f t="shared" ref="AB252:AB254" si="453">J252*AA252</f>
        <v>0.28097312564480986</v>
      </c>
      <c r="AC252" s="15">
        <f t="shared" ref="AC252:AC254" si="454">104.584835545197%-100%</f>
        <v>4.5848355451969969E-2</v>
      </c>
      <c r="AD252" s="15">
        <f t="shared" ref="AD252:AD254" si="455">101.199262415129%-100%</f>
        <v>1.1992624151289988E-2</v>
      </c>
      <c r="AE252" s="15">
        <f t="shared" ref="AE252:AE254" si="456">101.911505501324%-100%</f>
        <v>1.9115055013239957E-2</v>
      </c>
      <c r="AF252" s="15">
        <f t="shared" ref="AF252:AF254" si="457">AVERAGE(AC252:AE252)</f>
        <v>2.5652011538833303E-2</v>
      </c>
      <c r="AH252" s="21"/>
    </row>
    <row r="253" spans="1:34" x14ac:dyDescent="0.2">
      <c r="A253" s="63"/>
      <c r="B253" s="64" t="s">
        <v>425</v>
      </c>
      <c r="C253" s="65" t="s">
        <v>426</v>
      </c>
      <c r="D253" s="65" t="s">
        <v>139</v>
      </c>
      <c r="E253" s="66">
        <v>1.575E-2</v>
      </c>
      <c r="F253" s="66">
        <v>0.12442499999999999</v>
      </c>
      <c r="G253" s="66"/>
      <c r="H253" s="66"/>
      <c r="I253" s="66">
        <f t="shared" si="393"/>
        <v>0</v>
      </c>
      <c r="J253" s="66">
        <f t="shared" si="394"/>
        <v>0.12442499999999999</v>
      </c>
      <c r="K253" s="1">
        <v>4130</v>
      </c>
      <c r="L253" s="1">
        <v>4130</v>
      </c>
      <c r="M253" s="1">
        <v>513.87525000000005</v>
      </c>
      <c r="N253" s="1">
        <v>513.87525000000005</v>
      </c>
      <c r="O253" s="1"/>
      <c r="P253" s="1"/>
      <c r="Q253" s="1"/>
      <c r="R253" s="1"/>
      <c r="S253" s="1"/>
      <c r="T253" s="1"/>
      <c r="V253" s="1">
        <v>4670</v>
      </c>
      <c r="W253" s="1">
        <v>581.06475</v>
      </c>
      <c r="X253" s="15">
        <f t="shared" si="449"/>
        <v>1.1307506053268765</v>
      </c>
      <c r="Y253" s="15">
        <f t="shared" si="450"/>
        <v>1.1050985937880433</v>
      </c>
      <c r="Z253" s="16">
        <f t="shared" si="451"/>
        <v>4564.0571923446187</v>
      </c>
      <c r="AA253" s="16">
        <f t="shared" si="452"/>
        <v>434.05719234461867</v>
      </c>
      <c r="AB253" s="16">
        <f t="shared" si="453"/>
        <v>54.007566157479175</v>
      </c>
      <c r="AC253" s="15">
        <f t="shared" si="454"/>
        <v>4.5848355451969969E-2</v>
      </c>
      <c r="AD253" s="15">
        <f t="shared" si="455"/>
        <v>1.1992624151289988E-2</v>
      </c>
      <c r="AE253" s="15">
        <f t="shared" si="456"/>
        <v>1.9115055013239957E-2</v>
      </c>
      <c r="AF253" s="15">
        <f t="shared" si="457"/>
        <v>2.5652011538833303E-2</v>
      </c>
      <c r="AH253" s="21"/>
    </row>
    <row r="254" spans="1:34" ht="15" thickBot="1" x14ac:dyDescent="0.25">
      <c r="A254" s="63"/>
      <c r="B254" s="64" t="s">
        <v>427</v>
      </c>
      <c r="C254" s="65" t="s">
        <v>428</v>
      </c>
      <c r="D254" s="65" t="s">
        <v>139</v>
      </c>
      <c r="E254" s="66">
        <v>2.63E-3</v>
      </c>
      <c r="F254" s="66">
        <v>2.0777E-2</v>
      </c>
      <c r="G254" s="66"/>
      <c r="H254" s="66"/>
      <c r="I254" s="66">
        <f t="shared" si="393"/>
        <v>0</v>
      </c>
      <c r="J254" s="66">
        <f t="shared" si="394"/>
        <v>2.0777E-2</v>
      </c>
      <c r="K254" s="1">
        <v>4530</v>
      </c>
      <c r="L254" s="1">
        <v>4530</v>
      </c>
      <c r="M254" s="1">
        <v>94.119810000000001</v>
      </c>
      <c r="N254" s="1">
        <v>94.119810000000001</v>
      </c>
      <c r="O254" s="1"/>
      <c r="P254" s="1"/>
      <c r="Q254" s="1"/>
      <c r="R254" s="1"/>
      <c r="S254" s="1"/>
      <c r="T254" s="1"/>
      <c r="V254" s="1">
        <v>4970</v>
      </c>
      <c r="W254" s="1">
        <v>103.26169</v>
      </c>
      <c r="X254" s="15">
        <f t="shared" si="449"/>
        <v>1.0971302428256071</v>
      </c>
      <c r="Y254" s="15">
        <f t="shared" si="450"/>
        <v>1.0714782312867739</v>
      </c>
      <c r="Z254" s="16">
        <f t="shared" si="451"/>
        <v>4853.7963877290858</v>
      </c>
      <c r="AA254" s="16">
        <f t="shared" si="452"/>
        <v>323.79638772908584</v>
      </c>
      <c r="AB254" s="16">
        <f t="shared" si="453"/>
        <v>6.7275175478472162</v>
      </c>
      <c r="AC254" s="15">
        <f t="shared" si="454"/>
        <v>4.5848355451969969E-2</v>
      </c>
      <c r="AD254" s="15">
        <f t="shared" si="455"/>
        <v>1.1992624151289988E-2</v>
      </c>
      <c r="AE254" s="15">
        <f t="shared" si="456"/>
        <v>1.9115055013239957E-2</v>
      </c>
      <c r="AF254" s="15">
        <f t="shared" si="457"/>
        <v>2.5652011538833303E-2</v>
      </c>
      <c r="AH254" s="21"/>
    </row>
    <row r="255" spans="1:34" ht="20.5" thickBot="1" x14ac:dyDescent="0.25">
      <c r="A255" s="8">
        <v>71</v>
      </c>
      <c r="B255" s="9" t="s">
        <v>429</v>
      </c>
      <c r="C255" s="10" t="s">
        <v>430</v>
      </c>
      <c r="D255" s="10" t="s">
        <v>38</v>
      </c>
      <c r="E255" s="11">
        <v>0</v>
      </c>
      <c r="F255" s="11">
        <v>295.76</v>
      </c>
      <c r="G255" s="11"/>
      <c r="H255" s="11"/>
      <c r="I255" s="11">
        <f t="shared" si="393"/>
        <v>0</v>
      </c>
      <c r="J255" s="11">
        <f t="shared" si="394"/>
        <v>295.76</v>
      </c>
      <c r="K255" s="12">
        <v>253.02</v>
      </c>
      <c r="L255" s="12">
        <v>219.18</v>
      </c>
      <c r="M255" s="12">
        <v>64824.68</v>
      </c>
      <c r="N255" s="12">
        <v>16652.110212799998</v>
      </c>
      <c r="O255" s="12">
        <v>20012.600399999999</v>
      </c>
      <c r="P255" s="12">
        <v>0</v>
      </c>
      <c r="Q255" s="12">
        <v>0</v>
      </c>
      <c r="R255" s="12">
        <v>6764.2589352000005</v>
      </c>
      <c r="S255" s="12">
        <v>15341.941932227999</v>
      </c>
      <c r="T255" s="13">
        <v>5916.0681345679204</v>
      </c>
      <c r="V255" s="12">
        <v>265.58999999999997</v>
      </c>
      <c r="W255" s="12">
        <v>20899.3243712</v>
      </c>
    </row>
    <row r="256" spans="1:34" x14ac:dyDescent="0.2">
      <c r="A256" s="63"/>
      <c r="B256" s="64" t="s">
        <v>187</v>
      </c>
      <c r="C256" s="65" t="s">
        <v>188</v>
      </c>
      <c r="D256" s="65" t="s">
        <v>92</v>
      </c>
      <c r="E256" s="66">
        <v>5.4000000000000003E-3</v>
      </c>
      <c r="F256" s="66">
        <v>1.5971040000000001</v>
      </c>
      <c r="G256" s="66"/>
      <c r="H256" s="66"/>
      <c r="I256" s="66">
        <f t="shared" si="393"/>
        <v>0</v>
      </c>
      <c r="J256" s="66">
        <f t="shared" si="394"/>
        <v>1.5971040000000001</v>
      </c>
      <c r="K256" s="1">
        <v>45.7</v>
      </c>
      <c r="L256" s="1">
        <v>45.7</v>
      </c>
      <c r="M256" s="1">
        <v>72.987652800000006</v>
      </c>
      <c r="N256" s="1">
        <v>72.987652800000006</v>
      </c>
      <c r="O256" s="1"/>
      <c r="P256" s="1"/>
      <c r="Q256" s="1"/>
      <c r="R256" s="1"/>
      <c r="S256" s="1"/>
      <c r="T256" s="1"/>
      <c r="V256" s="1">
        <v>52.8</v>
      </c>
      <c r="W256" s="1">
        <v>84.327091199999998</v>
      </c>
      <c r="X256" s="15">
        <f t="shared" ref="X256:X257" si="458">V256/L256</f>
        <v>1.1553610503282274</v>
      </c>
      <c r="Y256" s="15">
        <f t="shared" ref="Y256:Y257" si="459">X256-AF256</f>
        <v>1.1297090387893942</v>
      </c>
      <c r="Z256" s="16">
        <f t="shared" ref="Z256:Z257" si="460">K256*Y256</f>
        <v>51.627703072675317</v>
      </c>
      <c r="AA256" s="16">
        <f t="shared" ref="AA256:AA257" si="461">Z256-K256</f>
        <v>5.9277030726753139</v>
      </c>
      <c r="AB256" s="16">
        <f t="shared" ref="AB256:AB257" si="462">J256*AA256</f>
        <v>9.4671582881820342</v>
      </c>
      <c r="AC256" s="15">
        <f t="shared" ref="AC256:AC261" si="463">104.584835545197%-100%</f>
        <v>4.5848355451969969E-2</v>
      </c>
      <c r="AD256" s="15">
        <f t="shared" ref="AD256:AD261" si="464">101.199262415129%-100%</f>
        <v>1.1992624151289988E-2</v>
      </c>
      <c r="AE256" s="15">
        <f t="shared" ref="AE256:AE261" si="465">101.911505501324%-100%</f>
        <v>1.9115055013239957E-2</v>
      </c>
      <c r="AF256" s="15">
        <f t="shared" ref="AF256:AF257" si="466">AVERAGE(AC256:AE256)</f>
        <v>2.5652011538833303E-2</v>
      </c>
      <c r="AH256" s="21"/>
    </row>
    <row r="257" spans="1:34" ht="15" thickBot="1" x14ac:dyDescent="0.25">
      <c r="A257" s="63"/>
      <c r="B257" s="64" t="s">
        <v>431</v>
      </c>
      <c r="C257" s="65" t="s">
        <v>432</v>
      </c>
      <c r="D257" s="65" t="s">
        <v>139</v>
      </c>
      <c r="E257" s="66">
        <v>1.54E-2</v>
      </c>
      <c r="F257" s="66">
        <v>4.5547040000000001</v>
      </c>
      <c r="G257" s="66"/>
      <c r="H257" s="66"/>
      <c r="I257" s="66">
        <f t="shared" si="393"/>
        <v>0</v>
      </c>
      <c r="J257" s="66">
        <f t="shared" si="394"/>
        <v>4.5547040000000001</v>
      </c>
      <c r="K257" s="1">
        <v>3640</v>
      </c>
      <c r="L257" s="1">
        <v>3640</v>
      </c>
      <c r="M257" s="1">
        <v>16579.12256</v>
      </c>
      <c r="N257" s="1">
        <v>16579.12256</v>
      </c>
      <c r="O257" s="1"/>
      <c r="P257" s="1"/>
      <c r="Q257" s="1"/>
      <c r="R257" s="1"/>
      <c r="S257" s="1"/>
      <c r="T257" s="1"/>
      <c r="V257" s="1">
        <v>4570</v>
      </c>
      <c r="W257" s="1">
        <v>20814.99728</v>
      </c>
      <c r="X257" s="15">
        <f t="shared" si="458"/>
        <v>1.2554945054945055</v>
      </c>
      <c r="Y257" s="15">
        <f t="shared" si="459"/>
        <v>1.2298424939556722</v>
      </c>
      <c r="Z257" s="16">
        <f t="shared" si="460"/>
        <v>4476.6266779986472</v>
      </c>
      <c r="AA257" s="16">
        <f t="shared" si="461"/>
        <v>836.62667799864721</v>
      </c>
      <c r="AB257" s="16">
        <f t="shared" si="462"/>
        <v>3810.5868767871507</v>
      </c>
      <c r="AC257" s="15">
        <f t="shared" si="463"/>
        <v>4.5848355451969969E-2</v>
      </c>
      <c r="AD257" s="15">
        <f t="shared" si="464"/>
        <v>1.1992624151289988E-2</v>
      </c>
      <c r="AE257" s="15">
        <f t="shared" si="465"/>
        <v>1.9115055013239957E-2</v>
      </c>
      <c r="AF257" s="15">
        <f t="shared" si="466"/>
        <v>2.5652011538833303E-2</v>
      </c>
      <c r="AH257" s="21"/>
    </row>
    <row r="258" spans="1:34" ht="20.5" thickBot="1" x14ac:dyDescent="0.25">
      <c r="A258" s="8">
        <v>72</v>
      </c>
      <c r="B258" s="9" t="s">
        <v>433</v>
      </c>
      <c r="C258" s="10" t="s">
        <v>434</v>
      </c>
      <c r="D258" s="10" t="s">
        <v>38</v>
      </c>
      <c r="E258" s="11">
        <v>0</v>
      </c>
      <c r="F258" s="11">
        <v>986.78200000000004</v>
      </c>
      <c r="G258" s="11"/>
      <c r="H258" s="11"/>
      <c r="I258" s="11">
        <f t="shared" si="393"/>
        <v>0</v>
      </c>
      <c r="J258" s="11">
        <f t="shared" si="394"/>
        <v>986.78200000000004</v>
      </c>
      <c r="K258" s="12">
        <v>299.02</v>
      </c>
      <c r="L258" s="12">
        <v>273.62</v>
      </c>
      <c r="M258" s="12">
        <v>270003.28999999998</v>
      </c>
      <c r="N258" s="12">
        <v>76214.699839199995</v>
      </c>
      <c r="O258" s="12">
        <v>80508.583033999996</v>
      </c>
      <c r="P258" s="12">
        <v>0</v>
      </c>
      <c r="Q258" s="12">
        <v>0</v>
      </c>
      <c r="R258" s="12">
        <v>27211.901065491998</v>
      </c>
      <c r="S258" s="12">
        <v>61716.160157947699</v>
      </c>
      <c r="T258" s="13">
        <v>23798.6175486262</v>
      </c>
      <c r="V258" s="12">
        <v>321.92</v>
      </c>
      <c r="W258" s="12">
        <v>85791.221792800003</v>
      </c>
    </row>
    <row r="259" spans="1:34" x14ac:dyDescent="0.2">
      <c r="A259" s="63"/>
      <c r="B259" s="64" t="s">
        <v>187</v>
      </c>
      <c r="C259" s="65" t="s">
        <v>188</v>
      </c>
      <c r="D259" s="65" t="s">
        <v>92</v>
      </c>
      <c r="E259" s="66">
        <v>6.0000000000000001E-3</v>
      </c>
      <c r="F259" s="66">
        <v>5.9206919999999998</v>
      </c>
      <c r="G259" s="66"/>
      <c r="H259" s="66"/>
      <c r="I259" s="66">
        <f t="shared" si="393"/>
        <v>0</v>
      </c>
      <c r="J259" s="66">
        <f t="shared" si="394"/>
        <v>5.9206919999999998</v>
      </c>
      <c r="K259" s="1">
        <v>45.7</v>
      </c>
      <c r="L259" s="1">
        <v>45.7</v>
      </c>
      <c r="M259" s="1">
        <v>270.57562439999998</v>
      </c>
      <c r="N259" s="1">
        <v>270.57562439999998</v>
      </c>
      <c r="O259" s="1"/>
      <c r="P259" s="1"/>
      <c r="Q259" s="1"/>
      <c r="R259" s="1"/>
      <c r="S259" s="1"/>
      <c r="T259" s="1"/>
      <c r="V259" s="1">
        <v>52.8</v>
      </c>
      <c r="W259" s="1">
        <v>312.6125376</v>
      </c>
      <c r="X259" s="15">
        <f t="shared" ref="X259:X260" si="467">V259/L259</f>
        <v>1.1553610503282274</v>
      </c>
      <c r="Y259" s="15">
        <f t="shared" ref="Y259:Y260" si="468">X259-AF259</f>
        <v>1.1297090387893942</v>
      </c>
      <c r="Z259" s="16">
        <f t="shared" ref="Z259:Z260" si="469">K259*Y259</f>
        <v>51.627703072675317</v>
      </c>
      <c r="AA259" s="16">
        <f t="shared" ref="AA259:AA260" si="470">Z259-K259</f>
        <v>5.9277030726753139</v>
      </c>
      <c r="AB259" s="16">
        <f t="shared" ref="AB259:AB260" si="471">J259*AA259</f>
        <v>35.096104160764149</v>
      </c>
      <c r="AC259" s="15">
        <f t="shared" si="463"/>
        <v>4.5848355451969969E-2</v>
      </c>
      <c r="AD259" s="15">
        <f t="shared" si="464"/>
        <v>1.1992624151289988E-2</v>
      </c>
      <c r="AE259" s="15">
        <f t="shared" si="465"/>
        <v>1.9115055013239957E-2</v>
      </c>
      <c r="AF259" s="15">
        <f t="shared" ref="AF259:AF260" si="472">AVERAGE(AC259:AE259)</f>
        <v>2.5652011538833303E-2</v>
      </c>
      <c r="AH259" s="21"/>
    </row>
    <row r="260" spans="1:34" x14ac:dyDescent="0.2">
      <c r="A260" s="63"/>
      <c r="B260" s="64" t="s">
        <v>425</v>
      </c>
      <c r="C260" s="65" t="s">
        <v>426</v>
      </c>
      <c r="D260" s="65" t="s">
        <v>139</v>
      </c>
      <c r="E260" s="66">
        <v>1.575E-2</v>
      </c>
      <c r="F260" s="66">
        <v>15.541816499999999</v>
      </c>
      <c r="G260" s="66"/>
      <c r="H260" s="66"/>
      <c r="I260" s="66">
        <f t="shared" si="393"/>
        <v>0</v>
      </c>
      <c r="J260" s="66">
        <f t="shared" si="394"/>
        <v>15.541816499999999</v>
      </c>
      <c r="K260" s="1">
        <v>4130</v>
      </c>
      <c r="L260" s="1">
        <v>4130</v>
      </c>
      <c r="M260" s="1">
        <v>64187.702145000003</v>
      </c>
      <c r="N260" s="1">
        <v>64187.702145000003</v>
      </c>
      <c r="O260" s="1"/>
      <c r="P260" s="1"/>
      <c r="Q260" s="1"/>
      <c r="R260" s="1"/>
      <c r="S260" s="1"/>
      <c r="T260" s="1"/>
      <c r="V260" s="1">
        <v>4670</v>
      </c>
      <c r="W260" s="1">
        <v>72580.283055000007</v>
      </c>
      <c r="X260" s="15">
        <f t="shared" si="467"/>
        <v>1.1307506053268765</v>
      </c>
      <c r="Y260" s="15">
        <f t="shared" si="468"/>
        <v>1.1050985937880433</v>
      </c>
      <c r="Z260" s="16">
        <f t="shared" si="469"/>
        <v>4564.0571923446187</v>
      </c>
      <c r="AA260" s="16">
        <f t="shared" si="470"/>
        <v>434.05719234461867</v>
      </c>
      <c r="AB260" s="16">
        <f t="shared" si="471"/>
        <v>6746.0372339252681</v>
      </c>
      <c r="AC260" s="15">
        <f t="shared" si="463"/>
        <v>4.5848355451969969E-2</v>
      </c>
      <c r="AD260" s="15">
        <f t="shared" si="464"/>
        <v>1.1992624151289988E-2</v>
      </c>
      <c r="AE260" s="15">
        <f t="shared" si="465"/>
        <v>1.9115055013239957E-2</v>
      </c>
      <c r="AF260" s="15">
        <f t="shared" si="472"/>
        <v>2.5652011538833303E-2</v>
      </c>
      <c r="AH260" s="21"/>
    </row>
    <row r="261" spans="1:34" ht="15" thickBot="1" x14ac:dyDescent="0.25">
      <c r="A261" s="63"/>
      <c r="B261" s="64" t="s">
        <v>427</v>
      </c>
      <c r="C261" s="65" t="s">
        <v>428</v>
      </c>
      <c r="D261" s="65" t="s">
        <v>139</v>
      </c>
      <c r="E261" s="66">
        <v>2.63E-3</v>
      </c>
      <c r="F261" s="66">
        <v>2.5952366599999999</v>
      </c>
      <c r="G261" s="66"/>
      <c r="H261" s="66"/>
      <c r="I261" s="66">
        <f t="shared" si="393"/>
        <v>0</v>
      </c>
      <c r="J261" s="66">
        <f t="shared" si="394"/>
        <v>2.5952366599999999</v>
      </c>
      <c r="K261" s="1">
        <v>4530</v>
      </c>
      <c r="L261" s="1">
        <v>4530</v>
      </c>
      <c r="M261" s="1">
        <v>11756.422069800001</v>
      </c>
      <c r="N261" s="1">
        <v>11756.422069800001</v>
      </c>
      <c r="O261" s="1"/>
      <c r="P261" s="1"/>
      <c r="Q261" s="1"/>
      <c r="R261" s="1"/>
      <c r="S261" s="1"/>
      <c r="T261" s="1"/>
      <c r="V261" s="1">
        <v>4970</v>
      </c>
      <c r="W261" s="1">
        <v>12898.326200199999</v>
      </c>
      <c r="X261" s="15">
        <f t="shared" ref="X261" si="473">V261/L261</f>
        <v>1.0971302428256071</v>
      </c>
      <c r="Y261" s="15">
        <f t="shared" ref="Y261" si="474">X261-AF261</f>
        <v>1.0714782312867739</v>
      </c>
      <c r="Z261" s="16">
        <f t="shared" ref="Z261" si="475">K261*Y261</f>
        <v>4853.7963877290858</v>
      </c>
      <c r="AA261" s="16">
        <f t="shared" ref="AA261" si="476">Z261-K261</f>
        <v>323.79638772908584</v>
      </c>
      <c r="AB261" s="16">
        <f t="shared" ref="AB261" si="477">J261*AA261</f>
        <v>840.32825581009763</v>
      </c>
      <c r="AC261" s="15">
        <f t="shared" si="463"/>
        <v>4.5848355451969969E-2</v>
      </c>
      <c r="AD261" s="15">
        <f t="shared" si="464"/>
        <v>1.1992624151289988E-2</v>
      </c>
      <c r="AE261" s="15">
        <f t="shared" si="465"/>
        <v>1.9115055013239957E-2</v>
      </c>
      <c r="AF261" s="15">
        <f t="shared" ref="AF261" si="478">AVERAGE(AC261:AE261)</f>
        <v>2.5652011538833303E-2</v>
      </c>
      <c r="AH261" s="21"/>
    </row>
    <row r="262" spans="1:34" ht="20.5" thickBot="1" x14ac:dyDescent="0.25">
      <c r="A262" s="8">
        <v>73</v>
      </c>
      <c r="B262" s="9" t="s">
        <v>435</v>
      </c>
      <c r="C262" s="10" t="s">
        <v>436</v>
      </c>
      <c r="D262" s="10" t="s">
        <v>38</v>
      </c>
      <c r="E262" s="11">
        <v>0</v>
      </c>
      <c r="F262" s="11">
        <v>20.155000000000001</v>
      </c>
      <c r="G262" s="11"/>
      <c r="H262" s="11"/>
      <c r="I262" s="11">
        <f t="shared" si="393"/>
        <v>0</v>
      </c>
      <c r="J262" s="11">
        <f t="shared" si="394"/>
        <v>20.155000000000001</v>
      </c>
      <c r="K262" s="12">
        <v>1349.04</v>
      </c>
      <c r="L262" s="12">
        <v>838.05</v>
      </c>
      <c r="M262" s="12">
        <v>16890.900000000001</v>
      </c>
      <c r="N262" s="12">
        <v>5081.1661974999997</v>
      </c>
      <c r="O262" s="12">
        <v>4919.815345</v>
      </c>
      <c r="P262" s="12">
        <v>0</v>
      </c>
      <c r="Q262" s="12">
        <v>0</v>
      </c>
      <c r="R262" s="12">
        <v>1662.89758661</v>
      </c>
      <c r="S262" s="12">
        <v>3761.0693724626999</v>
      </c>
      <c r="T262" s="13">
        <v>1450.32113696018</v>
      </c>
      <c r="V262" s="12">
        <v>1190.28</v>
      </c>
      <c r="W262" s="12">
        <v>9652.7938400000003</v>
      </c>
    </row>
    <row r="263" spans="1:34" x14ac:dyDescent="0.2">
      <c r="A263" s="63"/>
      <c r="B263" s="64" t="s">
        <v>187</v>
      </c>
      <c r="C263" s="65" t="s">
        <v>188</v>
      </c>
      <c r="D263" s="65" t="s">
        <v>92</v>
      </c>
      <c r="E263" s="66">
        <v>5.0000000000000001E-3</v>
      </c>
      <c r="F263" s="66">
        <v>0.100775</v>
      </c>
      <c r="G263" s="66"/>
      <c r="H263" s="66"/>
      <c r="I263" s="66">
        <f t="shared" si="393"/>
        <v>0</v>
      </c>
      <c r="J263" s="66">
        <f t="shared" si="394"/>
        <v>0.100775</v>
      </c>
      <c r="K263" s="1">
        <v>45.7</v>
      </c>
      <c r="L263" s="1">
        <v>45.7</v>
      </c>
      <c r="M263" s="1">
        <v>4.6054174999999997</v>
      </c>
      <c r="N263" s="1">
        <v>4.6054174999999997</v>
      </c>
      <c r="O263" s="1"/>
      <c r="P263" s="1"/>
      <c r="Q263" s="1"/>
      <c r="R263" s="1"/>
      <c r="S263" s="1"/>
      <c r="T263" s="1"/>
      <c r="V263" s="1">
        <v>52.8</v>
      </c>
      <c r="W263" s="1">
        <v>5.3209200000000001</v>
      </c>
      <c r="X263" s="15">
        <f t="shared" ref="X263:X267" si="479">V263/L263</f>
        <v>1.1553610503282274</v>
      </c>
      <c r="Y263" s="15">
        <f t="shared" ref="Y263:Y267" si="480">X263-AF263</f>
        <v>1.1297090387893942</v>
      </c>
      <c r="Z263" s="16">
        <f t="shared" ref="Z263:Z267" si="481">K263*Y263</f>
        <v>51.627703072675317</v>
      </c>
      <c r="AA263" s="16">
        <f t="shared" ref="AA263:AA267" si="482">Z263-K263</f>
        <v>5.9277030726753139</v>
      </c>
      <c r="AB263" s="16">
        <f t="shared" ref="AB263:AB267" si="483">J263*AA263</f>
        <v>0.59736427714885476</v>
      </c>
      <c r="AC263" s="15">
        <f t="shared" ref="AC263:AC305" si="484">104.584835545197%-100%</f>
        <v>4.5848355451969969E-2</v>
      </c>
      <c r="AD263" s="15">
        <f t="shared" ref="AD263:AD305" si="485">101.199262415129%-100%</f>
        <v>1.1992624151289988E-2</v>
      </c>
      <c r="AE263" s="15">
        <f t="shared" ref="AE263:AE305" si="486">101.911505501324%-100%</f>
        <v>1.9115055013239957E-2</v>
      </c>
      <c r="AF263" s="15">
        <f t="shared" ref="AF263:AF267" si="487">AVERAGE(AC263:AE263)</f>
        <v>2.5652011538833303E-2</v>
      </c>
      <c r="AH263" s="21"/>
    </row>
    <row r="264" spans="1:34" x14ac:dyDescent="0.2">
      <c r="A264" s="63"/>
      <c r="B264" s="64" t="s">
        <v>437</v>
      </c>
      <c r="C264" s="65" t="s">
        <v>438</v>
      </c>
      <c r="D264" s="65" t="s">
        <v>41</v>
      </c>
      <c r="E264" s="66">
        <v>3.4000000000000002E-2</v>
      </c>
      <c r="F264" s="66">
        <v>0.68527000000000005</v>
      </c>
      <c r="G264" s="66"/>
      <c r="H264" s="66"/>
      <c r="I264" s="66">
        <f t="shared" si="393"/>
        <v>0</v>
      </c>
      <c r="J264" s="66">
        <f t="shared" si="394"/>
        <v>0.68527000000000005</v>
      </c>
      <c r="K264" s="1">
        <v>284</v>
      </c>
      <c r="L264" s="1">
        <v>284</v>
      </c>
      <c r="M264" s="1">
        <v>194.61668</v>
      </c>
      <c r="N264" s="1">
        <v>194.61668</v>
      </c>
      <c r="O264" s="1"/>
      <c r="P264" s="1"/>
      <c r="Q264" s="1"/>
      <c r="R264" s="1"/>
      <c r="S264" s="1"/>
      <c r="T264" s="1"/>
      <c r="V264" s="1">
        <v>346</v>
      </c>
      <c r="W264" s="1">
        <v>237.10342</v>
      </c>
      <c r="X264" s="15">
        <f t="shared" si="479"/>
        <v>1.2183098591549295</v>
      </c>
      <c r="Y264" s="15">
        <f t="shared" si="480"/>
        <v>1.1926578476160963</v>
      </c>
      <c r="Z264" s="16">
        <f t="shared" si="481"/>
        <v>338.71482872297133</v>
      </c>
      <c r="AA264" s="16">
        <f t="shared" si="482"/>
        <v>54.714828722971333</v>
      </c>
      <c r="AB264" s="16">
        <f t="shared" si="483"/>
        <v>37.494430678990568</v>
      </c>
      <c r="AC264" s="15">
        <f t="shared" si="484"/>
        <v>4.5848355451969969E-2</v>
      </c>
      <c r="AD264" s="15">
        <f t="shared" si="485"/>
        <v>1.1992624151289988E-2</v>
      </c>
      <c r="AE264" s="15">
        <f t="shared" si="486"/>
        <v>1.9115055013239957E-2</v>
      </c>
      <c r="AF264" s="15">
        <f t="shared" si="487"/>
        <v>2.5652011538833303E-2</v>
      </c>
      <c r="AH264" s="21"/>
    </row>
    <row r="265" spans="1:34" x14ac:dyDescent="0.2">
      <c r="A265" s="63"/>
      <c r="B265" s="64" t="s">
        <v>439</v>
      </c>
      <c r="C265" s="65" t="s">
        <v>440</v>
      </c>
      <c r="D265" s="65" t="s">
        <v>98</v>
      </c>
      <c r="E265" s="66">
        <v>9</v>
      </c>
      <c r="F265" s="66">
        <v>181.39500000000001</v>
      </c>
      <c r="G265" s="66"/>
      <c r="H265" s="66"/>
      <c r="I265" s="66">
        <f t="shared" si="393"/>
        <v>0</v>
      </c>
      <c r="J265" s="66">
        <f t="shared" si="394"/>
        <v>181.39500000000001</v>
      </c>
      <c r="K265" s="1">
        <v>12.3</v>
      </c>
      <c r="L265" s="1">
        <v>12.3</v>
      </c>
      <c r="M265" s="1">
        <v>2231.1585</v>
      </c>
      <c r="N265" s="1">
        <v>2231.1585</v>
      </c>
      <c r="O265" s="1"/>
      <c r="P265" s="1"/>
      <c r="Q265" s="1"/>
      <c r="R265" s="1"/>
      <c r="S265" s="1"/>
      <c r="T265" s="1"/>
      <c r="V265" s="1">
        <v>16.3</v>
      </c>
      <c r="W265" s="1">
        <v>3613.7914999999998</v>
      </c>
      <c r="X265" s="15">
        <f t="shared" si="479"/>
        <v>1.3252032520325203</v>
      </c>
      <c r="Y265" s="15">
        <f t="shared" si="480"/>
        <v>1.2995512404936871</v>
      </c>
      <c r="Z265" s="16">
        <f t="shared" si="481"/>
        <v>15.984480258072352</v>
      </c>
      <c r="AA265" s="16">
        <f t="shared" si="482"/>
        <v>3.6844802580723517</v>
      </c>
      <c r="AB265" s="16">
        <f t="shared" si="483"/>
        <v>668.34629641303422</v>
      </c>
      <c r="AC265" s="15">
        <f t="shared" si="484"/>
        <v>4.5848355451969969E-2</v>
      </c>
      <c r="AD265" s="15">
        <f t="shared" si="485"/>
        <v>1.1992624151289988E-2</v>
      </c>
      <c r="AE265" s="15">
        <f t="shared" si="486"/>
        <v>1.9115055013239957E-2</v>
      </c>
      <c r="AF265" s="15">
        <f t="shared" si="487"/>
        <v>2.5652011538833303E-2</v>
      </c>
      <c r="AH265" s="21"/>
    </row>
    <row r="266" spans="1:34" ht="18" x14ac:dyDescent="0.2">
      <c r="A266" s="63"/>
      <c r="B266" s="64" t="s">
        <v>441</v>
      </c>
      <c r="C266" s="65" t="s">
        <v>442</v>
      </c>
      <c r="D266" s="65" t="s">
        <v>41</v>
      </c>
      <c r="E266" s="66">
        <v>9</v>
      </c>
      <c r="F266" s="66">
        <v>181.39500000000001</v>
      </c>
      <c r="G266" s="66"/>
      <c r="H266" s="66"/>
      <c r="I266" s="66">
        <f t="shared" si="393"/>
        <v>0</v>
      </c>
      <c r="J266" s="66">
        <f t="shared" si="394"/>
        <v>181.39500000000001</v>
      </c>
      <c r="K266" s="1">
        <v>11.4</v>
      </c>
      <c r="L266" s="1">
        <v>11.4</v>
      </c>
      <c r="M266" s="1">
        <v>2067.9029999999998</v>
      </c>
      <c r="N266" s="1">
        <v>2067.9029999999998</v>
      </c>
      <c r="O266" s="1"/>
      <c r="P266" s="1"/>
      <c r="Q266" s="1"/>
      <c r="R266" s="1"/>
      <c r="S266" s="1"/>
      <c r="T266" s="1"/>
      <c r="V266" s="1">
        <v>25.7</v>
      </c>
      <c r="W266" s="1">
        <v>5179.835</v>
      </c>
      <c r="X266" s="15">
        <f t="shared" si="479"/>
        <v>2.2543859649122804</v>
      </c>
      <c r="Y266" s="15">
        <f t="shared" si="480"/>
        <v>2.2287339533734469</v>
      </c>
      <c r="Z266" s="16">
        <f t="shared" si="481"/>
        <v>25.407567068457297</v>
      </c>
      <c r="AA266" s="16">
        <f t="shared" si="482"/>
        <v>14.007567068457297</v>
      </c>
      <c r="AB266" s="16">
        <f t="shared" si="483"/>
        <v>2540.9026283828116</v>
      </c>
      <c r="AC266" s="15">
        <f t="shared" si="484"/>
        <v>4.5848355451969969E-2</v>
      </c>
      <c r="AD266" s="15">
        <f t="shared" si="485"/>
        <v>1.1992624151289988E-2</v>
      </c>
      <c r="AE266" s="15">
        <f t="shared" si="486"/>
        <v>1.9115055013239957E-2</v>
      </c>
      <c r="AF266" s="15">
        <f t="shared" si="487"/>
        <v>2.5652011538833303E-2</v>
      </c>
      <c r="AH266" s="21"/>
    </row>
    <row r="267" spans="1:34" x14ac:dyDescent="0.2">
      <c r="A267" s="63"/>
      <c r="B267" s="64" t="s">
        <v>443</v>
      </c>
      <c r="C267" s="65" t="s">
        <v>444</v>
      </c>
      <c r="D267" s="65" t="s">
        <v>38</v>
      </c>
      <c r="E267" s="66">
        <v>1.2</v>
      </c>
      <c r="F267" s="66">
        <v>24.186</v>
      </c>
      <c r="G267" s="66"/>
      <c r="H267" s="66"/>
      <c r="I267" s="66">
        <f t="shared" si="393"/>
        <v>0</v>
      </c>
      <c r="J267" s="66">
        <f t="shared" si="394"/>
        <v>24.186</v>
      </c>
      <c r="K267" s="1">
        <v>24.1</v>
      </c>
      <c r="L267" s="1">
        <v>24.1</v>
      </c>
      <c r="M267" s="1">
        <v>582.88260000000002</v>
      </c>
      <c r="N267" s="1">
        <v>582.88260000000002</v>
      </c>
      <c r="O267" s="1"/>
      <c r="P267" s="1"/>
      <c r="Q267" s="1"/>
      <c r="R267" s="1"/>
      <c r="S267" s="1"/>
      <c r="T267" s="1"/>
      <c r="V267" s="1">
        <v>25.5</v>
      </c>
      <c r="W267" s="1">
        <v>616.74300000000005</v>
      </c>
      <c r="X267" s="15">
        <f t="shared" si="479"/>
        <v>1.058091286307054</v>
      </c>
      <c r="Y267" s="15">
        <f t="shared" si="480"/>
        <v>1.0324392747682207</v>
      </c>
      <c r="Z267" s="16">
        <f t="shared" si="481"/>
        <v>24.881786521914123</v>
      </c>
      <c r="AA267" s="16">
        <f t="shared" si="482"/>
        <v>0.78178652191412112</v>
      </c>
      <c r="AB267" s="16">
        <f t="shared" si="483"/>
        <v>18.908288819014935</v>
      </c>
      <c r="AC267" s="15">
        <f t="shared" si="484"/>
        <v>4.5848355451969969E-2</v>
      </c>
      <c r="AD267" s="15">
        <f t="shared" si="485"/>
        <v>1.1992624151289988E-2</v>
      </c>
      <c r="AE267" s="15">
        <f t="shared" si="486"/>
        <v>1.9115055013239957E-2</v>
      </c>
      <c r="AF267" s="15">
        <f t="shared" si="487"/>
        <v>2.5652011538833303E-2</v>
      </c>
      <c r="AH267" s="21"/>
    </row>
    <row r="268" spans="1:34" ht="20.5" thickBot="1" x14ac:dyDescent="0.25">
      <c r="A268" s="2">
        <v>74</v>
      </c>
      <c r="B268" s="3" t="s">
        <v>445</v>
      </c>
      <c r="C268" s="4" t="s">
        <v>446</v>
      </c>
      <c r="D268" s="4" t="s">
        <v>38</v>
      </c>
      <c r="E268" s="5">
        <v>0</v>
      </c>
      <c r="F268" s="5">
        <v>20.558</v>
      </c>
      <c r="G268" s="5"/>
      <c r="H268" s="5"/>
      <c r="I268" s="5">
        <f t="shared" si="393"/>
        <v>0</v>
      </c>
      <c r="J268" s="5">
        <f t="shared" si="394"/>
        <v>20.558</v>
      </c>
      <c r="K268" s="6">
        <v>434.73</v>
      </c>
      <c r="L268" s="6">
        <v>560</v>
      </c>
      <c r="M268" s="6">
        <v>11512.48</v>
      </c>
      <c r="N268" s="6">
        <v>0</v>
      </c>
      <c r="O268" s="6">
        <v>0</v>
      </c>
      <c r="P268" s="6">
        <v>0</v>
      </c>
      <c r="Q268" s="6">
        <v>0</v>
      </c>
      <c r="R268" s="6">
        <v>0</v>
      </c>
      <c r="S268" s="6">
        <v>0</v>
      </c>
      <c r="T268" s="6">
        <v>0</v>
      </c>
      <c r="V268" s="6">
        <v>906</v>
      </c>
      <c r="W268" s="6">
        <v>0</v>
      </c>
      <c r="X268" s="15">
        <f t="shared" ref="X268" si="488">V268/L268</f>
        <v>1.6178571428571429</v>
      </c>
      <c r="Y268" s="15">
        <f t="shared" ref="Y268" si="489">X268-AF268</f>
        <v>1.5922051313183097</v>
      </c>
      <c r="Z268" s="16">
        <f t="shared" ref="Z268" si="490">K268*Y268</f>
        <v>692.17933673800883</v>
      </c>
      <c r="AA268" s="16">
        <f t="shared" ref="AA268" si="491">Z268-K268</f>
        <v>257.44933673800881</v>
      </c>
      <c r="AB268" s="16">
        <f t="shared" ref="AB268" si="492">J268*AA268</f>
        <v>5292.6434646599855</v>
      </c>
      <c r="AC268" s="15">
        <f t="shared" si="484"/>
        <v>4.5848355451969969E-2</v>
      </c>
      <c r="AD268" s="15">
        <f t="shared" si="485"/>
        <v>1.1992624151289988E-2</v>
      </c>
      <c r="AE268" s="15">
        <f t="shared" si="486"/>
        <v>1.9115055013239957E-2</v>
      </c>
      <c r="AF268" s="15">
        <f t="shared" ref="AF268" si="493">AVERAGE(AC268:AE268)</f>
        <v>2.5652011538833303E-2</v>
      </c>
      <c r="AH268" s="21"/>
    </row>
    <row r="269" spans="1:34" ht="20.5" thickBot="1" x14ac:dyDescent="0.25">
      <c r="A269" s="8">
        <v>75</v>
      </c>
      <c r="B269" s="9" t="s">
        <v>447</v>
      </c>
      <c r="C269" s="10" t="s">
        <v>448</v>
      </c>
      <c r="D269" s="10" t="s">
        <v>95</v>
      </c>
      <c r="E269" s="11">
        <v>0</v>
      </c>
      <c r="F269" s="11">
        <v>304.27499999999998</v>
      </c>
      <c r="G269" s="11"/>
      <c r="H269" s="11"/>
      <c r="I269" s="11">
        <f t="shared" si="393"/>
        <v>0</v>
      </c>
      <c r="J269" s="11">
        <f t="shared" si="394"/>
        <v>304.27499999999998</v>
      </c>
      <c r="K269" s="12">
        <v>102.36</v>
      </c>
      <c r="L269" s="12">
        <v>39.28</v>
      </c>
      <c r="M269" s="12">
        <v>11951.92</v>
      </c>
      <c r="N269" s="12">
        <v>0</v>
      </c>
      <c r="O269" s="12">
        <v>4990.4142750000001</v>
      </c>
      <c r="P269" s="12">
        <v>0</v>
      </c>
      <c r="Q269" s="12">
        <v>0</v>
      </c>
      <c r="R269" s="12">
        <v>1686.7600249499999</v>
      </c>
      <c r="S269" s="12">
        <v>3805.9893509714998</v>
      </c>
      <c r="T269" s="13">
        <v>1467.6429111290099</v>
      </c>
      <c r="V269" s="12">
        <v>47.02</v>
      </c>
      <c r="W269" s="12">
        <v>0</v>
      </c>
    </row>
    <row r="270" spans="1:34" ht="15" thickBot="1" x14ac:dyDescent="0.25">
      <c r="A270" s="2">
        <v>76</v>
      </c>
      <c r="B270" s="3" t="s">
        <v>449</v>
      </c>
      <c r="C270" s="4" t="s">
        <v>450</v>
      </c>
      <c r="D270" s="4" t="s">
        <v>95</v>
      </c>
      <c r="E270" s="5">
        <v>0</v>
      </c>
      <c r="F270" s="5">
        <v>319.48899999999998</v>
      </c>
      <c r="G270" s="5"/>
      <c r="H270" s="5"/>
      <c r="I270" s="5">
        <f t="shared" si="393"/>
        <v>0</v>
      </c>
      <c r="J270" s="5">
        <f t="shared" si="394"/>
        <v>319.48899999999998</v>
      </c>
      <c r="K270" s="6">
        <v>38.299999999999997</v>
      </c>
      <c r="L270" s="6">
        <v>20.3</v>
      </c>
      <c r="M270" s="6">
        <v>6485.63</v>
      </c>
      <c r="N270" s="6">
        <v>0</v>
      </c>
      <c r="O270" s="6">
        <v>0</v>
      </c>
      <c r="P270" s="6">
        <v>0</v>
      </c>
      <c r="Q270" s="6">
        <v>0</v>
      </c>
      <c r="R270" s="6">
        <v>0</v>
      </c>
      <c r="S270" s="6">
        <v>0</v>
      </c>
      <c r="T270" s="6">
        <v>0</v>
      </c>
      <c r="V270" s="6">
        <v>38.299999999999997</v>
      </c>
      <c r="W270" s="6">
        <v>0</v>
      </c>
      <c r="X270" s="15">
        <f t="shared" ref="X270" si="494">V270/L270</f>
        <v>1.8866995073891624</v>
      </c>
      <c r="Y270" s="15">
        <f t="shared" ref="Y270" si="495">X270-AF270</f>
        <v>1.8610474958503291</v>
      </c>
      <c r="Z270" s="16">
        <f t="shared" ref="Z270" si="496">K270*Y270</f>
        <v>71.278119091067595</v>
      </c>
      <c r="AA270" s="16">
        <f t="shared" ref="AA270" si="497">Z270-K270</f>
        <v>32.978119091067597</v>
      </c>
      <c r="AB270" s="16">
        <f t="shared" ref="AB270" si="498">J270*AA270</f>
        <v>10536.146290286095</v>
      </c>
      <c r="AC270" s="15">
        <f t="shared" si="484"/>
        <v>4.5848355451969969E-2</v>
      </c>
      <c r="AD270" s="15">
        <f t="shared" si="485"/>
        <v>1.1992624151289988E-2</v>
      </c>
      <c r="AE270" s="15">
        <f t="shared" si="486"/>
        <v>1.9115055013239957E-2</v>
      </c>
      <c r="AF270" s="15">
        <f t="shared" ref="AF270" si="499">AVERAGE(AC270:AE270)</f>
        <v>2.5652011538833303E-2</v>
      </c>
      <c r="AH270" s="21"/>
    </row>
    <row r="271" spans="1:34" ht="20.5" thickBot="1" x14ac:dyDescent="0.25">
      <c r="A271" s="8">
        <v>77</v>
      </c>
      <c r="B271" s="9" t="s">
        <v>451</v>
      </c>
      <c r="C271" s="10" t="s">
        <v>452</v>
      </c>
      <c r="D271" s="10" t="s">
        <v>95</v>
      </c>
      <c r="E271" s="11">
        <v>0</v>
      </c>
      <c r="F271" s="11">
        <v>238.125</v>
      </c>
      <c r="G271" s="11"/>
      <c r="H271" s="11"/>
      <c r="I271" s="11">
        <f t="shared" si="393"/>
        <v>0</v>
      </c>
      <c r="J271" s="11">
        <f t="shared" si="394"/>
        <v>238.125</v>
      </c>
      <c r="K271" s="12">
        <v>104.66</v>
      </c>
      <c r="L271" s="12">
        <v>34.28</v>
      </c>
      <c r="M271" s="12">
        <v>8162.93</v>
      </c>
      <c r="N271" s="12">
        <v>0</v>
      </c>
      <c r="O271" s="12">
        <v>3408.4259999999999</v>
      </c>
      <c r="P271" s="12">
        <v>0</v>
      </c>
      <c r="Q271" s="12">
        <v>0</v>
      </c>
      <c r="R271" s="12">
        <v>1152.047988</v>
      </c>
      <c r="S271" s="12">
        <v>2599.4701731599998</v>
      </c>
      <c r="T271" s="13">
        <v>1002.3921825624</v>
      </c>
      <c r="V271" s="12">
        <v>41.04</v>
      </c>
      <c r="W271" s="12">
        <v>0</v>
      </c>
    </row>
    <row r="272" spans="1:34" ht="20.5" thickBot="1" x14ac:dyDescent="0.25">
      <c r="A272" s="2">
        <v>78</v>
      </c>
      <c r="B272" s="3" t="s">
        <v>453</v>
      </c>
      <c r="C272" s="4" t="s">
        <v>454</v>
      </c>
      <c r="D272" s="4" t="s">
        <v>95</v>
      </c>
      <c r="E272" s="5">
        <v>0</v>
      </c>
      <c r="F272" s="5">
        <v>250.03100000000001</v>
      </c>
      <c r="G272" s="5"/>
      <c r="H272" s="5"/>
      <c r="I272" s="5">
        <f t="shared" si="393"/>
        <v>0</v>
      </c>
      <c r="J272" s="5">
        <f t="shared" si="394"/>
        <v>250.03100000000001</v>
      </c>
      <c r="K272" s="6">
        <v>56.7</v>
      </c>
      <c r="L272" s="6">
        <v>29.3</v>
      </c>
      <c r="M272" s="6">
        <v>7325.91</v>
      </c>
      <c r="N272" s="6">
        <v>0</v>
      </c>
      <c r="O272" s="6">
        <v>0</v>
      </c>
      <c r="P272" s="6">
        <v>0</v>
      </c>
      <c r="Q272" s="6">
        <v>0</v>
      </c>
      <c r="R272" s="6">
        <v>0</v>
      </c>
      <c r="S272" s="6">
        <v>0</v>
      </c>
      <c r="T272" s="6">
        <v>0</v>
      </c>
      <c r="V272" s="6">
        <v>33.299999999999997</v>
      </c>
      <c r="W272" s="6">
        <v>0</v>
      </c>
      <c r="X272" s="15">
        <f t="shared" ref="X272" si="500">V272/L272</f>
        <v>1.1365187713310578</v>
      </c>
      <c r="Y272" s="15">
        <f t="shared" ref="Y272" si="501">X272-AF272</f>
        <v>1.1108667597922246</v>
      </c>
      <c r="Z272" s="16">
        <f t="shared" ref="Z272" si="502">K272*Y272</f>
        <v>62.986145280219141</v>
      </c>
      <c r="AA272" s="16">
        <f t="shared" ref="AA272" si="503">Z272-K272</f>
        <v>6.286145280219138</v>
      </c>
      <c r="AB272" s="16">
        <f t="shared" ref="AB272" si="504">J272*AA272</f>
        <v>1571.7311905584713</v>
      </c>
      <c r="AC272" s="15">
        <f t="shared" si="484"/>
        <v>4.5848355451969969E-2</v>
      </c>
      <c r="AD272" s="15">
        <f t="shared" si="485"/>
        <v>1.1992624151289988E-2</v>
      </c>
      <c r="AE272" s="15">
        <f t="shared" si="486"/>
        <v>1.9115055013239957E-2</v>
      </c>
      <c r="AF272" s="15">
        <f t="shared" ref="AF272" si="505">AVERAGE(AC272:AE272)</f>
        <v>2.5652011538833303E-2</v>
      </c>
      <c r="AH272" s="21"/>
    </row>
    <row r="273" spans="1:34" ht="20.5" thickBot="1" x14ac:dyDescent="0.25">
      <c r="A273" s="8">
        <v>79</v>
      </c>
      <c r="B273" s="9" t="s">
        <v>455</v>
      </c>
      <c r="C273" s="10" t="s">
        <v>456</v>
      </c>
      <c r="D273" s="10" t="s">
        <v>38</v>
      </c>
      <c r="E273" s="11">
        <v>0</v>
      </c>
      <c r="F273" s="11">
        <v>133.905</v>
      </c>
      <c r="G273" s="11"/>
      <c r="H273" s="11"/>
      <c r="I273" s="11">
        <f t="shared" ref="I273:I336" si="506">H273*0.5</f>
        <v>0</v>
      </c>
      <c r="J273" s="11">
        <f t="shared" ref="J273:J336" si="507">F273-G273-I273</f>
        <v>133.905</v>
      </c>
      <c r="K273" s="12">
        <v>1159.28</v>
      </c>
      <c r="L273" s="12">
        <v>641.01</v>
      </c>
      <c r="M273" s="12">
        <v>85834.44</v>
      </c>
      <c r="N273" s="12">
        <v>28780.536412500001</v>
      </c>
      <c r="O273" s="12">
        <v>23755.550429999999</v>
      </c>
      <c r="P273" s="12">
        <v>0</v>
      </c>
      <c r="Q273" s="12">
        <v>0</v>
      </c>
      <c r="R273" s="12">
        <v>8029.37604534</v>
      </c>
      <c r="S273" s="12">
        <v>18170.1034577838</v>
      </c>
      <c r="T273" s="13">
        <v>7006.6469123173301</v>
      </c>
      <c r="V273" s="12">
        <v>846.31</v>
      </c>
      <c r="W273" s="12">
        <v>45187.581299999998</v>
      </c>
    </row>
    <row r="274" spans="1:34" x14ac:dyDescent="0.2">
      <c r="A274" s="63"/>
      <c r="B274" s="64" t="s">
        <v>187</v>
      </c>
      <c r="C274" s="65" t="s">
        <v>188</v>
      </c>
      <c r="D274" s="65" t="s">
        <v>92</v>
      </c>
      <c r="E274" s="66">
        <v>5.0000000000000001E-3</v>
      </c>
      <c r="F274" s="66">
        <v>0.66952500000000004</v>
      </c>
      <c r="G274" s="66"/>
      <c r="H274" s="66"/>
      <c r="I274" s="66">
        <f t="shared" si="506"/>
        <v>0</v>
      </c>
      <c r="J274" s="66">
        <f t="shared" si="507"/>
        <v>0.66952500000000004</v>
      </c>
      <c r="K274" s="1">
        <v>45.7</v>
      </c>
      <c r="L274" s="1">
        <v>45.7</v>
      </c>
      <c r="M274" s="1">
        <v>30.597292499999998</v>
      </c>
      <c r="N274" s="1">
        <v>30.597292499999998</v>
      </c>
      <c r="O274" s="1"/>
      <c r="P274" s="1"/>
      <c r="Q274" s="1"/>
      <c r="R274" s="1"/>
      <c r="S274" s="1"/>
      <c r="T274" s="1"/>
      <c r="V274" s="1">
        <v>52.8</v>
      </c>
      <c r="W274" s="1">
        <v>35.350920000000002</v>
      </c>
      <c r="X274" s="15">
        <f t="shared" ref="X274:X278" si="508">V274/L274</f>
        <v>1.1553610503282274</v>
      </c>
      <c r="Y274" s="15">
        <f t="shared" ref="Y274:Y278" si="509">X274-AF274</f>
        <v>1.1297090387893942</v>
      </c>
      <c r="Z274" s="16">
        <f t="shared" ref="Z274:Z278" si="510">K274*Y274</f>
        <v>51.627703072675317</v>
      </c>
      <c r="AA274" s="16">
        <f t="shared" ref="AA274:AA278" si="511">Z274-K274</f>
        <v>5.9277030726753139</v>
      </c>
      <c r="AB274" s="16">
        <f t="shared" ref="AB274:AB278" si="512">J274*AA274</f>
        <v>3.9687453997329398</v>
      </c>
      <c r="AC274" s="15">
        <f t="shared" si="484"/>
        <v>4.5848355451969969E-2</v>
      </c>
      <c r="AD274" s="15">
        <f t="shared" si="485"/>
        <v>1.1992624151289988E-2</v>
      </c>
      <c r="AE274" s="15">
        <f t="shared" si="486"/>
        <v>1.9115055013239957E-2</v>
      </c>
      <c r="AF274" s="15">
        <f t="shared" ref="AF274:AF278" si="513">AVERAGE(AC274:AE274)</f>
        <v>2.5652011538833303E-2</v>
      </c>
      <c r="AH274" s="21"/>
    </row>
    <row r="275" spans="1:34" x14ac:dyDescent="0.2">
      <c r="A275" s="63"/>
      <c r="B275" s="64" t="s">
        <v>437</v>
      </c>
      <c r="C275" s="65" t="s">
        <v>438</v>
      </c>
      <c r="D275" s="65" t="s">
        <v>41</v>
      </c>
      <c r="E275" s="66">
        <v>2.5999999999999999E-2</v>
      </c>
      <c r="F275" s="66">
        <v>3.4815299999999998</v>
      </c>
      <c r="G275" s="66"/>
      <c r="H275" s="66"/>
      <c r="I275" s="66">
        <f t="shared" si="506"/>
        <v>0</v>
      </c>
      <c r="J275" s="66">
        <f t="shared" si="507"/>
        <v>3.4815299999999998</v>
      </c>
      <c r="K275" s="1">
        <v>284</v>
      </c>
      <c r="L275" s="1">
        <v>284</v>
      </c>
      <c r="M275" s="1">
        <v>988.75451999999996</v>
      </c>
      <c r="N275" s="1">
        <v>988.75451999999996</v>
      </c>
      <c r="O275" s="1"/>
      <c r="P275" s="1"/>
      <c r="Q275" s="1"/>
      <c r="R275" s="1"/>
      <c r="S275" s="1"/>
      <c r="T275" s="1"/>
      <c r="V275" s="1">
        <v>346</v>
      </c>
      <c r="W275" s="1">
        <v>1204.6093800000001</v>
      </c>
      <c r="X275" s="15">
        <f t="shared" si="508"/>
        <v>1.2183098591549295</v>
      </c>
      <c r="Y275" s="15">
        <f t="shared" si="509"/>
        <v>1.1926578476160963</v>
      </c>
      <c r="Z275" s="16">
        <f t="shared" si="510"/>
        <v>338.71482872297133</v>
      </c>
      <c r="AA275" s="16">
        <f t="shared" si="511"/>
        <v>54.714828722971333</v>
      </c>
      <c r="AB275" s="16">
        <f t="shared" si="512"/>
        <v>190.49131764388636</v>
      </c>
      <c r="AC275" s="15">
        <f t="shared" si="484"/>
        <v>4.5848355451969969E-2</v>
      </c>
      <c r="AD275" s="15">
        <f t="shared" si="485"/>
        <v>1.1992624151289988E-2</v>
      </c>
      <c r="AE275" s="15">
        <f t="shared" si="486"/>
        <v>1.9115055013239957E-2</v>
      </c>
      <c r="AF275" s="15">
        <f t="shared" si="513"/>
        <v>2.5652011538833303E-2</v>
      </c>
      <c r="AH275" s="21"/>
    </row>
    <row r="276" spans="1:34" x14ac:dyDescent="0.2">
      <c r="A276" s="63"/>
      <c r="B276" s="64" t="s">
        <v>439</v>
      </c>
      <c r="C276" s="65" t="s">
        <v>440</v>
      </c>
      <c r="D276" s="65" t="s">
        <v>98</v>
      </c>
      <c r="E276" s="66">
        <v>8</v>
      </c>
      <c r="F276" s="66">
        <v>1071.24</v>
      </c>
      <c r="G276" s="66"/>
      <c r="H276" s="66"/>
      <c r="I276" s="66">
        <f t="shared" si="506"/>
        <v>0</v>
      </c>
      <c r="J276" s="66">
        <f t="shared" si="507"/>
        <v>1071.24</v>
      </c>
      <c r="K276" s="1">
        <v>12.3</v>
      </c>
      <c r="L276" s="1">
        <v>12.3</v>
      </c>
      <c r="M276" s="1">
        <v>13176.252</v>
      </c>
      <c r="N276" s="1">
        <v>13176.252</v>
      </c>
      <c r="O276" s="1"/>
      <c r="P276" s="1"/>
      <c r="Q276" s="1"/>
      <c r="R276" s="1"/>
      <c r="S276" s="1"/>
      <c r="T276" s="1"/>
      <c r="V276" s="1">
        <v>16.3</v>
      </c>
      <c r="W276" s="1">
        <v>17461.212</v>
      </c>
      <c r="X276" s="15">
        <f t="shared" si="508"/>
        <v>1.3252032520325203</v>
      </c>
      <c r="Y276" s="15">
        <f t="shared" si="509"/>
        <v>1.2995512404936871</v>
      </c>
      <c r="Z276" s="16">
        <f t="shared" si="510"/>
        <v>15.984480258072352</v>
      </c>
      <c r="AA276" s="16">
        <f t="shared" si="511"/>
        <v>3.6844802580723517</v>
      </c>
      <c r="AB276" s="16">
        <f t="shared" si="512"/>
        <v>3946.9626316574258</v>
      </c>
      <c r="AC276" s="15">
        <f t="shared" si="484"/>
        <v>4.5848355451969969E-2</v>
      </c>
      <c r="AD276" s="15">
        <f t="shared" si="485"/>
        <v>1.1992624151289988E-2</v>
      </c>
      <c r="AE276" s="15">
        <f t="shared" si="486"/>
        <v>1.9115055013239957E-2</v>
      </c>
      <c r="AF276" s="15">
        <f t="shared" si="513"/>
        <v>2.5652011538833303E-2</v>
      </c>
      <c r="AH276" s="21"/>
    </row>
    <row r="277" spans="1:34" ht="18" x14ac:dyDescent="0.2">
      <c r="A277" s="63"/>
      <c r="B277" s="64" t="s">
        <v>457</v>
      </c>
      <c r="C277" s="65" t="s">
        <v>458</v>
      </c>
      <c r="D277" s="65" t="s">
        <v>41</v>
      </c>
      <c r="E277" s="66">
        <v>8</v>
      </c>
      <c r="F277" s="66">
        <v>1071.24</v>
      </c>
      <c r="G277" s="66"/>
      <c r="H277" s="66"/>
      <c r="I277" s="66">
        <f t="shared" si="506"/>
        <v>0</v>
      </c>
      <c r="J277" s="66">
        <f t="shared" si="507"/>
        <v>1071.24</v>
      </c>
      <c r="K277" s="1">
        <v>10</v>
      </c>
      <c r="L277" s="1">
        <v>10</v>
      </c>
      <c r="M277" s="1">
        <v>10712.4</v>
      </c>
      <c r="N277" s="1">
        <v>10712.4</v>
      </c>
      <c r="O277" s="1"/>
      <c r="P277" s="1"/>
      <c r="Q277" s="1"/>
      <c r="R277" s="1"/>
      <c r="S277" s="1"/>
      <c r="T277" s="1"/>
      <c r="V277" s="1">
        <v>20.9</v>
      </c>
      <c r="W277" s="1">
        <v>22388.916000000001</v>
      </c>
      <c r="X277" s="15">
        <f t="shared" si="508"/>
        <v>2.09</v>
      </c>
      <c r="Y277" s="15">
        <f t="shared" si="509"/>
        <v>2.0643479884611664</v>
      </c>
      <c r="Z277" s="16">
        <f t="shared" si="510"/>
        <v>20.643479884611665</v>
      </c>
      <c r="AA277" s="16">
        <f t="shared" si="511"/>
        <v>10.643479884611665</v>
      </c>
      <c r="AB277" s="16">
        <f t="shared" si="512"/>
        <v>11401.7213915914</v>
      </c>
      <c r="AC277" s="15">
        <f t="shared" si="484"/>
        <v>4.5848355451969969E-2</v>
      </c>
      <c r="AD277" s="15">
        <f t="shared" si="485"/>
        <v>1.1992624151289988E-2</v>
      </c>
      <c r="AE277" s="15">
        <f t="shared" si="486"/>
        <v>1.9115055013239957E-2</v>
      </c>
      <c r="AF277" s="15">
        <f t="shared" si="513"/>
        <v>2.5652011538833303E-2</v>
      </c>
      <c r="AH277" s="21"/>
    </row>
    <row r="278" spans="1:34" x14ac:dyDescent="0.2">
      <c r="A278" s="63"/>
      <c r="B278" s="64" t="s">
        <v>443</v>
      </c>
      <c r="C278" s="65" t="s">
        <v>444</v>
      </c>
      <c r="D278" s="65" t="s">
        <v>38</v>
      </c>
      <c r="E278" s="66">
        <v>1.2</v>
      </c>
      <c r="F278" s="66">
        <v>160.68600000000001</v>
      </c>
      <c r="G278" s="66"/>
      <c r="H278" s="66"/>
      <c r="I278" s="66">
        <f t="shared" si="506"/>
        <v>0</v>
      </c>
      <c r="J278" s="66">
        <f t="shared" si="507"/>
        <v>160.68600000000001</v>
      </c>
      <c r="K278" s="1">
        <v>24.1</v>
      </c>
      <c r="L278" s="1">
        <v>24.1</v>
      </c>
      <c r="M278" s="1">
        <v>3872.5326</v>
      </c>
      <c r="N278" s="1">
        <v>3872.5326</v>
      </c>
      <c r="O278" s="1"/>
      <c r="P278" s="1"/>
      <c r="Q278" s="1"/>
      <c r="R278" s="1"/>
      <c r="S278" s="1"/>
      <c r="T278" s="1"/>
      <c r="V278" s="1">
        <v>25.5</v>
      </c>
      <c r="W278" s="1">
        <v>4097.4930000000004</v>
      </c>
      <c r="X278" s="15">
        <f t="shared" si="508"/>
        <v>1.058091286307054</v>
      </c>
      <c r="Y278" s="15">
        <f t="shared" si="509"/>
        <v>1.0324392747682207</v>
      </c>
      <c r="Z278" s="16">
        <f t="shared" si="510"/>
        <v>24.881786521914123</v>
      </c>
      <c r="AA278" s="16">
        <f t="shared" si="511"/>
        <v>0.78178652191412112</v>
      </c>
      <c r="AB278" s="16">
        <f t="shared" si="512"/>
        <v>125.62214906029247</v>
      </c>
      <c r="AC278" s="15">
        <f t="shared" si="484"/>
        <v>4.5848355451969969E-2</v>
      </c>
      <c r="AD278" s="15">
        <f t="shared" si="485"/>
        <v>1.1992624151289988E-2</v>
      </c>
      <c r="AE278" s="15">
        <f t="shared" si="486"/>
        <v>1.9115055013239957E-2</v>
      </c>
      <c r="AF278" s="15">
        <f t="shared" si="513"/>
        <v>2.5652011538833303E-2</v>
      </c>
      <c r="AH278" s="21"/>
    </row>
    <row r="279" spans="1:34" ht="20.5" thickBot="1" x14ac:dyDescent="0.25">
      <c r="A279" s="2">
        <v>80</v>
      </c>
      <c r="B279" s="3" t="s">
        <v>459</v>
      </c>
      <c r="C279" s="4" t="s">
        <v>460</v>
      </c>
      <c r="D279" s="4" t="s">
        <v>92</v>
      </c>
      <c r="E279" s="5">
        <v>0</v>
      </c>
      <c r="F279" s="5">
        <v>19.122</v>
      </c>
      <c r="G279" s="5"/>
      <c r="H279" s="5"/>
      <c r="I279" s="5">
        <f t="shared" si="506"/>
        <v>0</v>
      </c>
      <c r="J279" s="5">
        <f t="shared" si="507"/>
        <v>19.122</v>
      </c>
      <c r="K279" s="6">
        <v>3217.93</v>
      </c>
      <c r="L279" s="6">
        <v>5520</v>
      </c>
      <c r="M279" s="6">
        <v>105553.44</v>
      </c>
      <c r="N279" s="6">
        <v>0</v>
      </c>
      <c r="O279" s="6">
        <v>0</v>
      </c>
      <c r="P279" s="6">
        <v>0</v>
      </c>
      <c r="Q279" s="6">
        <v>0</v>
      </c>
      <c r="R279" s="6">
        <v>0</v>
      </c>
      <c r="S279" s="6">
        <v>0</v>
      </c>
      <c r="T279" s="6">
        <v>0</v>
      </c>
      <c r="V279" s="6">
        <v>5730</v>
      </c>
      <c r="W279" s="6">
        <v>0</v>
      </c>
      <c r="X279" s="15">
        <f t="shared" ref="X279" si="514">V279/L279</f>
        <v>1.0380434782608696</v>
      </c>
      <c r="Y279" s="15">
        <f t="shared" ref="Y279" si="515">X279-AF279</f>
        <v>1.0123914667220364</v>
      </c>
      <c r="Z279" s="16">
        <f t="shared" ref="Z279" si="516">K279*Y279</f>
        <v>3257.8048725088424</v>
      </c>
      <c r="AA279" s="16">
        <f t="shared" ref="AA279" si="517">Z279-K279</f>
        <v>39.8748725088426</v>
      </c>
      <c r="AB279" s="16">
        <f t="shared" ref="AB279" si="518">J279*AA279</f>
        <v>762.48731211408824</v>
      </c>
      <c r="AC279" s="15">
        <f t="shared" si="484"/>
        <v>4.5848355451969969E-2</v>
      </c>
      <c r="AD279" s="15">
        <f t="shared" si="485"/>
        <v>1.1992624151289988E-2</v>
      </c>
      <c r="AE279" s="15">
        <f t="shared" si="486"/>
        <v>1.9115055013239957E-2</v>
      </c>
      <c r="AF279" s="15">
        <f t="shared" ref="AF279" si="519">AVERAGE(AC279:AE279)</f>
        <v>2.5652011538833303E-2</v>
      </c>
      <c r="AH279" s="21"/>
    </row>
    <row r="280" spans="1:34" ht="20.5" thickBot="1" x14ac:dyDescent="0.25">
      <c r="A280" s="8">
        <v>81</v>
      </c>
      <c r="B280" s="9" t="s">
        <v>461</v>
      </c>
      <c r="C280" s="10" t="s">
        <v>462</v>
      </c>
      <c r="D280" s="10" t="s">
        <v>38</v>
      </c>
      <c r="E280" s="11">
        <v>0</v>
      </c>
      <c r="F280" s="11">
        <v>129.42500000000001</v>
      </c>
      <c r="G280" s="11"/>
      <c r="H280" s="11"/>
      <c r="I280" s="11">
        <f t="shared" si="506"/>
        <v>0</v>
      </c>
      <c r="J280" s="11">
        <f t="shared" si="507"/>
        <v>129.42500000000001</v>
      </c>
      <c r="K280" s="12">
        <v>1059.22</v>
      </c>
      <c r="L280" s="12">
        <v>637.53</v>
      </c>
      <c r="M280" s="12">
        <v>82512.320000000007</v>
      </c>
      <c r="N280" s="12">
        <v>27367.2398125</v>
      </c>
      <c r="O280" s="12">
        <v>22960.771550000001</v>
      </c>
      <c r="P280" s="12">
        <v>0</v>
      </c>
      <c r="Q280" s="12">
        <v>0</v>
      </c>
      <c r="R280" s="12">
        <v>7760.7407838999998</v>
      </c>
      <c r="S280" s="12">
        <v>17562.194391722998</v>
      </c>
      <c r="T280" s="13">
        <v>6772.2286443872199</v>
      </c>
      <c r="V280" s="12">
        <v>857.74</v>
      </c>
      <c r="W280" s="12">
        <v>45155.088250000001</v>
      </c>
    </row>
    <row r="281" spans="1:34" x14ac:dyDescent="0.2">
      <c r="A281" s="63"/>
      <c r="B281" s="64" t="s">
        <v>187</v>
      </c>
      <c r="C281" s="65" t="s">
        <v>188</v>
      </c>
      <c r="D281" s="65" t="s">
        <v>92</v>
      </c>
      <c r="E281" s="66">
        <v>5.0000000000000001E-3</v>
      </c>
      <c r="F281" s="66">
        <v>0.64712499999999995</v>
      </c>
      <c r="G281" s="66"/>
      <c r="H281" s="66"/>
      <c r="I281" s="66">
        <f t="shared" si="506"/>
        <v>0</v>
      </c>
      <c r="J281" s="66">
        <f t="shared" si="507"/>
        <v>0.64712499999999995</v>
      </c>
      <c r="K281" s="1">
        <v>45.7</v>
      </c>
      <c r="L281" s="1">
        <v>45.7</v>
      </c>
      <c r="M281" s="1">
        <v>29.573612499999999</v>
      </c>
      <c r="N281" s="1">
        <v>29.573612499999999</v>
      </c>
      <c r="O281" s="1"/>
      <c r="P281" s="1"/>
      <c r="Q281" s="1"/>
      <c r="R281" s="1"/>
      <c r="S281" s="1"/>
      <c r="T281" s="1"/>
      <c r="V281" s="1">
        <v>52.8</v>
      </c>
      <c r="W281" s="1">
        <v>34.168199999999999</v>
      </c>
      <c r="X281" s="15">
        <f t="shared" ref="X281:X286" si="520">V281/L281</f>
        <v>1.1553610503282274</v>
      </c>
      <c r="Y281" s="15">
        <f t="shared" ref="Y281:Y286" si="521">X281-AF281</f>
        <v>1.1297090387893942</v>
      </c>
      <c r="Z281" s="16">
        <f t="shared" ref="Z281:Z286" si="522">K281*Y281</f>
        <v>51.627703072675317</v>
      </c>
      <c r="AA281" s="16">
        <f t="shared" ref="AA281:AA286" si="523">Z281-K281</f>
        <v>5.9277030726753139</v>
      </c>
      <c r="AB281" s="16">
        <f t="shared" ref="AB281:AB286" si="524">J281*AA281</f>
        <v>3.8359648509050124</v>
      </c>
      <c r="AC281" s="15">
        <f t="shared" si="484"/>
        <v>4.5848355451969969E-2</v>
      </c>
      <c r="AD281" s="15">
        <f t="shared" si="485"/>
        <v>1.1992624151289988E-2</v>
      </c>
      <c r="AE281" s="15">
        <f t="shared" si="486"/>
        <v>1.9115055013239957E-2</v>
      </c>
      <c r="AF281" s="15">
        <f t="shared" ref="AF281:AF286" si="525">AVERAGE(AC281:AE281)</f>
        <v>2.5652011538833303E-2</v>
      </c>
      <c r="AH281" s="21"/>
    </row>
    <row r="282" spans="1:34" x14ac:dyDescent="0.2">
      <c r="A282" s="63"/>
      <c r="B282" s="64" t="s">
        <v>437</v>
      </c>
      <c r="C282" s="65" t="s">
        <v>438</v>
      </c>
      <c r="D282" s="65" t="s">
        <v>41</v>
      </c>
      <c r="E282" s="66">
        <v>3.1E-2</v>
      </c>
      <c r="F282" s="66">
        <v>4.012175</v>
      </c>
      <c r="G282" s="66"/>
      <c r="H282" s="66"/>
      <c r="I282" s="66">
        <f t="shared" si="506"/>
        <v>0</v>
      </c>
      <c r="J282" s="66">
        <f t="shared" si="507"/>
        <v>4.012175</v>
      </c>
      <c r="K282" s="1">
        <v>284</v>
      </c>
      <c r="L282" s="1">
        <v>284</v>
      </c>
      <c r="M282" s="1">
        <v>1139.4576999999999</v>
      </c>
      <c r="N282" s="1">
        <v>1139.4576999999999</v>
      </c>
      <c r="O282" s="1"/>
      <c r="P282" s="1"/>
      <c r="Q282" s="1"/>
      <c r="R282" s="1"/>
      <c r="S282" s="1"/>
      <c r="T282" s="1"/>
      <c r="V282" s="1">
        <v>346</v>
      </c>
      <c r="W282" s="1">
        <v>1388.21255</v>
      </c>
      <c r="X282" s="15">
        <f t="shared" si="520"/>
        <v>1.2183098591549295</v>
      </c>
      <c r="Y282" s="15">
        <f t="shared" si="521"/>
        <v>1.1926578476160963</v>
      </c>
      <c r="Z282" s="16">
        <f t="shared" si="522"/>
        <v>338.71482872297133</v>
      </c>
      <c r="AA282" s="16">
        <f t="shared" si="523"/>
        <v>54.714828722971333</v>
      </c>
      <c r="AB282" s="16">
        <f t="shared" si="524"/>
        <v>219.52546793158751</v>
      </c>
      <c r="AC282" s="15">
        <f t="shared" si="484"/>
        <v>4.5848355451969969E-2</v>
      </c>
      <c r="AD282" s="15">
        <f t="shared" si="485"/>
        <v>1.1992624151289988E-2</v>
      </c>
      <c r="AE282" s="15">
        <f t="shared" si="486"/>
        <v>1.9115055013239957E-2</v>
      </c>
      <c r="AF282" s="15">
        <f t="shared" si="525"/>
        <v>2.5652011538833303E-2</v>
      </c>
      <c r="AH282" s="21"/>
    </row>
    <row r="283" spans="1:34" x14ac:dyDescent="0.2">
      <c r="A283" s="63"/>
      <c r="B283" s="64" t="s">
        <v>439</v>
      </c>
      <c r="C283" s="65" t="s">
        <v>440</v>
      </c>
      <c r="D283" s="65" t="s">
        <v>98</v>
      </c>
      <c r="E283" s="66">
        <v>9</v>
      </c>
      <c r="F283" s="66">
        <v>1164.825</v>
      </c>
      <c r="G283" s="66"/>
      <c r="H283" s="66"/>
      <c r="I283" s="66">
        <f t="shared" si="506"/>
        <v>0</v>
      </c>
      <c r="J283" s="66">
        <f t="shared" si="507"/>
        <v>1164.825</v>
      </c>
      <c r="K283" s="1">
        <v>12.3</v>
      </c>
      <c r="L283" s="1">
        <v>12.3</v>
      </c>
      <c r="M283" s="1">
        <v>14327.3475</v>
      </c>
      <c r="N283" s="1">
        <v>14327.3475</v>
      </c>
      <c r="O283" s="1"/>
      <c r="P283" s="1"/>
      <c r="Q283" s="1"/>
      <c r="R283" s="1"/>
      <c r="S283" s="1"/>
      <c r="T283" s="1"/>
      <c r="V283" s="1">
        <v>16.3</v>
      </c>
      <c r="W283" s="1">
        <v>23205.9025</v>
      </c>
      <c r="X283" s="15">
        <f t="shared" si="520"/>
        <v>1.3252032520325203</v>
      </c>
      <c r="Y283" s="15">
        <f t="shared" si="521"/>
        <v>1.2995512404936871</v>
      </c>
      <c r="Z283" s="16">
        <f t="shared" si="522"/>
        <v>15.984480258072352</v>
      </c>
      <c r="AA283" s="16">
        <f t="shared" si="523"/>
        <v>3.6844802580723517</v>
      </c>
      <c r="AB283" s="16">
        <f t="shared" si="524"/>
        <v>4291.7747166091276</v>
      </c>
      <c r="AC283" s="15">
        <f t="shared" si="484"/>
        <v>4.5848355451969969E-2</v>
      </c>
      <c r="AD283" s="15">
        <f t="shared" si="485"/>
        <v>1.1992624151289988E-2</v>
      </c>
      <c r="AE283" s="15">
        <f t="shared" si="486"/>
        <v>1.9115055013239957E-2</v>
      </c>
      <c r="AF283" s="15">
        <f t="shared" si="525"/>
        <v>2.5652011538833303E-2</v>
      </c>
      <c r="AH283" s="21"/>
    </row>
    <row r="284" spans="1:34" ht="18" x14ac:dyDescent="0.2">
      <c r="A284" s="63"/>
      <c r="B284" s="64" t="s">
        <v>463</v>
      </c>
      <c r="C284" s="65" t="s">
        <v>464</v>
      </c>
      <c r="D284" s="65" t="s">
        <v>41</v>
      </c>
      <c r="E284" s="66">
        <v>8</v>
      </c>
      <c r="F284" s="66">
        <v>1035.4000000000001</v>
      </c>
      <c r="G284" s="66"/>
      <c r="H284" s="66"/>
      <c r="I284" s="66">
        <f t="shared" si="506"/>
        <v>0</v>
      </c>
      <c r="J284" s="66">
        <f t="shared" si="507"/>
        <v>1035.4000000000001</v>
      </c>
      <c r="K284" s="1">
        <v>7.85</v>
      </c>
      <c r="L284" s="1">
        <v>7.85</v>
      </c>
      <c r="M284" s="1">
        <v>8127.89</v>
      </c>
      <c r="N284" s="1">
        <v>8127.89</v>
      </c>
      <c r="O284" s="1"/>
      <c r="P284" s="1"/>
      <c r="Q284" s="1"/>
      <c r="R284" s="1"/>
      <c r="S284" s="1"/>
      <c r="T284" s="1"/>
      <c r="V284" s="1">
        <v>16</v>
      </c>
      <c r="W284" s="1">
        <v>16566.400000000001</v>
      </c>
      <c r="X284" s="15">
        <f t="shared" si="520"/>
        <v>2.0382165605095541</v>
      </c>
      <c r="Y284" s="15">
        <f t="shared" si="521"/>
        <v>2.0125645489707207</v>
      </c>
      <c r="Z284" s="16">
        <f t="shared" si="522"/>
        <v>15.798631709420157</v>
      </c>
      <c r="AA284" s="16">
        <f t="shared" si="523"/>
        <v>7.9486317094201571</v>
      </c>
      <c r="AB284" s="16">
        <f t="shared" si="524"/>
        <v>8230.0132719336307</v>
      </c>
      <c r="AC284" s="15">
        <f t="shared" si="484"/>
        <v>4.5848355451969969E-2</v>
      </c>
      <c r="AD284" s="15">
        <f t="shared" si="485"/>
        <v>1.1992624151289988E-2</v>
      </c>
      <c r="AE284" s="15">
        <f t="shared" si="486"/>
        <v>1.9115055013239957E-2</v>
      </c>
      <c r="AF284" s="15">
        <f t="shared" si="525"/>
        <v>2.5652011538833303E-2</v>
      </c>
      <c r="AH284" s="21"/>
    </row>
    <row r="285" spans="1:34" x14ac:dyDescent="0.2">
      <c r="A285" s="63"/>
      <c r="B285" s="64" t="s">
        <v>443</v>
      </c>
      <c r="C285" s="65" t="s">
        <v>444</v>
      </c>
      <c r="D285" s="65" t="s">
        <v>38</v>
      </c>
      <c r="E285" s="66">
        <v>1.2</v>
      </c>
      <c r="F285" s="66">
        <v>155.31</v>
      </c>
      <c r="G285" s="66"/>
      <c r="H285" s="66"/>
      <c r="I285" s="66">
        <f t="shared" si="506"/>
        <v>0</v>
      </c>
      <c r="J285" s="66">
        <f t="shared" si="507"/>
        <v>155.31</v>
      </c>
      <c r="K285" s="1">
        <v>24.1</v>
      </c>
      <c r="L285" s="1">
        <v>24.1</v>
      </c>
      <c r="M285" s="1">
        <v>3742.971</v>
      </c>
      <c r="N285" s="1">
        <v>3742.971</v>
      </c>
      <c r="O285" s="1"/>
      <c r="P285" s="1"/>
      <c r="Q285" s="1"/>
      <c r="R285" s="1"/>
      <c r="S285" s="1"/>
      <c r="T285" s="1"/>
      <c r="V285" s="1">
        <v>25.5</v>
      </c>
      <c r="W285" s="1">
        <v>3960.4050000000002</v>
      </c>
      <c r="X285" s="15">
        <f t="shared" si="520"/>
        <v>1.058091286307054</v>
      </c>
      <c r="Y285" s="15">
        <f t="shared" si="521"/>
        <v>1.0324392747682207</v>
      </c>
      <c r="Z285" s="16">
        <f t="shared" si="522"/>
        <v>24.881786521914123</v>
      </c>
      <c r="AA285" s="16">
        <f t="shared" si="523"/>
        <v>0.78178652191412112</v>
      </c>
      <c r="AB285" s="16">
        <f t="shared" si="524"/>
        <v>121.41926471848215</v>
      </c>
      <c r="AC285" s="15">
        <f t="shared" si="484"/>
        <v>4.5848355451969969E-2</v>
      </c>
      <c r="AD285" s="15">
        <f t="shared" si="485"/>
        <v>1.1992624151289988E-2</v>
      </c>
      <c r="AE285" s="15">
        <f t="shared" si="486"/>
        <v>1.9115055013239957E-2</v>
      </c>
      <c r="AF285" s="15">
        <f t="shared" si="525"/>
        <v>2.5652011538833303E-2</v>
      </c>
      <c r="AH285" s="21"/>
    </row>
    <row r="286" spans="1:34" ht="20.5" thickBot="1" x14ac:dyDescent="0.25">
      <c r="A286" s="2">
        <v>82</v>
      </c>
      <c r="B286" s="3" t="s">
        <v>465</v>
      </c>
      <c r="C286" s="4" t="s">
        <v>466</v>
      </c>
      <c r="D286" s="4" t="s">
        <v>38</v>
      </c>
      <c r="E286" s="5">
        <v>0</v>
      </c>
      <c r="F286" s="5">
        <v>132.01400000000001</v>
      </c>
      <c r="G286" s="5"/>
      <c r="H286" s="5"/>
      <c r="I286" s="5">
        <f t="shared" si="506"/>
        <v>0</v>
      </c>
      <c r="J286" s="5">
        <f t="shared" si="507"/>
        <v>132.01400000000001</v>
      </c>
      <c r="K286" s="6">
        <v>266.82</v>
      </c>
      <c r="L286" s="6">
        <v>321</v>
      </c>
      <c r="M286" s="6">
        <v>42376.49</v>
      </c>
      <c r="N286" s="6">
        <v>0</v>
      </c>
      <c r="O286" s="6">
        <v>0</v>
      </c>
      <c r="P286" s="6">
        <v>0</v>
      </c>
      <c r="Q286" s="6">
        <v>0</v>
      </c>
      <c r="R286" s="6">
        <v>0</v>
      </c>
      <c r="S286" s="6">
        <v>0</v>
      </c>
      <c r="T286" s="6">
        <v>0</v>
      </c>
      <c r="V286" s="6">
        <v>515</v>
      </c>
      <c r="W286" s="6">
        <v>0</v>
      </c>
      <c r="X286" s="15">
        <f t="shared" si="520"/>
        <v>1.604361370716511</v>
      </c>
      <c r="Y286" s="15">
        <f t="shared" si="521"/>
        <v>1.5787093591776777</v>
      </c>
      <c r="Z286" s="16">
        <f t="shared" si="522"/>
        <v>421.23123121578794</v>
      </c>
      <c r="AA286" s="16">
        <f t="shared" si="523"/>
        <v>154.41123121578795</v>
      </c>
      <c r="AB286" s="16">
        <f t="shared" si="524"/>
        <v>20384.444277721032</v>
      </c>
      <c r="AC286" s="15">
        <f t="shared" si="484"/>
        <v>4.5848355451969969E-2</v>
      </c>
      <c r="AD286" s="15">
        <f t="shared" si="485"/>
        <v>1.1992624151289988E-2</v>
      </c>
      <c r="AE286" s="15">
        <f t="shared" si="486"/>
        <v>1.9115055013239957E-2</v>
      </c>
      <c r="AF286" s="15">
        <f t="shared" si="525"/>
        <v>2.5652011538833303E-2</v>
      </c>
      <c r="AH286" s="21"/>
    </row>
    <row r="287" spans="1:34" ht="20.5" thickBot="1" x14ac:dyDescent="0.25">
      <c r="A287" s="8">
        <v>83</v>
      </c>
      <c r="B287" s="9" t="s">
        <v>467</v>
      </c>
      <c r="C287" s="10" t="s">
        <v>468</v>
      </c>
      <c r="D287" s="10" t="s">
        <v>38</v>
      </c>
      <c r="E287" s="11">
        <v>0</v>
      </c>
      <c r="F287" s="11">
        <v>605.03099999999995</v>
      </c>
      <c r="G287" s="11"/>
      <c r="H287" s="11"/>
      <c r="I287" s="11">
        <f t="shared" si="506"/>
        <v>0</v>
      </c>
      <c r="J287" s="11">
        <f t="shared" si="507"/>
        <v>605.03099999999995</v>
      </c>
      <c r="K287" s="12">
        <v>1206.43</v>
      </c>
      <c r="L287" s="12">
        <v>663.69</v>
      </c>
      <c r="M287" s="12">
        <v>401553.02</v>
      </c>
      <c r="N287" s="12">
        <v>138341.85072749999</v>
      </c>
      <c r="O287" s="12">
        <v>109600.15558799999</v>
      </c>
      <c r="P287" s="12">
        <v>0</v>
      </c>
      <c r="Q287" s="12">
        <v>0</v>
      </c>
      <c r="R287" s="12">
        <v>37044.852588743997</v>
      </c>
      <c r="S287" s="12">
        <v>83825.751300112097</v>
      </c>
      <c r="T287" s="13">
        <v>32324.386203095801</v>
      </c>
      <c r="V287" s="12">
        <v>907.66</v>
      </c>
      <c r="W287" s="12">
        <v>234806.48079</v>
      </c>
    </row>
    <row r="288" spans="1:34" x14ac:dyDescent="0.2">
      <c r="A288" s="63"/>
      <c r="B288" s="64" t="s">
        <v>187</v>
      </c>
      <c r="C288" s="65" t="s">
        <v>188</v>
      </c>
      <c r="D288" s="65" t="s">
        <v>92</v>
      </c>
      <c r="E288" s="66">
        <v>5.0000000000000001E-3</v>
      </c>
      <c r="F288" s="66">
        <v>3.0251549999999998</v>
      </c>
      <c r="G288" s="66"/>
      <c r="H288" s="66"/>
      <c r="I288" s="66">
        <f t="shared" si="506"/>
        <v>0</v>
      </c>
      <c r="J288" s="66">
        <f t="shared" si="507"/>
        <v>3.0251549999999998</v>
      </c>
      <c r="K288" s="1">
        <v>45.7</v>
      </c>
      <c r="L288" s="1">
        <v>45.7</v>
      </c>
      <c r="M288" s="1">
        <v>138.2495835</v>
      </c>
      <c r="N288" s="1">
        <v>138.2495835</v>
      </c>
      <c r="O288" s="1"/>
      <c r="P288" s="1"/>
      <c r="Q288" s="1"/>
      <c r="R288" s="1"/>
      <c r="S288" s="1"/>
      <c r="T288" s="1"/>
      <c r="V288" s="1">
        <v>52.8</v>
      </c>
      <c r="W288" s="1">
        <v>159.728184</v>
      </c>
      <c r="X288" s="15">
        <f t="shared" ref="X288:X293" si="526">V288/L288</f>
        <v>1.1553610503282274</v>
      </c>
      <c r="Y288" s="15">
        <f t="shared" ref="Y288:Y293" si="527">X288-AF288</f>
        <v>1.1297090387893942</v>
      </c>
      <c r="Z288" s="16">
        <f t="shared" ref="Z288:Z293" si="528">K288*Y288</f>
        <v>51.627703072675317</v>
      </c>
      <c r="AA288" s="16">
        <f t="shared" ref="AA288:AA293" si="529">Z288-K288</f>
        <v>5.9277030726753139</v>
      </c>
      <c r="AB288" s="16">
        <f t="shared" ref="AB288:AB293" si="530">J288*AA288</f>
        <v>17.932220588819089</v>
      </c>
      <c r="AC288" s="15">
        <f t="shared" si="484"/>
        <v>4.5848355451969969E-2</v>
      </c>
      <c r="AD288" s="15">
        <f t="shared" si="485"/>
        <v>1.1992624151289988E-2</v>
      </c>
      <c r="AE288" s="15">
        <f t="shared" si="486"/>
        <v>1.9115055013239957E-2</v>
      </c>
      <c r="AF288" s="15">
        <f t="shared" ref="AF288:AF293" si="531">AVERAGE(AC288:AE288)</f>
        <v>2.5652011538833303E-2</v>
      </c>
      <c r="AH288" s="21"/>
    </row>
    <row r="289" spans="1:34" x14ac:dyDescent="0.2">
      <c r="A289" s="63"/>
      <c r="B289" s="64" t="s">
        <v>437</v>
      </c>
      <c r="C289" s="65" t="s">
        <v>438</v>
      </c>
      <c r="D289" s="65" t="s">
        <v>41</v>
      </c>
      <c r="E289" s="66">
        <v>3.1E-2</v>
      </c>
      <c r="F289" s="66">
        <v>18.755960999999999</v>
      </c>
      <c r="G289" s="66"/>
      <c r="H289" s="66"/>
      <c r="I289" s="66">
        <f t="shared" si="506"/>
        <v>0</v>
      </c>
      <c r="J289" s="66">
        <f t="shared" si="507"/>
        <v>18.755960999999999</v>
      </c>
      <c r="K289" s="1">
        <v>284</v>
      </c>
      <c r="L289" s="1">
        <v>284</v>
      </c>
      <c r="M289" s="1">
        <v>5326.6929239999999</v>
      </c>
      <c r="N289" s="1">
        <v>5326.6929239999999</v>
      </c>
      <c r="O289" s="1"/>
      <c r="P289" s="1"/>
      <c r="Q289" s="1"/>
      <c r="R289" s="1"/>
      <c r="S289" s="1"/>
      <c r="T289" s="1"/>
      <c r="V289" s="1">
        <v>346</v>
      </c>
      <c r="W289" s="1">
        <v>6489.5625060000002</v>
      </c>
      <c r="X289" s="15">
        <f t="shared" si="526"/>
        <v>1.2183098591549295</v>
      </c>
      <c r="Y289" s="15">
        <f t="shared" si="527"/>
        <v>1.1926578476160963</v>
      </c>
      <c r="Z289" s="16">
        <f t="shared" si="528"/>
        <v>338.71482872297133</v>
      </c>
      <c r="AA289" s="16">
        <f t="shared" si="529"/>
        <v>54.714828722971333</v>
      </c>
      <c r="AB289" s="16">
        <f t="shared" si="530"/>
        <v>1026.2291936497302</v>
      </c>
      <c r="AC289" s="15">
        <f t="shared" si="484"/>
        <v>4.5848355451969969E-2</v>
      </c>
      <c r="AD289" s="15">
        <f t="shared" si="485"/>
        <v>1.1992624151289988E-2</v>
      </c>
      <c r="AE289" s="15">
        <f t="shared" si="486"/>
        <v>1.9115055013239957E-2</v>
      </c>
      <c r="AF289" s="15">
        <f t="shared" si="531"/>
        <v>2.5652011538833303E-2</v>
      </c>
      <c r="AH289" s="21"/>
    </row>
    <row r="290" spans="1:34" x14ac:dyDescent="0.2">
      <c r="A290" s="63"/>
      <c r="B290" s="64" t="s">
        <v>439</v>
      </c>
      <c r="C290" s="65" t="s">
        <v>440</v>
      </c>
      <c r="D290" s="65" t="s">
        <v>98</v>
      </c>
      <c r="E290" s="66">
        <v>9</v>
      </c>
      <c r="F290" s="66">
        <v>5445.2790000000005</v>
      </c>
      <c r="G290" s="66"/>
      <c r="H290" s="66"/>
      <c r="I290" s="66">
        <f t="shared" si="506"/>
        <v>0</v>
      </c>
      <c r="J290" s="66">
        <f t="shared" si="507"/>
        <v>5445.2790000000005</v>
      </c>
      <c r="K290" s="1">
        <v>12.3</v>
      </c>
      <c r="L290" s="1">
        <v>12.3</v>
      </c>
      <c r="M290" s="1">
        <v>66976.931700000001</v>
      </c>
      <c r="N290" s="1">
        <v>66976.931700000001</v>
      </c>
      <c r="O290" s="1"/>
      <c r="P290" s="1"/>
      <c r="Q290" s="1"/>
      <c r="R290" s="1"/>
      <c r="S290" s="1"/>
      <c r="T290" s="1"/>
      <c r="V290" s="1">
        <v>16.3</v>
      </c>
      <c r="W290" s="1">
        <v>108482.0583</v>
      </c>
      <c r="X290" s="15">
        <f t="shared" si="526"/>
        <v>1.3252032520325203</v>
      </c>
      <c r="Y290" s="15">
        <f t="shared" si="527"/>
        <v>1.2995512404936871</v>
      </c>
      <c r="Z290" s="16">
        <f t="shared" si="528"/>
        <v>15.984480258072352</v>
      </c>
      <c r="AA290" s="16">
        <f t="shared" si="529"/>
        <v>3.6844802580723517</v>
      </c>
      <c r="AB290" s="16">
        <f t="shared" si="530"/>
        <v>20063.02297519596</v>
      </c>
      <c r="AC290" s="15">
        <f t="shared" si="484"/>
        <v>4.5848355451969969E-2</v>
      </c>
      <c r="AD290" s="15">
        <f t="shared" si="485"/>
        <v>1.1992624151289988E-2</v>
      </c>
      <c r="AE290" s="15">
        <f t="shared" si="486"/>
        <v>1.9115055013239957E-2</v>
      </c>
      <c r="AF290" s="15">
        <f t="shared" si="531"/>
        <v>2.5652011538833303E-2</v>
      </c>
      <c r="AH290" s="21"/>
    </row>
    <row r="291" spans="1:34" ht="18" x14ac:dyDescent="0.2">
      <c r="A291" s="63"/>
      <c r="B291" s="64" t="s">
        <v>457</v>
      </c>
      <c r="C291" s="65" t="s">
        <v>458</v>
      </c>
      <c r="D291" s="65" t="s">
        <v>41</v>
      </c>
      <c r="E291" s="66">
        <v>8</v>
      </c>
      <c r="F291" s="66">
        <v>4840.2479999999996</v>
      </c>
      <c r="G291" s="66"/>
      <c r="H291" s="66"/>
      <c r="I291" s="66">
        <f t="shared" si="506"/>
        <v>0</v>
      </c>
      <c r="J291" s="66">
        <f t="shared" si="507"/>
        <v>4840.2479999999996</v>
      </c>
      <c r="K291" s="1">
        <v>10</v>
      </c>
      <c r="L291" s="1">
        <v>10</v>
      </c>
      <c r="M291" s="1">
        <v>48402.48</v>
      </c>
      <c r="N291" s="1">
        <v>48402.48</v>
      </c>
      <c r="O291" s="1"/>
      <c r="P291" s="1"/>
      <c r="Q291" s="1"/>
      <c r="R291" s="1"/>
      <c r="S291" s="1"/>
      <c r="T291" s="1"/>
      <c r="V291" s="1">
        <v>20.9</v>
      </c>
      <c r="W291" s="1">
        <v>101161.1832</v>
      </c>
      <c r="X291" s="15">
        <f t="shared" si="526"/>
        <v>2.09</v>
      </c>
      <c r="Y291" s="15">
        <f t="shared" si="527"/>
        <v>2.0643479884611664</v>
      </c>
      <c r="Z291" s="16">
        <f t="shared" si="528"/>
        <v>20.643479884611665</v>
      </c>
      <c r="AA291" s="16">
        <f t="shared" si="529"/>
        <v>10.643479884611665</v>
      </c>
      <c r="AB291" s="16">
        <f t="shared" si="530"/>
        <v>51517.082224531834</v>
      </c>
      <c r="AC291" s="15">
        <f t="shared" si="484"/>
        <v>4.5848355451969969E-2</v>
      </c>
      <c r="AD291" s="15">
        <f t="shared" si="485"/>
        <v>1.1992624151289988E-2</v>
      </c>
      <c r="AE291" s="15">
        <f t="shared" si="486"/>
        <v>1.9115055013239957E-2</v>
      </c>
      <c r="AF291" s="15">
        <f t="shared" si="531"/>
        <v>2.5652011538833303E-2</v>
      </c>
      <c r="AH291" s="21"/>
    </row>
    <row r="292" spans="1:34" x14ac:dyDescent="0.2">
      <c r="A292" s="63"/>
      <c r="B292" s="64" t="s">
        <v>443</v>
      </c>
      <c r="C292" s="65" t="s">
        <v>444</v>
      </c>
      <c r="D292" s="65" t="s">
        <v>38</v>
      </c>
      <c r="E292" s="66">
        <v>1.2</v>
      </c>
      <c r="F292" s="66">
        <v>726.03719999999998</v>
      </c>
      <c r="G292" s="66"/>
      <c r="H292" s="66"/>
      <c r="I292" s="66">
        <f t="shared" si="506"/>
        <v>0</v>
      </c>
      <c r="J292" s="66">
        <f t="shared" si="507"/>
        <v>726.03719999999998</v>
      </c>
      <c r="K292" s="1">
        <v>24.1</v>
      </c>
      <c r="L292" s="1">
        <v>24.1</v>
      </c>
      <c r="M292" s="1">
        <v>17497.496520000001</v>
      </c>
      <c r="N292" s="1">
        <v>17497.496520000001</v>
      </c>
      <c r="O292" s="1"/>
      <c r="P292" s="1"/>
      <c r="Q292" s="1"/>
      <c r="R292" s="1"/>
      <c r="S292" s="1"/>
      <c r="T292" s="1"/>
      <c r="V292" s="1">
        <v>25.5</v>
      </c>
      <c r="W292" s="1">
        <v>18513.9486</v>
      </c>
      <c r="X292" s="15">
        <f t="shared" si="526"/>
        <v>1.058091286307054</v>
      </c>
      <c r="Y292" s="15">
        <f t="shared" si="527"/>
        <v>1.0324392747682207</v>
      </c>
      <c r="Z292" s="16">
        <f t="shared" si="528"/>
        <v>24.881786521914123</v>
      </c>
      <c r="AA292" s="16">
        <f t="shared" si="529"/>
        <v>0.78178652191412112</v>
      </c>
      <c r="AB292" s="16">
        <f t="shared" si="530"/>
        <v>567.60609736826711</v>
      </c>
      <c r="AC292" s="15">
        <f t="shared" si="484"/>
        <v>4.5848355451969969E-2</v>
      </c>
      <c r="AD292" s="15">
        <f t="shared" si="485"/>
        <v>1.1992624151289988E-2</v>
      </c>
      <c r="AE292" s="15">
        <f t="shared" si="486"/>
        <v>1.9115055013239957E-2</v>
      </c>
      <c r="AF292" s="15">
        <f t="shared" si="531"/>
        <v>2.5652011538833303E-2</v>
      </c>
      <c r="AH292" s="21"/>
    </row>
    <row r="293" spans="1:34" ht="20.5" thickBot="1" x14ac:dyDescent="0.25">
      <c r="A293" s="2">
        <v>84</v>
      </c>
      <c r="B293" s="3" t="s">
        <v>469</v>
      </c>
      <c r="C293" s="4" t="s">
        <v>470</v>
      </c>
      <c r="D293" s="4" t="s">
        <v>38</v>
      </c>
      <c r="E293" s="5">
        <v>0</v>
      </c>
      <c r="F293" s="5">
        <v>617.13199999999995</v>
      </c>
      <c r="G293" s="5"/>
      <c r="H293" s="5"/>
      <c r="I293" s="5">
        <f t="shared" si="506"/>
        <v>0</v>
      </c>
      <c r="J293" s="5">
        <f t="shared" si="507"/>
        <v>617.13199999999995</v>
      </c>
      <c r="K293" s="6">
        <v>373.78</v>
      </c>
      <c r="L293" s="6">
        <v>500</v>
      </c>
      <c r="M293" s="6">
        <v>308566</v>
      </c>
      <c r="N293" s="6">
        <v>0</v>
      </c>
      <c r="O293" s="6">
        <v>0</v>
      </c>
      <c r="P293" s="6">
        <v>0</v>
      </c>
      <c r="Q293" s="6">
        <v>0</v>
      </c>
      <c r="R293" s="6">
        <v>0</v>
      </c>
      <c r="S293" s="6">
        <v>0</v>
      </c>
      <c r="T293" s="6">
        <v>0</v>
      </c>
      <c r="V293" s="6">
        <v>808</v>
      </c>
      <c r="W293" s="6">
        <v>0</v>
      </c>
      <c r="X293" s="15">
        <f t="shared" si="526"/>
        <v>1.6160000000000001</v>
      </c>
      <c r="Y293" s="15">
        <f t="shared" si="527"/>
        <v>1.5903479884611669</v>
      </c>
      <c r="Z293" s="16">
        <f t="shared" si="528"/>
        <v>594.44027112701497</v>
      </c>
      <c r="AA293" s="16">
        <f t="shared" si="529"/>
        <v>220.66027112701499</v>
      </c>
      <c r="AB293" s="16">
        <f t="shared" si="530"/>
        <v>136176.51444115699</v>
      </c>
      <c r="AC293" s="15">
        <f t="shared" si="484"/>
        <v>4.5848355451969969E-2</v>
      </c>
      <c r="AD293" s="15">
        <f t="shared" si="485"/>
        <v>1.1992624151289988E-2</v>
      </c>
      <c r="AE293" s="15">
        <f t="shared" si="486"/>
        <v>1.9115055013239957E-2</v>
      </c>
      <c r="AF293" s="15">
        <f t="shared" si="531"/>
        <v>2.5652011538833303E-2</v>
      </c>
      <c r="AH293" s="21"/>
    </row>
    <row r="294" spans="1:34" ht="20.5" thickBot="1" x14ac:dyDescent="0.25">
      <c r="A294" s="8">
        <v>85</v>
      </c>
      <c r="B294" s="9" t="s">
        <v>471</v>
      </c>
      <c r="C294" s="10" t="s">
        <v>472</v>
      </c>
      <c r="D294" s="10" t="s">
        <v>38</v>
      </c>
      <c r="E294" s="11">
        <v>0</v>
      </c>
      <c r="F294" s="11">
        <v>55.396999999999998</v>
      </c>
      <c r="G294" s="11"/>
      <c r="H294" s="11"/>
      <c r="I294" s="11">
        <f t="shared" si="506"/>
        <v>0</v>
      </c>
      <c r="J294" s="11">
        <f t="shared" si="507"/>
        <v>55.396999999999998</v>
      </c>
      <c r="K294" s="12">
        <v>1349.04</v>
      </c>
      <c r="L294" s="12">
        <v>661.05</v>
      </c>
      <c r="M294" s="12">
        <v>36620.19</v>
      </c>
      <c r="N294" s="12">
        <v>12024.0573425</v>
      </c>
      <c r="O294" s="12">
        <v>10242.35133</v>
      </c>
      <c r="P294" s="12">
        <v>0</v>
      </c>
      <c r="Q294" s="12">
        <v>0</v>
      </c>
      <c r="R294" s="12">
        <v>3461.9147495399998</v>
      </c>
      <c r="S294" s="12">
        <v>7833.2319359537996</v>
      </c>
      <c r="T294" s="13">
        <v>3020.6041746011301</v>
      </c>
      <c r="V294" s="12">
        <v>956.79</v>
      </c>
      <c r="W294" s="12">
        <v>23626.266530000001</v>
      </c>
    </row>
    <row r="295" spans="1:34" x14ac:dyDescent="0.2">
      <c r="A295" s="63"/>
      <c r="B295" s="64" t="s">
        <v>187</v>
      </c>
      <c r="C295" s="65" t="s">
        <v>188</v>
      </c>
      <c r="D295" s="65" t="s">
        <v>92</v>
      </c>
      <c r="E295" s="66">
        <v>5.0000000000000001E-3</v>
      </c>
      <c r="F295" s="66">
        <v>0.27698499999999998</v>
      </c>
      <c r="G295" s="66"/>
      <c r="H295" s="66"/>
      <c r="I295" s="66">
        <f t="shared" si="506"/>
        <v>0</v>
      </c>
      <c r="J295" s="66">
        <f t="shared" si="507"/>
        <v>0.27698499999999998</v>
      </c>
      <c r="K295" s="1">
        <v>45.7</v>
      </c>
      <c r="L295" s="1">
        <v>45.7</v>
      </c>
      <c r="M295" s="1">
        <v>12.6582145</v>
      </c>
      <c r="N295" s="1">
        <v>12.6582145</v>
      </c>
      <c r="O295" s="1"/>
      <c r="P295" s="1"/>
      <c r="Q295" s="1"/>
      <c r="R295" s="1"/>
      <c r="S295" s="1"/>
      <c r="T295" s="1"/>
      <c r="V295" s="1">
        <v>52.8</v>
      </c>
      <c r="W295" s="1">
        <v>14.624808</v>
      </c>
      <c r="X295" s="15">
        <f t="shared" ref="X295:X300" si="532">V295/L295</f>
        <v>1.1553610503282274</v>
      </c>
      <c r="Y295" s="15">
        <f t="shared" ref="Y295:Y300" si="533">X295-AF295</f>
        <v>1.1297090387893942</v>
      </c>
      <c r="Z295" s="16">
        <f t="shared" ref="Z295:Z300" si="534">K295*Y295</f>
        <v>51.627703072675317</v>
      </c>
      <c r="AA295" s="16">
        <f t="shared" ref="AA295:AA300" si="535">Z295-K295</f>
        <v>5.9277030726753139</v>
      </c>
      <c r="AB295" s="16">
        <f t="shared" ref="AB295:AB300" si="536">J295*AA295</f>
        <v>1.6418848355849718</v>
      </c>
      <c r="AC295" s="15">
        <f t="shared" si="484"/>
        <v>4.5848355451969969E-2</v>
      </c>
      <c r="AD295" s="15">
        <f t="shared" si="485"/>
        <v>1.1992624151289988E-2</v>
      </c>
      <c r="AE295" s="15">
        <f t="shared" si="486"/>
        <v>1.9115055013239957E-2</v>
      </c>
      <c r="AF295" s="15">
        <f t="shared" ref="AF295:AF300" si="537">AVERAGE(AC295:AE295)</f>
        <v>2.5652011538833303E-2</v>
      </c>
      <c r="AH295" s="21"/>
    </row>
    <row r="296" spans="1:34" x14ac:dyDescent="0.2">
      <c r="A296" s="63"/>
      <c r="B296" s="64" t="s">
        <v>437</v>
      </c>
      <c r="C296" s="65" t="s">
        <v>438</v>
      </c>
      <c r="D296" s="65" t="s">
        <v>41</v>
      </c>
      <c r="E296" s="66">
        <v>3.1E-2</v>
      </c>
      <c r="F296" s="66">
        <v>1.7173069999999999</v>
      </c>
      <c r="G296" s="66"/>
      <c r="H296" s="66"/>
      <c r="I296" s="66">
        <f t="shared" si="506"/>
        <v>0</v>
      </c>
      <c r="J296" s="66">
        <f t="shared" si="507"/>
        <v>1.7173069999999999</v>
      </c>
      <c r="K296" s="1">
        <v>284</v>
      </c>
      <c r="L296" s="1">
        <v>284</v>
      </c>
      <c r="M296" s="1">
        <v>487.71518800000001</v>
      </c>
      <c r="N296" s="1">
        <v>487.71518800000001</v>
      </c>
      <c r="O296" s="1"/>
      <c r="P296" s="1"/>
      <c r="Q296" s="1"/>
      <c r="R296" s="1"/>
      <c r="S296" s="1"/>
      <c r="T296" s="1"/>
      <c r="V296" s="1">
        <v>346</v>
      </c>
      <c r="W296" s="1">
        <v>594.188222</v>
      </c>
      <c r="X296" s="15">
        <f t="shared" si="532"/>
        <v>1.2183098591549295</v>
      </c>
      <c r="Y296" s="15">
        <f t="shared" si="533"/>
        <v>1.1926578476160963</v>
      </c>
      <c r="Z296" s="16">
        <f t="shared" si="534"/>
        <v>338.71482872297133</v>
      </c>
      <c r="AA296" s="16">
        <f t="shared" si="535"/>
        <v>54.714828722971333</v>
      </c>
      <c r="AB296" s="16">
        <f t="shared" si="536"/>
        <v>93.96215836975972</v>
      </c>
      <c r="AC296" s="15">
        <f t="shared" si="484"/>
        <v>4.5848355451969969E-2</v>
      </c>
      <c r="AD296" s="15">
        <f t="shared" si="485"/>
        <v>1.1992624151289988E-2</v>
      </c>
      <c r="AE296" s="15">
        <f t="shared" si="486"/>
        <v>1.9115055013239957E-2</v>
      </c>
      <c r="AF296" s="15">
        <f t="shared" si="537"/>
        <v>2.5652011538833303E-2</v>
      </c>
      <c r="AH296" s="21"/>
    </row>
    <row r="297" spans="1:34" x14ac:dyDescent="0.2">
      <c r="A297" s="63"/>
      <c r="B297" s="64" t="s">
        <v>439</v>
      </c>
      <c r="C297" s="65" t="s">
        <v>440</v>
      </c>
      <c r="D297" s="65" t="s">
        <v>98</v>
      </c>
      <c r="E297" s="66">
        <v>9</v>
      </c>
      <c r="F297" s="66">
        <v>498.57299999999998</v>
      </c>
      <c r="G297" s="66"/>
      <c r="H297" s="66"/>
      <c r="I297" s="66">
        <f t="shared" si="506"/>
        <v>0</v>
      </c>
      <c r="J297" s="66">
        <f t="shared" si="507"/>
        <v>498.57299999999998</v>
      </c>
      <c r="K297" s="1">
        <v>12.3</v>
      </c>
      <c r="L297" s="1">
        <v>12.3</v>
      </c>
      <c r="M297" s="1">
        <v>6132.4479000000001</v>
      </c>
      <c r="N297" s="1">
        <v>6132.4479000000001</v>
      </c>
      <c r="O297" s="1"/>
      <c r="P297" s="1"/>
      <c r="Q297" s="1"/>
      <c r="R297" s="1"/>
      <c r="S297" s="1"/>
      <c r="T297" s="1"/>
      <c r="V297" s="1">
        <v>16.3</v>
      </c>
      <c r="W297" s="1">
        <v>9932.6821</v>
      </c>
      <c r="X297" s="15">
        <f t="shared" si="532"/>
        <v>1.3252032520325203</v>
      </c>
      <c r="Y297" s="15">
        <f t="shared" si="533"/>
        <v>1.2995512404936871</v>
      </c>
      <c r="Z297" s="16">
        <f t="shared" si="534"/>
        <v>15.984480258072352</v>
      </c>
      <c r="AA297" s="16">
        <f t="shared" si="535"/>
        <v>3.6844802580723517</v>
      </c>
      <c r="AB297" s="16">
        <f t="shared" si="536"/>
        <v>1836.9823757079066</v>
      </c>
      <c r="AC297" s="15">
        <f t="shared" si="484"/>
        <v>4.5848355451969969E-2</v>
      </c>
      <c r="AD297" s="15">
        <f t="shared" si="485"/>
        <v>1.1992624151289988E-2</v>
      </c>
      <c r="AE297" s="15">
        <f t="shared" si="486"/>
        <v>1.9115055013239957E-2</v>
      </c>
      <c r="AF297" s="15">
        <f t="shared" si="537"/>
        <v>2.5652011538833303E-2</v>
      </c>
      <c r="AH297" s="21"/>
    </row>
    <row r="298" spans="1:34" ht="18" x14ac:dyDescent="0.2">
      <c r="A298" s="63"/>
      <c r="B298" s="64" t="s">
        <v>441</v>
      </c>
      <c r="C298" s="65" t="s">
        <v>442</v>
      </c>
      <c r="D298" s="65" t="s">
        <v>41</v>
      </c>
      <c r="E298" s="66">
        <v>6</v>
      </c>
      <c r="F298" s="66">
        <v>332.38200000000001</v>
      </c>
      <c r="G298" s="66"/>
      <c r="H298" s="66"/>
      <c r="I298" s="66">
        <f t="shared" si="506"/>
        <v>0</v>
      </c>
      <c r="J298" s="66">
        <f t="shared" si="507"/>
        <v>332.38200000000001</v>
      </c>
      <c r="K298" s="1">
        <v>11.4</v>
      </c>
      <c r="L298" s="1">
        <v>11.4</v>
      </c>
      <c r="M298" s="1">
        <v>3789.1547999999998</v>
      </c>
      <c r="N298" s="1">
        <v>3789.1547999999998</v>
      </c>
      <c r="O298" s="1"/>
      <c r="P298" s="1"/>
      <c r="Q298" s="1"/>
      <c r="R298" s="1"/>
      <c r="S298" s="1"/>
      <c r="T298" s="1"/>
      <c r="V298" s="1">
        <v>25.7</v>
      </c>
      <c r="W298" s="1">
        <v>11389.6232</v>
      </c>
      <c r="X298" s="15">
        <f t="shared" si="532"/>
        <v>2.2543859649122804</v>
      </c>
      <c r="Y298" s="15">
        <f t="shared" si="533"/>
        <v>2.2287339533734469</v>
      </c>
      <c r="Z298" s="16">
        <f t="shared" si="534"/>
        <v>25.407567068457297</v>
      </c>
      <c r="AA298" s="16">
        <f t="shared" si="535"/>
        <v>14.007567068457297</v>
      </c>
      <c r="AB298" s="16">
        <f t="shared" si="536"/>
        <v>4655.8631573479734</v>
      </c>
      <c r="AC298" s="15">
        <f t="shared" si="484"/>
        <v>4.5848355451969969E-2</v>
      </c>
      <c r="AD298" s="15">
        <f t="shared" si="485"/>
        <v>1.1992624151289988E-2</v>
      </c>
      <c r="AE298" s="15">
        <f t="shared" si="486"/>
        <v>1.9115055013239957E-2</v>
      </c>
      <c r="AF298" s="15">
        <f t="shared" si="537"/>
        <v>2.5652011538833303E-2</v>
      </c>
      <c r="AH298" s="21"/>
    </row>
    <row r="299" spans="1:34" x14ac:dyDescent="0.2">
      <c r="A299" s="63"/>
      <c r="B299" s="64" t="s">
        <v>443</v>
      </c>
      <c r="C299" s="65" t="s">
        <v>444</v>
      </c>
      <c r="D299" s="65" t="s">
        <v>38</v>
      </c>
      <c r="E299" s="66">
        <v>1.2</v>
      </c>
      <c r="F299" s="66">
        <v>66.476399999999998</v>
      </c>
      <c r="G299" s="66"/>
      <c r="H299" s="66"/>
      <c r="I299" s="66">
        <f t="shared" si="506"/>
        <v>0</v>
      </c>
      <c r="J299" s="66">
        <f t="shared" si="507"/>
        <v>66.476399999999998</v>
      </c>
      <c r="K299" s="1">
        <v>24.1</v>
      </c>
      <c r="L299" s="1">
        <v>24.1</v>
      </c>
      <c r="M299" s="1">
        <v>1602.08124</v>
      </c>
      <c r="N299" s="1">
        <v>1602.08124</v>
      </c>
      <c r="O299" s="1"/>
      <c r="P299" s="1"/>
      <c r="Q299" s="1"/>
      <c r="R299" s="1"/>
      <c r="S299" s="1"/>
      <c r="T299" s="1"/>
      <c r="V299" s="1">
        <v>25.5</v>
      </c>
      <c r="W299" s="1">
        <v>1695.1482000000001</v>
      </c>
      <c r="X299" s="15">
        <f t="shared" si="532"/>
        <v>1.058091286307054</v>
      </c>
      <c r="Y299" s="15">
        <f t="shared" si="533"/>
        <v>1.0324392747682207</v>
      </c>
      <c r="Z299" s="16">
        <f t="shared" si="534"/>
        <v>24.881786521914123</v>
      </c>
      <c r="AA299" s="16">
        <f t="shared" si="535"/>
        <v>0.78178652191412112</v>
      </c>
      <c r="AB299" s="16">
        <f t="shared" si="536"/>
        <v>51.970353545371879</v>
      </c>
      <c r="AC299" s="15">
        <f t="shared" si="484"/>
        <v>4.5848355451969969E-2</v>
      </c>
      <c r="AD299" s="15">
        <f t="shared" si="485"/>
        <v>1.1992624151289988E-2</v>
      </c>
      <c r="AE299" s="15">
        <f t="shared" si="486"/>
        <v>1.9115055013239957E-2</v>
      </c>
      <c r="AF299" s="15">
        <f t="shared" si="537"/>
        <v>2.5652011538833303E-2</v>
      </c>
      <c r="AH299" s="21"/>
    </row>
    <row r="300" spans="1:34" ht="20.5" thickBot="1" x14ac:dyDescent="0.25">
      <c r="A300" s="2">
        <v>86</v>
      </c>
      <c r="B300" s="3" t="s">
        <v>445</v>
      </c>
      <c r="C300" s="4" t="s">
        <v>446</v>
      </c>
      <c r="D300" s="4" t="s">
        <v>38</v>
      </c>
      <c r="E300" s="5">
        <v>0</v>
      </c>
      <c r="F300" s="5">
        <v>56.505000000000003</v>
      </c>
      <c r="G300" s="5"/>
      <c r="H300" s="5"/>
      <c r="I300" s="5">
        <f t="shared" si="506"/>
        <v>0</v>
      </c>
      <c r="J300" s="5">
        <f t="shared" si="507"/>
        <v>56.505000000000003</v>
      </c>
      <c r="K300" s="6">
        <v>434.73</v>
      </c>
      <c r="L300" s="6">
        <v>560</v>
      </c>
      <c r="M300" s="6">
        <v>31642.799999999999</v>
      </c>
      <c r="N300" s="6">
        <v>0</v>
      </c>
      <c r="O300" s="6">
        <v>0</v>
      </c>
      <c r="P300" s="6">
        <v>0</v>
      </c>
      <c r="Q300" s="6">
        <v>0</v>
      </c>
      <c r="R300" s="6">
        <v>0</v>
      </c>
      <c r="S300" s="6">
        <v>0</v>
      </c>
      <c r="T300" s="6">
        <v>0</v>
      </c>
      <c r="V300" s="6">
        <v>906</v>
      </c>
      <c r="W300" s="6">
        <v>0</v>
      </c>
      <c r="X300" s="15">
        <f t="shared" si="532"/>
        <v>1.6178571428571429</v>
      </c>
      <c r="Y300" s="15">
        <f t="shared" si="533"/>
        <v>1.5922051313183097</v>
      </c>
      <c r="Z300" s="16">
        <f t="shared" si="534"/>
        <v>692.17933673800883</v>
      </c>
      <c r="AA300" s="16">
        <f t="shared" si="535"/>
        <v>257.44933673800881</v>
      </c>
      <c r="AB300" s="16">
        <f t="shared" si="536"/>
        <v>14547.174772381188</v>
      </c>
      <c r="AC300" s="15">
        <f t="shared" si="484"/>
        <v>4.5848355451969969E-2</v>
      </c>
      <c r="AD300" s="15">
        <f t="shared" si="485"/>
        <v>1.1992624151289988E-2</v>
      </c>
      <c r="AE300" s="15">
        <f t="shared" si="486"/>
        <v>1.9115055013239957E-2</v>
      </c>
      <c r="AF300" s="15">
        <f t="shared" si="537"/>
        <v>2.5652011538833303E-2</v>
      </c>
      <c r="AH300" s="21"/>
    </row>
    <row r="301" spans="1:34" ht="15" thickBot="1" x14ac:dyDescent="0.25">
      <c r="A301" s="8">
        <v>87</v>
      </c>
      <c r="B301" s="9" t="s">
        <v>473</v>
      </c>
      <c r="C301" s="10" t="s">
        <v>474</v>
      </c>
      <c r="D301" s="10" t="s">
        <v>95</v>
      </c>
      <c r="E301" s="11">
        <v>0</v>
      </c>
      <c r="F301" s="11">
        <v>89.3</v>
      </c>
      <c r="G301" s="11"/>
      <c r="H301" s="11"/>
      <c r="I301" s="11">
        <f t="shared" si="506"/>
        <v>0</v>
      </c>
      <c r="J301" s="11">
        <f t="shared" si="507"/>
        <v>89.3</v>
      </c>
      <c r="K301" s="12">
        <v>242.67</v>
      </c>
      <c r="L301" s="12">
        <v>116.01</v>
      </c>
      <c r="M301" s="12">
        <v>10359.69</v>
      </c>
      <c r="N301" s="12">
        <v>1156.7922000000001</v>
      </c>
      <c r="O301" s="12">
        <v>3842.8469</v>
      </c>
      <c r="P301" s="12">
        <v>0</v>
      </c>
      <c r="Q301" s="12">
        <v>0</v>
      </c>
      <c r="R301" s="12">
        <v>1298.8822522</v>
      </c>
      <c r="S301" s="12">
        <v>2930.7856167539999</v>
      </c>
      <c r="T301" s="13">
        <v>1130.1520676535599</v>
      </c>
      <c r="V301" s="12">
        <v>137.27000000000001</v>
      </c>
      <c r="W301" s="12">
        <v>1244.3955000000001</v>
      </c>
    </row>
    <row r="302" spans="1:34" ht="18" x14ac:dyDescent="0.2">
      <c r="A302" s="63"/>
      <c r="B302" s="64" t="s">
        <v>475</v>
      </c>
      <c r="C302" s="65" t="s">
        <v>476</v>
      </c>
      <c r="D302" s="65" t="s">
        <v>184</v>
      </c>
      <c r="E302" s="66">
        <v>0.03</v>
      </c>
      <c r="F302" s="66">
        <v>2.6789999999999998</v>
      </c>
      <c r="G302" s="66"/>
      <c r="H302" s="66"/>
      <c r="I302" s="66">
        <f t="shared" si="506"/>
        <v>0</v>
      </c>
      <c r="J302" s="66">
        <f t="shared" si="507"/>
        <v>2.6789999999999998</v>
      </c>
      <c r="K302" s="1">
        <v>99.3</v>
      </c>
      <c r="L302" s="1">
        <v>99.3</v>
      </c>
      <c r="M302" s="1">
        <v>266.0247</v>
      </c>
      <c r="N302" s="1">
        <v>266.0247</v>
      </c>
      <c r="O302" s="1"/>
      <c r="P302" s="1"/>
      <c r="Q302" s="1"/>
      <c r="R302" s="1"/>
      <c r="S302" s="1"/>
      <c r="T302" s="1"/>
      <c r="V302" s="1">
        <v>122</v>
      </c>
      <c r="W302" s="1">
        <v>326.83800000000002</v>
      </c>
      <c r="X302" s="15">
        <f t="shared" ref="X302:X304" si="538">V302/L302</f>
        <v>1.2286002014098691</v>
      </c>
      <c r="Y302" s="15">
        <f t="shared" ref="Y302:Y304" si="539">X302-AF302</f>
        <v>1.2029481898710359</v>
      </c>
      <c r="Z302" s="16">
        <f t="shared" ref="Z302:Z304" si="540">K302*Y302</f>
        <v>119.45275525419386</v>
      </c>
      <c r="AA302" s="16">
        <f t="shared" ref="AA302:AA304" si="541">Z302-K302</f>
        <v>20.152755254193863</v>
      </c>
      <c r="AB302" s="16">
        <f t="shared" ref="AB302:AB304" si="542">J302*AA302</f>
        <v>53.989231325985358</v>
      </c>
      <c r="AC302" s="15">
        <f t="shared" si="484"/>
        <v>4.5848355451969969E-2</v>
      </c>
      <c r="AD302" s="15">
        <f t="shared" si="485"/>
        <v>1.1992624151289988E-2</v>
      </c>
      <c r="AE302" s="15">
        <f t="shared" si="486"/>
        <v>1.9115055013239957E-2</v>
      </c>
      <c r="AF302" s="15">
        <f t="shared" ref="AF302:AF304" si="543">AVERAGE(AC302:AE302)</f>
        <v>2.5652011538833303E-2</v>
      </c>
      <c r="AH302" s="21"/>
    </row>
    <row r="303" spans="1:34" x14ac:dyDescent="0.2">
      <c r="A303" s="63"/>
      <c r="B303" s="64" t="s">
        <v>477</v>
      </c>
      <c r="C303" s="65" t="s">
        <v>478</v>
      </c>
      <c r="D303" s="65" t="s">
        <v>41</v>
      </c>
      <c r="E303" s="66">
        <v>0.5</v>
      </c>
      <c r="F303" s="66">
        <v>44.65</v>
      </c>
      <c r="G303" s="66"/>
      <c r="H303" s="66"/>
      <c r="I303" s="66">
        <f t="shared" si="506"/>
        <v>0</v>
      </c>
      <c r="J303" s="66">
        <f t="shared" si="507"/>
        <v>44.65</v>
      </c>
      <c r="K303" s="1">
        <v>2.4900000000000002</v>
      </c>
      <c r="L303" s="1">
        <v>2.4900000000000002</v>
      </c>
      <c r="M303" s="1">
        <v>111.1785</v>
      </c>
      <c r="N303" s="1">
        <v>111.1785</v>
      </c>
      <c r="O303" s="1"/>
      <c r="P303" s="1"/>
      <c r="Q303" s="1"/>
      <c r="R303" s="1"/>
      <c r="S303" s="1"/>
      <c r="T303" s="1"/>
      <c r="V303" s="1">
        <v>3.21</v>
      </c>
      <c r="W303" s="1">
        <v>143.32650000000001</v>
      </c>
      <c r="X303" s="15">
        <f t="shared" si="538"/>
        <v>1.2891566265060239</v>
      </c>
      <c r="Y303" s="15">
        <f t="shared" si="539"/>
        <v>1.2635046149671907</v>
      </c>
      <c r="Z303" s="16">
        <f t="shared" si="540"/>
        <v>3.1461264912683049</v>
      </c>
      <c r="AA303" s="16">
        <f t="shared" si="541"/>
        <v>0.65612649126830469</v>
      </c>
      <c r="AB303" s="16">
        <f t="shared" si="542"/>
        <v>29.296047835129805</v>
      </c>
      <c r="AC303" s="15">
        <f t="shared" si="484"/>
        <v>4.5848355451969969E-2</v>
      </c>
      <c r="AD303" s="15">
        <f t="shared" si="485"/>
        <v>1.1992624151289988E-2</v>
      </c>
      <c r="AE303" s="15">
        <f t="shared" si="486"/>
        <v>1.9115055013239957E-2</v>
      </c>
      <c r="AF303" s="15">
        <f t="shared" si="543"/>
        <v>2.5652011538833303E-2</v>
      </c>
      <c r="AH303" s="21"/>
    </row>
    <row r="304" spans="1:34" x14ac:dyDescent="0.2">
      <c r="A304" s="63"/>
      <c r="B304" s="64" t="s">
        <v>479</v>
      </c>
      <c r="C304" s="65" t="s">
        <v>480</v>
      </c>
      <c r="D304" s="65" t="s">
        <v>41</v>
      </c>
      <c r="E304" s="66">
        <v>3</v>
      </c>
      <c r="F304" s="66">
        <v>267.89999999999998</v>
      </c>
      <c r="G304" s="66"/>
      <c r="H304" s="66"/>
      <c r="I304" s="66">
        <f t="shared" si="506"/>
        <v>0</v>
      </c>
      <c r="J304" s="66">
        <f t="shared" si="507"/>
        <v>267.89999999999998</v>
      </c>
      <c r="K304" s="1">
        <v>2.91</v>
      </c>
      <c r="L304" s="1">
        <v>2.91</v>
      </c>
      <c r="M304" s="1">
        <v>779.58900000000006</v>
      </c>
      <c r="N304" s="1">
        <v>779.58900000000006</v>
      </c>
      <c r="O304" s="1"/>
      <c r="P304" s="1"/>
      <c r="Q304" s="1"/>
      <c r="R304" s="1"/>
      <c r="S304" s="1"/>
      <c r="T304" s="1"/>
      <c r="V304" s="1">
        <v>2.89</v>
      </c>
      <c r="W304" s="1">
        <v>774.23099999999999</v>
      </c>
      <c r="X304" s="15">
        <f t="shared" si="538"/>
        <v>0.99312714776632305</v>
      </c>
      <c r="Y304" s="15">
        <f t="shared" si="539"/>
        <v>0.96747513622748971</v>
      </c>
      <c r="Z304" s="16">
        <f t="shared" si="540"/>
        <v>2.8153526464219953</v>
      </c>
      <c r="AA304" s="16">
        <f t="shared" si="541"/>
        <v>-9.46473535780048E-2</v>
      </c>
      <c r="AB304" s="16">
        <f t="shared" si="542"/>
        <v>-25.356026023547482</v>
      </c>
      <c r="AC304" s="15">
        <f t="shared" si="484"/>
        <v>4.5848355451969969E-2</v>
      </c>
      <c r="AD304" s="15">
        <f t="shared" si="485"/>
        <v>1.1992624151289988E-2</v>
      </c>
      <c r="AE304" s="15">
        <f t="shared" si="486"/>
        <v>1.9115055013239957E-2</v>
      </c>
      <c r="AF304" s="15">
        <f t="shared" si="543"/>
        <v>2.5652011538833303E-2</v>
      </c>
      <c r="AH304" s="21"/>
    </row>
    <row r="305" spans="1:34" ht="15" thickBot="1" x14ac:dyDescent="0.25">
      <c r="A305" s="2">
        <v>88</v>
      </c>
      <c r="B305" s="3" t="s">
        <v>481</v>
      </c>
      <c r="C305" s="4" t="s">
        <v>482</v>
      </c>
      <c r="D305" s="4" t="s">
        <v>95</v>
      </c>
      <c r="E305" s="5">
        <v>0</v>
      </c>
      <c r="F305" s="5">
        <v>93.765000000000001</v>
      </c>
      <c r="G305" s="5"/>
      <c r="H305" s="5"/>
      <c r="I305" s="5">
        <f t="shared" si="506"/>
        <v>0</v>
      </c>
      <c r="J305" s="5">
        <f t="shared" si="507"/>
        <v>93.765000000000001</v>
      </c>
      <c r="K305" s="6">
        <v>128.81</v>
      </c>
      <c r="L305" s="6">
        <v>85.6</v>
      </c>
      <c r="M305" s="6">
        <v>8026.28</v>
      </c>
      <c r="N305" s="6">
        <v>0</v>
      </c>
      <c r="O305" s="6">
        <v>0</v>
      </c>
      <c r="P305" s="6">
        <v>0</v>
      </c>
      <c r="Q305" s="6">
        <v>0</v>
      </c>
      <c r="R305" s="6">
        <v>0</v>
      </c>
      <c r="S305" s="6">
        <v>0</v>
      </c>
      <c r="T305" s="6">
        <v>0</v>
      </c>
      <c r="V305" s="6">
        <v>105</v>
      </c>
      <c r="W305" s="6">
        <v>0</v>
      </c>
      <c r="X305" s="15">
        <f t="shared" ref="X305" si="544">V305/L305</f>
        <v>1.2266355140186918</v>
      </c>
      <c r="Y305" s="15">
        <f t="shared" ref="Y305" si="545">X305-AF305</f>
        <v>1.2009835024798585</v>
      </c>
      <c r="Z305" s="16">
        <f t="shared" ref="Z305" si="546">K305*Y305</f>
        <v>154.69868495443058</v>
      </c>
      <c r="AA305" s="16">
        <f t="shared" ref="AA305" si="547">Z305-K305</f>
        <v>25.888684954430573</v>
      </c>
      <c r="AB305" s="16">
        <f t="shared" ref="AB305" si="548">J305*AA305</f>
        <v>2427.4525447521828</v>
      </c>
      <c r="AC305" s="15">
        <f t="shared" si="484"/>
        <v>4.5848355451969969E-2</v>
      </c>
      <c r="AD305" s="15">
        <f t="shared" si="485"/>
        <v>1.1992624151289988E-2</v>
      </c>
      <c r="AE305" s="15">
        <f t="shared" si="486"/>
        <v>1.9115055013239957E-2</v>
      </c>
      <c r="AF305" s="15">
        <f t="shared" ref="AF305" si="549">AVERAGE(AC305:AE305)</f>
        <v>2.5652011538833303E-2</v>
      </c>
      <c r="AH305" s="21"/>
    </row>
    <row r="306" spans="1:34" ht="30.5" thickBot="1" x14ac:dyDescent="0.25">
      <c r="A306" s="8">
        <v>89</v>
      </c>
      <c r="B306" s="9" t="s">
        <v>483</v>
      </c>
      <c r="C306" s="10" t="s">
        <v>484</v>
      </c>
      <c r="D306" s="10" t="s">
        <v>38</v>
      </c>
      <c r="E306" s="11">
        <v>0</v>
      </c>
      <c r="F306" s="11">
        <v>114.5</v>
      </c>
      <c r="G306" s="11"/>
      <c r="H306" s="11"/>
      <c r="I306" s="11">
        <f t="shared" si="506"/>
        <v>0</v>
      </c>
      <c r="J306" s="11">
        <f t="shared" si="507"/>
        <v>114.5</v>
      </c>
      <c r="K306" s="12">
        <v>6109.32</v>
      </c>
      <c r="L306" s="12"/>
      <c r="M306" s="12"/>
      <c r="N306" s="12"/>
      <c r="O306" s="12"/>
      <c r="P306" s="12"/>
      <c r="Q306" s="12"/>
      <c r="R306" s="12"/>
      <c r="S306" s="12"/>
      <c r="T306" s="13"/>
      <c r="V306" s="12"/>
      <c r="W306" s="12">
        <v>0</v>
      </c>
    </row>
    <row r="307" spans="1:34" ht="30" x14ac:dyDescent="0.2">
      <c r="A307" s="63"/>
      <c r="B307" s="64">
        <v>54879910</v>
      </c>
      <c r="C307" s="65" t="s">
        <v>4775</v>
      </c>
      <c r="D307" s="65" t="s">
        <v>41</v>
      </c>
      <c r="E307" s="66"/>
      <c r="F307" s="66">
        <v>755.69999999999993</v>
      </c>
      <c r="G307" s="66"/>
      <c r="H307" s="66"/>
      <c r="I307" s="66">
        <f t="shared" si="506"/>
        <v>0</v>
      </c>
      <c r="J307" s="66">
        <f t="shared" si="507"/>
        <v>755.69999999999993</v>
      </c>
      <c r="K307" s="1">
        <v>37.4</v>
      </c>
      <c r="L307" s="1">
        <v>37.4</v>
      </c>
      <c r="M307" s="1"/>
      <c r="N307" s="1"/>
      <c r="O307" s="1"/>
      <c r="P307" s="1"/>
      <c r="Q307" s="1"/>
      <c r="R307" s="1"/>
      <c r="S307" s="1"/>
      <c r="T307" s="1"/>
      <c r="V307" s="1">
        <v>43.8</v>
      </c>
      <c r="W307" s="1"/>
      <c r="X307" s="15">
        <f t="shared" ref="X307:X319" si="550">V307/L307</f>
        <v>1.1711229946524064</v>
      </c>
      <c r="Y307" s="15">
        <f t="shared" ref="Y307:Y318" si="551">X307-AF307</f>
        <v>1.1454709831135732</v>
      </c>
      <c r="Z307" s="16">
        <f t="shared" ref="Z307:Z318" si="552">K307*Y307</f>
        <v>42.840614768447637</v>
      </c>
      <c r="AA307" s="16">
        <f t="shared" ref="AA307:AA318" si="553">Z307-K307</f>
        <v>5.440614768447638</v>
      </c>
      <c r="AB307" s="16">
        <f t="shared" ref="AB307:AB318" si="554">J307*AA307</f>
        <v>4111.4725805158796</v>
      </c>
      <c r="AC307" s="15">
        <f t="shared" ref="AC307:AC319" si="555">104.584835545197%-100%</f>
        <v>4.5848355451969969E-2</v>
      </c>
      <c r="AD307" s="15">
        <f t="shared" ref="AD307:AD319" si="556">101.199262415129%-100%</f>
        <v>1.1992624151289988E-2</v>
      </c>
      <c r="AE307" s="15">
        <f t="shared" ref="AE307:AE319" si="557">101.911505501324%-100%</f>
        <v>1.9115055013239957E-2</v>
      </c>
      <c r="AF307" s="15">
        <f t="shared" ref="AF307:AF318" si="558">AVERAGE(AC307:AE307)</f>
        <v>2.5652011538833303E-2</v>
      </c>
      <c r="AG307" s="17" t="s">
        <v>4788</v>
      </c>
      <c r="AH307" s="21"/>
    </row>
    <row r="308" spans="1:34" ht="30" x14ac:dyDescent="0.2">
      <c r="A308" s="63"/>
      <c r="B308" s="64">
        <v>56284147</v>
      </c>
      <c r="C308" s="65" t="s">
        <v>4776</v>
      </c>
      <c r="D308" s="65" t="s">
        <v>184</v>
      </c>
      <c r="E308" s="66"/>
      <c r="F308" s="66">
        <v>6.87</v>
      </c>
      <c r="G308" s="66"/>
      <c r="H308" s="66"/>
      <c r="I308" s="66">
        <f t="shared" si="506"/>
        <v>0</v>
      </c>
      <c r="J308" s="66">
        <f t="shared" si="507"/>
        <v>6.87</v>
      </c>
      <c r="K308" s="1">
        <v>608</v>
      </c>
      <c r="L308" s="1">
        <v>608</v>
      </c>
      <c r="M308" s="1"/>
      <c r="N308" s="1"/>
      <c r="O308" s="1"/>
      <c r="P308" s="1"/>
      <c r="Q308" s="1"/>
      <c r="R308" s="1"/>
      <c r="S308" s="1"/>
      <c r="T308" s="1"/>
      <c r="V308" s="1">
        <v>696</v>
      </c>
      <c r="W308" s="1"/>
      <c r="X308" s="15">
        <f t="shared" si="550"/>
        <v>1.1447368421052631</v>
      </c>
      <c r="Y308" s="15">
        <f t="shared" si="551"/>
        <v>1.1190848305664298</v>
      </c>
      <c r="Z308" s="16">
        <f t="shared" si="552"/>
        <v>680.40357698438936</v>
      </c>
      <c r="AA308" s="16">
        <f t="shared" si="553"/>
        <v>72.40357698438936</v>
      </c>
      <c r="AB308" s="16">
        <f t="shared" si="554"/>
        <v>497.41257388275494</v>
      </c>
      <c r="AC308" s="15">
        <f t="shared" si="555"/>
        <v>4.5848355451969969E-2</v>
      </c>
      <c r="AD308" s="15">
        <f t="shared" si="556"/>
        <v>1.1992624151289988E-2</v>
      </c>
      <c r="AE308" s="15">
        <f t="shared" si="557"/>
        <v>1.9115055013239957E-2</v>
      </c>
      <c r="AF308" s="15">
        <f t="shared" si="558"/>
        <v>2.5652011538833303E-2</v>
      </c>
      <c r="AG308" s="17" t="s">
        <v>4788</v>
      </c>
      <c r="AH308" s="21"/>
    </row>
    <row r="309" spans="1:34" ht="30" x14ac:dyDescent="0.2">
      <c r="A309" s="63"/>
      <c r="B309" s="64">
        <v>59055002</v>
      </c>
      <c r="C309" s="65" t="s">
        <v>4777</v>
      </c>
      <c r="D309" s="65" t="s">
        <v>95</v>
      </c>
      <c r="E309" s="66"/>
      <c r="F309" s="66">
        <v>142.610895</v>
      </c>
      <c r="G309" s="66"/>
      <c r="H309" s="66"/>
      <c r="I309" s="66">
        <f t="shared" si="506"/>
        <v>0</v>
      </c>
      <c r="J309" s="66">
        <f t="shared" si="507"/>
        <v>142.610895</v>
      </c>
      <c r="K309" s="1">
        <v>235</v>
      </c>
      <c r="L309" s="1">
        <v>235</v>
      </c>
      <c r="M309" s="1"/>
      <c r="N309" s="1"/>
      <c r="O309" s="1"/>
      <c r="P309" s="1"/>
      <c r="Q309" s="1"/>
      <c r="R309" s="1"/>
      <c r="S309" s="1"/>
      <c r="T309" s="1"/>
      <c r="V309" s="1">
        <v>249</v>
      </c>
      <c r="W309" s="1"/>
      <c r="X309" s="15">
        <f t="shared" si="550"/>
        <v>1.0595744680851065</v>
      </c>
      <c r="Y309" s="15">
        <f t="shared" si="551"/>
        <v>1.0339224565462732</v>
      </c>
      <c r="Z309" s="16">
        <f t="shared" si="552"/>
        <v>242.9717772883742</v>
      </c>
      <c r="AA309" s="16">
        <f t="shared" si="553"/>
        <v>7.9717772883741986</v>
      </c>
      <c r="AB309" s="16">
        <f t="shared" si="554"/>
        <v>1136.8622938357175</v>
      </c>
      <c r="AC309" s="15">
        <f t="shared" si="555"/>
        <v>4.5848355451969969E-2</v>
      </c>
      <c r="AD309" s="15">
        <f t="shared" si="556"/>
        <v>1.1992624151289988E-2</v>
      </c>
      <c r="AE309" s="15">
        <f t="shared" si="557"/>
        <v>1.9115055013239957E-2</v>
      </c>
      <c r="AF309" s="15">
        <f t="shared" si="558"/>
        <v>2.5652011538833303E-2</v>
      </c>
      <c r="AG309" s="17" t="s">
        <v>4788</v>
      </c>
      <c r="AH309" s="21"/>
    </row>
    <row r="310" spans="1:34" ht="30" x14ac:dyDescent="0.2">
      <c r="A310" s="63"/>
      <c r="B310" s="64">
        <v>59055004</v>
      </c>
      <c r="C310" s="65" t="s">
        <v>4778</v>
      </c>
      <c r="D310" s="65" t="s">
        <v>95</v>
      </c>
      <c r="E310" s="66"/>
      <c r="F310" s="66">
        <v>142.610895</v>
      </c>
      <c r="G310" s="66"/>
      <c r="H310" s="66"/>
      <c r="I310" s="66">
        <f t="shared" si="506"/>
        <v>0</v>
      </c>
      <c r="J310" s="66">
        <f t="shared" si="507"/>
        <v>142.610895</v>
      </c>
      <c r="K310" s="1">
        <v>149</v>
      </c>
      <c r="L310" s="1">
        <v>149</v>
      </c>
      <c r="M310" s="1"/>
      <c r="N310" s="1"/>
      <c r="O310" s="1"/>
      <c r="P310" s="1"/>
      <c r="Q310" s="1"/>
      <c r="R310" s="1"/>
      <c r="S310" s="1"/>
      <c r="T310" s="1"/>
      <c r="V310" s="1">
        <v>158</v>
      </c>
      <c r="W310" s="1"/>
      <c r="X310" s="15">
        <f t="shared" si="550"/>
        <v>1.0604026845637584</v>
      </c>
      <c r="Y310" s="15">
        <f t="shared" si="551"/>
        <v>1.0347506730249252</v>
      </c>
      <c r="Z310" s="16">
        <f t="shared" si="552"/>
        <v>154.17785028071384</v>
      </c>
      <c r="AA310" s="16">
        <f t="shared" si="553"/>
        <v>5.1778502807138409</v>
      </c>
      <c r="AB310" s="16">
        <f t="shared" si="554"/>
        <v>738.41786270860212</v>
      </c>
      <c r="AC310" s="15">
        <f t="shared" si="555"/>
        <v>4.5848355451969969E-2</v>
      </c>
      <c r="AD310" s="15">
        <f t="shared" si="556"/>
        <v>1.1992624151289988E-2</v>
      </c>
      <c r="AE310" s="15">
        <f t="shared" si="557"/>
        <v>1.9115055013239957E-2</v>
      </c>
      <c r="AF310" s="15">
        <f t="shared" si="558"/>
        <v>2.5652011538833303E-2</v>
      </c>
      <c r="AG310" s="17" t="s">
        <v>4788</v>
      </c>
      <c r="AH310" s="21"/>
    </row>
    <row r="311" spans="1:34" ht="30" x14ac:dyDescent="0.2">
      <c r="A311" s="63"/>
      <c r="B311" s="64">
        <v>59055009</v>
      </c>
      <c r="C311" s="65" t="s">
        <v>4779</v>
      </c>
      <c r="D311" s="65" t="s">
        <v>95</v>
      </c>
      <c r="E311" s="66"/>
      <c r="F311" s="66">
        <v>211.17349499999997</v>
      </c>
      <c r="G311" s="66"/>
      <c r="H311" s="66"/>
      <c r="I311" s="66">
        <f t="shared" si="506"/>
        <v>0</v>
      </c>
      <c r="J311" s="66">
        <f t="shared" si="507"/>
        <v>211.17349499999997</v>
      </c>
      <c r="K311" s="1">
        <v>145</v>
      </c>
      <c r="L311" s="1">
        <v>145</v>
      </c>
      <c r="M311" s="1"/>
      <c r="N311" s="1"/>
      <c r="O311" s="1"/>
      <c r="P311" s="1"/>
      <c r="Q311" s="1"/>
      <c r="R311" s="1"/>
      <c r="S311" s="1"/>
      <c r="T311" s="1"/>
      <c r="V311" s="1">
        <v>154</v>
      </c>
      <c r="W311" s="1"/>
      <c r="X311" s="15">
        <f t="shared" si="550"/>
        <v>1.0620689655172413</v>
      </c>
      <c r="Y311" s="15">
        <f t="shared" si="551"/>
        <v>1.0364169539784081</v>
      </c>
      <c r="Z311" s="16">
        <f t="shared" si="552"/>
        <v>150.28045832686917</v>
      </c>
      <c r="AA311" s="16">
        <f t="shared" si="553"/>
        <v>5.2804583268691658</v>
      </c>
      <c r="AB311" s="16">
        <f t="shared" si="554"/>
        <v>1115.092840086814</v>
      </c>
      <c r="AC311" s="15">
        <f t="shared" si="555"/>
        <v>4.5848355451969969E-2</v>
      </c>
      <c r="AD311" s="15">
        <f t="shared" si="556"/>
        <v>1.1992624151289988E-2</v>
      </c>
      <c r="AE311" s="15">
        <f t="shared" si="557"/>
        <v>1.9115055013239957E-2</v>
      </c>
      <c r="AF311" s="15">
        <f t="shared" si="558"/>
        <v>2.5652011538833303E-2</v>
      </c>
      <c r="AG311" s="17" t="s">
        <v>4788</v>
      </c>
      <c r="AH311" s="21"/>
    </row>
    <row r="312" spans="1:34" ht="30" x14ac:dyDescent="0.2">
      <c r="A312" s="63"/>
      <c r="B312" s="64">
        <v>59055017</v>
      </c>
      <c r="C312" s="65" t="s">
        <v>4780</v>
      </c>
      <c r="D312" s="65" t="s">
        <v>184</v>
      </c>
      <c r="E312" s="66"/>
      <c r="F312" s="66">
        <v>5.6105</v>
      </c>
      <c r="G312" s="66"/>
      <c r="H312" s="66"/>
      <c r="I312" s="66">
        <f t="shared" si="506"/>
        <v>0</v>
      </c>
      <c r="J312" s="66">
        <f t="shared" si="507"/>
        <v>5.6105</v>
      </c>
      <c r="K312" s="1">
        <v>650</v>
      </c>
      <c r="L312" s="1">
        <v>650</v>
      </c>
      <c r="M312" s="1"/>
      <c r="N312" s="1"/>
      <c r="O312" s="1"/>
      <c r="P312" s="1"/>
      <c r="Q312" s="1"/>
      <c r="R312" s="1"/>
      <c r="S312" s="1"/>
      <c r="T312" s="1"/>
      <c r="V312" s="1">
        <v>689</v>
      </c>
      <c r="W312" s="1"/>
      <c r="X312" s="15">
        <f t="shared" si="550"/>
        <v>1.06</v>
      </c>
      <c r="Y312" s="15">
        <f t="shared" si="551"/>
        <v>1.0343479884611668</v>
      </c>
      <c r="Z312" s="16">
        <f t="shared" si="552"/>
        <v>672.32619249975846</v>
      </c>
      <c r="AA312" s="16">
        <f t="shared" si="553"/>
        <v>22.326192499758463</v>
      </c>
      <c r="AB312" s="16">
        <f t="shared" si="554"/>
        <v>125.26110301989486</v>
      </c>
      <c r="AC312" s="15">
        <f t="shared" si="555"/>
        <v>4.5848355451969969E-2</v>
      </c>
      <c r="AD312" s="15">
        <f t="shared" si="556"/>
        <v>1.1992624151289988E-2</v>
      </c>
      <c r="AE312" s="15">
        <f t="shared" si="557"/>
        <v>1.9115055013239957E-2</v>
      </c>
      <c r="AF312" s="15">
        <f t="shared" si="558"/>
        <v>2.5652011538833303E-2</v>
      </c>
      <c r="AG312" s="17" t="s">
        <v>4788</v>
      </c>
      <c r="AH312" s="21"/>
    </row>
    <row r="313" spans="1:34" ht="30" x14ac:dyDescent="0.2">
      <c r="A313" s="63"/>
      <c r="B313" s="64">
        <v>59055174</v>
      </c>
      <c r="C313" s="65" t="s">
        <v>4781</v>
      </c>
      <c r="D313" s="65" t="s">
        <v>41</v>
      </c>
      <c r="E313" s="66"/>
      <c r="F313" s="66">
        <v>80.149999999999991</v>
      </c>
      <c r="G313" s="66"/>
      <c r="H313" s="66"/>
      <c r="I313" s="66">
        <f t="shared" si="506"/>
        <v>0</v>
      </c>
      <c r="J313" s="66">
        <f t="shared" si="507"/>
        <v>80.149999999999991</v>
      </c>
      <c r="K313" s="1">
        <v>133</v>
      </c>
      <c r="L313" s="1">
        <v>133</v>
      </c>
      <c r="M313" s="1"/>
      <c r="N313" s="1"/>
      <c r="O313" s="1"/>
      <c r="P313" s="1"/>
      <c r="Q313" s="1"/>
      <c r="R313" s="1"/>
      <c r="S313" s="1"/>
      <c r="T313" s="1"/>
      <c r="V313" s="1">
        <v>141</v>
      </c>
      <c r="W313" s="1"/>
      <c r="X313" s="15">
        <f t="shared" si="550"/>
        <v>1.0601503759398496</v>
      </c>
      <c r="Y313" s="15">
        <f t="shared" si="551"/>
        <v>1.0344983644010164</v>
      </c>
      <c r="Z313" s="16">
        <f t="shared" si="552"/>
        <v>137.58828246533517</v>
      </c>
      <c r="AA313" s="16">
        <f t="shared" si="553"/>
        <v>4.588282465335169</v>
      </c>
      <c r="AB313" s="16">
        <f t="shared" si="554"/>
        <v>367.75083959661379</v>
      </c>
      <c r="AC313" s="15">
        <f t="shared" si="555"/>
        <v>4.5848355451969969E-2</v>
      </c>
      <c r="AD313" s="15">
        <f t="shared" si="556"/>
        <v>1.1992624151289988E-2</v>
      </c>
      <c r="AE313" s="15">
        <f t="shared" si="557"/>
        <v>1.9115055013239957E-2</v>
      </c>
      <c r="AF313" s="15">
        <f t="shared" si="558"/>
        <v>2.5652011538833303E-2</v>
      </c>
      <c r="AG313" s="17" t="s">
        <v>4788</v>
      </c>
      <c r="AH313" s="21"/>
    </row>
    <row r="314" spans="1:34" ht="30" x14ac:dyDescent="0.2">
      <c r="A314" s="63"/>
      <c r="B314" s="64">
        <v>59055200</v>
      </c>
      <c r="C314" s="65" t="s">
        <v>4782</v>
      </c>
      <c r="D314" s="65" t="s">
        <v>41</v>
      </c>
      <c r="E314" s="66"/>
      <c r="F314" s="66">
        <v>160.29999999999998</v>
      </c>
      <c r="G314" s="66"/>
      <c r="H314" s="66"/>
      <c r="I314" s="66">
        <f t="shared" si="506"/>
        <v>0</v>
      </c>
      <c r="J314" s="66">
        <f t="shared" si="507"/>
        <v>160.29999999999998</v>
      </c>
      <c r="K314" s="1">
        <v>89.1</v>
      </c>
      <c r="L314" s="1">
        <v>89.1</v>
      </c>
      <c r="M314" s="1"/>
      <c r="N314" s="1"/>
      <c r="O314" s="1"/>
      <c r="P314" s="1"/>
      <c r="Q314" s="1"/>
      <c r="R314" s="1"/>
      <c r="S314" s="1"/>
      <c r="T314" s="1"/>
      <c r="V314" s="1">
        <v>94.4</v>
      </c>
      <c r="W314" s="1"/>
      <c r="X314" s="15">
        <f t="shared" si="550"/>
        <v>1.0594837261503929</v>
      </c>
      <c r="Y314" s="15">
        <f t="shared" si="551"/>
        <v>1.0338317146115596</v>
      </c>
      <c r="Z314" s="16">
        <f t="shared" si="552"/>
        <v>92.114405771889963</v>
      </c>
      <c r="AA314" s="16">
        <f t="shared" si="553"/>
        <v>3.0144057718899688</v>
      </c>
      <c r="AB314" s="16">
        <f t="shared" si="554"/>
        <v>483.20924523396195</v>
      </c>
      <c r="AC314" s="15">
        <f t="shared" si="555"/>
        <v>4.5848355451969969E-2</v>
      </c>
      <c r="AD314" s="15">
        <f t="shared" si="556"/>
        <v>1.1992624151289988E-2</v>
      </c>
      <c r="AE314" s="15">
        <f t="shared" si="557"/>
        <v>1.9115055013239957E-2</v>
      </c>
      <c r="AF314" s="15">
        <f t="shared" si="558"/>
        <v>2.5652011538833303E-2</v>
      </c>
      <c r="AG314" s="17" t="s">
        <v>4788</v>
      </c>
      <c r="AH314" s="21"/>
    </row>
    <row r="315" spans="1:34" ht="30" x14ac:dyDescent="0.2">
      <c r="A315" s="63"/>
      <c r="B315" s="64">
        <v>59055210</v>
      </c>
      <c r="C315" s="65" t="s">
        <v>4783</v>
      </c>
      <c r="D315" s="65" t="s">
        <v>41</v>
      </c>
      <c r="E315" s="66"/>
      <c r="F315" s="66">
        <v>160.29999999999998</v>
      </c>
      <c r="G315" s="66"/>
      <c r="H315" s="66"/>
      <c r="I315" s="66">
        <f t="shared" si="506"/>
        <v>0</v>
      </c>
      <c r="J315" s="66">
        <f t="shared" si="507"/>
        <v>160.29999999999998</v>
      </c>
      <c r="K315" s="1">
        <v>9.75</v>
      </c>
      <c r="L315" s="1">
        <v>9.75</v>
      </c>
      <c r="M315" s="1"/>
      <c r="N315" s="1"/>
      <c r="O315" s="1"/>
      <c r="P315" s="1"/>
      <c r="Q315" s="1"/>
      <c r="R315" s="1"/>
      <c r="S315" s="1"/>
      <c r="T315" s="1"/>
      <c r="V315" s="1">
        <v>10.4</v>
      </c>
      <c r="W315" s="1"/>
      <c r="X315" s="15">
        <f t="shared" si="550"/>
        <v>1.0666666666666667</v>
      </c>
      <c r="Y315" s="15">
        <f t="shared" si="551"/>
        <v>1.0410146551278334</v>
      </c>
      <c r="Z315" s="16">
        <f t="shared" si="552"/>
        <v>10.149892887496376</v>
      </c>
      <c r="AA315" s="16">
        <f t="shared" si="553"/>
        <v>0.3998928874963763</v>
      </c>
      <c r="AB315" s="16">
        <f t="shared" si="554"/>
        <v>64.102829865669108</v>
      </c>
      <c r="AC315" s="15">
        <f t="shared" si="555"/>
        <v>4.5848355451969969E-2</v>
      </c>
      <c r="AD315" s="15">
        <f t="shared" si="556"/>
        <v>1.1992624151289988E-2</v>
      </c>
      <c r="AE315" s="15">
        <f t="shared" si="557"/>
        <v>1.9115055013239957E-2</v>
      </c>
      <c r="AF315" s="15">
        <f t="shared" si="558"/>
        <v>2.5652011538833303E-2</v>
      </c>
      <c r="AG315" s="17" t="s">
        <v>4788</v>
      </c>
      <c r="AH315" s="21"/>
    </row>
    <row r="316" spans="1:34" ht="30" x14ac:dyDescent="0.2">
      <c r="A316" s="63"/>
      <c r="B316" s="64">
        <v>59055212</v>
      </c>
      <c r="C316" s="65" t="s">
        <v>4784</v>
      </c>
      <c r="D316" s="65" t="s">
        <v>41</v>
      </c>
      <c r="E316" s="66"/>
      <c r="F316" s="66">
        <v>80.149999999999991</v>
      </c>
      <c r="G316" s="66"/>
      <c r="H316" s="66"/>
      <c r="I316" s="66">
        <f t="shared" si="506"/>
        <v>0</v>
      </c>
      <c r="J316" s="66">
        <f t="shared" si="507"/>
        <v>80.149999999999991</v>
      </c>
      <c r="K316" s="1">
        <v>15.8</v>
      </c>
      <c r="L316" s="1">
        <v>15.8</v>
      </c>
      <c r="M316" s="1"/>
      <c r="N316" s="1"/>
      <c r="O316" s="1"/>
      <c r="P316" s="1"/>
      <c r="Q316" s="1"/>
      <c r="R316" s="1"/>
      <c r="S316" s="1"/>
      <c r="T316" s="1"/>
      <c r="V316" s="1">
        <v>16.8</v>
      </c>
      <c r="W316" s="1"/>
      <c r="X316" s="15">
        <f t="shared" si="550"/>
        <v>1.0632911392405062</v>
      </c>
      <c r="Y316" s="15">
        <f t="shared" si="551"/>
        <v>1.037639127701673</v>
      </c>
      <c r="Z316" s="16">
        <f t="shared" si="552"/>
        <v>16.394698217686432</v>
      </c>
      <c r="AA316" s="16">
        <f t="shared" si="553"/>
        <v>0.59469821768643172</v>
      </c>
      <c r="AB316" s="16">
        <f t="shared" si="554"/>
        <v>47.665062147567497</v>
      </c>
      <c r="AC316" s="15">
        <f t="shared" si="555"/>
        <v>4.5848355451969969E-2</v>
      </c>
      <c r="AD316" s="15">
        <f t="shared" si="556"/>
        <v>1.1992624151289988E-2</v>
      </c>
      <c r="AE316" s="15">
        <f t="shared" si="557"/>
        <v>1.9115055013239957E-2</v>
      </c>
      <c r="AF316" s="15">
        <f t="shared" si="558"/>
        <v>2.5652011538833303E-2</v>
      </c>
      <c r="AG316" s="17" t="s">
        <v>4788</v>
      </c>
      <c r="AH316" s="21"/>
    </row>
    <row r="317" spans="1:34" ht="30" x14ac:dyDescent="0.2">
      <c r="A317" s="63"/>
      <c r="B317" s="64">
        <v>59055239</v>
      </c>
      <c r="C317" s="65" t="s">
        <v>4785</v>
      </c>
      <c r="D317" s="65" t="s">
        <v>41</v>
      </c>
      <c r="E317" s="66"/>
      <c r="F317" s="66">
        <v>54.96</v>
      </c>
      <c r="G317" s="66"/>
      <c r="H317" s="66"/>
      <c r="I317" s="66">
        <f t="shared" si="506"/>
        <v>0</v>
      </c>
      <c r="J317" s="66">
        <f t="shared" si="507"/>
        <v>54.96</v>
      </c>
      <c r="K317" s="1">
        <v>60.1</v>
      </c>
      <c r="L317" s="1">
        <v>60.1</v>
      </c>
      <c r="M317" s="1"/>
      <c r="N317" s="1"/>
      <c r="O317" s="1"/>
      <c r="P317" s="1"/>
      <c r="Q317" s="1"/>
      <c r="R317" s="1"/>
      <c r="S317" s="1"/>
      <c r="T317" s="1"/>
      <c r="V317" s="1">
        <v>63.7</v>
      </c>
      <c r="W317" s="1"/>
      <c r="X317" s="15">
        <f t="shared" si="550"/>
        <v>1.059900166389351</v>
      </c>
      <c r="Y317" s="15">
        <f t="shared" si="551"/>
        <v>1.0342481548505178</v>
      </c>
      <c r="Z317" s="16">
        <f t="shared" si="552"/>
        <v>62.158314106516123</v>
      </c>
      <c r="AA317" s="16">
        <f t="shared" si="553"/>
        <v>2.0583141065161215</v>
      </c>
      <c r="AB317" s="16">
        <f t="shared" si="554"/>
        <v>113.12494329412604</v>
      </c>
      <c r="AC317" s="15">
        <f t="shared" si="555"/>
        <v>4.5848355451969969E-2</v>
      </c>
      <c r="AD317" s="15">
        <f t="shared" si="556"/>
        <v>1.1992624151289988E-2</v>
      </c>
      <c r="AE317" s="15">
        <f t="shared" si="557"/>
        <v>1.9115055013239957E-2</v>
      </c>
      <c r="AF317" s="15">
        <f t="shared" si="558"/>
        <v>2.5652011538833303E-2</v>
      </c>
      <c r="AG317" s="17" t="s">
        <v>4788</v>
      </c>
      <c r="AH317" s="21"/>
    </row>
    <row r="318" spans="1:34" ht="30" x14ac:dyDescent="0.2">
      <c r="A318" s="63"/>
      <c r="B318" s="64">
        <v>59055240</v>
      </c>
      <c r="C318" s="65" t="s">
        <v>4786</v>
      </c>
      <c r="D318" s="65" t="s">
        <v>41</v>
      </c>
      <c r="E318" s="66"/>
      <c r="F318" s="66">
        <v>755.69999999999993</v>
      </c>
      <c r="G318" s="66"/>
      <c r="H318" s="66"/>
      <c r="I318" s="66">
        <f t="shared" si="506"/>
        <v>0</v>
      </c>
      <c r="J318" s="66">
        <f t="shared" si="507"/>
        <v>755.69999999999993</v>
      </c>
      <c r="K318" s="1">
        <v>65.099999999999994</v>
      </c>
      <c r="L318" s="1">
        <v>65.099999999999994</v>
      </c>
      <c r="M318" s="1"/>
      <c r="N318" s="1"/>
      <c r="O318" s="1"/>
      <c r="P318" s="1"/>
      <c r="Q318" s="1"/>
      <c r="R318" s="1"/>
      <c r="S318" s="1"/>
      <c r="T318" s="1"/>
      <c r="V318" s="1">
        <v>69</v>
      </c>
      <c r="W318" s="1"/>
      <c r="X318" s="15">
        <f t="shared" si="550"/>
        <v>1.0599078341013826</v>
      </c>
      <c r="Y318" s="15">
        <f t="shared" si="551"/>
        <v>1.0342558225625493</v>
      </c>
      <c r="Z318" s="16">
        <f t="shared" si="552"/>
        <v>67.33005404882195</v>
      </c>
      <c r="AA318" s="16">
        <f t="shared" si="553"/>
        <v>2.2300540488219553</v>
      </c>
      <c r="AB318" s="16">
        <f t="shared" si="554"/>
        <v>1685.2518446947515</v>
      </c>
      <c r="AC318" s="15">
        <f t="shared" si="555"/>
        <v>4.5848355451969969E-2</v>
      </c>
      <c r="AD318" s="15">
        <f t="shared" si="556"/>
        <v>1.1992624151289988E-2</v>
      </c>
      <c r="AE318" s="15">
        <f t="shared" si="557"/>
        <v>1.9115055013239957E-2</v>
      </c>
      <c r="AF318" s="15">
        <f t="shared" si="558"/>
        <v>2.5652011538833303E-2</v>
      </c>
      <c r="AG318" s="17" t="s">
        <v>4788</v>
      </c>
      <c r="AH318" s="21"/>
    </row>
    <row r="319" spans="1:34" ht="20.5" thickBot="1" x14ac:dyDescent="0.25">
      <c r="A319" s="63"/>
      <c r="B319" s="64">
        <v>59155104</v>
      </c>
      <c r="C319" s="65" t="s">
        <v>4787</v>
      </c>
      <c r="D319" s="65" t="s">
        <v>38</v>
      </c>
      <c r="E319" s="66"/>
      <c r="F319" s="66">
        <v>114.5</v>
      </c>
      <c r="G319" s="66"/>
      <c r="H319" s="66"/>
      <c r="I319" s="66">
        <f t="shared" si="506"/>
        <v>0</v>
      </c>
      <c r="J319" s="66">
        <f t="shared" si="507"/>
        <v>114.5</v>
      </c>
      <c r="K319" s="1">
        <v>1370</v>
      </c>
      <c r="L319" s="1">
        <v>1370</v>
      </c>
      <c r="M319" s="1"/>
      <c r="N319" s="1"/>
      <c r="O319" s="1"/>
      <c r="P319" s="1"/>
      <c r="Q319" s="1"/>
      <c r="R319" s="1"/>
      <c r="S319" s="1"/>
      <c r="T319" s="1"/>
      <c r="V319" s="1">
        <v>1590</v>
      </c>
      <c r="W319" s="1"/>
      <c r="X319" s="15">
        <f t="shared" si="550"/>
        <v>1.1605839416058394</v>
      </c>
      <c r="Y319" s="15">
        <f t="shared" ref="Y319" si="559">X319-AF319</f>
        <v>1.1349319300670062</v>
      </c>
      <c r="Z319" s="16">
        <f t="shared" ref="Z319" si="560">K319*Y319</f>
        <v>1554.8567441917985</v>
      </c>
      <c r="AA319" s="16">
        <f t="shared" ref="AA319" si="561">Z319-K319</f>
        <v>184.8567441917985</v>
      </c>
      <c r="AB319" s="16">
        <f t="shared" ref="AB319" si="562">J319*AA319</f>
        <v>21166.097209960928</v>
      </c>
      <c r="AC319" s="15">
        <f t="shared" si="555"/>
        <v>4.5848355451969969E-2</v>
      </c>
      <c r="AD319" s="15">
        <f t="shared" si="556"/>
        <v>1.1992624151289988E-2</v>
      </c>
      <c r="AE319" s="15">
        <f t="shared" si="557"/>
        <v>1.9115055013239957E-2</v>
      </c>
      <c r="AF319" s="15">
        <f t="shared" ref="AF319" si="563">AVERAGE(AC319:AE319)</f>
        <v>2.5652011538833303E-2</v>
      </c>
      <c r="AG319" s="17" t="s">
        <v>4789</v>
      </c>
      <c r="AH319" s="21"/>
    </row>
    <row r="320" spans="1:34" ht="20.5" thickBot="1" x14ac:dyDescent="0.25">
      <c r="A320" s="8">
        <v>90</v>
      </c>
      <c r="B320" s="9" t="s">
        <v>485</v>
      </c>
      <c r="C320" s="10" t="s">
        <v>486</v>
      </c>
      <c r="D320" s="10" t="s">
        <v>38</v>
      </c>
      <c r="E320" s="11">
        <v>0</v>
      </c>
      <c r="F320" s="11">
        <v>57.213000000000001</v>
      </c>
      <c r="G320" s="11"/>
      <c r="H320" s="11"/>
      <c r="I320" s="11">
        <f t="shared" si="506"/>
        <v>0</v>
      </c>
      <c r="J320" s="11">
        <f t="shared" si="507"/>
        <v>57.213000000000001</v>
      </c>
      <c r="K320" s="12">
        <v>659</v>
      </c>
      <c r="L320" s="12">
        <v>559.05999999999995</v>
      </c>
      <c r="M320" s="12">
        <v>31985.5</v>
      </c>
      <c r="N320" s="12">
        <v>24070.424508</v>
      </c>
      <c r="O320" s="12">
        <v>3305.252223</v>
      </c>
      <c r="P320" s="12">
        <v>0</v>
      </c>
      <c r="Q320" s="12">
        <v>0</v>
      </c>
      <c r="R320" s="12">
        <v>1117.175251374</v>
      </c>
      <c r="S320" s="12">
        <v>2520.7836603931801</v>
      </c>
      <c r="T320" s="13">
        <v>972.04955886740504</v>
      </c>
      <c r="V320" s="12">
        <v>659</v>
      </c>
      <c r="W320" s="12">
        <v>0</v>
      </c>
    </row>
    <row r="321" spans="1:34" x14ac:dyDescent="0.2">
      <c r="A321" s="63"/>
      <c r="B321" s="64">
        <v>58551002</v>
      </c>
      <c r="C321" s="65" t="s">
        <v>488</v>
      </c>
      <c r="D321" s="65" t="s">
        <v>98</v>
      </c>
      <c r="E321" s="66">
        <v>6.1</v>
      </c>
      <c r="F321" s="66">
        <v>348.99930000000001</v>
      </c>
      <c r="G321" s="66"/>
      <c r="H321" s="66"/>
      <c r="I321" s="66">
        <f t="shared" si="506"/>
        <v>0</v>
      </c>
      <c r="J321" s="66">
        <f t="shared" si="507"/>
        <v>348.99930000000001</v>
      </c>
      <c r="K321" s="1">
        <v>66.5</v>
      </c>
      <c r="L321" s="1">
        <v>66.5</v>
      </c>
      <c r="M321" s="1">
        <v>23208.453450000001</v>
      </c>
      <c r="N321" s="1">
        <v>23208.453450000001</v>
      </c>
      <c r="O321" s="1"/>
      <c r="P321" s="1"/>
      <c r="Q321" s="1"/>
      <c r="R321" s="1"/>
      <c r="S321" s="1"/>
      <c r="T321" s="1"/>
      <c r="V321" s="1">
        <v>83.3</v>
      </c>
      <c r="W321" s="93"/>
      <c r="X321" s="15">
        <f t="shared" ref="X321:X322" si="564">V321/L321</f>
        <v>1.2526315789473683</v>
      </c>
      <c r="Y321" s="15">
        <f t="shared" ref="Y321:Y322" si="565">X321-AF321</f>
        <v>1.2269795674085351</v>
      </c>
      <c r="Z321" s="16">
        <f t="shared" ref="Z321:Z322" si="566">K321*Y321</f>
        <v>81.594141232667582</v>
      </c>
      <c r="AA321" s="16">
        <f t="shared" ref="AA321:AA322" si="567">Z321-K321</f>
        <v>15.094141232667582</v>
      </c>
      <c r="AB321" s="16">
        <f t="shared" ref="AB321:AB322" si="568">J321*AA321</f>
        <v>5267.8447243021228</v>
      </c>
      <c r="AC321" s="15">
        <f t="shared" ref="AC321:AC336" si="569">104.584835545197%-100%</f>
        <v>4.5848355451969969E-2</v>
      </c>
      <c r="AD321" s="15">
        <f t="shared" ref="AD321:AD336" si="570">101.199262415129%-100%</f>
        <v>1.1992624151289988E-2</v>
      </c>
      <c r="AE321" s="15">
        <f t="shared" ref="AE321:AE336" si="571">101.911505501324%-100%</f>
        <v>1.9115055013239957E-2</v>
      </c>
      <c r="AF321" s="15">
        <f t="shared" ref="AF321:AF322" si="572">AVERAGE(AC321:AE321)</f>
        <v>2.5652011538833303E-2</v>
      </c>
      <c r="AH321" s="21"/>
    </row>
    <row r="322" spans="1:34" ht="15" thickBot="1" x14ac:dyDescent="0.25">
      <c r="A322" s="63"/>
      <c r="B322" s="64">
        <v>58562230</v>
      </c>
      <c r="C322" s="65" t="s">
        <v>490</v>
      </c>
      <c r="D322" s="65" t="s">
        <v>98</v>
      </c>
      <c r="E322" s="66">
        <v>0.18</v>
      </c>
      <c r="F322" s="66">
        <v>10.29834</v>
      </c>
      <c r="G322" s="66"/>
      <c r="H322" s="66"/>
      <c r="I322" s="66">
        <f t="shared" si="506"/>
        <v>0</v>
      </c>
      <c r="J322" s="66">
        <f t="shared" si="507"/>
        <v>10.29834</v>
      </c>
      <c r="K322" s="1">
        <v>83.7</v>
      </c>
      <c r="L322" s="1">
        <v>83.7</v>
      </c>
      <c r="M322" s="1">
        <v>861.97105799999997</v>
      </c>
      <c r="N322" s="1">
        <v>861.97105799999997</v>
      </c>
      <c r="O322" s="1"/>
      <c r="P322" s="1"/>
      <c r="Q322" s="1"/>
      <c r="R322" s="1"/>
      <c r="S322" s="1"/>
      <c r="T322" s="1"/>
      <c r="V322" s="1">
        <v>113</v>
      </c>
      <c r="W322" s="94"/>
      <c r="X322" s="15">
        <f t="shared" si="564"/>
        <v>1.3500597371565113</v>
      </c>
      <c r="Y322" s="15">
        <f t="shared" si="565"/>
        <v>1.3244077256176781</v>
      </c>
      <c r="Z322" s="16">
        <f t="shared" si="566"/>
        <v>110.85292663419966</v>
      </c>
      <c r="AA322" s="16">
        <f t="shared" si="567"/>
        <v>27.152926634199659</v>
      </c>
      <c r="AB322" s="16">
        <f t="shared" si="568"/>
        <v>279.63007047404369</v>
      </c>
      <c r="AC322" s="15">
        <f t="shared" si="569"/>
        <v>4.5848355451969969E-2</v>
      </c>
      <c r="AD322" s="15">
        <f t="shared" si="570"/>
        <v>1.1992624151289988E-2</v>
      </c>
      <c r="AE322" s="15">
        <f t="shared" si="571"/>
        <v>1.9115055013239957E-2</v>
      </c>
      <c r="AF322" s="15">
        <f t="shared" si="572"/>
        <v>2.5652011538833303E-2</v>
      </c>
      <c r="AH322" s="21"/>
    </row>
    <row r="323" spans="1:34" ht="20.5" thickBot="1" x14ac:dyDescent="0.25">
      <c r="A323" s="8">
        <v>91</v>
      </c>
      <c r="B323" s="9" t="s">
        <v>491</v>
      </c>
      <c r="C323" s="10" t="s">
        <v>492</v>
      </c>
      <c r="D323" s="10" t="s">
        <v>38</v>
      </c>
      <c r="E323" s="11">
        <v>0</v>
      </c>
      <c r="F323" s="11">
        <v>644.76900000000001</v>
      </c>
      <c r="G323" s="11"/>
      <c r="H323" s="11"/>
      <c r="I323" s="11">
        <f t="shared" si="506"/>
        <v>0</v>
      </c>
      <c r="J323" s="11">
        <f t="shared" si="507"/>
        <v>644.76900000000001</v>
      </c>
      <c r="K323" s="12">
        <v>430.13</v>
      </c>
      <c r="L323" s="12">
        <v>343.3</v>
      </c>
      <c r="M323" s="12">
        <v>221349.2</v>
      </c>
      <c r="N323" s="12">
        <v>150570.32549399999</v>
      </c>
      <c r="O323" s="12">
        <v>29555.888575500001</v>
      </c>
      <c r="P323" s="12">
        <v>0</v>
      </c>
      <c r="Q323" s="12">
        <v>0</v>
      </c>
      <c r="R323" s="12">
        <v>9989.8903385190006</v>
      </c>
      <c r="S323" s="12">
        <v>22541.0939809909</v>
      </c>
      <c r="T323" s="13">
        <v>8692.1622053013798</v>
      </c>
      <c r="V323" s="12">
        <v>430.13</v>
      </c>
      <c r="W323" s="12">
        <v>0</v>
      </c>
    </row>
    <row r="324" spans="1:34" x14ac:dyDescent="0.2">
      <c r="A324" s="63"/>
      <c r="B324" s="64">
        <v>58562002</v>
      </c>
      <c r="C324" s="65" t="s">
        <v>494</v>
      </c>
      <c r="D324" s="65" t="s">
        <v>139</v>
      </c>
      <c r="E324" s="66">
        <v>3.3E-3</v>
      </c>
      <c r="F324" s="66">
        <v>2.1277377</v>
      </c>
      <c r="G324" s="66"/>
      <c r="H324" s="66"/>
      <c r="I324" s="66">
        <f t="shared" si="506"/>
        <v>0</v>
      </c>
      <c r="J324" s="66">
        <f t="shared" si="507"/>
        <v>2.1277377</v>
      </c>
      <c r="K324" s="1">
        <v>66200</v>
      </c>
      <c r="L324" s="1">
        <v>66200</v>
      </c>
      <c r="M324" s="1">
        <v>140856.23574</v>
      </c>
      <c r="N324" s="1">
        <v>140856.23574</v>
      </c>
      <c r="O324" s="1"/>
      <c r="P324" s="1"/>
      <c r="Q324" s="1"/>
      <c r="R324" s="1"/>
      <c r="S324" s="1"/>
      <c r="T324" s="1"/>
      <c r="V324" s="1">
        <v>96000</v>
      </c>
      <c r="W324" s="93"/>
      <c r="X324" s="15">
        <f t="shared" ref="X324:X325" si="573">V324/L324</f>
        <v>1.4501510574018126</v>
      </c>
      <c r="Y324" s="15">
        <f t="shared" ref="Y324:Y325" si="574">X324-AF324</f>
        <v>1.4244990458629794</v>
      </c>
      <c r="Z324" s="16">
        <f t="shared" ref="Z324:Z325" si="575">K324*Y324</f>
        <v>94301.836836129238</v>
      </c>
      <c r="AA324" s="16">
        <f t="shared" ref="AA324:AA325" si="576">Z324-K324</f>
        <v>28101.836836129238</v>
      </c>
      <c r="AB324" s="16">
        <f t="shared" ref="AB324:AB325" si="577">J324*AA324</f>
        <v>59793.3376754809</v>
      </c>
      <c r="AC324" s="15">
        <f t="shared" si="569"/>
        <v>4.5848355451969969E-2</v>
      </c>
      <c r="AD324" s="15">
        <f t="shared" si="570"/>
        <v>1.1992624151289988E-2</v>
      </c>
      <c r="AE324" s="15">
        <f t="shared" si="571"/>
        <v>1.9115055013239957E-2</v>
      </c>
      <c r="AF324" s="15">
        <f t="shared" ref="AF324:AF325" si="578">AVERAGE(AC324:AE324)</f>
        <v>2.5652011538833303E-2</v>
      </c>
      <c r="AH324" s="21"/>
    </row>
    <row r="325" spans="1:34" ht="15" thickBot="1" x14ac:dyDescent="0.25">
      <c r="A325" s="63"/>
      <c r="B325" s="64">
        <v>58562230</v>
      </c>
      <c r="C325" s="65" t="s">
        <v>490</v>
      </c>
      <c r="D325" s="65" t="s">
        <v>98</v>
      </c>
      <c r="E325" s="66">
        <v>0.18</v>
      </c>
      <c r="F325" s="66">
        <v>116.05842</v>
      </c>
      <c r="G325" s="66"/>
      <c r="H325" s="66"/>
      <c r="I325" s="66">
        <f t="shared" si="506"/>
        <v>0</v>
      </c>
      <c r="J325" s="66">
        <f t="shared" si="507"/>
        <v>116.05842</v>
      </c>
      <c r="K325" s="1">
        <v>83.7</v>
      </c>
      <c r="L325" s="1">
        <v>83.7</v>
      </c>
      <c r="M325" s="1">
        <v>9714.0897540000005</v>
      </c>
      <c r="N325" s="1">
        <v>9714.0897540000005</v>
      </c>
      <c r="O325" s="1"/>
      <c r="P325" s="1"/>
      <c r="Q325" s="1"/>
      <c r="R325" s="1"/>
      <c r="S325" s="1"/>
      <c r="T325" s="1"/>
      <c r="V325" s="1">
        <v>113</v>
      </c>
      <c r="W325" s="94"/>
      <c r="X325" s="15">
        <f t="shared" si="573"/>
        <v>1.3500597371565113</v>
      </c>
      <c r="Y325" s="15">
        <f t="shared" si="574"/>
        <v>1.3244077256176781</v>
      </c>
      <c r="Z325" s="16">
        <f t="shared" si="575"/>
        <v>110.85292663419966</v>
      </c>
      <c r="AA325" s="16">
        <f t="shared" si="576"/>
        <v>27.152926634199659</v>
      </c>
      <c r="AB325" s="16">
        <f t="shared" si="577"/>
        <v>3151.3257635411305</v>
      </c>
      <c r="AC325" s="15">
        <f t="shared" si="569"/>
        <v>4.5848355451969969E-2</v>
      </c>
      <c r="AD325" s="15">
        <f t="shared" si="570"/>
        <v>1.1992624151289988E-2</v>
      </c>
      <c r="AE325" s="15">
        <f t="shared" si="571"/>
        <v>1.9115055013239957E-2</v>
      </c>
      <c r="AF325" s="15">
        <f t="shared" si="578"/>
        <v>2.5652011538833303E-2</v>
      </c>
      <c r="AH325" s="21"/>
    </row>
    <row r="326" spans="1:34" ht="20.5" thickBot="1" x14ac:dyDescent="0.25">
      <c r="A326" s="8">
        <v>92</v>
      </c>
      <c r="B326" s="9" t="s">
        <v>495</v>
      </c>
      <c r="C326" s="10" t="s">
        <v>496</v>
      </c>
      <c r="D326" s="10" t="s">
        <v>95</v>
      </c>
      <c r="E326" s="11">
        <v>0</v>
      </c>
      <c r="F326" s="11">
        <v>132.6</v>
      </c>
      <c r="G326" s="11"/>
      <c r="H326" s="11"/>
      <c r="I326" s="11">
        <f t="shared" si="506"/>
        <v>0</v>
      </c>
      <c r="J326" s="11">
        <f t="shared" si="507"/>
        <v>132.6</v>
      </c>
      <c r="K326" s="12">
        <v>196.66</v>
      </c>
      <c r="L326" s="12">
        <v>39.79</v>
      </c>
      <c r="M326" s="12">
        <v>5276.15</v>
      </c>
      <c r="N326" s="12">
        <v>819.73320000000001</v>
      </c>
      <c r="O326" s="12">
        <v>1860.7094999999999</v>
      </c>
      <c r="P326" s="12">
        <v>0</v>
      </c>
      <c r="Q326" s="12">
        <v>0</v>
      </c>
      <c r="R326" s="12">
        <v>628.91981099999998</v>
      </c>
      <c r="S326" s="12">
        <v>1419.08870727</v>
      </c>
      <c r="T326" s="13">
        <v>547.2205225578</v>
      </c>
      <c r="V326" s="12">
        <v>46.09</v>
      </c>
      <c r="W326" s="12">
        <v>778.89239999999995</v>
      </c>
    </row>
    <row r="327" spans="1:34" ht="15" thickBot="1" x14ac:dyDescent="0.25">
      <c r="A327" s="63"/>
      <c r="B327" s="64" t="s">
        <v>497</v>
      </c>
      <c r="C327" s="65" t="s">
        <v>498</v>
      </c>
      <c r="D327" s="65" t="s">
        <v>95</v>
      </c>
      <c r="E327" s="66">
        <v>2.2000000000000002</v>
      </c>
      <c r="F327" s="66">
        <v>291.72000000000003</v>
      </c>
      <c r="G327" s="66"/>
      <c r="H327" s="66"/>
      <c r="I327" s="66">
        <f t="shared" si="506"/>
        <v>0</v>
      </c>
      <c r="J327" s="66">
        <f t="shared" si="507"/>
        <v>291.72000000000003</v>
      </c>
      <c r="K327" s="1">
        <v>2.81</v>
      </c>
      <c r="L327" s="1">
        <v>2.81</v>
      </c>
      <c r="M327" s="1">
        <v>819.73320000000001</v>
      </c>
      <c r="N327" s="1">
        <v>819.73320000000001</v>
      </c>
      <c r="O327" s="1"/>
      <c r="P327" s="1"/>
      <c r="Q327" s="1"/>
      <c r="R327" s="1"/>
      <c r="S327" s="1"/>
      <c r="T327" s="1"/>
      <c r="V327" s="1">
        <v>2.67</v>
      </c>
      <c r="W327" s="1">
        <v>778.89239999999995</v>
      </c>
      <c r="X327" s="15">
        <f t="shared" ref="X327" si="579">V327/L327</f>
        <v>0.95017793594306044</v>
      </c>
      <c r="Y327" s="15">
        <f t="shared" ref="Y327" si="580">X327-AF327</f>
        <v>0.9245259244042271</v>
      </c>
      <c r="Z327" s="16">
        <f t="shared" ref="Z327" si="581">K327*Y327</f>
        <v>2.5979178475758782</v>
      </c>
      <c r="AA327" s="16">
        <f t="shared" ref="AA327" si="582">Z327-K327</f>
        <v>-0.21208215242412187</v>
      </c>
      <c r="AB327" s="16">
        <f t="shared" ref="AB327" si="583">J327*AA327</f>
        <v>-61.868605505164837</v>
      </c>
      <c r="AC327" s="15">
        <f t="shared" si="569"/>
        <v>4.5848355451969969E-2</v>
      </c>
      <c r="AD327" s="15">
        <f t="shared" si="570"/>
        <v>1.1992624151289988E-2</v>
      </c>
      <c r="AE327" s="15">
        <f t="shared" si="571"/>
        <v>1.9115055013239957E-2</v>
      </c>
      <c r="AF327" s="15">
        <f t="shared" ref="AF327" si="584">AVERAGE(AC327:AE327)</f>
        <v>2.5652011538833303E-2</v>
      </c>
      <c r="AH327" s="21"/>
    </row>
    <row r="328" spans="1:34" ht="20.5" thickBot="1" x14ac:dyDescent="0.25">
      <c r="A328" s="8">
        <v>93</v>
      </c>
      <c r="B328" s="9" t="s">
        <v>499</v>
      </c>
      <c r="C328" s="10" t="s">
        <v>500</v>
      </c>
      <c r="D328" s="10" t="s">
        <v>92</v>
      </c>
      <c r="E328" s="11">
        <v>0</v>
      </c>
      <c r="F328" s="11">
        <v>6.4039999999999999</v>
      </c>
      <c r="G328" s="11"/>
      <c r="H328" s="11"/>
      <c r="I328" s="11">
        <f t="shared" si="506"/>
        <v>0</v>
      </c>
      <c r="J328" s="11">
        <f t="shared" si="507"/>
        <v>6.4039999999999999</v>
      </c>
      <c r="K328" s="12">
        <v>6887.83</v>
      </c>
      <c r="L328" s="12">
        <v>3761.83</v>
      </c>
      <c r="M328" s="12">
        <v>24090.76</v>
      </c>
      <c r="N328" s="12">
        <v>17164.59317</v>
      </c>
      <c r="O328" s="12">
        <v>2892.2148252000002</v>
      </c>
      <c r="P328" s="12">
        <v>0</v>
      </c>
      <c r="Q328" s="12">
        <v>0</v>
      </c>
      <c r="R328" s="12">
        <v>977.56861091760004</v>
      </c>
      <c r="S328" s="12">
        <v>2205.7765585870302</v>
      </c>
      <c r="T328" s="13">
        <v>850.57839925864801</v>
      </c>
      <c r="V328" s="12">
        <v>4467.74</v>
      </c>
      <c r="W328" s="12">
        <v>20229.723679999999</v>
      </c>
    </row>
    <row r="329" spans="1:34" x14ac:dyDescent="0.2">
      <c r="A329" s="63"/>
      <c r="B329" s="64" t="s">
        <v>187</v>
      </c>
      <c r="C329" s="65" t="s">
        <v>188</v>
      </c>
      <c r="D329" s="65" t="s">
        <v>92</v>
      </c>
      <c r="E329" s="66">
        <v>0.52500000000000002</v>
      </c>
      <c r="F329" s="66">
        <v>3.3620999999999999</v>
      </c>
      <c r="G329" s="66"/>
      <c r="H329" s="66"/>
      <c r="I329" s="66">
        <f t="shared" si="506"/>
        <v>0</v>
      </c>
      <c r="J329" s="66">
        <f t="shared" si="507"/>
        <v>3.3620999999999999</v>
      </c>
      <c r="K329" s="1">
        <v>45.7</v>
      </c>
      <c r="L329" s="1">
        <v>45.7</v>
      </c>
      <c r="M329" s="1">
        <v>153.64796999999999</v>
      </c>
      <c r="N329" s="1">
        <v>153.64796999999999</v>
      </c>
      <c r="O329" s="1"/>
      <c r="P329" s="1"/>
      <c r="Q329" s="1"/>
      <c r="R329" s="1"/>
      <c r="S329" s="1"/>
      <c r="T329" s="1"/>
      <c r="V329" s="1">
        <v>52.8</v>
      </c>
      <c r="W329" s="1">
        <v>177.51888</v>
      </c>
      <c r="X329" s="15">
        <f t="shared" ref="X329:X330" si="585">V329/L329</f>
        <v>1.1553610503282274</v>
      </c>
      <c r="Y329" s="15">
        <f t="shared" ref="Y329:Y330" si="586">X329-AF329</f>
        <v>1.1297090387893942</v>
      </c>
      <c r="Z329" s="16">
        <f t="shared" ref="Z329:Z330" si="587">K329*Y329</f>
        <v>51.627703072675317</v>
      </c>
      <c r="AA329" s="16">
        <f t="shared" ref="AA329:AA330" si="588">Z329-K329</f>
        <v>5.9277030726753139</v>
      </c>
      <c r="AB329" s="16">
        <f t="shared" ref="AB329:AB330" si="589">J329*AA329</f>
        <v>19.929530500641672</v>
      </c>
      <c r="AC329" s="15">
        <f t="shared" si="569"/>
        <v>4.5848355451969969E-2</v>
      </c>
      <c r="AD329" s="15">
        <f t="shared" si="570"/>
        <v>1.1992624151289988E-2</v>
      </c>
      <c r="AE329" s="15">
        <f t="shared" si="571"/>
        <v>1.9115055013239957E-2</v>
      </c>
      <c r="AF329" s="15">
        <f t="shared" ref="AF329:AF330" si="590">AVERAGE(AC329:AE329)</f>
        <v>2.5652011538833303E-2</v>
      </c>
      <c r="AH329" s="21"/>
    </row>
    <row r="330" spans="1:34" ht="15" thickBot="1" x14ac:dyDescent="0.25">
      <c r="A330" s="63"/>
      <c r="B330" s="64" t="s">
        <v>501</v>
      </c>
      <c r="C330" s="65" t="s">
        <v>502</v>
      </c>
      <c r="D330" s="65" t="s">
        <v>92</v>
      </c>
      <c r="E330" s="66">
        <v>1.01</v>
      </c>
      <c r="F330" s="66">
        <v>6.4680400000000002</v>
      </c>
      <c r="G330" s="66"/>
      <c r="H330" s="66"/>
      <c r="I330" s="66">
        <f t="shared" si="506"/>
        <v>0</v>
      </c>
      <c r="J330" s="66">
        <f t="shared" si="507"/>
        <v>6.4680400000000002</v>
      </c>
      <c r="K330" s="1">
        <v>2630</v>
      </c>
      <c r="L330" s="1">
        <v>2630</v>
      </c>
      <c r="M330" s="1">
        <v>17010.945199999998</v>
      </c>
      <c r="N330" s="1">
        <v>17010.945199999998</v>
      </c>
      <c r="O330" s="1"/>
      <c r="P330" s="1"/>
      <c r="Q330" s="1"/>
      <c r="R330" s="1"/>
      <c r="S330" s="1"/>
      <c r="T330" s="1"/>
      <c r="V330" s="1">
        <v>3040</v>
      </c>
      <c r="W330" s="1">
        <v>20052.2048</v>
      </c>
      <c r="X330" s="15">
        <f t="shared" si="585"/>
        <v>1.1558935361216729</v>
      </c>
      <c r="Y330" s="15">
        <f t="shared" si="586"/>
        <v>1.1302415245828397</v>
      </c>
      <c r="Z330" s="16">
        <f t="shared" si="587"/>
        <v>2972.5352096528682</v>
      </c>
      <c r="AA330" s="16">
        <f t="shared" si="588"/>
        <v>342.53520965286816</v>
      </c>
      <c r="AB330" s="16">
        <f t="shared" si="589"/>
        <v>2215.5314374431373</v>
      </c>
      <c r="AC330" s="15">
        <f t="shared" si="569"/>
        <v>4.5848355451969969E-2</v>
      </c>
      <c r="AD330" s="15">
        <f t="shared" si="570"/>
        <v>1.1992624151289988E-2</v>
      </c>
      <c r="AE330" s="15">
        <f t="shared" si="571"/>
        <v>1.9115055013239957E-2</v>
      </c>
      <c r="AF330" s="15">
        <f t="shared" si="590"/>
        <v>2.5652011538833303E-2</v>
      </c>
      <c r="AH330" s="21"/>
    </row>
    <row r="331" spans="1:34" ht="20.5" thickBot="1" x14ac:dyDescent="0.25">
      <c r="A331" s="8">
        <v>94</v>
      </c>
      <c r="B331" s="9" t="s">
        <v>503</v>
      </c>
      <c r="C331" s="10" t="s">
        <v>504</v>
      </c>
      <c r="D331" s="10" t="s">
        <v>92</v>
      </c>
      <c r="E331" s="11">
        <v>0</v>
      </c>
      <c r="F331" s="11">
        <v>0.60599999999999998</v>
      </c>
      <c r="G331" s="11"/>
      <c r="H331" s="11"/>
      <c r="I331" s="11">
        <f t="shared" si="506"/>
        <v>0</v>
      </c>
      <c r="J331" s="11">
        <f t="shared" si="507"/>
        <v>0.60599999999999998</v>
      </c>
      <c r="K331" s="12">
        <v>5607.79</v>
      </c>
      <c r="L331" s="12">
        <v>3501.61</v>
      </c>
      <c r="M331" s="12">
        <v>2121.98</v>
      </c>
      <c r="N331" s="12">
        <v>1600.6612511999999</v>
      </c>
      <c r="O331" s="12">
        <v>217.690956</v>
      </c>
      <c r="P331" s="12">
        <v>0</v>
      </c>
      <c r="Q331" s="12">
        <v>0</v>
      </c>
      <c r="R331" s="12">
        <v>73.579543127999997</v>
      </c>
      <c r="S331" s="12">
        <v>166.02418450296</v>
      </c>
      <c r="T331" s="13">
        <v>64.021255708334394</v>
      </c>
      <c r="V331" s="12">
        <v>4006.43</v>
      </c>
      <c r="W331" s="12">
        <v>1795.9057247999999</v>
      </c>
    </row>
    <row r="332" spans="1:34" x14ac:dyDescent="0.2">
      <c r="A332" s="63"/>
      <c r="B332" s="64" t="s">
        <v>187</v>
      </c>
      <c r="C332" s="65" t="s">
        <v>188</v>
      </c>
      <c r="D332" s="65" t="s">
        <v>92</v>
      </c>
      <c r="E332" s="66">
        <v>0.33600000000000002</v>
      </c>
      <c r="F332" s="66">
        <v>0.20361599999999999</v>
      </c>
      <c r="G332" s="66"/>
      <c r="H332" s="66"/>
      <c r="I332" s="66">
        <f t="shared" si="506"/>
        <v>0</v>
      </c>
      <c r="J332" s="66">
        <f t="shared" si="507"/>
        <v>0.20361599999999999</v>
      </c>
      <c r="K332" s="1">
        <v>45.7</v>
      </c>
      <c r="L332" s="1">
        <v>45.7</v>
      </c>
      <c r="M332" s="1">
        <v>9.3052512000000007</v>
      </c>
      <c r="N332" s="1">
        <v>9.3052512000000007</v>
      </c>
      <c r="O332" s="1"/>
      <c r="P332" s="1"/>
      <c r="Q332" s="1"/>
      <c r="R332" s="1"/>
      <c r="S332" s="1"/>
      <c r="T332" s="1"/>
      <c r="V332" s="1">
        <v>52.8</v>
      </c>
      <c r="W332" s="1">
        <v>10.7509248</v>
      </c>
      <c r="X332" s="15">
        <f t="shared" ref="X332:X333" si="591">V332/L332</f>
        <v>1.1553610503282274</v>
      </c>
      <c r="Y332" s="15">
        <f t="shared" ref="Y332:Y333" si="592">X332-AF332</f>
        <v>1.1297090387893942</v>
      </c>
      <c r="Z332" s="16">
        <f t="shared" ref="Z332:Z333" si="593">K332*Y332</f>
        <v>51.627703072675317</v>
      </c>
      <c r="AA332" s="16">
        <f t="shared" ref="AA332:AA333" si="594">Z332-K332</f>
        <v>5.9277030726753139</v>
      </c>
      <c r="AB332" s="16">
        <f t="shared" ref="AB332:AB333" si="595">J332*AA332</f>
        <v>1.2069751888458566</v>
      </c>
      <c r="AC332" s="15">
        <f t="shared" si="569"/>
        <v>4.5848355451969969E-2</v>
      </c>
      <c r="AD332" s="15">
        <f t="shared" si="570"/>
        <v>1.1992624151289988E-2</v>
      </c>
      <c r="AE332" s="15">
        <f t="shared" si="571"/>
        <v>1.9115055013239957E-2</v>
      </c>
      <c r="AF332" s="15">
        <f t="shared" ref="AF332:AF333" si="596">AVERAGE(AC332:AE332)</f>
        <v>2.5652011538833303E-2</v>
      </c>
      <c r="AH332" s="21"/>
    </row>
    <row r="333" spans="1:34" ht="15" thickBot="1" x14ac:dyDescent="0.25">
      <c r="A333" s="63"/>
      <c r="B333" s="64" t="s">
        <v>505</v>
      </c>
      <c r="C333" s="65" t="s">
        <v>506</v>
      </c>
      <c r="D333" s="65" t="s">
        <v>92</v>
      </c>
      <c r="E333" s="66">
        <v>1.01</v>
      </c>
      <c r="F333" s="66">
        <v>0.61206000000000005</v>
      </c>
      <c r="G333" s="66"/>
      <c r="H333" s="66"/>
      <c r="I333" s="66">
        <f t="shared" si="506"/>
        <v>0</v>
      </c>
      <c r="J333" s="66">
        <f t="shared" si="507"/>
        <v>0.61206000000000005</v>
      </c>
      <c r="K333" s="1">
        <v>2600</v>
      </c>
      <c r="L333" s="1">
        <v>2600</v>
      </c>
      <c r="M333" s="1">
        <v>1591.356</v>
      </c>
      <c r="N333" s="1">
        <v>1591.356</v>
      </c>
      <c r="O333" s="1"/>
      <c r="P333" s="1"/>
      <c r="Q333" s="1"/>
      <c r="R333" s="1"/>
      <c r="S333" s="1"/>
      <c r="T333" s="1"/>
      <c r="V333" s="1">
        <v>2860</v>
      </c>
      <c r="W333" s="1">
        <v>1785.1548</v>
      </c>
      <c r="X333" s="15">
        <f t="shared" si="591"/>
        <v>1.1000000000000001</v>
      </c>
      <c r="Y333" s="15">
        <f t="shared" si="592"/>
        <v>1.0743479884611669</v>
      </c>
      <c r="Z333" s="16">
        <f t="shared" si="593"/>
        <v>2793.3047699990339</v>
      </c>
      <c r="AA333" s="16">
        <f t="shared" si="594"/>
        <v>193.30476999903385</v>
      </c>
      <c r="AB333" s="16">
        <f t="shared" si="595"/>
        <v>118.31411752560867</v>
      </c>
      <c r="AC333" s="15">
        <f t="shared" si="569"/>
        <v>4.5848355451969969E-2</v>
      </c>
      <c r="AD333" s="15">
        <f t="shared" si="570"/>
        <v>1.1992624151289988E-2</v>
      </c>
      <c r="AE333" s="15">
        <f t="shared" si="571"/>
        <v>1.9115055013239957E-2</v>
      </c>
      <c r="AF333" s="15">
        <f t="shared" si="596"/>
        <v>2.5652011538833303E-2</v>
      </c>
      <c r="AH333" s="21"/>
    </row>
    <row r="334" spans="1:34" ht="20.5" thickBot="1" x14ac:dyDescent="0.25">
      <c r="A334" s="8">
        <v>95</v>
      </c>
      <c r="B334" s="9" t="s">
        <v>507</v>
      </c>
      <c r="C334" s="10" t="s">
        <v>508</v>
      </c>
      <c r="D334" s="10" t="s">
        <v>92</v>
      </c>
      <c r="E334" s="11">
        <v>0</v>
      </c>
      <c r="F334" s="11">
        <v>42.628999999999998</v>
      </c>
      <c r="G334" s="11"/>
      <c r="H334" s="11"/>
      <c r="I334" s="11">
        <f t="shared" si="506"/>
        <v>0</v>
      </c>
      <c r="J334" s="11">
        <f t="shared" si="507"/>
        <v>42.628999999999998</v>
      </c>
      <c r="K334" s="12">
        <v>3507.75</v>
      </c>
      <c r="L334" s="12">
        <v>3401.94</v>
      </c>
      <c r="M334" s="12">
        <v>145021.29999999999</v>
      </c>
      <c r="N334" s="12">
        <v>112284.6794275</v>
      </c>
      <c r="O334" s="12">
        <v>13670.2123023</v>
      </c>
      <c r="P334" s="12">
        <v>0</v>
      </c>
      <c r="Q334" s="12">
        <v>0</v>
      </c>
      <c r="R334" s="12">
        <v>4620.5317581773998</v>
      </c>
      <c r="S334" s="12">
        <v>10425.724114472099</v>
      </c>
      <c r="T334" s="13">
        <v>4020.30554449293</v>
      </c>
      <c r="V334" s="12">
        <v>3887.07</v>
      </c>
      <c r="W334" s="12">
        <v>125970.40016</v>
      </c>
    </row>
    <row r="335" spans="1:34" x14ac:dyDescent="0.2">
      <c r="A335" s="63"/>
      <c r="B335" s="64" t="s">
        <v>187</v>
      </c>
      <c r="C335" s="65" t="s">
        <v>188</v>
      </c>
      <c r="D335" s="65" t="s">
        <v>92</v>
      </c>
      <c r="E335" s="66">
        <v>0.17499999999999999</v>
      </c>
      <c r="F335" s="66">
        <v>7.4600749999999998</v>
      </c>
      <c r="G335" s="66"/>
      <c r="H335" s="66"/>
      <c r="I335" s="66">
        <f t="shared" si="506"/>
        <v>0</v>
      </c>
      <c r="J335" s="66">
        <f t="shared" si="507"/>
        <v>7.4600749999999998</v>
      </c>
      <c r="K335" s="1">
        <v>45.7</v>
      </c>
      <c r="L335" s="1">
        <v>45.7</v>
      </c>
      <c r="M335" s="1">
        <v>340.92542750000001</v>
      </c>
      <c r="N335" s="1">
        <v>340.92542750000001</v>
      </c>
      <c r="O335" s="1"/>
      <c r="P335" s="1"/>
      <c r="Q335" s="1"/>
      <c r="R335" s="1"/>
      <c r="S335" s="1"/>
      <c r="T335" s="1"/>
      <c r="V335" s="1">
        <v>52.8</v>
      </c>
      <c r="W335" s="1">
        <v>393.89195999999998</v>
      </c>
      <c r="X335" s="15">
        <f t="shared" ref="X335:X336" si="597">V335/L335</f>
        <v>1.1553610503282274</v>
      </c>
      <c r="Y335" s="15">
        <f t="shared" ref="Y335:Y336" si="598">X335-AF335</f>
        <v>1.1297090387893942</v>
      </c>
      <c r="Z335" s="16">
        <f t="shared" ref="Z335:Z336" si="599">K335*Y335</f>
        <v>51.627703072675317</v>
      </c>
      <c r="AA335" s="16">
        <f t="shared" ref="AA335:AA336" si="600">Z335-K335</f>
        <v>5.9277030726753139</v>
      </c>
      <c r="AB335" s="16">
        <f t="shared" ref="AB335:AB336" si="601">J335*AA335</f>
        <v>44.221109499888293</v>
      </c>
      <c r="AC335" s="15">
        <f t="shared" si="569"/>
        <v>4.5848355451969969E-2</v>
      </c>
      <c r="AD335" s="15">
        <f t="shared" si="570"/>
        <v>1.1992624151289988E-2</v>
      </c>
      <c r="AE335" s="15">
        <f t="shared" si="571"/>
        <v>1.9115055013239957E-2</v>
      </c>
      <c r="AF335" s="15">
        <f t="shared" ref="AF335:AF336" si="602">AVERAGE(AC335:AE335)</f>
        <v>2.5652011538833303E-2</v>
      </c>
      <c r="AH335" s="21"/>
    </row>
    <row r="336" spans="1:34" ht="15" thickBot="1" x14ac:dyDescent="0.25">
      <c r="A336" s="63"/>
      <c r="B336" s="64" t="s">
        <v>505</v>
      </c>
      <c r="C336" s="65" t="s">
        <v>506</v>
      </c>
      <c r="D336" s="65" t="s">
        <v>92</v>
      </c>
      <c r="E336" s="66">
        <v>1.01</v>
      </c>
      <c r="F336" s="66">
        <v>43.055289999999999</v>
      </c>
      <c r="G336" s="66"/>
      <c r="H336" s="66"/>
      <c r="I336" s="66">
        <f t="shared" si="506"/>
        <v>0</v>
      </c>
      <c r="J336" s="66">
        <f t="shared" si="507"/>
        <v>43.055289999999999</v>
      </c>
      <c r="K336" s="1">
        <v>2600</v>
      </c>
      <c r="L336" s="1">
        <v>2600</v>
      </c>
      <c r="M336" s="1">
        <v>111943.754</v>
      </c>
      <c r="N336" s="1">
        <v>111943.754</v>
      </c>
      <c r="O336" s="1"/>
      <c r="P336" s="1"/>
      <c r="Q336" s="1"/>
      <c r="R336" s="1"/>
      <c r="S336" s="1"/>
      <c r="T336" s="1"/>
      <c r="V336" s="1">
        <v>2860</v>
      </c>
      <c r="W336" s="1">
        <v>125576.5082</v>
      </c>
      <c r="X336" s="15">
        <f t="shared" si="597"/>
        <v>1.1000000000000001</v>
      </c>
      <c r="Y336" s="15">
        <f t="shared" si="598"/>
        <v>1.0743479884611669</v>
      </c>
      <c r="Z336" s="16">
        <f t="shared" si="599"/>
        <v>2793.3047699990339</v>
      </c>
      <c r="AA336" s="16">
        <f t="shared" si="600"/>
        <v>193.30476999903385</v>
      </c>
      <c r="AB336" s="16">
        <f t="shared" si="601"/>
        <v>8322.7929306917013</v>
      </c>
      <c r="AC336" s="15">
        <f t="shared" si="569"/>
        <v>4.5848355451969969E-2</v>
      </c>
      <c r="AD336" s="15">
        <f t="shared" si="570"/>
        <v>1.1992624151289988E-2</v>
      </c>
      <c r="AE336" s="15">
        <f t="shared" si="571"/>
        <v>1.9115055013239957E-2</v>
      </c>
      <c r="AF336" s="15">
        <f t="shared" si="602"/>
        <v>2.5652011538833303E-2</v>
      </c>
      <c r="AH336" s="21"/>
    </row>
    <row r="337" spans="1:34" x14ac:dyDescent="0.2">
      <c r="A337" s="67">
        <v>96</v>
      </c>
      <c r="B337" s="68" t="s">
        <v>509</v>
      </c>
      <c r="C337" s="69" t="s">
        <v>510</v>
      </c>
      <c r="D337" s="69" t="s">
        <v>92</v>
      </c>
      <c r="E337" s="70">
        <v>0</v>
      </c>
      <c r="F337" s="70">
        <v>0.60599999999999998</v>
      </c>
      <c r="G337" s="70"/>
      <c r="H337" s="70"/>
      <c r="I337" s="70">
        <f t="shared" ref="I337:I400" si="603">H337*0.5</f>
        <v>0</v>
      </c>
      <c r="J337" s="70">
        <f t="shared" ref="J337:J400" si="604">F337-G337-I337</f>
        <v>0.60599999999999998</v>
      </c>
      <c r="K337" s="71">
        <v>103.51</v>
      </c>
      <c r="L337" s="71">
        <v>482.03</v>
      </c>
      <c r="M337" s="71">
        <v>292.11</v>
      </c>
      <c r="N337" s="71">
        <v>0</v>
      </c>
      <c r="O337" s="71">
        <v>121.97871000000001</v>
      </c>
      <c r="P337" s="71">
        <v>0</v>
      </c>
      <c r="Q337" s="71">
        <v>0</v>
      </c>
      <c r="R337" s="71">
        <v>41.228803980000002</v>
      </c>
      <c r="S337" s="71">
        <v>93.028282968599996</v>
      </c>
      <c r="T337" s="72">
        <v>35.873011572804003</v>
      </c>
      <c r="V337" s="71">
        <v>577.12</v>
      </c>
      <c r="W337" s="71">
        <v>0</v>
      </c>
    </row>
    <row r="338" spans="1:34" ht="20" x14ac:dyDescent="0.2">
      <c r="A338" s="87">
        <v>97</v>
      </c>
      <c r="B338" s="88" t="s">
        <v>511</v>
      </c>
      <c r="C338" s="89" t="s">
        <v>512</v>
      </c>
      <c r="D338" s="89" t="s">
        <v>92</v>
      </c>
      <c r="E338" s="90">
        <v>0</v>
      </c>
      <c r="F338" s="90">
        <v>6.4039999999999999</v>
      </c>
      <c r="G338" s="90"/>
      <c r="H338" s="90"/>
      <c r="I338" s="90">
        <f t="shared" si="603"/>
        <v>0</v>
      </c>
      <c r="J338" s="90">
        <f t="shared" si="604"/>
        <v>6.4039999999999999</v>
      </c>
      <c r="K338" s="91">
        <v>103.51</v>
      </c>
      <c r="L338" s="91">
        <v>292.79000000000002</v>
      </c>
      <c r="M338" s="91">
        <v>1875.03</v>
      </c>
      <c r="N338" s="91">
        <v>0</v>
      </c>
      <c r="O338" s="91">
        <v>782.96584800000005</v>
      </c>
      <c r="P338" s="91">
        <v>0</v>
      </c>
      <c r="Q338" s="91">
        <v>0</v>
      </c>
      <c r="R338" s="91">
        <v>264.64245662399998</v>
      </c>
      <c r="S338" s="91">
        <v>597.13673363568</v>
      </c>
      <c r="T338" s="92">
        <v>230.26430535635501</v>
      </c>
      <c r="V338" s="91">
        <v>350.54</v>
      </c>
      <c r="W338" s="91">
        <v>0</v>
      </c>
    </row>
    <row r="339" spans="1:34" ht="20" x14ac:dyDescent="0.2">
      <c r="A339" s="87">
        <v>98</v>
      </c>
      <c r="B339" s="88" t="s">
        <v>513</v>
      </c>
      <c r="C339" s="89" t="s">
        <v>514</v>
      </c>
      <c r="D339" s="89" t="s">
        <v>92</v>
      </c>
      <c r="E339" s="90">
        <v>0</v>
      </c>
      <c r="F339" s="90">
        <v>99.468999999999994</v>
      </c>
      <c r="G339" s="90"/>
      <c r="H339" s="90"/>
      <c r="I339" s="90">
        <f t="shared" si="603"/>
        <v>0</v>
      </c>
      <c r="J339" s="90">
        <f t="shared" si="604"/>
        <v>99.468999999999994</v>
      </c>
      <c r="K339" s="91">
        <v>103.51</v>
      </c>
      <c r="L339" s="91">
        <v>73.2</v>
      </c>
      <c r="M339" s="91">
        <v>7281.13</v>
      </c>
      <c r="N339" s="91">
        <v>0</v>
      </c>
      <c r="O339" s="91">
        <v>3040.3197194999998</v>
      </c>
      <c r="P339" s="91">
        <v>0</v>
      </c>
      <c r="Q339" s="91">
        <v>0</v>
      </c>
      <c r="R339" s="91">
        <v>1027.6280651909999</v>
      </c>
      <c r="S339" s="91">
        <v>2318.73023727387</v>
      </c>
      <c r="T339" s="92">
        <v>894.13492307508204</v>
      </c>
      <c r="V339" s="91">
        <v>87.64</v>
      </c>
      <c r="W339" s="91">
        <v>0</v>
      </c>
    </row>
    <row r="340" spans="1:34" ht="15" thickBot="1" x14ac:dyDescent="0.25">
      <c r="A340" s="73">
        <v>99</v>
      </c>
      <c r="B340" s="74">
        <v>631362021</v>
      </c>
      <c r="C340" s="75" t="s">
        <v>516</v>
      </c>
      <c r="D340" s="75" t="s">
        <v>139</v>
      </c>
      <c r="E340" s="76">
        <v>0</v>
      </c>
      <c r="F340" s="76">
        <v>4.0650000000000004</v>
      </c>
      <c r="G340" s="76"/>
      <c r="H340" s="76"/>
      <c r="I340" s="76">
        <f t="shared" si="603"/>
        <v>0</v>
      </c>
      <c r="J340" s="76">
        <f t="shared" si="604"/>
        <v>4.0650000000000004</v>
      </c>
      <c r="K340" s="77">
        <v>36802.589999999997</v>
      </c>
      <c r="L340" s="77">
        <v>30183.09</v>
      </c>
      <c r="M340" s="77">
        <v>122694.26</v>
      </c>
      <c r="N340" s="77">
        <v>100587.40155495</v>
      </c>
      <c r="O340" s="77">
        <v>9231.3796364999998</v>
      </c>
      <c r="P340" s="77">
        <v>0</v>
      </c>
      <c r="Q340" s="77">
        <v>0</v>
      </c>
      <c r="R340" s="77">
        <v>3120.206317137</v>
      </c>
      <c r="S340" s="77">
        <v>7040.4039935730898</v>
      </c>
      <c r="T340" s="78">
        <v>2714.8785926094101</v>
      </c>
      <c r="V340" s="77">
        <v>49901.79</v>
      </c>
      <c r="W340" s="77">
        <v>176382.94842930001</v>
      </c>
    </row>
    <row r="341" spans="1:34" x14ac:dyDescent="0.2">
      <c r="A341" s="63"/>
      <c r="B341" s="64" t="s">
        <v>517</v>
      </c>
      <c r="C341" s="65" t="s">
        <v>518</v>
      </c>
      <c r="D341" s="65" t="s">
        <v>98</v>
      </c>
      <c r="E341" s="66">
        <v>3.74</v>
      </c>
      <c r="F341" s="66">
        <v>15.203099999999999</v>
      </c>
      <c r="G341" s="66"/>
      <c r="H341" s="66"/>
      <c r="I341" s="66">
        <f t="shared" si="603"/>
        <v>0</v>
      </c>
      <c r="J341" s="66">
        <f t="shared" si="604"/>
        <v>15.203099999999999</v>
      </c>
      <c r="K341" s="1">
        <v>40.4</v>
      </c>
      <c r="L341" s="1">
        <v>40.4</v>
      </c>
      <c r="M341" s="1">
        <v>614.20524</v>
      </c>
      <c r="N341" s="1">
        <v>614.20524</v>
      </c>
      <c r="O341" s="1"/>
      <c r="P341" s="1"/>
      <c r="Q341" s="1"/>
      <c r="R341" s="1"/>
      <c r="S341" s="1"/>
      <c r="T341" s="1"/>
      <c r="V341" s="1">
        <v>60.5</v>
      </c>
      <c r="W341" s="1">
        <v>919.78755000000001</v>
      </c>
      <c r="X341" s="15">
        <f t="shared" ref="X341:X342" si="605">V341/L341</f>
        <v>1.4975247524752475</v>
      </c>
      <c r="Y341" s="15">
        <f t="shared" ref="Y341:Y342" si="606">X341-AF341</f>
        <v>1.4718727409364143</v>
      </c>
      <c r="Z341" s="16">
        <f t="shared" ref="Z341:Z342" si="607">K341*Y341</f>
        <v>59.463658733831139</v>
      </c>
      <c r="AA341" s="16">
        <f t="shared" ref="AA341:AA342" si="608">Z341-K341</f>
        <v>19.06365873383114</v>
      </c>
      <c r="AB341" s="16">
        <f t="shared" ref="AB341:AB342" si="609">J341*AA341</f>
        <v>289.8267100963082</v>
      </c>
      <c r="AC341" s="15">
        <f t="shared" ref="AC341:AC348" si="610">104.584835545197%-100%</f>
        <v>4.5848355451969969E-2</v>
      </c>
      <c r="AD341" s="15">
        <f t="shared" ref="AD341:AD348" si="611">101.199262415129%-100%</f>
        <v>1.1992624151289988E-2</v>
      </c>
      <c r="AE341" s="15">
        <f t="shared" ref="AE341:AE348" si="612">101.911505501324%-100%</f>
        <v>1.9115055013239957E-2</v>
      </c>
      <c r="AF341" s="15">
        <f t="shared" ref="AF341:AF342" si="613">AVERAGE(AC341:AE341)</f>
        <v>2.5652011538833303E-2</v>
      </c>
      <c r="AH341" s="21"/>
    </row>
    <row r="342" spans="1:34" ht="15" thickBot="1" x14ac:dyDescent="0.25">
      <c r="A342" s="63"/>
      <c r="B342" s="64" t="s">
        <v>519</v>
      </c>
      <c r="C342" s="65" t="s">
        <v>520</v>
      </c>
      <c r="D342" s="65" t="s">
        <v>38</v>
      </c>
      <c r="E342" s="66">
        <v>501.91127</v>
      </c>
      <c r="F342" s="66">
        <v>2040.26931255</v>
      </c>
      <c r="G342" s="66"/>
      <c r="H342" s="66"/>
      <c r="I342" s="66">
        <f t="shared" si="603"/>
        <v>0</v>
      </c>
      <c r="J342" s="66">
        <f t="shared" si="604"/>
        <v>2040.26931255</v>
      </c>
      <c r="K342" s="1">
        <v>49</v>
      </c>
      <c r="L342" s="1">
        <v>49</v>
      </c>
      <c r="M342" s="1">
        <v>99973.196314949993</v>
      </c>
      <c r="N342" s="1">
        <v>99973.196314949993</v>
      </c>
      <c r="O342" s="1"/>
      <c r="P342" s="1"/>
      <c r="Q342" s="1"/>
      <c r="R342" s="1"/>
      <c r="S342" s="1"/>
      <c r="T342" s="1"/>
      <c r="V342" s="1">
        <v>86</v>
      </c>
      <c r="W342" s="1">
        <v>175463.16087930001</v>
      </c>
      <c r="X342" s="15">
        <f t="shared" si="605"/>
        <v>1.7551020408163265</v>
      </c>
      <c r="Y342" s="15">
        <f t="shared" si="606"/>
        <v>1.7294500292774933</v>
      </c>
      <c r="Z342" s="16">
        <f t="shared" si="607"/>
        <v>84.743051434597163</v>
      </c>
      <c r="AA342" s="16">
        <f t="shared" si="608"/>
        <v>35.743051434597163</v>
      </c>
      <c r="AB342" s="16">
        <f t="shared" si="609"/>
        <v>72925.450978904846</v>
      </c>
      <c r="AC342" s="15">
        <f t="shared" si="610"/>
        <v>4.5848355451969969E-2</v>
      </c>
      <c r="AD342" s="15">
        <f t="shared" si="611"/>
        <v>1.1992624151289988E-2</v>
      </c>
      <c r="AE342" s="15">
        <f t="shared" si="612"/>
        <v>1.9115055013239957E-2</v>
      </c>
      <c r="AF342" s="15">
        <f t="shared" si="613"/>
        <v>2.5652011538833303E-2</v>
      </c>
      <c r="AH342" s="21"/>
    </row>
    <row r="343" spans="1:34" ht="15" thickBot="1" x14ac:dyDescent="0.25">
      <c r="A343" s="8">
        <v>100</v>
      </c>
      <c r="B343" s="9" t="s">
        <v>521</v>
      </c>
      <c r="C343" s="10" t="s">
        <v>522</v>
      </c>
      <c r="D343" s="10" t="s">
        <v>38</v>
      </c>
      <c r="E343" s="11">
        <v>0</v>
      </c>
      <c r="F343" s="11">
        <v>43.44</v>
      </c>
      <c r="G343" s="11"/>
      <c r="H343" s="11"/>
      <c r="I343" s="11">
        <f t="shared" si="603"/>
        <v>0</v>
      </c>
      <c r="J343" s="11">
        <f t="shared" si="604"/>
        <v>43.44</v>
      </c>
      <c r="K343" s="12">
        <v>369.18</v>
      </c>
      <c r="L343" s="12"/>
      <c r="M343" s="12"/>
      <c r="N343" s="12"/>
      <c r="O343" s="12"/>
      <c r="P343" s="12"/>
      <c r="Q343" s="12"/>
      <c r="R343" s="12"/>
      <c r="S343" s="12"/>
      <c r="T343" s="13"/>
      <c r="V343" s="12"/>
      <c r="W343" s="12">
        <v>12734.436</v>
      </c>
    </row>
    <row r="344" spans="1:34" ht="30.5" thickBot="1" x14ac:dyDescent="0.25">
      <c r="A344" s="63"/>
      <c r="B344" s="64">
        <v>58915121</v>
      </c>
      <c r="C344" s="65" t="s">
        <v>4611</v>
      </c>
      <c r="D344" s="65" t="s">
        <v>92</v>
      </c>
      <c r="E344" s="66">
        <v>0.21479000000000001</v>
      </c>
      <c r="F344" s="66">
        <f>F343*0.05</f>
        <v>2.1720000000000002</v>
      </c>
      <c r="G344" s="66"/>
      <c r="H344" s="66"/>
      <c r="I344" s="66">
        <f t="shared" si="603"/>
        <v>0</v>
      </c>
      <c r="J344" s="66">
        <f t="shared" si="604"/>
        <v>2.1720000000000002</v>
      </c>
      <c r="K344" s="1">
        <v>5030</v>
      </c>
      <c r="L344" s="1">
        <v>5030</v>
      </c>
      <c r="M344" s="1">
        <v>1044.845955</v>
      </c>
      <c r="N344" s="1">
        <v>1044.845955</v>
      </c>
      <c r="O344" s="1"/>
      <c r="P344" s="1"/>
      <c r="Q344" s="1"/>
      <c r="R344" s="1"/>
      <c r="S344" s="1"/>
      <c r="T344" s="1"/>
      <c r="V344" s="1">
        <v>5770</v>
      </c>
      <c r="W344" s="1">
        <v>1378.3074300000001</v>
      </c>
      <c r="X344" s="15">
        <f t="shared" ref="X344" si="614">V344/L344</f>
        <v>1.1471172962226641</v>
      </c>
      <c r="Y344" s="15">
        <f t="shared" ref="Y344" si="615">X344-AF344</f>
        <v>1.1214652846838309</v>
      </c>
      <c r="Z344" s="16">
        <f t="shared" ref="Z344" si="616">K344*Y344</f>
        <v>5640.9703819596698</v>
      </c>
      <c r="AA344" s="16">
        <f t="shared" ref="AA344" si="617">Z344-K344</f>
        <v>610.97038195966979</v>
      </c>
      <c r="AB344" s="16">
        <f t="shared" ref="AB344" si="618">J344*AA344</f>
        <v>1327.0276696164028</v>
      </c>
      <c r="AC344" s="15">
        <f t="shared" si="610"/>
        <v>4.5848355451969969E-2</v>
      </c>
      <c r="AD344" s="15">
        <f t="shared" si="611"/>
        <v>1.1992624151289988E-2</v>
      </c>
      <c r="AE344" s="15">
        <f t="shared" si="612"/>
        <v>1.9115055013239957E-2</v>
      </c>
      <c r="AF344" s="15">
        <f t="shared" ref="AF344" si="619">AVERAGE(AC344:AE344)</f>
        <v>2.5652011538833303E-2</v>
      </c>
      <c r="AG344" s="17" t="s">
        <v>4790</v>
      </c>
      <c r="AH344" s="21"/>
    </row>
    <row r="345" spans="1:34" ht="15" thickBot="1" x14ac:dyDescent="0.25">
      <c r="A345" s="8">
        <v>101</v>
      </c>
      <c r="B345" s="9" t="s">
        <v>523</v>
      </c>
      <c r="C345" s="10" t="s">
        <v>524</v>
      </c>
      <c r="D345" s="10" t="s">
        <v>38</v>
      </c>
      <c r="E345" s="11">
        <v>0</v>
      </c>
      <c r="F345" s="11">
        <v>153.6</v>
      </c>
      <c r="G345" s="11"/>
      <c r="H345" s="11"/>
      <c r="I345" s="11">
        <f t="shared" si="603"/>
        <v>0</v>
      </c>
      <c r="J345" s="11">
        <f t="shared" si="604"/>
        <v>153.6</v>
      </c>
      <c r="K345" s="12">
        <v>409.43</v>
      </c>
      <c r="L345" s="12"/>
      <c r="M345" s="12">
        <v>62888.45</v>
      </c>
      <c r="N345" s="12">
        <v>0</v>
      </c>
      <c r="O345" s="12">
        <v>0</v>
      </c>
      <c r="P345" s="12">
        <v>0</v>
      </c>
      <c r="Q345" s="12">
        <v>0</v>
      </c>
      <c r="R345" s="12">
        <v>0</v>
      </c>
      <c r="S345" s="12">
        <v>0</v>
      </c>
      <c r="T345" s="13">
        <v>0</v>
      </c>
      <c r="V345" s="12"/>
      <c r="W345" s="12">
        <v>0</v>
      </c>
    </row>
    <row r="346" spans="1:34" ht="30.5" thickBot="1" x14ac:dyDescent="0.25">
      <c r="A346" s="63"/>
      <c r="B346" s="64">
        <v>58915121</v>
      </c>
      <c r="C346" s="65" t="s">
        <v>4611</v>
      </c>
      <c r="D346" s="65" t="s">
        <v>92</v>
      </c>
      <c r="E346" s="66">
        <v>0.21479000000000001</v>
      </c>
      <c r="F346" s="66">
        <f>F345*0.06</f>
        <v>9.2159999999999993</v>
      </c>
      <c r="G346" s="66"/>
      <c r="H346" s="66"/>
      <c r="I346" s="66">
        <f t="shared" si="603"/>
        <v>0</v>
      </c>
      <c r="J346" s="66">
        <f t="shared" si="604"/>
        <v>9.2159999999999993</v>
      </c>
      <c r="K346" s="1">
        <v>5030</v>
      </c>
      <c r="L346" s="1">
        <v>5030</v>
      </c>
      <c r="M346" s="1">
        <v>1044.845955</v>
      </c>
      <c r="N346" s="1">
        <v>1044.845955</v>
      </c>
      <c r="O346" s="1"/>
      <c r="P346" s="1"/>
      <c r="Q346" s="1"/>
      <c r="R346" s="1"/>
      <c r="S346" s="1"/>
      <c r="T346" s="1"/>
      <c r="V346" s="1">
        <v>5770</v>
      </c>
      <c r="W346" s="1">
        <v>1378.3074300000001</v>
      </c>
      <c r="X346" s="15">
        <f t="shared" ref="X346" si="620">V346/L346</f>
        <v>1.1471172962226641</v>
      </c>
      <c r="Y346" s="15">
        <f t="shared" ref="Y346" si="621">X346-AF346</f>
        <v>1.1214652846838309</v>
      </c>
      <c r="Z346" s="16">
        <f t="shared" ref="Z346" si="622">K346*Y346</f>
        <v>5640.9703819596698</v>
      </c>
      <c r="AA346" s="16">
        <f t="shared" ref="AA346" si="623">Z346-K346</f>
        <v>610.97038195966979</v>
      </c>
      <c r="AB346" s="16">
        <f t="shared" ref="AB346" si="624">J346*AA346</f>
        <v>5630.7030401403163</v>
      </c>
      <c r="AC346" s="15">
        <f t="shared" si="610"/>
        <v>4.5848355451969969E-2</v>
      </c>
      <c r="AD346" s="15">
        <f t="shared" si="611"/>
        <v>1.1992624151289988E-2</v>
      </c>
      <c r="AE346" s="15">
        <f t="shared" si="612"/>
        <v>1.9115055013239957E-2</v>
      </c>
      <c r="AF346" s="15">
        <f t="shared" ref="AF346" si="625">AVERAGE(AC346:AE346)</f>
        <v>2.5652011538833303E-2</v>
      </c>
      <c r="AG346" s="17" t="s">
        <v>4790</v>
      </c>
      <c r="AH346" s="21"/>
    </row>
    <row r="347" spans="1:34" ht="15" thickBot="1" x14ac:dyDescent="0.25">
      <c r="A347" s="8">
        <v>102</v>
      </c>
      <c r="B347" s="9" t="s">
        <v>525</v>
      </c>
      <c r="C347" s="10" t="s">
        <v>526</v>
      </c>
      <c r="D347" s="10" t="s">
        <v>38</v>
      </c>
      <c r="E347" s="11">
        <v>0</v>
      </c>
      <c r="F347" s="11">
        <v>278.79000000000002</v>
      </c>
      <c r="G347" s="11"/>
      <c r="H347" s="11"/>
      <c r="I347" s="11">
        <f t="shared" si="603"/>
        <v>0</v>
      </c>
      <c r="J347" s="11">
        <f t="shared" si="604"/>
        <v>278.79000000000002</v>
      </c>
      <c r="K347" s="12">
        <v>488.78</v>
      </c>
      <c r="L347" s="12"/>
      <c r="M347" s="12"/>
      <c r="N347" s="12"/>
      <c r="O347" s="12"/>
      <c r="P347" s="12"/>
      <c r="Q347" s="12"/>
      <c r="R347" s="12"/>
      <c r="S347" s="12"/>
      <c r="T347" s="13"/>
      <c r="V347" s="12"/>
      <c r="W347" s="12">
        <v>0</v>
      </c>
    </row>
    <row r="348" spans="1:34" ht="30.5" thickBot="1" x14ac:dyDescent="0.25">
      <c r="A348" s="63"/>
      <c r="B348" s="64">
        <v>58915121</v>
      </c>
      <c r="C348" s="65" t="s">
        <v>4611</v>
      </c>
      <c r="D348" s="65" t="s">
        <v>92</v>
      </c>
      <c r="E348" s="66">
        <v>0.21479000000000001</v>
      </c>
      <c r="F348" s="66">
        <f>F347*0.08</f>
        <v>22.3032</v>
      </c>
      <c r="G348" s="66"/>
      <c r="H348" s="66"/>
      <c r="I348" s="66">
        <f t="shared" si="603"/>
        <v>0</v>
      </c>
      <c r="J348" s="66">
        <f t="shared" si="604"/>
        <v>22.3032</v>
      </c>
      <c r="K348" s="1">
        <v>5030</v>
      </c>
      <c r="L348" s="1">
        <v>5030</v>
      </c>
      <c r="M348" s="1">
        <v>1044.845955</v>
      </c>
      <c r="N348" s="1">
        <v>1044.845955</v>
      </c>
      <c r="O348" s="1"/>
      <c r="P348" s="1"/>
      <c r="Q348" s="1"/>
      <c r="R348" s="1"/>
      <c r="S348" s="1"/>
      <c r="T348" s="1"/>
      <c r="V348" s="1">
        <v>5770</v>
      </c>
      <c r="W348" s="1">
        <v>1378.3074300000001</v>
      </c>
      <c r="X348" s="15">
        <f t="shared" ref="X348" si="626">V348/L348</f>
        <v>1.1471172962226641</v>
      </c>
      <c r="Y348" s="15">
        <f t="shared" ref="Y348" si="627">X348-AF348</f>
        <v>1.1214652846838309</v>
      </c>
      <c r="Z348" s="16">
        <f t="shared" ref="Z348" si="628">K348*Y348</f>
        <v>5640.9703819596698</v>
      </c>
      <c r="AA348" s="16">
        <f t="shared" ref="AA348" si="629">Z348-K348</f>
        <v>610.97038195966979</v>
      </c>
      <c r="AB348" s="16">
        <f t="shared" ref="AB348" si="630">J348*AA348</f>
        <v>13626.594622922908</v>
      </c>
      <c r="AC348" s="15">
        <f t="shared" si="610"/>
        <v>4.5848355451969969E-2</v>
      </c>
      <c r="AD348" s="15">
        <f t="shared" si="611"/>
        <v>1.1992624151289988E-2</v>
      </c>
      <c r="AE348" s="15">
        <f t="shared" si="612"/>
        <v>1.9115055013239957E-2</v>
      </c>
      <c r="AF348" s="15">
        <f t="shared" ref="AF348" si="631">AVERAGE(AC348:AE348)</f>
        <v>2.5652011538833303E-2</v>
      </c>
      <c r="AG348" s="17" t="s">
        <v>4790</v>
      </c>
      <c r="AH348" s="21"/>
    </row>
    <row r="349" spans="1:34" ht="15" thickBot="1" x14ac:dyDescent="0.25">
      <c r="A349" s="8">
        <v>103</v>
      </c>
      <c r="B349" s="9" t="s">
        <v>527</v>
      </c>
      <c r="C349" s="10" t="s">
        <v>528</v>
      </c>
      <c r="D349" s="10" t="s">
        <v>38</v>
      </c>
      <c r="E349" s="11">
        <v>0</v>
      </c>
      <c r="F349" s="11">
        <v>529.23</v>
      </c>
      <c r="G349" s="11"/>
      <c r="H349" s="11"/>
      <c r="I349" s="11">
        <f t="shared" si="603"/>
        <v>0</v>
      </c>
      <c r="J349" s="11">
        <f t="shared" si="604"/>
        <v>529.23</v>
      </c>
      <c r="K349" s="12">
        <v>16.100000000000001</v>
      </c>
      <c r="L349" s="12">
        <v>13.5</v>
      </c>
      <c r="M349" s="12">
        <v>7144.61</v>
      </c>
      <c r="N349" s="12">
        <v>2992.2664199999999</v>
      </c>
      <c r="O349" s="12">
        <v>1734.5513249999999</v>
      </c>
      <c r="P349" s="12">
        <v>0</v>
      </c>
      <c r="Q349" s="12">
        <v>0</v>
      </c>
      <c r="R349" s="12">
        <v>586.27834785000005</v>
      </c>
      <c r="S349" s="12">
        <v>1322.8729135245001</v>
      </c>
      <c r="T349" s="13">
        <v>510.11836209243</v>
      </c>
      <c r="V349" s="12">
        <v>16.89</v>
      </c>
      <c r="W349" s="12">
        <v>3842.2098000000001</v>
      </c>
    </row>
    <row r="350" spans="1:34" ht="15" thickBot="1" x14ac:dyDescent="0.25">
      <c r="A350" s="63"/>
      <c r="B350" s="64" t="s">
        <v>529</v>
      </c>
      <c r="C350" s="65" t="s">
        <v>530</v>
      </c>
      <c r="D350" s="65" t="s">
        <v>38</v>
      </c>
      <c r="E350" s="66">
        <v>1.1000000000000001</v>
      </c>
      <c r="F350" s="66">
        <v>582.15300000000002</v>
      </c>
      <c r="G350" s="66"/>
      <c r="H350" s="66"/>
      <c r="I350" s="66">
        <f t="shared" si="603"/>
        <v>0</v>
      </c>
      <c r="J350" s="66">
        <f t="shared" si="604"/>
        <v>582.15300000000002</v>
      </c>
      <c r="K350" s="1">
        <v>5.14</v>
      </c>
      <c r="L350" s="1">
        <v>5.14</v>
      </c>
      <c r="M350" s="1">
        <v>2992.2664199999999</v>
      </c>
      <c r="N350" s="1">
        <v>2992.2664199999999</v>
      </c>
      <c r="O350" s="1"/>
      <c r="P350" s="1"/>
      <c r="Q350" s="1"/>
      <c r="R350" s="1"/>
      <c r="S350" s="1"/>
      <c r="T350" s="1"/>
      <c r="V350" s="1">
        <v>6.6</v>
      </c>
      <c r="W350" s="1">
        <v>3842.2098000000001</v>
      </c>
      <c r="X350" s="15">
        <f t="shared" ref="X350" si="632">V350/L350</f>
        <v>1.284046692607004</v>
      </c>
      <c r="Y350" s="15">
        <f t="shared" ref="Y350" si="633">X350-AF350</f>
        <v>1.2583946810681708</v>
      </c>
      <c r="Z350" s="16">
        <f t="shared" ref="Z350" si="634">K350*Y350</f>
        <v>6.4681486606903977</v>
      </c>
      <c r="AA350" s="16">
        <f t="shared" ref="AA350" si="635">Z350-K350</f>
        <v>1.3281486606903981</v>
      </c>
      <c r="AB350" s="16">
        <f t="shared" ref="AB350" si="636">J350*AA350</f>
        <v>773.18572726689729</v>
      </c>
      <c r="AC350" s="15">
        <f t="shared" ref="AC350:AC360" si="637">104.584835545197%-100%</f>
        <v>4.5848355451969969E-2</v>
      </c>
      <c r="AD350" s="15">
        <f t="shared" ref="AD350:AD360" si="638">101.199262415129%-100%</f>
        <v>1.1992624151289988E-2</v>
      </c>
      <c r="AE350" s="15">
        <f t="shared" ref="AE350:AE360" si="639">101.911505501324%-100%</f>
        <v>1.9115055013239957E-2</v>
      </c>
      <c r="AF350" s="15">
        <f t="shared" ref="AF350" si="640">AVERAGE(AC350:AE350)</f>
        <v>2.5652011538833303E-2</v>
      </c>
      <c r="AH350" s="21"/>
    </row>
    <row r="351" spans="1:34" ht="20.5" thickBot="1" x14ac:dyDescent="0.25">
      <c r="A351" s="8">
        <v>104</v>
      </c>
      <c r="B351" s="9" t="s">
        <v>531</v>
      </c>
      <c r="C351" s="10" t="s">
        <v>532</v>
      </c>
      <c r="D351" s="10" t="s">
        <v>95</v>
      </c>
      <c r="E351" s="11">
        <v>0</v>
      </c>
      <c r="F351" s="11">
        <v>476.48500000000001</v>
      </c>
      <c r="G351" s="11"/>
      <c r="H351" s="11"/>
      <c r="I351" s="11">
        <f t="shared" si="603"/>
        <v>0</v>
      </c>
      <c r="J351" s="11">
        <f t="shared" si="604"/>
        <v>476.48500000000001</v>
      </c>
      <c r="K351" s="12">
        <v>20.7</v>
      </c>
      <c r="L351" s="12">
        <v>17.27</v>
      </c>
      <c r="M351" s="12">
        <v>8228.9</v>
      </c>
      <c r="N351" s="12">
        <v>3742.3131899999998</v>
      </c>
      <c r="O351" s="12">
        <v>1874.0155050000001</v>
      </c>
      <c r="P351" s="12">
        <v>0</v>
      </c>
      <c r="Q351" s="12">
        <v>0</v>
      </c>
      <c r="R351" s="12">
        <v>633.41724068999997</v>
      </c>
      <c r="S351" s="12">
        <v>1429.2366650433</v>
      </c>
      <c r="T351" s="13">
        <v>551.13371750266197</v>
      </c>
      <c r="V351" s="12">
        <v>21.91</v>
      </c>
      <c r="W351" s="12">
        <v>4938.0522975000003</v>
      </c>
    </row>
    <row r="352" spans="1:34" ht="15" thickBot="1" x14ac:dyDescent="0.25">
      <c r="A352" s="63"/>
      <c r="B352" s="64" t="s">
        <v>533</v>
      </c>
      <c r="C352" s="65" t="s">
        <v>534</v>
      </c>
      <c r="D352" s="65" t="s">
        <v>95</v>
      </c>
      <c r="E352" s="66">
        <v>1.05</v>
      </c>
      <c r="F352" s="66">
        <v>500.30925000000002</v>
      </c>
      <c r="G352" s="66"/>
      <c r="H352" s="66"/>
      <c r="I352" s="66">
        <f t="shared" si="603"/>
        <v>0</v>
      </c>
      <c r="J352" s="66">
        <f t="shared" si="604"/>
        <v>500.30925000000002</v>
      </c>
      <c r="K352" s="1">
        <v>7.48</v>
      </c>
      <c r="L352" s="1">
        <v>7.48</v>
      </c>
      <c r="M352" s="1">
        <v>3742.3131899999998</v>
      </c>
      <c r="N352" s="1">
        <v>3742.3131899999998</v>
      </c>
      <c r="O352" s="1"/>
      <c r="P352" s="1"/>
      <c r="Q352" s="1"/>
      <c r="R352" s="1"/>
      <c r="S352" s="1"/>
      <c r="T352" s="1"/>
      <c r="V352" s="1">
        <v>9.8699999999999992</v>
      </c>
      <c r="W352" s="1">
        <v>4938.0522975000003</v>
      </c>
      <c r="X352" s="15">
        <f t="shared" ref="X352" si="641">V352/L352</f>
        <v>1.3195187165775399</v>
      </c>
      <c r="Y352" s="15">
        <f t="shared" ref="Y352" si="642">X352-AF352</f>
        <v>1.2938667050387067</v>
      </c>
      <c r="Z352" s="16">
        <f t="shared" ref="Z352" si="643">K352*Y352</f>
        <v>9.6781229536895275</v>
      </c>
      <c r="AA352" s="16">
        <f t="shared" ref="AA352" si="644">Z352-K352</f>
        <v>2.198122953689527</v>
      </c>
      <c r="AB352" s="16">
        <f t="shared" ref="AB352" si="645">J352*AA352</f>
        <v>1099.7412463681922</v>
      </c>
      <c r="AC352" s="15">
        <f t="shared" si="637"/>
        <v>4.5848355451969969E-2</v>
      </c>
      <c r="AD352" s="15">
        <f t="shared" si="638"/>
        <v>1.1992624151289988E-2</v>
      </c>
      <c r="AE352" s="15">
        <f t="shared" si="639"/>
        <v>1.9115055013239957E-2</v>
      </c>
      <c r="AF352" s="15">
        <f t="shared" ref="AF352" si="646">AVERAGE(AC352:AE352)</f>
        <v>2.5652011538833303E-2</v>
      </c>
      <c r="AH352" s="21"/>
    </row>
    <row r="353" spans="1:34" ht="20.5" thickBot="1" x14ac:dyDescent="0.25">
      <c r="A353" s="8">
        <v>105</v>
      </c>
      <c r="B353" s="9" t="s">
        <v>535</v>
      </c>
      <c r="C353" s="10" t="s">
        <v>536</v>
      </c>
      <c r="D353" s="10" t="s">
        <v>38</v>
      </c>
      <c r="E353" s="11">
        <v>0</v>
      </c>
      <c r="F353" s="11">
        <v>46.61</v>
      </c>
      <c r="G353" s="11"/>
      <c r="H353" s="11"/>
      <c r="I353" s="11">
        <f t="shared" si="603"/>
        <v>0</v>
      </c>
      <c r="J353" s="11">
        <f t="shared" si="604"/>
        <v>46.61</v>
      </c>
      <c r="K353" s="12">
        <v>736.05</v>
      </c>
      <c r="L353" s="12">
        <v>657.83</v>
      </c>
      <c r="M353" s="12">
        <v>30661.46</v>
      </c>
      <c r="N353" s="12">
        <v>21951.563057200001</v>
      </c>
      <c r="O353" s="12">
        <v>3637.0482149999998</v>
      </c>
      <c r="P353" s="12">
        <v>0</v>
      </c>
      <c r="Q353" s="12">
        <v>0</v>
      </c>
      <c r="R353" s="12">
        <v>1229.32229667</v>
      </c>
      <c r="S353" s="12">
        <v>2773.8311916519001</v>
      </c>
      <c r="T353" s="13">
        <v>1069.6282384650699</v>
      </c>
      <c r="V353" s="12">
        <v>877.64</v>
      </c>
      <c r="W353" s="12">
        <v>30331.551186100001</v>
      </c>
    </row>
    <row r="354" spans="1:34" x14ac:dyDescent="0.2">
      <c r="A354" s="63"/>
      <c r="B354" s="64" t="s">
        <v>537</v>
      </c>
      <c r="C354" s="65" t="s">
        <v>538</v>
      </c>
      <c r="D354" s="65" t="s">
        <v>139</v>
      </c>
      <c r="E354" s="66">
        <v>0.13192999999999999</v>
      </c>
      <c r="F354" s="66">
        <v>6.1492573000000004</v>
      </c>
      <c r="G354" s="66"/>
      <c r="H354" s="66"/>
      <c r="I354" s="66">
        <f t="shared" si="603"/>
        <v>0</v>
      </c>
      <c r="J354" s="66">
        <f t="shared" si="604"/>
        <v>6.1492573000000004</v>
      </c>
      <c r="K354" s="1">
        <v>364</v>
      </c>
      <c r="L354" s="1">
        <v>364</v>
      </c>
      <c r="M354" s="1">
        <v>2238.3296571999999</v>
      </c>
      <c r="N354" s="1">
        <v>2238.3296571999999</v>
      </c>
      <c r="O354" s="1"/>
      <c r="P354" s="1"/>
      <c r="Q354" s="1"/>
      <c r="R354" s="1"/>
      <c r="S354" s="1"/>
      <c r="T354" s="1"/>
      <c r="V354" s="1">
        <v>457</v>
      </c>
      <c r="W354" s="1">
        <v>2810.2105861</v>
      </c>
      <c r="X354" s="15">
        <f t="shared" ref="X354:X356" si="647">V354/L354</f>
        <v>1.2554945054945055</v>
      </c>
      <c r="Y354" s="15">
        <f t="shared" ref="Y354:Y356" si="648">X354-AF354</f>
        <v>1.2298424939556722</v>
      </c>
      <c r="Z354" s="16">
        <f t="shared" ref="Z354:Z356" si="649">K354*Y354</f>
        <v>447.66266779986472</v>
      </c>
      <c r="AA354" s="16">
        <f t="shared" ref="AA354:AA356" si="650">Z354-K354</f>
        <v>83.662667799864721</v>
      </c>
      <c r="AB354" s="16">
        <f t="shared" ref="AB354:AB356" si="651">J354*AA354</f>
        <v>514.46327070579309</v>
      </c>
      <c r="AC354" s="15">
        <f t="shared" si="637"/>
        <v>4.5848355451969969E-2</v>
      </c>
      <c r="AD354" s="15">
        <f t="shared" si="638"/>
        <v>1.1992624151289988E-2</v>
      </c>
      <c r="AE354" s="15">
        <f t="shared" si="639"/>
        <v>1.9115055013239957E-2</v>
      </c>
      <c r="AF354" s="15">
        <f t="shared" ref="AF354:AF356" si="652">AVERAGE(AC354:AE354)</f>
        <v>2.5652011538833303E-2</v>
      </c>
      <c r="AH354" s="21"/>
    </row>
    <row r="355" spans="1:34" x14ac:dyDescent="0.2">
      <c r="A355" s="63"/>
      <c r="B355" s="64" t="s">
        <v>539</v>
      </c>
      <c r="C355" s="65" t="s">
        <v>540</v>
      </c>
      <c r="D355" s="65" t="s">
        <v>92</v>
      </c>
      <c r="E355" s="66">
        <v>6.0000000000000001E-3</v>
      </c>
      <c r="F355" s="66">
        <v>0.27966000000000002</v>
      </c>
      <c r="G355" s="66"/>
      <c r="H355" s="66"/>
      <c r="I355" s="66">
        <f t="shared" si="603"/>
        <v>0</v>
      </c>
      <c r="J355" s="66">
        <f t="shared" si="604"/>
        <v>0.27966000000000002</v>
      </c>
      <c r="K355" s="1">
        <v>2320</v>
      </c>
      <c r="L355" s="1">
        <v>2320</v>
      </c>
      <c r="M355" s="1">
        <v>648.81119999999999</v>
      </c>
      <c r="N355" s="1">
        <v>648.81119999999999</v>
      </c>
      <c r="O355" s="1"/>
      <c r="P355" s="1"/>
      <c r="Q355" s="1"/>
      <c r="R355" s="1"/>
      <c r="S355" s="1"/>
      <c r="T355" s="1"/>
      <c r="V355" s="1">
        <v>2530</v>
      </c>
      <c r="W355" s="1">
        <v>707.53980000000001</v>
      </c>
      <c r="X355" s="15">
        <f t="shared" si="647"/>
        <v>1.0905172413793103</v>
      </c>
      <c r="Y355" s="15">
        <f t="shared" si="648"/>
        <v>1.064865229840477</v>
      </c>
      <c r="Z355" s="16">
        <f t="shared" si="649"/>
        <v>2470.4873332299067</v>
      </c>
      <c r="AA355" s="16">
        <f t="shared" si="650"/>
        <v>150.48733322990665</v>
      </c>
      <c r="AB355" s="16">
        <f t="shared" si="651"/>
        <v>42.085287611075699</v>
      </c>
      <c r="AC355" s="15">
        <f t="shared" si="637"/>
        <v>4.5848355451969969E-2</v>
      </c>
      <c r="AD355" s="15">
        <f t="shared" si="638"/>
        <v>1.1992624151289988E-2</v>
      </c>
      <c r="AE355" s="15">
        <f t="shared" si="639"/>
        <v>1.9115055013239957E-2</v>
      </c>
      <c r="AF355" s="15">
        <f t="shared" si="652"/>
        <v>2.5652011538833303E-2</v>
      </c>
      <c r="AH355" s="21"/>
    </row>
    <row r="356" spans="1:34" ht="15" thickBot="1" x14ac:dyDescent="0.25">
      <c r="A356" s="63"/>
      <c r="B356" s="64" t="s">
        <v>541</v>
      </c>
      <c r="C356" s="65" t="s">
        <v>542</v>
      </c>
      <c r="D356" s="65" t="s">
        <v>38</v>
      </c>
      <c r="E356" s="66">
        <v>1.02</v>
      </c>
      <c r="F356" s="66">
        <v>47.542200000000001</v>
      </c>
      <c r="G356" s="66"/>
      <c r="H356" s="66"/>
      <c r="I356" s="66">
        <f t="shared" si="603"/>
        <v>0</v>
      </c>
      <c r="J356" s="66">
        <f t="shared" si="604"/>
        <v>47.542200000000001</v>
      </c>
      <c r="K356" s="1">
        <v>401</v>
      </c>
      <c r="L356" s="1">
        <v>401</v>
      </c>
      <c r="M356" s="1">
        <v>19064.422200000001</v>
      </c>
      <c r="N356" s="1">
        <v>19064.422200000001</v>
      </c>
      <c r="O356" s="1"/>
      <c r="P356" s="1"/>
      <c r="Q356" s="1"/>
      <c r="R356" s="1"/>
      <c r="S356" s="1"/>
      <c r="T356" s="1"/>
      <c r="V356" s="1">
        <v>564</v>
      </c>
      <c r="W356" s="1">
        <v>26813.800800000001</v>
      </c>
      <c r="X356" s="15">
        <f t="shared" si="647"/>
        <v>1.4064837905236909</v>
      </c>
      <c r="Y356" s="15">
        <f t="shared" si="648"/>
        <v>1.3808317789848576</v>
      </c>
      <c r="Z356" s="16">
        <f t="shared" si="649"/>
        <v>553.71354337292792</v>
      </c>
      <c r="AA356" s="16">
        <f t="shared" si="650"/>
        <v>152.71354337292792</v>
      </c>
      <c r="AB356" s="16">
        <f t="shared" si="651"/>
        <v>7260.3378217444133</v>
      </c>
      <c r="AC356" s="15">
        <f t="shared" si="637"/>
        <v>4.5848355451969969E-2</v>
      </c>
      <c r="AD356" s="15">
        <f t="shared" si="638"/>
        <v>1.1992624151289988E-2</v>
      </c>
      <c r="AE356" s="15">
        <f t="shared" si="639"/>
        <v>1.9115055013239957E-2</v>
      </c>
      <c r="AF356" s="15">
        <f t="shared" si="652"/>
        <v>2.5652011538833303E-2</v>
      </c>
      <c r="AH356" s="21"/>
    </row>
    <row r="357" spans="1:34" ht="20.5" thickBot="1" x14ac:dyDescent="0.25">
      <c r="A357" s="8">
        <v>106</v>
      </c>
      <c r="B357" s="9" t="s">
        <v>543</v>
      </c>
      <c r="C357" s="10" t="s">
        <v>544</v>
      </c>
      <c r="D357" s="10" t="s">
        <v>95</v>
      </c>
      <c r="E357" s="11">
        <v>0</v>
      </c>
      <c r="F357" s="11">
        <v>94.72</v>
      </c>
      <c r="G357" s="11"/>
      <c r="H357" s="11"/>
      <c r="I357" s="11">
        <f t="shared" si="603"/>
        <v>0</v>
      </c>
      <c r="J357" s="11">
        <f t="shared" si="604"/>
        <v>94.72</v>
      </c>
      <c r="K357" s="12">
        <v>736.05</v>
      </c>
      <c r="L357" s="12">
        <v>370.25</v>
      </c>
      <c r="M357" s="12">
        <v>35070.080000000002</v>
      </c>
      <c r="N357" s="12">
        <v>28470.179840000001</v>
      </c>
      <c r="O357" s="12">
        <v>2755.8689279999999</v>
      </c>
      <c r="P357" s="12">
        <v>0</v>
      </c>
      <c r="Q357" s="12">
        <v>0</v>
      </c>
      <c r="R357" s="12">
        <v>931.48369766400003</v>
      </c>
      <c r="S357" s="12">
        <v>2101.7909966284801</v>
      </c>
      <c r="T357" s="13">
        <v>810.48010712094697</v>
      </c>
      <c r="V357" s="12">
        <v>421.89</v>
      </c>
      <c r="W357" s="12">
        <v>32031.841280000001</v>
      </c>
    </row>
    <row r="358" spans="1:34" x14ac:dyDescent="0.2">
      <c r="A358" s="63"/>
      <c r="B358" s="64" t="s">
        <v>289</v>
      </c>
      <c r="C358" s="65" t="s">
        <v>290</v>
      </c>
      <c r="D358" s="65" t="s">
        <v>92</v>
      </c>
      <c r="E358" s="66">
        <v>1.8E-3</v>
      </c>
      <c r="F358" s="66">
        <v>0.17049600000000001</v>
      </c>
      <c r="G358" s="66"/>
      <c r="H358" s="66"/>
      <c r="I358" s="66">
        <f t="shared" si="603"/>
        <v>0</v>
      </c>
      <c r="J358" s="66">
        <f t="shared" si="604"/>
        <v>0.17049600000000001</v>
      </c>
      <c r="K358" s="1">
        <v>2140</v>
      </c>
      <c r="L358" s="1">
        <v>2140</v>
      </c>
      <c r="M358" s="1">
        <v>364.86144000000002</v>
      </c>
      <c r="N358" s="1">
        <v>364.86144000000002</v>
      </c>
      <c r="O358" s="1"/>
      <c r="P358" s="1"/>
      <c r="Q358" s="1"/>
      <c r="R358" s="1"/>
      <c r="S358" s="1"/>
      <c r="T358" s="1"/>
      <c r="V358" s="1">
        <v>2430</v>
      </c>
      <c r="W358" s="1">
        <v>414.30527999999998</v>
      </c>
      <c r="X358" s="15">
        <f t="shared" ref="X358:X360" si="653">V358/L358</f>
        <v>1.1355140186915889</v>
      </c>
      <c r="Y358" s="15">
        <f t="shared" ref="Y358:Y360" si="654">X358-AF358</f>
        <v>1.1098620071527556</v>
      </c>
      <c r="Z358" s="16">
        <f t="shared" ref="Z358:Z360" si="655">K358*Y358</f>
        <v>2375.1046953068972</v>
      </c>
      <c r="AA358" s="16">
        <f t="shared" ref="AA358:AA360" si="656">Z358-K358</f>
        <v>235.10469530689716</v>
      </c>
      <c r="AB358" s="16">
        <f t="shared" ref="AB358:AB360" si="657">J358*AA358</f>
        <v>40.084410131044741</v>
      </c>
      <c r="AC358" s="15">
        <f t="shared" si="637"/>
        <v>4.5848355451969969E-2</v>
      </c>
      <c r="AD358" s="15">
        <f t="shared" si="638"/>
        <v>1.1992624151289988E-2</v>
      </c>
      <c r="AE358" s="15">
        <f t="shared" si="639"/>
        <v>1.9115055013239957E-2</v>
      </c>
      <c r="AF358" s="15">
        <f t="shared" ref="AF358:AF360" si="658">AVERAGE(AC358:AE358)</f>
        <v>2.5652011538833303E-2</v>
      </c>
      <c r="AH358" s="21"/>
    </row>
    <row r="359" spans="1:34" x14ac:dyDescent="0.2">
      <c r="A359" s="63"/>
      <c r="B359" s="64" t="s">
        <v>545</v>
      </c>
      <c r="C359" s="65" t="s">
        <v>546</v>
      </c>
      <c r="D359" s="65" t="s">
        <v>92</v>
      </c>
      <c r="E359" s="66">
        <v>4.8000000000000001E-2</v>
      </c>
      <c r="F359" s="66">
        <v>4.5465600000000004</v>
      </c>
      <c r="G359" s="66"/>
      <c r="H359" s="66"/>
      <c r="I359" s="66">
        <f t="shared" si="603"/>
        <v>0</v>
      </c>
      <c r="J359" s="66">
        <f t="shared" si="604"/>
        <v>4.5465600000000004</v>
      </c>
      <c r="K359" s="1">
        <v>2390</v>
      </c>
      <c r="L359" s="1">
        <v>2390</v>
      </c>
      <c r="M359" s="1">
        <v>10866.278399999999</v>
      </c>
      <c r="N359" s="1">
        <v>10866.278399999999</v>
      </c>
      <c r="O359" s="1"/>
      <c r="P359" s="1"/>
      <c r="Q359" s="1"/>
      <c r="R359" s="1"/>
      <c r="S359" s="1"/>
      <c r="T359" s="1"/>
      <c r="V359" s="1">
        <v>2600</v>
      </c>
      <c r="W359" s="1">
        <v>11821.056</v>
      </c>
      <c r="X359" s="15">
        <f t="shared" si="653"/>
        <v>1.0878661087866108</v>
      </c>
      <c r="Y359" s="15">
        <f t="shared" si="654"/>
        <v>1.0622140972477776</v>
      </c>
      <c r="Z359" s="16">
        <f t="shared" si="655"/>
        <v>2538.6916924221887</v>
      </c>
      <c r="AA359" s="16">
        <f t="shared" si="656"/>
        <v>148.69169242218868</v>
      </c>
      <c r="AB359" s="16">
        <f t="shared" si="657"/>
        <v>676.03570109902626</v>
      </c>
      <c r="AC359" s="15">
        <f t="shared" si="637"/>
        <v>4.5848355451969969E-2</v>
      </c>
      <c r="AD359" s="15">
        <f t="shared" si="638"/>
        <v>1.1992624151289988E-2</v>
      </c>
      <c r="AE359" s="15">
        <f t="shared" si="639"/>
        <v>1.9115055013239957E-2</v>
      </c>
      <c r="AF359" s="15">
        <f t="shared" si="658"/>
        <v>2.5652011538833303E-2</v>
      </c>
      <c r="AH359" s="21"/>
    </row>
    <row r="360" spans="1:34" x14ac:dyDescent="0.2">
      <c r="A360" s="63"/>
      <c r="B360" s="64" t="s">
        <v>547</v>
      </c>
      <c r="C360" s="65" t="s">
        <v>548</v>
      </c>
      <c r="D360" s="65" t="s">
        <v>95</v>
      </c>
      <c r="E360" s="66">
        <v>1</v>
      </c>
      <c r="F360" s="66">
        <v>94.72</v>
      </c>
      <c r="G360" s="66"/>
      <c r="H360" s="66"/>
      <c r="I360" s="66">
        <f t="shared" si="603"/>
        <v>0</v>
      </c>
      <c r="J360" s="66">
        <f t="shared" si="604"/>
        <v>94.72</v>
      </c>
      <c r="K360" s="1">
        <v>182</v>
      </c>
      <c r="L360" s="1">
        <v>182</v>
      </c>
      <c r="M360" s="1">
        <v>17239.04</v>
      </c>
      <c r="N360" s="1">
        <v>17239.04</v>
      </c>
      <c r="O360" s="1"/>
      <c r="P360" s="1"/>
      <c r="Q360" s="1"/>
      <c r="R360" s="1"/>
      <c r="S360" s="1"/>
      <c r="T360" s="1"/>
      <c r="V360" s="1">
        <v>209</v>
      </c>
      <c r="W360" s="1">
        <v>19796.48</v>
      </c>
      <c r="X360" s="15">
        <f t="shared" si="653"/>
        <v>1.1483516483516483</v>
      </c>
      <c r="Y360" s="15">
        <f t="shared" si="654"/>
        <v>1.122699636812815</v>
      </c>
      <c r="Z360" s="16">
        <f t="shared" si="655"/>
        <v>204.33133389993233</v>
      </c>
      <c r="AA360" s="16">
        <f t="shared" si="656"/>
        <v>22.331333899932332</v>
      </c>
      <c r="AB360" s="16">
        <f t="shared" si="657"/>
        <v>2115.2239470015907</v>
      </c>
      <c r="AC360" s="15">
        <f t="shared" si="637"/>
        <v>4.5848355451969969E-2</v>
      </c>
      <c r="AD360" s="15">
        <f t="shared" si="638"/>
        <v>1.1992624151289988E-2</v>
      </c>
      <c r="AE360" s="15">
        <f t="shared" si="639"/>
        <v>1.9115055013239957E-2</v>
      </c>
      <c r="AF360" s="15">
        <f t="shared" si="658"/>
        <v>2.5652011538833303E-2</v>
      </c>
      <c r="AH360" s="21"/>
    </row>
    <row r="361" spans="1:34" ht="15" thickBot="1" x14ac:dyDescent="0.35">
      <c r="A361" s="58"/>
      <c r="B361" s="59" t="s">
        <v>26</v>
      </c>
      <c r="C361" s="60" t="s">
        <v>117</v>
      </c>
      <c r="D361" s="60"/>
      <c r="E361" s="61"/>
      <c r="F361" s="61"/>
      <c r="G361" s="61"/>
      <c r="H361" s="61"/>
      <c r="I361" s="61"/>
      <c r="J361" s="61"/>
      <c r="L361" s="62"/>
      <c r="M361" s="62">
        <v>622317.68999999994</v>
      </c>
      <c r="N361" s="62">
        <v>328662.01790480001</v>
      </c>
      <c r="O361" s="62">
        <v>106204.8510891</v>
      </c>
      <c r="P361" s="62">
        <v>0</v>
      </c>
      <c r="Q361" s="62">
        <v>1827.1882000000001</v>
      </c>
      <c r="R361" s="62">
        <v>35897.239668115799</v>
      </c>
      <c r="S361" s="62">
        <v>82708.675579413</v>
      </c>
      <c r="T361" s="62">
        <v>32628.784813327999</v>
      </c>
      <c r="V361" s="62"/>
      <c r="W361" s="62">
        <v>375911.49071520002</v>
      </c>
    </row>
    <row r="362" spans="1:34" ht="20.5" thickBot="1" x14ac:dyDescent="0.25">
      <c r="A362" s="8">
        <v>107</v>
      </c>
      <c r="B362" s="9" t="s">
        <v>549</v>
      </c>
      <c r="C362" s="10" t="s">
        <v>550</v>
      </c>
      <c r="D362" s="10" t="s">
        <v>38</v>
      </c>
      <c r="E362" s="11">
        <v>0</v>
      </c>
      <c r="F362" s="11">
        <v>841.42</v>
      </c>
      <c r="G362" s="11"/>
      <c r="H362" s="11"/>
      <c r="I362" s="11">
        <f t="shared" si="603"/>
        <v>0</v>
      </c>
      <c r="J362" s="11">
        <f t="shared" si="604"/>
        <v>841.42</v>
      </c>
      <c r="K362" s="12">
        <v>48.3</v>
      </c>
      <c r="L362" s="12">
        <v>50.2</v>
      </c>
      <c r="M362" s="12">
        <v>42239.28</v>
      </c>
      <c r="N362" s="12">
        <v>0</v>
      </c>
      <c r="O362" s="12">
        <v>15054.68664</v>
      </c>
      <c r="P362" s="12">
        <v>0</v>
      </c>
      <c r="Q362" s="12">
        <v>0</v>
      </c>
      <c r="R362" s="12">
        <v>5088.48408432</v>
      </c>
      <c r="S362" s="12">
        <v>13452.801946862401</v>
      </c>
      <c r="T362" s="13">
        <v>5187.5892419655402</v>
      </c>
      <c r="V362" s="12">
        <v>60.99</v>
      </c>
      <c r="W362" s="12">
        <v>0</v>
      </c>
    </row>
    <row r="363" spans="1:34" ht="20.5" thickBot="1" x14ac:dyDescent="0.25">
      <c r="A363" s="8">
        <v>108</v>
      </c>
      <c r="B363" s="9" t="s">
        <v>551</v>
      </c>
      <c r="C363" s="10" t="s">
        <v>552</v>
      </c>
      <c r="D363" s="10" t="s">
        <v>38</v>
      </c>
      <c r="E363" s="11">
        <v>0</v>
      </c>
      <c r="F363" s="11">
        <v>75727.8</v>
      </c>
      <c r="G363" s="11"/>
      <c r="H363" s="11"/>
      <c r="I363" s="11">
        <f t="shared" si="603"/>
        <v>0</v>
      </c>
      <c r="J363" s="11">
        <f t="shared" si="604"/>
        <v>75727.8</v>
      </c>
      <c r="K363" s="12">
        <v>0.92</v>
      </c>
      <c r="L363" s="12">
        <v>2.3199999999999998</v>
      </c>
      <c r="M363" s="12">
        <v>175688.5</v>
      </c>
      <c r="N363" s="12">
        <v>175688.49600000001</v>
      </c>
      <c r="O363" s="12">
        <v>0</v>
      </c>
      <c r="P363" s="12">
        <v>0</v>
      </c>
      <c r="Q363" s="12">
        <v>0</v>
      </c>
      <c r="R363" s="12">
        <v>0</v>
      </c>
      <c r="S363" s="12">
        <v>0</v>
      </c>
      <c r="T363" s="13">
        <v>0</v>
      </c>
      <c r="V363" s="12">
        <v>2.46</v>
      </c>
      <c r="W363" s="12">
        <v>186290.38800000001</v>
      </c>
    </row>
    <row r="364" spans="1:34" ht="20" x14ac:dyDescent="0.2">
      <c r="A364" s="67">
        <v>109</v>
      </c>
      <c r="B364" s="68" t="s">
        <v>555</v>
      </c>
      <c r="C364" s="69" t="s">
        <v>556</v>
      </c>
      <c r="D364" s="69" t="s">
        <v>38</v>
      </c>
      <c r="E364" s="70">
        <v>0</v>
      </c>
      <c r="F364" s="70">
        <v>841.42</v>
      </c>
      <c r="G364" s="70"/>
      <c r="H364" s="70"/>
      <c r="I364" s="70">
        <f t="shared" si="603"/>
        <v>0</v>
      </c>
      <c r="J364" s="70">
        <f t="shared" si="604"/>
        <v>841.42</v>
      </c>
      <c r="K364" s="71">
        <v>36.799999999999997</v>
      </c>
      <c r="L364" s="71">
        <v>32.979999999999997</v>
      </c>
      <c r="M364" s="71">
        <v>27750.03</v>
      </c>
      <c r="N364" s="71">
        <v>0</v>
      </c>
      <c r="O364" s="71">
        <v>10287.369204000001</v>
      </c>
      <c r="P364" s="71">
        <v>0</v>
      </c>
      <c r="Q364" s="71">
        <v>1741.7393999999999</v>
      </c>
      <c r="R364" s="71">
        <v>3477.1307909520001</v>
      </c>
      <c r="S364" s="71">
        <v>8838.5564551226398</v>
      </c>
      <c r="T364" s="72">
        <v>3408.2714190104498</v>
      </c>
      <c r="V364" s="71">
        <v>39.950000000000003</v>
      </c>
      <c r="W364" s="71">
        <v>0</v>
      </c>
    </row>
    <row r="365" spans="1:34" ht="20.5" thickBot="1" x14ac:dyDescent="0.25">
      <c r="A365" s="73">
        <v>110</v>
      </c>
      <c r="B365" s="74" t="s">
        <v>557</v>
      </c>
      <c r="C365" s="75" t="s">
        <v>558</v>
      </c>
      <c r="D365" s="75" t="s">
        <v>38</v>
      </c>
      <c r="E365" s="76">
        <v>0</v>
      </c>
      <c r="F365" s="76">
        <v>592.79999999999995</v>
      </c>
      <c r="G365" s="76"/>
      <c r="H365" s="76"/>
      <c r="I365" s="76">
        <f t="shared" si="603"/>
        <v>0</v>
      </c>
      <c r="J365" s="76">
        <f t="shared" si="604"/>
        <v>592.79999999999995</v>
      </c>
      <c r="K365" s="77">
        <v>57.5</v>
      </c>
      <c r="L365" s="77">
        <v>48.3</v>
      </c>
      <c r="M365" s="77">
        <v>28632.240000000002</v>
      </c>
      <c r="N365" s="77">
        <v>9093.5519999999997</v>
      </c>
      <c r="O365" s="77">
        <v>8160.1884</v>
      </c>
      <c r="P365" s="77">
        <v>0</v>
      </c>
      <c r="Q365" s="77">
        <v>0</v>
      </c>
      <c r="R365" s="77">
        <v>2758.1436792</v>
      </c>
      <c r="S365" s="77">
        <v>6223.449285144</v>
      </c>
      <c r="T365" s="78">
        <v>2399.8493910081602</v>
      </c>
      <c r="V365" s="77">
        <v>61.62</v>
      </c>
      <c r="W365" s="77">
        <v>12561.432000000001</v>
      </c>
    </row>
    <row r="366" spans="1:34" ht="15" thickBot="1" x14ac:dyDescent="0.25">
      <c r="A366" s="63"/>
      <c r="B366" s="64" t="s">
        <v>559</v>
      </c>
      <c r="C366" s="65" t="s">
        <v>560</v>
      </c>
      <c r="D366" s="65" t="s">
        <v>561</v>
      </c>
      <c r="E366" s="66">
        <v>0.13</v>
      </c>
      <c r="F366" s="66">
        <v>77.063999999999993</v>
      </c>
      <c r="G366" s="66"/>
      <c r="H366" s="66"/>
      <c r="I366" s="66">
        <f t="shared" si="603"/>
        <v>0</v>
      </c>
      <c r="J366" s="66">
        <f t="shared" si="604"/>
        <v>77.063999999999993</v>
      </c>
      <c r="K366" s="1">
        <v>118</v>
      </c>
      <c r="L366" s="1">
        <v>118</v>
      </c>
      <c r="M366" s="1">
        <v>9093.5519999999997</v>
      </c>
      <c r="N366" s="1">
        <v>9093.5519999999997</v>
      </c>
      <c r="O366" s="1"/>
      <c r="P366" s="1"/>
      <c r="Q366" s="1"/>
      <c r="R366" s="1"/>
      <c r="S366" s="1"/>
      <c r="T366" s="1"/>
      <c r="V366" s="1">
        <v>163</v>
      </c>
      <c r="W366" s="1">
        <v>12561.432000000001</v>
      </c>
      <c r="X366" s="15">
        <f t="shared" ref="X366" si="659">V366/L366</f>
        <v>1.3813559322033899</v>
      </c>
      <c r="Y366" s="15">
        <f t="shared" ref="Y366" si="660">X366-AF366</f>
        <v>1.3557039206645567</v>
      </c>
      <c r="Z366" s="16">
        <f t="shared" ref="Z366" si="661">K366*Y366</f>
        <v>159.9730626384177</v>
      </c>
      <c r="AA366" s="16">
        <f t="shared" ref="AA366" si="662">Z366-K366</f>
        <v>41.973062638417701</v>
      </c>
      <c r="AB366" s="16">
        <f t="shared" ref="AB366" si="663">J366*AA366</f>
        <v>3234.6120991670214</v>
      </c>
      <c r="AC366" s="15">
        <f t="shared" ref="AC366" si="664">104.584835545197%-100%</f>
        <v>4.5848355451969969E-2</v>
      </c>
      <c r="AD366" s="15">
        <f t="shared" ref="AD366" si="665">101.199262415129%-100%</f>
        <v>1.1992624151289988E-2</v>
      </c>
      <c r="AE366" s="15">
        <f t="shared" ref="AE366" si="666">101.911505501324%-100%</f>
        <v>1.9115055013239957E-2</v>
      </c>
      <c r="AF366" s="15">
        <f t="shared" ref="AF366" si="667">AVERAGE(AC366:AE366)</f>
        <v>2.5652011538833303E-2</v>
      </c>
      <c r="AH366" s="21"/>
    </row>
    <row r="367" spans="1:34" ht="20" x14ac:dyDescent="0.2">
      <c r="A367" s="67">
        <v>111</v>
      </c>
      <c r="B367" s="68" t="s">
        <v>562</v>
      </c>
      <c r="C367" s="69" t="s">
        <v>563</v>
      </c>
      <c r="D367" s="69" t="s">
        <v>95</v>
      </c>
      <c r="E367" s="70">
        <v>0</v>
      </c>
      <c r="F367" s="70">
        <v>8.24</v>
      </c>
      <c r="G367" s="70"/>
      <c r="H367" s="70"/>
      <c r="I367" s="70">
        <f t="shared" si="603"/>
        <v>0</v>
      </c>
      <c r="J367" s="70">
        <f t="shared" si="604"/>
        <v>8.24</v>
      </c>
      <c r="K367" s="71">
        <v>1092.58</v>
      </c>
      <c r="L367" s="71">
        <v>684.33</v>
      </c>
      <c r="M367" s="71">
        <v>5638.88</v>
      </c>
      <c r="N367" s="71">
        <v>0</v>
      </c>
      <c r="O367" s="71">
        <v>2312.1950879999999</v>
      </c>
      <c r="P367" s="71">
        <v>0</v>
      </c>
      <c r="Q367" s="71">
        <v>56.856000000000002</v>
      </c>
      <c r="R367" s="71">
        <v>781.52193974399995</v>
      </c>
      <c r="S367" s="71">
        <v>1795.82662581408</v>
      </c>
      <c r="T367" s="72">
        <v>692.49595149813103</v>
      </c>
      <c r="V367" s="71">
        <v>820.84</v>
      </c>
      <c r="W367" s="71">
        <v>0</v>
      </c>
    </row>
    <row r="368" spans="1:34" ht="20.5" thickBot="1" x14ac:dyDescent="0.25">
      <c r="A368" s="73">
        <v>112</v>
      </c>
      <c r="B368" s="74" t="s">
        <v>564</v>
      </c>
      <c r="C368" s="75" t="s">
        <v>565</v>
      </c>
      <c r="D368" s="75" t="s">
        <v>95</v>
      </c>
      <c r="E368" s="76">
        <v>0</v>
      </c>
      <c r="F368" s="76">
        <v>247.2</v>
      </c>
      <c r="G368" s="76"/>
      <c r="H368" s="76"/>
      <c r="I368" s="76">
        <f t="shared" si="603"/>
        <v>0</v>
      </c>
      <c r="J368" s="76">
        <f t="shared" si="604"/>
        <v>247.2</v>
      </c>
      <c r="K368" s="77">
        <v>63.25</v>
      </c>
      <c r="L368" s="77">
        <v>9.75</v>
      </c>
      <c r="M368" s="77">
        <v>2410.1999999999998</v>
      </c>
      <c r="N368" s="77">
        <v>2410.1999999999998</v>
      </c>
      <c r="O368" s="77">
        <v>0</v>
      </c>
      <c r="P368" s="77">
        <v>0</v>
      </c>
      <c r="Q368" s="77">
        <v>0</v>
      </c>
      <c r="R368" s="77">
        <v>0</v>
      </c>
      <c r="S368" s="77">
        <v>0</v>
      </c>
      <c r="T368" s="78">
        <v>0</v>
      </c>
      <c r="V368" s="77">
        <v>10.3</v>
      </c>
      <c r="W368" s="77">
        <v>2546.16</v>
      </c>
    </row>
    <row r="369" spans="1:34" ht="15" thickBot="1" x14ac:dyDescent="0.25">
      <c r="A369" s="63"/>
      <c r="B369" s="64" t="s">
        <v>566</v>
      </c>
      <c r="C369" s="65" t="s">
        <v>567</v>
      </c>
      <c r="D369" s="65" t="s">
        <v>95</v>
      </c>
      <c r="E369" s="66">
        <v>1</v>
      </c>
      <c r="F369" s="66">
        <v>247.2</v>
      </c>
      <c r="G369" s="66"/>
      <c r="H369" s="66"/>
      <c r="I369" s="66">
        <f t="shared" si="603"/>
        <v>0</v>
      </c>
      <c r="J369" s="66">
        <f t="shared" si="604"/>
        <v>247.2</v>
      </c>
      <c r="K369" s="1">
        <v>9.75</v>
      </c>
      <c r="L369" s="1">
        <v>9.75</v>
      </c>
      <c r="M369" s="1">
        <v>2410.1999999999998</v>
      </c>
      <c r="N369" s="1">
        <v>2410.1999999999998</v>
      </c>
      <c r="O369" s="1"/>
      <c r="P369" s="1"/>
      <c r="Q369" s="1"/>
      <c r="R369" s="1"/>
      <c r="S369" s="1"/>
      <c r="T369" s="1"/>
      <c r="V369" s="1">
        <v>10.3</v>
      </c>
      <c r="W369" s="1">
        <v>2546.16</v>
      </c>
      <c r="X369" s="15">
        <f t="shared" ref="X369" si="668">V369/L369</f>
        <v>1.0564102564102564</v>
      </c>
      <c r="Y369" s="15">
        <f t="shared" ref="Y369" si="669">X369-AF369</f>
        <v>1.0307582448714232</v>
      </c>
      <c r="Z369" s="16">
        <f t="shared" ref="Z369" si="670">K369*Y369</f>
        <v>10.049892887496377</v>
      </c>
      <c r="AA369" s="16">
        <f t="shared" ref="AA369" si="671">Z369-K369</f>
        <v>0.29989288749637666</v>
      </c>
      <c r="AB369" s="16">
        <f t="shared" ref="AB369" si="672">J369*AA369</f>
        <v>74.133521789104307</v>
      </c>
      <c r="AC369" s="15">
        <f t="shared" ref="AC369" si="673">104.584835545197%-100%</f>
        <v>4.5848355451969969E-2</v>
      </c>
      <c r="AD369" s="15">
        <f t="shared" ref="AD369" si="674">101.199262415129%-100%</f>
        <v>1.1992624151289988E-2</v>
      </c>
      <c r="AE369" s="15">
        <f t="shared" ref="AE369" si="675">101.911505501324%-100%</f>
        <v>1.9115055013239957E-2</v>
      </c>
      <c r="AF369" s="15">
        <f t="shared" ref="AF369" si="676">AVERAGE(AC369:AE369)</f>
        <v>2.5652011538833303E-2</v>
      </c>
      <c r="AH369" s="21"/>
    </row>
    <row r="370" spans="1:34" ht="20" x14ac:dyDescent="0.2">
      <c r="A370" s="67">
        <v>113</v>
      </c>
      <c r="B370" s="68" t="s">
        <v>568</v>
      </c>
      <c r="C370" s="69" t="s">
        <v>569</v>
      </c>
      <c r="D370" s="69" t="s">
        <v>95</v>
      </c>
      <c r="E370" s="70">
        <v>0</v>
      </c>
      <c r="F370" s="70">
        <v>8.24</v>
      </c>
      <c r="G370" s="70"/>
      <c r="H370" s="70"/>
      <c r="I370" s="70">
        <f t="shared" si="603"/>
        <v>0</v>
      </c>
      <c r="J370" s="70">
        <f t="shared" si="604"/>
        <v>8.24</v>
      </c>
      <c r="K370" s="71">
        <v>862.56</v>
      </c>
      <c r="L370" s="71">
        <v>482.17</v>
      </c>
      <c r="M370" s="71">
        <v>3973.08</v>
      </c>
      <c r="N370" s="71">
        <v>0</v>
      </c>
      <c r="O370" s="71">
        <v>1637.7024719999999</v>
      </c>
      <c r="P370" s="71">
        <v>0</v>
      </c>
      <c r="Q370" s="71">
        <v>28.5928</v>
      </c>
      <c r="R370" s="71">
        <v>553.54343553599995</v>
      </c>
      <c r="S370" s="71">
        <v>1265.30806329552</v>
      </c>
      <c r="T370" s="72">
        <v>487.920547916413</v>
      </c>
      <c r="V370" s="71">
        <v>578.04999999999995</v>
      </c>
      <c r="W370" s="71">
        <v>0</v>
      </c>
    </row>
    <row r="371" spans="1:34" ht="15" thickBot="1" x14ac:dyDescent="0.25">
      <c r="A371" s="73">
        <v>114</v>
      </c>
      <c r="B371" s="74" t="s">
        <v>570</v>
      </c>
      <c r="C371" s="75" t="s">
        <v>571</v>
      </c>
      <c r="D371" s="75" t="s">
        <v>38</v>
      </c>
      <c r="E371" s="76">
        <v>0</v>
      </c>
      <c r="F371" s="76">
        <v>746.31200000000001</v>
      </c>
      <c r="G371" s="76"/>
      <c r="H371" s="76"/>
      <c r="I371" s="76">
        <f t="shared" si="603"/>
        <v>0</v>
      </c>
      <c r="J371" s="76">
        <f t="shared" si="604"/>
        <v>746.31200000000001</v>
      </c>
      <c r="K371" s="77">
        <v>138.01</v>
      </c>
      <c r="L371" s="77">
        <v>109.99</v>
      </c>
      <c r="M371" s="77">
        <v>82086.86</v>
      </c>
      <c r="N371" s="77">
        <v>890.27558480000005</v>
      </c>
      <c r="O371" s="77">
        <v>33904.954160000001</v>
      </c>
      <c r="P371" s="77">
        <v>0</v>
      </c>
      <c r="Q371" s="77">
        <v>0</v>
      </c>
      <c r="R371" s="77">
        <v>11459.874506079999</v>
      </c>
      <c r="S371" s="77">
        <v>25857.9523396656</v>
      </c>
      <c r="T371" s="78">
        <v>9971.1893408043798</v>
      </c>
      <c r="V371" s="77">
        <v>130.41999999999999</v>
      </c>
      <c r="W371" s="77">
        <v>973.63863519999995</v>
      </c>
    </row>
    <row r="372" spans="1:34" x14ac:dyDescent="0.2">
      <c r="A372" s="63"/>
      <c r="B372" s="64" t="s">
        <v>187</v>
      </c>
      <c r="C372" s="65" t="s">
        <v>188</v>
      </c>
      <c r="D372" s="65" t="s">
        <v>92</v>
      </c>
      <c r="E372" s="66">
        <v>2E-3</v>
      </c>
      <c r="F372" s="66">
        <v>1.492624</v>
      </c>
      <c r="G372" s="66"/>
      <c r="H372" s="66"/>
      <c r="I372" s="66">
        <f t="shared" si="603"/>
        <v>0</v>
      </c>
      <c r="J372" s="66">
        <f t="shared" si="604"/>
        <v>1.492624</v>
      </c>
      <c r="K372" s="1">
        <v>45.7</v>
      </c>
      <c r="L372" s="1">
        <v>45.7</v>
      </c>
      <c r="M372" s="1">
        <v>68.212916800000002</v>
      </c>
      <c r="N372" s="1">
        <v>68.212916800000002</v>
      </c>
      <c r="O372" s="1"/>
      <c r="P372" s="1"/>
      <c r="Q372" s="1"/>
      <c r="R372" s="1"/>
      <c r="S372" s="1"/>
      <c r="T372" s="1"/>
      <c r="V372" s="1">
        <v>52.8</v>
      </c>
      <c r="W372" s="1">
        <v>78.810547200000002</v>
      </c>
      <c r="X372" s="15">
        <f t="shared" ref="X372:X374" si="677">V372/L372</f>
        <v>1.1553610503282274</v>
      </c>
      <c r="Y372" s="15">
        <f t="shared" ref="Y372:Y374" si="678">X372-AF372</f>
        <v>1.1297090387893942</v>
      </c>
      <c r="Z372" s="16">
        <f t="shared" ref="Z372:Z374" si="679">K372*Y372</f>
        <v>51.627703072675317</v>
      </c>
      <c r="AA372" s="16">
        <f t="shared" ref="AA372:AA374" si="680">Z372-K372</f>
        <v>5.9277030726753139</v>
      </c>
      <c r="AB372" s="16">
        <f t="shared" ref="AB372:AB374" si="681">J372*AA372</f>
        <v>8.8478318711489177</v>
      </c>
      <c r="AC372" s="15">
        <f t="shared" ref="AC372:AC380" si="682">104.584835545197%-100%</f>
        <v>4.5848355451969969E-2</v>
      </c>
      <c r="AD372" s="15">
        <f t="shared" ref="AD372:AD380" si="683">101.199262415129%-100%</f>
        <v>1.1992624151289988E-2</v>
      </c>
      <c r="AE372" s="15">
        <f t="shared" ref="AE372:AE380" si="684">101.911505501324%-100%</f>
        <v>1.9115055013239957E-2</v>
      </c>
      <c r="AF372" s="15">
        <f t="shared" ref="AF372:AF374" si="685">AVERAGE(AC372:AE372)</f>
        <v>2.5652011538833303E-2</v>
      </c>
      <c r="AH372" s="21"/>
    </row>
    <row r="373" spans="1:34" x14ac:dyDescent="0.2">
      <c r="A373" s="63"/>
      <c r="B373" s="64" t="s">
        <v>572</v>
      </c>
      <c r="C373" s="65" t="s">
        <v>573</v>
      </c>
      <c r="D373" s="65" t="s">
        <v>98</v>
      </c>
      <c r="E373" s="66">
        <v>0.03</v>
      </c>
      <c r="F373" s="66">
        <v>22.38936</v>
      </c>
      <c r="G373" s="66"/>
      <c r="H373" s="66"/>
      <c r="I373" s="66">
        <f t="shared" si="603"/>
        <v>0</v>
      </c>
      <c r="J373" s="66">
        <f t="shared" si="604"/>
        <v>22.38936</v>
      </c>
      <c r="K373" s="1">
        <v>27.3</v>
      </c>
      <c r="L373" s="1">
        <v>27.3</v>
      </c>
      <c r="M373" s="1">
        <v>611.22952799999996</v>
      </c>
      <c r="N373" s="1">
        <v>611.22952799999996</v>
      </c>
      <c r="O373" s="1"/>
      <c r="P373" s="1"/>
      <c r="Q373" s="1"/>
      <c r="R373" s="1"/>
      <c r="S373" s="1"/>
      <c r="T373" s="1"/>
      <c r="V373" s="1">
        <v>29.1</v>
      </c>
      <c r="W373" s="1">
        <v>651.53037600000005</v>
      </c>
      <c r="X373" s="15">
        <f t="shared" si="677"/>
        <v>1.0659340659340659</v>
      </c>
      <c r="Y373" s="15">
        <f t="shared" si="678"/>
        <v>1.0402820543952327</v>
      </c>
      <c r="Z373" s="16">
        <f t="shared" si="679"/>
        <v>28.399700084989853</v>
      </c>
      <c r="AA373" s="16">
        <f t="shared" si="680"/>
        <v>1.0997000849898519</v>
      </c>
      <c r="AB373" s="16">
        <f t="shared" si="681"/>
        <v>24.621581094868393</v>
      </c>
      <c r="AC373" s="15">
        <f t="shared" si="682"/>
        <v>4.5848355451969969E-2</v>
      </c>
      <c r="AD373" s="15">
        <f t="shared" si="683"/>
        <v>1.1992624151289988E-2</v>
      </c>
      <c r="AE373" s="15">
        <f t="shared" si="684"/>
        <v>1.9115055013239957E-2</v>
      </c>
      <c r="AF373" s="15">
        <f t="shared" si="685"/>
        <v>2.5652011538833303E-2</v>
      </c>
      <c r="AH373" s="21"/>
    </row>
    <row r="374" spans="1:34" ht="15" thickBot="1" x14ac:dyDescent="0.25">
      <c r="A374" s="63"/>
      <c r="B374" s="64" t="s">
        <v>574</v>
      </c>
      <c r="C374" s="65" t="s">
        <v>575</v>
      </c>
      <c r="D374" s="65" t="s">
        <v>98</v>
      </c>
      <c r="E374" s="66">
        <v>5.0000000000000001E-3</v>
      </c>
      <c r="F374" s="66">
        <v>3.73156</v>
      </c>
      <c r="G374" s="66"/>
      <c r="H374" s="66"/>
      <c r="I374" s="66">
        <f t="shared" si="603"/>
        <v>0</v>
      </c>
      <c r="J374" s="66">
        <f t="shared" si="604"/>
        <v>3.73156</v>
      </c>
      <c r="K374" s="1">
        <v>56.5</v>
      </c>
      <c r="L374" s="1">
        <v>56.5</v>
      </c>
      <c r="M374" s="1">
        <v>210.83313999999999</v>
      </c>
      <c r="N374" s="1">
        <v>210.83313999999999</v>
      </c>
      <c r="O374" s="1"/>
      <c r="P374" s="1"/>
      <c r="Q374" s="1"/>
      <c r="R374" s="1"/>
      <c r="S374" s="1"/>
      <c r="T374" s="1"/>
      <c r="V374" s="1">
        <v>65.2</v>
      </c>
      <c r="W374" s="1">
        <v>243.29771199999999</v>
      </c>
      <c r="X374" s="15">
        <f t="shared" si="677"/>
        <v>1.1539823008849559</v>
      </c>
      <c r="Y374" s="15">
        <f t="shared" si="678"/>
        <v>1.1283302893461227</v>
      </c>
      <c r="Z374" s="16">
        <f t="shared" si="679"/>
        <v>63.750661348055928</v>
      </c>
      <c r="AA374" s="16">
        <f t="shared" si="680"/>
        <v>7.2506613480559281</v>
      </c>
      <c r="AB374" s="16">
        <f t="shared" si="681"/>
        <v>27.056277859951578</v>
      </c>
      <c r="AC374" s="15">
        <f t="shared" si="682"/>
        <v>4.5848355451969969E-2</v>
      </c>
      <c r="AD374" s="15">
        <f t="shared" si="683"/>
        <v>1.1992624151289988E-2</v>
      </c>
      <c r="AE374" s="15">
        <f t="shared" si="684"/>
        <v>1.9115055013239957E-2</v>
      </c>
      <c r="AF374" s="15">
        <f t="shared" si="685"/>
        <v>2.5652011538833303E-2</v>
      </c>
      <c r="AH374" s="21"/>
    </row>
    <row r="375" spans="1:34" ht="20.5" thickBot="1" x14ac:dyDescent="0.25">
      <c r="A375" s="8">
        <v>115</v>
      </c>
      <c r="B375" s="9" t="s">
        <v>576</v>
      </c>
      <c r="C375" s="10" t="s">
        <v>577</v>
      </c>
      <c r="D375" s="10" t="s">
        <v>38</v>
      </c>
      <c r="E375" s="11">
        <v>0</v>
      </c>
      <c r="F375" s="11">
        <v>0.76800000000000002</v>
      </c>
      <c r="G375" s="11"/>
      <c r="H375" s="11"/>
      <c r="I375" s="11">
        <f t="shared" si="603"/>
        <v>0</v>
      </c>
      <c r="J375" s="11">
        <f t="shared" si="604"/>
        <v>0.76800000000000002</v>
      </c>
      <c r="K375" s="12">
        <v>1279.08</v>
      </c>
      <c r="L375" s="12">
        <v>627.26</v>
      </c>
      <c r="M375" s="12">
        <v>481.74</v>
      </c>
      <c r="N375" s="12">
        <v>431.42399999999998</v>
      </c>
      <c r="O375" s="12">
        <v>21.008179200000001</v>
      </c>
      <c r="P375" s="12">
        <v>0</v>
      </c>
      <c r="Q375" s="12">
        <v>0</v>
      </c>
      <c r="R375" s="12">
        <v>7.1007645695999999</v>
      </c>
      <c r="S375" s="12">
        <v>16.022097948671998</v>
      </c>
      <c r="T375" s="13">
        <v>6.1783458405580802</v>
      </c>
      <c r="V375" s="12">
        <v>674.64</v>
      </c>
      <c r="W375" s="12">
        <v>458.03519999999997</v>
      </c>
    </row>
    <row r="376" spans="1:34" ht="15" thickBot="1" x14ac:dyDescent="0.25">
      <c r="A376" s="63"/>
      <c r="B376" s="64" t="s">
        <v>578</v>
      </c>
      <c r="C376" s="65" t="s">
        <v>579</v>
      </c>
      <c r="D376" s="65" t="s">
        <v>38</v>
      </c>
      <c r="E376" s="66">
        <v>1.05</v>
      </c>
      <c r="F376" s="66">
        <v>0.80640000000000001</v>
      </c>
      <c r="G376" s="66"/>
      <c r="H376" s="66"/>
      <c r="I376" s="66">
        <f t="shared" si="603"/>
        <v>0</v>
      </c>
      <c r="J376" s="66">
        <f t="shared" si="604"/>
        <v>0.80640000000000001</v>
      </c>
      <c r="K376" s="1">
        <v>535</v>
      </c>
      <c r="L376" s="1">
        <v>535</v>
      </c>
      <c r="M376" s="1">
        <v>431.42399999999998</v>
      </c>
      <c r="N376" s="1">
        <v>431.42399999999998</v>
      </c>
      <c r="O376" s="1"/>
      <c r="P376" s="1"/>
      <c r="Q376" s="1"/>
      <c r="R376" s="1"/>
      <c r="S376" s="1"/>
      <c r="T376" s="1"/>
      <c r="V376" s="1">
        <v>568</v>
      </c>
      <c r="W376" s="1">
        <v>458.03519999999997</v>
      </c>
      <c r="X376" s="15">
        <f t="shared" ref="X376" si="686">V376/L376</f>
        <v>1.0616822429906543</v>
      </c>
      <c r="Y376" s="15">
        <f t="shared" ref="Y376" si="687">X376-AF376</f>
        <v>1.036030231451821</v>
      </c>
      <c r="Z376" s="16">
        <f t="shared" ref="Z376" si="688">K376*Y376</f>
        <v>554.27617382672429</v>
      </c>
      <c r="AA376" s="16">
        <f t="shared" ref="AA376" si="689">Z376-K376</f>
        <v>19.276173826724289</v>
      </c>
      <c r="AB376" s="16">
        <f t="shared" ref="AB376" si="690">J376*AA376</f>
        <v>15.544306573870466</v>
      </c>
      <c r="AC376" s="15">
        <f t="shared" si="682"/>
        <v>4.5848355451969969E-2</v>
      </c>
      <c r="AD376" s="15">
        <f t="shared" si="683"/>
        <v>1.1992624151289988E-2</v>
      </c>
      <c r="AE376" s="15">
        <f t="shared" si="684"/>
        <v>1.9115055013239957E-2</v>
      </c>
      <c r="AF376" s="15">
        <f t="shared" ref="AF376" si="691">AVERAGE(AC376:AE376)</f>
        <v>2.5652011538833303E-2</v>
      </c>
      <c r="AH376" s="21"/>
    </row>
    <row r="377" spans="1:34" ht="20.5" thickBot="1" x14ac:dyDescent="0.25">
      <c r="A377" s="8">
        <v>116</v>
      </c>
      <c r="B377" s="9" t="s">
        <v>580</v>
      </c>
      <c r="C377" s="10" t="s">
        <v>581</v>
      </c>
      <c r="D377" s="10" t="s">
        <v>41</v>
      </c>
      <c r="E377" s="11">
        <v>0</v>
      </c>
      <c r="F377" s="11">
        <v>4</v>
      </c>
      <c r="G377" s="11"/>
      <c r="H377" s="11"/>
      <c r="I377" s="11">
        <f t="shared" si="603"/>
        <v>0</v>
      </c>
      <c r="J377" s="11">
        <f t="shared" si="604"/>
        <v>4</v>
      </c>
      <c r="K377" s="12">
        <v>5175.3599999999997</v>
      </c>
      <c r="L377" s="12">
        <v>5787.39</v>
      </c>
      <c r="M377" s="12">
        <v>23149.56</v>
      </c>
      <c r="N377" s="12">
        <v>22880</v>
      </c>
      <c r="O377" s="12">
        <v>112.55800000000001</v>
      </c>
      <c r="P377" s="12">
        <v>0</v>
      </c>
      <c r="Q377" s="12">
        <v>0</v>
      </c>
      <c r="R377" s="12">
        <v>38.044604</v>
      </c>
      <c r="S377" s="12">
        <v>85.843484279999998</v>
      </c>
      <c r="T377" s="13">
        <v>33.102452359200001</v>
      </c>
      <c r="V377" s="12">
        <v>7251.77</v>
      </c>
      <c r="W377" s="12">
        <v>28680</v>
      </c>
    </row>
    <row r="378" spans="1:34" ht="18.5" thickBot="1" x14ac:dyDescent="0.25">
      <c r="A378" s="63"/>
      <c r="B378" s="64" t="s">
        <v>582</v>
      </c>
      <c r="C378" s="65" t="s">
        <v>583</v>
      </c>
      <c r="D378" s="65" t="s">
        <v>41</v>
      </c>
      <c r="E378" s="66">
        <v>1</v>
      </c>
      <c r="F378" s="66">
        <v>4</v>
      </c>
      <c r="G378" s="66"/>
      <c r="H378" s="66"/>
      <c r="I378" s="66">
        <f t="shared" si="603"/>
        <v>0</v>
      </c>
      <c r="J378" s="66">
        <f t="shared" si="604"/>
        <v>4</v>
      </c>
      <c r="K378" s="1">
        <v>5720</v>
      </c>
      <c r="L378" s="1">
        <v>5720</v>
      </c>
      <c r="M378" s="1">
        <v>22880</v>
      </c>
      <c r="N378" s="1">
        <v>22880</v>
      </c>
      <c r="O378" s="1"/>
      <c r="P378" s="1"/>
      <c r="Q378" s="1"/>
      <c r="R378" s="1"/>
      <c r="S378" s="1"/>
      <c r="T378" s="1"/>
      <c r="V378" s="1">
        <v>7170</v>
      </c>
      <c r="W378" s="1">
        <v>28680</v>
      </c>
      <c r="X378" s="15">
        <f t="shared" ref="X378" si="692">V378/L378</f>
        <v>1.2534965034965035</v>
      </c>
      <c r="Y378" s="15">
        <f t="shared" ref="Y378" si="693">X378-AF378</f>
        <v>1.2278444919576703</v>
      </c>
      <c r="Z378" s="16">
        <f t="shared" ref="Z378" si="694">K378*Y378</f>
        <v>7023.2704939978739</v>
      </c>
      <c r="AA378" s="16">
        <f t="shared" ref="AA378" si="695">Z378-K378</f>
        <v>1303.2704939978739</v>
      </c>
      <c r="AB378" s="16">
        <f t="shared" ref="AB378" si="696">J378*AA378</f>
        <v>5213.0819759914957</v>
      </c>
      <c r="AC378" s="15">
        <f t="shared" si="682"/>
        <v>4.5848355451969969E-2</v>
      </c>
      <c r="AD378" s="15">
        <f t="shared" si="683"/>
        <v>1.1992624151289988E-2</v>
      </c>
      <c r="AE378" s="15">
        <f t="shared" si="684"/>
        <v>1.9115055013239957E-2</v>
      </c>
      <c r="AF378" s="15">
        <f t="shared" ref="AF378" si="697">AVERAGE(AC378:AE378)</f>
        <v>2.5652011538833303E-2</v>
      </c>
      <c r="AH378" s="21"/>
    </row>
    <row r="379" spans="1:34" ht="20.5" thickBot="1" x14ac:dyDescent="0.25">
      <c r="A379" s="8">
        <v>117</v>
      </c>
      <c r="B379" s="9" t="s">
        <v>584</v>
      </c>
      <c r="C379" s="10" t="s">
        <v>585</v>
      </c>
      <c r="D379" s="10" t="s">
        <v>41</v>
      </c>
      <c r="E379" s="11">
        <v>0</v>
      </c>
      <c r="F379" s="11">
        <v>4</v>
      </c>
      <c r="G379" s="11"/>
      <c r="H379" s="11"/>
      <c r="I379" s="11">
        <f t="shared" si="603"/>
        <v>0</v>
      </c>
      <c r="J379" s="11">
        <f t="shared" si="604"/>
        <v>4</v>
      </c>
      <c r="K379" s="12">
        <v>5750.4</v>
      </c>
      <c r="L379" s="12">
        <v>6830.62</v>
      </c>
      <c r="M379" s="12">
        <v>27322.48</v>
      </c>
      <c r="N379" s="12">
        <v>27040</v>
      </c>
      <c r="O379" s="12">
        <v>117.95</v>
      </c>
      <c r="P379" s="12">
        <v>0</v>
      </c>
      <c r="Q379" s="12">
        <v>0</v>
      </c>
      <c r="R379" s="12">
        <v>39.867100000000001</v>
      </c>
      <c r="S379" s="12">
        <v>89.955747000000002</v>
      </c>
      <c r="T379" s="13">
        <v>34.688198579999998</v>
      </c>
      <c r="V379" s="12">
        <v>8515.69</v>
      </c>
      <c r="W379" s="12">
        <v>33720</v>
      </c>
    </row>
    <row r="380" spans="1:34" ht="18.5" thickBot="1" x14ac:dyDescent="0.25">
      <c r="A380" s="63"/>
      <c r="B380" s="64" t="s">
        <v>586</v>
      </c>
      <c r="C380" s="65" t="s">
        <v>587</v>
      </c>
      <c r="D380" s="65" t="s">
        <v>41</v>
      </c>
      <c r="E380" s="66">
        <v>1</v>
      </c>
      <c r="F380" s="66">
        <v>4</v>
      </c>
      <c r="G380" s="66"/>
      <c r="H380" s="66"/>
      <c r="I380" s="66">
        <f t="shared" si="603"/>
        <v>0</v>
      </c>
      <c r="J380" s="66">
        <f t="shared" si="604"/>
        <v>4</v>
      </c>
      <c r="K380" s="1">
        <v>6760</v>
      </c>
      <c r="L380" s="1">
        <v>6760</v>
      </c>
      <c r="M380" s="1">
        <v>27040</v>
      </c>
      <c r="N380" s="1">
        <v>27040</v>
      </c>
      <c r="O380" s="1"/>
      <c r="P380" s="1"/>
      <c r="Q380" s="1"/>
      <c r="R380" s="1"/>
      <c r="S380" s="1"/>
      <c r="T380" s="1"/>
      <c r="V380" s="1">
        <v>8430</v>
      </c>
      <c r="W380" s="1">
        <v>33720</v>
      </c>
      <c r="X380" s="15">
        <f t="shared" ref="X380" si="698">V380/L380</f>
        <v>1.2470414201183433</v>
      </c>
      <c r="Y380" s="15">
        <f t="shared" ref="Y380" si="699">X380-AF380</f>
        <v>1.2213894085795101</v>
      </c>
      <c r="Z380" s="16">
        <f t="shared" ref="Z380" si="700">K380*Y380</f>
        <v>8256.5924019974882</v>
      </c>
      <c r="AA380" s="16">
        <f t="shared" ref="AA380" si="701">Z380-K380</f>
        <v>1496.5924019974882</v>
      </c>
      <c r="AB380" s="16">
        <f t="shared" ref="AB380" si="702">J380*AA380</f>
        <v>5986.3696079899528</v>
      </c>
      <c r="AC380" s="15">
        <f t="shared" si="682"/>
        <v>4.5848355451969969E-2</v>
      </c>
      <c r="AD380" s="15">
        <f t="shared" si="683"/>
        <v>1.1992624151289988E-2</v>
      </c>
      <c r="AE380" s="15">
        <f t="shared" si="684"/>
        <v>1.9115055013239957E-2</v>
      </c>
      <c r="AF380" s="15">
        <f t="shared" ref="AF380" si="703">AVERAGE(AC380:AE380)</f>
        <v>2.5652011538833303E-2</v>
      </c>
      <c r="AH380" s="21"/>
    </row>
    <row r="381" spans="1:34" ht="20.5" thickBot="1" x14ac:dyDescent="0.25">
      <c r="A381" s="8">
        <v>118</v>
      </c>
      <c r="B381" s="9" t="s">
        <v>588</v>
      </c>
      <c r="C381" s="10" t="s">
        <v>589</v>
      </c>
      <c r="D381" s="10" t="s">
        <v>41</v>
      </c>
      <c r="E381" s="11">
        <v>0</v>
      </c>
      <c r="F381" s="11">
        <v>8</v>
      </c>
      <c r="G381" s="11"/>
      <c r="H381" s="11"/>
      <c r="I381" s="11">
        <f t="shared" si="603"/>
        <v>0</v>
      </c>
      <c r="J381" s="11">
        <f t="shared" si="604"/>
        <v>8</v>
      </c>
      <c r="K381" s="12">
        <v>1725.12</v>
      </c>
      <c r="L381" s="12"/>
      <c r="M381" s="12"/>
      <c r="N381" s="12"/>
      <c r="O381" s="12"/>
      <c r="P381" s="12"/>
      <c r="Q381" s="12"/>
      <c r="R381" s="12"/>
      <c r="S381" s="12"/>
      <c r="T381" s="13"/>
      <c r="V381" s="12"/>
      <c r="W381" s="12">
        <v>0</v>
      </c>
    </row>
    <row r="382" spans="1:34" s="85" customFormat="1" ht="20.5" thickBot="1" x14ac:dyDescent="0.4">
      <c r="A382" s="80"/>
      <c r="B382" s="81">
        <v>44932114</v>
      </c>
      <c r="C382" s="82" t="s">
        <v>4755</v>
      </c>
      <c r="D382" s="82"/>
      <c r="E382" s="83"/>
      <c r="F382" s="83">
        <f>F381</f>
        <v>8</v>
      </c>
      <c r="G382" s="83"/>
      <c r="H382" s="83"/>
      <c r="I382" s="83">
        <f t="shared" si="603"/>
        <v>0</v>
      </c>
      <c r="J382" s="83">
        <f t="shared" si="604"/>
        <v>8</v>
      </c>
      <c r="K382" s="84">
        <v>842</v>
      </c>
      <c r="L382" s="84">
        <v>842</v>
      </c>
      <c r="M382" s="84"/>
      <c r="N382" s="84"/>
      <c r="O382" s="84"/>
      <c r="P382" s="84"/>
      <c r="Q382" s="84"/>
      <c r="R382" s="84"/>
      <c r="S382" s="84"/>
      <c r="T382" s="84"/>
      <c r="V382" s="84">
        <v>973</v>
      </c>
      <c r="W382" s="84"/>
      <c r="X382" s="15">
        <f t="shared" ref="X382" si="704">V382/L382</f>
        <v>1.1555819477434679</v>
      </c>
      <c r="Y382" s="15">
        <f t="shared" ref="Y382" si="705">X382-AF382</f>
        <v>1.1299299362046347</v>
      </c>
      <c r="Z382" s="16">
        <f t="shared" ref="Z382" si="706">K382*Y382</f>
        <v>951.40100628430241</v>
      </c>
      <c r="AA382" s="16">
        <f t="shared" ref="AA382" si="707">Z382-K382</f>
        <v>109.40100628430241</v>
      </c>
      <c r="AB382" s="16">
        <f t="shared" ref="AB382" si="708">J382*AA382</f>
        <v>875.20805027441929</v>
      </c>
      <c r="AC382" s="15">
        <f t="shared" ref="AC382" si="709">104.584835545197%-100%</f>
        <v>4.5848355451969969E-2</v>
      </c>
      <c r="AD382" s="15">
        <f t="shared" ref="AD382" si="710">101.199262415129%-100%</f>
        <v>1.1992624151289988E-2</v>
      </c>
      <c r="AE382" s="15">
        <f t="shared" ref="AE382" si="711">101.911505501324%-100%</f>
        <v>1.9115055013239957E-2</v>
      </c>
      <c r="AF382" s="15">
        <f t="shared" ref="AF382" si="712">AVERAGE(AC382:AE382)</f>
        <v>2.5652011538833303E-2</v>
      </c>
      <c r="AG382" s="17" t="s">
        <v>4791</v>
      </c>
      <c r="AH382" s="86"/>
    </row>
    <row r="383" spans="1:34" ht="20.5" thickBot="1" x14ac:dyDescent="0.25">
      <c r="A383" s="8">
        <v>119</v>
      </c>
      <c r="B383" s="9" t="s">
        <v>590</v>
      </c>
      <c r="C383" s="10" t="s">
        <v>591</v>
      </c>
      <c r="D383" s="10" t="s">
        <v>41</v>
      </c>
      <c r="E383" s="11">
        <v>0</v>
      </c>
      <c r="F383" s="11">
        <v>1</v>
      </c>
      <c r="G383" s="11"/>
      <c r="H383" s="11"/>
      <c r="I383" s="11">
        <f t="shared" si="603"/>
        <v>0</v>
      </c>
      <c r="J383" s="11">
        <f t="shared" si="604"/>
        <v>1</v>
      </c>
      <c r="K383" s="12">
        <v>3588.25</v>
      </c>
      <c r="L383" s="12"/>
      <c r="M383" s="12"/>
      <c r="N383" s="12"/>
      <c r="O383" s="12"/>
      <c r="P383" s="12"/>
      <c r="Q383" s="12"/>
      <c r="R383" s="12"/>
      <c r="S383" s="12"/>
      <c r="T383" s="13"/>
      <c r="V383" s="12"/>
      <c r="W383" s="12">
        <v>0</v>
      </c>
    </row>
    <row r="384" spans="1:34" ht="15" thickBot="1" x14ac:dyDescent="0.25">
      <c r="A384" s="8">
        <v>120</v>
      </c>
      <c r="B384" s="9" t="s">
        <v>592</v>
      </c>
      <c r="C384" s="10" t="s">
        <v>593</v>
      </c>
      <c r="D384" s="10" t="s">
        <v>41</v>
      </c>
      <c r="E384" s="11">
        <v>0</v>
      </c>
      <c r="F384" s="11">
        <v>2</v>
      </c>
      <c r="G384" s="11"/>
      <c r="H384" s="11"/>
      <c r="I384" s="11">
        <f t="shared" si="603"/>
        <v>0</v>
      </c>
      <c r="J384" s="11">
        <f t="shared" si="604"/>
        <v>2</v>
      </c>
      <c r="K384" s="12">
        <v>690.05</v>
      </c>
      <c r="L384" s="12"/>
      <c r="M384" s="12"/>
      <c r="N384" s="12"/>
      <c r="O384" s="12"/>
      <c r="P384" s="12"/>
      <c r="Q384" s="12"/>
      <c r="R384" s="12"/>
      <c r="S384" s="12"/>
      <c r="T384" s="13"/>
      <c r="V384" s="12"/>
      <c r="W384" s="12">
        <v>0</v>
      </c>
    </row>
    <row r="385" spans="1:32" ht="15" thickBot="1" x14ac:dyDescent="0.25">
      <c r="A385" s="8">
        <v>121</v>
      </c>
      <c r="B385" s="9" t="s">
        <v>594</v>
      </c>
      <c r="C385" s="10" t="s">
        <v>595</v>
      </c>
      <c r="D385" s="10" t="s">
        <v>41</v>
      </c>
      <c r="E385" s="11">
        <v>0</v>
      </c>
      <c r="F385" s="11">
        <v>4</v>
      </c>
      <c r="G385" s="11"/>
      <c r="H385" s="11"/>
      <c r="I385" s="11">
        <f t="shared" si="603"/>
        <v>0</v>
      </c>
      <c r="J385" s="11">
        <f t="shared" si="604"/>
        <v>4</v>
      </c>
      <c r="K385" s="12">
        <v>2300.16</v>
      </c>
      <c r="L385" s="12"/>
      <c r="M385" s="12"/>
      <c r="N385" s="12"/>
      <c r="O385" s="12"/>
      <c r="P385" s="12"/>
      <c r="Q385" s="12"/>
      <c r="R385" s="12"/>
      <c r="S385" s="12"/>
      <c r="T385" s="13"/>
      <c r="V385" s="12"/>
      <c r="W385" s="12">
        <v>0</v>
      </c>
    </row>
    <row r="386" spans="1:32" ht="20.5" thickBot="1" x14ac:dyDescent="0.25">
      <c r="A386" s="8">
        <v>122</v>
      </c>
      <c r="B386" s="9" t="s">
        <v>596</v>
      </c>
      <c r="C386" s="10" t="s">
        <v>597</v>
      </c>
      <c r="D386" s="10" t="s">
        <v>41</v>
      </c>
      <c r="E386" s="11">
        <v>0</v>
      </c>
      <c r="F386" s="11">
        <v>3</v>
      </c>
      <c r="G386" s="11"/>
      <c r="H386" s="11"/>
      <c r="I386" s="11">
        <f t="shared" si="603"/>
        <v>0</v>
      </c>
      <c r="J386" s="11">
        <f t="shared" si="604"/>
        <v>3</v>
      </c>
      <c r="K386" s="12">
        <v>68.69</v>
      </c>
      <c r="L386" s="12">
        <v>66.87</v>
      </c>
      <c r="M386" s="12">
        <v>200.61</v>
      </c>
      <c r="N386" s="12">
        <v>0</v>
      </c>
      <c r="O386" s="12">
        <v>83.772900000000007</v>
      </c>
      <c r="P386" s="12">
        <v>0</v>
      </c>
      <c r="Q386" s="12">
        <v>0</v>
      </c>
      <c r="R386" s="12">
        <v>28.315240200000002</v>
      </c>
      <c r="S386" s="12">
        <v>63.890239913999999</v>
      </c>
      <c r="T386" s="13">
        <v>24.636973215960001</v>
      </c>
      <c r="V386" s="12">
        <v>82.01</v>
      </c>
      <c r="W386" s="12">
        <v>0</v>
      </c>
    </row>
    <row r="387" spans="1:32" ht="20.5" thickBot="1" x14ac:dyDescent="0.25">
      <c r="A387" s="8">
        <v>123</v>
      </c>
      <c r="B387" s="9" t="s">
        <v>598</v>
      </c>
      <c r="C387" s="10" t="s">
        <v>599</v>
      </c>
      <c r="D387" s="10" t="s">
        <v>41</v>
      </c>
      <c r="E387" s="11">
        <v>0</v>
      </c>
      <c r="F387" s="11">
        <v>1</v>
      </c>
      <c r="G387" s="11"/>
      <c r="H387" s="11"/>
      <c r="I387" s="11">
        <f t="shared" si="603"/>
        <v>0</v>
      </c>
      <c r="J387" s="11">
        <f t="shared" si="604"/>
        <v>1</v>
      </c>
      <c r="K387" s="12">
        <v>272.82</v>
      </c>
      <c r="L387" s="12">
        <v>265.60000000000002</v>
      </c>
      <c r="M387" s="12">
        <v>265.60000000000002</v>
      </c>
      <c r="N387" s="12">
        <v>0</v>
      </c>
      <c r="O387" s="12">
        <v>110.9106</v>
      </c>
      <c r="P387" s="12">
        <v>0</v>
      </c>
      <c r="Q387" s="12">
        <v>0</v>
      </c>
      <c r="R387" s="12">
        <v>37.487782799999998</v>
      </c>
      <c r="S387" s="12">
        <v>84.587078195999993</v>
      </c>
      <c r="T387" s="13">
        <v>32.617964539440003</v>
      </c>
      <c r="V387" s="12">
        <v>325.73</v>
      </c>
      <c r="W387" s="12">
        <v>0</v>
      </c>
    </row>
    <row r="388" spans="1:32" ht="20.5" thickBot="1" x14ac:dyDescent="0.25">
      <c r="A388" s="8">
        <v>124</v>
      </c>
      <c r="B388" s="9" t="s">
        <v>600</v>
      </c>
      <c r="C388" s="10" t="s">
        <v>601</v>
      </c>
      <c r="D388" s="10" t="s">
        <v>41</v>
      </c>
      <c r="E388" s="11">
        <v>0</v>
      </c>
      <c r="F388" s="11">
        <v>1</v>
      </c>
      <c r="G388" s="11"/>
      <c r="H388" s="11"/>
      <c r="I388" s="11">
        <f t="shared" si="603"/>
        <v>0</v>
      </c>
      <c r="J388" s="11">
        <f t="shared" si="604"/>
        <v>1</v>
      </c>
      <c r="K388" s="12">
        <v>68.69</v>
      </c>
      <c r="L388" s="12">
        <v>66.87</v>
      </c>
      <c r="M388" s="12">
        <v>66.87</v>
      </c>
      <c r="N388" s="12">
        <v>0</v>
      </c>
      <c r="O388" s="12">
        <v>27.924299999999999</v>
      </c>
      <c r="P388" s="12">
        <v>0</v>
      </c>
      <c r="Q388" s="12">
        <v>0</v>
      </c>
      <c r="R388" s="12">
        <v>9.4384134</v>
      </c>
      <c r="S388" s="12">
        <v>21.296746637999998</v>
      </c>
      <c r="T388" s="13">
        <v>8.2123244053200004</v>
      </c>
      <c r="V388" s="12">
        <v>168.64</v>
      </c>
      <c r="W388" s="12">
        <v>0</v>
      </c>
    </row>
    <row r="389" spans="1:32" ht="20.5" thickBot="1" x14ac:dyDescent="0.25">
      <c r="A389" s="8">
        <v>125</v>
      </c>
      <c r="B389" s="9" t="s">
        <v>602</v>
      </c>
      <c r="C389" s="10" t="s">
        <v>603</v>
      </c>
      <c r="D389" s="10" t="s">
        <v>41</v>
      </c>
      <c r="E389" s="11">
        <v>0</v>
      </c>
      <c r="F389" s="11">
        <v>6</v>
      </c>
      <c r="G389" s="11"/>
      <c r="H389" s="11"/>
      <c r="I389" s="11">
        <f t="shared" si="603"/>
        <v>0</v>
      </c>
      <c r="J389" s="11">
        <f t="shared" si="604"/>
        <v>6</v>
      </c>
      <c r="K389" s="12">
        <v>262.18</v>
      </c>
      <c r="L389" s="12">
        <v>255.24</v>
      </c>
      <c r="M389" s="12">
        <v>1531.44</v>
      </c>
      <c r="N389" s="12">
        <v>0</v>
      </c>
      <c r="O389" s="12">
        <v>639.50580000000002</v>
      </c>
      <c r="P389" s="12">
        <v>0</v>
      </c>
      <c r="Q389" s="12">
        <v>0</v>
      </c>
      <c r="R389" s="12">
        <v>216.15296040000001</v>
      </c>
      <c r="S389" s="12">
        <v>487.72549342799999</v>
      </c>
      <c r="T389" s="13">
        <v>188.07379553592</v>
      </c>
      <c r="V389" s="12">
        <v>313.02999999999997</v>
      </c>
      <c r="W389" s="12">
        <v>0</v>
      </c>
    </row>
    <row r="390" spans="1:32" ht="20.5" thickBot="1" x14ac:dyDescent="0.25">
      <c r="A390" s="8">
        <v>126</v>
      </c>
      <c r="B390" s="9" t="s">
        <v>604</v>
      </c>
      <c r="C390" s="10" t="s">
        <v>605</v>
      </c>
      <c r="D390" s="10" t="s">
        <v>38</v>
      </c>
      <c r="E390" s="11">
        <v>0</v>
      </c>
      <c r="F390" s="11">
        <v>2.4</v>
      </c>
      <c r="G390" s="11"/>
      <c r="H390" s="11"/>
      <c r="I390" s="11">
        <f t="shared" si="603"/>
        <v>0</v>
      </c>
      <c r="J390" s="11">
        <f t="shared" si="604"/>
        <v>2.4</v>
      </c>
      <c r="K390" s="12">
        <v>254.76</v>
      </c>
      <c r="L390" s="12">
        <v>248.02</v>
      </c>
      <c r="M390" s="12">
        <v>595.25</v>
      </c>
      <c r="N390" s="12">
        <v>0</v>
      </c>
      <c r="O390" s="12">
        <v>248.56559999999999</v>
      </c>
      <c r="P390" s="12">
        <v>0</v>
      </c>
      <c r="Q390" s="12">
        <v>0</v>
      </c>
      <c r="R390" s="12">
        <v>84.015172800000002</v>
      </c>
      <c r="S390" s="12">
        <v>189.57104049599999</v>
      </c>
      <c r="T390" s="13">
        <v>73.10125386144</v>
      </c>
      <c r="V390" s="12">
        <v>304.17</v>
      </c>
      <c r="W390" s="12">
        <v>0</v>
      </c>
    </row>
    <row r="391" spans="1:32" ht="20.5" thickBot="1" x14ac:dyDescent="0.25">
      <c r="A391" s="8">
        <v>127</v>
      </c>
      <c r="B391" s="9" t="s">
        <v>606</v>
      </c>
      <c r="C391" s="10" t="s">
        <v>607</v>
      </c>
      <c r="D391" s="10" t="s">
        <v>92</v>
      </c>
      <c r="E391" s="11">
        <v>0</v>
      </c>
      <c r="F391" s="11">
        <v>0.19400000000000001</v>
      </c>
      <c r="G391" s="11"/>
      <c r="H391" s="11"/>
      <c r="I391" s="11">
        <f t="shared" si="603"/>
        <v>0</v>
      </c>
      <c r="J391" s="11">
        <f t="shared" si="604"/>
        <v>0.19400000000000001</v>
      </c>
      <c r="K391" s="12">
        <v>1869.12</v>
      </c>
      <c r="L391" s="12">
        <v>1819.67</v>
      </c>
      <c r="M391" s="12">
        <v>353.02</v>
      </c>
      <c r="N391" s="12">
        <v>0</v>
      </c>
      <c r="O391" s="12">
        <v>147.41198639999999</v>
      </c>
      <c r="P391" s="12">
        <v>0</v>
      </c>
      <c r="Q391" s="12">
        <v>0</v>
      </c>
      <c r="R391" s="12">
        <v>49.825251403199999</v>
      </c>
      <c r="S391" s="12">
        <v>112.425225547824</v>
      </c>
      <c r="T391" s="13">
        <v>43.3527448691434</v>
      </c>
      <c r="V391" s="12">
        <v>2231.63</v>
      </c>
      <c r="W391" s="12">
        <v>0</v>
      </c>
    </row>
    <row r="392" spans="1:32" ht="15" thickBot="1" x14ac:dyDescent="0.25">
      <c r="A392" s="8">
        <v>128</v>
      </c>
      <c r="B392" s="9" t="s">
        <v>608</v>
      </c>
      <c r="C392" s="10" t="s">
        <v>609</v>
      </c>
      <c r="D392" s="10" t="s">
        <v>95</v>
      </c>
      <c r="E392" s="11">
        <v>0</v>
      </c>
      <c r="F392" s="11">
        <v>49.8</v>
      </c>
      <c r="G392" s="11"/>
      <c r="H392" s="11"/>
      <c r="I392" s="11">
        <f t="shared" si="603"/>
        <v>0</v>
      </c>
      <c r="J392" s="11">
        <f t="shared" si="604"/>
        <v>49.8</v>
      </c>
      <c r="K392" s="12">
        <v>136.09</v>
      </c>
      <c r="L392" s="12">
        <v>132.49</v>
      </c>
      <c r="M392" s="12">
        <v>6598</v>
      </c>
      <c r="N392" s="12">
        <v>0</v>
      </c>
      <c r="O392" s="12">
        <v>2755.14516</v>
      </c>
      <c r="P392" s="12">
        <v>0</v>
      </c>
      <c r="Q392" s="12">
        <v>0</v>
      </c>
      <c r="R392" s="12">
        <v>931.23906408000005</v>
      </c>
      <c r="S392" s="12">
        <v>2101.2390077256</v>
      </c>
      <c r="T392" s="13">
        <v>810.26725245278396</v>
      </c>
      <c r="V392" s="12">
        <v>162.47999999999999</v>
      </c>
      <c r="W392" s="12">
        <v>0</v>
      </c>
    </row>
    <row r="393" spans="1:32" ht="15" thickBot="1" x14ac:dyDescent="0.25">
      <c r="A393" s="8">
        <v>129</v>
      </c>
      <c r="B393" s="9" t="s">
        <v>610</v>
      </c>
      <c r="C393" s="10" t="s">
        <v>611</v>
      </c>
      <c r="D393" s="10" t="s">
        <v>95</v>
      </c>
      <c r="E393" s="11">
        <v>0</v>
      </c>
      <c r="F393" s="11">
        <v>0.51500000000000001</v>
      </c>
      <c r="G393" s="11"/>
      <c r="H393" s="11"/>
      <c r="I393" s="11">
        <f t="shared" si="603"/>
        <v>0</v>
      </c>
      <c r="J393" s="11">
        <f t="shared" si="604"/>
        <v>0.51500000000000001</v>
      </c>
      <c r="K393" s="12">
        <v>191.88</v>
      </c>
      <c r="L393" s="12">
        <v>186.8</v>
      </c>
      <c r="M393" s="12">
        <v>96.2</v>
      </c>
      <c r="N393" s="12">
        <v>0</v>
      </c>
      <c r="O393" s="12">
        <v>40.172317499999998</v>
      </c>
      <c r="P393" s="12">
        <v>0</v>
      </c>
      <c r="Q393" s="12">
        <v>0</v>
      </c>
      <c r="R393" s="12">
        <v>13.578243315</v>
      </c>
      <c r="S393" s="12">
        <v>30.637819664550001</v>
      </c>
      <c r="T393" s="13">
        <v>11.814373267137</v>
      </c>
      <c r="V393" s="12">
        <v>229.09</v>
      </c>
      <c r="W393" s="12">
        <v>0</v>
      </c>
    </row>
    <row r="394" spans="1:32" ht="15" thickBot="1" x14ac:dyDescent="0.25">
      <c r="A394" s="8">
        <v>130</v>
      </c>
      <c r="B394" s="9" t="s">
        <v>612</v>
      </c>
      <c r="C394" s="10" t="s">
        <v>613</v>
      </c>
      <c r="D394" s="10" t="s">
        <v>95</v>
      </c>
      <c r="E394" s="11">
        <v>0</v>
      </c>
      <c r="F394" s="11">
        <v>0.46500000000000002</v>
      </c>
      <c r="G394" s="11"/>
      <c r="H394" s="11"/>
      <c r="I394" s="11">
        <f t="shared" si="603"/>
        <v>0</v>
      </c>
      <c r="J394" s="11">
        <f t="shared" si="604"/>
        <v>0.46500000000000002</v>
      </c>
      <c r="K394" s="12">
        <v>215.42</v>
      </c>
      <c r="L394" s="12">
        <v>209.72</v>
      </c>
      <c r="M394" s="12">
        <v>97.52</v>
      </c>
      <c r="N394" s="12">
        <v>0</v>
      </c>
      <c r="O394" s="12">
        <v>40.722282</v>
      </c>
      <c r="P394" s="12">
        <v>0</v>
      </c>
      <c r="Q394" s="12">
        <v>0</v>
      </c>
      <c r="R394" s="12">
        <v>13.764131316</v>
      </c>
      <c r="S394" s="12">
        <v>31.05725559012</v>
      </c>
      <c r="T394" s="13">
        <v>11.976113646856801</v>
      </c>
      <c r="V394" s="12">
        <v>257.2</v>
      </c>
      <c r="W394" s="12">
        <v>0</v>
      </c>
    </row>
    <row r="395" spans="1:32" ht="15" thickBot="1" x14ac:dyDescent="0.25">
      <c r="A395" s="8">
        <v>131</v>
      </c>
      <c r="B395" s="9" t="s">
        <v>614</v>
      </c>
      <c r="C395" s="10" t="s">
        <v>615</v>
      </c>
      <c r="D395" s="10" t="s">
        <v>95</v>
      </c>
      <c r="E395" s="11">
        <v>0</v>
      </c>
      <c r="F395" s="11">
        <v>60</v>
      </c>
      <c r="G395" s="11"/>
      <c r="H395" s="11"/>
      <c r="I395" s="11">
        <f t="shared" si="603"/>
        <v>0</v>
      </c>
      <c r="J395" s="11">
        <f t="shared" si="604"/>
        <v>60</v>
      </c>
      <c r="K395" s="12">
        <v>235.1</v>
      </c>
      <c r="L395" s="12">
        <v>228.87</v>
      </c>
      <c r="M395" s="12">
        <v>13732.2</v>
      </c>
      <c r="N395" s="12">
        <v>0</v>
      </c>
      <c r="O395" s="12">
        <v>5734.3140000000003</v>
      </c>
      <c r="P395" s="12">
        <v>0</v>
      </c>
      <c r="Q395" s="12">
        <v>0</v>
      </c>
      <c r="R395" s="12">
        <v>1938.198132</v>
      </c>
      <c r="S395" s="12">
        <v>4373.3319152399999</v>
      </c>
      <c r="T395" s="13">
        <v>1686.4181666136001</v>
      </c>
      <c r="V395" s="12">
        <v>280.69</v>
      </c>
      <c r="W395" s="12">
        <v>0</v>
      </c>
    </row>
    <row r="396" spans="1:32" ht="15" thickBot="1" x14ac:dyDescent="0.25">
      <c r="A396" s="8">
        <v>132</v>
      </c>
      <c r="B396" s="9" t="s">
        <v>616</v>
      </c>
      <c r="C396" s="10" t="s">
        <v>617</v>
      </c>
      <c r="D396" s="10" t="s">
        <v>95</v>
      </c>
      <c r="E396" s="11">
        <v>0</v>
      </c>
      <c r="F396" s="11">
        <v>20</v>
      </c>
      <c r="G396" s="11"/>
      <c r="H396" s="11"/>
      <c r="I396" s="11">
        <f t="shared" si="603"/>
        <v>0</v>
      </c>
      <c r="J396" s="11">
        <f t="shared" si="604"/>
        <v>20</v>
      </c>
      <c r="K396" s="12">
        <v>261.85000000000002</v>
      </c>
      <c r="L396" s="12">
        <v>254.93</v>
      </c>
      <c r="M396" s="12">
        <v>5098.6000000000004</v>
      </c>
      <c r="N396" s="12">
        <v>0</v>
      </c>
      <c r="O396" s="12">
        <v>2129.0639999999999</v>
      </c>
      <c r="P396" s="12">
        <v>0</v>
      </c>
      <c r="Q396" s="12">
        <v>0</v>
      </c>
      <c r="R396" s="12">
        <v>719.62363200000004</v>
      </c>
      <c r="S396" s="12">
        <v>1623.75195024</v>
      </c>
      <c r="T396" s="13">
        <v>626.14154151360003</v>
      </c>
      <c r="V396" s="12">
        <v>312.64</v>
      </c>
      <c r="W396" s="12">
        <v>0</v>
      </c>
    </row>
    <row r="397" spans="1:32" ht="15" thickBot="1" x14ac:dyDescent="0.25">
      <c r="A397" s="95"/>
      <c r="B397" s="96"/>
      <c r="C397" s="97" t="s">
        <v>240</v>
      </c>
      <c r="D397" s="97"/>
      <c r="E397" s="98"/>
      <c r="F397" s="98"/>
      <c r="G397" s="98"/>
      <c r="H397" s="98"/>
      <c r="I397" s="98"/>
      <c r="J397" s="98"/>
      <c r="K397" s="99"/>
      <c r="L397" s="99"/>
      <c r="M397" s="99"/>
      <c r="N397" s="99"/>
      <c r="O397" s="99"/>
      <c r="P397" s="99"/>
      <c r="Q397" s="99"/>
      <c r="R397" s="99"/>
      <c r="S397" s="99"/>
      <c r="T397" s="100"/>
      <c r="V397" s="99"/>
      <c r="W397" s="99"/>
    </row>
    <row r="398" spans="1:32" ht="20.5" thickBot="1" x14ac:dyDescent="0.25">
      <c r="A398" s="8">
        <v>133</v>
      </c>
      <c r="B398" s="9" t="s">
        <v>618</v>
      </c>
      <c r="C398" s="10" t="s">
        <v>619</v>
      </c>
      <c r="D398" s="10" t="s">
        <v>95</v>
      </c>
      <c r="E398" s="11">
        <v>0</v>
      </c>
      <c r="F398" s="11">
        <v>0.5</v>
      </c>
      <c r="G398" s="11"/>
      <c r="H398" s="11"/>
      <c r="I398" s="11">
        <f t="shared" si="603"/>
        <v>0</v>
      </c>
      <c r="J398" s="11">
        <f t="shared" si="604"/>
        <v>0.5</v>
      </c>
      <c r="K398" s="12">
        <v>2472.67</v>
      </c>
      <c r="L398" s="12">
        <v>3428.55</v>
      </c>
      <c r="M398" s="12">
        <v>1714.28</v>
      </c>
      <c r="N398" s="12">
        <v>1406.914</v>
      </c>
      <c r="O398" s="12">
        <v>124.545</v>
      </c>
      <c r="P398" s="12">
        <v>0</v>
      </c>
      <c r="Q398" s="12">
        <v>0</v>
      </c>
      <c r="R398" s="12">
        <v>42.096209999999999</v>
      </c>
      <c r="S398" s="12">
        <v>87.4433808</v>
      </c>
      <c r="T398" s="13">
        <v>37.746392712000002</v>
      </c>
      <c r="V398" s="12">
        <v>3941.14</v>
      </c>
      <c r="W398" s="12">
        <v>1625.4059999999999</v>
      </c>
    </row>
    <row r="399" spans="1:32" x14ac:dyDescent="0.2">
      <c r="A399" s="63"/>
      <c r="B399" s="64" t="s">
        <v>187</v>
      </c>
      <c r="C399" s="65" t="s">
        <v>188</v>
      </c>
      <c r="D399" s="65" t="s">
        <v>92</v>
      </c>
      <c r="E399" s="66">
        <v>0.04</v>
      </c>
      <c r="F399" s="66">
        <v>0.02</v>
      </c>
      <c r="G399" s="66"/>
      <c r="H399" s="66"/>
      <c r="I399" s="66">
        <f t="shared" si="603"/>
        <v>0</v>
      </c>
      <c r="J399" s="66">
        <f t="shared" si="604"/>
        <v>0.02</v>
      </c>
      <c r="K399" s="1">
        <v>45.7</v>
      </c>
      <c r="L399" s="1">
        <v>45.7</v>
      </c>
      <c r="M399" s="1">
        <v>0.91400000000000003</v>
      </c>
      <c r="N399" s="1">
        <v>0.91400000000000003</v>
      </c>
      <c r="O399" s="1"/>
      <c r="P399" s="1"/>
      <c r="Q399" s="1"/>
      <c r="R399" s="1"/>
      <c r="S399" s="1"/>
      <c r="T399" s="1"/>
      <c r="V399" s="1">
        <v>52.8</v>
      </c>
      <c r="W399" s="1">
        <v>1.056</v>
      </c>
      <c r="X399" s="15">
        <f t="shared" ref="X399:X400" si="713">V399/L399</f>
        <v>1.1553610503282274</v>
      </c>
      <c r="Y399" s="15">
        <f t="shared" ref="Y399:Y400" si="714">X399-AF399</f>
        <v>1.1297090387893942</v>
      </c>
      <c r="Z399" s="16">
        <f t="shared" ref="Z399:Z400" si="715">K399*Y399</f>
        <v>51.627703072675317</v>
      </c>
      <c r="AA399" s="16">
        <f t="shared" ref="AA399:AA400" si="716">Z399-K399</f>
        <v>5.9277030726753139</v>
      </c>
      <c r="AB399" s="16">
        <f t="shared" ref="AB399:AB400" si="717">J399*AA399</f>
        <v>0.11855406145350628</v>
      </c>
      <c r="AC399" s="15">
        <f t="shared" ref="AC399" si="718">104.584835545197%-100%</f>
        <v>4.5848355451969969E-2</v>
      </c>
      <c r="AD399" s="15">
        <f t="shared" ref="AD399" si="719">101.199262415129%-100%</f>
        <v>1.1992624151289988E-2</v>
      </c>
      <c r="AE399" s="15">
        <f t="shared" ref="AE399" si="720">101.911505501324%-100%</f>
        <v>1.9115055013239957E-2</v>
      </c>
      <c r="AF399" s="15">
        <f t="shared" ref="AF399:AF400" si="721">AVERAGE(AC399:AE399)</f>
        <v>2.5652011538833303E-2</v>
      </c>
    </row>
    <row r="400" spans="1:32" ht="15" thickBot="1" x14ac:dyDescent="0.25">
      <c r="A400" s="63"/>
      <c r="B400" s="64" t="s">
        <v>620</v>
      </c>
      <c r="C400" s="65" t="s">
        <v>621</v>
      </c>
      <c r="D400" s="65" t="s">
        <v>41</v>
      </c>
      <c r="E400" s="66">
        <v>0.185</v>
      </c>
      <c r="F400" s="66">
        <v>9.2499999999999999E-2</v>
      </c>
      <c r="G400" s="66"/>
      <c r="H400" s="66"/>
      <c r="I400" s="66">
        <f t="shared" si="603"/>
        <v>0</v>
      </c>
      <c r="J400" s="66">
        <f t="shared" si="604"/>
        <v>9.2499999999999999E-2</v>
      </c>
      <c r="K400" s="1">
        <v>15200</v>
      </c>
      <c r="L400" s="1">
        <v>15200</v>
      </c>
      <c r="M400" s="1">
        <v>1406</v>
      </c>
      <c r="N400" s="1">
        <v>1406</v>
      </c>
      <c r="O400" s="1"/>
      <c r="P400" s="1"/>
      <c r="Q400" s="1"/>
      <c r="R400" s="1"/>
      <c r="S400" s="1"/>
      <c r="T400" s="1"/>
      <c r="V400" s="1">
        <v>14400</v>
      </c>
      <c r="W400" s="1">
        <v>1624.35</v>
      </c>
      <c r="X400" s="15">
        <f t="shared" si="713"/>
        <v>0.94736842105263153</v>
      </c>
      <c r="Y400" s="15">
        <f t="shared" si="714"/>
        <v>0.92171640951379818</v>
      </c>
      <c r="Z400" s="16">
        <f t="shared" si="715"/>
        <v>14010.089424609732</v>
      </c>
      <c r="AA400" s="16">
        <f t="shared" si="716"/>
        <v>-1189.9105753902677</v>
      </c>
      <c r="AB400" s="16">
        <f t="shared" si="717"/>
        <v>-110.06672822359977</v>
      </c>
      <c r="AC400" s="15">
        <f t="shared" ref="AC400:AC404" si="722">104.584835545197%-100%</f>
        <v>4.5848355451969969E-2</v>
      </c>
      <c r="AD400" s="15">
        <f t="shared" ref="AD400:AD404" si="723">101.199262415129%-100%</f>
        <v>1.1992624151289988E-2</v>
      </c>
      <c r="AE400" s="15">
        <f t="shared" ref="AE400:AE404" si="724">101.911505501324%-100%</f>
        <v>1.9115055013239957E-2</v>
      </c>
      <c r="AF400" s="15">
        <f t="shared" si="721"/>
        <v>2.5652011538833303E-2</v>
      </c>
    </row>
    <row r="401" spans="1:35" ht="20.5" thickBot="1" x14ac:dyDescent="0.25">
      <c r="A401" s="8">
        <v>134</v>
      </c>
      <c r="B401" s="9" t="s">
        <v>622</v>
      </c>
      <c r="C401" s="10" t="s">
        <v>623</v>
      </c>
      <c r="D401" s="10" t="s">
        <v>95</v>
      </c>
      <c r="E401" s="11">
        <v>0</v>
      </c>
      <c r="F401" s="11">
        <v>4.5</v>
      </c>
      <c r="G401" s="11"/>
      <c r="H401" s="11"/>
      <c r="I401" s="11">
        <f t="shared" ref="I401:I464" si="725">H401*0.5</f>
        <v>0</v>
      </c>
      <c r="J401" s="11">
        <f t="shared" ref="J401:J464" si="726">F401-G401-I401</f>
        <v>4.5</v>
      </c>
      <c r="K401" s="12">
        <v>3047.71</v>
      </c>
      <c r="L401" s="12">
        <v>4647.83</v>
      </c>
      <c r="M401" s="12">
        <v>20915.240000000002</v>
      </c>
      <c r="N401" s="12">
        <v>15908.075999999999</v>
      </c>
      <c r="O401" s="12">
        <v>1971.45</v>
      </c>
      <c r="P401" s="12">
        <v>0</v>
      </c>
      <c r="Q401" s="12">
        <v>0</v>
      </c>
      <c r="R401" s="12">
        <v>666.3501</v>
      </c>
      <c r="S401" s="12">
        <v>1424.5152479999999</v>
      </c>
      <c r="T401" s="13">
        <v>614.91574872000001</v>
      </c>
      <c r="V401" s="12">
        <v>5524.08</v>
      </c>
      <c r="W401" s="12">
        <v>19284.804</v>
      </c>
    </row>
    <row r="402" spans="1:35" x14ac:dyDescent="0.2">
      <c r="A402" s="63"/>
      <c r="B402" s="64" t="s">
        <v>187</v>
      </c>
      <c r="C402" s="65" t="s">
        <v>188</v>
      </c>
      <c r="D402" s="65" t="s">
        <v>92</v>
      </c>
      <c r="E402" s="66">
        <v>0.04</v>
      </c>
      <c r="F402" s="66">
        <v>0.43</v>
      </c>
      <c r="G402" s="66"/>
      <c r="H402" s="66"/>
      <c r="I402" s="66">
        <f t="shared" si="725"/>
        <v>0</v>
      </c>
      <c r="J402" s="66">
        <f t="shared" si="726"/>
        <v>0.43</v>
      </c>
      <c r="K402" s="1">
        <v>45.7</v>
      </c>
      <c r="L402" s="1">
        <v>45.7</v>
      </c>
      <c r="M402" s="1">
        <v>19.651</v>
      </c>
      <c r="N402" s="1">
        <v>19.651</v>
      </c>
      <c r="O402" s="1"/>
      <c r="P402" s="1"/>
      <c r="Q402" s="1"/>
      <c r="R402" s="1"/>
      <c r="S402" s="1"/>
      <c r="T402" s="1"/>
      <c r="V402" s="1">
        <v>52.8</v>
      </c>
      <c r="W402" s="1">
        <v>22.704000000000001</v>
      </c>
      <c r="X402" s="15">
        <f t="shared" ref="X402:X404" si="727">V402/L402</f>
        <v>1.1553610503282274</v>
      </c>
      <c r="Y402" s="15">
        <f t="shared" ref="Y402:Y404" si="728">X402-AF402</f>
        <v>1.1297090387893942</v>
      </c>
      <c r="Z402" s="16">
        <f t="shared" ref="Z402:Z404" si="729">K402*Y402</f>
        <v>51.627703072675317</v>
      </c>
      <c r="AA402" s="16">
        <f t="shared" ref="AA402:AA404" si="730">Z402-K402</f>
        <v>5.9277030726753139</v>
      </c>
      <c r="AB402" s="16">
        <f t="shared" ref="AB402:AB404" si="731">J402*AA402</f>
        <v>2.548912321250385</v>
      </c>
      <c r="AC402" s="15">
        <f t="shared" si="722"/>
        <v>4.5848355451969969E-2</v>
      </c>
      <c r="AD402" s="15">
        <f t="shared" si="723"/>
        <v>1.1992624151289988E-2</v>
      </c>
      <c r="AE402" s="15">
        <f t="shared" si="724"/>
        <v>1.9115055013239957E-2</v>
      </c>
      <c r="AF402" s="15">
        <f t="shared" ref="AF402:AF404" si="732">AVERAGE(AC402:AE402)</f>
        <v>2.5652011538833303E-2</v>
      </c>
      <c r="AH402" s="21"/>
      <c r="AI402" s="101"/>
    </row>
    <row r="403" spans="1:35" x14ac:dyDescent="0.2">
      <c r="A403" s="63"/>
      <c r="B403" s="64" t="s">
        <v>624</v>
      </c>
      <c r="C403" s="65" t="s">
        <v>625</v>
      </c>
      <c r="D403" s="65" t="s">
        <v>41</v>
      </c>
      <c r="E403" s="66">
        <v>0.219</v>
      </c>
      <c r="F403" s="66">
        <v>2.35425</v>
      </c>
      <c r="G403" s="66"/>
      <c r="H403" s="66"/>
      <c r="I403" s="66">
        <f t="shared" si="725"/>
        <v>0</v>
      </c>
      <c r="J403" s="66">
        <f t="shared" si="726"/>
        <v>2.35425</v>
      </c>
      <c r="K403" s="1">
        <v>18800</v>
      </c>
      <c r="L403" s="1">
        <v>18800</v>
      </c>
      <c r="M403" s="1">
        <v>44259.9</v>
      </c>
      <c r="N403" s="1">
        <v>44259.9</v>
      </c>
      <c r="O403" s="1"/>
      <c r="P403" s="1"/>
      <c r="Q403" s="1"/>
      <c r="R403" s="1"/>
      <c r="S403" s="1"/>
      <c r="T403" s="1"/>
      <c r="V403" s="1">
        <v>23300</v>
      </c>
      <c r="W403" s="1">
        <v>3520.625</v>
      </c>
      <c r="X403" s="15">
        <f t="shared" si="727"/>
        <v>1.2393617021276595</v>
      </c>
      <c r="Y403" s="15">
        <f t="shared" si="728"/>
        <v>1.2137096905888263</v>
      </c>
      <c r="Z403" s="16">
        <f t="shared" si="729"/>
        <v>22817.742183069935</v>
      </c>
      <c r="AA403" s="16">
        <f t="shared" si="730"/>
        <v>4017.742183069935</v>
      </c>
      <c r="AB403" s="16">
        <f t="shared" si="731"/>
        <v>9458.7695344923941</v>
      </c>
      <c r="AC403" s="15">
        <f t="shared" si="722"/>
        <v>4.5848355451969969E-2</v>
      </c>
      <c r="AD403" s="15">
        <f t="shared" si="723"/>
        <v>1.1992624151289988E-2</v>
      </c>
      <c r="AE403" s="15">
        <f t="shared" si="724"/>
        <v>1.9115055013239957E-2</v>
      </c>
      <c r="AF403" s="15">
        <f t="shared" si="732"/>
        <v>2.5652011538833303E-2</v>
      </c>
      <c r="AH403" s="21"/>
      <c r="AI403" s="101"/>
    </row>
    <row r="404" spans="1:35" ht="15" thickBot="1" x14ac:dyDescent="0.25">
      <c r="A404" s="63"/>
      <c r="B404" s="64" t="s">
        <v>626</v>
      </c>
      <c r="C404" s="65" t="s">
        <v>627</v>
      </c>
      <c r="D404" s="65" t="s">
        <v>41</v>
      </c>
      <c r="E404" s="66">
        <v>5</v>
      </c>
      <c r="F404" s="66">
        <v>53.75</v>
      </c>
      <c r="G404" s="66"/>
      <c r="H404" s="66"/>
      <c r="I404" s="66">
        <f t="shared" si="725"/>
        <v>0</v>
      </c>
      <c r="J404" s="66">
        <f t="shared" si="726"/>
        <v>53.75</v>
      </c>
      <c r="K404" s="1">
        <v>44.9</v>
      </c>
      <c r="L404" s="1">
        <v>44.9</v>
      </c>
      <c r="M404" s="1">
        <v>2413.375</v>
      </c>
      <c r="N404" s="1">
        <v>2413.375</v>
      </c>
      <c r="O404" s="1"/>
      <c r="P404" s="1"/>
      <c r="Q404" s="1"/>
      <c r="R404" s="1"/>
      <c r="S404" s="1"/>
      <c r="T404" s="1"/>
      <c r="V404" s="1">
        <v>65.5</v>
      </c>
      <c r="W404" s="1">
        <v>50128.324999999997</v>
      </c>
      <c r="X404" s="15">
        <f t="shared" si="727"/>
        <v>1.4587973273942094</v>
      </c>
      <c r="Y404" s="15">
        <f t="shared" si="728"/>
        <v>1.4331453158553762</v>
      </c>
      <c r="Z404" s="16">
        <f t="shared" si="729"/>
        <v>64.348224681906387</v>
      </c>
      <c r="AA404" s="16">
        <f t="shared" si="730"/>
        <v>19.448224681906389</v>
      </c>
      <c r="AB404" s="16">
        <f t="shared" si="731"/>
        <v>1045.3420766524684</v>
      </c>
      <c r="AC404" s="15">
        <f t="shared" si="722"/>
        <v>4.5848355451969969E-2</v>
      </c>
      <c r="AD404" s="15">
        <f t="shared" si="723"/>
        <v>1.1992624151289988E-2</v>
      </c>
      <c r="AE404" s="15">
        <f t="shared" si="724"/>
        <v>1.9115055013239957E-2</v>
      </c>
      <c r="AF404" s="15">
        <f t="shared" si="732"/>
        <v>2.5652011538833303E-2</v>
      </c>
      <c r="AH404" s="21"/>
      <c r="AI404" s="101"/>
    </row>
    <row r="405" spans="1:35" ht="20.5" thickBot="1" x14ac:dyDescent="0.25">
      <c r="A405" s="8">
        <v>135</v>
      </c>
      <c r="B405" s="9" t="s">
        <v>628</v>
      </c>
      <c r="C405" s="10" t="s">
        <v>629</v>
      </c>
      <c r="D405" s="10" t="s">
        <v>95</v>
      </c>
      <c r="E405" s="11">
        <v>0</v>
      </c>
      <c r="F405" s="11">
        <v>0.17499999999999999</v>
      </c>
      <c r="G405" s="11"/>
      <c r="H405" s="11"/>
      <c r="I405" s="11">
        <f t="shared" si="725"/>
        <v>0</v>
      </c>
      <c r="J405" s="11">
        <f t="shared" si="726"/>
        <v>0.17499999999999999</v>
      </c>
      <c r="K405" s="12">
        <v>3047.71</v>
      </c>
      <c r="L405" s="12">
        <v>5619.07</v>
      </c>
      <c r="M405" s="12">
        <v>983.34</v>
      </c>
      <c r="N405" s="12">
        <v>743.67737499999998</v>
      </c>
      <c r="O405" s="12">
        <v>94.36</v>
      </c>
      <c r="P405" s="12">
        <v>0</v>
      </c>
      <c r="Q405" s="12">
        <v>0</v>
      </c>
      <c r="R405" s="12">
        <v>31.89368</v>
      </c>
      <c r="S405" s="12">
        <v>68.181926399999995</v>
      </c>
      <c r="T405" s="13">
        <v>29.431864896</v>
      </c>
      <c r="V405" s="12">
        <v>6621.5</v>
      </c>
      <c r="W405" s="12">
        <v>891.99424999999997</v>
      </c>
    </row>
    <row r="406" spans="1:35" x14ac:dyDescent="0.2">
      <c r="A406" s="63"/>
      <c r="B406" s="64" t="s">
        <v>187</v>
      </c>
      <c r="C406" s="65" t="s">
        <v>188</v>
      </c>
      <c r="D406" s="65" t="s">
        <v>92</v>
      </c>
      <c r="E406" s="66">
        <v>0.05</v>
      </c>
      <c r="F406" s="66">
        <v>2.8750000000000001E-2</v>
      </c>
      <c r="G406" s="66"/>
      <c r="H406" s="66"/>
      <c r="I406" s="66">
        <f t="shared" si="725"/>
        <v>0</v>
      </c>
      <c r="J406" s="66">
        <f t="shared" si="726"/>
        <v>2.8750000000000001E-2</v>
      </c>
      <c r="K406" s="1">
        <v>45.7</v>
      </c>
      <c r="L406" s="1">
        <v>45.7</v>
      </c>
      <c r="M406" s="1">
        <v>1.3138749999999999</v>
      </c>
      <c r="N406" s="1">
        <v>1.3138749999999999</v>
      </c>
      <c r="O406" s="1"/>
      <c r="P406" s="1"/>
      <c r="Q406" s="1"/>
      <c r="R406" s="1"/>
      <c r="S406" s="1"/>
      <c r="T406" s="1"/>
      <c r="V406" s="1">
        <v>52.8</v>
      </c>
      <c r="W406" s="1">
        <v>1.518</v>
      </c>
      <c r="X406" s="15">
        <f t="shared" ref="X406:X408" si="733">V406/L406</f>
        <v>1.1553610503282274</v>
      </c>
      <c r="Y406" s="15">
        <f t="shared" ref="Y406:Y408" si="734">X406-AF406</f>
        <v>1.1297090387893942</v>
      </c>
      <c r="Z406" s="16">
        <f t="shared" ref="Z406:Z408" si="735">K406*Y406</f>
        <v>51.627703072675317</v>
      </c>
      <c r="AA406" s="16">
        <f t="shared" ref="AA406:AA408" si="736">Z406-K406</f>
        <v>5.9277030726753139</v>
      </c>
      <c r="AB406" s="16">
        <f t="shared" ref="AB406:AB408" si="737">J406*AA406</f>
        <v>0.1704214633394153</v>
      </c>
      <c r="AC406" s="15">
        <f t="shared" ref="AC406:AC408" si="738">104.584835545197%-100%</f>
        <v>4.5848355451969969E-2</v>
      </c>
      <c r="AD406" s="15">
        <f t="shared" ref="AD406:AD408" si="739">101.199262415129%-100%</f>
        <v>1.1992624151289988E-2</v>
      </c>
      <c r="AE406" s="15">
        <f t="shared" ref="AE406:AE408" si="740">101.911505501324%-100%</f>
        <v>1.9115055013239957E-2</v>
      </c>
      <c r="AF406" s="15">
        <f t="shared" ref="AF406:AF408" si="741">AVERAGE(AC406:AE406)</f>
        <v>2.5652011538833303E-2</v>
      </c>
      <c r="AH406" s="21"/>
      <c r="AI406" s="101"/>
    </row>
    <row r="407" spans="1:35" x14ac:dyDescent="0.2">
      <c r="A407" s="63"/>
      <c r="B407" s="64" t="s">
        <v>630</v>
      </c>
      <c r="C407" s="65" t="s">
        <v>631</v>
      </c>
      <c r="D407" s="65" t="s">
        <v>41</v>
      </c>
      <c r="E407" s="66">
        <v>0.17799999999999999</v>
      </c>
      <c r="F407" s="66">
        <v>0.10235</v>
      </c>
      <c r="G407" s="66"/>
      <c r="H407" s="66"/>
      <c r="I407" s="66">
        <f t="shared" si="725"/>
        <v>0</v>
      </c>
      <c r="J407" s="66">
        <f t="shared" si="726"/>
        <v>0.10235</v>
      </c>
      <c r="K407" s="1">
        <v>22600</v>
      </c>
      <c r="L407" s="1">
        <v>22600</v>
      </c>
      <c r="M407" s="1">
        <v>2313.11</v>
      </c>
      <c r="N407" s="1">
        <v>2313.11</v>
      </c>
      <c r="O407" s="1"/>
      <c r="P407" s="1"/>
      <c r="Q407" s="1"/>
      <c r="R407" s="1"/>
      <c r="S407" s="1"/>
      <c r="T407" s="1"/>
      <c r="V407" s="1">
        <v>28100</v>
      </c>
      <c r="W407" s="1">
        <v>188.3125</v>
      </c>
      <c r="X407" s="15">
        <f t="shared" si="733"/>
        <v>1.2433628318584071</v>
      </c>
      <c r="Y407" s="15">
        <f t="shared" si="734"/>
        <v>1.2177108203195739</v>
      </c>
      <c r="Z407" s="16">
        <f t="shared" si="735"/>
        <v>27520.264539222371</v>
      </c>
      <c r="AA407" s="16">
        <f t="shared" si="736"/>
        <v>4920.2645392223712</v>
      </c>
      <c r="AB407" s="16">
        <f t="shared" si="737"/>
        <v>503.58907558940967</v>
      </c>
      <c r="AC407" s="15">
        <f t="shared" si="738"/>
        <v>4.5848355451969969E-2</v>
      </c>
      <c r="AD407" s="15">
        <f t="shared" si="739"/>
        <v>1.1992624151289988E-2</v>
      </c>
      <c r="AE407" s="15">
        <f t="shared" si="740"/>
        <v>1.9115055013239957E-2</v>
      </c>
      <c r="AF407" s="15">
        <f t="shared" si="741"/>
        <v>2.5652011538833303E-2</v>
      </c>
      <c r="AH407" s="21"/>
      <c r="AI407" s="101"/>
    </row>
    <row r="408" spans="1:35" ht="15" thickBot="1" x14ac:dyDescent="0.25">
      <c r="A408" s="63"/>
      <c r="B408" s="64" t="s">
        <v>626</v>
      </c>
      <c r="C408" s="65" t="s">
        <v>627</v>
      </c>
      <c r="D408" s="65" t="s">
        <v>41</v>
      </c>
      <c r="E408" s="66">
        <v>5</v>
      </c>
      <c r="F408" s="66">
        <v>2.875</v>
      </c>
      <c r="G408" s="66"/>
      <c r="H408" s="66"/>
      <c r="I408" s="66">
        <f t="shared" si="725"/>
        <v>0</v>
      </c>
      <c r="J408" s="66">
        <f t="shared" si="726"/>
        <v>2.875</v>
      </c>
      <c r="K408" s="1">
        <v>44.9</v>
      </c>
      <c r="L408" s="1">
        <v>44.9</v>
      </c>
      <c r="M408" s="1">
        <v>129.08750000000001</v>
      </c>
      <c r="N408" s="1">
        <v>129.08750000000001</v>
      </c>
      <c r="O408" s="1"/>
      <c r="P408" s="1"/>
      <c r="Q408" s="1"/>
      <c r="R408" s="1"/>
      <c r="S408" s="1"/>
      <c r="T408" s="1"/>
      <c r="V408" s="1">
        <v>65.5</v>
      </c>
      <c r="W408" s="1">
        <v>2741.0077500000002</v>
      </c>
      <c r="X408" s="15">
        <f t="shared" si="733"/>
        <v>1.4587973273942094</v>
      </c>
      <c r="Y408" s="15">
        <f t="shared" si="734"/>
        <v>1.4331453158553762</v>
      </c>
      <c r="Z408" s="16">
        <f t="shared" si="735"/>
        <v>64.348224681906387</v>
      </c>
      <c r="AA408" s="16">
        <f t="shared" si="736"/>
        <v>19.448224681906389</v>
      </c>
      <c r="AB408" s="16">
        <f t="shared" si="737"/>
        <v>55.913645960480871</v>
      </c>
      <c r="AC408" s="15">
        <f t="shared" si="738"/>
        <v>4.5848355451969969E-2</v>
      </c>
      <c r="AD408" s="15">
        <f t="shared" si="739"/>
        <v>1.1992624151289988E-2</v>
      </c>
      <c r="AE408" s="15">
        <f t="shared" si="740"/>
        <v>1.9115055013239957E-2</v>
      </c>
      <c r="AF408" s="15">
        <f t="shared" si="741"/>
        <v>2.5652011538833303E-2</v>
      </c>
      <c r="AH408" s="21"/>
      <c r="AI408" s="101"/>
    </row>
    <row r="409" spans="1:35" ht="20.5" thickBot="1" x14ac:dyDescent="0.25">
      <c r="A409" s="8">
        <v>136</v>
      </c>
      <c r="B409" s="9" t="s">
        <v>632</v>
      </c>
      <c r="C409" s="10" t="s">
        <v>633</v>
      </c>
      <c r="D409" s="10" t="s">
        <v>95</v>
      </c>
      <c r="E409" s="11">
        <v>0</v>
      </c>
      <c r="F409" s="11">
        <v>3.28</v>
      </c>
      <c r="G409" s="11"/>
      <c r="H409" s="11"/>
      <c r="I409" s="11">
        <f t="shared" si="725"/>
        <v>0</v>
      </c>
      <c r="J409" s="11">
        <f t="shared" si="726"/>
        <v>3.28</v>
      </c>
      <c r="K409" s="12">
        <v>4312.8</v>
      </c>
      <c r="L409" s="12">
        <v>7478.15</v>
      </c>
      <c r="M409" s="12">
        <v>24528.33</v>
      </c>
      <c r="N409" s="12">
        <v>18632.692719999999</v>
      </c>
      <c r="O409" s="12">
        <v>2321.2559999999999</v>
      </c>
      <c r="P409" s="12">
        <v>0</v>
      </c>
      <c r="Q409" s="12">
        <v>0</v>
      </c>
      <c r="R409" s="12">
        <v>784.58452799999998</v>
      </c>
      <c r="S409" s="12">
        <v>1677.27538944</v>
      </c>
      <c r="T409" s="13">
        <v>724.02387644160001</v>
      </c>
      <c r="V409" s="12">
        <v>8855.8799999999992</v>
      </c>
      <c r="W409" s="12">
        <v>22484.780480000001</v>
      </c>
    </row>
    <row r="410" spans="1:35" x14ac:dyDescent="0.2">
      <c r="A410" s="63"/>
      <c r="B410" s="64" t="s">
        <v>187</v>
      </c>
      <c r="C410" s="65" t="s">
        <v>188</v>
      </c>
      <c r="D410" s="65" t="s">
        <v>92</v>
      </c>
      <c r="E410" s="66">
        <v>7.0000000000000007E-2</v>
      </c>
      <c r="F410" s="66">
        <v>0.27684999999999998</v>
      </c>
      <c r="G410" s="66"/>
      <c r="H410" s="66"/>
      <c r="I410" s="66">
        <f t="shared" si="725"/>
        <v>0</v>
      </c>
      <c r="J410" s="66">
        <f t="shared" si="726"/>
        <v>0.27684999999999998</v>
      </c>
      <c r="K410" s="1">
        <v>45.7</v>
      </c>
      <c r="L410" s="1">
        <v>45.7</v>
      </c>
      <c r="M410" s="1">
        <v>12.652044999999999</v>
      </c>
      <c r="N410" s="1">
        <v>12.652044999999999</v>
      </c>
      <c r="O410" s="1"/>
      <c r="P410" s="1"/>
      <c r="Q410" s="1"/>
      <c r="R410" s="1"/>
      <c r="S410" s="1"/>
      <c r="T410" s="1"/>
      <c r="V410" s="1">
        <v>52.8</v>
      </c>
      <c r="W410" s="1">
        <v>14.61768</v>
      </c>
      <c r="X410" s="15">
        <f t="shared" ref="X410:X412" si="742">V410/L410</f>
        <v>1.1553610503282274</v>
      </c>
      <c r="Y410" s="15">
        <f t="shared" ref="Y410:Y412" si="743">X410-AF410</f>
        <v>1.1297090387893942</v>
      </c>
      <c r="Z410" s="16">
        <f t="shared" ref="Z410:Z412" si="744">K410*Y410</f>
        <v>51.627703072675317</v>
      </c>
      <c r="AA410" s="16">
        <f t="shared" ref="AA410:AA412" si="745">Z410-K410</f>
        <v>5.9277030726753139</v>
      </c>
      <c r="AB410" s="16">
        <f t="shared" ref="AB410:AB412" si="746">J410*AA410</f>
        <v>1.6410845956701605</v>
      </c>
      <c r="AC410" s="15">
        <f t="shared" ref="AC410:AC412" si="747">104.584835545197%-100%</f>
        <v>4.5848355451969969E-2</v>
      </c>
      <c r="AD410" s="15">
        <f t="shared" ref="AD410:AD412" si="748">101.199262415129%-100%</f>
        <v>1.1992624151289988E-2</v>
      </c>
      <c r="AE410" s="15">
        <f t="shared" ref="AE410:AE412" si="749">101.911505501324%-100%</f>
        <v>1.9115055013239957E-2</v>
      </c>
      <c r="AF410" s="15">
        <f t="shared" ref="AF410:AF412" si="750">AVERAGE(AC410:AE410)</f>
        <v>2.5652011538833303E-2</v>
      </c>
      <c r="AH410" s="21"/>
      <c r="AI410" s="101"/>
    </row>
    <row r="411" spans="1:35" x14ac:dyDescent="0.2">
      <c r="A411" s="63"/>
      <c r="B411" s="64" t="s">
        <v>634</v>
      </c>
      <c r="C411" s="65" t="s">
        <v>635</v>
      </c>
      <c r="D411" s="65" t="s">
        <v>41</v>
      </c>
      <c r="E411" s="66">
        <v>0.19</v>
      </c>
      <c r="F411" s="66">
        <v>0.75144999999999995</v>
      </c>
      <c r="G411" s="66"/>
      <c r="H411" s="66"/>
      <c r="I411" s="66">
        <f t="shared" si="725"/>
        <v>0</v>
      </c>
      <c r="J411" s="66">
        <f t="shared" si="726"/>
        <v>0.75144999999999995</v>
      </c>
      <c r="K411" s="1">
        <v>28700</v>
      </c>
      <c r="L411" s="1">
        <v>28700</v>
      </c>
      <c r="M411" s="1">
        <v>21566.615000000002</v>
      </c>
      <c r="N411" s="1">
        <v>21566.615000000002</v>
      </c>
      <c r="O411" s="1"/>
      <c r="P411" s="1"/>
      <c r="Q411" s="1"/>
      <c r="R411" s="1"/>
      <c r="S411" s="1"/>
      <c r="T411" s="1"/>
      <c r="V411" s="1">
        <v>35600</v>
      </c>
      <c r="W411" s="1">
        <v>1295.2625</v>
      </c>
      <c r="X411" s="15">
        <f t="shared" si="742"/>
        <v>1.240418118466899</v>
      </c>
      <c r="Y411" s="15">
        <f t="shared" si="743"/>
        <v>1.2147661069280657</v>
      </c>
      <c r="Z411" s="16">
        <f t="shared" si="744"/>
        <v>34863.787268835484</v>
      </c>
      <c r="AA411" s="16">
        <f t="shared" si="745"/>
        <v>6163.7872688354837</v>
      </c>
      <c r="AB411" s="16">
        <f t="shared" si="746"/>
        <v>4631.7779431664239</v>
      </c>
      <c r="AC411" s="15">
        <f t="shared" si="747"/>
        <v>4.5848355451969969E-2</v>
      </c>
      <c r="AD411" s="15">
        <f t="shared" si="748"/>
        <v>1.1992624151289988E-2</v>
      </c>
      <c r="AE411" s="15">
        <f t="shared" si="749"/>
        <v>1.9115055013239957E-2</v>
      </c>
      <c r="AF411" s="15">
        <f t="shared" si="750"/>
        <v>2.5652011538833303E-2</v>
      </c>
      <c r="AH411" s="21"/>
      <c r="AI411" s="101"/>
    </row>
    <row r="412" spans="1:35" ht="15" thickBot="1" x14ac:dyDescent="0.25">
      <c r="A412" s="63"/>
      <c r="B412" s="64" t="s">
        <v>626</v>
      </c>
      <c r="C412" s="65" t="s">
        <v>627</v>
      </c>
      <c r="D412" s="65" t="s">
        <v>41</v>
      </c>
      <c r="E412" s="66">
        <v>5</v>
      </c>
      <c r="F412" s="66">
        <v>19.774999999999999</v>
      </c>
      <c r="G412" s="66"/>
      <c r="H412" s="66"/>
      <c r="I412" s="66">
        <f t="shared" si="725"/>
        <v>0</v>
      </c>
      <c r="J412" s="66">
        <f t="shared" si="726"/>
        <v>19.774999999999999</v>
      </c>
      <c r="K412" s="1">
        <v>44.9</v>
      </c>
      <c r="L412" s="1">
        <v>44.9</v>
      </c>
      <c r="M412" s="1">
        <v>887.89750000000004</v>
      </c>
      <c r="N412" s="1">
        <v>887.89750000000004</v>
      </c>
      <c r="O412" s="1"/>
      <c r="P412" s="1"/>
      <c r="Q412" s="1"/>
      <c r="R412" s="1"/>
      <c r="S412" s="1"/>
      <c r="T412" s="1"/>
      <c r="V412" s="1">
        <v>65.5</v>
      </c>
      <c r="W412" s="1">
        <v>25802.103599999999</v>
      </c>
      <c r="X412" s="15">
        <f t="shared" si="742"/>
        <v>1.4587973273942094</v>
      </c>
      <c r="Y412" s="15">
        <f t="shared" si="743"/>
        <v>1.4331453158553762</v>
      </c>
      <c r="Z412" s="16">
        <f t="shared" si="744"/>
        <v>64.348224681906387</v>
      </c>
      <c r="AA412" s="16">
        <f t="shared" si="745"/>
        <v>19.448224681906389</v>
      </c>
      <c r="AB412" s="16">
        <f t="shared" si="746"/>
        <v>384.58864308469879</v>
      </c>
      <c r="AC412" s="15">
        <f t="shared" si="747"/>
        <v>4.5848355451969969E-2</v>
      </c>
      <c r="AD412" s="15">
        <f t="shared" si="748"/>
        <v>1.1992624151289988E-2</v>
      </c>
      <c r="AE412" s="15">
        <f t="shared" si="749"/>
        <v>1.9115055013239957E-2</v>
      </c>
      <c r="AF412" s="15">
        <f t="shared" si="750"/>
        <v>2.5652011538833303E-2</v>
      </c>
      <c r="AH412" s="21"/>
      <c r="AI412" s="101"/>
    </row>
    <row r="413" spans="1:35" ht="20.5" thickBot="1" x14ac:dyDescent="0.25">
      <c r="A413" s="8">
        <v>137</v>
      </c>
      <c r="B413" s="9" t="s">
        <v>636</v>
      </c>
      <c r="C413" s="10" t="s">
        <v>637</v>
      </c>
      <c r="D413" s="10" t="s">
        <v>95</v>
      </c>
      <c r="E413" s="11">
        <v>0</v>
      </c>
      <c r="F413" s="11">
        <v>2.5750000000000002</v>
      </c>
      <c r="G413" s="11"/>
      <c r="H413" s="11"/>
      <c r="I413" s="11">
        <f t="shared" si="725"/>
        <v>0</v>
      </c>
      <c r="J413" s="11">
        <f t="shared" si="726"/>
        <v>2.5750000000000002</v>
      </c>
      <c r="K413" s="12">
        <v>5462.88</v>
      </c>
      <c r="L413" s="12">
        <v>8743.89</v>
      </c>
      <c r="M413" s="12">
        <v>22515.52</v>
      </c>
      <c r="N413" s="12">
        <v>15903.490975000001</v>
      </c>
      <c r="O413" s="12">
        <v>2603.3249999999998</v>
      </c>
      <c r="P413" s="12">
        <v>0</v>
      </c>
      <c r="Q413" s="12">
        <v>0</v>
      </c>
      <c r="R413" s="12">
        <v>879.92385000000002</v>
      </c>
      <c r="S413" s="12">
        <v>1881.0906480000001</v>
      </c>
      <c r="T413" s="13">
        <v>812.00412972000004</v>
      </c>
      <c r="V413" s="12">
        <v>10317.74</v>
      </c>
      <c r="W413" s="12">
        <v>19208.217649999999</v>
      </c>
    </row>
    <row r="414" spans="1:35" x14ac:dyDescent="0.2">
      <c r="A414" s="63"/>
      <c r="B414" s="64" t="s">
        <v>187</v>
      </c>
      <c r="C414" s="65" t="s">
        <v>188</v>
      </c>
      <c r="D414" s="65" t="s">
        <v>92</v>
      </c>
      <c r="E414" s="66">
        <v>0.09</v>
      </c>
      <c r="F414" s="66">
        <v>0.40005000000000002</v>
      </c>
      <c r="G414" s="66"/>
      <c r="H414" s="66"/>
      <c r="I414" s="66">
        <f t="shared" si="725"/>
        <v>0</v>
      </c>
      <c r="J414" s="66">
        <f t="shared" si="726"/>
        <v>0.40005000000000002</v>
      </c>
      <c r="K414" s="1">
        <v>45.7</v>
      </c>
      <c r="L414" s="1">
        <v>45.7</v>
      </c>
      <c r="M414" s="1">
        <v>18.282285000000002</v>
      </c>
      <c r="N414" s="1">
        <v>18.282285000000002</v>
      </c>
      <c r="O414" s="1"/>
      <c r="P414" s="1"/>
      <c r="Q414" s="1"/>
      <c r="R414" s="1"/>
      <c r="S414" s="1"/>
      <c r="T414" s="1"/>
      <c r="V414" s="1">
        <v>52.8</v>
      </c>
      <c r="W414" s="1">
        <v>21.122640000000001</v>
      </c>
      <c r="X414" s="15">
        <f t="shared" ref="X414:X416" si="751">V414/L414</f>
        <v>1.1553610503282274</v>
      </c>
      <c r="Y414" s="15">
        <f t="shared" ref="Y414:Y416" si="752">X414-AF414</f>
        <v>1.1297090387893942</v>
      </c>
      <c r="Z414" s="16">
        <f t="shared" ref="Z414:Z416" si="753">K414*Y414</f>
        <v>51.627703072675317</v>
      </c>
      <c r="AA414" s="16">
        <f t="shared" ref="AA414:AA416" si="754">Z414-K414</f>
        <v>5.9277030726753139</v>
      </c>
      <c r="AB414" s="16">
        <f t="shared" ref="AB414:AB416" si="755">J414*AA414</f>
        <v>2.3713776142237593</v>
      </c>
      <c r="AC414" s="15">
        <f t="shared" ref="AC414:AC416" si="756">104.584835545197%-100%</f>
        <v>4.5848355451969969E-2</v>
      </c>
      <c r="AD414" s="15">
        <f t="shared" ref="AD414:AD416" si="757">101.199262415129%-100%</f>
        <v>1.1992624151289988E-2</v>
      </c>
      <c r="AE414" s="15">
        <f t="shared" ref="AE414:AE416" si="758">101.911505501324%-100%</f>
        <v>1.9115055013239957E-2</v>
      </c>
      <c r="AF414" s="15">
        <f t="shared" ref="AF414:AF416" si="759">AVERAGE(AC414:AE414)</f>
        <v>2.5652011538833303E-2</v>
      </c>
      <c r="AH414" s="21"/>
      <c r="AI414" s="101"/>
    </row>
    <row r="415" spans="1:35" x14ac:dyDescent="0.2">
      <c r="A415" s="63"/>
      <c r="B415" s="64" t="s">
        <v>638</v>
      </c>
      <c r="C415" s="65" t="s">
        <v>639</v>
      </c>
      <c r="D415" s="65" t="s">
        <v>41</v>
      </c>
      <c r="E415" s="66">
        <v>0.19500000000000001</v>
      </c>
      <c r="F415" s="66">
        <v>0.86677499999999996</v>
      </c>
      <c r="G415" s="66"/>
      <c r="H415" s="66"/>
      <c r="I415" s="66">
        <f t="shared" si="725"/>
        <v>0</v>
      </c>
      <c r="J415" s="66">
        <f t="shared" si="726"/>
        <v>0.86677499999999996</v>
      </c>
      <c r="K415" s="1">
        <v>30500</v>
      </c>
      <c r="L415" s="1">
        <v>30500</v>
      </c>
      <c r="M415" s="1">
        <v>26436.637500000001</v>
      </c>
      <c r="N415" s="1">
        <v>26436.637500000001</v>
      </c>
      <c r="O415" s="1"/>
      <c r="P415" s="1"/>
      <c r="Q415" s="1"/>
      <c r="R415" s="1"/>
      <c r="S415" s="1"/>
      <c r="T415" s="1"/>
      <c r="V415" s="1">
        <v>37900</v>
      </c>
      <c r="W415" s="1">
        <v>1455.7375</v>
      </c>
      <c r="X415" s="15">
        <f t="shared" si="751"/>
        <v>1.2426229508196722</v>
      </c>
      <c r="Y415" s="15">
        <f t="shared" si="752"/>
        <v>1.216970939280839</v>
      </c>
      <c r="Z415" s="16">
        <f t="shared" si="753"/>
        <v>37117.613648065591</v>
      </c>
      <c r="AA415" s="16">
        <f t="shared" si="754"/>
        <v>6617.6136480655914</v>
      </c>
      <c r="AB415" s="16">
        <f t="shared" si="755"/>
        <v>5735.982069802053</v>
      </c>
      <c r="AC415" s="15">
        <f t="shared" si="756"/>
        <v>4.5848355451969969E-2</v>
      </c>
      <c r="AD415" s="15">
        <f t="shared" si="757"/>
        <v>1.1992624151289988E-2</v>
      </c>
      <c r="AE415" s="15">
        <f t="shared" si="758"/>
        <v>1.9115055013239957E-2</v>
      </c>
      <c r="AF415" s="15">
        <f t="shared" si="759"/>
        <v>2.5652011538833303E-2</v>
      </c>
      <c r="AH415" s="21"/>
      <c r="AI415" s="101"/>
    </row>
    <row r="416" spans="1:35" ht="15" thickBot="1" x14ac:dyDescent="0.25">
      <c r="A416" s="63"/>
      <c r="B416" s="64" t="s">
        <v>626</v>
      </c>
      <c r="C416" s="65" t="s">
        <v>627</v>
      </c>
      <c r="D416" s="65" t="s">
        <v>41</v>
      </c>
      <c r="E416" s="66">
        <v>5</v>
      </c>
      <c r="F416" s="66">
        <v>22.225000000000001</v>
      </c>
      <c r="G416" s="66"/>
      <c r="H416" s="66"/>
      <c r="I416" s="66">
        <f t="shared" si="725"/>
        <v>0</v>
      </c>
      <c r="J416" s="66">
        <f t="shared" si="726"/>
        <v>22.225000000000001</v>
      </c>
      <c r="K416" s="1">
        <v>44.9</v>
      </c>
      <c r="L416" s="1">
        <v>44.9</v>
      </c>
      <c r="M416" s="1">
        <v>997.90250000000003</v>
      </c>
      <c r="N416" s="1">
        <v>997.90250000000003</v>
      </c>
      <c r="O416" s="1"/>
      <c r="P416" s="1"/>
      <c r="Q416" s="1"/>
      <c r="R416" s="1"/>
      <c r="S416" s="1"/>
      <c r="T416" s="1"/>
      <c r="V416" s="1">
        <v>65.5</v>
      </c>
      <c r="W416" s="1">
        <v>31680.626250000001</v>
      </c>
      <c r="X416" s="15">
        <f t="shared" si="751"/>
        <v>1.4587973273942094</v>
      </c>
      <c r="Y416" s="15">
        <f t="shared" si="752"/>
        <v>1.4331453158553762</v>
      </c>
      <c r="Z416" s="16">
        <f t="shared" si="753"/>
        <v>64.348224681906387</v>
      </c>
      <c r="AA416" s="16">
        <f t="shared" si="754"/>
        <v>19.448224681906389</v>
      </c>
      <c r="AB416" s="16">
        <f t="shared" si="755"/>
        <v>432.2367935553695</v>
      </c>
      <c r="AC416" s="15">
        <f t="shared" si="756"/>
        <v>4.5848355451969969E-2</v>
      </c>
      <c r="AD416" s="15">
        <f t="shared" si="757"/>
        <v>1.1992624151289988E-2</v>
      </c>
      <c r="AE416" s="15">
        <f t="shared" si="758"/>
        <v>1.9115055013239957E-2</v>
      </c>
      <c r="AF416" s="15">
        <f t="shared" si="759"/>
        <v>2.5652011538833303E-2</v>
      </c>
      <c r="AH416" s="21"/>
      <c r="AI416" s="101"/>
    </row>
    <row r="417" spans="1:35" ht="20.5" thickBot="1" x14ac:dyDescent="0.25">
      <c r="A417" s="8">
        <v>138</v>
      </c>
      <c r="B417" s="9" t="s">
        <v>640</v>
      </c>
      <c r="C417" s="10" t="s">
        <v>641</v>
      </c>
      <c r="D417" s="10" t="s">
        <v>95</v>
      </c>
      <c r="E417" s="11">
        <v>0</v>
      </c>
      <c r="F417" s="11">
        <v>0.25</v>
      </c>
      <c r="G417" s="11"/>
      <c r="H417" s="11"/>
      <c r="I417" s="11">
        <f t="shared" si="725"/>
        <v>0</v>
      </c>
      <c r="J417" s="11">
        <f t="shared" si="726"/>
        <v>0.25</v>
      </c>
      <c r="K417" s="12">
        <v>1897.63</v>
      </c>
      <c r="L417" s="12">
        <v>3077.64</v>
      </c>
      <c r="M417" s="12">
        <v>769.41</v>
      </c>
      <c r="N417" s="12">
        <v>484.537375</v>
      </c>
      <c r="O417" s="12">
        <v>120.83775</v>
      </c>
      <c r="P417" s="12">
        <v>0</v>
      </c>
      <c r="Q417" s="12">
        <v>0</v>
      </c>
      <c r="R417" s="12">
        <v>40.843159499999999</v>
      </c>
      <c r="S417" s="12">
        <v>81.044826959999995</v>
      </c>
      <c r="T417" s="13">
        <v>34.984350304400003</v>
      </c>
      <c r="V417" s="12">
        <v>3823.22</v>
      </c>
      <c r="W417" s="12">
        <v>633.07449999999994</v>
      </c>
    </row>
    <row r="418" spans="1:35" x14ac:dyDescent="0.2">
      <c r="A418" s="63"/>
      <c r="B418" s="64" t="s">
        <v>187</v>
      </c>
      <c r="C418" s="65" t="s">
        <v>188</v>
      </c>
      <c r="D418" s="65" t="s">
        <v>92</v>
      </c>
      <c r="E418" s="66">
        <v>3.5000000000000003E-2</v>
      </c>
      <c r="F418" s="66">
        <v>8.7500000000000008E-3</v>
      </c>
      <c r="G418" s="66"/>
      <c r="H418" s="66"/>
      <c r="I418" s="66">
        <f t="shared" si="725"/>
        <v>0</v>
      </c>
      <c r="J418" s="66">
        <f t="shared" si="726"/>
        <v>8.7500000000000008E-3</v>
      </c>
      <c r="K418" s="1">
        <v>45.7</v>
      </c>
      <c r="L418" s="1">
        <v>45.7</v>
      </c>
      <c r="M418" s="1">
        <v>0.39987499999999998</v>
      </c>
      <c r="N418" s="1">
        <v>0.39987499999999998</v>
      </c>
      <c r="O418" s="1"/>
      <c r="P418" s="1"/>
      <c r="Q418" s="1"/>
      <c r="R418" s="1"/>
      <c r="S418" s="1"/>
      <c r="T418" s="1"/>
      <c r="V418" s="1">
        <v>52.8</v>
      </c>
      <c r="W418" s="1">
        <v>0.46200000000000002</v>
      </c>
      <c r="X418" s="15">
        <f t="shared" ref="X418:X419" si="760">V418/L418</f>
        <v>1.1553610503282274</v>
      </c>
      <c r="Y418" s="15">
        <f t="shared" ref="Y418:Y419" si="761">X418-AF418</f>
        <v>1.1297090387893942</v>
      </c>
      <c r="Z418" s="16">
        <f t="shared" ref="Z418:Z419" si="762">K418*Y418</f>
        <v>51.627703072675317</v>
      </c>
      <c r="AA418" s="16">
        <f t="shared" ref="AA418:AA419" si="763">Z418-K418</f>
        <v>5.9277030726753139</v>
      </c>
      <c r="AB418" s="16">
        <f t="shared" ref="AB418:AB419" si="764">J418*AA418</f>
        <v>5.1867401885908999E-2</v>
      </c>
      <c r="AC418" s="15">
        <f t="shared" ref="AC418:AC422" si="765">104.584835545197%-100%</f>
        <v>4.5848355451969969E-2</v>
      </c>
      <c r="AD418" s="15">
        <f t="shared" ref="AD418:AD422" si="766">101.199262415129%-100%</f>
        <v>1.1992624151289988E-2</v>
      </c>
      <c r="AE418" s="15">
        <f t="shared" ref="AE418:AE422" si="767">101.911505501324%-100%</f>
        <v>1.9115055013239957E-2</v>
      </c>
      <c r="AF418" s="15">
        <f t="shared" ref="AF418:AF419" si="768">AVERAGE(AC418:AE418)</f>
        <v>2.5652011538833303E-2</v>
      </c>
      <c r="AH418" s="21"/>
      <c r="AI418" s="101"/>
    </row>
    <row r="419" spans="1:35" ht="15" thickBot="1" x14ac:dyDescent="0.25">
      <c r="A419" s="63"/>
      <c r="B419" s="64" t="s">
        <v>642</v>
      </c>
      <c r="C419" s="65" t="s">
        <v>643</v>
      </c>
      <c r="D419" s="65" t="s">
        <v>41</v>
      </c>
      <c r="E419" s="66">
        <v>0.38500000000000001</v>
      </c>
      <c r="F419" s="66">
        <v>9.6250000000000002E-2</v>
      </c>
      <c r="G419" s="66"/>
      <c r="H419" s="66"/>
      <c r="I419" s="66">
        <f t="shared" si="725"/>
        <v>0</v>
      </c>
      <c r="J419" s="66">
        <f t="shared" si="726"/>
        <v>9.6250000000000002E-2</v>
      </c>
      <c r="K419" s="1">
        <v>5030</v>
      </c>
      <c r="L419" s="1">
        <v>5030</v>
      </c>
      <c r="M419" s="1">
        <v>484.13749999999999</v>
      </c>
      <c r="N419" s="1">
        <v>484.13749999999999</v>
      </c>
      <c r="O419" s="1"/>
      <c r="P419" s="1"/>
      <c r="Q419" s="1"/>
      <c r="R419" s="1"/>
      <c r="S419" s="1"/>
      <c r="T419" s="1"/>
      <c r="V419" s="1">
        <v>6320</v>
      </c>
      <c r="W419" s="1">
        <v>632.61249999999995</v>
      </c>
      <c r="X419" s="15">
        <f t="shared" si="760"/>
        <v>1.2564612326043738</v>
      </c>
      <c r="Y419" s="15">
        <f t="shared" si="761"/>
        <v>1.2308092210655406</v>
      </c>
      <c r="Z419" s="16">
        <f t="shared" si="762"/>
        <v>6190.9703819596689</v>
      </c>
      <c r="AA419" s="16">
        <f t="shared" si="763"/>
        <v>1160.9703819596689</v>
      </c>
      <c r="AB419" s="16">
        <f t="shared" si="764"/>
        <v>111.74339926361813</v>
      </c>
      <c r="AC419" s="15">
        <f t="shared" si="765"/>
        <v>4.5848355451969969E-2</v>
      </c>
      <c r="AD419" s="15">
        <f t="shared" si="766"/>
        <v>1.1992624151289988E-2</v>
      </c>
      <c r="AE419" s="15">
        <f t="shared" si="767"/>
        <v>1.9115055013239957E-2</v>
      </c>
      <c r="AF419" s="15">
        <f t="shared" si="768"/>
        <v>2.5652011538833303E-2</v>
      </c>
      <c r="AH419" s="21"/>
      <c r="AI419" s="101"/>
    </row>
    <row r="420" spans="1:35" ht="20.5" thickBot="1" x14ac:dyDescent="0.25">
      <c r="A420" s="8">
        <v>139</v>
      </c>
      <c r="B420" s="9" t="s">
        <v>644</v>
      </c>
      <c r="C420" s="10" t="s">
        <v>645</v>
      </c>
      <c r="D420" s="10" t="s">
        <v>95</v>
      </c>
      <c r="E420" s="11">
        <v>0</v>
      </c>
      <c r="F420" s="11">
        <v>4.5</v>
      </c>
      <c r="G420" s="11"/>
      <c r="H420" s="11"/>
      <c r="I420" s="11">
        <f t="shared" si="725"/>
        <v>0</v>
      </c>
      <c r="J420" s="11">
        <f t="shared" si="726"/>
        <v>4.5</v>
      </c>
      <c r="K420" s="12">
        <v>2242.66</v>
      </c>
      <c r="L420" s="12">
        <v>3448.04</v>
      </c>
      <c r="M420" s="12">
        <v>15516.18</v>
      </c>
      <c r="N420" s="12">
        <v>10015.197749999999</v>
      </c>
      <c r="O420" s="12">
        <v>2321.6444999999999</v>
      </c>
      <c r="P420" s="12">
        <v>0</v>
      </c>
      <c r="Q420" s="12">
        <v>0</v>
      </c>
      <c r="R420" s="12">
        <v>784.71584099999995</v>
      </c>
      <c r="S420" s="12">
        <v>1565.00514288</v>
      </c>
      <c r="T420" s="13">
        <v>675.56055334320001</v>
      </c>
      <c r="V420" s="12">
        <v>4114.67</v>
      </c>
      <c r="W420" s="12">
        <v>12369.950999999999</v>
      </c>
    </row>
    <row r="421" spans="1:35" x14ac:dyDescent="0.2">
      <c r="A421" s="63"/>
      <c r="B421" s="64" t="s">
        <v>187</v>
      </c>
      <c r="C421" s="65" t="s">
        <v>188</v>
      </c>
      <c r="D421" s="65" t="s">
        <v>92</v>
      </c>
      <c r="E421" s="66">
        <v>3.5000000000000003E-2</v>
      </c>
      <c r="F421" s="66">
        <v>0.1575</v>
      </c>
      <c r="G421" s="66"/>
      <c r="H421" s="66"/>
      <c r="I421" s="66">
        <f t="shared" si="725"/>
        <v>0</v>
      </c>
      <c r="J421" s="66">
        <f t="shared" si="726"/>
        <v>0.1575</v>
      </c>
      <c r="K421" s="1">
        <v>45.7</v>
      </c>
      <c r="L421" s="1">
        <v>45.7</v>
      </c>
      <c r="M421" s="1">
        <v>7.1977500000000001</v>
      </c>
      <c r="N421" s="1">
        <v>7.1977500000000001</v>
      </c>
      <c r="O421" s="1"/>
      <c r="P421" s="1"/>
      <c r="Q421" s="1"/>
      <c r="R421" s="1"/>
      <c r="S421" s="1"/>
      <c r="T421" s="1"/>
      <c r="V421" s="1">
        <v>52.8</v>
      </c>
      <c r="W421" s="1">
        <v>8.3160000000000007</v>
      </c>
      <c r="X421" s="15">
        <f t="shared" ref="X421:X422" si="769">V421/L421</f>
        <v>1.1553610503282274</v>
      </c>
      <c r="Y421" s="15">
        <f t="shared" ref="Y421:Y422" si="770">X421-AF421</f>
        <v>1.1297090387893942</v>
      </c>
      <c r="Z421" s="16">
        <f t="shared" ref="Z421:Z422" si="771">K421*Y421</f>
        <v>51.627703072675317</v>
      </c>
      <c r="AA421" s="16">
        <f t="shared" ref="AA421:AA422" si="772">Z421-K421</f>
        <v>5.9277030726753139</v>
      </c>
      <c r="AB421" s="16">
        <f t="shared" ref="AB421:AB422" si="773">J421*AA421</f>
        <v>0.93361323394636198</v>
      </c>
      <c r="AC421" s="15">
        <f t="shared" si="765"/>
        <v>4.5848355451969969E-2</v>
      </c>
      <c r="AD421" s="15">
        <f t="shared" si="766"/>
        <v>1.1992624151289988E-2</v>
      </c>
      <c r="AE421" s="15">
        <f t="shared" si="767"/>
        <v>1.9115055013239957E-2</v>
      </c>
      <c r="AF421" s="15">
        <f t="shared" ref="AF421:AF422" si="774">AVERAGE(AC421:AE421)</f>
        <v>2.5652011538833303E-2</v>
      </c>
    </row>
    <row r="422" spans="1:35" ht="15" thickBot="1" x14ac:dyDescent="0.25">
      <c r="A422" s="63"/>
      <c r="B422" s="64" t="s">
        <v>646</v>
      </c>
      <c r="C422" s="65" t="s">
        <v>647</v>
      </c>
      <c r="D422" s="65" t="s">
        <v>41</v>
      </c>
      <c r="E422" s="66">
        <v>0.4</v>
      </c>
      <c r="F422" s="66">
        <v>1.8</v>
      </c>
      <c r="G422" s="66"/>
      <c r="H422" s="66"/>
      <c r="I422" s="66">
        <f t="shared" si="725"/>
        <v>0</v>
      </c>
      <c r="J422" s="66">
        <f t="shared" si="726"/>
        <v>1.8</v>
      </c>
      <c r="K422" s="1">
        <v>5560</v>
      </c>
      <c r="L422" s="1">
        <v>5560</v>
      </c>
      <c r="M422" s="1">
        <v>10008</v>
      </c>
      <c r="N422" s="1">
        <v>10008</v>
      </c>
      <c r="O422" s="1"/>
      <c r="P422" s="1"/>
      <c r="Q422" s="1"/>
      <c r="R422" s="1"/>
      <c r="S422" s="1"/>
      <c r="T422" s="1"/>
      <c r="V422" s="1">
        <v>7400</v>
      </c>
      <c r="W422" s="1">
        <v>12361.635</v>
      </c>
      <c r="X422" s="15">
        <f t="shared" si="769"/>
        <v>1.3309352517985611</v>
      </c>
      <c r="Y422" s="15">
        <f t="shared" si="770"/>
        <v>1.3052832402597279</v>
      </c>
      <c r="Z422" s="16">
        <f t="shared" si="771"/>
        <v>7257.3748158440867</v>
      </c>
      <c r="AA422" s="16">
        <f t="shared" si="772"/>
        <v>1697.3748158440867</v>
      </c>
      <c r="AB422" s="16">
        <f t="shared" si="773"/>
        <v>3055.2746685193561</v>
      </c>
      <c r="AC422" s="15">
        <f t="shared" si="765"/>
        <v>4.5848355451969969E-2</v>
      </c>
      <c r="AD422" s="15">
        <f t="shared" si="766"/>
        <v>1.1992624151289988E-2</v>
      </c>
      <c r="AE422" s="15">
        <f t="shared" si="767"/>
        <v>1.9115055013239957E-2</v>
      </c>
      <c r="AF422" s="15">
        <f t="shared" si="774"/>
        <v>2.5652011538833303E-2</v>
      </c>
    </row>
    <row r="423" spans="1:35" ht="20.5" thickBot="1" x14ac:dyDescent="0.25">
      <c r="A423" s="8">
        <v>140</v>
      </c>
      <c r="B423" s="9" t="s">
        <v>648</v>
      </c>
      <c r="C423" s="10" t="s">
        <v>649</v>
      </c>
      <c r="D423" s="10" t="s">
        <v>95</v>
      </c>
      <c r="E423" s="11">
        <v>0</v>
      </c>
      <c r="F423" s="11">
        <v>2.25</v>
      </c>
      <c r="G423" s="11"/>
      <c r="H423" s="11"/>
      <c r="I423" s="11">
        <f t="shared" si="725"/>
        <v>0</v>
      </c>
      <c r="J423" s="11">
        <f t="shared" si="726"/>
        <v>2.25</v>
      </c>
      <c r="K423" s="12">
        <v>2242.66</v>
      </c>
      <c r="L423" s="12">
        <v>5268.4</v>
      </c>
      <c r="M423" s="12">
        <v>11853.9</v>
      </c>
      <c r="N423" s="12">
        <v>5999.0838750000003</v>
      </c>
      <c r="O423" s="12">
        <v>2470.1872499999999</v>
      </c>
      <c r="P423" s="12">
        <v>0</v>
      </c>
      <c r="Q423" s="12">
        <v>0</v>
      </c>
      <c r="R423" s="12">
        <v>834.92329050000001</v>
      </c>
      <c r="S423" s="12">
        <v>1665.66838104</v>
      </c>
      <c r="T423" s="13">
        <v>719.01351781560004</v>
      </c>
      <c r="V423" s="12">
        <v>6113.47</v>
      </c>
      <c r="W423" s="12">
        <v>7214.2830000000004</v>
      </c>
    </row>
    <row r="424" spans="1:35" x14ac:dyDescent="0.2">
      <c r="A424" s="63"/>
      <c r="B424" s="64" t="s">
        <v>187</v>
      </c>
      <c r="C424" s="65" t="s">
        <v>188</v>
      </c>
      <c r="D424" s="65" t="s">
        <v>92</v>
      </c>
      <c r="E424" s="66">
        <v>3.5000000000000003E-2</v>
      </c>
      <c r="F424" s="66">
        <v>8.7499999999999994E-2</v>
      </c>
      <c r="G424" s="66"/>
      <c r="H424" s="66"/>
      <c r="I424" s="66">
        <f t="shared" si="725"/>
        <v>0</v>
      </c>
      <c r="J424" s="66">
        <f t="shared" si="726"/>
        <v>8.7499999999999994E-2</v>
      </c>
      <c r="K424" s="1">
        <v>45.7</v>
      </c>
      <c r="L424" s="1">
        <v>45.7</v>
      </c>
      <c r="M424" s="1">
        <v>3.9987499999999998</v>
      </c>
      <c r="N424" s="1">
        <v>3.9987499999999998</v>
      </c>
      <c r="O424" s="1"/>
      <c r="P424" s="1"/>
      <c r="Q424" s="1"/>
      <c r="R424" s="1"/>
      <c r="S424" s="1"/>
      <c r="T424" s="1"/>
      <c r="V424" s="1">
        <v>52.8</v>
      </c>
      <c r="W424" s="1">
        <v>4.62</v>
      </c>
      <c r="X424" s="15">
        <f t="shared" ref="X424:X425" si="775">V424/L424</f>
        <v>1.1553610503282274</v>
      </c>
      <c r="Y424" s="15">
        <f t="shared" ref="Y424:Y425" si="776">X424-AF424</f>
        <v>1.1297090387893942</v>
      </c>
      <c r="Z424" s="16">
        <f t="shared" ref="Z424:Z425" si="777">K424*Y424</f>
        <v>51.627703072675317</v>
      </c>
      <c r="AA424" s="16">
        <f t="shared" ref="AA424:AA425" si="778">Z424-K424</f>
        <v>5.9277030726753139</v>
      </c>
      <c r="AB424" s="16">
        <f t="shared" ref="AB424:AB425" si="779">J424*AA424</f>
        <v>0.51867401885908992</v>
      </c>
      <c r="AC424" s="15">
        <f t="shared" ref="AC424:AC425" si="780">104.584835545197%-100%</f>
        <v>4.5848355451969969E-2</v>
      </c>
      <c r="AD424" s="15">
        <f t="shared" ref="AD424:AD425" si="781">101.199262415129%-100%</f>
        <v>1.1992624151289988E-2</v>
      </c>
      <c r="AE424" s="15">
        <f t="shared" ref="AE424:AE425" si="782">101.911505501324%-100%</f>
        <v>1.9115055013239957E-2</v>
      </c>
      <c r="AF424" s="15">
        <f t="shared" ref="AF424:AF425" si="783">AVERAGE(AC424:AE424)</f>
        <v>2.5652011538833303E-2</v>
      </c>
      <c r="AH424" s="21"/>
      <c r="AI424" s="101"/>
    </row>
    <row r="425" spans="1:35" ht="15" thickBot="1" x14ac:dyDescent="0.25">
      <c r="A425" s="63"/>
      <c r="B425" s="64" t="s">
        <v>650</v>
      </c>
      <c r="C425" s="65" t="s">
        <v>651</v>
      </c>
      <c r="D425" s="65" t="s">
        <v>41</v>
      </c>
      <c r="E425" s="66">
        <v>0.26700000000000002</v>
      </c>
      <c r="F425" s="66">
        <v>0.66749999999999998</v>
      </c>
      <c r="G425" s="66"/>
      <c r="H425" s="66"/>
      <c r="I425" s="66">
        <f t="shared" si="725"/>
        <v>0</v>
      </c>
      <c r="J425" s="66">
        <f t="shared" si="726"/>
        <v>0.66749999999999998</v>
      </c>
      <c r="K425" s="1">
        <v>9980</v>
      </c>
      <c r="L425" s="1">
        <v>9980</v>
      </c>
      <c r="M425" s="1">
        <v>6661.65</v>
      </c>
      <c r="N425" s="1">
        <v>6661.65</v>
      </c>
      <c r="O425" s="1"/>
      <c r="P425" s="1"/>
      <c r="Q425" s="1"/>
      <c r="R425" s="1"/>
      <c r="S425" s="1"/>
      <c r="T425" s="1"/>
      <c r="V425" s="1">
        <v>11000</v>
      </c>
      <c r="W425" s="1">
        <v>8011.25</v>
      </c>
      <c r="X425" s="15">
        <f t="shared" si="775"/>
        <v>1.1022044088176353</v>
      </c>
      <c r="Y425" s="15">
        <f t="shared" si="776"/>
        <v>1.076552397278802</v>
      </c>
      <c r="Z425" s="16">
        <f t="shared" si="777"/>
        <v>10743.992924842445</v>
      </c>
      <c r="AA425" s="16">
        <f t="shared" si="778"/>
        <v>763.99292484244506</v>
      </c>
      <c r="AB425" s="16">
        <f t="shared" si="779"/>
        <v>509.96527733233205</v>
      </c>
      <c r="AC425" s="15">
        <f t="shared" si="780"/>
        <v>4.5848355451969969E-2</v>
      </c>
      <c r="AD425" s="15">
        <f t="shared" si="781"/>
        <v>1.1992624151289988E-2</v>
      </c>
      <c r="AE425" s="15">
        <f t="shared" si="782"/>
        <v>1.9115055013239957E-2</v>
      </c>
      <c r="AF425" s="15">
        <f t="shared" si="783"/>
        <v>2.5652011538833303E-2</v>
      </c>
      <c r="AH425" s="21"/>
      <c r="AI425" s="101"/>
    </row>
    <row r="426" spans="1:35" ht="20.5" thickBot="1" x14ac:dyDescent="0.25">
      <c r="A426" s="8">
        <v>141</v>
      </c>
      <c r="B426" s="9" t="s">
        <v>652</v>
      </c>
      <c r="C426" s="10" t="s">
        <v>653</v>
      </c>
      <c r="D426" s="10" t="s">
        <v>95</v>
      </c>
      <c r="E426" s="11">
        <v>0</v>
      </c>
      <c r="F426" s="11">
        <v>1.75</v>
      </c>
      <c r="G426" s="11"/>
      <c r="H426" s="11"/>
      <c r="I426" s="11">
        <f t="shared" si="725"/>
        <v>0</v>
      </c>
      <c r="J426" s="11">
        <f t="shared" si="726"/>
        <v>1.75</v>
      </c>
      <c r="K426" s="12">
        <v>3047.71</v>
      </c>
      <c r="L426" s="12">
        <v>9081.86</v>
      </c>
      <c r="M426" s="12">
        <v>15893.26</v>
      </c>
      <c r="N426" s="12">
        <v>7601.174</v>
      </c>
      <c r="O426" s="12">
        <v>3330.9569999999999</v>
      </c>
      <c r="P426" s="12">
        <v>0</v>
      </c>
      <c r="Q426" s="12">
        <v>0</v>
      </c>
      <c r="R426" s="12">
        <v>1125.863466</v>
      </c>
      <c r="S426" s="12">
        <v>2359.05350688</v>
      </c>
      <c r="T426" s="13">
        <v>1018.3247638032</v>
      </c>
      <c r="V426" s="12">
        <v>10285.02</v>
      </c>
      <c r="W426" s="12">
        <v>8737.2459999999992</v>
      </c>
    </row>
    <row r="427" spans="1:35" x14ac:dyDescent="0.2">
      <c r="A427" s="63"/>
      <c r="B427" s="64" t="s">
        <v>187</v>
      </c>
      <c r="C427" s="65" t="s">
        <v>188</v>
      </c>
      <c r="D427" s="65" t="s">
        <v>92</v>
      </c>
      <c r="E427" s="66">
        <v>0.04</v>
      </c>
      <c r="F427" s="66">
        <v>0.43</v>
      </c>
      <c r="G427" s="66"/>
      <c r="H427" s="66"/>
      <c r="I427" s="66">
        <f t="shared" si="725"/>
        <v>0</v>
      </c>
      <c r="J427" s="66">
        <f t="shared" si="726"/>
        <v>0.43</v>
      </c>
      <c r="K427" s="1">
        <v>45.7</v>
      </c>
      <c r="L427" s="1">
        <v>45.7</v>
      </c>
      <c r="M427" s="1">
        <v>19.651</v>
      </c>
      <c r="N427" s="1">
        <v>19.651</v>
      </c>
      <c r="O427" s="1"/>
      <c r="P427" s="1"/>
      <c r="Q427" s="1"/>
      <c r="R427" s="1"/>
      <c r="S427" s="1"/>
      <c r="T427" s="1"/>
      <c r="V427" s="1">
        <v>52.8</v>
      </c>
      <c r="W427" s="1">
        <v>22.704000000000001</v>
      </c>
      <c r="X427" s="15">
        <f t="shared" ref="X427:X429" si="784">V427/L427</f>
        <v>1.1553610503282274</v>
      </c>
      <c r="Y427" s="15">
        <f t="shared" ref="Y427:Y429" si="785">X427-AF427</f>
        <v>1.1297090387893942</v>
      </c>
      <c r="Z427" s="16">
        <f t="shared" ref="Z427:Z429" si="786">K427*Y427</f>
        <v>51.627703072675317</v>
      </c>
      <c r="AA427" s="16">
        <f t="shared" ref="AA427:AA429" si="787">Z427-K427</f>
        <v>5.9277030726753139</v>
      </c>
      <c r="AB427" s="16">
        <f t="shared" ref="AB427:AB429" si="788">J427*AA427</f>
        <v>2.548912321250385</v>
      </c>
      <c r="AC427" s="15">
        <f t="shared" ref="AC427:AC429" si="789">104.584835545197%-100%</f>
        <v>4.5848355451969969E-2</v>
      </c>
      <c r="AD427" s="15">
        <f t="shared" ref="AD427:AD429" si="790">101.199262415129%-100%</f>
        <v>1.1992624151289988E-2</v>
      </c>
      <c r="AE427" s="15">
        <f t="shared" ref="AE427:AE429" si="791">101.911505501324%-100%</f>
        <v>1.9115055013239957E-2</v>
      </c>
      <c r="AF427" s="15">
        <f t="shared" ref="AF427:AF429" si="792">AVERAGE(AC427:AE427)</f>
        <v>2.5652011538833303E-2</v>
      </c>
      <c r="AH427" s="21"/>
      <c r="AI427" s="101"/>
    </row>
    <row r="428" spans="1:35" x14ac:dyDescent="0.2">
      <c r="A428" s="63"/>
      <c r="B428" s="64" t="s">
        <v>624</v>
      </c>
      <c r="C428" s="65" t="s">
        <v>625</v>
      </c>
      <c r="D428" s="65" t="s">
        <v>41</v>
      </c>
      <c r="E428" s="66">
        <v>0.219</v>
      </c>
      <c r="F428" s="66">
        <v>2.35425</v>
      </c>
      <c r="G428" s="66"/>
      <c r="H428" s="66"/>
      <c r="I428" s="66">
        <f t="shared" si="725"/>
        <v>0</v>
      </c>
      <c r="J428" s="66">
        <f t="shared" si="726"/>
        <v>2.35425</v>
      </c>
      <c r="K428" s="1">
        <v>18800</v>
      </c>
      <c r="L428" s="1">
        <v>18800</v>
      </c>
      <c r="M428" s="1">
        <v>44259.9</v>
      </c>
      <c r="N428" s="1">
        <v>44259.9</v>
      </c>
      <c r="O428" s="1"/>
      <c r="P428" s="1"/>
      <c r="Q428" s="1"/>
      <c r="R428" s="1"/>
      <c r="S428" s="1"/>
      <c r="T428" s="1"/>
      <c r="V428" s="1">
        <v>23300</v>
      </c>
      <c r="W428" s="1">
        <v>3520.625</v>
      </c>
      <c r="X428" s="15">
        <f t="shared" si="784"/>
        <v>1.2393617021276595</v>
      </c>
      <c r="Y428" s="15">
        <f t="shared" si="785"/>
        <v>1.2137096905888263</v>
      </c>
      <c r="Z428" s="16">
        <f t="shared" si="786"/>
        <v>22817.742183069935</v>
      </c>
      <c r="AA428" s="16">
        <f t="shared" si="787"/>
        <v>4017.742183069935</v>
      </c>
      <c r="AB428" s="16">
        <f t="shared" si="788"/>
        <v>9458.7695344923941</v>
      </c>
      <c r="AC428" s="15">
        <f t="shared" si="789"/>
        <v>4.5848355451969969E-2</v>
      </c>
      <c r="AD428" s="15">
        <f t="shared" si="790"/>
        <v>1.1992624151289988E-2</v>
      </c>
      <c r="AE428" s="15">
        <f t="shared" si="791"/>
        <v>1.9115055013239957E-2</v>
      </c>
      <c r="AF428" s="15">
        <f t="shared" si="792"/>
        <v>2.5652011538833303E-2</v>
      </c>
      <c r="AH428" s="21"/>
      <c r="AI428" s="101"/>
    </row>
    <row r="429" spans="1:35" ht="15" thickBot="1" x14ac:dyDescent="0.25">
      <c r="A429" s="63"/>
      <c r="B429" s="64" t="s">
        <v>626</v>
      </c>
      <c r="C429" s="65" t="s">
        <v>627</v>
      </c>
      <c r="D429" s="65" t="s">
        <v>41</v>
      </c>
      <c r="E429" s="66">
        <v>5</v>
      </c>
      <c r="F429" s="66">
        <v>53.75</v>
      </c>
      <c r="G429" s="66"/>
      <c r="H429" s="66"/>
      <c r="I429" s="66">
        <f t="shared" si="725"/>
        <v>0</v>
      </c>
      <c r="J429" s="66">
        <f t="shared" si="726"/>
        <v>53.75</v>
      </c>
      <c r="K429" s="1">
        <v>44.9</v>
      </c>
      <c r="L429" s="1">
        <v>44.9</v>
      </c>
      <c r="M429" s="1">
        <v>2413.375</v>
      </c>
      <c r="N429" s="1">
        <v>2413.375</v>
      </c>
      <c r="O429" s="1"/>
      <c r="P429" s="1"/>
      <c r="Q429" s="1"/>
      <c r="R429" s="1"/>
      <c r="S429" s="1"/>
      <c r="T429" s="1"/>
      <c r="V429" s="1">
        <v>65.5</v>
      </c>
      <c r="W429" s="1">
        <v>50128.324999999997</v>
      </c>
      <c r="X429" s="15">
        <f t="shared" si="784"/>
        <v>1.4587973273942094</v>
      </c>
      <c r="Y429" s="15">
        <f t="shared" si="785"/>
        <v>1.4331453158553762</v>
      </c>
      <c r="Z429" s="16">
        <f t="shared" si="786"/>
        <v>64.348224681906387</v>
      </c>
      <c r="AA429" s="16">
        <f t="shared" si="787"/>
        <v>19.448224681906389</v>
      </c>
      <c r="AB429" s="16">
        <f t="shared" si="788"/>
        <v>1045.3420766524684</v>
      </c>
      <c r="AC429" s="15">
        <f t="shared" si="789"/>
        <v>4.5848355451969969E-2</v>
      </c>
      <c r="AD429" s="15">
        <f t="shared" si="790"/>
        <v>1.1992624151289988E-2</v>
      </c>
      <c r="AE429" s="15">
        <f t="shared" si="791"/>
        <v>1.9115055013239957E-2</v>
      </c>
      <c r="AF429" s="15">
        <f t="shared" si="792"/>
        <v>2.5652011538833303E-2</v>
      </c>
      <c r="AH429" s="21"/>
      <c r="AI429" s="101"/>
    </row>
    <row r="430" spans="1:35" ht="20.5" thickBot="1" x14ac:dyDescent="0.25">
      <c r="A430" s="8">
        <v>142</v>
      </c>
      <c r="B430" s="9" t="s">
        <v>654</v>
      </c>
      <c r="C430" s="10" t="s">
        <v>655</v>
      </c>
      <c r="D430" s="10" t="s">
        <v>95</v>
      </c>
      <c r="E430" s="11">
        <v>0</v>
      </c>
      <c r="F430" s="11">
        <v>2</v>
      </c>
      <c r="G430" s="11"/>
      <c r="H430" s="11"/>
      <c r="I430" s="11">
        <f t="shared" si="725"/>
        <v>0</v>
      </c>
      <c r="J430" s="11">
        <f t="shared" si="726"/>
        <v>2</v>
      </c>
      <c r="K430" s="12">
        <v>4312.8</v>
      </c>
      <c r="L430" s="12">
        <v>13709.71</v>
      </c>
      <c r="M430" s="12">
        <v>27419.42</v>
      </c>
      <c r="N430" s="12">
        <v>12050.198</v>
      </c>
      <c r="O430" s="12">
        <v>6175.92</v>
      </c>
      <c r="P430" s="12">
        <v>0</v>
      </c>
      <c r="Q430" s="12">
        <v>0</v>
      </c>
      <c r="R430" s="12">
        <v>2087.4609599999999</v>
      </c>
      <c r="S430" s="12">
        <v>4372.4674367999996</v>
      </c>
      <c r="T430" s="13">
        <v>1887.4484435520001</v>
      </c>
      <c r="V430" s="12">
        <v>16605.29</v>
      </c>
      <c r="W430" s="12">
        <v>16043.992</v>
      </c>
    </row>
    <row r="431" spans="1:35" x14ac:dyDescent="0.2">
      <c r="A431" s="63"/>
      <c r="B431" s="64" t="s">
        <v>187</v>
      </c>
      <c r="C431" s="65" t="s">
        <v>188</v>
      </c>
      <c r="D431" s="65" t="s">
        <v>92</v>
      </c>
      <c r="E431" s="66">
        <v>7.0000000000000007E-2</v>
      </c>
      <c r="F431" s="66">
        <v>0.30099999999999999</v>
      </c>
      <c r="G431" s="66"/>
      <c r="H431" s="66"/>
      <c r="I431" s="66">
        <f t="shared" si="725"/>
        <v>0</v>
      </c>
      <c r="J431" s="66">
        <f t="shared" si="726"/>
        <v>0.30099999999999999</v>
      </c>
      <c r="K431" s="1">
        <v>45.7</v>
      </c>
      <c r="L431" s="1">
        <v>45.7</v>
      </c>
      <c r="M431" s="1">
        <v>13.755699999999999</v>
      </c>
      <c r="N431" s="1">
        <v>13.755699999999999</v>
      </c>
      <c r="O431" s="1"/>
      <c r="P431" s="1"/>
      <c r="Q431" s="1"/>
      <c r="R431" s="1"/>
      <c r="S431" s="1"/>
      <c r="T431" s="1"/>
      <c r="V431" s="1">
        <v>52.8</v>
      </c>
      <c r="W431" s="1">
        <v>15.892799999999999</v>
      </c>
      <c r="X431" s="15">
        <f t="shared" ref="X431:X433" si="793">V431/L431</f>
        <v>1.1553610503282274</v>
      </c>
      <c r="Y431" s="15">
        <f t="shared" ref="Y431:Y433" si="794">X431-AF431</f>
        <v>1.1297090387893942</v>
      </c>
      <c r="Z431" s="16">
        <f t="shared" ref="Z431:Z433" si="795">K431*Y431</f>
        <v>51.627703072675317</v>
      </c>
      <c r="AA431" s="16">
        <f t="shared" ref="AA431:AA433" si="796">Z431-K431</f>
        <v>5.9277030726753139</v>
      </c>
      <c r="AB431" s="16">
        <f t="shared" ref="AB431:AB433" si="797">J431*AA431</f>
        <v>1.7842386248752695</v>
      </c>
      <c r="AC431" s="15">
        <f t="shared" ref="AC431:AC437" si="798">104.584835545197%-100%</f>
        <v>4.5848355451969969E-2</v>
      </c>
      <c r="AD431" s="15">
        <f t="shared" ref="AD431:AD437" si="799">101.199262415129%-100%</f>
        <v>1.1992624151289988E-2</v>
      </c>
      <c r="AE431" s="15">
        <f t="shared" ref="AE431:AE437" si="800">101.911505501324%-100%</f>
        <v>1.9115055013239957E-2</v>
      </c>
      <c r="AF431" s="15">
        <f t="shared" ref="AF431:AF433" si="801">AVERAGE(AC431:AE431)</f>
        <v>2.5652011538833303E-2</v>
      </c>
      <c r="AH431" s="21"/>
      <c r="AI431" s="101"/>
    </row>
    <row r="432" spans="1:35" x14ac:dyDescent="0.2">
      <c r="A432" s="63"/>
      <c r="B432" s="64" t="s">
        <v>634</v>
      </c>
      <c r="C432" s="65" t="s">
        <v>635</v>
      </c>
      <c r="D432" s="65" t="s">
        <v>41</v>
      </c>
      <c r="E432" s="66">
        <v>0.20200000000000001</v>
      </c>
      <c r="F432" s="66">
        <v>0.86860000000000004</v>
      </c>
      <c r="G432" s="66"/>
      <c r="H432" s="66"/>
      <c r="I432" s="66">
        <f t="shared" si="725"/>
        <v>0</v>
      </c>
      <c r="J432" s="66">
        <f t="shared" si="726"/>
        <v>0.86860000000000004</v>
      </c>
      <c r="K432" s="1">
        <v>28700</v>
      </c>
      <c r="L432" s="1">
        <v>28700</v>
      </c>
      <c r="M432" s="1">
        <v>24928.82</v>
      </c>
      <c r="N432" s="1">
        <v>24928.82</v>
      </c>
      <c r="O432" s="1"/>
      <c r="P432" s="1"/>
      <c r="Q432" s="1"/>
      <c r="R432" s="1"/>
      <c r="S432" s="1"/>
      <c r="T432" s="1"/>
      <c r="V432" s="1">
        <v>35600</v>
      </c>
      <c r="W432" s="1">
        <v>1408.25</v>
      </c>
      <c r="X432" s="15">
        <f t="shared" si="793"/>
        <v>1.240418118466899</v>
      </c>
      <c r="Y432" s="15">
        <f t="shared" si="794"/>
        <v>1.2147661069280657</v>
      </c>
      <c r="Z432" s="16">
        <f t="shared" si="795"/>
        <v>34863.787268835484</v>
      </c>
      <c r="AA432" s="16">
        <f t="shared" si="796"/>
        <v>6163.7872688354837</v>
      </c>
      <c r="AB432" s="16">
        <f t="shared" si="797"/>
        <v>5353.8656217105017</v>
      </c>
      <c r="AC432" s="15">
        <f t="shared" si="798"/>
        <v>4.5848355451969969E-2</v>
      </c>
      <c r="AD432" s="15">
        <f t="shared" si="799"/>
        <v>1.1992624151289988E-2</v>
      </c>
      <c r="AE432" s="15">
        <f t="shared" si="800"/>
        <v>1.9115055013239957E-2</v>
      </c>
      <c r="AF432" s="15">
        <f t="shared" si="801"/>
        <v>2.5652011538833303E-2</v>
      </c>
      <c r="AH432" s="21"/>
      <c r="AI432" s="101"/>
    </row>
    <row r="433" spans="1:35" ht="15" thickBot="1" x14ac:dyDescent="0.25">
      <c r="A433" s="63"/>
      <c r="B433" s="64" t="s">
        <v>626</v>
      </c>
      <c r="C433" s="65" t="s">
        <v>627</v>
      </c>
      <c r="D433" s="65" t="s">
        <v>41</v>
      </c>
      <c r="E433" s="66">
        <v>5</v>
      </c>
      <c r="F433" s="66">
        <v>21.5</v>
      </c>
      <c r="G433" s="66"/>
      <c r="H433" s="66"/>
      <c r="I433" s="66">
        <f t="shared" si="725"/>
        <v>0</v>
      </c>
      <c r="J433" s="66">
        <f t="shared" si="726"/>
        <v>21.5</v>
      </c>
      <c r="K433" s="1">
        <v>44.9</v>
      </c>
      <c r="L433" s="1">
        <v>44.9</v>
      </c>
      <c r="M433" s="1">
        <v>965.35</v>
      </c>
      <c r="N433" s="1">
        <v>965.35</v>
      </c>
      <c r="O433" s="1"/>
      <c r="P433" s="1"/>
      <c r="Q433" s="1"/>
      <c r="R433" s="1"/>
      <c r="S433" s="1"/>
      <c r="T433" s="1"/>
      <c r="V433" s="1">
        <v>65.5</v>
      </c>
      <c r="W433" s="1">
        <v>33070.44</v>
      </c>
      <c r="X433" s="15">
        <f t="shared" si="793"/>
        <v>1.4587973273942094</v>
      </c>
      <c r="Y433" s="15">
        <f t="shared" si="794"/>
        <v>1.4331453158553762</v>
      </c>
      <c r="Z433" s="16">
        <f t="shared" si="795"/>
        <v>64.348224681906387</v>
      </c>
      <c r="AA433" s="16">
        <f t="shared" si="796"/>
        <v>19.448224681906389</v>
      </c>
      <c r="AB433" s="16">
        <f t="shared" si="797"/>
        <v>418.13683066098736</v>
      </c>
      <c r="AC433" s="15">
        <f t="shared" si="798"/>
        <v>4.5848355451969969E-2</v>
      </c>
      <c r="AD433" s="15">
        <f t="shared" si="799"/>
        <v>1.1992624151289988E-2</v>
      </c>
      <c r="AE433" s="15">
        <f t="shared" si="800"/>
        <v>1.9115055013239957E-2</v>
      </c>
      <c r="AF433" s="15">
        <f t="shared" si="801"/>
        <v>2.5652011538833303E-2</v>
      </c>
      <c r="AH433" s="21"/>
      <c r="AI433" s="101"/>
    </row>
    <row r="434" spans="1:35" ht="20.5" thickBot="1" x14ac:dyDescent="0.25">
      <c r="A434" s="8">
        <v>143</v>
      </c>
      <c r="B434" s="9" t="s">
        <v>656</v>
      </c>
      <c r="C434" s="10" t="s">
        <v>657</v>
      </c>
      <c r="D434" s="10" t="s">
        <v>95</v>
      </c>
      <c r="E434" s="11">
        <v>0</v>
      </c>
      <c r="F434" s="11">
        <v>0.25</v>
      </c>
      <c r="G434" s="11"/>
      <c r="H434" s="11"/>
      <c r="I434" s="11">
        <f t="shared" si="725"/>
        <v>0</v>
      </c>
      <c r="J434" s="11">
        <f t="shared" si="726"/>
        <v>0.25</v>
      </c>
      <c r="K434" s="12">
        <v>5462.88</v>
      </c>
      <c r="L434" s="12">
        <v>16922.810000000001</v>
      </c>
      <c r="M434" s="12">
        <v>4230.7</v>
      </c>
      <c r="N434" s="12">
        <v>1483.0282500000001</v>
      </c>
      <c r="O434" s="12">
        <v>1104.2474999999999</v>
      </c>
      <c r="P434" s="12">
        <v>0</v>
      </c>
      <c r="Q434" s="12">
        <v>0</v>
      </c>
      <c r="R434" s="12">
        <v>373.23565500000001</v>
      </c>
      <c r="S434" s="12">
        <v>781.6998744</v>
      </c>
      <c r="T434" s="13">
        <v>337.43377911599998</v>
      </c>
      <c r="V434" s="12">
        <v>21028.49</v>
      </c>
      <c r="W434" s="12">
        <v>2188.0880000000002</v>
      </c>
    </row>
    <row r="435" spans="1:35" x14ac:dyDescent="0.2">
      <c r="A435" s="63"/>
      <c r="B435" s="64" t="s">
        <v>187</v>
      </c>
      <c r="C435" s="65" t="s">
        <v>188</v>
      </c>
      <c r="D435" s="65" t="s">
        <v>92</v>
      </c>
      <c r="E435" s="66">
        <v>0.09</v>
      </c>
      <c r="F435" s="66">
        <v>2.2499999999999999E-2</v>
      </c>
      <c r="G435" s="66"/>
      <c r="H435" s="66"/>
      <c r="I435" s="66">
        <f t="shared" si="725"/>
        <v>0</v>
      </c>
      <c r="J435" s="66">
        <f t="shared" si="726"/>
        <v>2.2499999999999999E-2</v>
      </c>
      <c r="K435" s="1">
        <v>45.7</v>
      </c>
      <c r="L435" s="1">
        <v>45.7</v>
      </c>
      <c r="M435" s="1">
        <v>1.0282500000000001</v>
      </c>
      <c r="N435" s="1">
        <v>1.0282500000000001</v>
      </c>
      <c r="O435" s="1"/>
      <c r="P435" s="1"/>
      <c r="Q435" s="1"/>
      <c r="R435" s="1"/>
      <c r="S435" s="1"/>
      <c r="T435" s="1"/>
      <c r="V435" s="1">
        <v>52.8</v>
      </c>
      <c r="W435" s="1">
        <v>1.1879999999999999</v>
      </c>
      <c r="X435" s="15">
        <f t="shared" ref="X435:X437" si="802">V435/L435</f>
        <v>1.1553610503282274</v>
      </c>
      <c r="Y435" s="15">
        <f t="shared" ref="Y435:Y437" si="803">X435-AF435</f>
        <v>1.1297090387893942</v>
      </c>
      <c r="Z435" s="16">
        <f t="shared" ref="Z435:Z437" si="804">K435*Y435</f>
        <v>51.627703072675317</v>
      </c>
      <c r="AA435" s="16">
        <f t="shared" ref="AA435:AA437" si="805">Z435-K435</f>
        <v>5.9277030726753139</v>
      </c>
      <c r="AB435" s="16">
        <f t="shared" ref="AB435:AB437" si="806">J435*AA435</f>
        <v>0.13337331913519457</v>
      </c>
      <c r="AC435" s="15">
        <f t="shared" si="798"/>
        <v>4.5848355451969969E-2</v>
      </c>
      <c r="AD435" s="15">
        <f t="shared" si="799"/>
        <v>1.1992624151289988E-2</v>
      </c>
      <c r="AE435" s="15">
        <f t="shared" si="800"/>
        <v>1.9115055013239957E-2</v>
      </c>
      <c r="AF435" s="15">
        <f t="shared" ref="AF435:AF437" si="807">AVERAGE(AC435:AE435)</f>
        <v>2.5652011538833303E-2</v>
      </c>
    </row>
    <row r="436" spans="1:35" x14ac:dyDescent="0.2">
      <c r="A436" s="63"/>
      <c r="B436" s="64" t="s">
        <v>638</v>
      </c>
      <c r="C436" s="65" t="s">
        <v>639</v>
      </c>
      <c r="D436" s="65" t="s">
        <v>41</v>
      </c>
      <c r="E436" s="66">
        <v>0.187</v>
      </c>
      <c r="F436" s="66">
        <v>4.675E-2</v>
      </c>
      <c r="G436" s="66"/>
      <c r="H436" s="66"/>
      <c r="I436" s="66">
        <f t="shared" si="725"/>
        <v>0</v>
      </c>
      <c r="J436" s="66">
        <f t="shared" si="726"/>
        <v>4.675E-2</v>
      </c>
      <c r="K436" s="1">
        <v>30500</v>
      </c>
      <c r="L436" s="1">
        <v>30500</v>
      </c>
      <c r="M436" s="1">
        <v>1425.875</v>
      </c>
      <c r="N436" s="1">
        <v>1425.875</v>
      </c>
      <c r="O436" s="1"/>
      <c r="P436" s="1"/>
      <c r="Q436" s="1"/>
      <c r="R436" s="1"/>
      <c r="S436" s="1"/>
      <c r="T436" s="1"/>
      <c r="V436" s="1">
        <v>37900</v>
      </c>
      <c r="W436" s="1">
        <v>81.875</v>
      </c>
      <c r="X436" s="15">
        <f t="shared" si="802"/>
        <v>1.2426229508196722</v>
      </c>
      <c r="Y436" s="15">
        <f t="shared" si="803"/>
        <v>1.216970939280839</v>
      </c>
      <c r="Z436" s="16">
        <f t="shared" si="804"/>
        <v>37117.613648065591</v>
      </c>
      <c r="AA436" s="16">
        <f t="shared" si="805"/>
        <v>6617.6136480655914</v>
      </c>
      <c r="AB436" s="16">
        <f t="shared" si="806"/>
        <v>309.37343804706637</v>
      </c>
      <c r="AC436" s="15">
        <f t="shared" si="798"/>
        <v>4.5848355451969969E-2</v>
      </c>
      <c r="AD436" s="15">
        <f t="shared" si="799"/>
        <v>1.1992624151289988E-2</v>
      </c>
      <c r="AE436" s="15">
        <f t="shared" si="800"/>
        <v>1.9115055013239957E-2</v>
      </c>
      <c r="AF436" s="15">
        <f t="shared" si="807"/>
        <v>2.5652011538833303E-2</v>
      </c>
    </row>
    <row r="437" spans="1:35" x14ac:dyDescent="0.2">
      <c r="A437" s="63"/>
      <c r="B437" s="64" t="s">
        <v>626</v>
      </c>
      <c r="C437" s="65" t="s">
        <v>627</v>
      </c>
      <c r="D437" s="65" t="s">
        <v>41</v>
      </c>
      <c r="E437" s="66">
        <v>5</v>
      </c>
      <c r="F437" s="66">
        <v>1.25</v>
      </c>
      <c r="G437" s="66"/>
      <c r="H437" s="66"/>
      <c r="I437" s="66">
        <f t="shared" si="725"/>
        <v>0</v>
      </c>
      <c r="J437" s="66">
        <f t="shared" si="726"/>
        <v>1.25</v>
      </c>
      <c r="K437" s="1">
        <v>44.9</v>
      </c>
      <c r="L437" s="1">
        <v>44.9</v>
      </c>
      <c r="M437" s="1">
        <v>56.125</v>
      </c>
      <c r="N437" s="1">
        <v>56.125</v>
      </c>
      <c r="O437" s="1"/>
      <c r="P437" s="1"/>
      <c r="Q437" s="1"/>
      <c r="R437" s="1"/>
      <c r="S437" s="1"/>
      <c r="T437" s="1"/>
      <c r="V437" s="1">
        <v>65.5</v>
      </c>
      <c r="W437" s="1">
        <v>2105.0250000000001</v>
      </c>
      <c r="X437" s="15">
        <f t="shared" si="802"/>
        <v>1.4587973273942094</v>
      </c>
      <c r="Y437" s="15">
        <f t="shared" si="803"/>
        <v>1.4331453158553762</v>
      </c>
      <c r="Z437" s="16">
        <f t="shared" si="804"/>
        <v>64.348224681906387</v>
      </c>
      <c r="AA437" s="16">
        <f t="shared" si="805"/>
        <v>19.448224681906389</v>
      </c>
      <c r="AB437" s="16">
        <f t="shared" si="806"/>
        <v>24.310280852382988</v>
      </c>
      <c r="AC437" s="15">
        <f t="shared" si="798"/>
        <v>4.5848355451969969E-2</v>
      </c>
      <c r="AD437" s="15">
        <f t="shared" si="799"/>
        <v>1.1992624151289988E-2</v>
      </c>
      <c r="AE437" s="15">
        <f t="shared" si="800"/>
        <v>1.9115055013239957E-2</v>
      </c>
      <c r="AF437" s="15">
        <f t="shared" si="807"/>
        <v>2.5652011538833303E-2</v>
      </c>
    </row>
    <row r="438" spans="1:35" ht="15" thickBot="1" x14ac:dyDescent="0.35">
      <c r="A438" s="58"/>
      <c r="B438" s="59" t="s">
        <v>135</v>
      </c>
      <c r="C438" s="60" t="s">
        <v>136</v>
      </c>
      <c r="D438" s="60"/>
      <c r="E438" s="61"/>
      <c r="F438" s="61"/>
      <c r="G438" s="61"/>
      <c r="H438" s="61"/>
      <c r="I438" s="61"/>
      <c r="J438" s="61"/>
      <c r="L438" s="62"/>
      <c r="M438" s="62">
        <v>19759.12</v>
      </c>
      <c r="N438" s="62">
        <v>7125.41</v>
      </c>
      <c r="O438" s="62">
        <v>2734.7311899000001</v>
      </c>
      <c r="P438" s="62">
        <v>2681.6953615500001</v>
      </c>
      <c r="Q438" s="62">
        <v>0</v>
      </c>
      <c r="R438" s="62">
        <v>924.33914218619998</v>
      </c>
      <c r="S438" s="62">
        <v>4023.3661042045101</v>
      </c>
      <c r="T438" s="62">
        <v>1551.46643807746</v>
      </c>
      <c r="V438" s="62"/>
      <c r="W438" s="62">
        <v>16236.59</v>
      </c>
    </row>
    <row r="439" spans="1:35" ht="20" x14ac:dyDescent="0.2">
      <c r="A439" s="67">
        <v>144</v>
      </c>
      <c r="B439" s="68" t="s">
        <v>658</v>
      </c>
      <c r="C439" s="69" t="s">
        <v>659</v>
      </c>
      <c r="D439" s="69" t="s">
        <v>139</v>
      </c>
      <c r="E439" s="70">
        <v>0</v>
      </c>
      <c r="F439" s="70">
        <v>11.680999999999999</v>
      </c>
      <c r="G439" s="70"/>
      <c r="H439" s="70"/>
      <c r="I439" s="70">
        <f t="shared" si="725"/>
        <v>0</v>
      </c>
      <c r="J439" s="70">
        <f t="shared" si="726"/>
        <v>11.680999999999999</v>
      </c>
      <c r="K439" s="71">
        <v>728.04</v>
      </c>
      <c r="L439" s="71">
        <v>712.77</v>
      </c>
      <c r="M439" s="71">
        <v>8325.8700000000008</v>
      </c>
      <c r="N439" s="71">
        <v>0</v>
      </c>
      <c r="O439" s="71">
        <v>2370.7290360000002</v>
      </c>
      <c r="P439" s="71">
        <v>1479.7958040000001</v>
      </c>
      <c r="Q439" s="71">
        <v>0</v>
      </c>
      <c r="R439" s="71">
        <v>801.30641416799995</v>
      </c>
      <c r="S439" s="71">
        <v>2651.5438148757598</v>
      </c>
      <c r="T439" s="72">
        <v>1022.47250966613</v>
      </c>
      <c r="V439" s="71">
        <v>857.04</v>
      </c>
      <c r="W439" s="71">
        <v>0</v>
      </c>
    </row>
    <row r="440" spans="1:35" ht="20" x14ac:dyDescent="0.2">
      <c r="A440" s="87">
        <v>145</v>
      </c>
      <c r="B440" s="88" t="s">
        <v>140</v>
      </c>
      <c r="C440" s="89" t="s">
        <v>141</v>
      </c>
      <c r="D440" s="89" t="s">
        <v>139</v>
      </c>
      <c r="E440" s="90">
        <v>0</v>
      </c>
      <c r="F440" s="90">
        <v>11.680999999999999</v>
      </c>
      <c r="G440" s="90"/>
      <c r="H440" s="90"/>
      <c r="I440" s="90">
        <f t="shared" si="725"/>
        <v>0</v>
      </c>
      <c r="J440" s="90">
        <f t="shared" si="726"/>
        <v>11.680999999999999</v>
      </c>
      <c r="K440" s="91">
        <v>242.6</v>
      </c>
      <c r="L440" s="91">
        <v>228.79</v>
      </c>
      <c r="M440" s="91">
        <v>2672.5</v>
      </c>
      <c r="N440" s="91">
        <v>0</v>
      </c>
      <c r="O440" s="91">
        <v>217.70463749999999</v>
      </c>
      <c r="P440" s="91">
        <v>1201.8995575500001</v>
      </c>
      <c r="Q440" s="91">
        <v>0</v>
      </c>
      <c r="R440" s="91">
        <v>73.584167475000001</v>
      </c>
      <c r="S440" s="91">
        <v>851.11736663925001</v>
      </c>
      <c r="T440" s="92">
        <v>328.20280208299499</v>
      </c>
      <c r="V440" s="91">
        <v>286.02</v>
      </c>
      <c r="W440" s="91">
        <v>0</v>
      </c>
    </row>
    <row r="441" spans="1:35" ht="20.5" thickBot="1" x14ac:dyDescent="0.25">
      <c r="A441" s="73">
        <v>146</v>
      </c>
      <c r="B441" s="74" t="s">
        <v>142</v>
      </c>
      <c r="C441" s="75" t="s">
        <v>143</v>
      </c>
      <c r="D441" s="75" t="s">
        <v>139</v>
      </c>
      <c r="E441" s="76">
        <v>0</v>
      </c>
      <c r="F441" s="76">
        <v>163.53399999999999</v>
      </c>
      <c r="G441" s="76"/>
      <c r="H441" s="76"/>
      <c r="I441" s="76">
        <f t="shared" si="725"/>
        <v>0</v>
      </c>
      <c r="J441" s="76">
        <f t="shared" si="726"/>
        <v>163.53399999999999</v>
      </c>
      <c r="K441" s="77">
        <v>10.61</v>
      </c>
      <c r="L441" s="77">
        <v>10</v>
      </c>
      <c r="M441" s="77">
        <v>1635.34</v>
      </c>
      <c r="N441" s="77">
        <v>0</v>
      </c>
      <c r="O441" s="77">
        <v>146.29751640000001</v>
      </c>
      <c r="P441" s="77">
        <v>0</v>
      </c>
      <c r="Q441" s="77">
        <v>0</v>
      </c>
      <c r="R441" s="77">
        <v>49.448560543200003</v>
      </c>
      <c r="S441" s="77">
        <v>520.70492268950397</v>
      </c>
      <c r="T441" s="78">
        <v>200.791126328339</v>
      </c>
      <c r="V441" s="77">
        <v>12.53</v>
      </c>
      <c r="W441" s="77">
        <v>0</v>
      </c>
    </row>
    <row r="442" spans="1:35" ht="15" thickBot="1" x14ac:dyDescent="0.25">
      <c r="A442" s="102"/>
      <c r="B442" s="103"/>
      <c r="C442" s="104" t="s">
        <v>660</v>
      </c>
      <c r="D442" s="104"/>
      <c r="E442" s="105"/>
      <c r="F442" s="105">
        <v>163.53399999999999</v>
      </c>
      <c r="G442" s="105"/>
      <c r="H442" s="105"/>
      <c r="I442" s="105">
        <f t="shared" si="725"/>
        <v>0</v>
      </c>
      <c r="J442" s="105">
        <f t="shared" si="726"/>
        <v>163.53399999999999</v>
      </c>
      <c r="K442" s="93"/>
      <c r="L442" s="93"/>
      <c r="M442" s="93"/>
      <c r="N442" s="93"/>
      <c r="O442" s="93"/>
      <c r="P442" s="93"/>
      <c r="Q442" s="93"/>
      <c r="R442" s="93"/>
      <c r="S442" s="93"/>
      <c r="T442" s="93"/>
    </row>
    <row r="443" spans="1:35" ht="20.5" thickBot="1" x14ac:dyDescent="0.25">
      <c r="A443" s="8">
        <v>147</v>
      </c>
      <c r="B443" s="9" t="s">
        <v>149</v>
      </c>
      <c r="C443" s="10" t="s">
        <v>150</v>
      </c>
      <c r="D443" s="10" t="s">
        <v>139</v>
      </c>
      <c r="E443" s="11">
        <v>0</v>
      </c>
      <c r="F443" s="11">
        <v>11.680999999999999</v>
      </c>
      <c r="G443" s="11"/>
      <c r="H443" s="11"/>
      <c r="I443" s="11">
        <f t="shared" si="725"/>
        <v>0</v>
      </c>
      <c r="J443" s="11">
        <f t="shared" si="726"/>
        <v>11.680999999999999</v>
      </c>
      <c r="K443" s="12">
        <v>391.03</v>
      </c>
      <c r="L443" s="12">
        <v>610</v>
      </c>
      <c r="M443" s="12">
        <v>7125.41</v>
      </c>
      <c r="N443" s="12">
        <v>7125.41</v>
      </c>
      <c r="O443" s="12">
        <v>0</v>
      </c>
      <c r="P443" s="12">
        <v>0</v>
      </c>
      <c r="Q443" s="12">
        <v>0</v>
      </c>
      <c r="R443" s="12">
        <v>0</v>
      </c>
      <c r="S443" s="12">
        <v>0</v>
      </c>
      <c r="T443" s="13">
        <v>0</v>
      </c>
      <c r="V443" s="12">
        <v>1390</v>
      </c>
      <c r="W443" s="12">
        <v>16236.59</v>
      </c>
    </row>
    <row r="444" spans="1:35" ht="18" x14ac:dyDescent="0.2">
      <c r="A444" s="63"/>
      <c r="B444" s="64" t="s">
        <v>151</v>
      </c>
      <c r="C444" s="65" t="s">
        <v>152</v>
      </c>
      <c r="D444" s="65" t="s">
        <v>139</v>
      </c>
      <c r="E444" s="66">
        <v>1</v>
      </c>
      <c r="F444" s="66">
        <v>11.680999999999999</v>
      </c>
      <c r="G444" s="66"/>
      <c r="H444" s="66"/>
      <c r="I444" s="66">
        <f t="shared" si="725"/>
        <v>0</v>
      </c>
      <c r="J444" s="66">
        <f t="shared" si="726"/>
        <v>11.680999999999999</v>
      </c>
      <c r="K444" s="1">
        <v>610</v>
      </c>
      <c r="L444" s="1">
        <v>610</v>
      </c>
      <c r="M444" s="1">
        <v>7125.41</v>
      </c>
      <c r="N444" s="1">
        <v>7125.41</v>
      </c>
      <c r="O444" s="1"/>
      <c r="P444" s="1"/>
      <c r="Q444" s="1"/>
      <c r="R444" s="1"/>
      <c r="S444" s="1"/>
      <c r="T444" s="1"/>
      <c r="V444" s="1">
        <v>1390</v>
      </c>
      <c r="W444" s="1">
        <v>16236.59</v>
      </c>
      <c r="X444" s="15">
        <f t="shared" ref="X444" si="808">V444/L444</f>
        <v>2.278688524590164</v>
      </c>
      <c r="Y444" s="15">
        <f t="shared" ref="Y444" si="809">X444-AF444</f>
        <v>2.2530365130513306</v>
      </c>
      <c r="Z444" s="16">
        <f t="shared" ref="Z444" si="810">K444*Y444</f>
        <v>1374.3522729613117</v>
      </c>
      <c r="AA444" s="16">
        <f t="shared" ref="AA444" si="811">Z444-K444</f>
        <v>764.35227296131166</v>
      </c>
      <c r="AB444" s="16">
        <f t="shared" ref="AB444" si="812">J444*AA444</f>
        <v>8928.3989004610812</v>
      </c>
      <c r="AC444" s="15">
        <f t="shared" ref="AC444" si="813">104.584835545197%-100%</f>
        <v>4.5848355451969969E-2</v>
      </c>
      <c r="AD444" s="15">
        <f t="shared" ref="AD444" si="814">101.199262415129%-100%</f>
        <v>1.1992624151289988E-2</v>
      </c>
      <c r="AE444" s="15">
        <f t="shared" ref="AE444" si="815">101.911505501324%-100%</f>
        <v>1.9115055013239957E-2</v>
      </c>
      <c r="AF444" s="15">
        <f t="shared" ref="AF444" si="816">AVERAGE(AC444:AE444)</f>
        <v>2.5652011538833303E-2</v>
      </c>
      <c r="AH444" s="21"/>
    </row>
    <row r="445" spans="1:35" ht="15" thickBot="1" x14ac:dyDescent="0.35">
      <c r="A445" s="58"/>
      <c r="B445" s="59" t="s">
        <v>661</v>
      </c>
      <c r="C445" s="60" t="s">
        <v>662</v>
      </c>
      <c r="D445" s="60"/>
      <c r="E445" s="61"/>
      <c r="F445" s="61"/>
      <c r="G445" s="61"/>
      <c r="H445" s="61"/>
      <c r="I445" s="61"/>
      <c r="J445" s="61"/>
      <c r="L445" s="62"/>
      <c r="M445" s="62">
        <v>339702.41</v>
      </c>
      <c r="N445" s="62">
        <v>0</v>
      </c>
      <c r="O445" s="62">
        <v>51611.0685858</v>
      </c>
      <c r="P445" s="62">
        <v>120744.14707592</v>
      </c>
      <c r="Q445" s="62">
        <v>0</v>
      </c>
      <c r="R445" s="62">
        <v>17444.541182000401</v>
      </c>
      <c r="S445" s="62">
        <v>108185.861400921</v>
      </c>
      <c r="T445" s="62">
        <v>41717.986554249699</v>
      </c>
      <c r="V445" s="62"/>
      <c r="W445" s="62">
        <v>0</v>
      </c>
    </row>
    <row r="446" spans="1:35" ht="15" thickBot="1" x14ac:dyDescent="0.25">
      <c r="A446" s="8">
        <v>148</v>
      </c>
      <c r="B446" s="9" t="s">
        <v>663</v>
      </c>
      <c r="C446" s="10" t="s">
        <v>664</v>
      </c>
      <c r="D446" s="10" t="s">
        <v>139</v>
      </c>
      <c r="E446" s="11">
        <v>0</v>
      </c>
      <c r="F446" s="11">
        <v>1187.231</v>
      </c>
      <c r="G446" s="11"/>
      <c r="H446" s="11">
        <v>183</v>
      </c>
      <c r="I446" s="11">
        <f t="shared" si="725"/>
        <v>91.5</v>
      </c>
      <c r="J446" s="11">
        <f t="shared" si="726"/>
        <v>1095.731</v>
      </c>
      <c r="K446" s="12">
        <v>297.43</v>
      </c>
      <c r="L446" s="12">
        <v>286.13</v>
      </c>
      <c r="M446" s="12">
        <v>339702.41</v>
      </c>
      <c r="N446" s="12">
        <v>0</v>
      </c>
      <c r="O446" s="12">
        <v>51611.0685858</v>
      </c>
      <c r="P446" s="12">
        <v>120744.14707592</v>
      </c>
      <c r="Q446" s="12">
        <v>0</v>
      </c>
      <c r="R446" s="12">
        <v>17444.541182000401</v>
      </c>
      <c r="S446" s="12">
        <v>108185.861400921</v>
      </c>
      <c r="T446" s="13">
        <v>41717.986554249699</v>
      </c>
      <c r="V446" s="12">
        <v>339.75</v>
      </c>
      <c r="W446" s="12">
        <v>0</v>
      </c>
    </row>
    <row r="447" spans="1:35" x14ac:dyDescent="0.3">
      <c r="A447" s="53"/>
      <c r="B447" s="54" t="s">
        <v>665</v>
      </c>
      <c r="C447" s="55" t="s">
        <v>666</v>
      </c>
      <c r="D447" s="55"/>
      <c r="E447" s="56"/>
      <c r="F447" s="56"/>
      <c r="G447" s="56"/>
      <c r="H447" s="56"/>
      <c r="I447" s="56"/>
      <c r="J447" s="56"/>
      <c r="K447" s="57"/>
      <c r="L447" s="57"/>
      <c r="M447" s="57">
        <v>7606072.2599999998</v>
      </c>
      <c r="N447" s="57">
        <v>547283.56010745</v>
      </c>
      <c r="O447" s="57">
        <v>409765.95293700002</v>
      </c>
      <c r="P447" s="57">
        <v>107.35351199999999</v>
      </c>
      <c r="Q447" s="57">
        <v>0</v>
      </c>
      <c r="R447" s="57">
        <v>138500.892092706</v>
      </c>
      <c r="S447" s="57">
        <v>449775.53530643898</v>
      </c>
      <c r="T447" s="57">
        <v>139759.51999522001</v>
      </c>
      <c r="V447" s="57"/>
      <c r="W447" s="57">
        <v>674765.52774806996</v>
      </c>
    </row>
    <row r="448" spans="1:35" ht="15" thickBot="1" x14ac:dyDescent="0.35">
      <c r="A448" s="58"/>
      <c r="B448" s="59" t="s">
        <v>667</v>
      </c>
      <c r="C448" s="60" t="s">
        <v>668</v>
      </c>
      <c r="D448" s="60"/>
      <c r="E448" s="61"/>
      <c r="F448" s="61"/>
      <c r="G448" s="61"/>
      <c r="H448" s="61"/>
      <c r="I448" s="61"/>
      <c r="J448" s="61"/>
      <c r="K448" s="62"/>
      <c r="L448" s="62"/>
      <c r="M448" s="62">
        <v>325039.52</v>
      </c>
      <c r="N448" s="62">
        <v>5631.0046263000004</v>
      </c>
      <c r="O448" s="62">
        <v>32097.714547399999</v>
      </c>
      <c r="P448" s="62">
        <v>0</v>
      </c>
      <c r="Q448" s="62">
        <v>0</v>
      </c>
      <c r="R448" s="62">
        <v>10849.027517021201</v>
      </c>
      <c r="S448" s="62">
        <v>35216.3284928254</v>
      </c>
      <c r="T448" s="62">
        <v>10942.8298780145</v>
      </c>
      <c r="V448" s="62"/>
      <c r="W448" s="62">
        <v>6345.2582706000003</v>
      </c>
    </row>
    <row r="449" spans="1:34" ht="20.5" thickBot="1" x14ac:dyDescent="0.25">
      <c r="A449" s="8">
        <v>149</v>
      </c>
      <c r="B449" s="9" t="s">
        <v>669</v>
      </c>
      <c r="C449" s="10" t="s">
        <v>670</v>
      </c>
      <c r="D449" s="10" t="s">
        <v>38</v>
      </c>
      <c r="E449" s="11">
        <v>0</v>
      </c>
      <c r="F449" s="11">
        <v>287.52999999999997</v>
      </c>
      <c r="G449" s="11"/>
      <c r="H449" s="11"/>
      <c r="I449" s="11">
        <f t="shared" si="725"/>
        <v>0</v>
      </c>
      <c r="J449" s="11">
        <f t="shared" si="726"/>
        <v>287.52999999999997</v>
      </c>
      <c r="K449" s="12">
        <v>18.399999999999999</v>
      </c>
      <c r="L449" s="12">
        <v>9.93</v>
      </c>
      <c r="M449" s="12">
        <v>2855.17</v>
      </c>
      <c r="N449" s="12">
        <v>0</v>
      </c>
      <c r="O449" s="12">
        <v>1028.897352</v>
      </c>
      <c r="P449" s="12">
        <v>0</v>
      </c>
      <c r="Q449" s="12">
        <v>0</v>
      </c>
      <c r="R449" s="12">
        <v>347.76730497599999</v>
      </c>
      <c r="S449" s="12">
        <v>1128.86501872032</v>
      </c>
      <c r="T449" s="13">
        <v>350.77415459748499</v>
      </c>
      <c r="V449" s="12">
        <v>11.19</v>
      </c>
      <c r="W449" s="12">
        <v>0</v>
      </c>
    </row>
    <row r="450" spans="1:34" ht="15" thickBot="1" x14ac:dyDescent="0.25">
      <c r="A450" s="2">
        <v>150</v>
      </c>
      <c r="B450" s="3" t="s">
        <v>671</v>
      </c>
      <c r="C450" s="4" t="s">
        <v>672</v>
      </c>
      <c r="D450" s="4" t="s">
        <v>139</v>
      </c>
      <c r="E450" s="5">
        <v>0</v>
      </c>
      <c r="F450" s="5">
        <v>8.5999999999999993E-2</v>
      </c>
      <c r="G450" s="5"/>
      <c r="H450" s="5"/>
      <c r="I450" s="5">
        <f t="shared" si="725"/>
        <v>0</v>
      </c>
      <c r="J450" s="5">
        <f t="shared" si="726"/>
        <v>8.5999999999999993E-2</v>
      </c>
      <c r="K450" s="6">
        <v>56123.94</v>
      </c>
      <c r="L450" s="6">
        <v>49400</v>
      </c>
      <c r="M450" s="6">
        <v>4248.3999999999996</v>
      </c>
      <c r="N450" s="6">
        <v>0</v>
      </c>
      <c r="O450" s="6">
        <v>0</v>
      </c>
      <c r="P450" s="6">
        <v>0</v>
      </c>
      <c r="Q450" s="6">
        <v>0</v>
      </c>
      <c r="R450" s="6">
        <v>0</v>
      </c>
      <c r="S450" s="6">
        <v>0</v>
      </c>
      <c r="T450" s="6">
        <v>0</v>
      </c>
      <c r="V450" s="6">
        <v>51800</v>
      </c>
      <c r="W450" s="6">
        <v>0</v>
      </c>
      <c r="X450" s="15">
        <f t="shared" ref="X450" si="817">V450/L450</f>
        <v>1.048582995951417</v>
      </c>
      <c r="Y450" s="15">
        <f t="shared" ref="Y450" si="818">X450-AF450</f>
        <v>1.0229309844125838</v>
      </c>
      <c r="Z450" s="16">
        <f t="shared" ref="Z450" si="819">K450*Y450</f>
        <v>57410.917193312787</v>
      </c>
      <c r="AA450" s="16">
        <f t="shared" ref="AA450" si="820">Z450-K450</f>
        <v>1286.9771933127849</v>
      </c>
      <c r="AB450" s="16">
        <f t="shared" ref="AB450" si="821">J450*AA450</f>
        <v>110.6800386248995</v>
      </c>
      <c r="AC450" s="15">
        <f t="shared" ref="AC450:AC460" si="822">104.584835545197%-100%</f>
        <v>4.5848355451969969E-2</v>
      </c>
      <c r="AD450" s="15">
        <f t="shared" ref="AD450:AD460" si="823">101.199262415129%-100%</f>
        <v>1.1992624151289988E-2</v>
      </c>
      <c r="AE450" s="15">
        <f t="shared" ref="AE450:AE460" si="824">101.911505501324%-100%</f>
        <v>1.9115055013239957E-2</v>
      </c>
      <c r="AF450" s="15">
        <f t="shared" ref="AF450" si="825">AVERAGE(AC450:AE450)</f>
        <v>2.5652011538833303E-2</v>
      </c>
      <c r="AH450" s="21"/>
    </row>
    <row r="451" spans="1:34" ht="20.5" thickBot="1" x14ac:dyDescent="0.25">
      <c r="A451" s="8">
        <v>151</v>
      </c>
      <c r="B451" s="9" t="s">
        <v>673</v>
      </c>
      <c r="C451" s="10" t="s">
        <v>674</v>
      </c>
      <c r="D451" s="10" t="s">
        <v>38</v>
      </c>
      <c r="E451" s="11">
        <v>0</v>
      </c>
      <c r="F451" s="11">
        <v>54.161000000000001</v>
      </c>
      <c r="G451" s="11"/>
      <c r="H451" s="11"/>
      <c r="I451" s="11">
        <f t="shared" si="725"/>
        <v>0</v>
      </c>
      <c r="J451" s="11">
        <f t="shared" si="726"/>
        <v>54.161000000000001</v>
      </c>
      <c r="K451" s="12">
        <v>27.6</v>
      </c>
      <c r="L451" s="12">
        <v>21.55</v>
      </c>
      <c r="M451" s="12">
        <v>1167.17</v>
      </c>
      <c r="N451" s="12">
        <v>0</v>
      </c>
      <c r="O451" s="12">
        <v>420.47350740000002</v>
      </c>
      <c r="P451" s="12">
        <v>0</v>
      </c>
      <c r="Q451" s="12">
        <v>0</v>
      </c>
      <c r="R451" s="12">
        <v>142.1200455012</v>
      </c>
      <c r="S451" s="12">
        <v>461.32671337898398</v>
      </c>
      <c r="T451" s="13">
        <v>143.34883727922599</v>
      </c>
      <c r="V451" s="12">
        <v>24.44</v>
      </c>
      <c r="W451" s="12">
        <v>0</v>
      </c>
    </row>
    <row r="452" spans="1:34" ht="15" thickBot="1" x14ac:dyDescent="0.25">
      <c r="A452" s="2">
        <v>152</v>
      </c>
      <c r="B452" s="3" t="s">
        <v>671</v>
      </c>
      <c r="C452" s="4" t="s">
        <v>672</v>
      </c>
      <c r="D452" s="4" t="s">
        <v>139</v>
      </c>
      <c r="E452" s="5">
        <v>0</v>
      </c>
      <c r="F452" s="5">
        <v>1.9E-2</v>
      </c>
      <c r="G452" s="5"/>
      <c r="H452" s="5"/>
      <c r="I452" s="5">
        <f t="shared" si="725"/>
        <v>0</v>
      </c>
      <c r="J452" s="5">
        <f t="shared" si="726"/>
        <v>1.9E-2</v>
      </c>
      <c r="K452" s="6">
        <v>56123.94</v>
      </c>
      <c r="L452" s="6">
        <v>49400</v>
      </c>
      <c r="M452" s="6">
        <v>938.6</v>
      </c>
      <c r="N452" s="6">
        <v>0</v>
      </c>
      <c r="O452" s="6">
        <v>0</v>
      </c>
      <c r="P452" s="6">
        <v>0</v>
      </c>
      <c r="Q452" s="6">
        <v>0</v>
      </c>
      <c r="R452" s="6">
        <v>0</v>
      </c>
      <c r="S452" s="6">
        <v>0</v>
      </c>
      <c r="T452" s="6">
        <v>0</v>
      </c>
      <c r="V452" s="6">
        <v>51800</v>
      </c>
      <c r="W452" s="6">
        <v>0</v>
      </c>
      <c r="X452" s="15">
        <f t="shared" ref="X452" si="826">V452/L452</f>
        <v>1.048582995951417</v>
      </c>
      <c r="Y452" s="15">
        <f t="shared" ref="Y452" si="827">X452-AF452</f>
        <v>1.0229309844125838</v>
      </c>
      <c r="Z452" s="16">
        <f t="shared" ref="Z452" si="828">K452*Y452</f>
        <v>57410.917193312787</v>
      </c>
      <c r="AA452" s="16">
        <f t="shared" ref="AA452" si="829">Z452-K452</f>
        <v>1286.9771933127849</v>
      </c>
      <c r="AB452" s="16">
        <f t="shared" ref="AB452" si="830">J452*AA452</f>
        <v>24.452566672942915</v>
      </c>
      <c r="AC452" s="15">
        <f t="shared" si="822"/>
        <v>4.5848355451969969E-2</v>
      </c>
      <c r="AD452" s="15">
        <f t="shared" si="823"/>
        <v>1.1992624151289988E-2</v>
      </c>
      <c r="AE452" s="15">
        <f t="shared" si="824"/>
        <v>1.9115055013239957E-2</v>
      </c>
      <c r="AF452" s="15">
        <f t="shared" ref="AF452" si="831">AVERAGE(AC452:AE452)</f>
        <v>2.5652011538833303E-2</v>
      </c>
      <c r="AH452" s="21"/>
    </row>
    <row r="453" spans="1:34" ht="20.5" thickBot="1" x14ac:dyDescent="0.25">
      <c r="A453" s="8">
        <v>153</v>
      </c>
      <c r="B453" s="9" t="s">
        <v>675</v>
      </c>
      <c r="C453" s="10" t="s">
        <v>676</v>
      </c>
      <c r="D453" s="10" t="s">
        <v>38</v>
      </c>
      <c r="E453" s="11">
        <v>0</v>
      </c>
      <c r="F453" s="11">
        <v>565.9</v>
      </c>
      <c r="G453" s="11"/>
      <c r="H453" s="11"/>
      <c r="I453" s="11">
        <f t="shared" si="725"/>
        <v>0</v>
      </c>
      <c r="J453" s="11">
        <f t="shared" si="726"/>
        <v>565.9</v>
      </c>
      <c r="K453" s="12">
        <v>123.06</v>
      </c>
      <c r="L453" s="12">
        <v>100.24</v>
      </c>
      <c r="M453" s="12">
        <v>56725.82</v>
      </c>
      <c r="N453" s="12">
        <v>4726.6514550000002</v>
      </c>
      <c r="O453" s="12">
        <v>18731.403180000001</v>
      </c>
      <c r="P453" s="12">
        <v>0</v>
      </c>
      <c r="Q453" s="12">
        <v>0</v>
      </c>
      <c r="R453" s="12">
        <v>6331.2142748400001</v>
      </c>
      <c r="S453" s="12">
        <v>20551.346312968799</v>
      </c>
      <c r="T453" s="13">
        <v>6385.9549274932297</v>
      </c>
      <c r="V453" s="12">
        <v>112.95</v>
      </c>
      <c r="W453" s="12">
        <v>5326.1942099999997</v>
      </c>
    </row>
    <row r="454" spans="1:34" x14ac:dyDescent="0.2">
      <c r="A454" s="63"/>
      <c r="B454" s="64" t="s">
        <v>677</v>
      </c>
      <c r="C454" s="65" t="s">
        <v>678</v>
      </c>
      <c r="D454" s="65" t="s">
        <v>41</v>
      </c>
      <c r="E454" s="66">
        <v>4.7999999999999996E-3</v>
      </c>
      <c r="F454" s="66">
        <v>2.7163200000000001</v>
      </c>
      <c r="G454" s="66"/>
      <c r="H454" s="66"/>
      <c r="I454" s="66">
        <f t="shared" si="725"/>
        <v>0</v>
      </c>
      <c r="J454" s="66">
        <f t="shared" si="726"/>
        <v>2.7163200000000001</v>
      </c>
      <c r="K454" s="1">
        <v>1050</v>
      </c>
      <c r="L454" s="1">
        <v>1050</v>
      </c>
      <c r="M454" s="1">
        <v>2852.136</v>
      </c>
      <c r="N454" s="1">
        <v>2852.136</v>
      </c>
      <c r="O454" s="1"/>
      <c r="P454" s="1"/>
      <c r="Q454" s="1"/>
      <c r="R454" s="1"/>
      <c r="S454" s="1"/>
      <c r="T454" s="1"/>
      <c r="V454" s="1">
        <v>1250</v>
      </c>
      <c r="W454" s="1">
        <v>3395.4</v>
      </c>
      <c r="X454" s="15">
        <f t="shared" ref="X454:X455" si="832">V454/L454</f>
        <v>1.1904761904761905</v>
      </c>
      <c r="Y454" s="15">
        <f t="shared" ref="Y454:Y455" si="833">X454-AF454</f>
        <v>1.1648241789373572</v>
      </c>
      <c r="Z454" s="16">
        <f t="shared" ref="Z454:Z455" si="834">K454*Y454</f>
        <v>1223.0653878842252</v>
      </c>
      <c r="AA454" s="16">
        <f t="shared" ref="AA454:AA455" si="835">Z454-K454</f>
        <v>173.06538788422517</v>
      </c>
      <c r="AB454" s="16">
        <f t="shared" ref="AB454:AB455" si="836">J454*AA454</f>
        <v>470.10097441767851</v>
      </c>
      <c r="AC454" s="15">
        <f t="shared" si="822"/>
        <v>4.5848355451969969E-2</v>
      </c>
      <c r="AD454" s="15">
        <f t="shared" si="823"/>
        <v>1.1992624151289988E-2</v>
      </c>
      <c r="AE454" s="15">
        <f t="shared" si="824"/>
        <v>1.9115055013239957E-2</v>
      </c>
      <c r="AF454" s="15">
        <f t="shared" ref="AF454:AF455" si="837">AVERAGE(AC454:AE454)</f>
        <v>2.5652011538833303E-2</v>
      </c>
      <c r="AH454" s="21"/>
    </row>
    <row r="455" spans="1:34" x14ac:dyDescent="0.2">
      <c r="A455" s="63"/>
      <c r="B455" s="64" t="s">
        <v>679</v>
      </c>
      <c r="C455" s="65" t="s">
        <v>680</v>
      </c>
      <c r="D455" s="65" t="s">
        <v>390</v>
      </c>
      <c r="E455" s="66">
        <v>3.8249999999999999E-2</v>
      </c>
      <c r="F455" s="66">
        <v>21.645675000000001</v>
      </c>
      <c r="G455" s="66"/>
      <c r="H455" s="66"/>
      <c r="I455" s="66">
        <f t="shared" si="725"/>
        <v>0</v>
      </c>
      <c r="J455" s="66">
        <f t="shared" si="726"/>
        <v>21.645675000000001</v>
      </c>
      <c r="K455" s="1">
        <v>86.6</v>
      </c>
      <c r="L455" s="1">
        <v>86.6</v>
      </c>
      <c r="M455" s="1">
        <v>1874.515455</v>
      </c>
      <c r="N455" s="1">
        <v>1874.515455</v>
      </c>
      <c r="O455" s="1"/>
      <c r="P455" s="1"/>
      <c r="Q455" s="1"/>
      <c r="R455" s="1"/>
      <c r="S455" s="1"/>
      <c r="T455" s="1"/>
      <c r="V455" s="1">
        <v>89.2</v>
      </c>
      <c r="W455" s="1">
        <v>1930.79421</v>
      </c>
      <c r="X455" s="15">
        <f t="shared" si="832"/>
        <v>1.0300230946882218</v>
      </c>
      <c r="Y455" s="15">
        <f t="shared" si="833"/>
        <v>1.0043710831493886</v>
      </c>
      <c r="Z455" s="16">
        <f t="shared" si="834"/>
        <v>86.978535800737049</v>
      </c>
      <c r="AA455" s="16">
        <f t="shared" si="835"/>
        <v>0.37853580073705473</v>
      </c>
      <c r="AB455" s="16">
        <f t="shared" si="836"/>
        <v>8.1936629186190473</v>
      </c>
      <c r="AC455" s="15">
        <f t="shared" si="822"/>
        <v>4.5848355451969969E-2</v>
      </c>
      <c r="AD455" s="15">
        <f t="shared" si="823"/>
        <v>1.1992624151289988E-2</v>
      </c>
      <c r="AE455" s="15">
        <f t="shared" si="824"/>
        <v>1.9115055013239957E-2</v>
      </c>
      <c r="AF455" s="15">
        <f t="shared" si="837"/>
        <v>2.5652011538833303E-2</v>
      </c>
      <c r="AH455" s="21"/>
    </row>
    <row r="456" spans="1:34" x14ac:dyDescent="0.2">
      <c r="A456" s="2">
        <v>154</v>
      </c>
      <c r="B456" s="3" t="s">
        <v>681</v>
      </c>
      <c r="C456" s="4" t="s">
        <v>682</v>
      </c>
      <c r="D456" s="4" t="s">
        <v>38</v>
      </c>
      <c r="E456" s="5">
        <v>0</v>
      </c>
      <c r="F456" s="5">
        <v>13.930999999999999</v>
      </c>
      <c r="G456" s="5"/>
      <c r="H456" s="5"/>
      <c r="I456" s="5">
        <f t="shared" si="725"/>
        <v>0</v>
      </c>
      <c r="J456" s="5">
        <f t="shared" si="726"/>
        <v>13.930999999999999</v>
      </c>
      <c r="K456" s="6">
        <v>177.11</v>
      </c>
      <c r="L456" s="6"/>
      <c r="M456" s="6"/>
      <c r="N456" s="6"/>
      <c r="O456" s="6"/>
      <c r="P456" s="6"/>
      <c r="Q456" s="6"/>
      <c r="R456" s="6"/>
      <c r="S456" s="6"/>
      <c r="T456" s="6"/>
      <c r="V456" s="6"/>
      <c r="W456" s="6">
        <v>0</v>
      </c>
      <c r="X456" s="15">
        <f>X457</f>
        <v>1.098360655737705</v>
      </c>
      <c r="Y456" s="15">
        <f>Y457</f>
        <v>1.0727086441988718</v>
      </c>
      <c r="Z456" s="16">
        <f t="shared" ref="Z456" si="838">K456*Y456</f>
        <v>189.9874279740622</v>
      </c>
      <c r="AA456" s="16">
        <f t="shared" ref="AA456" si="839">Z456-K456</f>
        <v>12.877427974062186</v>
      </c>
      <c r="AB456" s="16">
        <f t="shared" ref="AB456" si="840">J456*AA456</f>
        <v>179.39544910666029</v>
      </c>
      <c r="AC456" s="15">
        <f t="shared" si="822"/>
        <v>4.5848355451969969E-2</v>
      </c>
      <c r="AD456" s="15">
        <f t="shared" si="823"/>
        <v>1.1992624151289988E-2</v>
      </c>
      <c r="AE456" s="15">
        <f t="shared" si="824"/>
        <v>1.9115055013239957E-2</v>
      </c>
      <c r="AF456" s="15">
        <f t="shared" ref="AF456" si="841">AVERAGE(AC456:AE456)</f>
        <v>2.5652011538833303E-2</v>
      </c>
      <c r="AG456" s="17" t="s">
        <v>4613</v>
      </c>
    </row>
    <row r="457" spans="1:34" ht="27" x14ac:dyDescent="0.2">
      <c r="A457" s="63"/>
      <c r="B457" s="64">
        <v>62836110</v>
      </c>
      <c r="C457" s="65" t="s">
        <v>4638</v>
      </c>
      <c r="D457" s="65" t="s">
        <v>38</v>
      </c>
      <c r="E457" s="66">
        <v>0.21479000000000001</v>
      </c>
      <c r="F457" s="66">
        <v>1</v>
      </c>
      <c r="G457" s="66"/>
      <c r="H457" s="66"/>
      <c r="I457" s="66">
        <f t="shared" si="725"/>
        <v>0</v>
      </c>
      <c r="J457" s="66">
        <f t="shared" si="726"/>
        <v>1</v>
      </c>
      <c r="K457" s="1"/>
      <c r="L457" s="1">
        <v>122</v>
      </c>
      <c r="M457" s="1">
        <v>1044.845955</v>
      </c>
      <c r="N457" s="1">
        <v>1044.845955</v>
      </c>
      <c r="O457" s="1"/>
      <c r="P457" s="1"/>
      <c r="Q457" s="1"/>
      <c r="R457" s="1"/>
      <c r="S457" s="1"/>
      <c r="T457" s="1"/>
      <c r="V457" s="1">
        <v>134</v>
      </c>
      <c r="W457" s="1">
        <v>1378.3074300000001</v>
      </c>
      <c r="X457" s="15">
        <f t="shared" ref="X457" si="842">V457/L457</f>
        <v>1.098360655737705</v>
      </c>
      <c r="Y457" s="15">
        <f t="shared" ref="Y457" si="843">X457-AF457</f>
        <v>1.0727086441988718</v>
      </c>
      <c r="Z457" s="16"/>
      <c r="AA457" s="16"/>
      <c r="AB457" s="16"/>
      <c r="AC457" s="15">
        <f t="shared" ref="AC457:AC461" si="844">104.584835545197%-100%</f>
        <v>4.5848355451969969E-2</v>
      </c>
      <c r="AD457" s="15">
        <f t="shared" ref="AD457:AD461" si="845">101.199262415129%-100%</f>
        <v>1.1992624151289988E-2</v>
      </c>
      <c r="AE457" s="15">
        <f t="shared" ref="AE457:AE461" si="846">101.911505501324%-100%</f>
        <v>1.9115055013239957E-2</v>
      </c>
      <c r="AF457" s="15">
        <f t="shared" ref="AF457:AF458" si="847">AVERAGE(AC457:AE457)</f>
        <v>2.5652011538833303E-2</v>
      </c>
      <c r="AG457" s="17" t="s">
        <v>4792</v>
      </c>
      <c r="AH457" s="21"/>
    </row>
    <row r="458" spans="1:34" ht="20" x14ac:dyDescent="0.2">
      <c r="A458" s="2">
        <v>155</v>
      </c>
      <c r="B458" s="3" t="s">
        <v>683</v>
      </c>
      <c r="C458" s="4" t="s">
        <v>684</v>
      </c>
      <c r="D458" s="4" t="s">
        <v>38</v>
      </c>
      <c r="E458" s="5">
        <v>0</v>
      </c>
      <c r="F458" s="5">
        <v>564.86199999999997</v>
      </c>
      <c r="G458" s="5"/>
      <c r="H458" s="5"/>
      <c r="I458" s="5">
        <f t="shared" si="725"/>
        <v>0</v>
      </c>
      <c r="J458" s="5">
        <f t="shared" si="726"/>
        <v>564.86199999999997</v>
      </c>
      <c r="K458" s="6">
        <v>203.56</v>
      </c>
      <c r="L458" s="6"/>
      <c r="M458" s="6"/>
      <c r="N458" s="6"/>
      <c r="O458" s="6"/>
      <c r="P458" s="6"/>
      <c r="Q458" s="6"/>
      <c r="R458" s="6"/>
      <c r="S458" s="6"/>
      <c r="T458" s="6"/>
      <c r="V458" s="6"/>
      <c r="W458" s="6">
        <v>0</v>
      </c>
      <c r="X458" s="15">
        <f>X459</f>
        <v>1.0923913043478262</v>
      </c>
      <c r="Y458" s="15">
        <f>Y459</f>
        <v>1.0667392928089929</v>
      </c>
      <c r="Z458" s="16">
        <f t="shared" ref="Z458" si="848">K458*Y458</f>
        <v>217.14545044419862</v>
      </c>
      <c r="AA458" s="16">
        <f t="shared" ref="AA458" si="849">Z458-K458</f>
        <v>13.585450444198614</v>
      </c>
      <c r="AB458" s="16">
        <f t="shared" ref="AB458" si="850">J458*AA458</f>
        <v>7673.9047088109164</v>
      </c>
      <c r="AC458" s="15">
        <f t="shared" si="822"/>
        <v>4.5848355451969969E-2</v>
      </c>
      <c r="AD458" s="15">
        <f t="shared" si="823"/>
        <v>1.1992624151289988E-2</v>
      </c>
      <c r="AE458" s="15">
        <f t="shared" si="824"/>
        <v>1.9115055013239957E-2</v>
      </c>
      <c r="AF458" s="15">
        <f t="shared" si="847"/>
        <v>2.5652011538833303E-2</v>
      </c>
      <c r="AG458" s="17" t="s">
        <v>4795</v>
      </c>
    </row>
    <row r="459" spans="1:34" ht="27" x14ac:dyDescent="0.2">
      <c r="A459" s="63"/>
      <c r="B459" s="64">
        <v>62855002</v>
      </c>
      <c r="C459" s="65" t="s">
        <v>4793</v>
      </c>
      <c r="D459" s="65" t="s">
        <v>38</v>
      </c>
      <c r="E459" s="66">
        <v>0.21479000000000001</v>
      </c>
      <c r="F459" s="66">
        <v>1</v>
      </c>
      <c r="G459" s="66"/>
      <c r="H459" s="66"/>
      <c r="I459" s="66">
        <f t="shared" si="725"/>
        <v>0</v>
      </c>
      <c r="J459" s="66">
        <f t="shared" si="726"/>
        <v>1</v>
      </c>
      <c r="K459" s="1"/>
      <c r="L459" s="1">
        <v>184</v>
      </c>
      <c r="M459" s="1">
        <v>1044.845955</v>
      </c>
      <c r="N459" s="1">
        <v>1044.845955</v>
      </c>
      <c r="O459" s="1"/>
      <c r="P459" s="1"/>
      <c r="Q459" s="1"/>
      <c r="R459" s="1"/>
      <c r="S459" s="1"/>
      <c r="T459" s="1"/>
      <c r="V459" s="1">
        <v>201</v>
      </c>
      <c r="W459" s="1">
        <v>1378.3074300000001</v>
      </c>
      <c r="X459" s="15">
        <f t="shared" ref="X459" si="851">V459/L459</f>
        <v>1.0923913043478262</v>
      </c>
      <c r="Y459" s="15">
        <f t="shared" ref="Y459" si="852">X459-AF459</f>
        <v>1.0667392928089929</v>
      </c>
      <c r="Z459" s="16"/>
      <c r="AA459" s="16"/>
      <c r="AB459" s="16"/>
      <c r="AC459" s="15">
        <f t="shared" si="844"/>
        <v>4.5848355451969969E-2</v>
      </c>
      <c r="AD459" s="15">
        <f t="shared" si="845"/>
        <v>1.1992624151289988E-2</v>
      </c>
      <c r="AE459" s="15">
        <f t="shared" si="846"/>
        <v>1.9115055013239957E-2</v>
      </c>
      <c r="AF459" s="15">
        <f t="shared" ref="AF459:AF460" si="853">AVERAGE(AC459:AE459)</f>
        <v>2.5652011538833303E-2</v>
      </c>
      <c r="AG459" s="17" t="s">
        <v>4794</v>
      </c>
      <c r="AH459" s="21"/>
    </row>
    <row r="460" spans="1:34" s="170" customFormat="1" ht="20" x14ac:dyDescent="0.2">
      <c r="A460" s="2">
        <v>155</v>
      </c>
      <c r="B460" s="3" t="s">
        <v>683</v>
      </c>
      <c r="C460" s="4" t="s">
        <v>684</v>
      </c>
      <c r="D460" s="4" t="s">
        <v>38</v>
      </c>
      <c r="E460" s="5">
        <v>0</v>
      </c>
      <c r="F460" s="5">
        <v>71.992179999999991</v>
      </c>
      <c r="G460" s="5"/>
      <c r="H460" s="5"/>
      <c r="I460" s="5">
        <f t="shared" si="725"/>
        <v>0</v>
      </c>
      <c r="J460" s="5">
        <f t="shared" si="726"/>
        <v>71.992179999999991</v>
      </c>
      <c r="K460" s="6">
        <v>203.56</v>
      </c>
      <c r="L460" s="6"/>
      <c r="M460" s="6"/>
      <c r="N460" s="6"/>
      <c r="O460" s="6"/>
      <c r="P460" s="6"/>
      <c r="Q460" s="6"/>
      <c r="R460" s="6"/>
      <c r="S460" s="6"/>
      <c r="T460" s="6"/>
      <c r="V460" s="6"/>
      <c r="W460" s="6">
        <v>0</v>
      </c>
      <c r="X460" s="15">
        <f>X461</f>
        <v>1.0923913043478262</v>
      </c>
      <c r="Y460" s="15">
        <f>Y461</f>
        <v>1.0667392928089929</v>
      </c>
      <c r="Z460" s="16">
        <f t="shared" ref="Z460" si="854">K460*Y460</f>
        <v>217.14545044419862</v>
      </c>
      <c r="AA460" s="16">
        <f t="shared" ref="AA460" si="855">Z460-K460</f>
        <v>13.585450444198614</v>
      </c>
      <c r="AB460" s="16">
        <f t="shared" ref="AB460" si="856">J460*AA460</f>
        <v>978.04619375982645</v>
      </c>
      <c r="AC460" s="15">
        <f t="shared" si="822"/>
        <v>4.5848355451969969E-2</v>
      </c>
      <c r="AD460" s="15">
        <f t="shared" si="823"/>
        <v>1.1992624151289988E-2</v>
      </c>
      <c r="AE460" s="15">
        <f t="shared" si="824"/>
        <v>1.9115055013239957E-2</v>
      </c>
      <c r="AF460" s="15">
        <f t="shared" si="853"/>
        <v>2.5652011538833303E-2</v>
      </c>
      <c r="AG460" s="17" t="s">
        <v>5113</v>
      </c>
    </row>
    <row r="461" spans="1:34" s="170" customFormat="1" ht="27.5" thickBot="1" x14ac:dyDescent="0.25">
      <c r="A461" s="63"/>
      <c r="B461" s="64">
        <v>62855002</v>
      </c>
      <c r="C461" s="65" t="s">
        <v>4793</v>
      </c>
      <c r="D461" s="65" t="s">
        <v>38</v>
      </c>
      <c r="E461" s="66">
        <v>0.21479000000000001</v>
      </c>
      <c r="F461" s="66">
        <v>1</v>
      </c>
      <c r="G461" s="66"/>
      <c r="H461" s="66"/>
      <c r="I461" s="66">
        <f t="shared" si="725"/>
        <v>0</v>
      </c>
      <c r="J461" s="66">
        <f t="shared" si="726"/>
        <v>1</v>
      </c>
      <c r="K461" s="1"/>
      <c r="L461" s="1">
        <v>184</v>
      </c>
      <c r="M461" s="1">
        <v>1044.845955</v>
      </c>
      <c r="N461" s="1">
        <v>1044.845955</v>
      </c>
      <c r="O461" s="1"/>
      <c r="P461" s="1"/>
      <c r="Q461" s="1"/>
      <c r="R461" s="1"/>
      <c r="S461" s="1"/>
      <c r="T461" s="1"/>
      <c r="V461" s="1">
        <v>201</v>
      </c>
      <c r="W461" s="1">
        <v>1378.3074300000001</v>
      </c>
      <c r="X461" s="15">
        <f t="shared" ref="X461" si="857">V461/L461</f>
        <v>1.0923913043478262</v>
      </c>
      <c r="Y461" s="15">
        <f t="shared" ref="Y461" si="858">X461-AF461</f>
        <v>1.0667392928089929</v>
      </c>
      <c r="Z461" s="16"/>
      <c r="AA461" s="16"/>
      <c r="AB461" s="16"/>
      <c r="AC461" s="15">
        <f t="shared" si="844"/>
        <v>4.5848355451969969E-2</v>
      </c>
      <c r="AD461" s="15">
        <f t="shared" si="845"/>
        <v>1.1992624151289988E-2</v>
      </c>
      <c r="AE461" s="15">
        <f t="shared" si="846"/>
        <v>1.9115055013239957E-2</v>
      </c>
      <c r="AF461" s="15">
        <f t="shared" ref="AF461" si="859">AVERAGE(AC461:AE461)</f>
        <v>2.5652011538833303E-2</v>
      </c>
      <c r="AG461" s="17" t="s">
        <v>4794</v>
      </c>
      <c r="AH461" s="21"/>
    </row>
    <row r="462" spans="1:34" ht="15" thickBot="1" x14ac:dyDescent="0.25">
      <c r="A462" s="8">
        <v>156</v>
      </c>
      <c r="B462" s="9" t="s">
        <v>685</v>
      </c>
      <c r="C462" s="10" t="s">
        <v>686</v>
      </c>
      <c r="D462" s="10" t="s">
        <v>38</v>
      </c>
      <c r="E462" s="11">
        <v>0</v>
      </c>
      <c r="F462" s="11">
        <v>108.274</v>
      </c>
      <c r="G462" s="11"/>
      <c r="H462" s="11"/>
      <c r="I462" s="11">
        <f t="shared" si="725"/>
        <v>0</v>
      </c>
      <c r="J462" s="11">
        <f t="shared" si="726"/>
        <v>108.274</v>
      </c>
      <c r="K462" s="12">
        <v>134.56</v>
      </c>
      <c r="L462" s="12">
        <v>115.17</v>
      </c>
      <c r="M462" s="12">
        <v>12469.92</v>
      </c>
      <c r="N462" s="12">
        <v>904.35317129999999</v>
      </c>
      <c r="O462" s="12">
        <v>4166.166972</v>
      </c>
      <c r="P462" s="12">
        <v>0</v>
      </c>
      <c r="Q462" s="12">
        <v>0</v>
      </c>
      <c r="R462" s="12">
        <v>1408.164436536</v>
      </c>
      <c r="S462" s="12">
        <v>4570.9517549995198</v>
      </c>
      <c r="T462" s="13">
        <v>1420.33964289497</v>
      </c>
      <c r="V462" s="12">
        <v>129.93</v>
      </c>
      <c r="W462" s="12">
        <v>1019.0640605999999</v>
      </c>
    </row>
    <row r="463" spans="1:34" x14ac:dyDescent="0.2">
      <c r="A463" s="63"/>
      <c r="B463" s="64" t="s">
        <v>677</v>
      </c>
      <c r="C463" s="65" t="s">
        <v>678</v>
      </c>
      <c r="D463" s="65" t="s">
        <v>41</v>
      </c>
      <c r="E463" s="66">
        <v>4.7999999999999996E-3</v>
      </c>
      <c r="F463" s="66">
        <v>0.51971520000000004</v>
      </c>
      <c r="G463" s="66"/>
      <c r="H463" s="66"/>
      <c r="I463" s="66">
        <f t="shared" si="725"/>
        <v>0</v>
      </c>
      <c r="J463" s="66">
        <f t="shared" si="726"/>
        <v>0.51971520000000004</v>
      </c>
      <c r="K463" s="1">
        <v>1050</v>
      </c>
      <c r="L463" s="1">
        <v>1050</v>
      </c>
      <c r="M463" s="1">
        <v>545.70096000000001</v>
      </c>
      <c r="N463" s="1">
        <v>545.70096000000001</v>
      </c>
      <c r="O463" s="1"/>
      <c r="P463" s="1"/>
      <c r="Q463" s="1"/>
      <c r="R463" s="1"/>
      <c r="S463" s="1"/>
      <c r="T463" s="1"/>
      <c r="V463" s="1">
        <v>1250</v>
      </c>
      <c r="W463" s="1">
        <v>649.64400000000001</v>
      </c>
      <c r="X463" s="15">
        <f t="shared" ref="X463:X464" si="860">V463/L463</f>
        <v>1.1904761904761905</v>
      </c>
      <c r="Y463" s="15">
        <f t="shared" ref="Y463:Y464" si="861">X463-AF463</f>
        <v>1.1648241789373572</v>
      </c>
      <c r="Z463" s="16">
        <f t="shared" ref="Z463:Z465" si="862">K463*Y463</f>
        <v>1223.0653878842252</v>
      </c>
      <c r="AA463" s="16">
        <f t="shared" ref="AA463:AA465" si="863">Z463-K463</f>
        <v>173.06538788422517</v>
      </c>
      <c r="AB463" s="16">
        <f t="shared" ref="AB463:AB465" si="864">J463*AA463</f>
        <v>89.944712677327672</v>
      </c>
      <c r="AC463" s="15">
        <f t="shared" ref="AC463:AC465" si="865">104.584835545197%-100%</f>
        <v>4.5848355451969969E-2</v>
      </c>
      <c r="AD463" s="15">
        <f t="shared" ref="AD463:AD465" si="866">101.199262415129%-100%</f>
        <v>1.1992624151289988E-2</v>
      </c>
      <c r="AE463" s="15">
        <f t="shared" ref="AE463:AE465" si="867">101.911505501324%-100%</f>
        <v>1.9115055013239957E-2</v>
      </c>
      <c r="AF463" s="15">
        <f t="shared" ref="AF463:AF465" si="868">AVERAGE(AC463:AE463)</f>
        <v>2.5652011538833303E-2</v>
      </c>
      <c r="AH463" s="21"/>
    </row>
    <row r="464" spans="1:34" x14ac:dyDescent="0.2">
      <c r="A464" s="63"/>
      <c r="B464" s="64" t="s">
        <v>679</v>
      </c>
      <c r="C464" s="65" t="s">
        <v>680</v>
      </c>
      <c r="D464" s="65" t="s">
        <v>390</v>
      </c>
      <c r="E464" s="66">
        <v>3.8249999999999999E-2</v>
      </c>
      <c r="F464" s="66">
        <v>4.1414805000000001</v>
      </c>
      <c r="G464" s="66"/>
      <c r="H464" s="66"/>
      <c r="I464" s="66">
        <f t="shared" si="725"/>
        <v>0</v>
      </c>
      <c r="J464" s="66">
        <f t="shared" si="726"/>
        <v>4.1414805000000001</v>
      </c>
      <c r="K464" s="1">
        <v>86.6</v>
      </c>
      <c r="L464" s="1">
        <v>86.6</v>
      </c>
      <c r="M464" s="1">
        <v>358.65221129999998</v>
      </c>
      <c r="N464" s="1">
        <v>358.65221129999998</v>
      </c>
      <c r="O464" s="1"/>
      <c r="P464" s="1"/>
      <c r="Q464" s="1"/>
      <c r="R464" s="1"/>
      <c r="S464" s="1"/>
      <c r="T464" s="1"/>
      <c r="V464" s="1">
        <v>89.2</v>
      </c>
      <c r="W464" s="1">
        <v>369.4200606</v>
      </c>
      <c r="X464" s="15">
        <f t="shared" si="860"/>
        <v>1.0300230946882218</v>
      </c>
      <c r="Y464" s="15">
        <f t="shared" si="861"/>
        <v>1.0043710831493886</v>
      </c>
      <c r="Z464" s="16">
        <f t="shared" si="862"/>
        <v>86.978535800737049</v>
      </c>
      <c r="AA464" s="16">
        <f t="shared" si="863"/>
        <v>0.37853580073705473</v>
      </c>
      <c r="AB464" s="16">
        <f t="shared" si="864"/>
        <v>1.5676986373043977</v>
      </c>
      <c r="AC464" s="15">
        <f t="shared" si="865"/>
        <v>4.5848355451969969E-2</v>
      </c>
      <c r="AD464" s="15">
        <f t="shared" si="866"/>
        <v>1.1992624151289988E-2</v>
      </c>
      <c r="AE464" s="15">
        <f t="shared" si="867"/>
        <v>1.9115055013239957E-2</v>
      </c>
      <c r="AF464" s="15">
        <f t="shared" si="868"/>
        <v>2.5652011538833303E-2</v>
      </c>
      <c r="AH464" s="21"/>
    </row>
    <row r="465" spans="1:34" x14ac:dyDescent="0.2">
      <c r="A465" s="2">
        <v>157</v>
      </c>
      <c r="B465" s="3" t="s">
        <v>681</v>
      </c>
      <c r="C465" s="4" t="s">
        <v>682</v>
      </c>
      <c r="D465" s="4" t="s">
        <v>38</v>
      </c>
      <c r="E465" s="5">
        <v>0</v>
      </c>
      <c r="F465" s="5">
        <v>13.728</v>
      </c>
      <c r="G465" s="5"/>
      <c r="H465" s="5"/>
      <c r="I465" s="5">
        <f t="shared" ref="I465:I528" si="869">H465*0.5</f>
        <v>0</v>
      </c>
      <c r="J465" s="5">
        <f t="shared" ref="J465:J528" si="870">F465-G465-I465</f>
        <v>13.728</v>
      </c>
      <c r="K465" s="6">
        <v>177.11</v>
      </c>
      <c r="L465" s="6"/>
      <c r="M465" s="6"/>
      <c r="N465" s="6"/>
      <c r="O465" s="6"/>
      <c r="P465" s="6"/>
      <c r="Q465" s="6"/>
      <c r="R465" s="6"/>
      <c r="S465" s="6"/>
      <c r="T465" s="6"/>
      <c r="V465" s="6"/>
      <c r="W465" s="6">
        <v>0</v>
      </c>
      <c r="X465" s="15">
        <f>X466</f>
        <v>1.098360655737705</v>
      </c>
      <c r="Y465" s="15">
        <f>Y466</f>
        <v>1.0727086441988718</v>
      </c>
      <c r="Z465" s="16">
        <f t="shared" si="862"/>
        <v>189.9874279740622</v>
      </c>
      <c r="AA465" s="16">
        <f t="shared" si="863"/>
        <v>12.877427974062186</v>
      </c>
      <c r="AB465" s="16">
        <f t="shared" si="864"/>
        <v>176.7813312279257</v>
      </c>
      <c r="AC465" s="15">
        <f t="shared" si="865"/>
        <v>4.5848355451969969E-2</v>
      </c>
      <c r="AD465" s="15">
        <f t="shared" si="866"/>
        <v>1.1992624151289988E-2</v>
      </c>
      <c r="AE465" s="15">
        <f t="shared" si="867"/>
        <v>1.9115055013239957E-2</v>
      </c>
      <c r="AF465" s="15">
        <f t="shared" si="868"/>
        <v>2.5652011538833303E-2</v>
      </c>
      <c r="AG465" s="17" t="s">
        <v>4613</v>
      </c>
    </row>
    <row r="466" spans="1:34" ht="27" x14ac:dyDescent="0.2">
      <c r="A466" s="63"/>
      <c r="B466" s="64">
        <v>62836110</v>
      </c>
      <c r="C466" s="65" t="s">
        <v>4638</v>
      </c>
      <c r="D466" s="65" t="s">
        <v>38</v>
      </c>
      <c r="E466" s="66">
        <v>0.21479000000000001</v>
      </c>
      <c r="F466" s="66">
        <v>1</v>
      </c>
      <c r="G466" s="66"/>
      <c r="H466" s="66"/>
      <c r="I466" s="66">
        <f t="shared" si="869"/>
        <v>0</v>
      </c>
      <c r="J466" s="66">
        <f t="shared" si="870"/>
        <v>1</v>
      </c>
      <c r="K466" s="1"/>
      <c r="L466" s="1">
        <v>122</v>
      </c>
      <c r="M466" s="1">
        <v>1044.845955</v>
      </c>
      <c r="N466" s="1">
        <v>1044.845955</v>
      </c>
      <c r="O466" s="1"/>
      <c r="P466" s="1"/>
      <c r="Q466" s="1"/>
      <c r="R466" s="1"/>
      <c r="S466" s="1"/>
      <c r="T466" s="1"/>
      <c r="V466" s="1">
        <v>134</v>
      </c>
      <c r="W466" s="1">
        <v>1378.3074300000001</v>
      </c>
      <c r="X466" s="15">
        <f t="shared" ref="X466" si="871">V466/L466</f>
        <v>1.098360655737705</v>
      </c>
      <c r="Y466" s="15">
        <f t="shared" ref="Y466" si="872">X466-AF466</f>
        <v>1.0727086441988718</v>
      </c>
      <c r="Z466" s="16"/>
      <c r="AA466" s="16"/>
      <c r="AB466" s="16"/>
      <c r="AC466" s="15">
        <f t="shared" ref="AC466:AC470" si="873">104.584835545197%-100%</f>
        <v>4.5848355451969969E-2</v>
      </c>
      <c r="AD466" s="15">
        <f t="shared" ref="AD466:AD470" si="874">101.199262415129%-100%</f>
        <v>1.1992624151289988E-2</v>
      </c>
      <c r="AE466" s="15">
        <f t="shared" ref="AE466:AE470" si="875">101.911505501324%-100%</f>
        <v>1.9115055013239957E-2</v>
      </c>
      <c r="AF466" s="15">
        <f t="shared" ref="AF466:AF468" si="876">AVERAGE(AC466:AE466)</f>
        <v>2.5652011538833303E-2</v>
      </c>
      <c r="AG466" s="17" t="s">
        <v>4792</v>
      </c>
      <c r="AH466" s="21"/>
    </row>
    <row r="467" spans="1:34" ht="20" x14ac:dyDescent="0.2">
      <c r="A467" s="2">
        <v>158</v>
      </c>
      <c r="B467" s="3" t="s">
        <v>683</v>
      </c>
      <c r="C467" s="4" t="s">
        <v>684</v>
      </c>
      <c r="D467" s="4" t="s">
        <v>38</v>
      </c>
      <c r="E467" s="5">
        <v>0</v>
      </c>
      <c r="F467" s="5">
        <v>98.771000000000001</v>
      </c>
      <c r="G467" s="5"/>
      <c r="H467" s="5"/>
      <c r="I467" s="5">
        <f t="shared" si="869"/>
        <v>0</v>
      </c>
      <c r="J467" s="5">
        <f t="shared" si="870"/>
        <v>98.771000000000001</v>
      </c>
      <c r="K467" s="6">
        <v>203.56</v>
      </c>
      <c r="L467" s="6"/>
      <c r="M467" s="6"/>
      <c r="N467" s="6"/>
      <c r="O467" s="6"/>
      <c r="P467" s="6"/>
      <c r="Q467" s="6"/>
      <c r="R467" s="6"/>
      <c r="S467" s="6"/>
      <c r="T467" s="6"/>
      <c r="V467" s="6"/>
      <c r="W467" s="6">
        <v>0</v>
      </c>
      <c r="X467" s="15">
        <f>X468</f>
        <v>1.0923913043478262</v>
      </c>
      <c r="Y467" s="15">
        <f>Y468</f>
        <v>1.0667392928089929</v>
      </c>
      <c r="Z467" s="16">
        <f t="shared" ref="Z467" si="877">K467*Y467</f>
        <v>217.14545044419862</v>
      </c>
      <c r="AA467" s="16">
        <f t="shared" ref="AA467" si="878">Z467-K467</f>
        <v>13.585450444198614</v>
      </c>
      <c r="AB467" s="16">
        <f t="shared" ref="AB467" si="879">J467*AA467</f>
        <v>1341.8485258239414</v>
      </c>
      <c r="AC467" s="15">
        <f t="shared" si="873"/>
        <v>4.5848355451969969E-2</v>
      </c>
      <c r="AD467" s="15">
        <f t="shared" si="874"/>
        <v>1.1992624151289988E-2</v>
      </c>
      <c r="AE467" s="15">
        <f t="shared" si="875"/>
        <v>1.9115055013239957E-2</v>
      </c>
      <c r="AF467" s="15">
        <f t="shared" si="876"/>
        <v>2.5652011538833303E-2</v>
      </c>
      <c r="AG467" s="17" t="s">
        <v>4795</v>
      </c>
    </row>
    <row r="468" spans="1:34" ht="27" x14ac:dyDescent="0.2">
      <c r="A468" s="63"/>
      <c r="B468" s="64">
        <v>62855002</v>
      </c>
      <c r="C468" s="65" t="s">
        <v>4793</v>
      </c>
      <c r="D468" s="65" t="s">
        <v>38</v>
      </c>
      <c r="E468" s="66">
        <v>0.21479000000000001</v>
      </c>
      <c r="F468" s="66">
        <v>1</v>
      </c>
      <c r="G468" s="66"/>
      <c r="H468" s="66"/>
      <c r="I468" s="66">
        <f t="shared" si="869"/>
        <v>0</v>
      </c>
      <c r="J468" s="66">
        <f t="shared" si="870"/>
        <v>1</v>
      </c>
      <c r="K468" s="1"/>
      <c r="L468" s="1">
        <v>184</v>
      </c>
      <c r="M468" s="1">
        <v>1044.845955</v>
      </c>
      <c r="N468" s="1">
        <v>1044.845955</v>
      </c>
      <c r="O468" s="1"/>
      <c r="P468" s="1"/>
      <c r="Q468" s="1"/>
      <c r="R468" s="1"/>
      <c r="S468" s="1"/>
      <c r="T468" s="1"/>
      <c r="V468" s="1">
        <v>201</v>
      </c>
      <c r="W468" s="1">
        <v>1378.3074300000001</v>
      </c>
      <c r="X468" s="15">
        <f t="shared" ref="X468" si="880">V468/L468</f>
        <v>1.0923913043478262</v>
      </c>
      <c r="Y468" s="15">
        <f t="shared" ref="Y468" si="881">X468-AF468</f>
        <v>1.0667392928089929</v>
      </c>
      <c r="Z468" s="16"/>
      <c r="AA468" s="16"/>
      <c r="AB468" s="16"/>
      <c r="AC468" s="15">
        <f t="shared" si="873"/>
        <v>4.5848355451969969E-2</v>
      </c>
      <c r="AD468" s="15">
        <f t="shared" si="874"/>
        <v>1.1992624151289988E-2</v>
      </c>
      <c r="AE468" s="15">
        <f t="shared" si="875"/>
        <v>1.9115055013239957E-2</v>
      </c>
      <c r="AF468" s="15">
        <f t="shared" si="876"/>
        <v>2.5652011538833303E-2</v>
      </c>
      <c r="AG468" s="17" t="s">
        <v>4794</v>
      </c>
      <c r="AH468" s="21"/>
    </row>
    <row r="469" spans="1:34" s="170" customFormat="1" ht="20" x14ac:dyDescent="0.2">
      <c r="A469" s="2">
        <v>158</v>
      </c>
      <c r="B469" s="3" t="s">
        <v>683</v>
      </c>
      <c r="C469" s="4" t="s">
        <v>684</v>
      </c>
      <c r="D469" s="4" t="s">
        <v>38</v>
      </c>
      <c r="E469" s="5">
        <v>0</v>
      </c>
      <c r="F469" s="5">
        <v>17.430119999999999</v>
      </c>
      <c r="G469" s="5"/>
      <c r="H469" s="5"/>
      <c r="I469" s="5">
        <f t="shared" si="869"/>
        <v>0</v>
      </c>
      <c r="J469" s="5">
        <f t="shared" si="870"/>
        <v>17.430119999999999</v>
      </c>
      <c r="K469" s="6">
        <v>203.56</v>
      </c>
      <c r="L469" s="6"/>
      <c r="M469" s="6"/>
      <c r="N469" s="6"/>
      <c r="O469" s="6"/>
      <c r="P469" s="6"/>
      <c r="Q469" s="6"/>
      <c r="R469" s="6"/>
      <c r="S469" s="6"/>
      <c r="T469" s="6"/>
      <c r="V469" s="6"/>
      <c r="W469" s="6">
        <v>0</v>
      </c>
      <c r="X469" s="15">
        <f>X470</f>
        <v>1.0923913043478262</v>
      </c>
      <c r="Y469" s="15">
        <f>Y470</f>
        <v>1.0667392928089929</v>
      </c>
      <c r="Z469" s="16">
        <f t="shared" ref="Z469" si="882">K469*Y469</f>
        <v>217.14545044419862</v>
      </c>
      <c r="AA469" s="16">
        <f t="shared" ref="AA469" si="883">Z469-K469</f>
        <v>13.585450444198614</v>
      </c>
      <c r="AB469" s="16">
        <f t="shared" ref="AB469" si="884">J469*AA469</f>
        <v>236.79603149643512</v>
      </c>
      <c r="AC469" s="15">
        <f t="shared" si="873"/>
        <v>4.5848355451969969E-2</v>
      </c>
      <c r="AD469" s="15">
        <f t="shared" si="874"/>
        <v>1.1992624151289988E-2</v>
      </c>
      <c r="AE469" s="15">
        <f t="shared" si="875"/>
        <v>1.9115055013239957E-2</v>
      </c>
      <c r="AF469" s="15">
        <f t="shared" ref="AF469:AF470" si="885">AVERAGE(AC469:AE469)</f>
        <v>2.5652011538833303E-2</v>
      </c>
      <c r="AG469" s="17" t="s">
        <v>5113</v>
      </c>
    </row>
    <row r="470" spans="1:34" s="170" customFormat="1" ht="27.5" thickBot="1" x14ac:dyDescent="0.25">
      <c r="A470" s="63"/>
      <c r="B470" s="64">
        <v>62855002</v>
      </c>
      <c r="C470" s="65" t="s">
        <v>4793</v>
      </c>
      <c r="D470" s="65" t="s">
        <v>38</v>
      </c>
      <c r="E470" s="66">
        <v>0.21479000000000001</v>
      </c>
      <c r="F470" s="66">
        <v>1</v>
      </c>
      <c r="G470" s="66"/>
      <c r="H470" s="66"/>
      <c r="I470" s="66">
        <f t="shared" si="869"/>
        <v>0</v>
      </c>
      <c r="J470" s="66">
        <f t="shared" si="870"/>
        <v>1</v>
      </c>
      <c r="K470" s="1"/>
      <c r="L470" s="1">
        <v>184</v>
      </c>
      <c r="M470" s="1">
        <v>1044.845955</v>
      </c>
      <c r="N470" s="1">
        <v>1044.845955</v>
      </c>
      <c r="O470" s="1"/>
      <c r="P470" s="1"/>
      <c r="Q470" s="1"/>
      <c r="R470" s="1"/>
      <c r="S470" s="1"/>
      <c r="T470" s="1"/>
      <c r="V470" s="1">
        <v>201</v>
      </c>
      <c r="W470" s="1">
        <v>1378.3074300000001</v>
      </c>
      <c r="X470" s="15">
        <f t="shared" ref="X470" si="886">V470/L470</f>
        <v>1.0923913043478262</v>
      </c>
      <c r="Y470" s="15">
        <f t="shared" ref="Y470" si="887">X470-AF470</f>
        <v>1.0667392928089929</v>
      </c>
      <c r="Z470" s="16"/>
      <c r="AA470" s="16"/>
      <c r="AB470" s="16"/>
      <c r="AC470" s="15">
        <f t="shared" si="873"/>
        <v>4.5848355451969969E-2</v>
      </c>
      <c r="AD470" s="15">
        <f t="shared" si="874"/>
        <v>1.1992624151289988E-2</v>
      </c>
      <c r="AE470" s="15">
        <f t="shared" si="875"/>
        <v>1.9115055013239957E-2</v>
      </c>
      <c r="AF470" s="15">
        <f t="shared" si="885"/>
        <v>2.5652011538833303E-2</v>
      </c>
      <c r="AG470" s="17" t="s">
        <v>4794</v>
      </c>
      <c r="AH470" s="21"/>
    </row>
    <row r="471" spans="1:34" ht="20.5" thickBot="1" x14ac:dyDescent="0.25">
      <c r="A471" s="8">
        <v>159</v>
      </c>
      <c r="B471" s="9" t="s">
        <v>687</v>
      </c>
      <c r="C471" s="10" t="s">
        <v>688</v>
      </c>
      <c r="D471" s="10" t="s">
        <v>38</v>
      </c>
      <c r="E471" s="11">
        <v>0</v>
      </c>
      <c r="F471" s="11">
        <v>110.05</v>
      </c>
      <c r="G471" s="11"/>
      <c r="H471" s="11"/>
      <c r="I471" s="11">
        <f t="shared" si="869"/>
        <v>0</v>
      </c>
      <c r="J471" s="11">
        <f t="shared" si="870"/>
        <v>110.05</v>
      </c>
      <c r="K471" s="12">
        <v>138.01</v>
      </c>
      <c r="L471" s="12">
        <v>123.96</v>
      </c>
      <c r="M471" s="12">
        <v>13641.8</v>
      </c>
      <c r="N471" s="12">
        <v>0</v>
      </c>
      <c r="O471" s="12">
        <v>4914.0076250000002</v>
      </c>
      <c r="P471" s="12">
        <v>0</v>
      </c>
      <c r="Q471" s="12">
        <v>0</v>
      </c>
      <c r="R471" s="12">
        <v>1660.9345772500001</v>
      </c>
      <c r="S471" s="12">
        <v>5391.4526058450001</v>
      </c>
      <c r="T471" s="13">
        <v>1675.2952731333</v>
      </c>
      <c r="V471" s="12">
        <v>141.55000000000001</v>
      </c>
      <c r="W471" s="12">
        <v>0</v>
      </c>
    </row>
    <row r="472" spans="1:34" ht="20.5" thickBot="1" x14ac:dyDescent="0.25">
      <c r="A472" s="2">
        <v>160</v>
      </c>
      <c r="B472" s="3" t="s">
        <v>689</v>
      </c>
      <c r="C472" s="4" t="s">
        <v>690</v>
      </c>
      <c r="D472" s="4" t="s">
        <v>98</v>
      </c>
      <c r="E472" s="5">
        <v>0</v>
      </c>
      <c r="F472" s="5">
        <v>1001.455</v>
      </c>
      <c r="G472" s="5"/>
      <c r="H472" s="5"/>
      <c r="I472" s="5">
        <f t="shared" si="869"/>
        <v>0</v>
      </c>
      <c r="J472" s="5">
        <f t="shared" si="870"/>
        <v>1001.455</v>
      </c>
      <c r="K472" s="6">
        <v>65.55</v>
      </c>
      <c r="L472" s="6">
        <v>59.5</v>
      </c>
      <c r="M472" s="6">
        <v>59586.57</v>
      </c>
      <c r="N472" s="6">
        <v>0</v>
      </c>
      <c r="O472" s="6">
        <v>0</v>
      </c>
      <c r="P472" s="6">
        <v>0</v>
      </c>
      <c r="Q472" s="6">
        <v>0</v>
      </c>
      <c r="R472" s="6">
        <v>0</v>
      </c>
      <c r="S472" s="6">
        <v>0</v>
      </c>
      <c r="T472" s="6">
        <v>0</v>
      </c>
      <c r="V472" s="6">
        <v>76.7</v>
      </c>
      <c r="W472" s="6">
        <v>0</v>
      </c>
      <c r="X472" s="15">
        <f t="shared" ref="X472" si="888">V472/L472</f>
        <v>1.2890756302521009</v>
      </c>
      <c r="Y472" s="15">
        <f t="shared" ref="Y472" si="889">X472-AF472</f>
        <v>1.2634236187132677</v>
      </c>
      <c r="Z472" s="16">
        <f t="shared" ref="Z472" si="890">K472*Y472</f>
        <v>82.817418206654693</v>
      </c>
      <c r="AA472" s="16">
        <f t="shared" ref="AA472" si="891">Z472-K472</f>
        <v>17.267418206654696</v>
      </c>
      <c r="AB472" s="16">
        <f t="shared" ref="AB472" si="892">J472*AA472</f>
        <v>17292.542300145378</v>
      </c>
      <c r="AC472" s="15">
        <f t="shared" ref="AC472:AC474" si="893">104.584835545197%-100%</f>
        <v>4.5848355451969969E-2</v>
      </c>
      <c r="AD472" s="15">
        <f t="shared" ref="AD472:AD474" si="894">101.199262415129%-100%</f>
        <v>1.1992624151289988E-2</v>
      </c>
      <c r="AE472" s="15">
        <f t="shared" ref="AE472:AE474" si="895">101.911505501324%-100%</f>
        <v>1.9115055013239957E-2</v>
      </c>
      <c r="AF472" s="15">
        <f t="shared" ref="AF472" si="896">AVERAGE(AC472:AE472)</f>
        <v>2.5652011538833303E-2</v>
      </c>
      <c r="AH472" s="21"/>
    </row>
    <row r="473" spans="1:34" ht="20.5" thickBot="1" x14ac:dyDescent="0.25">
      <c r="A473" s="8">
        <v>161</v>
      </c>
      <c r="B473" s="9" t="s">
        <v>691</v>
      </c>
      <c r="C473" s="10" t="s">
        <v>692</v>
      </c>
      <c r="D473" s="10" t="s">
        <v>38</v>
      </c>
      <c r="E473" s="11">
        <v>0</v>
      </c>
      <c r="F473" s="11">
        <v>47.158000000000001</v>
      </c>
      <c r="G473" s="11"/>
      <c r="H473" s="11"/>
      <c r="I473" s="11">
        <f t="shared" si="869"/>
        <v>0</v>
      </c>
      <c r="J473" s="11">
        <f t="shared" si="870"/>
        <v>47.158000000000001</v>
      </c>
      <c r="K473" s="12">
        <v>138.01</v>
      </c>
      <c r="L473" s="12">
        <v>166.99</v>
      </c>
      <c r="M473" s="12">
        <v>7874.91</v>
      </c>
      <c r="N473" s="12">
        <v>0</v>
      </c>
      <c r="O473" s="12">
        <v>2836.765911</v>
      </c>
      <c r="P473" s="12">
        <v>0</v>
      </c>
      <c r="Q473" s="12">
        <v>0</v>
      </c>
      <c r="R473" s="12">
        <v>958.82687791800004</v>
      </c>
      <c r="S473" s="12">
        <v>3112.3860869127602</v>
      </c>
      <c r="T473" s="13">
        <v>967.11704261630598</v>
      </c>
      <c r="V473" s="12">
        <v>190.7</v>
      </c>
      <c r="W473" s="12">
        <v>0</v>
      </c>
    </row>
    <row r="474" spans="1:34" ht="20.5" thickBot="1" x14ac:dyDescent="0.25">
      <c r="A474" s="2">
        <v>162</v>
      </c>
      <c r="B474" s="3" t="s">
        <v>689</v>
      </c>
      <c r="C474" s="4" t="s">
        <v>690</v>
      </c>
      <c r="D474" s="4" t="s">
        <v>98</v>
      </c>
      <c r="E474" s="5">
        <v>0</v>
      </c>
      <c r="F474" s="5">
        <v>429.13799999999998</v>
      </c>
      <c r="G474" s="5"/>
      <c r="H474" s="5"/>
      <c r="I474" s="5">
        <f t="shared" si="869"/>
        <v>0</v>
      </c>
      <c r="J474" s="5">
        <f t="shared" si="870"/>
        <v>429.13799999999998</v>
      </c>
      <c r="K474" s="6">
        <v>65.55</v>
      </c>
      <c r="L474" s="6">
        <v>59.5</v>
      </c>
      <c r="M474" s="6">
        <v>25533.71</v>
      </c>
      <c r="N474" s="6">
        <v>0</v>
      </c>
      <c r="O474" s="6">
        <v>0</v>
      </c>
      <c r="P474" s="6">
        <v>0</v>
      </c>
      <c r="Q474" s="6">
        <v>0</v>
      </c>
      <c r="R474" s="6">
        <v>0</v>
      </c>
      <c r="S474" s="6">
        <v>0</v>
      </c>
      <c r="T474" s="6">
        <v>0</v>
      </c>
      <c r="V474" s="6">
        <v>76.7</v>
      </c>
      <c r="W474" s="6">
        <v>0</v>
      </c>
      <c r="X474" s="15">
        <f t="shared" ref="X474" si="897">V474/L474</f>
        <v>1.2890756302521009</v>
      </c>
      <c r="Y474" s="15">
        <f t="shared" ref="Y474" si="898">X474-AF474</f>
        <v>1.2634236187132677</v>
      </c>
      <c r="Z474" s="16">
        <f t="shared" ref="Z474" si="899">K474*Y474</f>
        <v>82.817418206654693</v>
      </c>
      <c r="AA474" s="16">
        <f t="shared" ref="AA474" si="900">Z474-K474</f>
        <v>17.267418206654696</v>
      </c>
      <c r="AB474" s="16">
        <f t="shared" ref="AB474" si="901">J474*AA474</f>
        <v>7410.1053143673826</v>
      </c>
      <c r="AC474" s="15">
        <f t="shared" si="893"/>
        <v>4.5848355451969969E-2</v>
      </c>
      <c r="AD474" s="15">
        <f t="shared" si="894"/>
        <v>1.1992624151289988E-2</v>
      </c>
      <c r="AE474" s="15">
        <f t="shared" si="895"/>
        <v>1.9115055013239957E-2</v>
      </c>
      <c r="AF474" s="15">
        <f t="shared" ref="AF474" si="902">AVERAGE(AC474:AE474)</f>
        <v>2.5652011538833303E-2</v>
      </c>
      <c r="AH474" s="21"/>
    </row>
    <row r="475" spans="1:34" ht="20.5" thickBot="1" x14ac:dyDescent="0.25">
      <c r="A475" s="8">
        <v>163</v>
      </c>
      <c r="B475" s="9" t="s">
        <v>693</v>
      </c>
      <c r="C475" s="10" t="s">
        <v>694</v>
      </c>
      <c r="D475" s="10" t="s">
        <v>695</v>
      </c>
      <c r="E475" s="11">
        <v>0</v>
      </c>
      <c r="F475" s="11">
        <v>3</v>
      </c>
      <c r="G475" s="11"/>
      <c r="H475" s="11"/>
      <c r="I475" s="11">
        <f t="shared" si="869"/>
        <v>0</v>
      </c>
      <c r="J475" s="11">
        <f t="shared" si="870"/>
        <v>3</v>
      </c>
      <c r="K475" s="12">
        <v>3523.56</v>
      </c>
      <c r="L475" s="12">
        <v>3.21</v>
      </c>
      <c r="M475" s="12">
        <v>9.6300000000000008</v>
      </c>
      <c r="N475" s="12">
        <v>0</v>
      </c>
      <c r="O475" s="12">
        <v>0</v>
      </c>
      <c r="P475" s="12">
        <v>0</v>
      </c>
      <c r="Q475" s="12">
        <v>0</v>
      </c>
      <c r="R475" s="12">
        <v>0</v>
      </c>
      <c r="S475" s="12">
        <v>0</v>
      </c>
      <c r="T475" s="13">
        <v>0</v>
      </c>
      <c r="V475" s="12">
        <v>3.21</v>
      </c>
      <c r="W475" s="12">
        <v>0</v>
      </c>
    </row>
    <row r="476" spans="1:34" ht="15" thickBot="1" x14ac:dyDescent="0.35">
      <c r="A476" s="58"/>
      <c r="B476" s="59" t="s">
        <v>696</v>
      </c>
      <c r="C476" s="60" t="s">
        <v>697</v>
      </c>
      <c r="D476" s="60"/>
      <c r="E476" s="61"/>
      <c r="F476" s="61"/>
      <c r="G476" s="61"/>
      <c r="H476" s="61"/>
      <c r="I476" s="61"/>
      <c r="J476" s="61"/>
      <c r="K476" s="62"/>
      <c r="L476" s="62"/>
      <c r="M476" s="62">
        <v>164445</v>
      </c>
      <c r="N476" s="62">
        <v>6611.4851921999998</v>
      </c>
      <c r="O476" s="62">
        <v>18090.723867299999</v>
      </c>
      <c r="P476" s="62">
        <v>0</v>
      </c>
      <c r="Q476" s="62">
        <v>0</v>
      </c>
      <c r="R476" s="62">
        <v>6114.6646671474</v>
      </c>
      <c r="S476" s="62">
        <v>19848.418598246899</v>
      </c>
      <c r="T476" s="62">
        <v>6167.5329985771996</v>
      </c>
      <c r="V476" s="62"/>
      <c r="W476" s="62">
        <v>7180.7311422000002</v>
      </c>
    </row>
    <row r="477" spans="1:34" ht="20.5" thickBot="1" x14ac:dyDescent="0.25">
      <c r="A477" s="8">
        <v>164</v>
      </c>
      <c r="B477" s="9" t="s">
        <v>698</v>
      </c>
      <c r="C477" s="10" t="s">
        <v>699</v>
      </c>
      <c r="D477" s="10" t="s">
        <v>38</v>
      </c>
      <c r="E477" s="11">
        <v>0</v>
      </c>
      <c r="F477" s="11">
        <v>291.92099999999999</v>
      </c>
      <c r="G477" s="11"/>
      <c r="H477" s="11"/>
      <c r="I477" s="11">
        <f t="shared" si="869"/>
        <v>0</v>
      </c>
      <c r="J477" s="11">
        <f t="shared" si="870"/>
        <v>291.92099999999999</v>
      </c>
      <c r="K477" s="12">
        <v>92.01</v>
      </c>
      <c r="L477" s="12">
        <v>152.59</v>
      </c>
      <c r="M477" s="12">
        <v>44544.23</v>
      </c>
      <c r="N477" s="12">
        <v>6611.4851921999998</v>
      </c>
      <c r="O477" s="12">
        <v>13663.7419023</v>
      </c>
      <c r="P477" s="12">
        <v>0</v>
      </c>
      <c r="Q477" s="12">
        <v>0</v>
      </c>
      <c r="R477" s="12">
        <v>4618.3447629774</v>
      </c>
      <c r="S477" s="12">
        <v>14991.3110655275</v>
      </c>
      <c r="T477" s="13">
        <v>4658.2756823126801</v>
      </c>
      <c r="V477" s="12">
        <v>172</v>
      </c>
      <c r="W477" s="12">
        <v>7180.7311422000002</v>
      </c>
    </row>
    <row r="478" spans="1:34" ht="18" x14ac:dyDescent="0.2">
      <c r="A478" s="63"/>
      <c r="B478" s="64" t="s">
        <v>700</v>
      </c>
      <c r="C478" s="65" t="s">
        <v>701</v>
      </c>
      <c r="D478" s="65" t="s">
        <v>184</v>
      </c>
      <c r="E478" s="66">
        <v>0.03</v>
      </c>
      <c r="F478" s="66">
        <v>8.7576300000000007</v>
      </c>
      <c r="G478" s="66"/>
      <c r="H478" s="66"/>
      <c r="I478" s="66">
        <f t="shared" si="869"/>
        <v>0</v>
      </c>
      <c r="J478" s="66">
        <f t="shared" si="870"/>
        <v>8.7576300000000007</v>
      </c>
      <c r="K478" s="1">
        <v>514</v>
      </c>
      <c r="L478" s="1">
        <v>514</v>
      </c>
      <c r="M478" s="1">
        <v>4501.4218199999996</v>
      </c>
      <c r="N478" s="1">
        <v>4501.4218199999996</v>
      </c>
      <c r="O478" s="1"/>
      <c r="P478" s="1"/>
      <c r="Q478" s="1"/>
      <c r="R478" s="1"/>
      <c r="S478" s="1"/>
      <c r="T478" s="1"/>
      <c r="V478" s="1">
        <v>557</v>
      </c>
      <c r="W478" s="1">
        <v>4877.9999100000005</v>
      </c>
      <c r="X478" s="15">
        <f t="shared" ref="X478:X480" si="903">V478/L478</f>
        <v>1.0836575875486381</v>
      </c>
      <c r="Y478" s="15">
        <f t="shared" ref="Y478:Y480" si="904">X478-AF478</f>
        <v>1.0580055760098048</v>
      </c>
      <c r="Z478" s="16">
        <f t="shared" ref="Z478:Z481" si="905">K478*Y478</f>
        <v>543.81486606903968</v>
      </c>
      <c r="AA478" s="16">
        <f t="shared" ref="AA478:AA481" si="906">Z478-K478</f>
        <v>29.814866069039681</v>
      </c>
      <c r="AB478" s="16">
        <f t="shared" ref="AB478:AB481" si="907">J478*AA478</f>
        <v>261.10756553220398</v>
      </c>
      <c r="AC478" s="15">
        <f t="shared" ref="AC478:AC481" si="908">104.584835545197%-100%</f>
        <v>4.5848355451969969E-2</v>
      </c>
      <c r="AD478" s="15">
        <f t="shared" ref="AD478:AD481" si="909">101.199262415129%-100%</f>
        <v>1.1992624151289988E-2</v>
      </c>
      <c r="AE478" s="15">
        <f t="shared" ref="AE478:AE481" si="910">101.911505501324%-100%</f>
        <v>1.9115055013239957E-2</v>
      </c>
      <c r="AF478" s="15">
        <f t="shared" ref="AF478:AF481" si="911">AVERAGE(AC478:AE478)</f>
        <v>2.5652011538833303E-2</v>
      </c>
      <c r="AH478" s="21"/>
    </row>
    <row r="479" spans="1:34" ht="18" x14ac:dyDescent="0.2">
      <c r="A479" s="63"/>
      <c r="B479" s="64" t="s">
        <v>702</v>
      </c>
      <c r="C479" s="65" t="s">
        <v>703</v>
      </c>
      <c r="D479" s="65" t="s">
        <v>184</v>
      </c>
      <c r="E479" s="66">
        <v>0.03</v>
      </c>
      <c r="F479" s="66">
        <v>8.7576300000000007</v>
      </c>
      <c r="G479" s="66"/>
      <c r="H479" s="66"/>
      <c r="I479" s="66">
        <f t="shared" si="869"/>
        <v>0</v>
      </c>
      <c r="J479" s="66">
        <f t="shared" si="870"/>
        <v>8.7576300000000007</v>
      </c>
      <c r="K479" s="1">
        <v>100</v>
      </c>
      <c r="L479" s="1">
        <v>100</v>
      </c>
      <c r="M479" s="1">
        <v>875.76300000000003</v>
      </c>
      <c r="N479" s="1">
        <v>875.76300000000003</v>
      </c>
      <c r="O479" s="1"/>
      <c r="P479" s="1"/>
      <c r="Q479" s="1"/>
      <c r="R479" s="1"/>
      <c r="S479" s="1"/>
      <c r="T479" s="1"/>
      <c r="V479" s="1">
        <v>113</v>
      </c>
      <c r="W479" s="1">
        <v>989.61219000000006</v>
      </c>
      <c r="X479" s="15">
        <f t="shared" si="903"/>
        <v>1.1299999999999999</v>
      </c>
      <c r="Y479" s="15">
        <f t="shared" si="904"/>
        <v>1.1043479884611667</v>
      </c>
      <c r="Z479" s="16">
        <f t="shared" si="905"/>
        <v>110.43479884611666</v>
      </c>
      <c r="AA479" s="16">
        <f t="shared" si="906"/>
        <v>10.434798846116664</v>
      </c>
      <c r="AB479" s="16">
        <f t="shared" si="907"/>
        <v>91.384107418716681</v>
      </c>
      <c r="AC479" s="15">
        <f t="shared" si="908"/>
        <v>4.5848355451969969E-2</v>
      </c>
      <c r="AD479" s="15">
        <f t="shared" si="909"/>
        <v>1.1992624151289988E-2</v>
      </c>
      <c r="AE479" s="15">
        <f t="shared" si="910"/>
        <v>1.9115055013239957E-2</v>
      </c>
      <c r="AF479" s="15">
        <f t="shared" si="911"/>
        <v>2.5652011538833303E-2</v>
      </c>
      <c r="AH479" s="21"/>
    </row>
    <row r="480" spans="1:34" x14ac:dyDescent="0.2">
      <c r="A480" s="63"/>
      <c r="B480" s="64" t="s">
        <v>704</v>
      </c>
      <c r="C480" s="65" t="s">
        <v>705</v>
      </c>
      <c r="D480" s="65" t="s">
        <v>41</v>
      </c>
      <c r="E480" s="66">
        <v>5.3999999999999999E-2</v>
      </c>
      <c r="F480" s="66">
        <v>15.763733999999999</v>
      </c>
      <c r="G480" s="66"/>
      <c r="H480" s="66"/>
      <c r="I480" s="66">
        <f t="shared" si="869"/>
        <v>0</v>
      </c>
      <c r="J480" s="66">
        <f t="shared" si="870"/>
        <v>15.763733999999999</v>
      </c>
      <c r="K480" s="1">
        <v>78.3</v>
      </c>
      <c r="L480" s="1">
        <v>78.3</v>
      </c>
      <c r="M480" s="1">
        <v>1234.3003722000001</v>
      </c>
      <c r="N480" s="1">
        <v>1234.3003722000001</v>
      </c>
      <c r="O480" s="1"/>
      <c r="P480" s="1"/>
      <c r="Q480" s="1"/>
      <c r="R480" s="1"/>
      <c r="S480" s="1"/>
      <c r="T480" s="1"/>
      <c r="V480" s="1">
        <v>83.3</v>
      </c>
      <c r="W480" s="1">
        <v>1313.1190422</v>
      </c>
      <c r="X480" s="15">
        <f t="shared" si="903"/>
        <v>1.0638569604086845</v>
      </c>
      <c r="Y480" s="15">
        <f t="shared" si="904"/>
        <v>1.0382049488698513</v>
      </c>
      <c r="Z480" s="16">
        <f t="shared" si="905"/>
        <v>81.291447496509349</v>
      </c>
      <c r="AA480" s="16">
        <f t="shared" si="906"/>
        <v>2.9914474965093518</v>
      </c>
      <c r="AB480" s="16">
        <f t="shared" si="907"/>
        <v>47.156382609939349</v>
      </c>
      <c r="AC480" s="15">
        <f t="shared" si="908"/>
        <v>4.5848355451969969E-2</v>
      </c>
      <c r="AD480" s="15">
        <f t="shared" si="909"/>
        <v>1.1992624151289988E-2</v>
      </c>
      <c r="AE480" s="15">
        <f t="shared" si="910"/>
        <v>1.9115055013239957E-2</v>
      </c>
      <c r="AF480" s="15">
        <f t="shared" si="911"/>
        <v>2.5652011538833303E-2</v>
      </c>
      <c r="AH480" s="21"/>
    </row>
    <row r="481" spans="1:34" x14ac:dyDescent="0.2">
      <c r="A481" s="2">
        <v>165</v>
      </c>
      <c r="B481" s="3" t="s">
        <v>706</v>
      </c>
      <c r="C481" s="4" t="s">
        <v>707</v>
      </c>
      <c r="D481" s="4" t="s">
        <v>38</v>
      </c>
      <c r="E481" s="5">
        <v>0</v>
      </c>
      <c r="F481" s="5">
        <v>335.709</v>
      </c>
      <c r="G481" s="5"/>
      <c r="H481" s="5"/>
      <c r="I481" s="5">
        <f t="shared" si="869"/>
        <v>0</v>
      </c>
      <c r="J481" s="5">
        <f t="shared" si="870"/>
        <v>335.709</v>
      </c>
      <c r="K481" s="6">
        <v>303.12</v>
      </c>
      <c r="L481" s="6"/>
      <c r="M481" s="6"/>
      <c r="N481" s="6"/>
      <c r="O481" s="6"/>
      <c r="P481" s="6"/>
      <c r="Q481" s="6"/>
      <c r="R481" s="6"/>
      <c r="S481" s="6"/>
      <c r="T481" s="6"/>
      <c r="V481" s="6"/>
      <c r="W481" s="6">
        <v>0</v>
      </c>
      <c r="X481" s="15">
        <f>X482</f>
        <v>1.3133047210300428</v>
      </c>
      <c r="Y481" s="15">
        <f>Y482</f>
        <v>1.2876527094912096</v>
      </c>
      <c r="Z481" s="16">
        <f t="shared" si="905"/>
        <v>390.31328930097544</v>
      </c>
      <c r="AA481" s="16">
        <f t="shared" si="906"/>
        <v>87.193289300975437</v>
      </c>
      <c r="AB481" s="16">
        <f t="shared" si="907"/>
        <v>29271.571957941163</v>
      </c>
      <c r="AC481" s="15">
        <f t="shared" si="908"/>
        <v>4.5848355451969969E-2</v>
      </c>
      <c r="AD481" s="15">
        <f t="shared" si="909"/>
        <v>1.1992624151289988E-2</v>
      </c>
      <c r="AE481" s="15">
        <f t="shared" si="910"/>
        <v>1.9115055013239957E-2</v>
      </c>
      <c r="AF481" s="15">
        <f t="shared" si="911"/>
        <v>2.5652011538833303E-2</v>
      </c>
      <c r="AG481" s="17" t="s">
        <v>4640</v>
      </c>
    </row>
    <row r="482" spans="1:34" ht="15" thickBot="1" x14ac:dyDescent="0.25">
      <c r="A482" s="63"/>
      <c r="B482" s="64">
        <v>28322011</v>
      </c>
      <c r="C482" s="65" t="s">
        <v>4639</v>
      </c>
      <c r="D482" s="65" t="s">
        <v>38</v>
      </c>
      <c r="E482" s="66">
        <v>0.21479000000000001</v>
      </c>
      <c r="F482" s="66">
        <v>1</v>
      </c>
      <c r="G482" s="66"/>
      <c r="H482" s="66"/>
      <c r="I482" s="66">
        <f t="shared" si="869"/>
        <v>0</v>
      </c>
      <c r="J482" s="66">
        <f t="shared" si="870"/>
        <v>1</v>
      </c>
      <c r="K482" s="1"/>
      <c r="L482" s="1">
        <v>233</v>
      </c>
      <c r="M482" s="1">
        <v>1044.845955</v>
      </c>
      <c r="N482" s="1">
        <v>1044.845955</v>
      </c>
      <c r="O482" s="1"/>
      <c r="P482" s="1"/>
      <c r="Q482" s="1"/>
      <c r="R482" s="1"/>
      <c r="S482" s="1"/>
      <c r="T482" s="1"/>
      <c r="V482" s="1">
        <v>306</v>
      </c>
      <c r="W482" s="1">
        <v>1378.3074300000001</v>
      </c>
      <c r="X482" s="15">
        <f t="shared" ref="X482" si="912">V482/L482</f>
        <v>1.3133047210300428</v>
      </c>
      <c r="Y482" s="15">
        <f t="shared" ref="Y482" si="913">X482-AF482</f>
        <v>1.2876527094912096</v>
      </c>
      <c r="Z482" s="16"/>
      <c r="AA482" s="16"/>
      <c r="AB482" s="16"/>
      <c r="AC482" s="15">
        <f t="shared" ref="AC482" si="914">104.584835545197%-100%</f>
        <v>4.5848355451969969E-2</v>
      </c>
      <c r="AD482" s="15">
        <f t="shared" ref="AD482" si="915">101.199262415129%-100%</f>
        <v>1.1992624151289988E-2</v>
      </c>
      <c r="AE482" s="15">
        <f t="shared" ref="AE482" si="916">101.911505501324%-100%</f>
        <v>1.9115055013239957E-2</v>
      </c>
      <c r="AF482" s="15">
        <f t="shared" ref="AF482" si="917">AVERAGE(AC482:AE482)</f>
        <v>2.5652011538833303E-2</v>
      </c>
      <c r="AG482" s="17" t="s">
        <v>4796</v>
      </c>
      <c r="AH482" s="21"/>
    </row>
    <row r="483" spans="1:34" ht="15" thickBot="1" x14ac:dyDescent="0.25">
      <c r="A483" s="8">
        <v>166</v>
      </c>
      <c r="B483" s="9" t="s">
        <v>708</v>
      </c>
      <c r="C483" s="10" t="s">
        <v>709</v>
      </c>
      <c r="D483" s="10" t="s">
        <v>38</v>
      </c>
      <c r="E483" s="11">
        <v>0</v>
      </c>
      <c r="F483" s="11">
        <v>291.92099999999999</v>
      </c>
      <c r="G483" s="11"/>
      <c r="H483" s="11"/>
      <c r="I483" s="11">
        <f t="shared" si="869"/>
        <v>0</v>
      </c>
      <c r="J483" s="11">
        <f t="shared" si="870"/>
        <v>291.92099999999999</v>
      </c>
      <c r="K483" s="12">
        <v>27.6</v>
      </c>
      <c r="L483" s="12">
        <v>42.1</v>
      </c>
      <c r="M483" s="12">
        <v>12289.87</v>
      </c>
      <c r="N483" s="12">
        <v>0</v>
      </c>
      <c r="O483" s="12">
        <v>4426.9819649999999</v>
      </c>
      <c r="P483" s="12">
        <v>0</v>
      </c>
      <c r="Q483" s="12">
        <v>0</v>
      </c>
      <c r="R483" s="12">
        <v>1496.31990417</v>
      </c>
      <c r="S483" s="12">
        <v>4857.1075327194003</v>
      </c>
      <c r="T483" s="13">
        <v>1509.2573162645199</v>
      </c>
      <c r="V483" s="12">
        <v>48.08</v>
      </c>
      <c r="W483" s="12">
        <v>0</v>
      </c>
    </row>
    <row r="484" spans="1:34" ht="20.5" thickBot="1" x14ac:dyDescent="0.25">
      <c r="A484" s="2">
        <v>167</v>
      </c>
      <c r="B484" s="3" t="s">
        <v>710</v>
      </c>
      <c r="C484" s="4" t="s">
        <v>711</v>
      </c>
      <c r="D484" s="4" t="s">
        <v>38</v>
      </c>
      <c r="E484" s="5">
        <v>0</v>
      </c>
      <c r="F484" s="5">
        <v>335.709</v>
      </c>
      <c r="G484" s="5"/>
      <c r="H484" s="5"/>
      <c r="I484" s="5">
        <f t="shared" si="869"/>
        <v>0</v>
      </c>
      <c r="J484" s="5">
        <f t="shared" si="870"/>
        <v>335.709</v>
      </c>
      <c r="K484" s="6">
        <v>23</v>
      </c>
      <c r="L484" s="6">
        <v>17.399999999999999</v>
      </c>
      <c r="M484" s="6">
        <v>5841.34</v>
      </c>
      <c r="N484" s="6">
        <v>0</v>
      </c>
      <c r="O484" s="6">
        <v>0</v>
      </c>
      <c r="P484" s="6">
        <v>0</v>
      </c>
      <c r="Q484" s="6">
        <v>0</v>
      </c>
      <c r="R484" s="6">
        <v>0</v>
      </c>
      <c r="S484" s="6">
        <v>0</v>
      </c>
      <c r="T484" s="6">
        <v>0</v>
      </c>
      <c r="V484" s="6">
        <v>22.5</v>
      </c>
      <c r="W484" s="6">
        <v>0</v>
      </c>
      <c r="X484" s="15">
        <f t="shared" ref="X484" si="918">V484/L484</f>
        <v>1.2931034482758621</v>
      </c>
      <c r="Y484" s="15">
        <f t="shared" ref="Y484" si="919">X484-AF484</f>
        <v>1.2674514367370289</v>
      </c>
      <c r="Z484" s="16">
        <f t="shared" ref="Z484" si="920">K484*Y484</f>
        <v>29.151383044951665</v>
      </c>
      <c r="AA484" s="16">
        <f t="shared" ref="AA484" si="921">Z484-K484</f>
        <v>6.1513830449516647</v>
      </c>
      <c r="AB484" s="16">
        <f t="shared" ref="AB484" si="922">J484*AA484</f>
        <v>2065.0746506376786</v>
      </c>
      <c r="AC484" s="15">
        <f t="shared" ref="AC484" si="923">104.584835545197%-100%</f>
        <v>4.5848355451969969E-2</v>
      </c>
      <c r="AD484" s="15">
        <f t="shared" ref="AD484" si="924">101.199262415129%-100%</f>
        <v>1.1992624151289988E-2</v>
      </c>
      <c r="AE484" s="15">
        <f t="shared" ref="AE484" si="925">101.911505501324%-100%</f>
        <v>1.9115055013239957E-2</v>
      </c>
      <c r="AF484" s="15">
        <f t="shared" ref="AF484" si="926">AVERAGE(AC484:AE484)</f>
        <v>2.5652011538833303E-2</v>
      </c>
      <c r="AH484" s="21"/>
    </row>
    <row r="485" spans="1:34" ht="15" thickBot="1" x14ac:dyDescent="0.25">
      <c r="A485" s="8">
        <v>168</v>
      </c>
      <c r="B485" s="9" t="s">
        <v>712</v>
      </c>
      <c r="C485" s="10" t="s">
        <v>713</v>
      </c>
      <c r="D485" s="10" t="s">
        <v>695</v>
      </c>
      <c r="E485" s="11">
        <v>0</v>
      </c>
      <c r="F485" s="11">
        <v>3</v>
      </c>
      <c r="G485" s="11"/>
      <c r="H485" s="11"/>
      <c r="I485" s="11">
        <f t="shared" si="869"/>
        <v>0</v>
      </c>
      <c r="J485" s="11">
        <f t="shared" si="870"/>
        <v>3</v>
      </c>
      <c r="K485" s="12">
        <v>1443.98</v>
      </c>
      <c r="L485" s="12">
        <v>3.15</v>
      </c>
      <c r="M485" s="12">
        <v>9.4499999999999993</v>
      </c>
      <c r="N485" s="12">
        <v>0</v>
      </c>
      <c r="O485" s="12">
        <v>0</v>
      </c>
      <c r="P485" s="12">
        <v>0</v>
      </c>
      <c r="Q485" s="12">
        <v>0</v>
      </c>
      <c r="R485" s="12">
        <v>0</v>
      </c>
      <c r="S485" s="12">
        <v>0</v>
      </c>
      <c r="T485" s="13">
        <v>0</v>
      </c>
      <c r="V485" s="12">
        <v>3.15</v>
      </c>
      <c r="W485" s="12">
        <v>0</v>
      </c>
    </row>
    <row r="486" spans="1:34" ht="15" thickBot="1" x14ac:dyDescent="0.35">
      <c r="A486" s="58"/>
      <c r="B486" s="59" t="s">
        <v>714</v>
      </c>
      <c r="C486" s="60" t="s">
        <v>715</v>
      </c>
      <c r="D486" s="60"/>
      <c r="E486" s="61"/>
      <c r="F486" s="61"/>
      <c r="G486" s="61"/>
      <c r="H486" s="61"/>
      <c r="I486" s="61"/>
      <c r="J486" s="61"/>
      <c r="K486" s="62"/>
      <c r="L486" s="62"/>
      <c r="M486" s="62">
        <v>285654.59999999998</v>
      </c>
      <c r="N486" s="62">
        <v>535.23521730000004</v>
      </c>
      <c r="O486" s="62">
        <v>26676.136774999999</v>
      </c>
      <c r="P486" s="62">
        <v>0</v>
      </c>
      <c r="Q486" s="62">
        <v>0</v>
      </c>
      <c r="R486" s="62">
        <v>9016.5342299500007</v>
      </c>
      <c r="S486" s="62">
        <v>29270.130187899002</v>
      </c>
      <c r="T486" s="62">
        <v>9095.1575266788604</v>
      </c>
      <c r="V486" s="62"/>
      <c r="W486" s="62">
        <v>687.26766569999995</v>
      </c>
    </row>
    <row r="487" spans="1:34" ht="20.5" thickBot="1" x14ac:dyDescent="0.25">
      <c r="A487" s="8">
        <v>169</v>
      </c>
      <c r="B487" s="9" t="s">
        <v>716</v>
      </c>
      <c r="C487" s="10" t="s">
        <v>717</v>
      </c>
      <c r="D487" s="10" t="s">
        <v>38</v>
      </c>
      <c r="E487" s="11">
        <v>0</v>
      </c>
      <c r="F487" s="11">
        <v>875.76300000000003</v>
      </c>
      <c r="G487" s="11"/>
      <c r="H487" s="11"/>
      <c r="I487" s="11">
        <f t="shared" si="869"/>
        <v>0</v>
      </c>
      <c r="J487" s="11">
        <f t="shared" si="870"/>
        <v>875.76300000000003</v>
      </c>
      <c r="K487" s="12">
        <v>113.86</v>
      </c>
      <c r="L487" s="12">
        <v>32.75</v>
      </c>
      <c r="M487" s="12">
        <v>28681.24</v>
      </c>
      <c r="N487" s="12">
        <v>0</v>
      </c>
      <c r="O487" s="12">
        <v>10333.127637</v>
      </c>
      <c r="P487" s="12">
        <v>0</v>
      </c>
      <c r="Q487" s="12">
        <v>0</v>
      </c>
      <c r="R487" s="12">
        <v>3492.5971413060001</v>
      </c>
      <c r="S487" s="12">
        <v>11337.0943182109</v>
      </c>
      <c r="T487" s="13">
        <v>3522.7946735123701</v>
      </c>
      <c r="V487" s="12">
        <v>45.36</v>
      </c>
      <c r="W487" s="12">
        <v>0</v>
      </c>
    </row>
    <row r="488" spans="1:34" x14ac:dyDescent="0.2">
      <c r="A488" s="2">
        <v>170</v>
      </c>
      <c r="B488" s="3" t="s">
        <v>718</v>
      </c>
      <c r="C488" s="4" t="s">
        <v>719</v>
      </c>
      <c r="D488" s="4" t="s">
        <v>38</v>
      </c>
      <c r="E488" s="5">
        <v>0</v>
      </c>
      <c r="F488" s="5">
        <v>30.657</v>
      </c>
      <c r="G488" s="5"/>
      <c r="H488" s="5"/>
      <c r="I488" s="5">
        <f t="shared" si="869"/>
        <v>0</v>
      </c>
      <c r="J488" s="5">
        <f t="shared" si="870"/>
        <v>30.657</v>
      </c>
      <c r="K488" s="6">
        <v>895.7</v>
      </c>
      <c r="L488" s="6">
        <v>163</v>
      </c>
      <c r="M488" s="6">
        <v>4997.09</v>
      </c>
      <c r="N488" s="6">
        <v>0</v>
      </c>
      <c r="O488" s="6">
        <v>0</v>
      </c>
      <c r="P488" s="6">
        <v>0</v>
      </c>
      <c r="Q488" s="6">
        <v>0</v>
      </c>
      <c r="R488" s="6">
        <v>0</v>
      </c>
      <c r="S488" s="6">
        <v>0</v>
      </c>
      <c r="T488" s="6">
        <v>0</v>
      </c>
      <c r="V488" s="6">
        <v>360</v>
      </c>
      <c r="W488" s="6">
        <v>0</v>
      </c>
      <c r="X488" s="15">
        <f t="shared" ref="X488" si="927">V488/L488</f>
        <v>2.2085889570552149</v>
      </c>
      <c r="Y488" s="15">
        <f t="shared" ref="Y488" si="928">X488-AF488</f>
        <v>2.1829369455163814</v>
      </c>
      <c r="Z488" s="16">
        <f t="shared" ref="Z488:Z489" si="929">K488*Y488</f>
        <v>1955.2566220990229</v>
      </c>
      <c r="AA488" s="16">
        <f t="shared" ref="AA488:AA489" si="930">Z488-K488</f>
        <v>1059.5566220990229</v>
      </c>
      <c r="AB488" s="16">
        <f t="shared" ref="AB488:AB489" si="931">J488*AA488</f>
        <v>32482.827363689743</v>
      </c>
      <c r="AC488" s="15">
        <f t="shared" ref="AC488:AC500" si="932">104.584835545197%-100%</f>
        <v>4.5848355451969969E-2</v>
      </c>
      <c r="AD488" s="15">
        <f t="shared" ref="AD488:AD500" si="933">101.199262415129%-100%</f>
        <v>1.1992624151289988E-2</v>
      </c>
      <c r="AE488" s="15">
        <f t="shared" ref="AE488:AE500" si="934">101.911505501324%-100%</f>
        <v>1.9115055013239957E-2</v>
      </c>
      <c r="AF488" s="15">
        <f t="shared" ref="AF488:AF489" si="935">AVERAGE(AC488:AE488)</f>
        <v>2.5652011538833303E-2</v>
      </c>
      <c r="AH488" s="21"/>
    </row>
    <row r="489" spans="1:34" ht="20" x14ac:dyDescent="0.2">
      <c r="A489" s="2">
        <v>171</v>
      </c>
      <c r="B489" s="3" t="s">
        <v>720</v>
      </c>
      <c r="C489" s="4" t="s">
        <v>721</v>
      </c>
      <c r="D489" s="4" t="s">
        <v>92</v>
      </c>
      <c r="E489" s="5">
        <v>0</v>
      </c>
      <c r="F489" s="5">
        <v>1.4570000000000001</v>
      </c>
      <c r="G489" s="5"/>
      <c r="H489" s="5"/>
      <c r="I489" s="5">
        <f t="shared" si="869"/>
        <v>0</v>
      </c>
      <c r="J489" s="5">
        <f t="shared" si="870"/>
        <v>1.4570000000000001</v>
      </c>
      <c r="K489" s="6">
        <v>2508.31</v>
      </c>
      <c r="L489" s="6"/>
      <c r="M489" s="6"/>
      <c r="N489" s="6"/>
      <c r="O489" s="6"/>
      <c r="P489" s="6"/>
      <c r="Q489" s="6"/>
      <c r="R489" s="6"/>
      <c r="S489" s="6"/>
      <c r="T489" s="6"/>
      <c r="V489" s="6"/>
      <c r="W489" s="6">
        <v>0</v>
      </c>
      <c r="X489" s="15">
        <f>X490</f>
        <v>1.1805555555555556</v>
      </c>
      <c r="Y489" s="15">
        <f>Y490</f>
        <v>1.1549035440167223</v>
      </c>
      <c r="Z489" s="16">
        <f t="shared" si="929"/>
        <v>2896.8561084925846</v>
      </c>
      <c r="AA489" s="16">
        <f t="shared" si="930"/>
        <v>388.54610849258461</v>
      </c>
      <c r="AB489" s="16">
        <f t="shared" si="931"/>
        <v>566.11168007369577</v>
      </c>
      <c r="AC489" s="15">
        <f t="shared" si="932"/>
        <v>4.5848355451969969E-2</v>
      </c>
      <c r="AD489" s="15">
        <f t="shared" si="933"/>
        <v>1.1992624151289988E-2</v>
      </c>
      <c r="AE489" s="15">
        <f t="shared" si="934"/>
        <v>1.9115055013239957E-2</v>
      </c>
      <c r="AF489" s="15">
        <f t="shared" si="935"/>
        <v>2.5652011538833303E-2</v>
      </c>
      <c r="AG489" s="17" t="s">
        <v>4642</v>
      </c>
    </row>
    <row r="490" spans="1:34" ht="18" x14ac:dyDescent="0.2">
      <c r="A490" s="63"/>
      <c r="B490" s="64">
        <v>63140403</v>
      </c>
      <c r="C490" s="65" t="s">
        <v>4641</v>
      </c>
      <c r="D490" s="65" t="s">
        <v>38</v>
      </c>
      <c r="E490" s="66">
        <v>0.21479000000000001</v>
      </c>
      <c r="F490" s="66">
        <v>1</v>
      </c>
      <c r="G490" s="66"/>
      <c r="H490" s="66"/>
      <c r="I490" s="66">
        <f t="shared" si="869"/>
        <v>0</v>
      </c>
      <c r="J490" s="66">
        <f t="shared" si="870"/>
        <v>1</v>
      </c>
      <c r="K490" s="1"/>
      <c r="L490" s="1">
        <v>432</v>
      </c>
      <c r="M490" s="1">
        <v>1044.845955</v>
      </c>
      <c r="N490" s="1">
        <v>1044.845955</v>
      </c>
      <c r="O490" s="1"/>
      <c r="P490" s="1"/>
      <c r="Q490" s="1"/>
      <c r="R490" s="1"/>
      <c r="S490" s="1"/>
      <c r="T490" s="1"/>
      <c r="V490" s="1">
        <v>510</v>
      </c>
      <c r="W490" s="1">
        <v>1378.3074300000001</v>
      </c>
      <c r="X490" s="15">
        <f t="shared" ref="X490" si="936">V490/L490</f>
        <v>1.1805555555555556</v>
      </c>
      <c r="Y490" s="15">
        <f t="shared" ref="Y490" si="937">X490-AF490</f>
        <v>1.1549035440167223</v>
      </c>
      <c r="Z490" s="16"/>
      <c r="AA490" s="16"/>
      <c r="AB490" s="16"/>
      <c r="AC490" s="15">
        <f t="shared" ref="AC490" si="938">104.584835545197%-100%</f>
        <v>4.5848355451969969E-2</v>
      </c>
      <c r="AD490" s="15">
        <f t="shared" ref="AD490" si="939">101.199262415129%-100%</f>
        <v>1.1992624151289988E-2</v>
      </c>
      <c r="AE490" s="15">
        <f t="shared" ref="AE490" si="940">101.911505501324%-100%</f>
        <v>1.9115055013239957E-2</v>
      </c>
      <c r="AF490" s="15">
        <f t="shared" ref="AF490" si="941">AVERAGE(AC490:AE490)</f>
        <v>2.5652011538833303E-2</v>
      </c>
      <c r="AG490" s="17" t="s">
        <v>4800</v>
      </c>
      <c r="AH490" s="21"/>
    </row>
    <row r="491" spans="1:34" ht="20" x14ac:dyDescent="0.2">
      <c r="A491" s="2">
        <v>172</v>
      </c>
      <c r="B491" s="3" t="s">
        <v>722</v>
      </c>
      <c r="C491" s="4" t="s">
        <v>723</v>
      </c>
      <c r="D491" s="4" t="s">
        <v>38</v>
      </c>
      <c r="E491" s="5">
        <v>0</v>
      </c>
      <c r="F491" s="5">
        <v>554.82500000000005</v>
      </c>
      <c r="G491" s="5"/>
      <c r="H491" s="5"/>
      <c r="I491" s="5">
        <f t="shared" si="869"/>
        <v>0</v>
      </c>
      <c r="J491" s="5">
        <f t="shared" si="870"/>
        <v>554.82500000000005</v>
      </c>
      <c r="K491" s="6">
        <v>192.77</v>
      </c>
      <c r="L491" s="6">
        <v>144</v>
      </c>
      <c r="M491" s="6">
        <v>79894.8</v>
      </c>
      <c r="N491" s="6">
        <v>0</v>
      </c>
      <c r="O491" s="6">
        <v>0</v>
      </c>
      <c r="P491" s="6">
        <v>0</v>
      </c>
      <c r="Q491" s="6">
        <v>0</v>
      </c>
      <c r="R491" s="6">
        <v>0</v>
      </c>
      <c r="S491" s="6">
        <v>0</v>
      </c>
      <c r="T491" s="6">
        <v>0</v>
      </c>
      <c r="V491" s="6">
        <v>317</v>
      </c>
      <c r="W491" s="6">
        <v>0</v>
      </c>
      <c r="X491" s="15">
        <f t="shared" ref="X491" si="942">V491/L491</f>
        <v>2.2013888888888888</v>
      </c>
      <c r="Y491" s="15">
        <f t="shared" ref="Y491" si="943">X491-AF491</f>
        <v>2.1757368773500554</v>
      </c>
      <c r="Z491" s="16">
        <f t="shared" ref="Z491:Z492" si="944">K491*Y491</f>
        <v>419.41679784677018</v>
      </c>
      <c r="AA491" s="16">
        <f t="shared" ref="AA491:AA492" si="945">Z491-K491</f>
        <v>226.64679784677017</v>
      </c>
      <c r="AB491" s="16">
        <f t="shared" ref="AB491:AB492" si="946">J491*AA491</f>
        <v>125749.30961533426</v>
      </c>
      <c r="AC491" s="15">
        <f t="shared" si="932"/>
        <v>4.5848355451969969E-2</v>
      </c>
      <c r="AD491" s="15">
        <f t="shared" si="933"/>
        <v>1.1992624151289988E-2</v>
      </c>
      <c r="AE491" s="15">
        <f t="shared" si="934"/>
        <v>1.9115055013239957E-2</v>
      </c>
      <c r="AF491" s="15">
        <f t="shared" ref="AF491:AF492" si="947">AVERAGE(AC491:AE491)</f>
        <v>2.5652011538833303E-2</v>
      </c>
      <c r="AH491" s="21"/>
    </row>
    <row r="492" spans="1:34" ht="20" x14ac:dyDescent="0.2">
      <c r="A492" s="2">
        <v>173</v>
      </c>
      <c r="B492" s="3" t="s">
        <v>724</v>
      </c>
      <c r="C492" s="4" t="s">
        <v>725</v>
      </c>
      <c r="D492" s="4" t="s">
        <v>38</v>
      </c>
      <c r="E492" s="5">
        <v>0</v>
      </c>
      <c r="F492" s="5">
        <v>10.037000000000001</v>
      </c>
      <c r="G492" s="5"/>
      <c r="H492" s="5"/>
      <c r="I492" s="5">
        <f t="shared" si="869"/>
        <v>0</v>
      </c>
      <c r="J492" s="5">
        <f t="shared" si="870"/>
        <v>10.037000000000001</v>
      </c>
      <c r="K492" s="6">
        <v>141.46</v>
      </c>
      <c r="L492" s="6"/>
      <c r="M492" s="6"/>
      <c r="N492" s="6"/>
      <c r="O492" s="6"/>
      <c r="P492" s="6"/>
      <c r="Q492" s="6"/>
      <c r="R492" s="6"/>
      <c r="S492" s="6"/>
      <c r="T492" s="6"/>
      <c r="V492" s="6"/>
      <c r="W492" s="6">
        <v>0</v>
      </c>
      <c r="X492" s="15">
        <f>X493</f>
        <v>2.2571428571428571</v>
      </c>
      <c r="Y492" s="15">
        <f>Y493</f>
        <v>2.2314908456040237</v>
      </c>
      <c r="Z492" s="16">
        <f t="shared" si="944"/>
        <v>315.66669501914521</v>
      </c>
      <c r="AA492" s="16">
        <f t="shared" si="945"/>
        <v>174.2066950191452</v>
      </c>
      <c r="AB492" s="16">
        <f t="shared" si="946"/>
        <v>1748.5125979071606</v>
      </c>
      <c r="AC492" s="15">
        <f t="shared" si="932"/>
        <v>4.5848355451969969E-2</v>
      </c>
      <c r="AD492" s="15">
        <f t="shared" si="933"/>
        <v>1.1992624151289988E-2</v>
      </c>
      <c r="AE492" s="15">
        <f t="shared" si="934"/>
        <v>1.9115055013239957E-2</v>
      </c>
      <c r="AF492" s="15">
        <f t="shared" si="947"/>
        <v>2.5652011538833303E-2</v>
      </c>
      <c r="AG492" s="17" t="s">
        <v>4799</v>
      </c>
    </row>
    <row r="493" spans="1:34" x14ac:dyDescent="0.2">
      <c r="A493" s="63"/>
      <c r="B493" s="64">
        <v>28372310</v>
      </c>
      <c r="C493" s="65" t="s">
        <v>4797</v>
      </c>
      <c r="D493" s="65" t="s">
        <v>38</v>
      </c>
      <c r="E493" s="66">
        <v>0.21479000000000001</v>
      </c>
      <c r="F493" s="66">
        <v>1</v>
      </c>
      <c r="G493" s="66"/>
      <c r="H493" s="66"/>
      <c r="I493" s="66">
        <f t="shared" si="869"/>
        <v>0</v>
      </c>
      <c r="J493" s="66">
        <f t="shared" si="870"/>
        <v>1</v>
      </c>
      <c r="K493" s="1"/>
      <c r="L493" s="1">
        <v>105</v>
      </c>
      <c r="M493" s="1">
        <v>1044.845955</v>
      </c>
      <c r="N493" s="1">
        <v>1044.845955</v>
      </c>
      <c r="O493" s="1"/>
      <c r="P493" s="1"/>
      <c r="Q493" s="1"/>
      <c r="R493" s="1"/>
      <c r="S493" s="1"/>
      <c r="T493" s="1"/>
      <c r="V493" s="1">
        <v>237</v>
      </c>
      <c r="W493" s="1">
        <v>1378.3074300000001</v>
      </c>
      <c r="X493" s="15">
        <f t="shared" ref="X493" si="948">V493/L493</f>
        <v>2.2571428571428571</v>
      </c>
      <c r="Y493" s="15">
        <f t="shared" ref="Y493" si="949">X493-AF493</f>
        <v>2.2314908456040237</v>
      </c>
      <c r="Z493" s="16"/>
      <c r="AA493" s="16"/>
      <c r="AB493" s="16"/>
      <c r="AC493" s="15">
        <f t="shared" si="932"/>
        <v>4.5848355451969969E-2</v>
      </c>
      <c r="AD493" s="15">
        <f t="shared" si="933"/>
        <v>1.1992624151289988E-2</v>
      </c>
      <c r="AE493" s="15">
        <f t="shared" si="934"/>
        <v>1.9115055013239957E-2</v>
      </c>
      <c r="AF493" s="15">
        <f t="shared" ref="AF493" si="950">AVERAGE(AC493:AE493)</f>
        <v>2.5652011538833303E-2</v>
      </c>
      <c r="AG493" s="17" t="s">
        <v>4798</v>
      </c>
      <c r="AH493" s="21"/>
    </row>
    <row r="494" spans="1:34" ht="15" thickBot="1" x14ac:dyDescent="0.25">
      <c r="A494" s="2">
        <v>174</v>
      </c>
      <c r="B494" s="3" t="s">
        <v>726</v>
      </c>
      <c r="C494" s="4" t="s">
        <v>727</v>
      </c>
      <c r="D494" s="4" t="s">
        <v>92</v>
      </c>
      <c r="E494" s="5">
        <v>0</v>
      </c>
      <c r="F494" s="5">
        <v>25.119</v>
      </c>
      <c r="G494" s="5"/>
      <c r="H494" s="5"/>
      <c r="I494" s="5">
        <f t="shared" si="869"/>
        <v>0</v>
      </c>
      <c r="J494" s="5">
        <f t="shared" si="870"/>
        <v>25.119</v>
      </c>
      <c r="K494" s="6">
        <v>1422.63</v>
      </c>
      <c r="L494" s="6">
        <v>1250</v>
      </c>
      <c r="M494" s="6">
        <v>31398.75</v>
      </c>
      <c r="N494" s="6">
        <v>0</v>
      </c>
      <c r="O494" s="6">
        <v>0</v>
      </c>
      <c r="P494" s="6">
        <v>0</v>
      </c>
      <c r="Q494" s="6">
        <v>0</v>
      </c>
      <c r="R494" s="6">
        <v>0</v>
      </c>
      <c r="S494" s="6">
        <v>0</v>
      </c>
      <c r="T494" s="6">
        <v>0</v>
      </c>
      <c r="V494" s="6">
        <v>2540</v>
      </c>
      <c r="W494" s="6">
        <v>0</v>
      </c>
      <c r="X494" s="15">
        <f t="shared" ref="X494" si="951">V494/L494</f>
        <v>2.032</v>
      </c>
      <c r="Y494" s="15">
        <f t="shared" ref="Y494" si="952">X494-AF494</f>
        <v>2.0063479884611666</v>
      </c>
      <c r="Z494" s="16">
        <f t="shared" ref="Z494" si="953">K494*Y494</f>
        <v>2854.2908388245096</v>
      </c>
      <c r="AA494" s="16">
        <f t="shared" ref="AA494" si="954">Z494-K494</f>
        <v>1431.6608388245095</v>
      </c>
      <c r="AB494" s="16">
        <f t="shared" ref="AB494" si="955">J494*AA494</f>
        <v>35961.888610432856</v>
      </c>
      <c r="AC494" s="15">
        <f t="shared" si="932"/>
        <v>4.5848355451969969E-2</v>
      </c>
      <c r="AD494" s="15">
        <f t="shared" si="933"/>
        <v>1.1992624151289988E-2</v>
      </c>
      <c r="AE494" s="15">
        <f t="shared" si="934"/>
        <v>1.9115055013239957E-2</v>
      </c>
      <c r="AF494" s="15">
        <f t="shared" ref="AF494" si="956">AVERAGE(AC494:AE494)</f>
        <v>2.5652011538833303E-2</v>
      </c>
      <c r="AH494" s="21"/>
    </row>
    <row r="495" spans="1:34" ht="20.5" thickBot="1" x14ac:dyDescent="0.25">
      <c r="A495" s="8">
        <v>175</v>
      </c>
      <c r="B495" s="9" t="s">
        <v>728</v>
      </c>
      <c r="C495" s="10" t="s">
        <v>729</v>
      </c>
      <c r="D495" s="10" t="s">
        <v>38</v>
      </c>
      <c r="E495" s="11">
        <v>0</v>
      </c>
      <c r="F495" s="11">
        <v>278.79000000000002</v>
      </c>
      <c r="G495" s="11"/>
      <c r="H495" s="11"/>
      <c r="I495" s="11">
        <f t="shared" si="869"/>
        <v>0</v>
      </c>
      <c r="J495" s="11">
        <f t="shared" si="870"/>
        <v>278.79000000000002</v>
      </c>
      <c r="K495" s="12">
        <v>51.75</v>
      </c>
      <c r="L495" s="12">
        <v>21.84</v>
      </c>
      <c r="M495" s="12">
        <v>6088.77</v>
      </c>
      <c r="N495" s="12">
        <v>0</v>
      </c>
      <c r="O495" s="12">
        <v>2192.9621400000001</v>
      </c>
      <c r="P495" s="12">
        <v>0</v>
      </c>
      <c r="Q495" s="12">
        <v>0</v>
      </c>
      <c r="R495" s="12">
        <v>741.22120331999997</v>
      </c>
      <c r="S495" s="12">
        <v>2406.0303415223998</v>
      </c>
      <c r="T495" s="13">
        <v>747.62991587793601</v>
      </c>
      <c r="V495" s="12">
        <v>25.2</v>
      </c>
      <c r="W495" s="12">
        <v>0</v>
      </c>
    </row>
    <row r="496" spans="1:34" ht="20.5" thickBot="1" x14ac:dyDescent="0.25">
      <c r="A496" s="2">
        <v>176</v>
      </c>
      <c r="B496" s="3" t="s">
        <v>730</v>
      </c>
      <c r="C496" s="4" t="s">
        <v>731</v>
      </c>
      <c r="D496" s="4" t="s">
        <v>38</v>
      </c>
      <c r="E496" s="5">
        <v>0</v>
      </c>
      <c r="F496" s="5">
        <v>284.36599999999999</v>
      </c>
      <c r="G496" s="5"/>
      <c r="H496" s="5"/>
      <c r="I496" s="5">
        <f t="shared" si="869"/>
        <v>0</v>
      </c>
      <c r="J496" s="5">
        <f t="shared" si="870"/>
        <v>284.36599999999999</v>
      </c>
      <c r="K496" s="6">
        <v>189.76</v>
      </c>
      <c r="L496" s="6">
        <v>121</v>
      </c>
      <c r="M496" s="6">
        <v>34408.29</v>
      </c>
      <c r="N496" s="6">
        <v>0</v>
      </c>
      <c r="O496" s="6">
        <v>0</v>
      </c>
      <c r="P496" s="6">
        <v>0</v>
      </c>
      <c r="Q496" s="6">
        <v>0</v>
      </c>
      <c r="R496" s="6">
        <v>0</v>
      </c>
      <c r="S496" s="6">
        <v>0</v>
      </c>
      <c r="T496" s="6">
        <v>0</v>
      </c>
      <c r="V496" s="6">
        <v>264</v>
      </c>
      <c r="W496" s="6">
        <v>0</v>
      </c>
      <c r="X496" s="15">
        <f t="shared" ref="X496" si="957">V496/L496</f>
        <v>2.1818181818181817</v>
      </c>
      <c r="Y496" s="15">
        <f t="shared" ref="Y496" si="958">X496-AF496</f>
        <v>2.1561661702793482</v>
      </c>
      <c r="Z496" s="16">
        <f t="shared" ref="Z496" si="959">K496*Y496</f>
        <v>409.15409247220907</v>
      </c>
      <c r="AA496" s="16">
        <f t="shared" ref="AA496" si="960">Z496-K496</f>
        <v>219.39409247220908</v>
      </c>
      <c r="AB496" s="16">
        <f t="shared" ref="AB496" si="961">J496*AA496</f>
        <v>62388.220499952207</v>
      </c>
      <c r="AC496" s="15">
        <f t="shared" si="932"/>
        <v>4.5848355451969969E-2</v>
      </c>
      <c r="AD496" s="15">
        <f t="shared" si="933"/>
        <v>1.1992624151289988E-2</v>
      </c>
      <c r="AE496" s="15">
        <f t="shared" si="934"/>
        <v>1.9115055013239957E-2</v>
      </c>
      <c r="AF496" s="15">
        <f t="shared" ref="AF496" si="962">AVERAGE(AC496:AE496)</f>
        <v>2.5652011538833303E-2</v>
      </c>
      <c r="AH496" s="21"/>
    </row>
    <row r="497" spans="1:34" ht="20.5" thickBot="1" x14ac:dyDescent="0.25">
      <c r="A497" s="8">
        <v>177</v>
      </c>
      <c r="B497" s="9" t="s">
        <v>732</v>
      </c>
      <c r="C497" s="10" t="s">
        <v>733</v>
      </c>
      <c r="D497" s="10" t="s">
        <v>38</v>
      </c>
      <c r="E497" s="11">
        <v>0</v>
      </c>
      <c r="F497" s="11">
        <v>5.04</v>
      </c>
      <c r="G497" s="11"/>
      <c r="H497" s="11"/>
      <c r="I497" s="11">
        <f t="shared" si="869"/>
        <v>0</v>
      </c>
      <c r="J497" s="11">
        <f t="shared" si="870"/>
        <v>5.04</v>
      </c>
      <c r="K497" s="12">
        <v>195.51</v>
      </c>
      <c r="L497" s="12">
        <v>161.33000000000001</v>
      </c>
      <c r="M497" s="12">
        <v>813.1</v>
      </c>
      <c r="N497" s="12">
        <v>372.78118080000002</v>
      </c>
      <c r="O497" s="12">
        <v>156.653784</v>
      </c>
      <c r="P497" s="12">
        <v>0</v>
      </c>
      <c r="Q497" s="12">
        <v>0</v>
      </c>
      <c r="R497" s="12">
        <v>52.948978992000001</v>
      </c>
      <c r="S497" s="12">
        <v>174.01422949344001</v>
      </c>
      <c r="T497" s="13">
        <v>54.071738627961601</v>
      </c>
      <c r="V497" s="12">
        <v>210.67</v>
      </c>
      <c r="W497" s="12">
        <v>493.87000319999999</v>
      </c>
    </row>
    <row r="498" spans="1:34" x14ac:dyDescent="0.2">
      <c r="A498" s="63"/>
      <c r="B498" s="64" t="s">
        <v>187</v>
      </c>
      <c r="C498" s="65" t="s">
        <v>188</v>
      </c>
      <c r="D498" s="65" t="s">
        <v>92</v>
      </c>
      <c r="E498" s="66">
        <v>3.5999999999999999E-3</v>
      </c>
      <c r="F498" s="66">
        <v>1.8144E-2</v>
      </c>
      <c r="G498" s="66"/>
      <c r="H498" s="66"/>
      <c r="I498" s="66">
        <f t="shared" si="869"/>
        <v>0</v>
      </c>
      <c r="J498" s="66">
        <f t="shared" si="870"/>
        <v>1.8144E-2</v>
      </c>
      <c r="K498" s="1">
        <v>45.7</v>
      </c>
      <c r="L498" s="1">
        <v>45.7</v>
      </c>
      <c r="M498" s="1">
        <v>0.82918080000000005</v>
      </c>
      <c r="N498" s="1">
        <v>0.82918080000000005</v>
      </c>
      <c r="O498" s="1"/>
      <c r="P498" s="1"/>
      <c r="Q498" s="1"/>
      <c r="R498" s="1"/>
      <c r="S498" s="1"/>
      <c r="T498" s="1"/>
      <c r="V498" s="1">
        <v>52.8</v>
      </c>
      <c r="W498" s="1">
        <v>0.95800320000000005</v>
      </c>
      <c r="X498" s="15">
        <f t="shared" ref="X498:X499" si="963">V498/L498</f>
        <v>1.1553610503282274</v>
      </c>
      <c r="Y498" s="15">
        <f t="shared" ref="Y498:Y499" si="964">X498-AF498</f>
        <v>1.1297090387893942</v>
      </c>
      <c r="Z498" s="16">
        <f t="shared" ref="Z498:Z499" si="965">K498*Y498</f>
        <v>51.627703072675317</v>
      </c>
      <c r="AA498" s="16">
        <f t="shared" ref="AA498:AA499" si="966">Z498-K498</f>
        <v>5.9277030726753139</v>
      </c>
      <c r="AB498" s="16">
        <f t="shared" ref="AB498:AB499" si="967">J498*AA498</f>
        <v>0.1075522445506209</v>
      </c>
      <c r="AC498" s="15">
        <f t="shared" si="932"/>
        <v>4.5848355451969969E-2</v>
      </c>
      <c r="AD498" s="15">
        <f t="shared" si="933"/>
        <v>1.1992624151289988E-2</v>
      </c>
      <c r="AE498" s="15">
        <f t="shared" si="934"/>
        <v>1.9115055013239957E-2</v>
      </c>
      <c r="AF498" s="15">
        <f t="shared" ref="AF498:AF499" si="968">AVERAGE(AC498:AE498)</f>
        <v>2.5652011538833303E-2</v>
      </c>
      <c r="AH498" s="21"/>
    </row>
    <row r="499" spans="1:34" x14ac:dyDescent="0.2">
      <c r="A499" s="63"/>
      <c r="B499" s="64" t="s">
        <v>439</v>
      </c>
      <c r="C499" s="65" t="s">
        <v>440</v>
      </c>
      <c r="D499" s="65" t="s">
        <v>98</v>
      </c>
      <c r="E499" s="66">
        <v>6</v>
      </c>
      <c r="F499" s="66">
        <v>30.24</v>
      </c>
      <c r="G499" s="66"/>
      <c r="H499" s="66"/>
      <c r="I499" s="66">
        <f t="shared" si="869"/>
        <v>0</v>
      </c>
      <c r="J499" s="66">
        <f t="shared" si="870"/>
        <v>30.24</v>
      </c>
      <c r="K499" s="1">
        <v>12.3</v>
      </c>
      <c r="L499" s="1">
        <v>12.3</v>
      </c>
      <c r="M499" s="1">
        <v>371.952</v>
      </c>
      <c r="N499" s="1">
        <v>371.952</v>
      </c>
      <c r="O499" s="1"/>
      <c r="P499" s="1"/>
      <c r="Q499" s="1"/>
      <c r="R499" s="1"/>
      <c r="S499" s="1"/>
      <c r="T499" s="1"/>
      <c r="V499" s="1">
        <v>16.3</v>
      </c>
      <c r="W499" s="1">
        <v>492.91199999999998</v>
      </c>
      <c r="X499" s="15">
        <f t="shared" si="963"/>
        <v>1.3252032520325203</v>
      </c>
      <c r="Y499" s="15">
        <f t="shared" si="964"/>
        <v>1.2995512404936871</v>
      </c>
      <c r="Z499" s="16">
        <f t="shared" si="965"/>
        <v>15.984480258072352</v>
      </c>
      <c r="AA499" s="16">
        <f t="shared" si="966"/>
        <v>3.6844802580723517</v>
      </c>
      <c r="AB499" s="16">
        <f t="shared" si="967"/>
        <v>111.4186830041079</v>
      </c>
      <c r="AC499" s="15">
        <f t="shared" si="932"/>
        <v>4.5848355451969969E-2</v>
      </c>
      <c r="AD499" s="15">
        <f t="shared" si="933"/>
        <v>1.1992624151289988E-2</v>
      </c>
      <c r="AE499" s="15">
        <f t="shared" si="934"/>
        <v>1.9115055013239957E-2</v>
      </c>
      <c r="AF499" s="15">
        <f t="shared" si="968"/>
        <v>2.5652011538833303E-2</v>
      </c>
      <c r="AH499" s="21"/>
    </row>
    <row r="500" spans="1:34" ht="15" thickBot="1" x14ac:dyDescent="0.25">
      <c r="A500" s="2">
        <v>178</v>
      </c>
      <c r="B500" s="3" t="s">
        <v>734</v>
      </c>
      <c r="C500" s="4" t="s">
        <v>735</v>
      </c>
      <c r="D500" s="4" t="s">
        <v>38</v>
      </c>
      <c r="E500" s="5">
        <v>0</v>
      </c>
      <c r="F500" s="5">
        <v>5.2919999999999998</v>
      </c>
      <c r="G500" s="5"/>
      <c r="H500" s="5"/>
      <c r="I500" s="5">
        <f t="shared" si="869"/>
        <v>0</v>
      </c>
      <c r="J500" s="5">
        <f t="shared" si="870"/>
        <v>5.2919999999999998</v>
      </c>
      <c r="K500" s="6">
        <v>188.61</v>
      </c>
      <c r="L500" s="6">
        <v>187</v>
      </c>
      <c r="M500" s="6">
        <v>989.6</v>
      </c>
      <c r="N500" s="6">
        <v>0</v>
      </c>
      <c r="O500" s="6">
        <v>0</v>
      </c>
      <c r="P500" s="6">
        <v>0</v>
      </c>
      <c r="Q500" s="6">
        <v>0</v>
      </c>
      <c r="R500" s="6">
        <v>0</v>
      </c>
      <c r="S500" s="6">
        <v>0</v>
      </c>
      <c r="T500" s="6">
        <v>0</v>
      </c>
      <c r="V500" s="6">
        <v>411</v>
      </c>
      <c r="W500" s="6">
        <v>0</v>
      </c>
      <c r="X500" s="15">
        <f t="shared" ref="X500" si="969">V500/L500</f>
        <v>2.1978609625668448</v>
      </c>
      <c r="Y500" s="15">
        <f t="shared" ref="Y500" si="970">X500-AF500</f>
        <v>2.1722089510280114</v>
      </c>
      <c r="Z500" s="16">
        <f t="shared" ref="Z500" si="971">K500*Y500</f>
        <v>409.70033025339325</v>
      </c>
      <c r="AA500" s="16">
        <f t="shared" ref="AA500" si="972">Z500-K500</f>
        <v>221.09033025339323</v>
      </c>
      <c r="AB500" s="16">
        <f t="shared" ref="AB500" si="973">J500*AA500</f>
        <v>1170.0100277009569</v>
      </c>
      <c r="AC500" s="15">
        <f t="shared" si="932"/>
        <v>4.5848355451969969E-2</v>
      </c>
      <c r="AD500" s="15">
        <f t="shared" si="933"/>
        <v>1.1992624151289988E-2</v>
      </c>
      <c r="AE500" s="15">
        <f t="shared" si="934"/>
        <v>1.9115055013239957E-2</v>
      </c>
      <c r="AF500" s="15">
        <f t="shared" ref="AF500" si="974">AVERAGE(AC500:AE500)</f>
        <v>2.5652011538833303E-2</v>
      </c>
      <c r="AH500" s="21"/>
    </row>
    <row r="501" spans="1:34" ht="20.5" thickBot="1" x14ac:dyDescent="0.25">
      <c r="A501" s="8">
        <v>179</v>
      </c>
      <c r="B501" s="9" t="s">
        <v>736</v>
      </c>
      <c r="C501" s="10" t="s">
        <v>737</v>
      </c>
      <c r="D501" s="10" t="s">
        <v>95</v>
      </c>
      <c r="E501" s="11">
        <v>0</v>
      </c>
      <c r="F501" s="11">
        <v>2.6</v>
      </c>
      <c r="G501" s="11"/>
      <c r="H501" s="11"/>
      <c r="I501" s="11">
        <f t="shared" si="869"/>
        <v>0</v>
      </c>
      <c r="J501" s="11">
        <f t="shared" si="870"/>
        <v>2.6</v>
      </c>
      <c r="K501" s="12">
        <v>1322.59</v>
      </c>
      <c r="L501" s="12"/>
      <c r="M501" s="12"/>
      <c r="N501" s="12"/>
      <c r="O501" s="12"/>
      <c r="P501" s="12"/>
      <c r="Q501" s="12"/>
      <c r="R501" s="12"/>
      <c r="S501" s="12"/>
      <c r="T501" s="13"/>
      <c r="V501" s="12"/>
      <c r="W501" s="12">
        <v>0</v>
      </c>
    </row>
    <row r="502" spans="1:34" ht="20.5" thickBot="1" x14ac:dyDescent="0.25">
      <c r="A502" s="8">
        <v>180</v>
      </c>
      <c r="B502" s="9" t="s">
        <v>738</v>
      </c>
      <c r="C502" s="10" t="s">
        <v>739</v>
      </c>
      <c r="D502" s="10" t="s">
        <v>38</v>
      </c>
      <c r="E502" s="11">
        <v>0</v>
      </c>
      <c r="F502" s="11">
        <v>276.89299999999997</v>
      </c>
      <c r="G502" s="11"/>
      <c r="H502" s="11"/>
      <c r="I502" s="11">
        <f t="shared" si="869"/>
        <v>0</v>
      </c>
      <c r="J502" s="11">
        <f t="shared" si="870"/>
        <v>276.89299999999997</v>
      </c>
      <c r="K502" s="12">
        <v>123.06</v>
      </c>
      <c r="L502" s="12">
        <v>114.69</v>
      </c>
      <c r="M502" s="12">
        <v>31756.86</v>
      </c>
      <c r="N502" s="12">
        <v>154.09095450000001</v>
      </c>
      <c r="O502" s="12">
        <v>11384.178802</v>
      </c>
      <c r="P502" s="12">
        <v>0</v>
      </c>
      <c r="Q502" s="12">
        <v>0</v>
      </c>
      <c r="R502" s="12">
        <v>3847.8524350759999</v>
      </c>
      <c r="S502" s="12">
        <v>12490.2656144023</v>
      </c>
      <c r="T502" s="13">
        <v>3881.1215592069598</v>
      </c>
      <c r="V502" s="12">
        <v>131</v>
      </c>
      <c r="W502" s="12">
        <v>183.44161249999999</v>
      </c>
    </row>
    <row r="503" spans="1:34" x14ac:dyDescent="0.2">
      <c r="A503" s="63"/>
      <c r="B503" s="64" t="s">
        <v>677</v>
      </c>
      <c r="C503" s="65" t="s">
        <v>678</v>
      </c>
      <c r="D503" s="65" t="s">
        <v>41</v>
      </c>
      <c r="E503" s="66">
        <v>5.2999999999999998E-4</v>
      </c>
      <c r="F503" s="66">
        <v>0.14675329000000001</v>
      </c>
      <c r="G503" s="66"/>
      <c r="H503" s="66"/>
      <c r="I503" s="66">
        <f t="shared" si="869"/>
        <v>0</v>
      </c>
      <c r="J503" s="66">
        <f t="shared" si="870"/>
        <v>0.14675329000000001</v>
      </c>
      <c r="L503" s="1">
        <v>1050</v>
      </c>
      <c r="M503" s="1">
        <v>154.09095450000001</v>
      </c>
      <c r="N503" s="1">
        <v>154.09095450000001</v>
      </c>
      <c r="O503" s="1"/>
      <c r="P503" s="1"/>
      <c r="Q503" s="1"/>
      <c r="R503" s="1"/>
      <c r="S503" s="1"/>
      <c r="T503" s="1"/>
      <c r="V503" s="1">
        <v>1250</v>
      </c>
      <c r="W503" s="1">
        <v>183.44161249999999</v>
      </c>
    </row>
    <row r="504" spans="1:34" ht="20" x14ac:dyDescent="0.2">
      <c r="A504" s="2">
        <v>181</v>
      </c>
      <c r="B504" s="3" t="s">
        <v>740</v>
      </c>
      <c r="C504" s="4" t="s">
        <v>741</v>
      </c>
      <c r="D504" s="4" t="s">
        <v>38</v>
      </c>
      <c r="E504" s="5">
        <v>0</v>
      </c>
      <c r="F504" s="5">
        <v>318.42700000000002</v>
      </c>
      <c r="G504" s="5"/>
      <c r="H504" s="5"/>
      <c r="I504" s="5">
        <f t="shared" si="869"/>
        <v>0</v>
      </c>
      <c r="J504" s="5">
        <f t="shared" si="870"/>
        <v>318.42700000000002</v>
      </c>
      <c r="K504" s="6">
        <v>150.61000000000001</v>
      </c>
      <c r="L504" s="6"/>
      <c r="M504" s="6"/>
      <c r="N504" s="6"/>
      <c r="O504" s="6"/>
      <c r="P504" s="6"/>
      <c r="Q504" s="6"/>
      <c r="R504" s="6"/>
      <c r="S504" s="6"/>
      <c r="T504" s="6"/>
      <c r="V504" s="6"/>
      <c r="W504" s="6">
        <v>0</v>
      </c>
      <c r="X504" s="15">
        <f>X505</f>
        <v>1.098360655737705</v>
      </c>
      <c r="Y504" s="15">
        <f>Y505</f>
        <v>1.0727086441988718</v>
      </c>
      <c r="Z504" s="16">
        <f t="shared" ref="Z504" si="975">K504*Y504</f>
        <v>161.56064890279211</v>
      </c>
      <c r="AA504" s="16">
        <f t="shared" ref="AA504" si="976">Z504-K504</f>
        <v>10.950648902792096</v>
      </c>
      <c r="AB504" s="16">
        <f t="shared" ref="AB504" si="977">J504*AA504</f>
        <v>3486.9822781693792</v>
      </c>
      <c r="AC504" s="15">
        <f t="shared" ref="AC504" si="978">104.584835545197%-100%</f>
        <v>4.5848355451969969E-2</v>
      </c>
      <c r="AD504" s="15">
        <f t="shared" ref="AD504" si="979">101.199262415129%-100%</f>
        <v>1.1992624151289988E-2</v>
      </c>
      <c r="AE504" s="15">
        <f t="shared" ref="AE504" si="980">101.911505501324%-100%</f>
        <v>1.9115055013239957E-2</v>
      </c>
      <c r="AF504" s="15">
        <f t="shared" ref="AF504" si="981">AVERAGE(AC504:AE504)</f>
        <v>2.5652011538833303E-2</v>
      </c>
      <c r="AG504" s="17" t="s">
        <v>4803</v>
      </c>
    </row>
    <row r="505" spans="1:34" ht="27.5" thickBot="1" x14ac:dyDescent="0.25">
      <c r="A505" s="63"/>
      <c r="B505" s="64">
        <v>62853004</v>
      </c>
      <c r="C505" s="65" t="s">
        <v>4801</v>
      </c>
      <c r="D505" s="65" t="s">
        <v>38</v>
      </c>
      <c r="E505" s="66">
        <v>0.21479000000000001</v>
      </c>
      <c r="F505" s="66">
        <v>1</v>
      </c>
      <c r="G505" s="66"/>
      <c r="H505" s="66"/>
      <c r="I505" s="66">
        <f t="shared" si="869"/>
        <v>0</v>
      </c>
      <c r="J505" s="66">
        <f t="shared" si="870"/>
        <v>1</v>
      </c>
      <c r="K505" s="1"/>
      <c r="L505" s="1">
        <v>122</v>
      </c>
      <c r="M505" s="1">
        <v>1044.845955</v>
      </c>
      <c r="N505" s="1">
        <v>1044.845955</v>
      </c>
      <c r="O505" s="1"/>
      <c r="P505" s="1"/>
      <c r="Q505" s="1"/>
      <c r="R505" s="1"/>
      <c r="S505" s="1"/>
      <c r="T505" s="1"/>
      <c r="V505" s="1">
        <v>134</v>
      </c>
      <c r="W505" s="1">
        <v>1378.3074300000001</v>
      </c>
      <c r="X505" s="15">
        <f t="shared" ref="X505" si="982">V505/L505</f>
        <v>1.098360655737705</v>
      </c>
      <c r="Y505" s="15">
        <f t="shared" ref="Y505" si="983">X505-AF505</f>
        <v>1.0727086441988718</v>
      </c>
      <c r="Z505" s="16"/>
      <c r="AA505" s="16"/>
      <c r="AB505" s="16"/>
      <c r="AC505" s="15">
        <f t="shared" ref="AC505" si="984">104.584835545197%-100%</f>
        <v>4.5848355451969969E-2</v>
      </c>
      <c r="AD505" s="15">
        <f t="shared" ref="AD505" si="985">101.199262415129%-100%</f>
        <v>1.1992624151289988E-2</v>
      </c>
      <c r="AE505" s="15">
        <f t="shared" ref="AE505" si="986">101.911505501324%-100%</f>
        <v>1.9115055013239957E-2</v>
      </c>
      <c r="AF505" s="15">
        <f t="shared" ref="AF505" si="987">AVERAGE(AC505:AE505)</f>
        <v>2.5652011538833303E-2</v>
      </c>
      <c r="AG505" s="17" t="s">
        <v>4802</v>
      </c>
      <c r="AH505" s="21"/>
    </row>
    <row r="506" spans="1:34" ht="15" thickBot="1" x14ac:dyDescent="0.25">
      <c r="A506" s="8">
        <v>182</v>
      </c>
      <c r="B506" s="9" t="s">
        <v>742</v>
      </c>
      <c r="C506" s="10" t="s">
        <v>743</v>
      </c>
      <c r="D506" s="10" t="s">
        <v>38</v>
      </c>
      <c r="E506" s="11">
        <v>0</v>
      </c>
      <c r="F506" s="11">
        <v>15.028</v>
      </c>
      <c r="G506" s="11"/>
      <c r="H506" s="11"/>
      <c r="I506" s="11">
        <f t="shared" si="869"/>
        <v>0</v>
      </c>
      <c r="J506" s="11">
        <f t="shared" si="870"/>
        <v>15.028</v>
      </c>
      <c r="K506" s="12">
        <v>44.85</v>
      </c>
      <c r="L506" s="12">
        <v>68.849999999999994</v>
      </c>
      <c r="M506" s="12">
        <v>1034.68</v>
      </c>
      <c r="N506" s="12">
        <v>8.3630820000000003</v>
      </c>
      <c r="O506" s="12">
        <v>369.70382799999999</v>
      </c>
      <c r="P506" s="12">
        <v>0</v>
      </c>
      <c r="Q506" s="12">
        <v>0</v>
      </c>
      <c r="R506" s="12">
        <v>124.95989386399999</v>
      </c>
      <c r="S506" s="12">
        <v>405.62425192848002</v>
      </c>
      <c r="T506" s="13">
        <v>126.04031633094699</v>
      </c>
      <c r="V506" s="12">
        <v>78.650000000000006</v>
      </c>
      <c r="W506" s="12">
        <v>9.9560499999999994</v>
      </c>
    </row>
    <row r="507" spans="1:34" x14ac:dyDescent="0.2">
      <c r="A507" s="63"/>
      <c r="B507" s="64" t="s">
        <v>677</v>
      </c>
      <c r="C507" s="65" t="s">
        <v>678</v>
      </c>
      <c r="D507" s="65" t="s">
        <v>41</v>
      </c>
      <c r="E507" s="66">
        <v>5.2999999999999998E-4</v>
      </c>
      <c r="F507" s="66">
        <v>7.9648400000000008E-3</v>
      </c>
      <c r="G507" s="66"/>
      <c r="H507" s="66"/>
      <c r="I507" s="66">
        <f t="shared" si="869"/>
        <v>0</v>
      </c>
      <c r="J507" s="66">
        <f t="shared" si="870"/>
        <v>7.9648400000000008E-3</v>
      </c>
      <c r="L507" s="1">
        <v>1050</v>
      </c>
      <c r="M507" s="1">
        <v>8.3630820000000003</v>
      </c>
      <c r="N507" s="1">
        <v>8.3630820000000003</v>
      </c>
      <c r="O507" s="1"/>
      <c r="P507" s="1"/>
      <c r="Q507" s="1"/>
      <c r="R507" s="1"/>
      <c r="S507" s="1"/>
      <c r="T507" s="1"/>
      <c r="V507" s="1">
        <v>1250</v>
      </c>
      <c r="W507" s="1">
        <v>9.9560499999999994</v>
      </c>
    </row>
    <row r="508" spans="1:34" ht="20.5" thickBot="1" x14ac:dyDescent="0.25">
      <c r="A508" s="2">
        <v>183</v>
      </c>
      <c r="B508" s="3" t="s">
        <v>744</v>
      </c>
      <c r="C508" s="4" t="s">
        <v>745</v>
      </c>
      <c r="D508" s="4" t="s">
        <v>38</v>
      </c>
      <c r="E508" s="5">
        <v>0</v>
      </c>
      <c r="F508" s="5">
        <v>16.530999999999999</v>
      </c>
      <c r="G508" s="5"/>
      <c r="H508" s="5"/>
      <c r="I508" s="5">
        <f t="shared" si="869"/>
        <v>0</v>
      </c>
      <c r="J508" s="5">
        <f t="shared" si="870"/>
        <v>16.530999999999999</v>
      </c>
      <c r="K508" s="6">
        <v>180.04</v>
      </c>
      <c r="L508" s="6">
        <v>14.5</v>
      </c>
      <c r="M508" s="6">
        <v>239.7</v>
      </c>
      <c r="N508" s="6">
        <v>0</v>
      </c>
      <c r="O508" s="6">
        <v>0</v>
      </c>
      <c r="P508" s="6">
        <v>0</v>
      </c>
      <c r="Q508" s="6">
        <v>0</v>
      </c>
      <c r="R508" s="6">
        <v>0</v>
      </c>
      <c r="S508" s="6">
        <v>0</v>
      </c>
      <c r="T508" s="6">
        <v>0</v>
      </c>
      <c r="V508" s="6">
        <v>21.2</v>
      </c>
      <c r="W508" s="6">
        <v>0</v>
      </c>
      <c r="X508" s="15">
        <f t="shared" ref="X508" si="988">V508/L508</f>
        <v>1.4620689655172414</v>
      </c>
      <c r="Y508" s="15">
        <f t="shared" ref="Y508" si="989">X508-AF508</f>
        <v>1.4364169539784082</v>
      </c>
      <c r="Z508" s="16">
        <f t="shared" ref="Z508" si="990">K508*Y508</f>
        <v>258.6125083942726</v>
      </c>
      <c r="AA508" s="16">
        <f t="shared" ref="AA508" si="991">Z508-K508</f>
        <v>78.572508394272603</v>
      </c>
      <c r="AB508" s="16">
        <f t="shared" ref="AB508" si="992">J508*AA508</f>
        <v>1298.8821362657204</v>
      </c>
      <c r="AC508" s="15">
        <f t="shared" ref="AC508:AC510" si="993">104.584835545197%-100%</f>
        <v>4.5848355451969969E-2</v>
      </c>
      <c r="AD508" s="15">
        <f t="shared" ref="AD508:AD510" si="994">101.199262415129%-100%</f>
        <v>1.1992624151289988E-2</v>
      </c>
      <c r="AE508" s="15">
        <f t="shared" ref="AE508:AE510" si="995">101.911505501324%-100%</f>
        <v>1.9115055013239957E-2</v>
      </c>
      <c r="AF508" s="15">
        <f t="shared" ref="AF508" si="996">AVERAGE(AC508:AE508)</f>
        <v>2.5652011538833303E-2</v>
      </c>
      <c r="AH508" s="21"/>
    </row>
    <row r="509" spans="1:34" ht="20.5" thickBot="1" x14ac:dyDescent="0.25">
      <c r="A509" s="8">
        <v>184</v>
      </c>
      <c r="B509" s="9" t="s">
        <v>746</v>
      </c>
      <c r="C509" s="10" t="s">
        <v>747</v>
      </c>
      <c r="D509" s="10" t="s">
        <v>38</v>
      </c>
      <c r="E509" s="11">
        <v>0</v>
      </c>
      <c r="F509" s="11">
        <v>276.89299999999997</v>
      </c>
      <c r="G509" s="11"/>
      <c r="H509" s="11"/>
      <c r="I509" s="11">
        <f t="shared" si="869"/>
        <v>0</v>
      </c>
      <c r="J509" s="11">
        <f t="shared" si="870"/>
        <v>276.89299999999997</v>
      </c>
      <c r="K509" s="12">
        <v>18.399999999999999</v>
      </c>
      <c r="L509" s="12">
        <v>22.45</v>
      </c>
      <c r="M509" s="12">
        <v>6216.25</v>
      </c>
      <c r="N509" s="12">
        <v>0</v>
      </c>
      <c r="O509" s="12">
        <v>2239.5105840000001</v>
      </c>
      <c r="P509" s="12">
        <v>0</v>
      </c>
      <c r="Q509" s="12">
        <v>0</v>
      </c>
      <c r="R509" s="12">
        <v>756.95457739200003</v>
      </c>
      <c r="S509" s="12">
        <v>2457.1014323414402</v>
      </c>
      <c r="T509" s="13">
        <v>763.49932312268197</v>
      </c>
      <c r="V509" s="12">
        <v>25.64</v>
      </c>
      <c r="W509" s="12">
        <v>0</v>
      </c>
    </row>
    <row r="510" spans="1:34" ht="15" thickBot="1" x14ac:dyDescent="0.25">
      <c r="A510" s="2">
        <v>185</v>
      </c>
      <c r="B510" s="3" t="s">
        <v>748</v>
      </c>
      <c r="C510" s="4" t="s">
        <v>749</v>
      </c>
      <c r="D510" s="4" t="s">
        <v>390</v>
      </c>
      <c r="E510" s="5">
        <v>0</v>
      </c>
      <c r="F510" s="5">
        <v>69.222999999999999</v>
      </c>
      <c r="G510" s="5"/>
      <c r="H510" s="5"/>
      <c r="I510" s="5">
        <f t="shared" si="869"/>
        <v>0</v>
      </c>
      <c r="J510" s="5">
        <f t="shared" si="870"/>
        <v>69.222999999999999</v>
      </c>
      <c r="K510" s="6">
        <v>56.35</v>
      </c>
      <c r="L510" s="6">
        <v>38.4</v>
      </c>
      <c r="M510" s="6">
        <v>2658.16</v>
      </c>
      <c r="N510" s="6">
        <v>0</v>
      </c>
      <c r="O510" s="6">
        <v>0</v>
      </c>
      <c r="P510" s="6">
        <v>0</v>
      </c>
      <c r="Q510" s="6">
        <v>0</v>
      </c>
      <c r="R510" s="6">
        <v>0</v>
      </c>
      <c r="S510" s="6">
        <v>0</v>
      </c>
      <c r="T510" s="6">
        <v>0</v>
      </c>
      <c r="V510" s="6">
        <v>40.4</v>
      </c>
      <c r="W510" s="6">
        <v>0</v>
      </c>
      <c r="X510" s="15">
        <f t="shared" ref="X510" si="997">V510/L510</f>
        <v>1.0520833333333333</v>
      </c>
      <c r="Y510" s="15">
        <f t="shared" ref="Y510" si="998">X510-AF510</f>
        <v>1.0264313217945</v>
      </c>
      <c r="Z510" s="16">
        <f t="shared" ref="Z510" si="999">K510*Y510</f>
        <v>57.839404983120076</v>
      </c>
      <c r="AA510" s="16">
        <f t="shared" ref="AA510" si="1000">Z510-K510</f>
        <v>1.4894049831200746</v>
      </c>
      <c r="AB510" s="16">
        <f t="shared" ref="AB510" si="1001">J510*AA510</f>
        <v>103.10108114652093</v>
      </c>
      <c r="AC510" s="15">
        <f t="shared" si="993"/>
        <v>4.5848355451969969E-2</v>
      </c>
      <c r="AD510" s="15">
        <f t="shared" si="994"/>
        <v>1.1992624151289988E-2</v>
      </c>
      <c r="AE510" s="15">
        <f t="shared" si="995"/>
        <v>1.9115055013239957E-2</v>
      </c>
      <c r="AF510" s="15">
        <f t="shared" ref="AF510" si="1002">AVERAGE(AC510:AE510)</f>
        <v>2.5652011538833303E-2</v>
      </c>
      <c r="AH510" s="21"/>
    </row>
    <row r="511" spans="1:34" ht="15" thickBot="1" x14ac:dyDescent="0.25">
      <c r="A511" s="8">
        <v>186</v>
      </c>
      <c r="B511" s="9" t="s">
        <v>750</v>
      </c>
      <c r="C511" s="10" t="s">
        <v>751</v>
      </c>
      <c r="D511" s="10" t="s">
        <v>695</v>
      </c>
      <c r="E511" s="11">
        <v>0</v>
      </c>
      <c r="F511" s="11">
        <v>3</v>
      </c>
      <c r="G511" s="11"/>
      <c r="H511" s="11"/>
      <c r="I511" s="11">
        <f t="shared" si="869"/>
        <v>0</v>
      </c>
      <c r="J511" s="11">
        <f t="shared" si="870"/>
        <v>3</v>
      </c>
      <c r="K511" s="12">
        <v>4434.28</v>
      </c>
      <c r="L511" s="12">
        <v>1.95</v>
      </c>
      <c r="M511" s="12">
        <v>5.85</v>
      </c>
      <c r="N511" s="12">
        <v>0</v>
      </c>
      <c r="O511" s="12">
        <v>0</v>
      </c>
      <c r="P511" s="12">
        <v>0</v>
      </c>
      <c r="Q511" s="12">
        <v>0</v>
      </c>
      <c r="R511" s="12">
        <v>0</v>
      </c>
      <c r="S511" s="12">
        <v>0</v>
      </c>
      <c r="T511" s="13">
        <v>0</v>
      </c>
      <c r="V511" s="12">
        <v>1.95</v>
      </c>
      <c r="W511" s="12">
        <v>0</v>
      </c>
    </row>
    <row r="512" spans="1:34" ht="15" thickBot="1" x14ac:dyDescent="0.35">
      <c r="A512" s="58"/>
      <c r="B512" s="59" t="s">
        <v>752</v>
      </c>
      <c r="C512" s="60" t="s">
        <v>753</v>
      </c>
      <c r="D512" s="60"/>
      <c r="E512" s="61"/>
      <c r="F512" s="61"/>
      <c r="G512" s="61"/>
      <c r="H512" s="61"/>
      <c r="I512" s="61"/>
      <c r="J512" s="61"/>
      <c r="K512" s="62"/>
      <c r="L512" s="62"/>
      <c r="M512" s="62">
        <v>31635.37</v>
      </c>
      <c r="N512" s="62">
        <v>0</v>
      </c>
      <c r="O512" s="62">
        <v>5063.8968000000004</v>
      </c>
      <c r="P512" s="62">
        <v>0</v>
      </c>
      <c r="Q512" s="62">
        <v>0</v>
      </c>
      <c r="R512" s="62">
        <v>1711.5971184</v>
      </c>
      <c r="S512" s="62">
        <v>5555.9050130879996</v>
      </c>
      <c r="T512" s="62">
        <v>1726.39585040832</v>
      </c>
      <c r="V512" s="62"/>
      <c r="W512" s="62">
        <v>0</v>
      </c>
    </row>
    <row r="513" spans="1:32" ht="15" thickBot="1" x14ac:dyDescent="0.25">
      <c r="A513" s="8">
        <v>187</v>
      </c>
      <c r="B513" s="9" t="s">
        <v>754</v>
      </c>
      <c r="C513" s="10" t="s">
        <v>755</v>
      </c>
      <c r="D513" s="10" t="s">
        <v>38</v>
      </c>
      <c r="E513" s="11">
        <v>0</v>
      </c>
      <c r="F513" s="11">
        <v>250.44</v>
      </c>
      <c r="G513" s="11"/>
      <c r="H513" s="11"/>
      <c r="I513" s="11">
        <f t="shared" si="869"/>
        <v>0</v>
      </c>
      <c r="J513" s="11">
        <f t="shared" si="870"/>
        <v>250.44</v>
      </c>
      <c r="K513" s="12">
        <v>57.37</v>
      </c>
      <c r="L513" s="12">
        <v>56.13</v>
      </c>
      <c r="M513" s="12">
        <v>14057.2</v>
      </c>
      <c r="N513" s="12">
        <v>0</v>
      </c>
      <c r="O513" s="12">
        <v>5063.8968000000004</v>
      </c>
      <c r="P513" s="12">
        <v>0</v>
      </c>
      <c r="Q513" s="12">
        <v>0</v>
      </c>
      <c r="R513" s="12">
        <v>1711.5971184</v>
      </c>
      <c r="S513" s="12">
        <v>5555.9050130879996</v>
      </c>
      <c r="T513" s="13">
        <v>1726.39585040832</v>
      </c>
      <c r="V513" s="12">
        <v>64.099999999999994</v>
      </c>
      <c r="W513" s="12">
        <v>0</v>
      </c>
    </row>
    <row r="514" spans="1:32" ht="20.5" thickBot="1" x14ac:dyDescent="0.25">
      <c r="A514" s="2">
        <v>188</v>
      </c>
      <c r="B514" s="3" t="s">
        <v>756</v>
      </c>
      <c r="C514" s="4" t="s">
        <v>757</v>
      </c>
      <c r="D514" s="4" t="s">
        <v>92</v>
      </c>
      <c r="E514" s="5">
        <v>0</v>
      </c>
      <c r="F514" s="5">
        <v>10.218</v>
      </c>
      <c r="G514" s="5"/>
      <c r="H514" s="5"/>
      <c r="I514" s="5">
        <f t="shared" si="869"/>
        <v>0</v>
      </c>
      <c r="J514" s="5">
        <f t="shared" si="870"/>
        <v>10.218</v>
      </c>
      <c r="K514" s="6">
        <v>1262.79</v>
      </c>
      <c r="L514" s="6">
        <v>1720</v>
      </c>
      <c r="M514" s="6">
        <v>17574.96</v>
      </c>
      <c r="N514" s="6">
        <v>0</v>
      </c>
      <c r="O514" s="6">
        <v>0</v>
      </c>
      <c r="P514" s="6">
        <v>0</v>
      </c>
      <c r="Q514" s="6">
        <v>0</v>
      </c>
      <c r="R514" s="6">
        <v>0</v>
      </c>
      <c r="S514" s="6">
        <v>0</v>
      </c>
      <c r="T514" s="6">
        <v>0</v>
      </c>
      <c r="V514" s="6">
        <v>1660</v>
      </c>
      <c r="W514" s="6">
        <v>0</v>
      </c>
      <c r="X514" s="15">
        <f t="shared" ref="X514" si="1003">V514/L514</f>
        <v>0.96511627906976749</v>
      </c>
      <c r="Y514" s="15">
        <f t="shared" ref="Y514" si="1004">X514-AF514</f>
        <v>0.93946426753093415</v>
      </c>
      <c r="Z514" s="16">
        <f t="shared" ref="Z514" si="1005">K514*Y514</f>
        <v>1186.3460823953883</v>
      </c>
      <c r="AA514" s="16">
        <f t="shared" ref="AA514" si="1006">Z514-K514</f>
        <v>-76.44391760461167</v>
      </c>
      <c r="AB514" s="16">
        <f t="shared" ref="AB514" si="1007">J514*AA514</f>
        <v>-781.10395008392209</v>
      </c>
      <c r="AC514" s="15">
        <f t="shared" ref="AC514" si="1008">104.584835545197%-100%</f>
        <v>4.5848355451969969E-2</v>
      </c>
      <c r="AD514" s="15">
        <f t="shared" ref="AD514" si="1009">101.199262415129%-100%</f>
        <v>1.1992624151289988E-2</v>
      </c>
      <c r="AE514" s="15">
        <f t="shared" ref="AE514" si="1010">101.911505501324%-100%</f>
        <v>1.9115055013239957E-2</v>
      </c>
      <c r="AF514" s="15">
        <f t="shared" ref="AF514" si="1011">AVERAGE(AC514:AE514)</f>
        <v>2.5652011538833303E-2</v>
      </c>
    </row>
    <row r="515" spans="1:32" ht="20.5" thickBot="1" x14ac:dyDescent="0.25">
      <c r="A515" s="8">
        <v>189</v>
      </c>
      <c r="B515" s="9" t="s">
        <v>758</v>
      </c>
      <c r="C515" s="10" t="s">
        <v>759</v>
      </c>
      <c r="D515" s="10" t="s">
        <v>695</v>
      </c>
      <c r="E515" s="11">
        <v>0</v>
      </c>
      <c r="F515" s="11">
        <v>3</v>
      </c>
      <c r="G515" s="11"/>
      <c r="H515" s="11"/>
      <c r="I515" s="11">
        <f t="shared" si="869"/>
        <v>0</v>
      </c>
      <c r="J515" s="11">
        <f t="shared" si="870"/>
        <v>3</v>
      </c>
      <c r="K515" s="12">
        <v>272.72000000000003</v>
      </c>
      <c r="L515" s="12">
        <v>1.07</v>
      </c>
      <c r="M515" s="12">
        <v>3.21</v>
      </c>
      <c r="N515" s="12">
        <v>0</v>
      </c>
      <c r="O515" s="12">
        <v>0</v>
      </c>
      <c r="P515" s="12">
        <v>0</v>
      </c>
      <c r="Q515" s="12">
        <v>0</v>
      </c>
      <c r="R515" s="12">
        <v>0</v>
      </c>
      <c r="S515" s="12">
        <v>0</v>
      </c>
      <c r="T515" s="13">
        <v>0</v>
      </c>
      <c r="V515" s="12">
        <v>1.07</v>
      </c>
      <c r="W515" s="12">
        <v>0</v>
      </c>
    </row>
    <row r="516" spans="1:32" ht="15" thickBot="1" x14ac:dyDescent="0.35">
      <c r="A516" s="58"/>
      <c r="B516" s="59" t="s">
        <v>760</v>
      </c>
      <c r="C516" s="60" t="s">
        <v>761</v>
      </c>
      <c r="D516" s="60"/>
      <c r="E516" s="61"/>
      <c r="F516" s="61"/>
      <c r="G516" s="61"/>
      <c r="H516" s="61"/>
      <c r="I516" s="61"/>
      <c r="J516" s="61"/>
      <c r="K516" s="62"/>
      <c r="L516" s="62"/>
      <c r="M516" s="62">
        <v>88148.89</v>
      </c>
      <c r="N516" s="62">
        <v>14646.04</v>
      </c>
      <c r="O516" s="62">
        <v>537.72</v>
      </c>
      <c r="P516" s="62">
        <v>0</v>
      </c>
      <c r="Q516" s="62">
        <v>0</v>
      </c>
      <c r="R516" s="62">
        <v>181.74936</v>
      </c>
      <c r="S516" s="62">
        <v>589.96487520000005</v>
      </c>
      <c r="T516" s="62">
        <v>183.320792928</v>
      </c>
      <c r="V516" s="62"/>
      <c r="W516" s="62">
        <v>18745.96</v>
      </c>
    </row>
    <row r="517" spans="1:32" ht="20.5" thickBot="1" x14ac:dyDescent="0.25">
      <c r="A517" s="8">
        <v>190</v>
      </c>
      <c r="B517" s="9" t="s">
        <v>762</v>
      </c>
      <c r="C517" s="10" t="s">
        <v>763</v>
      </c>
      <c r="D517" s="10" t="s">
        <v>764</v>
      </c>
      <c r="E517" s="11">
        <v>0</v>
      </c>
      <c r="F517" s="11">
        <v>4</v>
      </c>
      <c r="G517" s="11"/>
      <c r="H517" s="11"/>
      <c r="I517" s="11">
        <f t="shared" si="869"/>
        <v>0</v>
      </c>
      <c r="J517" s="11">
        <f t="shared" si="870"/>
        <v>4</v>
      </c>
      <c r="K517" s="12">
        <v>12650.89</v>
      </c>
      <c r="L517" s="12"/>
      <c r="M517" s="12"/>
      <c r="N517" s="12"/>
      <c r="O517" s="12"/>
      <c r="P517" s="12"/>
      <c r="Q517" s="12"/>
      <c r="R517" s="12"/>
      <c r="S517" s="12"/>
      <c r="T517" s="13"/>
      <c r="V517" s="12"/>
      <c r="W517" s="12">
        <v>0</v>
      </c>
    </row>
    <row r="518" spans="1:32" ht="20.5" thickBot="1" x14ac:dyDescent="0.25">
      <c r="A518" s="8">
        <v>191</v>
      </c>
      <c r="B518" s="9" t="s">
        <v>765</v>
      </c>
      <c r="C518" s="10" t="s">
        <v>766</v>
      </c>
      <c r="D518" s="10" t="s">
        <v>41</v>
      </c>
      <c r="E518" s="11">
        <v>0</v>
      </c>
      <c r="F518" s="11">
        <v>1</v>
      </c>
      <c r="G518" s="11"/>
      <c r="H518" s="11"/>
      <c r="I518" s="11">
        <f t="shared" si="869"/>
        <v>0</v>
      </c>
      <c r="J518" s="11">
        <f t="shared" si="870"/>
        <v>1</v>
      </c>
      <c r="K518" s="12">
        <v>3786.64</v>
      </c>
      <c r="L518" s="12"/>
      <c r="M518" s="12"/>
      <c r="N518" s="12"/>
      <c r="O518" s="12"/>
      <c r="P518" s="12"/>
      <c r="Q518" s="12"/>
      <c r="R518" s="12"/>
      <c r="S518" s="12"/>
      <c r="T518" s="13"/>
      <c r="V518" s="12"/>
      <c r="W518" s="12">
        <v>0</v>
      </c>
    </row>
    <row r="519" spans="1:32" ht="20.5" thickBot="1" x14ac:dyDescent="0.25">
      <c r="A519" s="8">
        <v>192</v>
      </c>
      <c r="B519" s="9" t="s">
        <v>767</v>
      </c>
      <c r="C519" s="10" t="s">
        <v>768</v>
      </c>
      <c r="D519" s="10" t="s">
        <v>764</v>
      </c>
      <c r="E519" s="11">
        <v>0</v>
      </c>
      <c r="F519" s="11">
        <v>5</v>
      </c>
      <c r="G519" s="11"/>
      <c r="H519" s="11"/>
      <c r="I519" s="11">
        <f t="shared" si="869"/>
        <v>0</v>
      </c>
      <c r="J519" s="11">
        <f t="shared" si="870"/>
        <v>5</v>
      </c>
      <c r="K519" s="12">
        <v>1485.47</v>
      </c>
      <c r="L519" s="12">
        <v>1604.92</v>
      </c>
      <c r="M519" s="12">
        <v>8024.6</v>
      </c>
      <c r="N519" s="12">
        <v>7252.8</v>
      </c>
      <c r="O519" s="12">
        <v>278.02499999999998</v>
      </c>
      <c r="P519" s="12">
        <v>0</v>
      </c>
      <c r="Q519" s="12">
        <v>0</v>
      </c>
      <c r="R519" s="12">
        <v>93.972449999999995</v>
      </c>
      <c r="S519" s="12">
        <v>305.03790900000001</v>
      </c>
      <c r="T519" s="13">
        <v>94.784950260000002</v>
      </c>
      <c r="V519" s="12">
        <v>2054.7199999999998</v>
      </c>
      <c r="W519" s="12">
        <v>9392.2000000000007</v>
      </c>
    </row>
    <row r="520" spans="1:32" ht="18" x14ac:dyDescent="0.2">
      <c r="A520" s="63"/>
      <c r="B520" s="64" t="s">
        <v>769</v>
      </c>
      <c r="C520" s="65" t="s">
        <v>770</v>
      </c>
      <c r="D520" s="65" t="s">
        <v>184</v>
      </c>
      <c r="E520" s="66">
        <v>0.02</v>
      </c>
      <c r="F520" s="66">
        <v>0.1</v>
      </c>
      <c r="G520" s="66"/>
      <c r="H520" s="66"/>
      <c r="I520" s="66">
        <f t="shared" si="869"/>
        <v>0</v>
      </c>
      <c r="J520" s="66">
        <f t="shared" si="870"/>
        <v>0.1</v>
      </c>
      <c r="K520" s="1">
        <v>156</v>
      </c>
      <c r="L520" s="1">
        <v>156</v>
      </c>
      <c r="M520" s="1">
        <v>15.6</v>
      </c>
      <c r="N520" s="1">
        <v>15.6</v>
      </c>
      <c r="O520" s="1"/>
      <c r="P520" s="1"/>
      <c r="Q520" s="1"/>
      <c r="R520" s="1"/>
      <c r="S520" s="1"/>
      <c r="T520" s="1"/>
      <c r="V520" s="1">
        <v>464</v>
      </c>
      <c r="W520" s="1">
        <v>46.4</v>
      </c>
      <c r="X520" s="15">
        <f t="shared" ref="X520:X522" si="1012">V520/L520</f>
        <v>2.9743589743589745</v>
      </c>
      <c r="Y520" s="15">
        <f t="shared" ref="Y520:Y522" si="1013">X520-AF520</f>
        <v>2.948706962820141</v>
      </c>
      <c r="Z520" s="16">
        <f t="shared" ref="Z520:Z522" si="1014">K520*Y520</f>
        <v>459.99828619994202</v>
      </c>
      <c r="AA520" s="16">
        <f t="shared" ref="AA520:AA522" si="1015">Z520-K520</f>
        <v>303.99828619994202</v>
      </c>
      <c r="AB520" s="16">
        <f t="shared" ref="AB520:AB522" si="1016">J520*AA520</f>
        <v>30.399828619994203</v>
      </c>
      <c r="AC520" s="15">
        <f t="shared" ref="AC520:AC526" si="1017">104.584835545197%-100%</f>
        <v>4.5848355451969969E-2</v>
      </c>
      <c r="AD520" s="15">
        <f t="shared" ref="AD520:AD526" si="1018">101.199262415129%-100%</f>
        <v>1.1992624151289988E-2</v>
      </c>
      <c r="AE520" s="15">
        <f t="shared" ref="AE520:AE526" si="1019">101.911505501324%-100%</f>
        <v>1.9115055013239957E-2</v>
      </c>
      <c r="AF520" s="15">
        <f t="shared" ref="AF520:AF522" si="1020">AVERAGE(AC520:AE520)</f>
        <v>2.5652011538833303E-2</v>
      </c>
    </row>
    <row r="521" spans="1:32" x14ac:dyDescent="0.2">
      <c r="A521" s="63"/>
      <c r="B521" s="64" t="s">
        <v>771</v>
      </c>
      <c r="C521" s="65" t="s">
        <v>772</v>
      </c>
      <c r="D521" s="65" t="s">
        <v>41</v>
      </c>
      <c r="E521" s="66">
        <v>1</v>
      </c>
      <c r="F521" s="66">
        <v>5</v>
      </c>
      <c r="G521" s="66"/>
      <c r="H521" s="66"/>
      <c r="I521" s="66">
        <f t="shared" si="869"/>
        <v>0</v>
      </c>
      <c r="J521" s="66">
        <f t="shared" si="870"/>
        <v>5</v>
      </c>
      <c r="K521" s="1">
        <v>1440</v>
      </c>
      <c r="L521" s="1">
        <v>1440</v>
      </c>
      <c r="M521" s="1">
        <v>7200</v>
      </c>
      <c r="N521" s="1">
        <v>7200</v>
      </c>
      <c r="O521" s="1"/>
      <c r="P521" s="1"/>
      <c r="Q521" s="1"/>
      <c r="R521" s="1"/>
      <c r="S521" s="1"/>
      <c r="T521" s="1"/>
      <c r="V521" s="1">
        <v>1860</v>
      </c>
      <c r="W521" s="1">
        <v>9300</v>
      </c>
      <c r="X521" s="15">
        <f t="shared" si="1012"/>
        <v>1.2916666666666667</v>
      </c>
      <c r="Y521" s="15">
        <f t="shared" si="1013"/>
        <v>1.2660146551278335</v>
      </c>
      <c r="Z521" s="16">
        <f t="shared" si="1014"/>
        <v>1823.0611033840803</v>
      </c>
      <c r="AA521" s="16">
        <f t="shared" si="1015"/>
        <v>383.0611033840803</v>
      </c>
      <c r="AB521" s="16">
        <f t="shared" si="1016"/>
        <v>1915.3055169204015</v>
      </c>
      <c r="AC521" s="15">
        <f t="shared" si="1017"/>
        <v>4.5848355451969969E-2</v>
      </c>
      <c r="AD521" s="15">
        <f t="shared" si="1018"/>
        <v>1.1992624151289988E-2</v>
      </c>
      <c r="AE521" s="15">
        <f t="shared" si="1019"/>
        <v>1.9115055013239957E-2</v>
      </c>
      <c r="AF521" s="15">
        <f t="shared" si="1020"/>
        <v>2.5652011538833303E-2</v>
      </c>
    </row>
    <row r="522" spans="1:32" ht="18.5" thickBot="1" x14ac:dyDescent="0.25">
      <c r="A522" s="63"/>
      <c r="B522" s="64" t="s">
        <v>773</v>
      </c>
      <c r="C522" s="65" t="s">
        <v>774</v>
      </c>
      <c r="D522" s="65" t="s">
        <v>184</v>
      </c>
      <c r="E522" s="66">
        <v>0.02</v>
      </c>
      <c r="F522" s="66">
        <v>0.1</v>
      </c>
      <c r="G522" s="66"/>
      <c r="H522" s="66"/>
      <c r="I522" s="66">
        <f t="shared" si="869"/>
        <v>0</v>
      </c>
      <c r="J522" s="66">
        <f t="shared" si="870"/>
        <v>0.1</v>
      </c>
      <c r="K522" s="1">
        <v>372</v>
      </c>
      <c r="L522" s="1">
        <v>372</v>
      </c>
      <c r="M522" s="1">
        <v>37.200000000000003</v>
      </c>
      <c r="N522" s="1">
        <v>37.200000000000003</v>
      </c>
      <c r="O522" s="1"/>
      <c r="P522" s="1"/>
      <c r="Q522" s="1"/>
      <c r="R522" s="1"/>
      <c r="S522" s="1"/>
      <c r="T522" s="1"/>
      <c r="V522" s="1">
        <v>458</v>
      </c>
      <c r="W522" s="1">
        <v>45.8</v>
      </c>
      <c r="X522" s="15">
        <f t="shared" si="1012"/>
        <v>1.2311827956989247</v>
      </c>
      <c r="Y522" s="15">
        <f t="shared" si="1013"/>
        <v>1.2055307841600915</v>
      </c>
      <c r="Z522" s="16">
        <f t="shared" si="1014"/>
        <v>448.45745170755407</v>
      </c>
      <c r="AA522" s="16">
        <f t="shared" si="1015"/>
        <v>76.457451707554071</v>
      </c>
      <c r="AB522" s="16">
        <f t="shared" si="1016"/>
        <v>7.6457451707554078</v>
      </c>
      <c r="AC522" s="15">
        <f t="shared" si="1017"/>
        <v>4.5848355451969969E-2</v>
      </c>
      <c r="AD522" s="15">
        <f t="shared" si="1018"/>
        <v>1.1992624151289988E-2</v>
      </c>
      <c r="AE522" s="15">
        <f t="shared" si="1019"/>
        <v>1.9115055013239957E-2</v>
      </c>
      <c r="AF522" s="15">
        <f t="shared" si="1020"/>
        <v>2.5652011538833303E-2</v>
      </c>
    </row>
    <row r="523" spans="1:32" ht="20.5" thickBot="1" x14ac:dyDescent="0.25">
      <c r="A523" s="8">
        <v>193</v>
      </c>
      <c r="B523" s="9" t="s">
        <v>775</v>
      </c>
      <c r="C523" s="10" t="s">
        <v>776</v>
      </c>
      <c r="D523" s="10" t="s">
        <v>764</v>
      </c>
      <c r="E523" s="11">
        <v>0</v>
      </c>
      <c r="F523" s="11">
        <v>4</v>
      </c>
      <c r="G523" s="11"/>
      <c r="H523" s="11"/>
      <c r="I523" s="11">
        <f t="shared" si="869"/>
        <v>0</v>
      </c>
      <c r="J523" s="11">
        <f t="shared" si="870"/>
        <v>4</v>
      </c>
      <c r="K523" s="12">
        <v>1640.73</v>
      </c>
      <c r="L523" s="12">
        <v>1774.92</v>
      </c>
      <c r="M523" s="12">
        <v>7099.68</v>
      </c>
      <c r="N523" s="12">
        <v>6482.24</v>
      </c>
      <c r="O523" s="12">
        <v>222.42</v>
      </c>
      <c r="P523" s="12">
        <v>0</v>
      </c>
      <c r="Q523" s="12">
        <v>0</v>
      </c>
      <c r="R523" s="12">
        <v>75.177959999999999</v>
      </c>
      <c r="S523" s="12">
        <v>244.03032719999999</v>
      </c>
      <c r="T523" s="13">
        <v>75.827960207999993</v>
      </c>
      <c r="V523" s="12">
        <v>2264.7199999999998</v>
      </c>
      <c r="W523" s="12">
        <v>8353.76</v>
      </c>
    </row>
    <row r="524" spans="1:32" ht="18" x14ac:dyDescent="0.2">
      <c r="A524" s="63"/>
      <c r="B524" s="64" t="s">
        <v>769</v>
      </c>
      <c r="C524" s="65" t="s">
        <v>770</v>
      </c>
      <c r="D524" s="65" t="s">
        <v>184</v>
      </c>
      <c r="E524" s="66">
        <v>0.02</v>
      </c>
      <c r="F524" s="66">
        <v>0.08</v>
      </c>
      <c r="G524" s="66"/>
      <c r="H524" s="66"/>
      <c r="I524" s="66">
        <f t="shared" si="869"/>
        <v>0</v>
      </c>
      <c r="J524" s="66">
        <f t="shared" si="870"/>
        <v>0.08</v>
      </c>
      <c r="K524" s="1">
        <v>156</v>
      </c>
      <c r="L524" s="1">
        <v>156</v>
      </c>
      <c r="M524" s="1">
        <v>12.48</v>
      </c>
      <c r="N524" s="1">
        <v>12.48</v>
      </c>
      <c r="O524" s="1"/>
      <c r="P524" s="1"/>
      <c r="Q524" s="1"/>
      <c r="R524" s="1"/>
      <c r="S524" s="1"/>
      <c r="T524" s="1"/>
      <c r="V524" s="1">
        <v>464</v>
      </c>
      <c r="W524" s="1">
        <v>37.119999999999997</v>
      </c>
      <c r="X524" s="15">
        <f t="shared" ref="X524:X526" si="1021">V524/L524</f>
        <v>2.9743589743589745</v>
      </c>
      <c r="Y524" s="15">
        <f t="shared" ref="Y524:Y526" si="1022">X524-AF524</f>
        <v>2.948706962820141</v>
      </c>
      <c r="Z524" s="16">
        <f t="shared" ref="Z524:Z526" si="1023">K524*Y524</f>
        <v>459.99828619994202</v>
      </c>
      <c r="AA524" s="16">
        <f t="shared" ref="AA524:AA526" si="1024">Z524-K524</f>
        <v>303.99828619994202</v>
      </c>
      <c r="AB524" s="16">
        <f t="shared" ref="AB524:AB526" si="1025">J524*AA524</f>
        <v>24.31986289599536</v>
      </c>
      <c r="AC524" s="15">
        <f t="shared" si="1017"/>
        <v>4.5848355451969969E-2</v>
      </c>
      <c r="AD524" s="15">
        <f t="shared" si="1018"/>
        <v>1.1992624151289988E-2</v>
      </c>
      <c r="AE524" s="15">
        <f t="shared" si="1019"/>
        <v>1.9115055013239957E-2</v>
      </c>
      <c r="AF524" s="15">
        <f t="shared" ref="AF524:AF526" si="1026">AVERAGE(AC524:AE524)</f>
        <v>2.5652011538833303E-2</v>
      </c>
    </row>
    <row r="525" spans="1:32" x14ac:dyDescent="0.2">
      <c r="A525" s="63"/>
      <c r="B525" s="64" t="s">
        <v>777</v>
      </c>
      <c r="C525" s="65" t="s">
        <v>778</v>
      </c>
      <c r="D525" s="65" t="s">
        <v>41</v>
      </c>
      <c r="E525" s="66">
        <v>1</v>
      </c>
      <c r="F525" s="66">
        <v>4</v>
      </c>
      <c r="G525" s="66"/>
      <c r="H525" s="66"/>
      <c r="I525" s="66">
        <f t="shared" si="869"/>
        <v>0</v>
      </c>
      <c r="J525" s="66">
        <f t="shared" si="870"/>
        <v>4</v>
      </c>
      <c r="K525" s="1">
        <v>1610</v>
      </c>
      <c r="L525" s="1">
        <v>1610</v>
      </c>
      <c r="M525" s="1">
        <v>6440</v>
      </c>
      <c r="N525" s="1">
        <v>6440</v>
      </c>
      <c r="O525" s="1"/>
      <c r="P525" s="1"/>
      <c r="Q525" s="1"/>
      <c r="R525" s="1"/>
      <c r="S525" s="1"/>
      <c r="T525" s="1"/>
      <c r="V525" s="1">
        <v>2070</v>
      </c>
      <c r="W525" s="1">
        <v>8280</v>
      </c>
      <c r="X525" s="15">
        <f t="shared" si="1021"/>
        <v>1.2857142857142858</v>
      </c>
      <c r="Y525" s="15">
        <f t="shared" si="1022"/>
        <v>1.2600622741754526</v>
      </c>
      <c r="Z525" s="16">
        <f t="shared" si="1023"/>
        <v>2028.7002614224787</v>
      </c>
      <c r="AA525" s="16">
        <f t="shared" si="1024"/>
        <v>418.70026142247866</v>
      </c>
      <c r="AB525" s="16">
        <f t="shared" si="1025"/>
        <v>1674.8010456899146</v>
      </c>
      <c r="AC525" s="15">
        <f t="shared" si="1017"/>
        <v>4.5848355451969969E-2</v>
      </c>
      <c r="AD525" s="15">
        <f t="shared" si="1018"/>
        <v>1.1992624151289988E-2</v>
      </c>
      <c r="AE525" s="15">
        <f t="shared" si="1019"/>
        <v>1.9115055013239957E-2</v>
      </c>
      <c r="AF525" s="15">
        <f t="shared" si="1026"/>
        <v>2.5652011538833303E-2</v>
      </c>
    </row>
    <row r="526" spans="1:32" ht="18.5" thickBot="1" x14ac:dyDescent="0.25">
      <c r="A526" s="63"/>
      <c r="B526" s="64" t="s">
        <v>773</v>
      </c>
      <c r="C526" s="65" t="s">
        <v>774</v>
      </c>
      <c r="D526" s="65" t="s">
        <v>184</v>
      </c>
      <c r="E526" s="66">
        <v>0.02</v>
      </c>
      <c r="F526" s="66">
        <v>0.08</v>
      </c>
      <c r="G526" s="66"/>
      <c r="H526" s="66"/>
      <c r="I526" s="66">
        <f t="shared" si="869"/>
        <v>0</v>
      </c>
      <c r="J526" s="66">
        <f t="shared" si="870"/>
        <v>0.08</v>
      </c>
      <c r="K526" s="1">
        <v>372</v>
      </c>
      <c r="L526" s="1">
        <v>372</v>
      </c>
      <c r="M526" s="1">
        <v>29.76</v>
      </c>
      <c r="N526" s="1">
        <v>29.76</v>
      </c>
      <c r="O526" s="1"/>
      <c r="P526" s="1"/>
      <c r="Q526" s="1"/>
      <c r="R526" s="1"/>
      <c r="S526" s="1"/>
      <c r="T526" s="1"/>
      <c r="V526" s="1">
        <v>458</v>
      </c>
      <c r="W526" s="1">
        <v>36.64</v>
      </c>
      <c r="X526" s="15">
        <f t="shared" si="1021"/>
        <v>1.2311827956989247</v>
      </c>
      <c r="Y526" s="15">
        <f t="shared" si="1022"/>
        <v>1.2055307841600915</v>
      </c>
      <c r="Z526" s="16">
        <f t="shared" si="1023"/>
        <v>448.45745170755407</v>
      </c>
      <c r="AA526" s="16">
        <f t="shared" si="1024"/>
        <v>76.457451707554071</v>
      </c>
      <c r="AB526" s="16">
        <f t="shared" si="1025"/>
        <v>6.1165961366043256</v>
      </c>
      <c r="AC526" s="15">
        <f t="shared" si="1017"/>
        <v>4.5848355451969969E-2</v>
      </c>
      <c r="AD526" s="15">
        <f t="shared" si="1018"/>
        <v>1.1992624151289988E-2</v>
      </c>
      <c r="AE526" s="15">
        <f t="shared" si="1019"/>
        <v>1.9115055013239957E-2</v>
      </c>
      <c r="AF526" s="15">
        <f t="shared" si="1026"/>
        <v>2.5652011538833303E-2</v>
      </c>
    </row>
    <row r="527" spans="1:32" ht="20.5" thickBot="1" x14ac:dyDescent="0.25">
      <c r="A527" s="8">
        <v>194</v>
      </c>
      <c r="B527" s="9" t="s">
        <v>779</v>
      </c>
      <c r="C527" s="10" t="s">
        <v>780</v>
      </c>
      <c r="D527" s="10" t="s">
        <v>764</v>
      </c>
      <c r="E527" s="11">
        <v>0</v>
      </c>
      <c r="F527" s="11">
        <v>1</v>
      </c>
      <c r="G527" s="11"/>
      <c r="H527" s="11"/>
      <c r="I527" s="11">
        <f t="shared" si="869"/>
        <v>0</v>
      </c>
      <c r="J527" s="11">
        <f t="shared" si="870"/>
        <v>1</v>
      </c>
      <c r="K527" s="12">
        <v>2727.55</v>
      </c>
      <c r="L527" s="12">
        <v>1014.48</v>
      </c>
      <c r="M527" s="12">
        <v>1014.48</v>
      </c>
      <c r="N527" s="12">
        <v>911</v>
      </c>
      <c r="O527" s="12">
        <v>37.274999999999999</v>
      </c>
      <c r="P527" s="12">
        <v>0</v>
      </c>
      <c r="Q527" s="12">
        <v>0</v>
      </c>
      <c r="R527" s="12">
        <v>12.59895</v>
      </c>
      <c r="S527" s="12">
        <v>40.896639</v>
      </c>
      <c r="T527" s="13">
        <v>12.70788246</v>
      </c>
      <c r="V527" s="12">
        <v>1116.5899999999999</v>
      </c>
      <c r="W527" s="12">
        <v>1000</v>
      </c>
    </row>
    <row r="528" spans="1:32" ht="15" thickBot="1" x14ac:dyDescent="0.25">
      <c r="A528" s="63"/>
      <c r="B528" s="64" t="s">
        <v>781</v>
      </c>
      <c r="C528" s="65" t="s">
        <v>782</v>
      </c>
      <c r="D528" s="65" t="s">
        <v>41</v>
      </c>
      <c r="E528" s="66">
        <v>1</v>
      </c>
      <c r="F528" s="66">
        <v>1</v>
      </c>
      <c r="G528" s="66"/>
      <c r="H528" s="66"/>
      <c r="I528" s="66">
        <f t="shared" si="869"/>
        <v>0</v>
      </c>
      <c r="J528" s="66">
        <f t="shared" si="870"/>
        <v>1</v>
      </c>
      <c r="K528" s="1">
        <v>911</v>
      </c>
      <c r="L528" s="1">
        <v>911</v>
      </c>
      <c r="M528" s="1">
        <v>911</v>
      </c>
      <c r="N528" s="1">
        <v>911</v>
      </c>
      <c r="O528" s="1"/>
      <c r="P528" s="1"/>
      <c r="Q528" s="1"/>
      <c r="R528" s="1"/>
      <c r="S528" s="1"/>
      <c r="T528" s="1"/>
      <c r="V528" s="1">
        <v>1000</v>
      </c>
      <c r="W528" s="1">
        <v>1000</v>
      </c>
      <c r="X528" s="15">
        <f t="shared" ref="X528" si="1027">V528/L528</f>
        <v>1.0976948408342482</v>
      </c>
      <c r="Y528" s="15">
        <f t="shared" ref="Y528" si="1028">X528-AF528</f>
        <v>1.0720428292954149</v>
      </c>
      <c r="Z528" s="16">
        <f t="shared" ref="Z528" si="1029">K528*Y528</f>
        <v>976.63101748812301</v>
      </c>
      <c r="AA528" s="16">
        <f t="shared" ref="AA528" si="1030">Z528-K528</f>
        <v>65.631017488123007</v>
      </c>
      <c r="AB528" s="16">
        <f t="shared" ref="AB528" si="1031">J528*AA528</f>
        <v>65.631017488123007</v>
      </c>
      <c r="AC528" s="15">
        <f t="shared" ref="AC528" si="1032">104.584835545197%-100%</f>
        <v>4.5848355451969969E-2</v>
      </c>
      <c r="AD528" s="15">
        <f t="shared" ref="AD528" si="1033">101.199262415129%-100%</f>
        <v>1.1992624151289988E-2</v>
      </c>
      <c r="AE528" s="15">
        <f t="shared" ref="AE528" si="1034">101.911505501324%-100%</f>
        <v>1.9115055013239957E-2</v>
      </c>
      <c r="AF528" s="15">
        <f t="shared" ref="AF528" si="1035">AVERAGE(AC528:AE528)</f>
        <v>2.5652011538833303E-2</v>
      </c>
    </row>
    <row r="529" spans="1:34" ht="20.5" thickBot="1" x14ac:dyDescent="0.25">
      <c r="A529" s="8">
        <v>195</v>
      </c>
      <c r="B529" s="9" t="s">
        <v>783</v>
      </c>
      <c r="C529" s="10" t="s">
        <v>784</v>
      </c>
      <c r="D529" s="10" t="s">
        <v>764</v>
      </c>
      <c r="E529" s="11">
        <v>0</v>
      </c>
      <c r="F529" s="11">
        <v>2</v>
      </c>
      <c r="G529" s="11"/>
      <c r="H529" s="11"/>
      <c r="I529" s="11">
        <f t="shared" ref="I529:I592" si="1036">H529*0.5</f>
        <v>0</v>
      </c>
      <c r="J529" s="11">
        <f t="shared" ref="J529:J592" si="1037">F529-G529-I529</f>
        <v>2</v>
      </c>
      <c r="K529" s="12">
        <v>1233.46</v>
      </c>
      <c r="L529" s="12">
        <v>1233.46</v>
      </c>
      <c r="M529" s="12">
        <v>2466.92</v>
      </c>
      <c r="N529" s="12">
        <v>0</v>
      </c>
      <c r="O529" s="12">
        <v>0</v>
      </c>
      <c r="P529" s="12">
        <v>0</v>
      </c>
      <c r="Q529" s="12">
        <v>0</v>
      </c>
      <c r="R529" s="12">
        <v>0</v>
      </c>
      <c r="S529" s="12">
        <v>0</v>
      </c>
      <c r="T529" s="13">
        <v>0</v>
      </c>
      <c r="V529" s="12">
        <v>1233.46</v>
      </c>
      <c r="W529" s="12">
        <v>0</v>
      </c>
    </row>
    <row r="530" spans="1:34" ht="30.5" thickBot="1" x14ac:dyDescent="0.25">
      <c r="A530" s="8">
        <v>196</v>
      </c>
      <c r="B530" s="9" t="s">
        <v>785</v>
      </c>
      <c r="C530" s="10" t="s">
        <v>786</v>
      </c>
      <c r="D530" s="10" t="s">
        <v>764</v>
      </c>
      <c r="E530" s="11">
        <v>0</v>
      </c>
      <c r="F530" s="11">
        <v>4</v>
      </c>
      <c r="G530" s="11"/>
      <c r="H530" s="11"/>
      <c r="I530" s="11">
        <f t="shared" si="1036"/>
        <v>0</v>
      </c>
      <c r="J530" s="11">
        <f t="shared" si="1037"/>
        <v>4</v>
      </c>
      <c r="K530" s="12">
        <v>709.16</v>
      </c>
      <c r="L530" s="12"/>
      <c r="M530" s="12"/>
      <c r="N530" s="12"/>
      <c r="O530" s="12"/>
      <c r="P530" s="12"/>
      <c r="Q530" s="12"/>
      <c r="R530" s="12"/>
      <c r="S530" s="12"/>
      <c r="T530" s="13"/>
      <c r="V530" s="12"/>
      <c r="W530" s="12">
        <v>0</v>
      </c>
    </row>
    <row r="531" spans="1:34" ht="20.5" thickBot="1" x14ac:dyDescent="0.25">
      <c r="A531" s="8">
        <v>197</v>
      </c>
      <c r="B531" s="9" t="s">
        <v>787</v>
      </c>
      <c r="C531" s="10" t="s">
        <v>788</v>
      </c>
      <c r="D531" s="10" t="s">
        <v>764</v>
      </c>
      <c r="E531" s="11">
        <v>0</v>
      </c>
      <c r="F531" s="11">
        <v>5</v>
      </c>
      <c r="G531" s="11"/>
      <c r="H531" s="11"/>
      <c r="I531" s="11">
        <f t="shared" si="1036"/>
        <v>0</v>
      </c>
      <c r="J531" s="11">
        <f t="shared" si="1037"/>
        <v>5</v>
      </c>
      <c r="K531" s="12">
        <v>1149.07</v>
      </c>
      <c r="L531" s="12"/>
      <c r="M531" s="12"/>
      <c r="N531" s="12"/>
      <c r="O531" s="12"/>
      <c r="P531" s="12"/>
      <c r="Q531" s="12"/>
      <c r="R531" s="12"/>
      <c r="S531" s="12"/>
      <c r="T531" s="13"/>
      <c r="V531" s="12"/>
      <c r="W531" s="12">
        <v>0</v>
      </c>
    </row>
    <row r="532" spans="1:34" ht="20.5" thickBot="1" x14ac:dyDescent="0.25">
      <c r="A532" s="8">
        <v>198</v>
      </c>
      <c r="B532" s="9" t="s">
        <v>789</v>
      </c>
      <c r="C532" s="10" t="s">
        <v>790</v>
      </c>
      <c r="D532" s="10" t="s">
        <v>764</v>
      </c>
      <c r="E532" s="11">
        <v>0</v>
      </c>
      <c r="F532" s="11">
        <v>5</v>
      </c>
      <c r="G532" s="11"/>
      <c r="H532" s="11"/>
      <c r="I532" s="11">
        <f t="shared" si="1036"/>
        <v>0</v>
      </c>
      <c r="J532" s="11">
        <f t="shared" si="1037"/>
        <v>5</v>
      </c>
      <c r="K532" s="12">
        <v>476.27</v>
      </c>
      <c r="L532" s="12"/>
      <c r="M532" s="12"/>
      <c r="N532" s="12"/>
      <c r="O532" s="12"/>
      <c r="P532" s="12"/>
      <c r="Q532" s="12"/>
      <c r="R532" s="12"/>
      <c r="S532" s="12"/>
      <c r="T532" s="13"/>
      <c r="V532" s="12"/>
      <c r="W532" s="12">
        <v>0</v>
      </c>
    </row>
    <row r="533" spans="1:34" ht="20.5" thickBot="1" x14ac:dyDescent="0.25">
      <c r="A533" s="8">
        <v>199</v>
      </c>
      <c r="B533" s="9" t="s">
        <v>791</v>
      </c>
      <c r="C533" s="10" t="s">
        <v>792</v>
      </c>
      <c r="D533" s="10" t="s">
        <v>764</v>
      </c>
      <c r="E533" s="11">
        <v>0</v>
      </c>
      <c r="F533" s="11">
        <v>1</v>
      </c>
      <c r="G533" s="11"/>
      <c r="H533" s="11"/>
      <c r="I533" s="11">
        <f t="shared" si="1036"/>
        <v>0</v>
      </c>
      <c r="J533" s="11">
        <f t="shared" si="1037"/>
        <v>1</v>
      </c>
      <c r="K533" s="12">
        <v>2365.2800000000002</v>
      </c>
      <c r="L533" s="12"/>
      <c r="M533" s="12"/>
      <c r="N533" s="12"/>
      <c r="O533" s="12"/>
      <c r="P533" s="12"/>
      <c r="Q533" s="12"/>
      <c r="R533" s="12"/>
      <c r="S533" s="12"/>
      <c r="T533" s="13"/>
      <c r="V533" s="12"/>
      <c r="W533" s="12">
        <v>0</v>
      </c>
    </row>
    <row r="534" spans="1:34" ht="20.5" thickBot="1" x14ac:dyDescent="0.25">
      <c r="A534" s="8">
        <v>200</v>
      </c>
      <c r="B534" s="9" t="s">
        <v>793</v>
      </c>
      <c r="C534" s="10" t="s">
        <v>794</v>
      </c>
      <c r="D534" s="10" t="s">
        <v>764</v>
      </c>
      <c r="E534" s="11">
        <v>0</v>
      </c>
      <c r="F534" s="11">
        <v>1</v>
      </c>
      <c r="G534" s="11"/>
      <c r="H534" s="11"/>
      <c r="I534" s="11">
        <f t="shared" si="1036"/>
        <v>0</v>
      </c>
      <c r="J534" s="11">
        <f t="shared" si="1037"/>
        <v>1</v>
      </c>
      <c r="K534" s="12">
        <v>1114.57</v>
      </c>
      <c r="L534" s="12"/>
      <c r="M534" s="12"/>
      <c r="N534" s="12"/>
      <c r="O534" s="12"/>
      <c r="P534" s="12"/>
      <c r="Q534" s="12"/>
      <c r="R534" s="12"/>
      <c r="S534" s="12"/>
      <c r="T534" s="13"/>
      <c r="V534" s="12"/>
      <c r="W534" s="12">
        <v>0</v>
      </c>
    </row>
    <row r="535" spans="1:34" ht="30.5" thickBot="1" x14ac:dyDescent="0.25">
      <c r="A535" s="8">
        <v>201</v>
      </c>
      <c r="B535" s="9" t="s">
        <v>795</v>
      </c>
      <c r="C535" s="10" t="s">
        <v>796</v>
      </c>
      <c r="D535" s="10" t="s">
        <v>764</v>
      </c>
      <c r="E535" s="11">
        <v>0</v>
      </c>
      <c r="F535" s="11">
        <v>1</v>
      </c>
      <c r="G535" s="11"/>
      <c r="H535" s="11"/>
      <c r="I535" s="11">
        <f t="shared" si="1036"/>
        <v>0</v>
      </c>
      <c r="J535" s="11">
        <f t="shared" si="1037"/>
        <v>1</v>
      </c>
      <c r="K535" s="12">
        <v>709.16</v>
      </c>
      <c r="L535" s="12"/>
      <c r="M535" s="12"/>
      <c r="N535" s="12"/>
      <c r="O535" s="12"/>
      <c r="P535" s="12"/>
      <c r="Q535" s="12"/>
      <c r="R535" s="12"/>
      <c r="S535" s="12"/>
      <c r="T535" s="13"/>
      <c r="V535" s="12"/>
      <c r="W535" s="12">
        <v>0</v>
      </c>
    </row>
    <row r="536" spans="1:34" ht="15" thickBot="1" x14ac:dyDescent="0.25">
      <c r="A536" s="8">
        <v>202</v>
      </c>
      <c r="B536" s="9" t="s">
        <v>797</v>
      </c>
      <c r="C536" s="10" t="s">
        <v>798</v>
      </c>
      <c r="D536" s="10" t="s">
        <v>695</v>
      </c>
      <c r="E536" s="11">
        <v>0</v>
      </c>
      <c r="F536" s="11">
        <v>3</v>
      </c>
      <c r="G536" s="11"/>
      <c r="H536" s="11"/>
      <c r="I536" s="11">
        <f t="shared" si="1036"/>
        <v>0</v>
      </c>
      <c r="J536" s="11">
        <f t="shared" si="1037"/>
        <v>3</v>
      </c>
      <c r="K536" s="12">
        <v>887.27</v>
      </c>
      <c r="L536" s="12">
        <v>0.22</v>
      </c>
      <c r="M536" s="12">
        <v>0.66</v>
      </c>
      <c r="N536" s="12">
        <v>0</v>
      </c>
      <c r="O536" s="12">
        <v>0</v>
      </c>
      <c r="P536" s="12">
        <v>0</v>
      </c>
      <c r="Q536" s="12">
        <v>0</v>
      </c>
      <c r="R536" s="12">
        <v>0</v>
      </c>
      <c r="S536" s="12">
        <v>0</v>
      </c>
      <c r="T536" s="13">
        <v>0</v>
      </c>
      <c r="V536" s="12">
        <v>0.22</v>
      </c>
      <c r="W536" s="12">
        <v>0</v>
      </c>
    </row>
    <row r="537" spans="1:34" ht="15" thickBot="1" x14ac:dyDescent="0.35">
      <c r="A537" s="58"/>
      <c r="B537" s="59" t="s">
        <v>799</v>
      </c>
      <c r="C537" s="60" t="s">
        <v>800</v>
      </c>
      <c r="D537" s="60"/>
      <c r="E537" s="61"/>
      <c r="F537" s="61"/>
      <c r="G537" s="61"/>
      <c r="H537" s="61"/>
      <c r="I537" s="61"/>
      <c r="J537" s="61"/>
      <c r="K537" s="62"/>
      <c r="L537" s="62"/>
      <c r="M537" s="62">
        <v>42063.69</v>
      </c>
      <c r="N537" s="62">
        <v>0</v>
      </c>
      <c r="O537" s="62">
        <v>0</v>
      </c>
      <c r="P537" s="62">
        <v>0</v>
      </c>
      <c r="Q537" s="62">
        <v>0</v>
      </c>
      <c r="R537" s="62">
        <v>0</v>
      </c>
      <c r="S537" s="62">
        <v>0</v>
      </c>
      <c r="T537" s="62">
        <v>0</v>
      </c>
      <c r="V537" s="62"/>
      <c r="W537" s="62">
        <v>0</v>
      </c>
    </row>
    <row r="538" spans="1:34" ht="30.5" thickBot="1" x14ac:dyDescent="0.25">
      <c r="A538" s="8">
        <v>203</v>
      </c>
      <c r="B538" s="9" t="s">
        <v>801</v>
      </c>
      <c r="C538" s="10" t="s">
        <v>802</v>
      </c>
      <c r="D538" s="10" t="s">
        <v>803</v>
      </c>
      <c r="E538" s="11">
        <v>0</v>
      </c>
      <c r="F538" s="11">
        <v>1</v>
      </c>
      <c r="G538" s="11"/>
      <c r="H538" s="11"/>
      <c r="I538" s="11">
        <f t="shared" si="1036"/>
        <v>0</v>
      </c>
      <c r="J538" s="11">
        <f t="shared" si="1037"/>
        <v>1</v>
      </c>
      <c r="K538" s="12">
        <v>42046.95</v>
      </c>
      <c r="L538" s="12"/>
      <c r="M538" s="12"/>
      <c r="N538" s="12"/>
      <c r="O538" s="12"/>
      <c r="P538" s="12"/>
      <c r="Q538" s="12"/>
      <c r="R538" s="12"/>
      <c r="S538" s="12"/>
      <c r="T538" s="13"/>
      <c r="V538" s="12"/>
      <c r="W538" s="12">
        <v>0</v>
      </c>
    </row>
    <row r="539" spans="1:34" ht="15" thickBot="1" x14ac:dyDescent="0.25">
      <c r="A539" s="8">
        <v>204</v>
      </c>
      <c r="B539" s="9" t="s">
        <v>804</v>
      </c>
      <c r="C539" s="10" t="s">
        <v>805</v>
      </c>
      <c r="D539" s="10" t="s">
        <v>695</v>
      </c>
      <c r="E539" s="11">
        <v>0</v>
      </c>
      <c r="F539" s="11">
        <v>3</v>
      </c>
      <c r="G539" s="11"/>
      <c r="H539" s="11"/>
      <c r="I539" s="11">
        <f t="shared" si="1036"/>
        <v>0</v>
      </c>
      <c r="J539" s="11">
        <f t="shared" si="1037"/>
        <v>3</v>
      </c>
      <c r="K539" s="12">
        <v>420.47</v>
      </c>
      <c r="L539" s="12">
        <v>5.58</v>
      </c>
      <c r="M539" s="12">
        <v>16.739999999999998</v>
      </c>
      <c r="N539" s="12">
        <v>0</v>
      </c>
      <c r="O539" s="12">
        <v>0</v>
      </c>
      <c r="P539" s="12">
        <v>0</v>
      </c>
      <c r="Q539" s="12">
        <v>0</v>
      </c>
      <c r="R539" s="12">
        <v>0</v>
      </c>
      <c r="S539" s="12">
        <v>0</v>
      </c>
      <c r="T539" s="13">
        <v>0</v>
      </c>
      <c r="V539" s="12">
        <v>5.58</v>
      </c>
      <c r="W539" s="12">
        <v>0</v>
      </c>
    </row>
    <row r="540" spans="1:34" ht="15" thickBot="1" x14ac:dyDescent="0.35">
      <c r="A540" s="58"/>
      <c r="B540" s="59" t="s">
        <v>806</v>
      </c>
      <c r="C540" s="60" t="s">
        <v>807</v>
      </c>
      <c r="D540" s="60"/>
      <c r="E540" s="61"/>
      <c r="F540" s="61"/>
      <c r="G540" s="61"/>
      <c r="H540" s="61"/>
      <c r="I540" s="61"/>
      <c r="J540" s="61"/>
      <c r="K540" s="62"/>
      <c r="L540" s="62"/>
      <c r="M540" s="62">
        <v>632498.25</v>
      </c>
      <c r="N540" s="62">
        <v>102918.3548595</v>
      </c>
      <c r="O540" s="62">
        <v>87725.453710000002</v>
      </c>
      <c r="P540" s="62">
        <v>0</v>
      </c>
      <c r="Q540" s="62">
        <v>0</v>
      </c>
      <c r="R540" s="62">
        <v>29651.20335398</v>
      </c>
      <c r="S540" s="62">
        <v>96248.858792463594</v>
      </c>
      <c r="T540" s="62">
        <v>29907.5722199021</v>
      </c>
      <c r="V540" s="62"/>
      <c r="W540" s="62">
        <v>148925.1210665</v>
      </c>
    </row>
    <row r="541" spans="1:34" ht="20.5" thickBot="1" x14ac:dyDescent="0.25">
      <c r="A541" s="8">
        <v>205</v>
      </c>
      <c r="B541" s="9" t="s">
        <v>808</v>
      </c>
      <c r="C541" s="10" t="s">
        <v>809</v>
      </c>
      <c r="D541" s="10" t="s">
        <v>38</v>
      </c>
      <c r="E541" s="11">
        <v>0</v>
      </c>
      <c r="F541" s="11">
        <v>9.92</v>
      </c>
      <c r="G541" s="11"/>
      <c r="H541" s="11"/>
      <c r="I541" s="11">
        <f t="shared" si="1036"/>
        <v>0</v>
      </c>
      <c r="J541" s="11">
        <f t="shared" si="1037"/>
        <v>9.92</v>
      </c>
      <c r="K541" s="12">
        <v>2110.4</v>
      </c>
      <c r="L541" s="12"/>
      <c r="M541" s="12"/>
      <c r="N541" s="12"/>
      <c r="O541" s="12"/>
      <c r="P541" s="12"/>
      <c r="Q541" s="12"/>
      <c r="R541" s="12"/>
      <c r="S541" s="12"/>
      <c r="T541" s="13"/>
      <c r="V541" s="12"/>
      <c r="W541" s="12">
        <v>0</v>
      </c>
    </row>
    <row r="542" spans="1:34" ht="20.5" thickBot="1" x14ac:dyDescent="0.25">
      <c r="A542" s="8">
        <v>206</v>
      </c>
      <c r="B542" s="9" t="s">
        <v>810</v>
      </c>
      <c r="C542" s="10" t="s">
        <v>811</v>
      </c>
      <c r="D542" s="10" t="s">
        <v>38</v>
      </c>
      <c r="E542" s="11">
        <v>0</v>
      </c>
      <c r="F542" s="11">
        <v>3.12</v>
      </c>
      <c r="G542" s="11"/>
      <c r="H542" s="11"/>
      <c r="I542" s="11">
        <f t="shared" si="1036"/>
        <v>0</v>
      </c>
      <c r="J542" s="11">
        <f t="shared" si="1037"/>
        <v>3.12</v>
      </c>
      <c r="K542" s="12">
        <v>990.22</v>
      </c>
      <c r="L542" s="12"/>
      <c r="M542" s="12"/>
      <c r="N542" s="12"/>
      <c r="O542" s="12"/>
      <c r="P542" s="12"/>
      <c r="Q542" s="12"/>
      <c r="R542" s="12"/>
      <c r="S542" s="12"/>
      <c r="T542" s="13"/>
      <c r="V542" s="12"/>
      <c r="W542" s="12">
        <v>0</v>
      </c>
    </row>
    <row r="543" spans="1:34" ht="15" thickBot="1" x14ac:dyDescent="0.25">
      <c r="A543" s="8">
        <v>207</v>
      </c>
      <c r="B543" s="9" t="s">
        <v>812</v>
      </c>
      <c r="C543" s="10" t="s">
        <v>813</v>
      </c>
      <c r="D543" s="10" t="s">
        <v>38</v>
      </c>
      <c r="E543" s="11">
        <v>0</v>
      </c>
      <c r="F543" s="11">
        <v>13.04</v>
      </c>
      <c r="G543" s="11"/>
      <c r="H543" s="11"/>
      <c r="I543" s="11">
        <f t="shared" si="1036"/>
        <v>0</v>
      </c>
      <c r="J543" s="11">
        <f t="shared" si="1037"/>
        <v>13.04</v>
      </c>
      <c r="K543" s="12">
        <v>29.9</v>
      </c>
      <c r="L543" s="12">
        <v>25.87</v>
      </c>
      <c r="M543" s="12">
        <v>337.34</v>
      </c>
      <c r="N543" s="12">
        <v>142.136</v>
      </c>
      <c r="O543" s="12">
        <v>70.311679999999996</v>
      </c>
      <c r="P543" s="12">
        <v>0</v>
      </c>
      <c r="Q543" s="12">
        <v>0</v>
      </c>
      <c r="R543" s="12">
        <v>23.76534784</v>
      </c>
      <c r="S543" s="12">
        <v>77.143162828800001</v>
      </c>
      <c r="T543" s="13">
        <v>23.970826693631999</v>
      </c>
      <c r="V543" s="12">
        <v>35.29</v>
      </c>
      <c r="W543" s="12">
        <v>237.328</v>
      </c>
    </row>
    <row r="544" spans="1:34" ht="15" thickBot="1" x14ac:dyDescent="0.25">
      <c r="A544" s="63"/>
      <c r="B544" s="64" t="s">
        <v>814</v>
      </c>
      <c r="C544" s="65" t="s">
        <v>815</v>
      </c>
      <c r="D544" s="65" t="s">
        <v>98</v>
      </c>
      <c r="E544" s="66">
        <v>0.1</v>
      </c>
      <c r="F544" s="66">
        <v>1.304</v>
      </c>
      <c r="G544" s="66"/>
      <c r="H544" s="66"/>
      <c r="I544" s="66">
        <f t="shared" si="1036"/>
        <v>0</v>
      </c>
      <c r="J544" s="66">
        <f t="shared" si="1037"/>
        <v>1.304</v>
      </c>
      <c r="K544" s="1">
        <v>109</v>
      </c>
      <c r="L544" s="1">
        <v>109</v>
      </c>
      <c r="M544" s="1">
        <v>142.136</v>
      </c>
      <c r="N544" s="1">
        <v>142.136</v>
      </c>
      <c r="O544" s="1"/>
      <c r="P544" s="1"/>
      <c r="Q544" s="1"/>
      <c r="R544" s="1"/>
      <c r="S544" s="1"/>
      <c r="T544" s="1"/>
      <c r="V544" s="1">
        <v>182</v>
      </c>
      <c r="W544" s="1">
        <v>237.328</v>
      </c>
      <c r="X544" s="15">
        <f t="shared" ref="X544" si="1038">V544/L544</f>
        <v>1.6697247706422018</v>
      </c>
      <c r="Y544" s="15">
        <f t="shared" ref="Y544" si="1039">X544-AF544</f>
        <v>1.6440727591033686</v>
      </c>
      <c r="Z544" s="16">
        <f t="shared" ref="Z544" si="1040">K544*Y544</f>
        <v>179.20393074226718</v>
      </c>
      <c r="AA544" s="16">
        <f t="shared" ref="AA544" si="1041">Z544-K544</f>
        <v>70.203930742267175</v>
      </c>
      <c r="AB544" s="16">
        <f t="shared" ref="AB544" si="1042">J544*AA544</f>
        <v>91.545925687916395</v>
      </c>
      <c r="AC544" s="15">
        <f t="shared" ref="AC544:AC559" si="1043">104.584835545197%-100%</f>
        <v>4.5848355451969969E-2</v>
      </c>
      <c r="AD544" s="15">
        <f t="shared" ref="AD544:AD559" si="1044">101.199262415129%-100%</f>
        <v>1.1992624151289988E-2</v>
      </c>
      <c r="AE544" s="15">
        <f t="shared" ref="AE544:AE559" si="1045">101.911505501324%-100%</f>
        <v>1.9115055013239957E-2</v>
      </c>
      <c r="AF544" s="15">
        <f t="shared" ref="AF544" si="1046">AVERAGE(AC544:AE544)</f>
        <v>2.5652011538833303E-2</v>
      </c>
      <c r="AH544" s="21"/>
    </row>
    <row r="545" spans="1:34" ht="20.5" thickBot="1" x14ac:dyDescent="0.25">
      <c r="A545" s="8">
        <v>208</v>
      </c>
      <c r="B545" s="9" t="s">
        <v>816</v>
      </c>
      <c r="C545" s="10" t="s">
        <v>817</v>
      </c>
      <c r="D545" s="10" t="s">
        <v>38</v>
      </c>
      <c r="E545" s="11">
        <v>0</v>
      </c>
      <c r="F545" s="11">
        <v>116.5</v>
      </c>
      <c r="G545" s="11"/>
      <c r="H545" s="11"/>
      <c r="I545" s="11">
        <f t="shared" si="1036"/>
        <v>0</v>
      </c>
      <c r="J545" s="11">
        <f t="shared" si="1037"/>
        <v>116.5</v>
      </c>
      <c r="K545" s="12">
        <v>715.35</v>
      </c>
      <c r="L545" s="12">
        <v>646.34</v>
      </c>
      <c r="M545" s="12">
        <v>75298.61</v>
      </c>
      <c r="N545" s="12">
        <v>22764.5826595</v>
      </c>
      <c r="O545" s="12">
        <v>18923.654200000001</v>
      </c>
      <c r="P545" s="12">
        <v>0</v>
      </c>
      <c r="Q545" s="12">
        <v>0</v>
      </c>
      <c r="R545" s="12">
        <v>6396.1951196</v>
      </c>
      <c r="S545" s="12">
        <v>20762.276442072001</v>
      </c>
      <c r="T545" s="13">
        <v>6451.4976066340796</v>
      </c>
      <c r="V545" s="12">
        <v>828.02</v>
      </c>
      <c r="W545" s="12">
        <v>36464.658556499999</v>
      </c>
    </row>
    <row r="546" spans="1:34" x14ac:dyDescent="0.2">
      <c r="A546" s="63"/>
      <c r="B546" s="64" t="s">
        <v>818</v>
      </c>
      <c r="C546" s="65" t="s">
        <v>819</v>
      </c>
      <c r="D546" s="65" t="s">
        <v>38</v>
      </c>
      <c r="E546" s="66">
        <v>1.05</v>
      </c>
      <c r="F546" s="66">
        <v>122.325</v>
      </c>
      <c r="G546" s="66"/>
      <c r="H546" s="66"/>
      <c r="I546" s="66">
        <f t="shared" si="1036"/>
        <v>0</v>
      </c>
      <c r="J546" s="66">
        <f t="shared" si="1037"/>
        <v>122.325</v>
      </c>
      <c r="K546" s="1">
        <v>59.8</v>
      </c>
      <c r="L546" s="1">
        <v>59.8</v>
      </c>
      <c r="M546" s="1">
        <v>7315.0349999999999</v>
      </c>
      <c r="N546" s="1">
        <v>7315.0349999999999</v>
      </c>
      <c r="O546" s="1"/>
      <c r="P546" s="1"/>
      <c r="Q546" s="1"/>
      <c r="R546" s="1"/>
      <c r="S546" s="1"/>
      <c r="T546" s="1"/>
      <c r="V546" s="1">
        <v>69</v>
      </c>
      <c r="W546" s="1">
        <v>8440.4249999999993</v>
      </c>
      <c r="X546" s="15">
        <f t="shared" ref="X546:X559" si="1047">V546/L546</f>
        <v>1.153846153846154</v>
      </c>
      <c r="Y546" s="15">
        <f t="shared" ref="Y546:Y559" si="1048">X546-AF546</f>
        <v>1.1281941423073207</v>
      </c>
      <c r="Z546" s="16">
        <f t="shared" ref="Z546:Z559" si="1049">K546*Y546</f>
        <v>67.466009709977783</v>
      </c>
      <c r="AA546" s="16">
        <f t="shared" ref="AA546:AA559" si="1050">Z546-K546</f>
        <v>7.6660097099777857</v>
      </c>
      <c r="AB546" s="16">
        <f t="shared" ref="AB546:AB559" si="1051">J546*AA546</f>
        <v>937.74463777303265</v>
      </c>
      <c r="AC546" s="15">
        <f t="shared" si="1043"/>
        <v>4.5848355451969969E-2</v>
      </c>
      <c r="AD546" s="15">
        <f t="shared" si="1044"/>
        <v>1.1992624151289988E-2</v>
      </c>
      <c r="AE546" s="15">
        <f t="shared" si="1045"/>
        <v>1.9115055013239957E-2</v>
      </c>
      <c r="AF546" s="15">
        <f t="shared" ref="AF546:AF559" si="1052">AVERAGE(AC546:AE546)</f>
        <v>2.5652011538833303E-2</v>
      </c>
      <c r="AH546" s="21"/>
    </row>
    <row r="547" spans="1:34" ht="18" x14ac:dyDescent="0.2">
      <c r="A547" s="63"/>
      <c r="B547" s="64" t="s">
        <v>820</v>
      </c>
      <c r="C547" s="65" t="s">
        <v>821</v>
      </c>
      <c r="D547" s="65" t="s">
        <v>184</v>
      </c>
      <c r="E547" s="66">
        <v>0.17</v>
      </c>
      <c r="F547" s="66">
        <v>19.805</v>
      </c>
      <c r="G547" s="66"/>
      <c r="H547" s="66"/>
      <c r="I547" s="66">
        <f t="shared" si="1036"/>
        <v>0</v>
      </c>
      <c r="J547" s="66">
        <f t="shared" si="1037"/>
        <v>19.805</v>
      </c>
      <c r="K547" s="1">
        <v>20.8</v>
      </c>
      <c r="L547" s="1">
        <v>20.8</v>
      </c>
      <c r="M547" s="1">
        <v>411.94400000000002</v>
      </c>
      <c r="N547" s="1">
        <v>411.94400000000002</v>
      </c>
      <c r="O547" s="1"/>
      <c r="P547" s="1"/>
      <c r="Q547" s="1"/>
      <c r="R547" s="1"/>
      <c r="S547" s="1"/>
      <c r="T547" s="1"/>
      <c r="V547" s="1">
        <v>33.9</v>
      </c>
      <c r="W547" s="1">
        <v>671.3895</v>
      </c>
      <c r="X547" s="15">
        <f t="shared" si="1047"/>
        <v>1.6298076923076923</v>
      </c>
      <c r="Y547" s="15">
        <f t="shared" si="1048"/>
        <v>1.6041556807688591</v>
      </c>
      <c r="Z547" s="16">
        <f t="shared" si="1049"/>
        <v>33.366438159992271</v>
      </c>
      <c r="AA547" s="16">
        <f t="shared" si="1050"/>
        <v>12.56643815999227</v>
      </c>
      <c r="AB547" s="16">
        <f t="shared" si="1051"/>
        <v>248.87830775864691</v>
      </c>
      <c r="AC547" s="15">
        <f t="shared" si="1043"/>
        <v>4.5848355451969969E-2</v>
      </c>
      <c r="AD547" s="15">
        <f t="shared" si="1044"/>
        <v>1.1992624151289988E-2</v>
      </c>
      <c r="AE547" s="15">
        <f t="shared" si="1045"/>
        <v>1.9115055013239957E-2</v>
      </c>
      <c r="AF547" s="15">
        <f t="shared" si="1052"/>
        <v>2.5652011538833303E-2</v>
      </c>
      <c r="AH547" s="21"/>
    </row>
    <row r="548" spans="1:34" ht="18" x14ac:dyDescent="0.2">
      <c r="A548" s="63"/>
      <c r="B548" s="64" t="s">
        <v>822</v>
      </c>
      <c r="C548" s="65" t="s">
        <v>823</v>
      </c>
      <c r="D548" s="65" t="s">
        <v>184</v>
      </c>
      <c r="E548" s="66">
        <v>1.4999999999999999E-2</v>
      </c>
      <c r="F548" s="66">
        <v>1.7475000000000001</v>
      </c>
      <c r="G548" s="66"/>
      <c r="H548" s="66"/>
      <c r="I548" s="66">
        <f t="shared" si="1036"/>
        <v>0</v>
      </c>
      <c r="J548" s="66">
        <f t="shared" si="1037"/>
        <v>1.7475000000000001</v>
      </c>
      <c r="K548" s="1">
        <v>284</v>
      </c>
      <c r="L548" s="1">
        <v>284</v>
      </c>
      <c r="M548" s="1">
        <v>496.29</v>
      </c>
      <c r="N548" s="1">
        <v>496.29</v>
      </c>
      <c r="O548" s="1"/>
      <c r="P548" s="1"/>
      <c r="Q548" s="1"/>
      <c r="R548" s="1"/>
      <c r="S548" s="1"/>
      <c r="T548" s="1"/>
      <c r="V548" s="1">
        <v>323</v>
      </c>
      <c r="W548" s="1">
        <v>564.4425</v>
      </c>
      <c r="X548" s="15">
        <f t="shared" si="1047"/>
        <v>1.1373239436619718</v>
      </c>
      <c r="Y548" s="15">
        <f t="shared" si="1048"/>
        <v>1.1116719321231385</v>
      </c>
      <c r="Z548" s="16">
        <f t="shared" si="1049"/>
        <v>315.71482872297133</v>
      </c>
      <c r="AA548" s="16">
        <f t="shared" si="1050"/>
        <v>31.714828722971333</v>
      </c>
      <c r="AB548" s="16">
        <f t="shared" si="1051"/>
        <v>55.421663193392405</v>
      </c>
      <c r="AC548" s="15">
        <f t="shared" si="1043"/>
        <v>4.5848355451969969E-2</v>
      </c>
      <c r="AD548" s="15">
        <f t="shared" si="1044"/>
        <v>1.1992624151289988E-2</v>
      </c>
      <c r="AE548" s="15">
        <f t="shared" si="1045"/>
        <v>1.9115055013239957E-2</v>
      </c>
      <c r="AF548" s="15">
        <f t="shared" si="1052"/>
        <v>2.5652011538833303E-2</v>
      </c>
      <c r="AH548" s="21"/>
    </row>
    <row r="549" spans="1:34" x14ac:dyDescent="0.2">
      <c r="A549" s="63"/>
      <c r="B549" s="64" t="s">
        <v>824</v>
      </c>
      <c r="C549" s="65" t="s">
        <v>825</v>
      </c>
      <c r="D549" s="65" t="s">
        <v>95</v>
      </c>
      <c r="E549" s="66">
        <v>0.90908999999999995</v>
      </c>
      <c r="F549" s="66">
        <v>105.908985</v>
      </c>
      <c r="G549" s="66"/>
      <c r="H549" s="66"/>
      <c r="I549" s="66">
        <f t="shared" si="1036"/>
        <v>0</v>
      </c>
      <c r="J549" s="66">
        <f t="shared" si="1037"/>
        <v>105.908985</v>
      </c>
      <c r="K549" s="1">
        <v>2.7</v>
      </c>
      <c r="L549" s="1">
        <v>2.7</v>
      </c>
      <c r="M549" s="1">
        <v>285.95425949999998</v>
      </c>
      <c r="N549" s="1">
        <v>285.95425949999998</v>
      </c>
      <c r="O549" s="1"/>
      <c r="P549" s="1"/>
      <c r="Q549" s="1"/>
      <c r="R549" s="1"/>
      <c r="S549" s="1"/>
      <c r="T549" s="1"/>
      <c r="V549" s="1">
        <v>2.9</v>
      </c>
      <c r="W549" s="1">
        <v>307.1360565</v>
      </c>
      <c r="X549" s="15">
        <f t="shared" si="1047"/>
        <v>1.074074074074074</v>
      </c>
      <c r="Y549" s="15">
        <f t="shared" si="1048"/>
        <v>1.0484220625352407</v>
      </c>
      <c r="Z549" s="16">
        <f t="shared" si="1049"/>
        <v>2.83073956884515</v>
      </c>
      <c r="AA549" s="16">
        <f t="shared" si="1050"/>
        <v>0.13073956884514981</v>
      </c>
      <c r="AB549" s="16">
        <f t="shared" si="1051"/>
        <v>13.84649503572744</v>
      </c>
      <c r="AC549" s="15">
        <f t="shared" si="1043"/>
        <v>4.5848355451969969E-2</v>
      </c>
      <c r="AD549" s="15">
        <f t="shared" si="1044"/>
        <v>1.1992624151289988E-2</v>
      </c>
      <c r="AE549" s="15">
        <f t="shared" si="1045"/>
        <v>1.9115055013239957E-2</v>
      </c>
      <c r="AF549" s="15">
        <f t="shared" si="1052"/>
        <v>2.5652011538833303E-2</v>
      </c>
      <c r="AH549" s="21"/>
    </row>
    <row r="550" spans="1:34" x14ac:dyDescent="0.2">
      <c r="A550" s="63"/>
      <c r="B550" s="64" t="s">
        <v>826</v>
      </c>
      <c r="C550" s="65" t="s">
        <v>827</v>
      </c>
      <c r="D550" s="65" t="s">
        <v>95</v>
      </c>
      <c r="E550" s="66">
        <v>0.42</v>
      </c>
      <c r="F550" s="66">
        <v>48.93</v>
      </c>
      <c r="G550" s="66"/>
      <c r="H550" s="66"/>
      <c r="I550" s="66">
        <f t="shared" si="1036"/>
        <v>0</v>
      </c>
      <c r="J550" s="66">
        <f t="shared" si="1037"/>
        <v>48.93</v>
      </c>
      <c r="K550" s="1">
        <v>14.4</v>
      </c>
      <c r="L550" s="1">
        <v>14.4</v>
      </c>
      <c r="M550" s="1">
        <v>704.59199999999998</v>
      </c>
      <c r="N550" s="1">
        <v>704.59199999999998</v>
      </c>
      <c r="O550" s="1"/>
      <c r="P550" s="1"/>
      <c r="Q550" s="1"/>
      <c r="R550" s="1"/>
      <c r="S550" s="1"/>
      <c r="T550" s="1"/>
      <c r="V550" s="1">
        <v>30.6</v>
      </c>
      <c r="W550" s="1">
        <v>1497.258</v>
      </c>
      <c r="X550" s="15">
        <f t="shared" si="1047"/>
        <v>2.125</v>
      </c>
      <c r="Y550" s="15">
        <f t="shared" si="1048"/>
        <v>2.0993479884611665</v>
      </c>
      <c r="Z550" s="16">
        <f t="shared" si="1049"/>
        <v>30.230611033840798</v>
      </c>
      <c r="AA550" s="16">
        <f t="shared" si="1050"/>
        <v>15.830611033840798</v>
      </c>
      <c r="AB550" s="16">
        <f t="shared" si="1051"/>
        <v>774.59179788583026</v>
      </c>
      <c r="AC550" s="15">
        <f t="shared" si="1043"/>
        <v>4.5848355451969969E-2</v>
      </c>
      <c r="AD550" s="15">
        <f t="shared" si="1044"/>
        <v>1.1992624151289988E-2</v>
      </c>
      <c r="AE550" s="15">
        <f t="shared" si="1045"/>
        <v>1.9115055013239957E-2</v>
      </c>
      <c r="AF550" s="15">
        <f t="shared" si="1052"/>
        <v>2.5652011538833303E-2</v>
      </c>
      <c r="AH550" s="21"/>
    </row>
    <row r="551" spans="1:34" x14ac:dyDescent="0.2">
      <c r="A551" s="63"/>
      <c r="B551" s="64" t="s">
        <v>828</v>
      </c>
      <c r="C551" s="65" t="s">
        <v>829</v>
      </c>
      <c r="D551" s="65" t="s">
        <v>95</v>
      </c>
      <c r="E551" s="66">
        <v>3.36</v>
      </c>
      <c r="F551" s="66">
        <v>391.44</v>
      </c>
      <c r="G551" s="66"/>
      <c r="H551" s="66"/>
      <c r="I551" s="66">
        <f t="shared" si="1036"/>
        <v>0</v>
      </c>
      <c r="J551" s="66">
        <f t="shared" si="1037"/>
        <v>391.44</v>
      </c>
      <c r="K551" s="1">
        <v>20.2</v>
      </c>
      <c r="L551" s="1">
        <v>20.2</v>
      </c>
      <c r="M551" s="1">
        <v>7907.0879999999997</v>
      </c>
      <c r="N551" s="1">
        <v>7907.0879999999997</v>
      </c>
      <c r="O551" s="1"/>
      <c r="P551" s="1"/>
      <c r="Q551" s="1"/>
      <c r="R551" s="1"/>
      <c r="S551" s="1"/>
      <c r="T551" s="1"/>
      <c r="V551" s="1">
        <v>42.7</v>
      </c>
      <c r="W551" s="1">
        <v>16714.488000000001</v>
      </c>
      <c r="X551" s="15">
        <f t="shared" si="1047"/>
        <v>2.113861386138614</v>
      </c>
      <c r="Y551" s="15">
        <f t="shared" si="1048"/>
        <v>2.0882093745997805</v>
      </c>
      <c r="Z551" s="16">
        <f t="shared" si="1049"/>
        <v>42.181829366915565</v>
      </c>
      <c r="AA551" s="16">
        <f t="shared" si="1050"/>
        <v>21.981829366915566</v>
      </c>
      <c r="AB551" s="16">
        <f t="shared" si="1051"/>
        <v>8604.5672873854292</v>
      </c>
      <c r="AC551" s="15">
        <f t="shared" si="1043"/>
        <v>4.5848355451969969E-2</v>
      </c>
      <c r="AD551" s="15">
        <f t="shared" si="1044"/>
        <v>1.1992624151289988E-2</v>
      </c>
      <c r="AE551" s="15">
        <f t="shared" si="1045"/>
        <v>1.9115055013239957E-2</v>
      </c>
      <c r="AF551" s="15">
        <f t="shared" si="1052"/>
        <v>2.5652011538833303E-2</v>
      </c>
      <c r="AH551" s="21"/>
    </row>
    <row r="552" spans="1:34" ht="18" x14ac:dyDescent="0.2">
      <c r="A552" s="63"/>
      <c r="B552" s="64" t="s">
        <v>830</v>
      </c>
      <c r="C552" s="65" t="s">
        <v>831</v>
      </c>
      <c r="D552" s="65" t="s">
        <v>184</v>
      </c>
      <c r="E552" s="66">
        <v>1.6E-2</v>
      </c>
      <c r="F552" s="66">
        <v>1.8640000000000001</v>
      </c>
      <c r="G552" s="66"/>
      <c r="H552" s="66"/>
      <c r="I552" s="66">
        <f t="shared" si="1036"/>
        <v>0</v>
      </c>
      <c r="J552" s="66">
        <f t="shared" si="1037"/>
        <v>1.8640000000000001</v>
      </c>
      <c r="K552" s="1">
        <v>60.1</v>
      </c>
      <c r="L552" s="1">
        <v>60.1</v>
      </c>
      <c r="M552" s="1">
        <v>112.0264</v>
      </c>
      <c r="N552" s="1">
        <v>112.0264</v>
      </c>
      <c r="O552" s="1"/>
      <c r="P552" s="1"/>
      <c r="Q552" s="1"/>
      <c r="R552" s="1"/>
      <c r="S552" s="1"/>
      <c r="T552" s="1"/>
      <c r="V552" s="1">
        <v>67</v>
      </c>
      <c r="W552" s="1">
        <v>124.88800000000001</v>
      </c>
      <c r="X552" s="15">
        <f t="shared" si="1047"/>
        <v>1.1148086522462561</v>
      </c>
      <c r="Y552" s="15">
        <f t="shared" si="1048"/>
        <v>1.0891566407074229</v>
      </c>
      <c r="Z552" s="16">
        <f t="shared" si="1049"/>
        <v>65.458314106516113</v>
      </c>
      <c r="AA552" s="16">
        <f t="shared" si="1050"/>
        <v>5.3583141065161115</v>
      </c>
      <c r="AB552" s="16">
        <f t="shared" si="1051"/>
        <v>9.9878974945460328</v>
      </c>
      <c r="AC552" s="15">
        <f t="shared" si="1043"/>
        <v>4.5848355451969969E-2</v>
      </c>
      <c r="AD552" s="15">
        <f t="shared" si="1044"/>
        <v>1.1992624151289988E-2</v>
      </c>
      <c r="AE552" s="15">
        <f t="shared" si="1045"/>
        <v>1.9115055013239957E-2</v>
      </c>
      <c r="AF552" s="15">
        <f t="shared" si="1052"/>
        <v>2.5652011538833303E-2</v>
      </c>
      <c r="AH552" s="21"/>
    </row>
    <row r="553" spans="1:34" x14ac:dyDescent="0.2">
      <c r="A553" s="63"/>
      <c r="B553" s="64" t="s">
        <v>832</v>
      </c>
      <c r="C553" s="65" t="s">
        <v>833</v>
      </c>
      <c r="D553" s="65" t="s">
        <v>41</v>
      </c>
      <c r="E553" s="66">
        <v>2.2999999999999998</v>
      </c>
      <c r="F553" s="66">
        <v>267.95</v>
      </c>
      <c r="G553" s="66"/>
      <c r="H553" s="66"/>
      <c r="I553" s="66">
        <f t="shared" si="1036"/>
        <v>0</v>
      </c>
      <c r="J553" s="66">
        <f t="shared" si="1037"/>
        <v>267.95</v>
      </c>
      <c r="K553" s="1">
        <v>5.71</v>
      </c>
      <c r="L553" s="1">
        <v>5.71</v>
      </c>
      <c r="M553" s="1">
        <v>1529.9945</v>
      </c>
      <c r="N553" s="1">
        <v>1529.9945</v>
      </c>
      <c r="O553" s="1"/>
      <c r="P553" s="1"/>
      <c r="Q553" s="1"/>
      <c r="R553" s="1"/>
      <c r="S553" s="1"/>
      <c r="T553" s="1"/>
      <c r="V553" s="1">
        <v>8.77</v>
      </c>
      <c r="W553" s="1">
        <v>2349.9214999999999</v>
      </c>
      <c r="X553" s="15">
        <f t="shared" si="1047"/>
        <v>1.5359019264448335</v>
      </c>
      <c r="Y553" s="15">
        <f t="shared" si="1048"/>
        <v>1.5102499149060002</v>
      </c>
      <c r="Z553" s="16">
        <f t="shared" si="1049"/>
        <v>8.6235270141132609</v>
      </c>
      <c r="AA553" s="16">
        <f t="shared" si="1050"/>
        <v>2.913527014113261</v>
      </c>
      <c r="AB553" s="16">
        <f t="shared" si="1051"/>
        <v>780.67956343164826</v>
      </c>
      <c r="AC553" s="15">
        <f t="shared" si="1043"/>
        <v>4.5848355451969969E-2</v>
      </c>
      <c r="AD553" s="15">
        <f t="shared" si="1044"/>
        <v>1.1992624151289988E-2</v>
      </c>
      <c r="AE553" s="15">
        <f t="shared" si="1045"/>
        <v>1.9115055013239957E-2</v>
      </c>
      <c r="AF553" s="15">
        <f t="shared" si="1052"/>
        <v>2.5652011538833303E-2</v>
      </c>
      <c r="AH553" s="21"/>
    </row>
    <row r="554" spans="1:34" x14ac:dyDescent="0.2">
      <c r="A554" s="63"/>
      <c r="B554" s="64" t="s">
        <v>834</v>
      </c>
      <c r="C554" s="65" t="s">
        <v>835</v>
      </c>
      <c r="D554" s="65" t="s">
        <v>41</v>
      </c>
      <c r="E554" s="66">
        <v>1.5</v>
      </c>
      <c r="F554" s="66">
        <v>174.75</v>
      </c>
      <c r="G554" s="66"/>
      <c r="H554" s="66"/>
      <c r="I554" s="66">
        <f t="shared" si="1036"/>
        <v>0</v>
      </c>
      <c r="J554" s="66">
        <f t="shared" si="1037"/>
        <v>174.75</v>
      </c>
      <c r="K554" s="1">
        <v>7.31</v>
      </c>
      <c r="L554" s="1">
        <v>7.31</v>
      </c>
      <c r="M554" s="1">
        <v>1277.4224999999999</v>
      </c>
      <c r="N554" s="1">
        <v>1277.4224999999999</v>
      </c>
      <c r="O554" s="1"/>
      <c r="P554" s="1"/>
      <c r="Q554" s="1"/>
      <c r="R554" s="1"/>
      <c r="S554" s="1"/>
      <c r="T554" s="1"/>
      <c r="V554" s="1">
        <v>10.6</v>
      </c>
      <c r="W554" s="1">
        <v>1852.35</v>
      </c>
      <c r="X554" s="15">
        <f t="shared" si="1047"/>
        <v>1.4500683994528043</v>
      </c>
      <c r="Y554" s="15">
        <f t="shared" si="1048"/>
        <v>1.4244163879139711</v>
      </c>
      <c r="Z554" s="16">
        <f t="shared" si="1049"/>
        <v>10.412483795651127</v>
      </c>
      <c r="AA554" s="16">
        <f t="shared" si="1050"/>
        <v>3.1024837956511275</v>
      </c>
      <c r="AB554" s="16">
        <f t="shared" si="1051"/>
        <v>542.15904329003456</v>
      </c>
      <c r="AC554" s="15">
        <f t="shared" si="1043"/>
        <v>4.5848355451969969E-2</v>
      </c>
      <c r="AD554" s="15">
        <f t="shared" si="1044"/>
        <v>1.1992624151289988E-2</v>
      </c>
      <c r="AE554" s="15">
        <f t="shared" si="1045"/>
        <v>1.9115055013239957E-2</v>
      </c>
      <c r="AF554" s="15">
        <f t="shared" si="1052"/>
        <v>2.5652011538833303E-2</v>
      </c>
      <c r="AH554" s="21"/>
    </row>
    <row r="555" spans="1:34" x14ac:dyDescent="0.2">
      <c r="A555" s="63"/>
      <c r="B555" s="64" t="s">
        <v>836</v>
      </c>
      <c r="C555" s="65" t="s">
        <v>837</v>
      </c>
      <c r="D555" s="65" t="s">
        <v>41</v>
      </c>
      <c r="E555" s="66">
        <v>0.6</v>
      </c>
      <c r="F555" s="66">
        <v>69.900000000000006</v>
      </c>
      <c r="G555" s="66"/>
      <c r="H555" s="66"/>
      <c r="I555" s="66">
        <f t="shared" si="1036"/>
        <v>0</v>
      </c>
      <c r="J555" s="66">
        <f t="shared" si="1037"/>
        <v>69.900000000000006</v>
      </c>
      <c r="K555" s="1">
        <v>4.9800000000000004</v>
      </c>
      <c r="L555" s="1">
        <v>4.9800000000000004</v>
      </c>
      <c r="M555" s="1">
        <v>348.10199999999998</v>
      </c>
      <c r="N555" s="1">
        <v>348.10199999999998</v>
      </c>
      <c r="O555" s="1"/>
      <c r="P555" s="1"/>
      <c r="Q555" s="1"/>
      <c r="R555" s="1"/>
      <c r="S555" s="1"/>
      <c r="T555" s="1"/>
      <c r="V555" s="1">
        <v>9.43</v>
      </c>
      <c r="W555" s="1">
        <v>659.15700000000004</v>
      </c>
      <c r="X555" s="15">
        <f t="shared" si="1047"/>
        <v>1.8935742971887548</v>
      </c>
      <c r="Y555" s="15">
        <f t="shared" si="1048"/>
        <v>1.8679222856499216</v>
      </c>
      <c r="Z555" s="16">
        <f t="shared" si="1049"/>
        <v>9.3022529825366096</v>
      </c>
      <c r="AA555" s="16">
        <f t="shared" si="1050"/>
        <v>4.3222529825366092</v>
      </c>
      <c r="AB555" s="16">
        <f t="shared" si="1051"/>
        <v>302.12548347930903</v>
      </c>
      <c r="AC555" s="15">
        <f t="shared" si="1043"/>
        <v>4.5848355451969969E-2</v>
      </c>
      <c r="AD555" s="15">
        <f t="shared" si="1044"/>
        <v>1.1992624151289988E-2</v>
      </c>
      <c r="AE555" s="15">
        <f t="shared" si="1045"/>
        <v>1.9115055013239957E-2</v>
      </c>
      <c r="AF555" s="15">
        <f t="shared" si="1052"/>
        <v>2.5652011538833303E-2</v>
      </c>
      <c r="AH555" s="21"/>
    </row>
    <row r="556" spans="1:34" x14ac:dyDescent="0.2">
      <c r="A556" s="63"/>
      <c r="B556" s="64" t="s">
        <v>838</v>
      </c>
      <c r="C556" s="65" t="s">
        <v>839</v>
      </c>
      <c r="D556" s="65" t="s">
        <v>41</v>
      </c>
      <c r="E556" s="66">
        <v>1.5</v>
      </c>
      <c r="F556" s="66">
        <v>174.75</v>
      </c>
      <c r="G556" s="66"/>
      <c r="H556" s="66"/>
      <c r="I556" s="66">
        <f t="shared" si="1036"/>
        <v>0</v>
      </c>
      <c r="J556" s="66">
        <f t="shared" si="1037"/>
        <v>174.75</v>
      </c>
      <c r="K556" s="1">
        <v>3.48</v>
      </c>
      <c r="L556" s="1">
        <v>3.48</v>
      </c>
      <c r="M556" s="1">
        <v>608.13</v>
      </c>
      <c r="N556" s="1">
        <v>608.13</v>
      </c>
      <c r="O556" s="1"/>
      <c r="P556" s="1"/>
      <c r="Q556" s="1"/>
      <c r="R556" s="1"/>
      <c r="S556" s="1"/>
      <c r="T556" s="1"/>
      <c r="V556" s="1">
        <v>4.8600000000000003</v>
      </c>
      <c r="W556" s="1">
        <v>849.28499999999997</v>
      </c>
      <c r="X556" s="15">
        <f t="shared" si="1047"/>
        <v>1.396551724137931</v>
      </c>
      <c r="Y556" s="15">
        <f t="shared" si="1048"/>
        <v>1.3708997125990978</v>
      </c>
      <c r="Z556" s="16">
        <f t="shared" si="1049"/>
        <v>4.7707309998448606</v>
      </c>
      <c r="AA556" s="16">
        <f t="shared" si="1050"/>
        <v>1.2907309998448606</v>
      </c>
      <c r="AB556" s="16">
        <f t="shared" si="1051"/>
        <v>225.5552422228894</v>
      </c>
      <c r="AC556" s="15">
        <f t="shared" si="1043"/>
        <v>4.5848355451969969E-2</v>
      </c>
      <c r="AD556" s="15">
        <f t="shared" si="1044"/>
        <v>1.1992624151289988E-2</v>
      </c>
      <c r="AE556" s="15">
        <f t="shared" si="1045"/>
        <v>1.9115055013239957E-2</v>
      </c>
      <c r="AF556" s="15">
        <f t="shared" si="1052"/>
        <v>2.5652011538833303E-2</v>
      </c>
      <c r="AH556" s="21"/>
    </row>
    <row r="557" spans="1:34" x14ac:dyDescent="0.2">
      <c r="A557" s="63"/>
      <c r="B557" s="64" t="s">
        <v>840</v>
      </c>
      <c r="C557" s="65" t="s">
        <v>841</v>
      </c>
      <c r="D557" s="65" t="s">
        <v>95</v>
      </c>
      <c r="E557" s="66">
        <v>1.6</v>
      </c>
      <c r="F557" s="66">
        <v>186.4</v>
      </c>
      <c r="G557" s="66"/>
      <c r="H557" s="66"/>
      <c r="I557" s="66">
        <f t="shared" si="1036"/>
        <v>0</v>
      </c>
      <c r="J557" s="66">
        <f t="shared" si="1037"/>
        <v>186.4</v>
      </c>
      <c r="K557" s="1">
        <v>0.86</v>
      </c>
      <c r="L557" s="1">
        <v>0.86</v>
      </c>
      <c r="M557" s="1">
        <v>160.304</v>
      </c>
      <c r="N557" s="1">
        <v>160.304</v>
      </c>
      <c r="O557" s="1"/>
      <c r="P557" s="1"/>
      <c r="Q557" s="1"/>
      <c r="R557" s="1"/>
      <c r="S557" s="1"/>
      <c r="T557" s="1"/>
      <c r="V557" s="1">
        <v>1.32</v>
      </c>
      <c r="W557" s="1">
        <v>246.048</v>
      </c>
      <c r="X557" s="15">
        <f t="shared" si="1047"/>
        <v>1.5348837209302326</v>
      </c>
      <c r="Y557" s="15">
        <f t="shared" si="1048"/>
        <v>1.5092317093913994</v>
      </c>
      <c r="Z557" s="16">
        <f t="shared" si="1049"/>
        <v>1.2979392700766035</v>
      </c>
      <c r="AA557" s="16">
        <f t="shared" si="1050"/>
        <v>0.43793927007660349</v>
      </c>
      <c r="AB557" s="16">
        <f t="shared" si="1051"/>
        <v>81.6318799422789</v>
      </c>
      <c r="AC557" s="15">
        <f t="shared" si="1043"/>
        <v>4.5848355451969969E-2</v>
      </c>
      <c r="AD557" s="15">
        <f t="shared" si="1044"/>
        <v>1.1992624151289988E-2</v>
      </c>
      <c r="AE557" s="15">
        <f t="shared" si="1045"/>
        <v>1.9115055013239957E-2</v>
      </c>
      <c r="AF557" s="15">
        <f t="shared" si="1052"/>
        <v>2.5652011538833303E-2</v>
      </c>
      <c r="AH557" s="21"/>
    </row>
    <row r="558" spans="1:34" x14ac:dyDescent="0.2">
      <c r="A558" s="63"/>
      <c r="B558" s="64" t="s">
        <v>842</v>
      </c>
      <c r="C558" s="65" t="s">
        <v>843</v>
      </c>
      <c r="D558" s="65" t="s">
        <v>98</v>
      </c>
      <c r="E558" s="66">
        <v>0.3</v>
      </c>
      <c r="F558" s="66">
        <v>34.950000000000003</v>
      </c>
      <c r="G558" s="66"/>
      <c r="H558" s="66"/>
      <c r="I558" s="66">
        <f t="shared" si="1036"/>
        <v>0</v>
      </c>
      <c r="J558" s="66">
        <f t="shared" si="1037"/>
        <v>34.950000000000003</v>
      </c>
      <c r="K558" s="1">
        <v>35.299999999999997</v>
      </c>
      <c r="L558" s="1">
        <v>35.299999999999997</v>
      </c>
      <c r="M558" s="1">
        <v>1233.7349999999999</v>
      </c>
      <c r="N558" s="1">
        <v>1233.7349999999999</v>
      </c>
      <c r="O558" s="1"/>
      <c r="P558" s="1"/>
      <c r="Q558" s="1"/>
      <c r="R558" s="1"/>
      <c r="S558" s="1"/>
      <c r="T558" s="1"/>
      <c r="V558" s="1">
        <v>51.8</v>
      </c>
      <c r="W558" s="1">
        <v>1810.41</v>
      </c>
      <c r="X558" s="15">
        <f t="shared" si="1047"/>
        <v>1.4674220963172806</v>
      </c>
      <c r="Y558" s="15">
        <f t="shared" si="1048"/>
        <v>1.4417700847784474</v>
      </c>
      <c r="Z558" s="16">
        <f t="shared" si="1049"/>
        <v>50.894483992679191</v>
      </c>
      <c r="AA558" s="16">
        <f t="shared" si="1050"/>
        <v>15.594483992679194</v>
      </c>
      <c r="AB558" s="16">
        <f t="shared" si="1051"/>
        <v>545.0272155441379</v>
      </c>
      <c r="AC558" s="15">
        <f t="shared" si="1043"/>
        <v>4.5848355451969969E-2</v>
      </c>
      <c r="AD558" s="15">
        <f t="shared" si="1044"/>
        <v>1.1992624151289988E-2</v>
      </c>
      <c r="AE558" s="15">
        <f t="shared" si="1045"/>
        <v>1.9115055013239957E-2</v>
      </c>
      <c r="AF558" s="15">
        <f t="shared" si="1052"/>
        <v>2.5652011538833303E-2</v>
      </c>
      <c r="AH558" s="21"/>
    </row>
    <row r="559" spans="1:34" ht="15" thickBot="1" x14ac:dyDescent="0.25">
      <c r="A559" s="63"/>
      <c r="B559" s="64" t="s">
        <v>844</v>
      </c>
      <c r="C559" s="65" t="s">
        <v>845</v>
      </c>
      <c r="D559" s="65" t="s">
        <v>98</v>
      </c>
      <c r="E559" s="66">
        <v>0.1</v>
      </c>
      <c r="F559" s="66">
        <v>11.65</v>
      </c>
      <c r="G559" s="66"/>
      <c r="H559" s="66"/>
      <c r="I559" s="66">
        <f t="shared" si="1036"/>
        <v>0</v>
      </c>
      <c r="J559" s="66">
        <f t="shared" si="1037"/>
        <v>11.65</v>
      </c>
      <c r="K559" s="1">
        <v>32.1</v>
      </c>
      <c r="L559" s="1">
        <v>32.1</v>
      </c>
      <c r="M559" s="1">
        <v>373.96499999999997</v>
      </c>
      <c r="N559" s="1">
        <v>373.96499999999997</v>
      </c>
      <c r="O559" s="1"/>
      <c r="P559" s="1"/>
      <c r="Q559" s="1"/>
      <c r="R559" s="1"/>
      <c r="S559" s="1"/>
      <c r="T559" s="1"/>
      <c r="V559" s="1">
        <v>32.4</v>
      </c>
      <c r="W559" s="1">
        <v>377.46</v>
      </c>
      <c r="X559" s="15">
        <f t="shared" si="1047"/>
        <v>1.0093457943925233</v>
      </c>
      <c r="Y559" s="15">
        <f t="shared" si="1048"/>
        <v>0.98369378285368991</v>
      </c>
      <c r="Z559" s="16">
        <f t="shared" si="1049"/>
        <v>31.576570429603446</v>
      </c>
      <c r="AA559" s="16">
        <f t="shared" si="1050"/>
        <v>-0.52342957039655502</v>
      </c>
      <c r="AB559" s="16">
        <f t="shared" si="1051"/>
        <v>-6.0979544951198665</v>
      </c>
      <c r="AC559" s="15">
        <f t="shared" si="1043"/>
        <v>4.5848355451969969E-2</v>
      </c>
      <c r="AD559" s="15">
        <f t="shared" si="1044"/>
        <v>1.1992624151289988E-2</v>
      </c>
      <c r="AE559" s="15">
        <f t="shared" si="1045"/>
        <v>1.9115055013239957E-2</v>
      </c>
      <c r="AF559" s="15">
        <f t="shared" si="1052"/>
        <v>2.5652011538833303E-2</v>
      </c>
      <c r="AH559" s="21"/>
    </row>
    <row r="560" spans="1:34" ht="20.5" thickBot="1" x14ac:dyDescent="0.25">
      <c r="A560" s="8">
        <v>209</v>
      </c>
      <c r="B560" s="9" t="s">
        <v>846</v>
      </c>
      <c r="C560" s="10" t="s">
        <v>847</v>
      </c>
      <c r="D560" s="10" t="s">
        <v>38</v>
      </c>
      <c r="E560" s="11">
        <v>0</v>
      </c>
      <c r="F560" s="11">
        <v>14.9</v>
      </c>
      <c r="G560" s="11"/>
      <c r="H560" s="11"/>
      <c r="I560" s="11">
        <f t="shared" si="1036"/>
        <v>0</v>
      </c>
      <c r="J560" s="11">
        <f t="shared" si="1037"/>
        <v>14.9</v>
      </c>
      <c r="K560" s="12">
        <v>726.85</v>
      </c>
      <c r="L560" s="12">
        <v>674.63</v>
      </c>
      <c r="M560" s="12">
        <v>10051.99</v>
      </c>
      <c r="N560" s="12">
        <v>3179.7791999999999</v>
      </c>
      <c r="O560" s="12">
        <v>2475.5128199999999</v>
      </c>
      <c r="P560" s="12">
        <v>0</v>
      </c>
      <c r="Q560" s="12">
        <v>0</v>
      </c>
      <c r="R560" s="12">
        <v>836.72333316000004</v>
      </c>
      <c r="S560" s="12">
        <v>2716.0336455912002</v>
      </c>
      <c r="T560" s="13">
        <v>843.95777182516804</v>
      </c>
      <c r="V560" s="12">
        <v>868.4</v>
      </c>
      <c r="W560" s="12">
        <v>5090.2899799999996</v>
      </c>
    </row>
    <row r="561" spans="1:34" x14ac:dyDescent="0.2">
      <c r="A561" s="63"/>
      <c r="B561" s="64" t="s">
        <v>848</v>
      </c>
      <c r="C561" s="65" t="s">
        <v>849</v>
      </c>
      <c r="D561" s="65" t="s">
        <v>41</v>
      </c>
      <c r="E561" s="66">
        <v>0.6</v>
      </c>
      <c r="F561" s="66">
        <v>8.94</v>
      </c>
      <c r="G561" s="66"/>
      <c r="H561" s="66"/>
      <c r="I561" s="66">
        <f t="shared" si="1036"/>
        <v>0</v>
      </c>
      <c r="J561" s="66">
        <f t="shared" si="1037"/>
        <v>8.94</v>
      </c>
      <c r="K561" s="1">
        <v>4.3</v>
      </c>
      <c r="L561" s="1">
        <v>4.3</v>
      </c>
      <c r="M561" s="1">
        <v>38.442</v>
      </c>
      <c r="N561" s="1">
        <v>38.442</v>
      </c>
      <c r="O561" s="1"/>
      <c r="P561" s="1"/>
      <c r="Q561" s="1"/>
      <c r="R561" s="1"/>
      <c r="S561" s="1"/>
      <c r="T561" s="1"/>
      <c r="V561" s="1">
        <v>6.16</v>
      </c>
      <c r="W561" s="1">
        <v>100.9624</v>
      </c>
      <c r="X561" s="15">
        <f t="shared" ref="X561:X575" si="1053">V561/L561</f>
        <v>1.4325581395348839</v>
      </c>
      <c r="Y561" s="15">
        <f t="shared" ref="Y561:Y575" si="1054">X561-AF561</f>
        <v>1.4069061279960506</v>
      </c>
      <c r="Z561" s="16">
        <f t="shared" ref="Z561:Z575" si="1055">K561*Y561</f>
        <v>6.0496963503830177</v>
      </c>
      <c r="AA561" s="16">
        <f t="shared" ref="AA561:AA575" si="1056">Z561-K561</f>
        <v>1.7496963503830179</v>
      </c>
      <c r="AB561" s="16">
        <f t="shared" ref="AB561:AB575" si="1057">J561*AA561</f>
        <v>15.642285372424178</v>
      </c>
      <c r="AC561" s="15">
        <f t="shared" ref="AC561:AC575" si="1058">104.584835545197%-100%</f>
        <v>4.5848355451969969E-2</v>
      </c>
      <c r="AD561" s="15">
        <f t="shared" ref="AD561:AD575" si="1059">101.199262415129%-100%</f>
        <v>1.1992624151289988E-2</v>
      </c>
      <c r="AE561" s="15">
        <f t="shared" ref="AE561:AE575" si="1060">101.911505501324%-100%</f>
        <v>1.9115055013239957E-2</v>
      </c>
      <c r="AF561" s="15">
        <f t="shared" ref="AF561:AF575" si="1061">AVERAGE(AC561:AE561)</f>
        <v>2.5652011538833303E-2</v>
      </c>
      <c r="AH561" s="21"/>
    </row>
    <row r="562" spans="1:34" x14ac:dyDescent="0.2">
      <c r="A562" s="63"/>
      <c r="B562" s="64" t="s">
        <v>850</v>
      </c>
      <c r="C562" s="65" t="s">
        <v>851</v>
      </c>
      <c r="D562" s="65" t="s">
        <v>41</v>
      </c>
      <c r="E562" s="66">
        <v>1.1000000000000001</v>
      </c>
      <c r="F562" s="66">
        <v>16.39</v>
      </c>
      <c r="G562" s="66"/>
      <c r="H562" s="66"/>
      <c r="I562" s="66">
        <f t="shared" si="1036"/>
        <v>0</v>
      </c>
      <c r="J562" s="66">
        <f t="shared" si="1037"/>
        <v>16.39</v>
      </c>
      <c r="K562" s="1">
        <v>4.47</v>
      </c>
      <c r="L562" s="1">
        <v>4.47</v>
      </c>
      <c r="M562" s="1">
        <v>73.263300000000001</v>
      </c>
      <c r="N562" s="1">
        <v>73.263300000000001</v>
      </c>
      <c r="O562" s="1"/>
      <c r="P562" s="1"/>
      <c r="Q562" s="1"/>
      <c r="R562" s="1"/>
      <c r="S562" s="1"/>
      <c r="T562" s="1"/>
      <c r="V562" s="1">
        <v>6.16</v>
      </c>
      <c r="W562" s="1">
        <v>25.318079999999998</v>
      </c>
      <c r="X562" s="15">
        <f t="shared" si="1053"/>
        <v>1.3780760626398212</v>
      </c>
      <c r="Y562" s="15">
        <f t="shared" si="1054"/>
        <v>1.352424051100988</v>
      </c>
      <c r="Z562" s="16">
        <f t="shared" si="1055"/>
        <v>6.0453355084214158</v>
      </c>
      <c r="AA562" s="16">
        <f t="shared" si="1056"/>
        <v>1.575335508421416</v>
      </c>
      <c r="AB562" s="16">
        <f t="shared" si="1057"/>
        <v>25.819748983027008</v>
      </c>
      <c r="AC562" s="15">
        <f t="shared" si="1058"/>
        <v>4.5848355451969969E-2</v>
      </c>
      <c r="AD562" s="15">
        <f t="shared" si="1059"/>
        <v>1.1992624151289988E-2</v>
      </c>
      <c r="AE562" s="15">
        <f t="shared" si="1060"/>
        <v>1.9115055013239957E-2</v>
      </c>
      <c r="AF562" s="15">
        <f t="shared" si="1061"/>
        <v>2.5652011538833303E-2</v>
      </c>
      <c r="AH562" s="21"/>
    </row>
    <row r="563" spans="1:34" ht="18" x14ac:dyDescent="0.2">
      <c r="A563" s="63"/>
      <c r="B563" s="64" t="s">
        <v>852</v>
      </c>
      <c r="C563" s="65" t="s">
        <v>853</v>
      </c>
      <c r="D563" s="65" t="s">
        <v>184</v>
      </c>
      <c r="E563" s="66">
        <v>1.7999999999999999E-2</v>
      </c>
      <c r="F563" s="66">
        <v>0.26819999999999999</v>
      </c>
      <c r="G563" s="66"/>
      <c r="H563" s="66"/>
      <c r="I563" s="66">
        <f t="shared" si="1036"/>
        <v>0</v>
      </c>
      <c r="J563" s="66">
        <f t="shared" si="1037"/>
        <v>0.26819999999999999</v>
      </c>
      <c r="K563" s="1">
        <v>75</v>
      </c>
      <c r="L563" s="1">
        <v>75</v>
      </c>
      <c r="M563" s="1">
        <v>20.114999999999998</v>
      </c>
      <c r="N563" s="1">
        <v>20.114999999999998</v>
      </c>
      <c r="O563" s="1"/>
      <c r="P563" s="1"/>
      <c r="Q563" s="1"/>
      <c r="R563" s="1"/>
      <c r="S563" s="1"/>
      <c r="T563" s="1"/>
      <c r="V563" s="1">
        <v>94.4</v>
      </c>
      <c r="W563" s="1">
        <v>1376.76</v>
      </c>
      <c r="X563" s="15">
        <f t="shared" si="1053"/>
        <v>1.2586666666666668</v>
      </c>
      <c r="Y563" s="15">
        <f t="shared" si="1054"/>
        <v>1.2330146551278336</v>
      </c>
      <c r="Z563" s="16">
        <f t="shared" si="1055"/>
        <v>92.476099134587514</v>
      </c>
      <c r="AA563" s="16">
        <f t="shared" si="1056"/>
        <v>17.476099134587514</v>
      </c>
      <c r="AB563" s="16">
        <f t="shared" si="1057"/>
        <v>4.6870897878963715</v>
      </c>
      <c r="AC563" s="15">
        <f t="shared" si="1058"/>
        <v>4.5848355451969969E-2</v>
      </c>
      <c r="AD563" s="15">
        <f t="shared" si="1059"/>
        <v>1.1992624151289988E-2</v>
      </c>
      <c r="AE563" s="15">
        <f t="shared" si="1060"/>
        <v>1.9115055013239957E-2</v>
      </c>
      <c r="AF563" s="15">
        <f t="shared" si="1061"/>
        <v>2.5652011538833303E-2</v>
      </c>
      <c r="AH563" s="21"/>
    </row>
    <row r="564" spans="1:34" x14ac:dyDescent="0.2">
      <c r="A564" s="63"/>
      <c r="B564" s="64" t="s">
        <v>854</v>
      </c>
      <c r="C564" s="65" t="s">
        <v>855</v>
      </c>
      <c r="D564" s="65" t="s">
        <v>38</v>
      </c>
      <c r="E564" s="66">
        <v>1.05</v>
      </c>
      <c r="F564" s="66">
        <v>15.645</v>
      </c>
      <c r="G564" s="66"/>
      <c r="H564" s="66"/>
      <c r="I564" s="66">
        <f t="shared" si="1036"/>
        <v>0</v>
      </c>
      <c r="J564" s="66">
        <f t="shared" si="1037"/>
        <v>15.645</v>
      </c>
      <c r="K564" s="1">
        <v>73</v>
      </c>
      <c r="L564" s="1">
        <v>73</v>
      </c>
      <c r="M564" s="1">
        <v>1142.085</v>
      </c>
      <c r="N564" s="1">
        <v>1142.085</v>
      </c>
      <c r="O564" s="1"/>
      <c r="P564" s="1"/>
      <c r="Q564" s="1"/>
      <c r="R564" s="1"/>
      <c r="S564" s="1"/>
      <c r="T564" s="1"/>
      <c r="V564" s="1">
        <v>88</v>
      </c>
      <c r="W564" s="1">
        <v>85.868700000000004</v>
      </c>
      <c r="X564" s="15">
        <f t="shared" si="1053"/>
        <v>1.2054794520547945</v>
      </c>
      <c r="Y564" s="15">
        <f t="shared" si="1054"/>
        <v>1.1798274405159612</v>
      </c>
      <c r="Z564" s="16">
        <f t="shared" si="1055"/>
        <v>86.127403157665171</v>
      </c>
      <c r="AA564" s="16">
        <f t="shared" si="1056"/>
        <v>13.127403157665171</v>
      </c>
      <c r="AB564" s="16">
        <f t="shared" si="1057"/>
        <v>205.37822240167159</v>
      </c>
      <c r="AC564" s="15">
        <f t="shared" si="1058"/>
        <v>4.5848355451969969E-2</v>
      </c>
      <c r="AD564" s="15">
        <f t="shared" si="1059"/>
        <v>1.1992624151289988E-2</v>
      </c>
      <c r="AE564" s="15">
        <f t="shared" si="1060"/>
        <v>1.9115055013239957E-2</v>
      </c>
      <c r="AF564" s="15">
        <f t="shared" si="1061"/>
        <v>2.5652011538833303E-2</v>
      </c>
      <c r="AH564" s="21"/>
    </row>
    <row r="565" spans="1:34" ht="18" x14ac:dyDescent="0.2">
      <c r="A565" s="63"/>
      <c r="B565" s="64" t="s">
        <v>820</v>
      </c>
      <c r="C565" s="65" t="s">
        <v>821</v>
      </c>
      <c r="D565" s="65" t="s">
        <v>184</v>
      </c>
      <c r="E565" s="66">
        <v>0.17</v>
      </c>
      <c r="F565" s="66">
        <v>2.5329999999999999</v>
      </c>
      <c r="G565" s="66"/>
      <c r="H565" s="66"/>
      <c r="I565" s="66">
        <f t="shared" si="1036"/>
        <v>0</v>
      </c>
      <c r="J565" s="66">
        <f t="shared" si="1037"/>
        <v>2.5329999999999999</v>
      </c>
      <c r="K565" s="1">
        <v>20.8</v>
      </c>
      <c r="L565" s="1">
        <v>20.8</v>
      </c>
      <c r="M565" s="1">
        <v>52.686399999999999</v>
      </c>
      <c r="N565" s="1">
        <v>52.686399999999999</v>
      </c>
      <c r="O565" s="1"/>
      <c r="P565" s="1"/>
      <c r="Q565" s="1"/>
      <c r="R565" s="1"/>
      <c r="S565" s="1"/>
      <c r="T565" s="1"/>
      <c r="V565" s="1">
        <v>33.9</v>
      </c>
      <c r="W565" s="1">
        <v>52.939700000000002</v>
      </c>
      <c r="X565" s="15">
        <f t="shared" si="1053"/>
        <v>1.6298076923076923</v>
      </c>
      <c r="Y565" s="15">
        <f t="shared" si="1054"/>
        <v>1.6041556807688591</v>
      </c>
      <c r="Z565" s="16">
        <f t="shared" si="1055"/>
        <v>33.366438159992271</v>
      </c>
      <c r="AA565" s="16">
        <f t="shared" si="1056"/>
        <v>12.56643815999227</v>
      </c>
      <c r="AB565" s="16">
        <f t="shared" si="1057"/>
        <v>31.830787859260418</v>
      </c>
      <c r="AC565" s="15">
        <f t="shared" si="1058"/>
        <v>4.5848355451969969E-2</v>
      </c>
      <c r="AD565" s="15">
        <f t="shared" si="1059"/>
        <v>1.1992624151289988E-2</v>
      </c>
      <c r="AE565" s="15">
        <f t="shared" si="1060"/>
        <v>1.9115055013239957E-2</v>
      </c>
      <c r="AF565" s="15">
        <f t="shared" si="1061"/>
        <v>2.5652011538833303E-2</v>
      </c>
      <c r="AH565" s="21"/>
    </row>
    <row r="566" spans="1:34" ht="18" x14ac:dyDescent="0.2">
      <c r="A566" s="63"/>
      <c r="B566" s="64" t="s">
        <v>822</v>
      </c>
      <c r="C566" s="65" t="s">
        <v>823</v>
      </c>
      <c r="D566" s="65" t="s">
        <v>184</v>
      </c>
      <c r="E566" s="66">
        <v>1.0999999999999999E-2</v>
      </c>
      <c r="F566" s="66">
        <v>0.16389999999999999</v>
      </c>
      <c r="G566" s="66"/>
      <c r="H566" s="66"/>
      <c r="I566" s="66">
        <f t="shared" si="1036"/>
        <v>0</v>
      </c>
      <c r="J566" s="66">
        <f t="shared" si="1037"/>
        <v>0.16389999999999999</v>
      </c>
      <c r="K566" s="1">
        <v>284</v>
      </c>
      <c r="L566" s="1">
        <v>284</v>
      </c>
      <c r="M566" s="1">
        <v>46.547600000000003</v>
      </c>
      <c r="N566" s="1">
        <v>46.547600000000003</v>
      </c>
      <c r="O566" s="1"/>
      <c r="P566" s="1"/>
      <c r="Q566" s="1"/>
      <c r="R566" s="1"/>
      <c r="S566" s="1"/>
      <c r="T566" s="1"/>
      <c r="V566" s="1">
        <v>323</v>
      </c>
      <c r="W566" s="1">
        <v>38.889000000000003</v>
      </c>
      <c r="X566" s="15">
        <f t="shared" si="1053"/>
        <v>1.1373239436619718</v>
      </c>
      <c r="Y566" s="15">
        <f t="shared" si="1054"/>
        <v>1.1116719321231385</v>
      </c>
      <c r="Z566" s="16">
        <f t="shared" si="1055"/>
        <v>315.71482872297133</v>
      </c>
      <c r="AA566" s="16">
        <f t="shared" si="1056"/>
        <v>31.714828722971333</v>
      </c>
      <c r="AB566" s="16">
        <f t="shared" si="1057"/>
        <v>5.1980604276950011</v>
      </c>
      <c r="AC566" s="15">
        <f t="shared" si="1058"/>
        <v>4.5848355451969969E-2</v>
      </c>
      <c r="AD566" s="15">
        <f t="shared" si="1059"/>
        <v>1.1992624151289988E-2</v>
      </c>
      <c r="AE566" s="15">
        <f t="shared" si="1060"/>
        <v>1.9115055013239957E-2</v>
      </c>
      <c r="AF566" s="15">
        <f t="shared" si="1061"/>
        <v>2.5652011538833303E-2</v>
      </c>
      <c r="AH566" s="21"/>
    </row>
    <row r="567" spans="1:34" x14ac:dyDescent="0.2">
      <c r="A567" s="63"/>
      <c r="B567" s="64" t="s">
        <v>824</v>
      </c>
      <c r="C567" s="65" t="s">
        <v>825</v>
      </c>
      <c r="D567" s="65" t="s">
        <v>95</v>
      </c>
      <c r="E567" s="66">
        <v>0.9</v>
      </c>
      <c r="F567" s="66">
        <v>13.41</v>
      </c>
      <c r="G567" s="66"/>
      <c r="H567" s="66"/>
      <c r="I567" s="66">
        <f t="shared" si="1036"/>
        <v>0</v>
      </c>
      <c r="J567" s="66">
        <f t="shared" si="1037"/>
        <v>13.41</v>
      </c>
      <c r="K567" s="1">
        <v>2.7</v>
      </c>
      <c r="L567" s="1">
        <v>2.7</v>
      </c>
      <c r="M567" s="1">
        <v>36.207000000000001</v>
      </c>
      <c r="N567" s="1">
        <v>36.207000000000001</v>
      </c>
      <c r="O567" s="1"/>
      <c r="P567" s="1"/>
      <c r="Q567" s="1"/>
      <c r="R567" s="1"/>
      <c r="S567" s="1"/>
      <c r="T567" s="1"/>
      <c r="V567" s="1">
        <v>2.9</v>
      </c>
      <c r="W567" s="1">
        <v>433.14299999999997</v>
      </c>
      <c r="X567" s="15">
        <f t="shared" si="1053"/>
        <v>1.074074074074074</v>
      </c>
      <c r="Y567" s="15">
        <f t="shared" si="1054"/>
        <v>1.0484220625352407</v>
      </c>
      <c r="Z567" s="16">
        <f t="shared" si="1055"/>
        <v>2.83073956884515</v>
      </c>
      <c r="AA567" s="16">
        <f t="shared" si="1056"/>
        <v>0.13073956884514981</v>
      </c>
      <c r="AB567" s="16">
        <f t="shared" si="1057"/>
        <v>1.7532176182134589</v>
      </c>
      <c r="AC567" s="15">
        <f t="shared" si="1058"/>
        <v>4.5848355451969969E-2</v>
      </c>
      <c r="AD567" s="15">
        <f t="shared" si="1059"/>
        <v>1.1992624151289988E-2</v>
      </c>
      <c r="AE567" s="15">
        <f t="shared" si="1060"/>
        <v>1.9115055013239957E-2</v>
      </c>
      <c r="AF567" s="15">
        <f t="shared" si="1061"/>
        <v>2.5652011538833303E-2</v>
      </c>
      <c r="AH567" s="21"/>
    </row>
    <row r="568" spans="1:34" x14ac:dyDescent="0.2">
      <c r="A568" s="63"/>
      <c r="B568" s="64" t="s">
        <v>826</v>
      </c>
      <c r="C568" s="65" t="s">
        <v>827</v>
      </c>
      <c r="D568" s="65" t="s">
        <v>95</v>
      </c>
      <c r="E568" s="66">
        <v>0.95</v>
      </c>
      <c r="F568" s="66">
        <v>14.154999999999999</v>
      </c>
      <c r="G568" s="66"/>
      <c r="H568" s="66"/>
      <c r="I568" s="66">
        <f t="shared" si="1036"/>
        <v>0</v>
      </c>
      <c r="J568" s="66">
        <f t="shared" si="1037"/>
        <v>14.154999999999999</v>
      </c>
      <c r="K568" s="1">
        <v>14.4</v>
      </c>
      <c r="L568" s="1">
        <v>14.4</v>
      </c>
      <c r="M568" s="1">
        <v>203.83199999999999</v>
      </c>
      <c r="N568" s="1">
        <v>203.83199999999999</v>
      </c>
      <c r="O568" s="1"/>
      <c r="P568" s="1"/>
      <c r="Q568" s="1"/>
      <c r="R568" s="1"/>
      <c r="S568" s="1"/>
      <c r="T568" s="1"/>
      <c r="V568" s="1">
        <v>30.6</v>
      </c>
      <c r="W568" s="1">
        <v>2004.1244999999999</v>
      </c>
      <c r="X568" s="15">
        <f t="shared" si="1053"/>
        <v>2.125</v>
      </c>
      <c r="Y568" s="15">
        <f t="shared" si="1054"/>
        <v>2.0993479884611665</v>
      </c>
      <c r="Z568" s="16">
        <f t="shared" si="1055"/>
        <v>30.230611033840798</v>
      </c>
      <c r="AA568" s="16">
        <f t="shared" si="1056"/>
        <v>15.830611033840798</v>
      </c>
      <c r="AB568" s="16">
        <f t="shared" si="1057"/>
        <v>224.08229918401648</v>
      </c>
      <c r="AC568" s="15">
        <f t="shared" si="1058"/>
        <v>4.5848355451969969E-2</v>
      </c>
      <c r="AD568" s="15">
        <f t="shared" si="1059"/>
        <v>1.1992624151289988E-2</v>
      </c>
      <c r="AE568" s="15">
        <f t="shared" si="1060"/>
        <v>1.9115055013239957E-2</v>
      </c>
      <c r="AF568" s="15">
        <f t="shared" si="1061"/>
        <v>2.5652011538833303E-2</v>
      </c>
      <c r="AH568" s="21"/>
    </row>
    <row r="569" spans="1:34" x14ac:dyDescent="0.2">
      <c r="A569" s="63"/>
      <c r="B569" s="64" t="s">
        <v>828</v>
      </c>
      <c r="C569" s="65" t="s">
        <v>829</v>
      </c>
      <c r="D569" s="65" t="s">
        <v>95</v>
      </c>
      <c r="E569" s="66">
        <v>3.15</v>
      </c>
      <c r="F569" s="66">
        <v>46.935000000000002</v>
      </c>
      <c r="G569" s="66"/>
      <c r="H569" s="66"/>
      <c r="I569" s="66">
        <f t="shared" si="1036"/>
        <v>0</v>
      </c>
      <c r="J569" s="66">
        <f t="shared" si="1037"/>
        <v>46.935000000000002</v>
      </c>
      <c r="K569" s="1">
        <v>20.2</v>
      </c>
      <c r="L569" s="1">
        <v>20.2</v>
      </c>
      <c r="M569" s="1">
        <v>948.08699999999999</v>
      </c>
      <c r="N569" s="1">
        <v>948.08699999999999</v>
      </c>
      <c r="O569" s="1"/>
      <c r="P569" s="1"/>
      <c r="Q569" s="1"/>
      <c r="R569" s="1"/>
      <c r="S569" s="1"/>
      <c r="T569" s="1"/>
      <c r="V569" s="1">
        <v>42.7</v>
      </c>
      <c r="W569" s="1">
        <v>261.346</v>
      </c>
      <c r="X569" s="15">
        <f t="shared" si="1053"/>
        <v>2.113861386138614</v>
      </c>
      <c r="Y569" s="15">
        <f t="shared" si="1054"/>
        <v>2.0882093745997805</v>
      </c>
      <c r="Z569" s="16">
        <f t="shared" si="1055"/>
        <v>42.181829366915565</v>
      </c>
      <c r="AA569" s="16">
        <f t="shared" si="1056"/>
        <v>21.981829366915566</v>
      </c>
      <c r="AB569" s="16">
        <f t="shared" si="1057"/>
        <v>1031.717161336182</v>
      </c>
      <c r="AC569" s="15">
        <f t="shared" si="1058"/>
        <v>4.5848355451969969E-2</v>
      </c>
      <c r="AD569" s="15">
        <f t="shared" si="1059"/>
        <v>1.1992624151289988E-2</v>
      </c>
      <c r="AE569" s="15">
        <f t="shared" si="1060"/>
        <v>1.9115055013239957E-2</v>
      </c>
      <c r="AF569" s="15">
        <f t="shared" si="1061"/>
        <v>2.5652011538833303E-2</v>
      </c>
      <c r="AH569" s="21"/>
    </row>
    <row r="570" spans="1:34" x14ac:dyDescent="0.2">
      <c r="A570" s="63"/>
      <c r="B570" s="64" t="s">
        <v>832</v>
      </c>
      <c r="C570" s="65" t="s">
        <v>833</v>
      </c>
      <c r="D570" s="65" t="s">
        <v>41</v>
      </c>
      <c r="E570" s="66">
        <v>2</v>
      </c>
      <c r="F570" s="66">
        <v>29.8</v>
      </c>
      <c r="G570" s="66"/>
      <c r="H570" s="66"/>
      <c r="I570" s="66">
        <f t="shared" si="1036"/>
        <v>0</v>
      </c>
      <c r="J570" s="66">
        <f t="shared" si="1037"/>
        <v>29.8</v>
      </c>
      <c r="K570" s="1">
        <v>5.71</v>
      </c>
      <c r="L570" s="1">
        <v>5.71</v>
      </c>
      <c r="M570" s="1">
        <v>170.15799999999999</v>
      </c>
      <c r="N570" s="1">
        <v>170.15799999999999</v>
      </c>
      <c r="O570" s="1"/>
      <c r="P570" s="1"/>
      <c r="Q570" s="1"/>
      <c r="R570" s="1"/>
      <c r="S570" s="1"/>
      <c r="T570" s="1"/>
      <c r="V570" s="1">
        <v>8.77</v>
      </c>
      <c r="W570" s="1">
        <v>173.73400000000001</v>
      </c>
      <c r="X570" s="15">
        <f t="shared" si="1053"/>
        <v>1.5359019264448335</v>
      </c>
      <c r="Y570" s="15">
        <f t="shared" si="1054"/>
        <v>1.5102499149060002</v>
      </c>
      <c r="Z570" s="16">
        <f t="shared" si="1055"/>
        <v>8.6235270141132609</v>
      </c>
      <c r="AA570" s="16">
        <f t="shared" si="1056"/>
        <v>2.913527014113261</v>
      </c>
      <c r="AB570" s="16">
        <f t="shared" si="1057"/>
        <v>86.823105020575184</v>
      </c>
      <c r="AC570" s="15">
        <f t="shared" si="1058"/>
        <v>4.5848355451969969E-2</v>
      </c>
      <c r="AD570" s="15">
        <f t="shared" si="1059"/>
        <v>1.1992624151289988E-2</v>
      </c>
      <c r="AE570" s="15">
        <f t="shared" si="1060"/>
        <v>1.9115055013239957E-2</v>
      </c>
      <c r="AF570" s="15">
        <f t="shared" si="1061"/>
        <v>2.5652011538833303E-2</v>
      </c>
      <c r="AH570" s="21"/>
    </row>
    <row r="571" spans="1:34" x14ac:dyDescent="0.2">
      <c r="A571" s="63"/>
      <c r="B571" s="64" t="s">
        <v>834</v>
      </c>
      <c r="C571" s="65" t="s">
        <v>835</v>
      </c>
      <c r="D571" s="65" t="s">
        <v>41</v>
      </c>
      <c r="E571" s="66">
        <v>1.1000000000000001</v>
      </c>
      <c r="F571" s="66">
        <v>16.39</v>
      </c>
      <c r="G571" s="66"/>
      <c r="H571" s="66"/>
      <c r="I571" s="66">
        <f t="shared" si="1036"/>
        <v>0</v>
      </c>
      <c r="J571" s="66">
        <f t="shared" si="1037"/>
        <v>16.39</v>
      </c>
      <c r="K571" s="1">
        <v>7.31</v>
      </c>
      <c r="L571" s="1">
        <v>7.31</v>
      </c>
      <c r="M571" s="1">
        <v>119.8109</v>
      </c>
      <c r="N571" s="1">
        <v>119.8109</v>
      </c>
      <c r="O571" s="1"/>
      <c r="P571" s="1"/>
      <c r="Q571" s="1"/>
      <c r="R571" s="1"/>
      <c r="S571" s="1"/>
      <c r="T571" s="1"/>
      <c r="V571" s="1">
        <v>10.6</v>
      </c>
      <c r="W571" s="1">
        <v>84.304199999999994</v>
      </c>
      <c r="X571" s="15">
        <f t="shared" si="1053"/>
        <v>1.4500683994528043</v>
      </c>
      <c r="Y571" s="15">
        <f t="shared" si="1054"/>
        <v>1.4244163879139711</v>
      </c>
      <c r="Z571" s="16">
        <f t="shared" si="1055"/>
        <v>10.412483795651127</v>
      </c>
      <c r="AA571" s="16">
        <f t="shared" si="1056"/>
        <v>3.1024837956511275</v>
      </c>
      <c r="AB571" s="16">
        <f t="shared" si="1057"/>
        <v>50.849709410721985</v>
      </c>
      <c r="AC571" s="15">
        <f t="shared" si="1058"/>
        <v>4.5848355451969969E-2</v>
      </c>
      <c r="AD571" s="15">
        <f t="shared" si="1059"/>
        <v>1.1992624151289988E-2</v>
      </c>
      <c r="AE571" s="15">
        <f t="shared" si="1060"/>
        <v>1.9115055013239957E-2</v>
      </c>
      <c r="AF571" s="15">
        <f t="shared" si="1061"/>
        <v>2.5652011538833303E-2</v>
      </c>
      <c r="AH571" s="21"/>
    </row>
    <row r="572" spans="1:34" x14ac:dyDescent="0.2">
      <c r="A572" s="63"/>
      <c r="B572" s="64" t="s">
        <v>856</v>
      </c>
      <c r="C572" s="65" t="s">
        <v>857</v>
      </c>
      <c r="D572" s="65" t="s">
        <v>41</v>
      </c>
      <c r="E572" s="66">
        <v>1.1000000000000001</v>
      </c>
      <c r="F572" s="66">
        <v>16.39</v>
      </c>
      <c r="G572" s="66"/>
      <c r="H572" s="66"/>
      <c r="I572" s="66">
        <f t="shared" si="1036"/>
        <v>0</v>
      </c>
      <c r="J572" s="66">
        <f t="shared" si="1037"/>
        <v>16.39</v>
      </c>
      <c r="K572" s="1">
        <v>6.64</v>
      </c>
      <c r="L572" s="1">
        <v>6.64</v>
      </c>
      <c r="M572" s="1">
        <v>108.8296</v>
      </c>
      <c r="N572" s="1">
        <v>108.8296</v>
      </c>
      <c r="O572" s="1"/>
      <c r="P572" s="1"/>
      <c r="Q572" s="1"/>
      <c r="R572" s="1"/>
      <c r="S572" s="1"/>
      <c r="T572" s="1"/>
      <c r="V572" s="1">
        <v>9.24</v>
      </c>
      <c r="W572" s="1">
        <v>151.4436</v>
      </c>
      <c r="X572" s="15">
        <f t="shared" si="1053"/>
        <v>1.3915662650602412</v>
      </c>
      <c r="Y572" s="15">
        <f t="shared" si="1054"/>
        <v>1.3659142535214079</v>
      </c>
      <c r="Z572" s="16">
        <f t="shared" si="1055"/>
        <v>9.0696706433821479</v>
      </c>
      <c r="AA572" s="16">
        <f t="shared" si="1056"/>
        <v>2.4296706433821482</v>
      </c>
      <c r="AB572" s="16">
        <f t="shared" si="1057"/>
        <v>39.822301845033408</v>
      </c>
      <c r="AC572" s="15">
        <f t="shared" si="1058"/>
        <v>4.5848355451969969E-2</v>
      </c>
      <c r="AD572" s="15">
        <f t="shared" si="1059"/>
        <v>1.1992624151289988E-2</v>
      </c>
      <c r="AE572" s="15">
        <f t="shared" si="1060"/>
        <v>1.9115055013239957E-2</v>
      </c>
      <c r="AF572" s="15">
        <f t="shared" si="1061"/>
        <v>2.5652011538833303E-2</v>
      </c>
      <c r="AH572" s="21"/>
    </row>
    <row r="573" spans="1:34" x14ac:dyDescent="0.2">
      <c r="A573" s="63"/>
      <c r="B573" s="64" t="s">
        <v>840</v>
      </c>
      <c r="C573" s="65" t="s">
        <v>841</v>
      </c>
      <c r="D573" s="65" t="s">
        <v>95</v>
      </c>
      <c r="E573" s="66">
        <v>1.1000000000000001</v>
      </c>
      <c r="F573" s="66">
        <v>16.39</v>
      </c>
      <c r="G573" s="66"/>
      <c r="H573" s="66"/>
      <c r="I573" s="66">
        <f t="shared" si="1036"/>
        <v>0</v>
      </c>
      <c r="J573" s="66">
        <f t="shared" si="1037"/>
        <v>16.39</v>
      </c>
      <c r="K573" s="1">
        <v>0.86</v>
      </c>
      <c r="L573" s="1">
        <v>0.86</v>
      </c>
      <c r="M573" s="1">
        <v>14.0954</v>
      </c>
      <c r="N573" s="1">
        <v>14.0954</v>
      </c>
      <c r="O573" s="1"/>
      <c r="P573" s="1"/>
      <c r="Q573" s="1"/>
      <c r="R573" s="1"/>
      <c r="S573" s="1"/>
      <c r="T573" s="1"/>
      <c r="V573" s="1">
        <v>1.32</v>
      </c>
      <c r="W573" s="1">
        <v>21.634799999999998</v>
      </c>
      <c r="X573" s="15">
        <f t="shared" si="1053"/>
        <v>1.5348837209302326</v>
      </c>
      <c r="Y573" s="15">
        <f t="shared" si="1054"/>
        <v>1.5092317093913994</v>
      </c>
      <c r="Z573" s="16">
        <f t="shared" si="1055"/>
        <v>1.2979392700766035</v>
      </c>
      <c r="AA573" s="16">
        <f t="shared" si="1056"/>
        <v>0.43793927007660349</v>
      </c>
      <c r="AB573" s="16">
        <f t="shared" si="1057"/>
        <v>7.1778246365555312</v>
      </c>
      <c r="AC573" s="15">
        <f t="shared" si="1058"/>
        <v>4.5848355451969969E-2</v>
      </c>
      <c r="AD573" s="15">
        <f t="shared" si="1059"/>
        <v>1.1992624151289988E-2</v>
      </c>
      <c r="AE573" s="15">
        <f t="shared" si="1060"/>
        <v>1.9115055013239957E-2</v>
      </c>
      <c r="AF573" s="15">
        <f t="shared" si="1061"/>
        <v>2.5652011538833303E-2</v>
      </c>
      <c r="AH573" s="21"/>
    </row>
    <row r="574" spans="1:34" x14ac:dyDescent="0.2">
      <c r="A574" s="63"/>
      <c r="B574" s="64" t="s">
        <v>842</v>
      </c>
      <c r="C574" s="65" t="s">
        <v>843</v>
      </c>
      <c r="D574" s="65" t="s">
        <v>98</v>
      </c>
      <c r="E574" s="66">
        <v>0.3</v>
      </c>
      <c r="F574" s="66">
        <v>4.47</v>
      </c>
      <c r="G574" s="66"/>
      <c r="H574" s="66"/>
      <c r="I574" s="66">
        <f t="shared" si="1036"/>
        <v>0</v>
      </c>
      <c r="J574" s="66">
        <f t="shared" si="1037"/>
        <v>4.47</v>
      </c>
      <c r="K574" s="1">
        <v>35.299999999999997</v>
      </c>
      <c r="L574" s="1">
        <v>35.299999999999997</v>
      </c>
      <c r="M574" s="1">
        <v>157.791</v>
      </c>
      <c r="N574" s="1">
        <v>157.791</v>
      </c>
      <c r="O574" s="1"/>
      <c r="P574" s="1"/>
      <c r="Q574" s="1"/>
      <c r="R574" s="1"/>
      <c r="S574" s="1"/>
      <c r="T574" s="1"/>
      <c r="V574" s="1">
        <v>51.8</v>
      </c>
      <c r="W574" s="1">
        <v>231.54599999999999</v>
      </c>
      <c r="X574" s="15">
        <f t="shared" si="1053"/>
        <v>1.4674220963172806</v>
      </c>
      <c r="Y574" s="15">
        <f t="shared" si="1054"/>
        <v>1.4417700847784474</v>
      </c>
      <c r="Z574" s="16">
        <f t="shared" si="1055"/>
        <v>50.894483992679191</v>
      </c>
      <c r="AA574" s="16">
        <f t="shared" si="1056"/>
        <v>15.594483992679194</v>
      </c>
      <c r="AB574" s="16">
        <f t="shared" si="1057"/>
        <v>69.707343447275989</v>
      </c>
      <c r="AC574" s="15">
        <f t="shared" si="1058"/>
        <v>4.5848355451969969E-2</v>
      </c>
      <c r="AD574" s="15">
        <f t="shared" si="1059"/>
        <v>1.1992624151289988E-2</v>
      </c>
      <c r="AE574" s="15">
        <f t="shared" si="1060"/>
        <v>1.9115055013239957E-2</v>
      </c>
      <c r="AF574" s="15">
        <f t="shared" si="1061"/>
        <v>2.5652011538833303E-2</v>
      </c>
      <c r="AH574" s="21"/>
    </row>
    <row r="575" spans="1:34" ht="15" thickBot="1" x14ac:dyDescent="0.25">
      <c r="A575" s="63"/>
      <c r="B575" s="64" t="s">
        <v>844</v>
      </c>
      <c r="C575" s="65" t="s">
        <v>845</v>
      </c>
      <c r="D575" s="65" t="s">
        <v>98</v>
      </c>
      <c r="E575" s="66">
        <v>0.1</v>
      </c>
      <c r="F575" s="66">
        <v>1.49</v>
      </c>
      <c r="G575" s="66"/>
      <c r="H575" s="66"/>
      <c r="I575" s="66">
        <f t="shared" si="1036"/>
        <v>0</v>
      </c>
      <c r="J575" s="66">
        <f t="shared" si="1037"/>
        <v>1.49</v>
      </c>
      <c r="K575" s="1">
        <v>32.1</v>
      </c>
      <c r="L575" s="1">
        <v>32.1</v>
      </c>
      <c r="M575" s="1">
        <v>47.829000000000001</v>
      </c>
      <c r="N575" s="1">
        <v>47.829000000000001</v>
      </c>
      <c r="O575" s="1"/>
      <c r="P575" s="1"/>
      <c r="Q575" s="1"/>
      <c r="R575" s="1"/>
      <c r="S575" s="1"/>
      <c r="T575" s="1"/>
      <c r="V575" s="1">
        <v>32.4</v>
      </c>
      <c r="W575" s="1">
        <v>48.276000000000003</v>
      </c>
      <c r="X575" s="15">
        <f t="shared" si="1053"/>
        <v>1.0093457943925233</v>
      </c>
      <c r="Y575" s="15">
        <f t="shared" si="1054"/>
        <v>0.98369378285368991</v>
      </c>
      <c r="Z575" s="16">
        <f t="shared" si="1055"/>
        <v>31.576570429603446</v>
      </c>
      <c r="AA575" s="16">
        <f t="shared" si="1056"/>
        <v>-0.52342957039655502</v>
      </c>
      <c r="AB575" s="16">
        <f t="shared" si="1057"/>
        <v>-0.77991005989086692</v>
      </c>
      <c r="AC575" s="15">
        <f t="shared" si="1058"/>
        <v>4.5848355451969969E-2</v>
      </c>
      <c r="AD575" s="15">
        <f t="shared" si="1059"/>
        <v>1.1992624151289988E-2</v>
      </c>
      <c r="AE575" s="15">
        <f t="shared" si="1060"/>
        <v>1.9115055013239957E-2</v>
      </c>
      <c r="AF575" s="15">
        <f t="shared" si="1061"/>
        <v>2.5652011538833303E-2</v>
      </c>
      <c r="AH575" s="21"/>
    </row>
    <row r="576" spans="1:34" ht="20.5" thickBot="1" x14ac:dyDescent="0.25">
      <c r="A576" s="8">
        <v>210</v>
      </c>
      <c r="B576" s="9" t="s">
        <v>858</v>
      </c>
      <c r="C576" s="10" t="s">
        <v>859</v>
      </c>
      <c r="D576" s="10" t="s">
        <v>38</v>
      </c>
      <c r="E576" s="11">
        <v>0</v>
      </c>
      <c r="F576" s="11">
        <v>102.4</v>
      </c>
      <c r="G576" s="11"/>
      <c r="H576" s="11"/>
      <c r="I576" s="11">
        <f t="shared" si="1036"/>
        <v>0</v>
      </c>
      <c r="J576" s="11">
        <f t="shared" si="1037"/>
        <v>102.4</v>
      </c>
      <c r="K576" s="12">
        <v>797.01</v>
      </c>
      <c r="L576" s="12">
        <v>693.74</v>
      </c>
      <c r="M576" s="12">
        <v>71038.98</v>
      </c>
      <c r="N576" s="12">
        <v>24863.539199999999</v>
      </c>
      <c r="O576" s="12">
        <v>16633.323520000002</v>
      </c>
      <c r="P576" s="12">
        <v>0</v>
      </c>
      <c r="Q576" s="12">
        <v>0</v>
      </c>
      <c r="R576" s="12">
        <v>5622.0633497600002</v>
      </c>
      <c r="S576" s="12">
        <v>18249.417233203199</v>
      </c>
      <c r="T576" s="13">
        <v>5670.6725744148498</v>
      </c>
      <c r="V576" s="12">
        <v>887.1</v>
      </c>
      <c r="W576" s="12">
        <v>38101.012479999998</v>
      </c>
    </row>
    <row r="577" spans="1:34" x14ac:dyDescent="0.2">
      <c r="A577" s="63"/>
      <c r="B577" s="64" t="s">
        <v>850</v>
      </c>
      <c r="C577" s="65" t="s">
        <v>851</v>
      </c>
      <c r="D577" s="65" t="s">
        <v>41</v>
      </c>
      <c r="E577" s="66">
        <v>1.1000000000000001</v>
      </c>
      <c r="F577" s="66">
        <v>112.64</v>
      </c>
      <c r="G577" s="66"/>
      <c r="H577" s="66"/>
      <c r="I577" s="66">
        <f t="shared" si="1036"/>
        <v>0</v>
      </c>
      <c r="J577" s="66">
        <f t="shared" si="1037"/>
        <v>112.64</v>
      </c>
      <c r="K577" s="1">
        <v>4.47</v>
      </c>
      <c r="L577" s="1">
        <v>4.47</v>
      </c>
      <c r="M577" s="1">
        <v>503.50080000000003</v>
      </c>
      <c r="N577" s="1">
        <v>503.50080000000003</v>
      </c>
      <c r="O577" s="1"/>
      <c r="P577" s="1"/>
      <c r="Q577" s="1"/>
      <c r="R577" s="1"/>
      <c r="S577" s="1"/>
      <c r="T577" s="1"/>
      <c r="V577" s="1">
        <v>6.16</v>
      </c>
      <c r="W577" s="1">
        <v>173.99807999999999</v>
      </c>
      <c r="X577" s="15">
        <f t="shared" ref="X577:X590" si="1062">V577/L577</f>
        <v>1.3780760626398212</v>
      </c>
      <c r="Y577" s="15">
        <f t="shared" ref="Y577:Y590" si="1063">X577-AF577</f>
        <v>1.352424051100988</v>
      </c>
      <c r="Z577" s="16">
        <f t="shared" ref="Z577:Z590" si="1064">K577*Y577</f>
        <v>6.0453355084214158</v>
      </c>
      <c r="AA577" s="16">
        <f t="shared" ref="AA577:AA590" si="1065">Z577-K577</f>
        <v>1.575335508421416</v>
      </c>
      <c r="AB577" s="16">
        <f t="shared" ref="AB577:AB590" si="1066">J577*AA577</f>
        <v>177.4457916685883</v>
      </c>
      <c r="AC577" s="15">
        <f t="shared" ref="AC577:AC590" si="1067">104.584835545197%-100%</f>
        <v>4.5848355451969969E-2</v>
      </c>
      <c r="AD577" s="15">
        <f t="shared" ref="AD577:AD590" si="1068">101.199262415129%-100%</f>
        <v>1.1992624151289988E-2</v>
      </c>
      <c r="AE577" s="15">
        <f t="shared" ref="AE577:AE590" si="1069">101.911505501324%-100%</f>
        <v>1.9115055013239957E-2</v>
      </c>
      <c r="AF577" s="15">
        <f t="shared" ref="AF577:AF590" si="1070">AVERAGE(AC577:AE577)</f>
        <v>2.5652011538833303E-2</v>
      </c>
      <c r="AH577" s="21"/>
    </row>
    <row r="578" spans="1:34" ht="18" x14ac:dyDescent="0.2">
      <c r="A578" s="63"/>
      <c r="B578" s="64" t="s">
        <v>852</v>
      </c>
      <c r="C578" s="65" t="s">
        <v>853</v>
      </c>
      <c r="D578" s="65" t="s">
        <v>184</v>
      </c>
      <c r="E578" s="66">
        <v>1.7999999999999999E-2</v>
      </c>
      <c r="F578" s="66">
        <v>1.8431999999999999</v>
      </c>
      <c r="G578" s="66"/>
      <c r="H578" s="66"/>
      <c r="I578" s="66">
        <f t="shared" si="1036"/>
        <v>0</v>
      </c>
      <c r="J578" s="66">
        <f t="shared" si="1037"/>
        <v>1.8431999999999999</v>
      </c>
      <c r="K578" s="1">
        <v>75</v>
      </c>
      <c r="L578" s="1">
        <v>75</v>
      </c>
      <c r="M578" s="1">
        <v>138.24</v>
      </c>
      <c r="N578" s="1">
        <v>138.24</v>
      </c>
      <c r="O578" s="1"/>
      <c r="P578" s="1"/>
      <c r="Q578" s="1"/>
      <c r="R578" s="1"/>
      <c r="S578" s="1"/>
      <c r="T578" s="1"/>
      <c r="V578" s="1">
        <v>94.4</v>
      </c>
      <c r="W578" s="1">
        <v>12579.84</v>
      </c>
      <c r="X578" s="15">
        <f t="shared" si="1062"/>
        <v>1.2586666666666668</v>
      </c>
      <c r="Y578" s="15">
        <f t="shared" si="1063"/>
        <v>1.2330146551278336</v>
      </c>
      <c r="Z578" s="16">
        <f t="shared" si="1064"/>
        <v>92.476099134587514</v>
      </c>
      <c r="AA578" s="16">
        <f t="shared" si="1065"/>
        <v>17.476099134587514</v>
      </c>
      <c r="AB578" s="16">
        <f t="shared" si="1066"/>
        <v>32.211945924871706</v>
      </c>
      <c r="AC578" s="15">
        <f t="shared" si="1067"/>
        <v>4.5848355451969969E-2</v>
      </c>
      <c r="AD578" s="15">
        <f t="shared" si="1068"/>
        <v>1.1992624151289988E-2</v>
      </c>
      <c r="AE578" s="15">
        <f t="shared" si="1069"/>
        <v>1.9115055013239957E-2</v>
      </c>
      <c r="AF578" s="15">
        <f t="shared" si="1070"/>
        <v>2.5652011538833303E-2</v>
      </c>
      <c r="AH578" s="21"/>
    </row>
    <row r="579" spans="1:34" x14ac:dyDescent="0.2">
      <c r="A579" s="63"/>
      <c r="B579" s="64" t="s">
        <v>860</v>
      </c>
      <c r="C579" s="65" t="s">
        <v>861</v>
      </c>
      <c r="D579" s="65" t="s">
        <v>38</v>
      </c>
      <c r="E579" s="66">
        <v>1.05</v>
      </c>
      <c r="F579" s="66">
        <v>107.52</v>
      </c>
      <c r="G579" s="66"/>
      <c r="H579" s="66"/>
      <c r="I579" s="66">
        <f t="shared" si="1036"/>
        <v>0</v>
      </c>
      <c r="J579" s="66">
        <f t="shared" si="1037"/>
        <v>107.52</v>
      </c>
      <c r="K579" s="1">
        <v>101</v>
      </c>
      <c r="L579" s="1">
        <v>101</v>
      </c>
      <c r="M579" s="1">
        <v>10859.52</v>
      </c>
      <c r="N579" s="1">
        <v>10859.52</v>
      </c>
      <c r="O579" s="1"/>
      <c r="P579" s="1"/>
      <c r="Q579" s="1"/>
      <c r="R579" s="1"/>
      <c r="S579" s="1"/>
      <c r="T579" s="1"/>
      <c r="V579" s="1">
        <v>117</v>
      </c>
      <c r="W579" s="1">
        <v>590.13120000000004</v>
      </c>
      <c r="X579" s="15">
        <f t="shared" si="1062"/>
        <v>1.1584158415841583</v>
      </c>
      <c r="Y579" s="15">
        <f t="shared" si="1063"/>
        <v>1.1327638300453251</v>
      </c>
      <c r="Z579" s="16">
        <f t="shared" si="1064"/>
        <v>114.40914683457784</v>
      </c>
      <c r="AA579" s="16">
        <f t="shared" si="1065"/>
        <v>13.40914683457784</v>
      </c>
      <c r="AB579" s="16">
        <f t="shared" si="1066"/>
        <v>1441.7514676538092</v>
      </c>
      <c r="AC579" s="15">
        <f t="shared" si="1067"/>
        <v>4.5848355451969969E-2</v>
      </c>
      <c r="AD579" s="15">
        <f t="shared" si="1068"/>
        <v>1.1992624151289988E-2</v>
      </c>
      <c r="AE579" s="15">
        <f t="shared" si="1069"/>
        <v>1.9115055013239957E-2</v>
      </c>
      <c r="AF579" s="15">
        <f t="shared" si="1070"/>
        <v>2.5652011538833303E-2</v>
      </c>
      <c r="AH579" s="21"/>
    </row>
    <row r="580" spans="1:34" ht="18" x14ac:dyDescent="0.2">
      <c r="A580" s="63"/>
      <c r="B580" s="64" t="s">
        <v>820</v>
      </c>
      <c r="C580" s="65" t="s">
        <v>821</v>
      </c>
      <c r="D580" s="65" t="s">
        <v>184</v>
      </c>
      <c r="E580" s="66">
        <v>0.17</v>
      </c>
      <c r="F580" s="66">
        <v>17.408000000000001</v>
      </c>
      <c r="G580" s="66"/>
      <c r="H580" s="66"/>
      <c r="I580" s="66">
        <f t="shared" si="1036"/>
        <v>0</v>
      </c>
      <c r="J580" s="66">
        <f t="shared" si="1037"/>
        <v>17.408000000000001</v>
      </c>
      <c r="K580" s="1">
        <v>20.8</v>
      </c>
      <c r="L580" s="1">
        <v>20.8</v>
      </c>
      <c r="M580" s="1">
        <v>362.08640000000003</v>
      </c>
      <c r="N580" s="1">
        <v>362.08640000000003</v>
      </c>
      <c r="O580" s="1"/>
      <c r="P580" s="1"/>
      <c r="Q580" s="1"/>
      <c r="R580" s="1"/>
      <c r="S580" s="1"/>
      <c r="T580" s="1"/>
      <c r="V580" s="1">
        <v>33.9</v>
      </c>
      <c r="W580" s="1">
        <v>363.8272</v>
      </c>
      <c r="X580" s="15">
        <f t="shared" si="1062"/>
        <v>1.6298076923076923</v>
      </c>
      <c r="Y580" s="15">
        <f t="shared" si="1063"/>
        <v>1.6041556807688591</v>
      </c>
      <c r="Z580" s="16">
        <f t="shared" si="1064"/>
        <v>33.366438159992271</v>
      </c>
      <c r="AA580" s="16">
        <f t="shared" si="1065"/>
        <v>12.56643815999227</v>
      </c>
      <c r="AB580" s="16">
        <f t="shared" si="1066"/>
        <v>218.75655548914546</v>
      </c>
      <c r="AC580" s="15">
        <f t="shared" si="1067"/>
        <v>4.5848355451969969E-2</v>
      </c>
      <c r="AD580" s="15">
        <f t="shared" si="1068"/>
        <v>1.1992624151289988E-2</v>
      </c>
      <c r="AE580" s="15">
        <f t="shared" si="1069"/>
        <v>1.9115055013239957E-2</v>
      </c>
      <c r="AF580" s="15">
        <f t="shared" si="1070"/>
        <v>2.5652011538833303E-2</v>
      </c>
      <c r="AH580" s="21"/>
    </row>
    <row r="581" spans="1:34" ht="18" x14ac:dyDescent="0.2">
      <c r="A581" s="63"/>
      <c r="B581" s="64" t="s">
        <v>822</v>
      </c>
      <c r="C581" s="65" t="s">
        <v>823</v>
      </c>
      <c r="D581" s="65" t="s">
        <v>184</v>
      </c>
      <c r="E581" s="66">
        <v>1.0999999999999999E-2</v>
      </c>
      <c r="F581" s="66">
        <v>1.1264000000000001</v>
      </c>
      <c r="G581" s="66"/>
      <c r="H581" s="66"/>
      <c r="I581" s="66">
        <f t="shared" si="1036"/>
        <v>0</v>
      </c>
      <c r="J581" s="66">
        <f t="shared" si="1037"/>
        <v>1.1264000000000001</v>
      </c>
      <c r="K581" s="1">
        <v>284</v>
      </c>
      <c r="L581" s="1">
        <v>284</v>
      </c>
      <c r="M581" s="1">
        <v>319.89760000000001</v>
      </c>
      <c r="N581" s="1">
        <v>319.89760000000001</v>
      </c>
      <c r="O581" s="1"/>
      <c r="P581" s="1"/>
      <c r="Q581" s="1"/>
      <c r="R581" s="1"/>
      <c r="S581" s="1"/>
      <c r="T581" s="1"/>
      <c r="V581" s="1">
        <v>323</v>
      </c>
      <c r="W581" s="1">
        <v>267.26400000000001</v>
      </c>
      <c r="X581" s="15">
        <f t="shared" si="1062"/>
        <v>1.1373239436619718</v>
      </c>
      <c r="Y581" s="15">
        <f t="shared" si="1063"/>
        <v>1.1116719321231385</v>
      </c>
      <c r="Z581" s="16">
        <f t="shared" si="1064"/>
        <v>315.71482872297133</v>
      </c>
      <c r="AA581" s="16">
        <f t="shared" si="1065"/>
        <v>31.714828722971333</v>
      </c>
      <c r="AB581" s="16">
        <f t="shared" si="1066"/>
        <v>35.723583073554913</v>
      </c>
      <c r="AC581" s="15">
        <f t="shared" si="1067"/>
        <v>4.5848355451969969E-2</v>
      </c>
      <c r="AD581" s="15">
        <f t="shared" si="1068"/>
        <v>1.1992624151289988E-2</v>
      </c>
      <c r="AE581" s="15">
        <f t="shared" si="1069"/>
        <v>1.9115055013239957E-2</v>
      </c>
      <c r="AF581" s="15">
        <f t="shared" si="1070"/>
        <v>2.5652011538833303E-2</v>
      </c>
      <c r="AH581" s="21"/>
    </row>
    <row r="582" spans="1:34" x14ac:dyDescent="0.2">
      <c r="A582" s="63"/>
      <c r="B582" s="64" t="s">
        <v>824</v>
      </c>
      <c r="C582" s="65" t="s">
        <v>825</v>
      </c>
      <c r="D582" s="65" t="s">
        <v>95</v>
      </c>
      <c r="E582" s="66">
        <v>0.9</v>
      </c>
      <c r="F582" s="66">
        <v>92.16</v>
      </c>
      <c r="G582" s="66"/>
      <c r="H582" s="66"/>
      <c r="I582" s="66">
        <f t="shared" si="1036"/>
        <v>0</v>
      </c>
      <c r="J582" s="66">
        <f t="shared" si="1037"/>
        <v>92.16</v>
      </c>
      <c r="K582" s="1">
        <v>2.7</v>
      </c>
      <c r="L582" s="1">
        <v>2.7</v>
      </c>
      <c r="M582" s="1">
        <v>248.83199999999999</v>
      </c>
      <c r="N582" s="1">
        <v>248.83199999999999</v>
      </c>
      <c r="O582" s="1"/>
      <c r="P582" s="1"/>
      <c r="Q582" s="1"/>
      <c r="R582" s="1"/>
      <c r="S582" s="1"/>
      <c r="T582" s="1"/>
      <c r="V582" s="1">
        <v>2.9</v>
      </c>
      <c r="W582" s="1">
        <v>2976.768</v>
      </c>
      <c r="X582" s="15">
        <f t="shared" si="1062"/>
        <v>1.074074074074074</v>
      </c>
      <c r="Y582" s="15">
        <f t="shared" si="1063"/>
        <v>1.0484220625352407</v>
      </c>
      <c r="Z582" s="16">
        <f t="shared" si="1064"/>
        <v>2.83073956884515</v>
      </c>
      <c r="AA582" s="16">
        <f t="shared" si="1065"/>
        <v>0.13073956884514981</v>
      </c>
      <c r="AB582" s="16">
        <f t="shared" si="1066"/>
        <v>12.048958664769007</v>
      </c>
      <c r="AC582" s="15">
        <f t="shared" si="1067"/>
        <v>4.5848355451969969E-2</v>
      </c>
      <c r="AD582" s="15">
        <f t="shared" si="1068"/>
        <v>1.1992624151289988E-2</v>
      </c>
      <c r="AE582" s="15">
        <f t="shared" si="1069"/>
        <v>1.9115055013239957E-2</v>
      </c>
      <c r="AF582" s="15">
        <f t="shared" si="1070"/>
        <v>2.5652011538833303E-2</v>
      </c>
      <c r="AH582" s="21"/>
    </row>
    <row r="583" spans="1:34" x14ac:dyDescent="0.2">
      <c r="A583" s="63"/>
      <c r="B583" s="64" t="s">
        <v>826</v>
      </c>
      <c r="C583" s="65" t="s">
        <v>827</v>
      </c>
      <c r="D583" s="65" t="s">
        <v>95</v>
      </c>
      <c r="E583" s="66">
        <v>0.95</v>
      </c>
      <c r="F583" s="66">
        <v>97.28</v>
      </c>
      <c r="G583" s="66"/>
      <c r="H583" s="66"/>
      <c r="I583" s="66">
        <f t="shared" si="1036"/>
        <v>0</v>
      </c>
      <c r="J583" s="66">
        <f t="shared" si="1037"/>
        <v>97.28</v>
      </c>
      <c r="K583" s="1">
        <v>14.4</v>
      </c>
      <c r="L583" s="1">
        <v>14.4</v>
      </c>
      <c r="M583" s="1">
        <v>1400.8320000000001</v>
      </c>
      <c r="N583" s="1">
        <v>1400.8320000000001</v>
      </c>
      <c r="O583" s="1"/>
      <c r="P583" s="1"/>
      <c r="Q583" s="1"/>
      <c r="R583" s="1"/>
      <c r="S583" s="1"/>
      <c r="T583" s="1"/>
      <c r="V583" s="1">
        <v>30.6</v>
      </c>
      <c r="W583" s="1">
        <v>13773.312</v>
      </c>
      <c r="X583" s="15">
        <f t="shared" si="1062"/>
        <v>2.125</v>
      </c>
      <c r="Y583" s="15">
        <f t="shared" si="1063"/>
        <v>2.0993479884611665</v>
      </c>
      <c r="Z583" s="16">
        <f t="shared" si="1064"/>
        <v>30.230611033840798</v>
      </c>
      <c r="AA583" s="16">
        <f t="shared" si="1065"/>
        <v>15.830611033840798</v>
      </c>
      <c r="AB583" s="16">
        <f t="shared" si="1066"/>
        <v>1540.0018413720329</v>
      </c>
      <c r="AC583" s="15">
        <f t="shared" si="1067"/>
        <v>4.5848355451969969E-2</v>
      </c>
      <c r="AD583" s="15">
        <f t="shared" si="1068"/>
        <v>1.1992624151289988E-2</v>
      </c>
      <c r="AE583" s="15">
        <f t="shared" si="1069"/>
        <v>1.9115055013239957E-2</v>
      </c>
      <c r="AF583" s="15">
        <f t="shared" si="1070"/>
        <v>2.5652011538833303E-2</v>
      </c>
      <c r="AH583" s="21"/>
    </row>
    <row r="584" spans="1:34" x14ac:dyDescent="0.2">
      <c r="A584" s="63"/>
      <c r="B584" s="64" t="s">
        <v>828</v>
      </c>
      <c r="C584" s="65" t="s">
        <v>829</v>
      </c>
      <c r="D584" s="65" t="s">
        <v>95</v>
      </c>
      <c r="E584" s="66">
        <v>3.15</v>
      </c>
      <c r="F584" s="66">
        <v>322.56</v>
      </c>
      <c r="G584" s="66"/>
      <c r="H584" s="66"/>
      <c r="I584" s="66">
        <f t="shared" si="1036"/>
        <v>0</v>
      </c>
      <c r="J584" s="66">
        <f t="shared" si="1037"/>
        <v>322.56</v>
      </c>
      <c r="K584" s="1">
        <v>20.2</v>
      </c>
      <c r="L584" s="1">
        <v>20.2</v>
      </c>
      <c r="M584" s="1">
        <v>6515.7120000000004</v>
      </c>
      <c r="N584" s="1">
        <v>6515.7120000000004</v>
      </c>
      <c r="O584" s="1"/>
      <c r="P584" s="1"/>
      <c r="Q584" s="1"/>
      <c r="R584" s="1"/>
      <c r="S584" s="1"/>
      <c r="T584" s="1"/>
      <c r="V584" s="1">
        <v>42.7</v>
      </c>
      <c r="W584" s="1">
        <v>1796.096</v>
      </c>
      <c r="X584" s="15">
        <f t="shared" si="1062"/>
        <v>2.113861386138614</v>
      </c>
      <c r="Y584" s="15">
        <f t="shared" si="1063"/>
        <v>2.0882093745997805</v>
      </c>
      <c r="Z584" s="16">
        <f t="shared" si="1064"/>
        <v>42.181829366915565</v>
      </c>
      <c r="AA584" s="16">
        <f t="shared" si="1065"/>
        <v>21.981829366915566</v>
      </c>
      <c r="AB584" s="16">
        <f t="shared" si="1066"/>
        <v>7090.4588805922849</v>
      </c>
      <c r="AC584" s="15">
        <f t="shared" si="1067"/>
        <v>4.5848355451969969E-2</v>
      </c>
      <c r="AD584" s="15">
        <f t="shared" si="1068"/>
        <v>1.1992624151289988E-2</v>
      </c>
      <c r="AE584" s="15">
        <f t="shared" si="1069"/>
        <v>1.9115055013239957E-2</v>
      </c>
      <c r="AF584" s="15">
        <f t="shared" si="1070"/>
        <v>2.5652011538833303E-2</v>
      </c>
      <c r="AH584" s="21"/>
    </row>
    <row r="585" spans="1:34" x14ac:dyDescent="0.2">
      <c r="A585" s="63"/>
      <c r="B585" s="64" t="s">
        <v>832</v>
      </c>
      <c r="C585" s="65" t="s">
        <v>833</v>
      </c>
      <c r="D585" s="65" t="s">
        <v>41</v>
      </c>
      <c r="E585" s="66">
        <v>2</v>
      </c>
      <c r="F585" s="66">
        <v>204.8</v>
      </c>
      <c r="G585" s="66"/>
      <c r="H585" s="66"/>
      <c r="I585" s="66">
        <f t="shared" si="1036"/>
        <v>0</v>
      </c>
      <c r="J585" s="66">
        <f t="shared" si="1037"/>
        <v>204.8</v>
      </c>
      <c r="K585" s="1">
        <v>5.71</v>
      </c>
      <c r="L585" s="1">
        <v>5.71</v>
      </c>
      <c r="M585" s="1">
        <v>1169.4079999999999</v>
      </c>
      <c r="N585" s="1">
        <v>1169.4079999999999</v>
      </c>
      <c r="O585" s="1"/>
      <c r="P585" s="1"/>
      <c r="Q585" s="1"/>
      <c r="R585" s="1"/>
      <c r="S585" s="1"/>
      <c r="T585" s="1"/>
      <c r="V585" s="1">
        <v>8.77</v>
      </c>
      <c r="W585" s="1">
        <v>1193.9839999999999</v>
      </c>
      <c r="X585" s="15">
        <f t="shared" si="1062"/>
        <v>1.5359019264448335</v>
      </c>
      <c r="Y585" s="15">
        <f t="shared" si="1063"/>
        <v>1.5102499149060002</v>
      </c>
      <c r="Z585" s="16">
        <f t="shared" si="1064"/>
        <v>8.6235270141132609</v>
      </c>
      <c r="AA585" s="16">
        <f t="shared" si="1065"/>
        <v>2.913527014113261</v>
      </c>
      <c r="AB585" s="16">
        <f t="shared" si="1066"/>
        <v>596.69033249039592</v>
      </c>
      <c r="AC585" s="15">
        <f t="shared" si="1067"/>
        <v>4.5848355451969969E-2</v>
      </c>
      <c r="AD585" s="15">
        <f t="shared" si="1068"/>
        <v>1.1992624151289988E-2</v>
      </c>
      <c r="AE585" s="15">
        <f t="shared" si="1069"/>
        <v>1.9115055013239957E-2</v>
      </c>
      <c r="AF585" s="15">
        <f t="shared" si="1070"/>
        <v>2.5652011538833303E-2</v>
      </c>
      <c r="AH585" s="21"/>
    </row>
    <row r="586" spans="1:34" x14ac:dyDescent="0.2">
      <c r="A586" s="63"/>
      <c r="B586" s="64" t="s">
        <v>834</v>
      </c>
      <c r="C586" s="65" t="s">
        <v>835</v>
      </c>
      <c r="D586" s="65" t="s">
        <v>41</v>
      </c>
      <c r="E586" s="66">
        <v>1.1000000000000001</v>
      </c>
      <c r="F586" s="66">
        <v>112.64</v>
      </c>
      <c r="G586" s="66"/>
      <c r="H586" s="66"/>
      <c r="I586" s="66">
        <f t="shared" si="1036"/>
        <v>0</v>
      </c>
      <c r="J586" s="66">
        <f t="shared" si="1037"/>
        <v>112.64</v>
      </c>
      <c r="K586" s="1">
        <v>7.31</v>
      </c>
      <c r="L586" s="1">
        <v>7.31</v>
      </c>
      <c r="M586" s="1">
        <v>823.39840000000004</v>
      </c>
      <c r="N586" s="1">
        <v>823.39840000000004</v>
      </c>
      <c r="O586" s="1"/>
      <c r="P586" s="1"/>
      <c r="Q586" s="1"/>
      <c r="R586" s="1"/>
      <c r="S586" s="1"/>
      <c r="T586" s="1"/>
      <c r="V586" s="1">
        <v>10.6</v>
      </c>
      <c r="W586" s="1">
        <v>579.37919999999997</v>
      </c>
      <c r="X586" s="15">
        <f t="shared" si="1062"/>
        <v>1.4500683994528043</v>
      </c>
      <c r="Y586" s="15">
        <f t="shared" si="1063"/>
        <v>1.4244163879139711</v>
      </c>
      <c r="Z586" s="16">
        <f t="shared" si="1064"/>
        <v>10.412483795651127</v>
      </c>
      <c r="AA586" s="16">
        <f t="shared" si="1065"/>
        <v>3.1024837956511275</v>
      </c>
      <c r="AB586" s="16">
        <f t="shared" si="1066"/>
        <v>349.46377474214302</v>
      </c>
      <c r="AC586" s="15">
        <f t="shared" si="1067"/>
        <v>4.5848355451969969E-2</v>
      </c>
      <c r="AD586" s="15">
        <f t="shared" si="1068"/>
        <v>1.1992624151289988E-2</v>
      </c>
      <c r="AE586" s="15">
        <f t="shared" si="1069"/>
        <v>1.9115055013239957E-2</v>
      </c>
      <c r="AF586" s="15">
        <f t="shared" si="1070"/>
        <v>2.5652011538833303E-2</v>
      </c>
      <c r="AH586" s="21"/>
    </row>
    <row r="587" spans="1:34" x14ac:dyDescent="0.2">
      <c r="A587" s="63"/>
      <c r="B587" s="64" t="s">
        <v>856</v>
      </c>
      <c r="C587" s="65" t="s">
        <v>857</v>
      </c>
      <c r="D587" s="65" t="s">
        <v>41</v>
      </c>
      <c r="E587" s="66">
        <v>1.1000000000000001</v>
      </c>
      <c r="F587" s="66">
        <v>112.64</v>
      </c>
      <c r="G587" s="66"/>
      <c r="H587" s="66"/>
      <c r="I587" s="66">
        <f t="shared" si="1036"/>
        <v>0</v>
      </c>
      <c r="J587" s="66">
        <f t="shared" si="1037"/>
        <v>112.64</v>
      </c>
      <c r="K587" s="1">
        <v>6.64</v>
      </c>
      <c r="L587" s="1">
        <v>6.64</v>
      </c>
      <c r="M587" s="1">
        <v>747.92960000000005</v>
      </c>
      <c r="N587" s="1">
        <v>747.92960000000005</v>
      </c>
      <c r="O587" s="1"/>
      <c r="P587" s="1"/>
      <c r="Q587" s="1"/>
      <c r="R587" s="1"/>
      <c r="S587" s="1"/>
      <c r="T587" s="1"/>
      <c r="V587" s="1">
        <v>9.24</v>
      </c>
      <c r="W587" s="1">
        <v>1040.7936</v>
      </c>
      <c r="X587" s="15">
        <f t="shared" si="1062"/>
        <v>1.3915662650602412</v>
      </c>
      <c r="Y587" s="15">
        <f t="shared" si="1063"/>
        <v>1.3659142535214079</v>
      </c>
      <c r="Z587" s="16">
        <f t="shared" si="1064"/>
        <v>9.0696706433821479</v>
      </c>
      <c r="AA587" s="16">
        <f t="shared" si="1065"/>
        <v>2.4296706433821482</v>
      </c>
      <c r="AB587" s="16">
        <f t="shared" si="1066"/>
        <v>273.67810127056515</v>
      </c>
      <c r="AC587" s="15">
        <f t="shared" si="1067"/>
        <v>4.5848355451969969E-2</v>
      </c>
      <c r="AD587" s="15">
        <f t="shared" si="1068"/>
        <v>1.1992624151289988E-2</v>
      </c>
      <c r="AE587" s="15">
        <f t="shared" si="1069"/>
        <v>1.9115055013239957E-2</v>
      </c>
      <c r="AF587" s="15">
        <f t="shared" si="1070"/>
        <v>2.5652011538833303E-2</v>
      </c>
      <c r="AH587" s="21"/>
    </row>
    <row r="588" spans="1:34" x14ac:dyDescent="0.2">
      <c r="A588" s="63"/>
      <c r="B588" s="64" t="s">
        <v>840</v>
      </c>
      <c r="C588" s="65" t="s">
        <v>841</v>
      </c>
      <c r="D588" s="65" t="s">
        <v>95</v>
      </c>
      <c r="E588" s="66">
        <v>1.1000000000000001</v>
      </c>
      <c r="F588" s="66">
        <v>112.64</v>
      </c>
      <c r="G588" s="66"/>
      <c r="H588" s="66"/>
      <c r="I588" s="66">
        <f t="shared" si="1036"/>
        <v>0</v>
      </c>
      <c r="J588" s="66">
        <f t="shared" si="1037"/>
        <v>112.64</v>
      </c>
      <c r="K588" s="1">
        <v>0.86</v>
      </c>
      <c r="L588" s="1">
        <v>0.86</v>
      </c>
      <c r="M588" s="1">
        <v>96.870400000000004</v>
      </c>
      <c r="N588" s="1">
        <v>96.870400000000004</v>
      </c>
      <c r="O588" s="1"/>
      <c r="P588" s="1"/>
      <c r="Q588" s="1"/>
      <c r="R588" s="1"/>
      <c r="S588" s="1"/>
      <c r="T588" s="1"/>
      <c r="V588" s="1">
        <v>1.32</v>
      </c>
      <c r="W588" s="1">
        <v>148.6848</v>
      </c>
      <c r="X588" s="15">
        <f t="shared" si="1062"/>
        <v>1.5348837209302326</v>
      </c>
      <c r="Y588" s="15">
        <f t="shared" si="1063"/>
        <v>1.5092317093913994</v>
      </c>
      <c r="Z588" s="16">
        <f t="shared" si="1064"/>
        <v>1.2979392700766035</v>
      </c>
      <c r="AA588" s="16">
        <f t="shared" si="1065"/>
        <v>0.43793927007660349</v>
      </c>
      <c r="AB588" s="16">
        <f t="shared" si="1066"/>
        <v>49.329479381428619</v>
      </c>
      <c r="AC588" s="15">
        <f t="shared" si="1067"/>
        <v>4.5848355451969969E-2</v>
      </c>
      <c r="AD588" s="15">
        <f t="shared" si="1068"/>
        <v>1.1992624151289988E-2</v>
      </c>
      <c r="AE588" s="15">
        <f t="shared" si="1069"/>
        <v>1.9115055013239957E-2</v>
      </c>
      <c r="AF588" s="15">
        <f t="shared" si="1070"/>
        <v>2.5652011538833303E-2</v>
      </c>
      <c r="AH588" s="21"/>
    </row>
    <row r="589" spans="1:34" x14ac:dyDescent="0.2">
      <c r="A589" s="63"/>
      <c r="B589" s="64" t="s">
        <v>842</v>
      </c>
      <c r="C589" s="65" t="s">
        <v>843</v>
      </c>
      <c r="D589" s="65" t="s">
        <v>98</v>
      </c>
      <c r="E589" s="66">
        <v>0.3</v>
      </c>
      <c r="F589" s="66">
        <v>30.72</v>
      </c>
      <c r="G589" s="66"/>
      <c r="H589" s="66"/>
      <c r="I589" s="66">
        <f t="shared" si="1036"/>
        <v>0</v>
      </c>
      <c r="J589" s="66">
        <f t="shared" si="1037"/>
        <v>30.72</v>
      </c>
      <c r="K589" s="1">
        <v>35.299999999999997</v>
      </c>
      <c r="L589" s="1">
        <v>35.299999999999997</v>
      </c>
      <c r="M589" s="1">
        <v>1084.4159999999999</v>
      </c>
      <c r="N589" s="1">
        <v>1084.4159999999999</v>
      </c>
      <c r="O589" s="1"/>
      <c r="P589" s="1"/>
      <c r="Q589" s="1"/>
      <c r="R589" s="1"/>
      <c r="S589" s="1"/>
      <c r="T589" s="1"/>
      <c r="V589" s="1">
        <v>51.8</v>
      </c>
      <c r="W589" s="1">
        <v>1591.296</v>
      </c>
      <c r="X589" s="15">
        <f t="shared" si="1062"/>
        <v>1.4674220963172806</v>
      </c>
      <c r="Y589" s="15">
        <f t="shared" si="1063"/>
        <v>1.4417700847784474</v>
      </c>
      <c r="Z589" s="16">
        <f t="shared" si="1064"/>
        <v>50.894483992679191</v>
      </c>
      <c r="AA589" s="16">
        <f t="shared" si="1065"/>
        <v>15.594483992679194</v>
      </c>
      <c r="AB589" s="16">
        <f t="shared" si="1066"/>
        <v>479.06254825510484</v>
      </c>
      <c r="AC589" s="15">
        <f t="shared" si="1067"/>
        <v>4.5848355451969969E-2</v>
      </c>
      <c r="AD589" s="15">
        <f t="shared" si="1068"/>
        <v>1.1992624151289988E-2</v>
      </c>
      <c r="AE589" s="15">
        <f t="shared" si="1069"/>
        <v>1.9115055013239957E-2</v>
      </c>
      <c r="AF589" s="15">
        <f t="shared" si="1070"/>
        <v>2.5652011538833303E-2</v>
      </c>
      <c r="AH589" s="21"/>
    </row>
    <row r="590" spans="1:34" ht="15" thickBot="1" x14ac:dyDescent="0.25">
      <c r="A590" s="63"/>
      <c r="B590" s="64" t="s">
        <v>844</v>
      </c>
      <c r="C590" s="65" t="s">
        <v>845</v>
      </c>
      <c r="D590" s="65" t="s">
        <v>98</v>
      </c>
      <c r="E590" s="66">
        <v>0.1</v>
      </c>
      <c r="F590" s="66">
        <v>10.24</v>
      </c>
      <c r="G590" s="66"/>
      <c r="H590" s="66"/>
      <c r="I590" s="66">
        <f t="shared" si="1036"/>
        <v>0</v>
      </c>
      <c r="J590" s="66">
        <f t="shared" si="1037"/>
        <v>10.24</v>
      </c>
      <c r="K590" s="1">
        <v>32.1</v>
      </c>
      <c r="L590" s="1">
        <v>32.1</v>
      </c>
      <c r="M590" s="1">
        <v>328.70400000000001</v>
      </c>
      <c r="N590" s="1">
        <v>328.70400000000001</v>
      </c>
      <c r="O590" s="1"/>
      <c r="P590" s="1"/>
      <c r="Q590" s="1"/>
      <c r="R590" s="1"/>
      <c r="S590" s="1"/>
      <c r="T590" s="1"/>
      <c r="V590" s="1">
        <v>32.4</v>
      </c>
      <c r="W590" s="1">
        <v>331.77600000000001</v>
      </c>
      <c r="X590" s="15">
        <f t="shared" si="1062"/>
        <v>1.0093457943925233</v>
      </c>
      <c r="Y590" s="15">
        <f t="shared" si="1063"/>
        <v>0.98369378285368991</v>
      </c>
      <c r="Z590" s="16">
        <f t="shared" si="1064"/>
        <v>31.576570429603446</v>
      </c>
      <c r="AA590" s="16">
        <f t="shared" si="1065"/>
        <v>-0.52342957039655502</v>
      </c>
      <c r="AB590" s="16">
        <f t="shared" si="1066"/>
        <v>-5.3599188008607239</v>
      </c>
      <c r="AC590" s="15">
        <f t="shared" si="1067"/>
        <v>4.5848355451969969E-2</v>
      </c>
      <c r="AD590" s="15">
        <f t="shared" si="1068"/>
        <v>1.1992624151289988E-2</v>
      </c>
      <c r="AE590" s="15">
        <f t="shared" si="1069"/>
        <v>1.9115055013239957E-2</v>
      </c>
      <c r="AF590" s="15">
        <f t="shared" si="1070"/>
        <v>2.5652011538833303E-2</v>
      </c>
      <c r="AH590" s="21"/>
    </row>
    <row r="591" spans="1:34" ht="15" thickBot="1" x14ac:dyDescent="0.25">
      <c r="A591" s="8">
        <v>211</v>
      </c>
      <c r="B591" s="9" t="s">
        <v>862</v>
      </c>
      <c r="C591" s="10" t="s">
        <v>863</v>
      </c>
      <c r="D591" s="10" t="s">
        <v>38</v>
      </c>
      <c r="E591" s="11">
        <v>0</v>
      </c>
      <c r="F591" s="11">
        <v>233.8</v>
      </c>
      <c r="G591" s="11"/>
      <c r="H591" s="11"/>
      <c r="I591" s="11">
        <f t="shared" si="1036"/>
        <v>0</v>
      </c>
      <c r="J591" s="11">
        <f t="shared" si="1037"/>
        <v>233.8</v>
      </c>
      <c r="K591" s="12">
        <v>29.9</v>
      </c>
      <c r="L591" s="12">
        <v>29.61</v>
      </c>
      <c r="M591" s="12">
        <v>6922.82</v>
      </c>
      <c r="N591" s="12">
        <v>2548.42</v>
      </c>
      <c r="O591" s="12">
        <v>1575.8119999999999</v>
      </c>
      <c r="P591" s="12">
        <v>0</v>
      </c>
      <c r="Q591" s="12">
        <v>0</v>
      </c>
      <c r="R591" s="12">
        <v>532.62445600000001</v>
      </c>
      <c r="S591" s="12">
        <v>1728.9178939200001</v>
      </c>
      <c r="T591" s="13">
        <v>537.22960898880001</v>
      </c>
      <c r="V591" s="12">
        <v>39.57</v>
      </c>
      <c r="W591" s="12">
        <v>4255.16</v>
      </c>
    </row>
    <row r="592" spans="1:34" ht="15" thickBot="1" x14ac:dyDescent="0.25">
      <c r="A592" s="63"/>
      <c r="B592" s="64" t="s">
        <v>814</v>
      </c>
      <c r="C592" s="65" t="s">
        <v>815</v>
      </c>
      <c r="D592" s="65" t="s">
        <v>98</v>
      </c>
      <c r="E592" s="66">
        <v>0.1</v>
      </c>
      <c r="F592" s="66">
        <v>23.38</v>
      </c>
      <c r="G592" s="66"/>
      <c r="H592" s="66"/>
      <c r="I592" s="66">
        <f t="shared" si="1036"/>
        <v>0</v>
      </c>
      <c r="J592" s="66">
        <f t="shared" si="1037"/>
        <v>23.38</v>
      </c>
      <c r="K592" s="1">
        <v>109</v>
      </c>
      <c r="L592" s="1">
        <v>109</v>
      </c>
      <c r="M592" s="1">
        <v>2548.42</v>
      </c>
      <c r="N592" s="1">
        <v>2548.42</v>
      </c>
      <c r="O592" s="1"/>
      <c r="P592" s="1"/>
      <c r="Q592" s="1"/>
      <c r="R592" s="1"/>
      <c r="S592" s="1"/>
      <c r="T592" s="1"/>
      <c r="V592" s="1">
        <v>182</v>
      </c>
      <c r="W592" s="1">
        <v>4255.16</v>
      </c>
      <c r="X592" s="15">
        <f t="shared" ref="X592" si="1071">V592/L592</f>
        <v>1.6697247706422018</v>
      </c>
      <c r="Y592" s="15">
        <f t="shared" ref="Y592" si="1072">X592-AF592</f>
        <v>1.6440727591033686</v>
      </c>
      <c r="Z592" s="16">
        <f t="shared" ref="Z592" si="1073">K592*Y592</f>
        <v>179.20393074226718</v>
      </c>
      <c r="AA592" s="16">
        <f t="shared" ref="AA592" si="1074">Z592-K592</f>
        <v>70.203930742267175</v>
      </c>
      <c r="AB592" s="16">
        <f t="shared" ref="AB592" si="1075">J592*AA592</f>
        <v>1641.3679007542064</v>
      </c>
      <c r="AC592" s="15">
        <f t="shared" ref="AC592" si="1076">104.584835545197%-100%</f>
        <v>4.5848355451969969E-2</v>
      </c>
      <c r="AD592" s="15">
        <f t="shared" ref="AD592" si="1077">101.199262415129%-100%</f>
        <v>1.1992624151289988E-2</v>
      </c>
      <c r="AE592" s="15">
        <f t="shared" ref="AE592" si="1078">101.911505501324%-100%</f>
        <v>1.9115055013239957E-2</v>
      </c>
      <c r="AF592" s="15">
        <f t="shared" ref="AF592" si="1079">AVERAGE(AC592:AE592)</f>
        <v>2.5652011538833303E-2</v>
      </c>
      <c r="AH592" s="21"/>
    </row>
    <row r="593" spans="1:34" ht="15" thickBot="1" x14ac:dyDescent="0.25">
      <c r="A593" s="8">
        <v>212</v>
      </c>
      <c r="B593" s="9" t="s">
        <v>864</v>
      </c>
      <c r="C593" s="10" t="s">
        <v>865</v>
      </c>
      <c r="D593" s="10" t="s">
        <v>95</v>
      </c>
      <c r="E593" s="11">
        <v>0</v>
      </c>
      <c r="F593" s="11">
        <v>12.49</v>
      </c>
      <c r="G593" s="11"/>
      <c r="H593" s="11"/>
      <c r="I593" s="11">
        <f t="shared" ref="I593:I656" si="1080">H593*0.5</f>
        <v>0</v>
      </c>
      <c r="J593" s="11">
        <f t="shared" ref="J593:J656" si="1081">F593-G593-I593</f>
        <v>12.49</v>
      </c>
      <c r="K593" s="12">
        <v>730.3</v>
      </c>
      <c r="L593" s="12">
        <v>207.99</v>
      </c>
      <c r="M593" s="12">
        <v>2597.8000000000002</v>
      </c>
      <c r="N593" s="12">
        <v>961.90485999999999</v>
      </c>
      <c r="O593" s="12">
        <v>589.27819999999997</v>
      </c>
      <c r="P593" s="12">
        <v>0</v>
      </c>
      <c r="Q593" s="12">
        <v>0</v>
      </c>
      <c r="R593" s="12">
        <v>199.17603159999999</v>
      </c>
      <c r="S593" s="12">
        <v>646.53246991200001</v>
      </c>
      <c r="T593" s="13">
        <v>200.89813821167999</v>
      </c>
      <c r="V593" s="12">
        <v>271.64</v>
      </c>
      <c r="W593" s="12">
        <v>1524.6542999999999</v>
      </c>
    </row>
    <row r="594" spans="1:34" x14ac:dyDescent="0.2">
      <c r="A594" s="63"/>
      <c r="B594" s="64" t="s">
        <v>818</v>
      </c>
      <c r="C594" s="65" t="s">
        <v>819</v>
      </c>
      <c r="D594" s="65" t="s">
        <v>38</v>
      </c>
      <c r="E594" s="66">
        <v>0.38</v>
      </c>
      <c r="F594" s="66">
        <v>4.7462</v>
      </c>
      <c r="G594" s="66"/>
      <c r="H594" s="66"/>
      <c r="I594" s="66">
        <f t="shared" si="1080"/>
        <v>0</v>
      </c>
      <c r="J594" s="66">
        <f t="shared" si="1081"/>
        <v>4.7462</v>
      </c>
      <c r="K594" s="1">
        <v>59.8</v>
      </c>
      <c r="L594" s="1">
        <v>59.8</v>
      </c>
      <c r="M594" s="1">
        <v>283.82276000000002</v>
      </c>
      <c r="N594" s="1">
        <v>283.82276000000002</v>
      </c>
      <c r="O594" s="1"/>
      <c r="P594" s="1"/>
      <c r="Q594" s="1"/>
      <c r="R594" s="1"/>
      <c r="S594" s="1"/>
      <c r="T594" s="1"/>
      <c r="V594" s="1">
        <v>69</v>
      </c>
      <c r="W594" s="1">
        <v>327.48779999999999</v>
      </c>
      <c r="X594" s="15">
        <f t="shared" ref="X594:X597" si="1082">V594/L594</f>
        <v>1.153846153846154</v>
      </c>
      <c r="Y594" s="15">
        <f t="shared" ref="Y594:Y597" si="1083">X594-AF594</f>
        <v>1.1281941423073207</v>
      </c>
      <c r="Z594" s="16">
        <f t="shared" ref="Z594:Z597" si="1084">K594*Y594</f>
        <v>67.466009709977783</v>
      </c>
      <c r="AA594" s="16">
        <f t="shared" ref="AA594:AA597" si="1085">Z594-K594</f>
        <v>7.6660097099777857</v>
      </c>
      <c r="AB594" s="16">
        <f t="shared" ref="AB594:AB597" si="1086">J594*AA594</f>
        <v>36.384415285496566</v>
      </c>
      <c r="AC594" s="15">
        <f t="shared" ref="AC594:AC597" si="1087">104.584835545197%-100%</f>
        <v>4.5848355451969969E-2</v>
      </c>
      <c r="AD594" s="15">
        <f t="shared" ref="AD594:AD597" si="1088">101.199262415129%-100%</f>
        <v>1.1992624151289988E-2</v>
      </c>
      <c r="AE594" s="15">
        <f t="shared" ref="AE594:AE597" si="1089">101.911505501324%-100%</f>
        <v>1.9115055013239957E-2</v>
      </c>
      <c r="AF594" s="15">
        <f t="shared" ref="AF594:AF597" si="1090">AVERAGE(AC594:AE594)</f>
        <v>2.5652011538833303E-2</v>
      </c>
      <c r="AH594" s="21"/>
    </row>
    <row r="595" spans="1:34" x14ac:dyDescent="0.2">
      <c r="A595" s="63"/>
      <c r="B595" s="64" t="s">
        <v>866</v>
      </c>
      <c r="C595" s="65" t="s">
        <v>867</v>
      </c>
      <c r="D595" s="65" t="s">
        <v>95</v>
      </c>
      <c r="E595" s="66">
        <v>1.1000000000000001</v>
      </c>
      <c r="F595" s="66">
        <v>13.739000000000001</v>
      </c>
      <c r="G595" s="66"/>
      <c r="H595" s="66"/>
      <c r="I595" s="66">
        <f t="shared" si="1080"/>
        <v>0</v>
      </c>
      <c r="J595" s="66">
        <f t="shared" si="1081"/>
        <v>13.739000000000001</v>
      </c>
      <c r="K595" s="1">
        <v>17.899999999999999</v>
      </c>
      <c r="L595" s="1">
        <v>17.899999999999999</v>
      </c>
      <c r="M595" s="1">
        <v>245.9281</v>
      </c>
      <c r="N595" s="1">
        <v>245.9281</v>
      </c>
      <c r="O595" s="1"/>
      <c r="P595" s="1"/>
      <c r="Q595" s="1"/>
      <c r="R595" s="1"/>
      <c r="S595" s="1"/>
      <c r="T595" s="1"/>
      <c r="V595" s="1">
        <v>20.5</v>
      </c>
      <c r="W595" s="1">
        <v>281.64949999999999</v>
      </c>
      <c r="X595" s="15">
        <f t="shared" si="1082"/>
        <v>1.1452513966480449</v>
      </c>
      <c r="Y595" s="15">
        <f t="shared" si="1083"/>
        <v>1.1195993851092116</v>
      </c>
      <c r="Z595" s="16">
        <f t="shared" si="1084"/>
        <v>20.040828993454888</v>
      </c>
      <c r="AA595" s="16">
        <f t="shared" si="1085"/>
        <v>2.140828993454889</v>
      </c>
      <c r="AB595" s="16">
        <f t="shared" si="1086"/>
        <v>29.412849541076721</v>
      </c>
      <c r="AC595" s="15">
        <f t="shared" si="1087"/>
        <v>4.5848355451969969E-2</v>
      </c>
      <c r="AD595" s="15">
        <f t="shared" si="1088"/>
        <v>1.1992624151289988E-2</v>
      </c>
      <c r="AE595" s="15">
        <f t="shared" si="1089"/>
        <v>1.9115055013239957E-2</v>
      </c>
      <c r="AF595" s="15">
        <f t="shared" si="1090"/>
        <v>2.5652011538833303E-2</v>
      </c>
      <c r="AH595" s="21"/>
    </row>
    <row r="596" spans="1:34" x14ac:dyDescent="0.2">
      <c r="A596" s="63"/>
      <c r="B596" s="64" t="s">
        <v>826</v>
      </c>
      <c r="C596" s="65" t="s">
        <v>827</v>
      </c>
      <c r="D596" s="65" t="s">
        <v>95</v>
      </c>
      <c r="E596" s="66">
        <v>1</v>
      </c>
      <c r="F596" s="66">
        <v>12.49</v>
      </c>
      <c r="G596" s="66"/>
      <c r="H596" s="66"/>
      <c r="I596" s="66">
        <f t="shared" si="1080"/>
        <v>0</v>
      </c>
      <c r="J596" s="66">
        <f t="shared" si="1081"/>
        <v>12.49</v>
      </c>
      <c r="K596" s="1">
        <v>14.4</v>
      </c>
      <c r="L596" s="1">
        <v>14.4</v>
      </c>
      <c r="M596" s="1">
        <v>179.85599999999999</v>
      </c>
      <c r="N596" s="1">
        <v>179.85599999999999</v>
      </c>
      <c r="O596" s="1"/>
      <c r="P596" s="1"/>
      <c r="Q596" s="1"/>
      <c r="R596" s="1"/>
      <c r="S596" s="1"/>
      <c r="T596" s="1"/>
      <c r="V596" s="1">
        <v>30.6</v>
      </c>
      <c r="W596" s="1">
        <v>382.19400000000002</v>
      </c>
      <c r="X596" s="15">
        <f t="shared" si="1082"/>
        <v>2.125</v>
      </c>
      <c r="Y596" s="15">
        <f t="shared" si="1083"/>
        <v>2.0993479884611665</v>
      </c>
      <c r="Z596" s="16">
        <f t="shared" si="1084"/>
        <v>30.230611033840798</v>
      </c>
      <c r="AA596" s="16">
        <f t="shared" si="1085"/>
        <v>15.830611033840798</v>
      </c>
      <c r="AB596" s="16">
        <f t="shared" si="1086"/>
        <v>197.72433181267158</v>
      </c>
      <c r="AC596" s="15">
        <f t="shared" si="1087"/>
        <v>4.5848355451969969E-2</v>
      </c>
      <c r="AD596" s="15">
        <f t="shared" si="1088"/>
        <v>1.1992624151289988E-2</v>
      </c>
      <c r="AE596" s="15">
        <f t="shared" si="1089"/>
        <v>1.9115055013239957E-2</v>
      </c>
      <c r="AF596" s="15">
        <f t="shared" si="1090"/>
        <v>2.5652011538833303E-2</v>
      </c>
      <c r="AH596" s="21"/>
    </row>
    <row r="597" spans="1:34" ht="15" thickBot="1" x14ac:dyDescent="0.25">
      <c r="A597" s="63"/>
      <c r="B597" s="64" t="s">
        <v>828</v>
      </c>
      <c r="C597" s="65" t="s">
        <v>829</v>
      </c>
      <c r="D597" s="65" t="s">
        <v>95</v>
      </c>
      <c r="E597" s="66">
        <v>1</v>
      </c>
      <c r="F597" s="66">
        <v>12.49</v>
      </c>
      <c r="G597" s="66"/>
      <c r="H597" s="66"/>
      <c r="I597" s="66">
        <f t="shared" si="1080"/>
        <v>0</v>
      </c>
      <c r="J597" s="66">
        <f t="shared" si="1081"/>
        <v>12.49</v>
      </c>
      <c r="K597" s="1">
        <v>20.2</v>
      </c>
      <c r="L597" s="1">
        <v>20.2</v>
      </c>
      <c r="M597" s="1">
        <v>252.298</v>
      </c>
      <c r="N597" s="1">
        <v>252.298</v>
      </c>
      <c r="O597" s="1"/>
      <c r="P597" s="1"/>
      <c r="Q597" s="1"/>
      <c r="R597" s="1"/>
      <c r="S597" s="1"/>
      <c r="T597" s="1"/>
      <c r="V597" s="1">
        <v>42.7</v>
      </c>
      <c r="W597" s="1">
        <v>533.32299999999998</v>
      </c>
      <c r="X597" s="15">
        <f t="shared" si="1082"/>
        <v>2.113861386138614</v>
      </c>
      <c r="Y597" s="15">
        <f t="shared" si="1083"/>
        <v>2.0882093745997805</v>
      </c>
      <c r="Z597" s="16">
        <f t="shared" si="1084"/>
        <v>42.181829366915565</v>
      </c>
      <c r="AA597" s="16">
        <f t="shared" si="1085"/>
        <v>21.981829366915566</v>
      </c>
      <c r="AB597" s="16">
        <f t="shared" si="1086"/>
        <v>274.55304879277543</v>
      </c>
      <c r="AC597" s="15">
        <f t="shared" si="1087"/>
        <v>4.5848355451969969E-2</v>
      </c>
      <c r="AD597" s="15">
        <f t="shared" si="1088"/>
        <v>1.1992624151289988E-2</v>
      </c>
      <c r="AE597" s="15">
        <f t="shared" si="1089"/>
        <v>1.9115055013239957E-2</v>
      </c>
      <c r="AF597" s="15">
        <f t="shared" si="1090"/>
        <v>2.5652011538833303E-2</v>
      </c>
      <c r="AH597" s="21"/>
    </row>
    <row r="598" spans="1:34" ht="15" thickBot="1" x14ac:dyDescent="0.25">
      <c r="A598" s="8">
        <v>213</v>
      </c>
      <c r="B598" s="9" t="s">
        <v>868</v>
      </c>
      <c r="C598" s="10" t="s">
        <v>869</v>
      </c>
      <c r="D598" s="10" t="s">
        <v>95</v>
      </c>
      <c r="E598" s="11">
        <v>0</v>
      </c>
      <c r="F598" s="11">
        <v>4.59</v>
      </c>
      <c r="G598" s="11"/>
      <c r="H598" s="11"/>
      <c r="I598" s="11">
        <f t="shared" si="1080"/>
        <v>0</v>
      </c>
      <c r="J598" s="11">
        <f t="shared" si="1081"/>
        <v>4.59</v>
      </c>
      <c r="K598" s="12">
        <v>741.8</v>
      </c>
      <c r="L598" s="12">
        <v>272.3</v>
      </c>
      <c r="M598" s="12">
        <v>1249.8599999999999</v>
      </c>
      <c r="N598" s="12">
        <v>498.36383999999998</v>
      </c>
      <c r="O598" s="12">
        <v>270.69524999999999</v>
      </c>
      <c r="P598" s="12">
        <v>0</v>
      </c>
      <c r="Q598" s="12">
        <v>0</v>
      </c>
      <c r="R598" s="12">
        <v>91.494994500000004</v>
      </c>
      <c r="S598" s="12">
        <v>296.99600048999997</v>
      </c>
      <c r="T598" s="13">
        <v>92.286074298599999</v>
      </c>
      <c r="V598" s="12">
        <v>364.84</v>
      </c>
      <c r="W598" s="12">
        <v>816.4692</v>
      </c>
    </row>
    <row r="599" spans="1:34" x14ac:dyDescent="0.2">
      <c r="A599" s="63"/>
      <c r="B599" s="64" t="s">
        <v>818</v>
      </c>
      <c r="C599" s="65" t="s">
        <v>819</v>
      </c>
      <c r="D599" s="65" t="s">
        <v>38</v>
      </c>
      <c r="E599" s="66">
        <v>0.56999999999999995</v>
      </c>
      <c r="F599" s="66">
        <v>2.6162999999999998</v>
      </c>
      <c r="G599" s="66"/>
      <c r="H599" s="66"/>
      <c r="I599" s="66">
        <f t="shared" si="1080"/>
        <v>0</v>
      </c>
      <c r="J599" s="66">
        <f t="shared" si="1081"/>
        <v>2.6162999999999998</v>
      </c>
      <c r="K599" s="1">
        <v>59.8</v>
      </c>
      <c r="L599" s="1">
        <v>59.8</v>
      </c>
      <c r="M599" s="1">
        <v>156.45473999999999</v>
      </c>
      <c r="N599" s="1">
        <v>156.45473999999999</v>
      </c>
      <c r="O599" s="1"/>
      <c r="P599" s="1"/>
      <c r="Q599" s="1"/>
      <c r="R599" s="1"/>
      <c r="S599" s="1"/>
      <c r="T599" s="1"/>
      <c r="V599" s="1">
        <v>69</v>
      </c>
      <c r="W599" s="1">
        <v>180.5247</v>
      </c>
      <c r="X599" s="15">
        <f t="shared" ref="X599:X602" si="1091">V599/L599</f>
        <v>1.153846153846154</v>
      </c>
      <c r="Y599" s="15">
        <f t="shared" ref="Y599:Y602" si="1092">X599-AF599</f>
        <v>1.1281941423073207</v>
      </c>
      <c r="Z599" s="16">
        <f t="shared" ref="Z599:Z602" si="1093">K599*Y599</f>
        <v>67.466009709977783</v>
      </c>
      <c r="AA599" s="16">
        <f t="shared" ref="AA599:AA602" si="1094">Z599-K599</f>
        <v>7.6660097099777857</v>
      </c>
      <c r="AB599" s="16">
        <f t="shared" ref="AB599:AB602" si="1095">J599*AA599</f>
        <v>20.056581204214879</v>
      </c>
      <c r="AC599" s="15">
        <f t="shared" ref="AC599:AC602" si="1096">104.584835545197%-100%</f>
        <v>4.5848355451969969E-2</v>
      </c>
      <c r="AD599" s="15">
        <f t="shared" ref="AD599:AD602" si="1097">101.199262415129%-100%</f>
        <v>1.1992624151289988E-2</v>
      </c>
      <c r="AE599" s="15">
        <f t="shared" ref="AE599:AE602" si="1098">101.911505501324%-100%</f>
        <v>1.9115055013239957E-2</v>
      </c>
      <c r="AF599" s="15">
        <f t="shared" ref="AF599:AF602" si="1099">AVERAGE(AC599:AE599)</f>
        <v>2.5652011538833303E-2</v>
      </c>
      <c r="AH599" s="21"/>
    </row>
    <row r="600" spans="1:34" x14ac:dyDescent="0.2">
      <c r="A600" s="63"/>
      <c r="B600" s="64" t="s">
        <v>866</v>
      </c>
      <c r="C600" s="65" t="s">
        <v>867</v>
      </c>
      <c r="D600" s="65" t="s">
        <v>95</v>
      </c>
      <c r="E600" s="66">
        <v>1.1000000000000001</v>
      </c>
      <c r="F600" s="66">
        <v>5.0490000000000004</v>
      </c>
      <c r="G600" s="66"/>
      <c r="H600" s="66"/>
      <c r="I600" s="66">
        <f t="shared" si="1080"/>
        <v>0</v>
      </c>
      <c r="J600" s="66">
        <f t="shared" si="1081"/>
        <v>5.0490000000000004</v>
      </c>
      <c r="K600" s="1">
        <v>17.899999999999999</v>
      </c>
      <c r="L600" s="1">
        <v>17.899999999999999</v>
      </c>
      <c r="M600" s="1">
        <v>90.377099999999999</v>
      </c>
      <c r="N600" s="1">
        <v>90.377099999999999</v>
      </c>
      <c r="O600" s="1"/>
      <c r="P600" s="1"/>
      <c r="Q600" s="1"/>
      <c r="R600" s="1"/>
      <c r="S600" s="1"/>
      <c r="T600" s="1"/>
      <c r="V600" s="1">
        <v>20.5</v>
      </c>
      <c r="W600" s="1">
        <v>103.50449999999999</v>
      </c>
      <c r="X600" s="15">
        <f t="shared" si="1091"/>
        <v>1.1452513966480449</v>
      </c>
      <c r="Y600" s="15">
        <f t="shared" si="1092"/>
        <v>1.1195993851092116</v>
      </c>
      <c r="Z600" s="16">
        <f t="shared" si="1093"/>
        <v>20.040828993454888</v>
      </c>
      <c r="AA600" s="16">
        <f t="shared" si="1094"/>
        <v>2.140828993454889</v>
      </c>
      <c r="AB600" s="16">
        <f t="shared" si="1095"/>
        <v>10.809045587953735</v>
      </c>
      <c r="AC600" s="15">
        <f t="shared" si="1096"/>
        <v>4.5848355451969969E-2</v>
      </c>
      <c r="AD600" s="15">
        <f t="shared" si="1097"/>
        <v>1.1992624151289988E-2</v>
      </c>
      <c r="AE600" s="15">
        <f t="shared" si="1098"/>
        <v>1.9115055013239957E-2</v>
      </c>
      <c r="AF600" s="15">
        <f t="shared" si="1099"/>
        <v>2.5652011538833303E-2</v>
      </c>
      <c r="AH600" s="21"/>
    </row>
    <row r="601" spans="1:34" x14ac:dyDescent="0.2">
      <c r="A601" s="63"/>
      <c r="B601" s="64" t="s">
        <v>826</v>
      </c>
      <c r="C601" s="65" t="s">
        <v>827</v>
      </c>
      <c r="D601" s="65" t="s">
        <v>95</v>
      </c>
      <c r="E601" s="66">
        <v>1</v>
      </c>
      <c r="F601" s="66">
        <v>4.59</v>
      </c>
      <c r="G601" s="66"/>
      <c r="H601" s="66"/>
      <c r="I601" s="66">
        <f t="shared" si="1080"/>
        <v>0</v>
      </c>
      <c r="J601" s="66">
        <f t="shared" si="1081"/>
        <v>4.59</v>
      </c>
      <c r="K601" s="1">
        <v>14.4</v>
      </c>
      <c r="L601" s="1">
        <v>14.4</v>
      </c>
      <c r="M601" s="1">
        <v>66.096000000000004</v>
      </c>
      <c r="N601" s="1">
        <v>66.096000000000004</v>
      </c>
      <c r="O601" s="1"/>
      <c r="P601" s="1"/>
      <c r="Q601" s="1"/>
      <c r="R601" s="1"/>
      <c r="S601" s="1"/>
      <c r="T601" s="1"/>
      <c r="V601" s="1">
        <v>30.6</v>
      </c>
      <c r="W601" s="1">
        <v>140.45400000000001</v>
      </c>
      <c r="X601" s="15">
        <f t="shared" si="1091"/>
        <v>2.125</v>
      </c>
      <c r="Y601" s="15">
        <f t="shared" si="1092"/>
        <v>2.0993479884611665</v>
      </c>
      <c r="Z601" s="16">
        <f t="shared" si="1093"/>
        <v>30.230611033840798</v>
      </c>
      <c r="AA601" s="16">
        <f t="shared" si="1094"/>
        <v>15.830611033840798</v>
      </c>
      <c r="AB601" s="16">
        <f t="shared" si="1095"/>
        <v>72.662504645329264</v>
      </c>
      <c r="AC601" s="15">
        <f t="shared" si="1096"/>
        <v>4.5848355451969969E-2</v>
      </c>
      <c r="AD601" s="15">
        <f t="shared" si="1097"/>
        <v>1.1992624151289988E-2</v>
      </c>
      <c r="AE601" s="15">
        <f t="shared" si="1098"/>
        <v>1.9115055013239957E-2</v>
      </c>
      <c r="AF601" s="15">
        <f t="shared" si="1099"/>
        <v>2.5652011538833303E-2</v>
      </c>
      <c r="AH601" s="21"/>
    </row>
    <row r="602" spans="1:34" ht="15" thickBot="1" x14ac:dyDescent="0.25">
      <c r="A602" s="63"/>
      <c r="B602" s="64" t="s">
        <v>828</v>
      </c>
      <c r="C602" s="65" t="s">
        <v>829</v>
      </c>
      <c r="D602" s="65" t="s">
        <v>95</v>
      </c>
      <c r="E602" s="66">
        <v>2</v>
      </c>
      <c r="F602" s="66">
        <v>9.18</v>
      </c>
      <c r="G602" s="66"/>
      <c r="H602" s="66"/>
      <c r="I602" s="66">
        <f t="shared" si="1080"/>
        <v>0</v>
      </c>
      <c r="J602" s="66">
        <f t="shared" si="1081"/>
        <v>9.18</v>
      </c>
      <c r="K602" s="1">
        <v>20.2</v>
      </c>
      <c r="L602" s="1">
        <v>20.2</v>
      </c>
      <c r="M602" s="1">
        <v>185.43600000000001</v>
      </c>
      <c r="N602" s="1">
        <v>185.43600000000001</v>
      </c>
      <c r="O602" s="1"/>
      <c r="P602" s="1"/>
      <c r="Q602" s="1"/>
      <c r="R602" s="1"/>
      <c r="S602" s="1"/>
      <c r="T602" s="1"/>
      <c r="V602" s="1">
        <v>42.7</v>
      </c>
      <c r="W602" s="1">
        <v>391.98599999999999</v>
      </c>
      <c r="X602" s="15">
        <f t="shared" si="1091"/>
        <v>2.113861386138614</v>
      </c>
      <c r="Y602" s="15">
        <f t="shared" si="1092"/>
        <v>2.0882093745997805</v>
      </c>
      <c r="Z602" s="16">
        <f t="shared" si="1093"/>
        <v>42.181829366915565</v>
      </c>
      <c r="AA602" s="16">
        <f t="shared" si="1094"/>
        <v>21.981829366915566</v>
      </c>
      <c r="AB602" s="16">
        <f t="shared" si="1095"/>
        <v>201.79319358828488</v>
      </c>
      <c r="AC602" s="15">
        <f t="shared" si="1096"/>
        <v>4.5848355451969969E-2</v>
      </c>
      <c r="AD602" s="15">
        <f t="shared" si="1097"/>
        <v>1.1992624151289988E-2</v>
      </c>
      <c r="AE602" s="15">
        <f t="shared" si="1098"/>
        <v>1.9115055013239957E-2</v>
      </c>
      <c r="AF602" s="15">
        <f t="shared" si="1099"/>
        <v>2.5652011538833303E-2</v>
      </c>
      <c r="AH602" s="21"/>
    </row>
    <row r="603" spans="1:34" ht="15" thickBot="1" x14ac:dyDescent="0.25">
      <c r="A603" s="8">
        <v>214</v>
      </c>
      <c r="B603" s="9" t="s">
        <v>870</v>
      </c>
      <c r="C603" s="10" t="s">
        <v>871</v>
      </c>
      <c r="D603" s="10" t="s">
        <v>41</v>
      </c>
      <c r="E603" s="11">
        <v>0</v>
      </c>
      <c r="F603" s="11">
        <v>2</v>
      </c>
      <c r="G603" s="11"/>
      <c r="H603" s="11"/>
      <c r="I603" s="11">
        <f t="shared" si="1080"/>
        <v>0</v>
      </c>
      <c r="J603" s="11">
        <f t="shared" si="1081"/>
        <v>2</v>
      </c>
      <c r="K603" s="12">
        <v>518.69000000000005</v>
      </c>
      <c r="L603" s="12">
        <v>143.88999999999999</v>
      </c>
      <c r="M603" s="12">
        <v>287.77999999999997</v>
      </c>
      <c r="N603" s="12">
        <v>7.12</v>
      </c>
      <c r="O603" s="12">
        <v>101.1</v>
      </c>
      <c r="P603" s="12">
        <v>0</v>
      </c>
      <c r="Q603" s="12">
        <v>0</v>
      </c>
      <c r="R603" s="12">
        <v>34.171799999999998</v>
      </c>
      <c r="S603" s="12">
        <v>110.922876</v>
      </c>
      <c r="T603" s="13">
        <v>34.46725464</v>
      </c>
      <c r="V603" s="12">
        <v>518.69000000000005</v>
      </c>
      <c r="W603" s="12">
        <v>0</v>
      </c>
    </row>
    <row r="604" spans="1:34" ht="18" x14ac:dyDescent="0.2">
      <c r="A604" s="63"/>
      <c r="B604" s="64" t="s">
        <v>872</v>
      </c>
      <c r="C604" s="65" t="s">
        <v>873</v>
      </c>
      <c r="D604" s="65" t="s">
        <v>184</v>
      </c>
      <c r="E604" s="66">
        <v>0.04</v>
      </c>
      <c r="F604" s="66">
        <v>0.08</v>
      </c>
      <c r="G604" s="66"/>
      <c r="H604" s="66"/>
      <c r="I604" s="66">
        <f t="shared" si="1080"/>
        <v>0</v>
      </c>
      <c r="J604" s="66">
        <f t="shared" si="1081"/>
        <v>0.08</v>
      </c>
      <c r="K604" s="1">
        <v>26.6</v>
      </c>
      <c r="L604" s="1">
        <v>26.6</v>
      </c>
      <c r="M604" s="1">
        <v>2.1280000000000001</v>
      </c>
      <c r="N604" s="1">
        <v>2.1280000000000001</v>
      </c>
      <c r="O604" s="1"/>
      <c r="P604" s="1"/>
      <c r="Q604" s="1"/>
      <c r="R604" s="1"/>
      <c r="S604" s="1"/>
      <c r="T604" s="1"/>
      <c r="V604" s="93"/>
      <c r="W604" s="93"/>
      <c r="X604" s="15">
        <f t="shared" ref="X604:X605" si="1100">V604/L604</f>
        <v>0</v>
      </c>
      <c r="Y604" s="15">
        <f t="shared" ref="Y604:Y605" si="1101">X604-AF604</f>
        <v>-2.5652011538833303E-2</v>
      </c>
      <c r="Z604" s="16">
        <f t="shared" ref="Z604:Z605" si="1102">K604*Y604</f>
        <v>-0.68234350693296586</v>
      </c>
      <c r="AA604" s="16">
        <f t="shared" ref="AA604:AA605" si="1103">Z604-K604</f>
        <v>-27.282343506932968</v>
      </c>
      <c r="AB604" s="16">
        <f t="shared" ref="AB604:AB605" si="1104">J604*AA604</f>
        <v>-2.1825874805546372</v>
      </c>
      <c r="AC604" s="15">
        <f t="shared" ref="AC604:AC605" si="1105">104.584835545197%-100%</f>
        <v>4.5848355451969969E-2</v>
      </c>
      <c r="AD604" s="15">
        <f t="shared" ref="AD604:AD605" si="1106">101.199262415129%-100%</f>
        <v>1.1992624151289988E-2</v>
      </c>
      <c r="AE604" s="15">
        <f t="shared" ref="AE604:AE605" si="1107">101.911505501324%-100%</f>
        <v>1.9115055013239957E-2</v>
      </c>
      <c r="AF604" s="15">
        <f t="shared" ref="AF604:AF605" si="1108">AVERAGE(AC604:AE604)</f>
        <v>2.5652011538833303E-2</v>
      </c>
      <c r="AH604" s="21"/>
    </row>
    <row r="605" spans="1:34" ht="18" x14ac:dyDescent="0.2">
      <c r="A605" s="63"/>
      <c r="B605" s="64" t="s">
        <v>820</v>
      </c>
      <c r="C605" s="65" t="s">
        <v>821</v>
      </c>
      <c r="D605" s="65" t="s">
        <v>184</v>
      </c>
      <c r="E605" s="66">
        <v>0.12</v>
      </c>
      <c r="F605" s="66">
        <v>0.24</v>
      </c>
      <c r="G605" s="66"/>
      <c r="H605" s="66"/>
      <c r="I605" s="66">
        <f t="shared" si="1080"/>
        <v>0</v>
      </c>
      <c r="J605" s="66">
        <f t="shared" si="1081"/>
        <v>0.24</v>
      </c>
      <c r="K605" s="1">
        <v>20.8</v>
      </c>
      <c r="L605" s="1">
        <v>20.8</v>
      </c>
      <c r="M605" s="1">
        <v>4.992</v>
      </c>
      <c r="N605" s="1">
        <v>4.992</v>
      </c>
      <c r="O605" s="1"/>
      <c r="P605" s="1"/>
      <c r="Q605" s="1"/>
      <c r="R605" s="1"/>
      <c r="S605" s="1"/>
      <c r="T605" s="1"/>
      <c r="V605" s="94"/>
      <c r="W605" s="94"/>
      <c r="X605" s="15">
        <f t="shared" si="1100"/>
        <v>0</v>
      </c>
      <c r="Y605" s="15">
        <f t="shared" si="1101"/>
        <v>-2.5652011538833303E-2</v>
      </c>
      <c r="Z605" s="16">
        <f t="shared" si="1102"/>
        <v>-0.53356184000773277</v>
      </c>
      <c r="AA605" s="16">
        <f t="shared" si="1103"/>
        <v>-21.333561840007732</v>
      </c>
      <c r="AB605" s="16">
        <f t="shared" si="1104"/>
        <v>-5.1200548416018554</v>
      </c>
      <c r="AC605" s="15">
        <f t="shared" si="1105"/>
        <v>4.5848355451969969E-2</v>
      </c>
      <c r="AD605" s="15">
        <f t="shared" si="1106"/>
        <v>1.1992624151289988E-2</v>
      </c>
      <c r="AE605" s="15">
        <f t="shared" si="1107"/>
        <v>1.9115055013239957E-2</v>
      </c>
      <c r="AF605" s="15">
        <f t="shared" si="1108"/>
        <v>2.5652011538833303E-2</v>
      </c>
      <c r="AH605" s="21"/>
    </row>
    <row r="606" spans="1:34" ht="15" thickBot="1" x14ac:dyDescent="0.25">
      <c r="A606" s="2">
        <v>215</v>
      </c>
      <c r="B606" s="3" t="s">
        <v>874</v>
      </c>
      <c r="C606" s="4" t="s">
        <v>875</v>
      </c>
      <c r="D606" s="4" t="s">
        <v>41</v>
      </c>
      <c r="E606" s="5">
        <v>0</v>
      </c>
      <c r="F606" s="5">
        <v>2</v>
      </c>
      <c r="G606" s="5"/>
      <c r="H606" s="5"/>
      <c r="I606" s="5">
        <f t="shared" si="1080"/>
        <v>0</v>
      </c>
      <c r="J606" s="5">
        <f t="shared" si="1081"/>
        <v>2</v>
      </c>
      <c r="K606" s="6">
        <v>713.05</v>
      </c>
      <c r="L606" s="6">
        <v>703</v>
      </c>
      <c r="M606" s="6">
        <v>1406</v>
      </c>
      <c r="N606" s="6">
        <v>1406</v>
      </c>
      <c r="O606" s="6">
        <v>0</v>
      </c>
      <c r="P606" s="6">
        <v>0</v>
      </c>
      <c r="Q606" s="6">
        <v>0</v>
      </c>
      <c r="R606" s="6">
        <v>0</v>
      </c>
      <c r="S606" s="6">
        <v>0</v>
      </c>
      <c r="T606" s="6">
        <v>0</v>
      </c>
      <c r="V606" s="6">
        <v>737</v>
      </c>
      <c r="W606" s="6">
        <v>1474</v>
      </c>
    </row>
    <row r="607" spans="1:34" ht="15" thickBot="1" x14ac:dyDescent="0.25">
      <c r="A607" s="8">
        <v>216</v>
      </c>
      <c r="B607" s="9" t="s">
        <v>876</v>
      </c>
      <c r="C607" s="10" t="s">
        <v>877</v>
      </c>
      <c r="D607" s="10" t="s">
        <v>41</v>
      </c>
      <c r="E607" s="11">
        <v>0</v>
      </c>
      <c r="F607" s="11">
        <v>4</v>
      </c>
      <c r="G607" s="11"/>
      <c r="H607" s="11"/>
      <c r="I607" s="11">
        <f t="shared" si="1080"/>
        <v>0</v>
      </c>
      <c r="J607" s="11">
        <f t="shared" si="1081"/>
        <v>4</v>
      </c>
      <c r="K607" s="12">
        <v>531.34</v>
      </c>
      <c r="L607" s="12">
        <v>314.10000000000002</v>
      </c>
      <c r="M607" s="12">
        <v>1256.4000000000001</v>
      </c>
      <c r="N607" s="12">
        <v>49.567999999999998</v>
      </c>
      <c r="O607" s="12">
        <v>434.73</v>
      </c>
      <c r="P607" s="12">
        <v>0</v>
      </c>
      <c r="Q607" s="12">
        <v>0</v>
      </c>
      <c r="R607" s="12">
        <v>146.93874</v>
      </c>
      <c r="S607" s="12">
        <v>476.96836680000001</v>
      </c>
      <c r="T607" s="13">
        <v>148.20919495199999</v>
      </c>
      <c r="V607" s="12">
        <v>531.34</v>
      </c>
      <c r="W607" s="12">
        <v>0</v>
      </c>
    </row>
    <row r="608" spans="1:34" ht="18" x14ac:dyDescent="0.2">
      <c r="A608" s="63"/>
      <c r="B608" s="64" t="s">
        <v>878</v>
      </c>
      <c r="C608" s="65" t="s">
        <v>879</v>
      </c>
      <c r="D608" s="65" t="s">
        <v>184</v>
      </c>
      <c r="E608" s="66">
        <v>0.4</v>
      </c>
      <c r="F608" s="66">
        <v>1.6</v>
      </c>
      <c r="G608" s="66"/>
      <c r="H608" s="66"/>
      <c r="I608" s="66">
        <f t="shared" si="1080"/>
        <v>0</v>
      </c>
      <c r="J608" s="66">
        <f t="shared" si="1081"/>
        <v>1.6</v>
      </c>
      <c r="K608" s="1">
        <v>20</v>
      </c>
      <c r="L608" s="1">
        <v>20</v>
      </c>
      <c r="M608" s="1">
        <v>32</v>
      </c>
      <c r="N608" s="1">
        <v>32</v>
      </c>
      <c r="O608" s="1"/>
      <c r="P608" s="1"/>
      <c r="Q608" s="1"/>
      <c r="R608" s="1"/>
      <c r="S608" s="1"/>
      <c r="T608" s="1"/>
      <c r="V608" s="1"/>
    </row>
    <row r="609" spans="1:34" ht="18" x14ac:dyDescent="0.2">
      <c r="A609" s="63"/>
      <c r="B609" s="64" t="s">
        <v>872</v>
      </c>
      <c r="C609" s="65" t="s">
        <v>873</v>
      </c>
      <c r="D609" s="65" t="s">
        <v>184</v>
      </c>
      <c r="E609" s="66">
        <v>0.04</v>
      </c>
      <c r="F609" s="66">
        <v>0.16</v>
      </c>
      <c r="G609" s="66"/>
      <c r="H609" s="66"/>
      <c r="I609" s="66">
        <f t="shared" si="1080"/>
        <v>0</v>
      </c>
      <c r="J609" s="66">
        <f t="shared" si="1081"/>
        <v>0.16</v>
      </c>
      <c r="K609" s="1">
        <v>26.6</v>
      </c>
      <c r="L609" s="1">
        <v>26.6</v>
      </c>
      <c r="M609" s="1">
        <v>4.2560000000000002</v>
      </c>
      <c r="N609" s="1">
        <v>4.2560000000000002</v>
      </c>
      <c r="O609" s="1"/>
      <c r="P609" s="1"/>
      <c r="Q609" s="1"/>
      <c r="R609" s="1"/>
      <c r="S609" s="1"/>
      <c r="T609" s="1"/>
      <c r="V609" s="1"/>
      <c r="W609" s="93"/>
    </row>
    <row r="610" spans="1:34" ht="18" x14ac:dyDescent="0.2">
      <c r="A610" s="63"/>
      <c r="B610" s="64" t="s">
        <v>820</v>
      </c>
      <c r="C610" s="65" t="s">
        <v>821</v>
      </c>
      <c r="D610" s="65" t="s">
        <v>184</v>
      </c>
      <c r="E610" s="66">
        <v>0.16</v>
      </c>
      <c r="F610" s="66">
        <v>0.64</v>
      </c>
      <c r="G610" s="66"/>
      <c r="H610" s="66"/>
      <c r="I610" s="66">
        <f t="shared" si="1080"/>
        <v>0</v>
      </c>
      <c r="J610" s="66">
        <f t="shared" si="1081"/>
        <v>0.64</v>
      </c>
      <c r="K610" s="1">
        <v>20.8</v>
      </c>
      <c r="L610" s="1">
        <v>20.8</v>
      </c>
      <c r="M610" s="1">
        <v>13.311999999999999</v>
      </c>
      <c r="N610" s="1">
        <v>13.311999999999999</v>
      </c>
      <c r="O610" s="1"/>
      <c r="P610" s="1"/>
      <c r="Q610" s="1"/>
      <c r="R610" s="1"/>
      <c r="S610" s="1"/>
      <c r="T610" s="1"/>
      <c r="V610" s="1"/>
      <c r="W610" s="94"/>
    </row>
    <row r="611" spans="1:34" ht="15" thickBot="1" x14ac:dyDescent="0.25">
      <c r="A611" s="2">
        <v>217</v>
      </c>
      <c r="B611" s="3" t="s">
        <v>880</v>
      </c>
      <c r="C611" s="4" t="s">
        <v>881</v>
      </c>
      <c r="D611" s="4" t="s">
        <v>41</v>
      </c>
      <c r="E611" s="5">
        <v>0</v>
      </c>
      <c r="F611" s="5">
        <v>4</v>
      </c>
      <c r="G611" s="5"/>
      <c r="H611" s="5"/>
      <c r="I611" s="5">
        <f t="shared" si="1080"/>
        <v>0</v>
      </c>
      <c r="J611" s="5">
        <f t="shared" si="1081"/>
        <v>4</v>
      </c>
      <c r="K611" s="6">
        <v>897.06</v>
      </c>
      <c r="L611" s="6">
        <v>993</v>
      </c>
      <c r="M611" s="6">
        <v>3972</v>
      </c>
      <c r="N611" s="6">
        <v>3972</v>
      </c>
      <c r="O611" s="6">
        <v>0</v>
      </c>
      <c r="P611" s="6">
        <v>0</v>
      </c>
      <c r="Q611" s="6">
        <v>0</v>
      </c>
      <c r="R611" s="6">
        <v>0</v>
      </c>
      <c r="S611" s="6">
        <v>0</v>
      </c>
      <c r="T611" s="6">
        <v>0</v>
      </c>
      <c r="V611" s="6">
        <v>1030</v>
      </c>
      <c r="W611" s="6">
        <v>4120</v>
      </c>
    </row>
    <row r="612" spans="1:34" ht="20.5" thickBot="1" x14ac:dyDescent="0.25">
      <c r="A612" s="8">
        <v>218</v>
      </c>
      <c r="B612" s="9" t="s">
        <v>882</v>
      </c>
      <c r="C612" s="10" t="s">
        <v>883</v>
      </c>
      <c r="D612" s="10" t="s">
        <v>803</v>
      </c>
      <c r="E612" s="11">
        <v>0</v>
      </c>
      <c r="F612" s="11">
        <v>16</v>
      </c>
      <c r="G612" s="11"/>
      <c r="H612" s="11"/>
      <c r="I612" s="11">
        <f t="shared" si="1080"/>
        <v>0</v>
      </c>
      <c r="J612" s="11">
        <f t="shared" si="1081"/>
        <v>16</v>
      </c>
      <c r="K612" s="12">
        <v>4734.5</v>
      </c>
      <c r="L612" s="12">
        <v>4734.5</v>
      </c>
      <c r="M612" s="12">
        <v>75752</v>
      </c>
      <c r="N612" s="12">
        <v>0</v>
      </c>
      <c r="O612" s="12">
        <v>0</v>
      </c>
      <c r="P612" s="12">
        <v>0</v>
      </c>
      <c r="Q612" s="12">
        <v>0</v>
      </c>
      <c r="R612" s="12">
        <v>0</v>
      </c>
      <c r="S612" s="12">
        <v>0</v>
      </c>
      <c r="T612" s="13">
        <v>0</v>
      </c>
      <c r="V612" s="12">
        <v>4734.5</v>
      </c>
      <c r="W612" s="12">
        <v>0</v>
      </c>
    </row>
    <row r="613" spans="1:34" ht="45.75" customHeight="1" thickBot="1" x14ac:dyDescent="0.25">
      <c r="A613" s="63"/>
      <c r="B613" s="64">
        <v>62432065</v>
      </c>
      <c r="C613" s="65" t="s">
        <v>4600</v>
      </c>
      <c r="D613" s="65" t="s">
        <v>38</v>
      </c>
      <c r="E613" s="66">
        <v>0.21479000000000001</v>
      </c>
      <c r="F613" s="66">
        <f>16*0.6*1.2*1.08</f>
        <v>12.441600000000001</v>
      </c>
      <c r="G613" s="66"/>
      <c r="H613" s="66"/>
      <c r="I613" s="66">
        <f t="shared" si="1080"/>
        <v>0</v>
      </c>
      <c r="J613" s="66">
        <f t="shared" si="1081"/>
        <v>12.441600000000001</v>
      </c>
      <c r="K613" s="1">
        <v>3240</v>
      </c>
      <c r="L613" s="1">
        <v>3240</v>
      </c>
      <c r="M613" s="1">
        <v>1044.845955</v>
      </c>
      <c r="N613" s="1">
        <v>1044.845955</v>
      </c>
      <c r="O613" s="1"/>
      <c r="P613" s="1"/>
      <c r="Q613" s="1"/>
      <c r="R613" s="1"/>
      <c r="S613" s="1"/>
      <c r="T613" s="1"/>
      <c r="V613" s="1">
        <v>4960</v>
      </c>
      <c r="W613" s="1">
        <v>1378.3074300000001</v>
      </c>
      <c r="X613" s="15">
        <f t="shared" ref="X613" si="1109">V613/L613</f>
        <v>1.5308641975308641</v>
      </c>
      <c r="Y613" s="15">
        <f t="shared" ref="Y613" si="1110">X613-AF613</f>
        <v>1.5052121859920309</v>
      </c>
      <c r="Z613" s="16">
        <f t="shared" ref="Z613" si="1111">K613*Y613</f>
        <v>4876.88748261418</v>
      </c>
      <c r="AA613" s="16">
        <f t="shared" ref="AA613" si="1112">Z613-K613</f>
        <v>1636.88748261418</v>
      </c>
      <c r="AB613" s="16">
        <f t="shared" ref="AB613" si="1113">J613*AA613</f>
        <v>20365.499303692584</v>
      </c>
      <c r="AC613" s="15">
        <f t="shared" ref="AC613" si="1114">104.584835545197%-100%</f>
        <v>4.5848355451969969E-2</v>
      </c>
      <c r="AD613" s="15">
        <f t="shared" ref="AD613" si="1115">101.199262415129%-100%</f>
        <v>1.1992624151289988E-2</v>
      </c>
      <c r="AE613" s="15">
        <f t="shared" ref="AE613" si="1116">101.911505501324%-100%</f>
        <v>1.9115055013239957E-2</v>
      </c>
      <c r="AF613" s="15">
        <f t="shared" ref="AF613" si="1117">AVERAGE(AC613:AE613)</f>
        <v>2.5652011538833303E-2</v>
      </c>
      <c r="AG613" s="17" t="s">
        <v>4804</v>
      </c>
      <c r="AH613" s="21"/>
    </row>
    <row r="614" spans="1:34" ht="20.5" thickBot="1" x14ac:dyDescent="0.25">
      <c r="A614" s="8">
        <v>219</v>
      </c>
      <c r="B614" s="9" t="s">
        <v>884</v>
      </c>
      <c r="C614" s="10" t="s">
        <v>885</v>
      </c>
      <c r="D614" s="10" t="s">
        <v>38</v>
      </c>
      <c r="E614" s="11">
        <v>0</v>
      </c>
      <c r="F614" s="11">
        <v>113.25</v>
      </c>
      <c r="G614" s="11"/>
      <c r="H614" s="11"/>
      <c r="I614" s="11">
        <f t="shared" si="1080"/>
        <v>0</v>
      </c>
      <c r="J614" s="11">
        <f t="shared" si="1081"/>
        <v>113.25</v>
      </c>
      <c r="K614" s="12">
        <v>414.03</v>
      </c>
      <c r="L614" s="12">
        <v>516.83000000000004</v>
      </c>
      <c r="M614" s="12">
        <v>58531</v>
      </c>
      <c r="N614" s="12">
        <v>16025.101500000001</v>
      </c>
      <c r="O614" s="12">
        <v>15311.490599999999</v>
      </c>
      <c r="P614" s="12">
        <v>0</v>
      </c>
      <c r="Q614" s="12">
        <v>0</v>
      </c>
      <c r="R614" s="12">
        <v>5175.2838228000001</v>
      </c>
      <c r="S614" s="12">
        <v>16799.155026696</v>
      </c>
      <c r="T614" s="13">
        <v>5220.03012292944</v>
      </c>
      <c r="V614" s="12">
        <v>613.47</v>
      </c>
      <c r="W614" s="12">
        <v>21579.900750000001</v>
      </c>
    </row>
    <row r="615" spans="1:34" x14ac:dyDescent="0.2">
      <c r="A615" s="63"/>
      <c r="B615" s="64">
        <v>59036224</v>
      </c>
      <c r="C615" s="65" t="s">
        <v>887</v>
      </c>
      <c r="D615" s="65" t="s">
        <v>95</v>
      </c>
      <c r="E615" s="66">
        <v>0.9</v>
      </c>
      <c r="F615" s="66">
        <v>101.925</v>
      </c>
      <c r="G615" s="66"/>
      <c r="H615" s="66"/>
      <c r="I615" s="66">
        <f t="shared" si="1080"/>
        <v>0</v>
      </c>
      <c r="J615" s="66">
        <f t="shared" si="1081"/>
        <v>101.925</v>
      </c>
      <c r="K615" s="1">
        <v>32.6</v>
      </c>
      <c r="L615" s="1">
        <v>32.6</v>
      </c>
      <c r="M615" s="1">
        <v>3322.7550000000001</v>
      </c>
      <c r="N615" s="1">
        <v>3322.7550000000001</v>
      </c>
      <c r="O615" s="1"/>
      <c r="P615" s="1"/>
      <c r="Q615" s="1"/>
      <c r="R615" s="1"/>
      <c r="S615" s="1"/>
      <c r="T615" s="1"/>
      <c r="V615" s="1">
        <v>45.8</v>
      </c>
      <c r="W615" s="1">
        <v>4668.165</v>
      </c>
      <c r="X615" s="15">
        <f t="shared" ref="X615:X619" si="1118">V615/L615</f>
        <v>1.4049079754601226</v>
      </c>
      <c r="Y615" s="15">
        <f t="shared" ref="Y615:Y619" si="1119">X615-AF615</f>
        <v>1.3792559639212894</v>
      </c>
      <c r="Z615" s="16">
        <f t="shared" ref="Z615:Z620" si="1120">K615*Y615</f>
        <v>44.963744423834036</v>
      </c>
      <c r="AA615" s="16">
        <f t="shared" ref="AA615:AA620" si="1121">Z615-K615</f>
        <v>12.363744423834035</v>
      </c>
      <c r="AB615" s="16">
        <f t="shared" ref="AB615:AB620" si="1122">J615*AA615</f>
        <v>1260.174650399284</v>
      </c>
      <c r="AC615" s="15">
        <f t="shared" ref="AC615:AC619" si="1123">104.584835545197%-100%</f>
        <v>4.5848355451969969E-2</v>
      </c>
      <c r="AD615" s="15">
        <f t="shared" ref="AD615:AD619" si="1124">101.199262415129%-100%</f>
        <v>1.1992624151289988E-2</v>
      </c>
      <c r="AE615" s="15">
        <f t="shared" ref="AE615:AE619" si="1125">101.911505501324%-100%</f>
        <v>1.9115055013239957E-2</v>
      </c>
      <c r="AF615" s="15">
        <f t="shared" ref="AF615:AF619" si="1126">AVERAGE(AC615:AE615)</f>
        <v>2.5652011538833303E-2</v>
      </c>
      <c r="AH615" s="21"/>
    </row>
    <row r="616" spans="1:34" ht="18" x14ac:dyDescent="0.2">
      <c r="A616" s="63"/>
      <c r="B616" s="64" t="s">
        <v>888</v>
      </c>
      <c r="C616" s="65" t="s">
        <v>889</v>
      </c>
      <c r="D616" s="65" t="s">
        <v>95</v>
      </c>
      <c r="E616" s="66">
        <v>1.7</v>
      </c>
      <c r="F616" s="66">
        <v>192.52500000000001</v>
      </c>
      <c r="G616" s="66"/>
      <c r="H616" s="66"/>
      <c r="I616" s="66">
        <f t="shared" si="1080"/>
        <v>0</v>
      </c>
      <c r="J616" s="66">
        <f t="shared" si="1081"/>
        <v>192.52500000000001</v>
      </c>
      <c r="K616" s="1">
        <v>30.2</v>
      </c>
      <c r="L616" s="1">
        <v>30.2</v>
      </c>
      <c r="M616" s="1">
        <v>5814.2550000000001</v>
      </c>
      <c r="N616" s="1">
        <v>5814.2550000000001</v>
      </c>
      <c r="O616" s="1"/>
      <c r="P616" s="1"/>
      <c r="Q616" s="1"/>
      <c r="R616" s="1"/>
      <c r="S616" s="1"/>
      <c r="T616" s="1"/>
      <c r="V616" s="1">
        <v>42.7</v>
      </c>
      <c r="W616" s="1">
        <v>8220.8174999999992</v>
      </c>
      <c r="X616" s="15">
        <f t="shared" si="1118"/>
        <v>1.4139072847682121</v>
      </c>
      <c r="Y616" s="15">
        <f t="shared" si="1119"/>
        <v>1.3882552732293789</v>
      </c>
      <c r="Z616" s="16">
        <f t="shared" si="1120"/>
        <v>41.925309251527246</v>
      </c>
      <c r="AA616" s="16">
        <f t="shared" si="1121"/>
        <v>11.725309251527246</v>
      </c>
      <c r="AB616" s="16">
        <f t="shared" si="1122"/>
        <v>2257.4151636502834</v>
      </c>
      <c r="AC616" s="15">
        <f t="shared" si="1123"/>
        <v>4.5848355451969969E-2</v>
      </c>
      <c r="AD616" s="15">
        <f t="shared" si="1124"/>
        <v>1.1992624151289988E-2</v>
      </c>
      <c r="AE616" s="15">
        <f t="shared" si="1125"/>
        <v>1.9115055013239957E-2</v>
      </c>
      <c r="AF616" s="15">
        <f t="shared" si="1126"/>
        <v>2.5652011538833303E-2</v>
      </c>
      <c r="AH616" s="21"/>
    </row>
    <row r="617" spans="1:34" ht="18" x14ac:dyDescent="0.2">
      <c r="A617" s="63"/>
      <c r="B617" s="64" t="s">
        <v>890</v>
      </c>
      <c r="C617" s="65" t="s">
        <v>891</v>
      </c>
      <c r="D617" s="65" t="s">
        <v>95</v>
      </c>
      <c r="E617" s="66">
        <v>0.9</v>
      </c>
      <c r="F617" s="66">
        <v>101.925</v>
      </c>
      <c r="G617" s="66"/>
      <c r="H617" s="66"/>
      <c r="I617" s="66">
        <f t="shared" si="1080"/>
        <v>0</v>
      </c>
      <c r="J617" s="66">
        <f t="shared" si="1081"/>
        <v>101.925</v>
      </c>
      <c r="K617" s="1">
        <v>30.2</v>
      </c>
      <c r="L617" s="1">
        <v>30.2</v>
      </c>
      <c r="M617" s="1">
        <v>3078.1350000000002</v>
      </c>
      <c r="N617" s="1">
        <v>3078.1350000000002</v>
      </c>
      <c r="O617" s="1"/>
      <c r="P617" s="1"/>
      <c r="Q617" s="1"/>
      <c r="R617" s="1"/>
      <c r="S617" s="1"/>
      <c r="T617" s="1"/>
      <c r="V617" s="1">
        <v>42.7</v>
      </c>
      <c r="W617" s="1">
        <v>4352.1975000000002</v>
      </c>
      <c r="X617" s="15">
        <f t="shared" si="1118"/>
        <v>1.4139072847682121</v>
      </c>
      <c r="Y617" s="15">
        <f t="shared" si="1119"/>
        <v>1.3882552732293789</v>
      </c>
      <c r="Z617" s="16">
        <f t="shared" si="1120"/>
        <v>41.925309251527246</v>
      </c>
      <c r="AA617" s="16">
        <f t="shared" si="1121"/>
        <v>11.725309251527246</v>
      </c>
      <c r="AB617" s="16">
        <f t="shared" si="1122"/>
        <v>1195.1021454619145</v>
      </c>
      <c r="AC617" s="15">
        <f t="shared" si="1123"/>
        <v>4.5848355451969969E-2</v>
      </c>
      <c r="AD617" s="15">
        <f t="shared" si="1124"/>
        <v>1.1992624151289988E-2</v>
      </c>
      <c r="AE617" s="15">
        <f t="shared" si="1125"/>
        <v>1.9115055013239957E-2</v>
      </c>
      <c r="AF617" s="15">
        <f t="shared" si="1126"/>
        <v>2.5652011538833303E-2</v>
      </c>
      <c r="AH617" s="21"/>
    </row>
    <row r="618" spans="1:34" x14ac:dyDescent="0.2">
      <c r="A618" s="63"/>
      <c r="B618" s="64" t="s">
        <v>892</v>
      </c>
      <c r="C618" s="65" t="s">
        <v>893</v>
      </c>
      <c r="D618" s="65" t="s">
        <v>41</v>
      </c>
      <c r="E618" s="66">
        <v>0.7</v>
      </c>
      <c r="F618" s="66">
        <v>79.275000000000006</v>
      </c>
      <c r="G618" s="66"/>
      <c r="H618" s="66"/>
      <c r="I618" s="66">
        <f t="shared" si="1080"/>
        <v>0</v>
      </c>
      <c r="J618" s="66">
        <f t="shared" si="1081"/>
        <v>79.275000000000006</v>
      </c>
      <c r="K618" s="1">
        <v>7.06</v>
      </c>
      <c r="L618" s="1">
        <v>7.06</v>
      </c>
      <c r="M618" s="1">
        <v>559.68150000000003</v>
      </c>
      <c r="N618" s="1">
        <v>559.68150000000003</v>
      </c>
      <c r="O618" s="1"/>
      <c r="P618" s="1"/>
      <c r="Q618" s="1"/>
      <c r="R618" s="1"/>
      <c r="S618" s="1"/>
      <c r="T618" s="1"/>
      <c r="V618" s="1">
        <v>8.1300000000000008</v>
      </c>
      <c r="W618" s="1">
        <v>644.50575000000003</v>
      </c>
      <c r="X618" s="15">
        <f t="shared" si="1118"/>
        <v>1.1515580736543911</v>
      </c>
      <c r="Y618" s="15">
        <f t="shared" si="1119"/>
        <v>1.1259060621155579</v>
      </c>
      <c r="Z618" s="16">
        <f t="shared" si="1120"/>
        <v>7.9488967985358379</v>
      </c>
      <c r="AA618" s="16">
        <f t="shared" si="1121"/>
        <v>0.88889679853583825</v>
      </c>
      <c r="AB618" s="16">
        <f t="shared" si="1122"/>
        <v>70.467293703928576</v>
      </c>
      <c r="AC618" s="15">
        <f t="shared" si="1123"/>
        <v>4.5848355451969969E-2</v>
      </c>
      <c r="AD618" s="15">
        <f t="shared" si="1124"/>
        <v>1.1992624151289988E-2</v>
      </c>
      <c r="AE618" s="15">
        <f t="shared" si="1125"/>
        <v>1.9115055013239957E-2</v>
      </c>
      <c r="AF618" s="15">
        <f t="shared" si="1126"/>
        <v>2.5652011538833303E-2</v>
      </c>
      <c r="AH618" s="21"/>
    </row>
    <row r="619" spans="1:34" x14ac:dyDescent="0.2">
      <c r="A619" s="63"/>
      <c r="B619" s="64" t="s">
        <v>894</v>
      </c>
      <c r="C619" s="65" t="s">
        <v>895</v>
      </c>
      <c r="D619" s="65" t="s">
        <v>41</v>
      </c>
      <c r="E619" s="66">
        <v>0.7</v>
      </c>
      <c r="F619" s="66">
        <v>79.275000000000006</v>
      </c>
      <c r="G619" s="66"/>
      <c r="H619" s="66"/>
      <c r="I619" s="66">
        <f t="shared" si="1080"/>
        <v>0</v>
      </c>
      <c r="J619" s="66">
        <f t="shared" si="1081"/>
        <v>79.275000000000006</v>
      </c>
      <c r="K619" s="1">
        <v>41</v>
      </c>
      <c r="L619" s="1">
        <v>41</v>
      </c>
      <c r="M619" s="1">
        <v>3250.2750000000001</v>
      </c>
      <c r="N619" s="1">
        <v>3250.2750000000001</v>
      </c>
      <c r="O619" s="1"/>
      <c r="P619" s="1"/>
      <c r="Q619" s="1"/>
      <c r="R619" s="1"/>
      <c r="S619" s="1"/>
      <c r="T619" s="1"/>
      <c r="V619" s="1">
        <v>46.6</v>
      </c>
      <c r="W619" s="1">
        <v>3694.2150000000001</v>
      </c>
      <c r="X619" s="15">
        <f t="shared" si="1118"/>
        <v>1.1365853658536587</v>
      </c>
      <c r="Y619" s="15">
        <f t="shared" si="1119"/>
        <v>1.1109333543148254</v>
      </c>
      <c r="Z619" s="16">
        <f t="shared" si="1120"/>
        <v>45.548267526907843</v>
      </c>
      <c r="AA619" s="16">
        <f t="shared" si="1121"/>
        <v>4.5482675269078428</v>
      </c>
      <c r="AB619" s="16">
        <f t="shared" si="1122"/>
        <v>360.56390819561926</v>
      </c>
      <c r="AC619" s="15">
        <f t="shared" si="1123"/>
        <v>4.5848355451969969E-2</v>
      </c>
      <c r="AD619" s="15">
        <f t="shared" si="1124"/>
        <v>1.1992624151289988E-2</v>
      </c>
      <c r="AE619" s="15">
        <f t="shared" si="1125"/>
        <v>1.9115055013239957E-2</v>
      </c>
      <c r="AF619" s="15">
        <f t="shared" si="1126"/>
        <v>2.5652011538833303E-2</v>
      </c>
      <c r="AH619" s="21"/>
    </row>
    <row r="620" spans="1:34" x14ac:dyDescent="0.2">
      <c r="A620" s="2">
        <v>220</v>
      </c>
      <c r="B620" s="3" t="s">
        <v>896</v>
      </c>
      <c r="C620" s="4" t="s">
        <v>897</v>
      </c>
      <c r="D620" s="4" t="s">
        <v>38</v>
      </c>
      <c r="E620" s="5">
        <v>0</v>
      </c>
      <c r="F620" s="5">
        <v>118.913</v>
      </c>
      <c r="G620" s="5"/>
      <c r="H620" s="5"/>
      <c r="I620" s="5">
        <f t="shared" si="1080"/>
        <v>0</v>
      </c>
      <c r="J620" s="5">
        <f t="shared" si="1081"/>
        <v>118.913</v>
      </c>
      <c r="K620" s="6">
        <v>460.03</v>
      </c>
      <c r="L620" s="6"/>
      <c r="M620" s="6"/>
      <c r="N620" s="6"/>
      <c r="O620" s="6"/>
      <c r="P620" s="6"/>
      <c r="Q620" s="6"/>
      <c r="R620" s="6"/>
      <c r="S620" s="6"/>
      <c r="T620" s="6"/>
      <c r="V620" s="6"/>
      <c r="W620" s="6">
        <v>0</v>
      </c>
      <c r="X620" s="15">
        <f>X621</f>
        <v>1.2908366533864541</v>
      </c>
      <c r="Y620" s="15">
        <f>Y621</f>
        <v>1.2651846418476209</v>
      </c>
      <c r="Z620" s="16">
        <f t="shared" si="1120"/>
        <v>582.02289078916101</v>
      </c>
      <c r="AA620" s="16">
        <f t="shared" si="1121"/>
        <v>121.99289078916104</v>
      </c>
      <c r="AB620" s="16">
        <f t="shared" si="1122"/>
        <v>14506.540622411507</v>
      </c>
      <c r="AC620" s="15"/>
      <c r="AD620" s="15"/>
      <c r="AE620" s="15"/>
      <c r="AF620" s="15"/>
      <c r="AG620" s="17" t="s">
        <v>4725</v>
      </c>
    </row>
    <row r="621" spans="1:34" ht="15" thickBot="1" x14ac:dyDescent="0.25">
      <c r="A621" s="63"/>
      <c r="B621" s="64">
        <v>590030571</v>
      </c>
      <c r="C621" s="65" t="s">
        <v>4724</v>
      </c>
      <c r="D621" s="65" t="s">
        <v>38</v>
      </c>
      <c r="E621" s="66">
        <v>0.21479000000000001</v>
      </c>
      <c r="F621" s="66">
        <v>1</v>
      </c>
      <c r="G621" s="66"/>
      <c r="H621" s="66"/>
      <c r="I621" s="66">
        <f t="shared" si="1080"/>
        <v>0</v>
      </c>
      <c r="J621" s="66">
        <f t="shared" si="1081"/>
        <v>1</v>
      </c>
      <c r="K621" s="1"/>
      <c r="L621" s="1">
        <v>502</v>
      </c>
      <c r="M621" s="1">
        <v>1044.845955</v>
      </c>
      <c r="N621" s="1">
        <v>1044.845955</v>
      </c>
      <c r="O621" s="1"/>
      <c r="P621" s="1"/>
      <c r="Q621" s="1"/>
      <c r="R621" s="1"/>
      <c r="S621" s="1"/>
      <c r="T621" s="1"/>
      <c r="V621" s="1">
        <v>648</v>
      </c>
      <c r="W621" s="1">
        <v>1378.3074300000001</v>
      </c>
      <c r="X621" s="15">
        <f t="shared" ref="X621" si="1127">V621/L621</f>
        <v>1.2908366533864541</v>
      </c>
      <c r="Y621" s="15">
        <f t="shared" ref="Y621" si="1128">X621-AF621</f>
        <v>1.2651846418476209</v>
      </c>
      <c r="Z621" s="16"/>
      <c r="AA621" s="16"/>
      <c r="AB621" s="16"/>
      <c r="AC621" s="15">
        <f t="shared" ref="AC621" si="1129">104.584835545197%-100%</f>
        <v>4.5848355451969969E-2</v>
      </c>
      <c r="AD621" s="15">
        <f t="shared" ref="AD621" si="1130">101.199262415129%-100%</f>
        <v>1.1992624151289988E-2</v>
      </c>
      <c r="AE621" s="15">
        <f t="shared" ref="AE621" si="1131">101.911505501324%-100%</f>
        <v>1.9115055013239957E-2</v>
      </c>
      <c r="AF621" s="15">
        <f t="shared" ref="AF621" si="1132">AVERAGE(AC621:AE621)</f>
        <v>2.5652011538833303E-2</v>
      </c>
      <c r="AG621" s="17" t="s">
        <v>4805</v>
      </c>
      <c r="AH621" s="21"/>
    </row>
    <row r="622" spans="1:34" ht="20.5" thickBot="1" x14ac:dyDescent="0.25">
      <c r="A622" s="8">
        <v>221</v>
      </c>
      <c r="B622" s="9" t="s">
        <v>898</v>
      </c>
      <c r="C622" s="10" t="s">
        <v>899</v>
      </c>
      <c r="D622" s="10" t="s">
        <v>38</v>
      </c>
      <c r="E622" s="11">
        <v>0</v>
      </c>
      <c r="F622" s="11">
        <v>231.8</v>
      </c>
      <c r="G622" s="11"/>
      <c r="H622" s="11"/>
      <c r="I622" s="11">
        <f t="shared" si="1080"/>
        <v>0</v>
      </c>
      <c r="J622" s="11">
        <f t="shared" si="1081"/>
        <v>231.8</v>
      </c>
      <c r="K622" s="12">
        <v>360.55</v>
      </c>
      <c r="L622" s="12">
        <v>489.65</v>
      </c>
      <c r="M622" s="12">
        <v>113500.87</v>
      </c>
      <c r="N622" s="12">
        <v>26499.839599999999</v>
      </c>
      <c r="O622" s="12">
        <v>31339.545440000002</v>
      </c>
      <c r="P622" s="12">
        <v>0</v>
      </c>
      <c r="Q622" s="12">
        <v>0</v>
      </c>
      <c r="R622" s="12">
        <v>10592.76635872</v>
      </c>
      <c r="S622" s="12">
        <v>34384.495674950398</v>
      </c>
      <c r="T622" s="13">
        <v>10684.3530463139</v>
      </c>
      <c r="V622" s="12">
        <v>575.04</v>
      </c>
      <c r="W622" s="12">
        <v>35261.647799999999</v>
      </c>
    </row>
    <row r="623" spans="1:34" x14ac:dyDescent="0.2">
      <c r="A623" s="63"/>
      <c r="B623" s="64" t="s">
        <v>886</v>
      </c>
      <c r="C623" s="65" t="s">
        <v>887</v>
      </c>
      <c r="D623" s="65" t="s">
        <v>95</v>
      </c>
      <c r="E623" s="66">
        <v>0.9</v>
      </c>
      <c r="F623" s="66">
        <v>208.62</v>
      </c>
      <c r="G623" s="66"/>
      <c r="H623" s="66"/>
      <c r="I623" s="66">
        <f t="shared" si="1080"/>
        <v>0</v>
      </c>
      <c r="J623" s="66">
        <f t="shared" si="1081"/>
        <v>208.62</v>
      </c>
      <c r="K623" s="1">
        <v>32.6</v>
      </c>
      <c r="L623" s="1">
        <v>32.6</v>
      </c>
      <c r="M623" s="1">
        <v>6801.0119999999997</v>
      </c>
      <c r="N623" s="1">
        <v>6801.0119999999997</v>
      </c>
      <c r="O623" s="1"/>
      <c r="P623" s="1"/>
      <c r="Q623" s="1"/>
      <c r="R623" s="1"/>
      <c r="S623" s="1"/>
      <c r="T623" s="1"/>
      <c r="V623" s="1">
        <v>45.8</v>
      </c>
      <c r="W623" s="1">
        <v>9554.7960000000003</v>
      </c>
      <c r="X623" s="15">
        <f t="shared" ref="X623:X626" si="1133">V623/L623</f>
        <v>1.4049079754601226</v>
      </c>
      <c r="Y623" s="15">
        <f t="shared" ref="Y623:Y626" si="1134">X623-AF623</f>
        <v>1.3792559639212894</v>
      </c>
      <c r="Z623" s="16">
        <f t="shared" ref="Z623:Z627" si="1135">K623*Y623</f>
        <v>44.963744423834036</v>
      </c>
      <c r="AA623" s="16">
        <f t="shared" ref="AA623:AA627" si="1136">Z623-K623</f>
        <v>12.363744423834035</v>
      </c>
      <c r="AB623" s="16">
        <f t="shared" ref="AB623:AB627" si="1137">J623*AA623</f>
        <v>2579.3243617002563</v>
      </c>
      <c r="AC623" s="15">
        <f t="shared" ref="AC623:AC626" si="1138">104.584835545197%-100%</f>
        <v>4.5848355451969969E-2</v>
      </c>
      <c r="AD623" s="15">
        <f t="shared" ref="AD623:AD626" si="1139">101.199262415129%-100%</f>
        <v>1.1992624151289988E-2</v>
      </c>
      <c r="AE623" s="15">
        <f t="shared" ref="AE623:AE626" si="1140">101.911505501324%-100%</f>
        <v>1.9115055013239957E-2</v>
      </c>
      <c r="AF623" s="15">
        <f t="shared" ref="AF623:AF626" si="1141">AVERAGE(AC623:AE623)</f>
        <v>2.5652011538833303E-2</v>
      </c>
      <c r="AH623" s="21"/>
    </row>
    <row r="624" spans="1:34" ht="18" x14ac:dyDescent="0.2">
      <c r="A624" s="63"/>
      <c r="B624" s="64" t="s">
        <v>888</v>
      </c>
      <c r="C624" s="65" t="s">
        <v>889</v>
      </c>
      <c r="D624" s="65" t="s">
        <v>95</v>
      </c>
      <c r="E624" s="66">
        <v>1.7</v>
      </c>
      <c r="F624" s="66">
        <v>394.06</v>
      </c>
      <c r="G624" s="66"/>
      <c r="H624" s="66"/>
      <c r="I624" s="66">
        <f t="shared" si="1080"/>
        <v>0</v>
      </c>
      <c r="J624" s="66">
        <f t="shared" si="1081"/>
        <v>394.06</v>
      </c>
      <c r="K624" s="1">
        <v>30.2</v>
      </c>
      <c r="L624" s="1">
        <v>30.2</v>
      </c>
      <c r="M624" s="1">
        <v>11900.611999999999</v>
      </c>
      <c r="N624" s="1">
        <v>11900.611999999999</v>
      </c>
      <c r="O624" s="1"/>
      <c r="P624" s="1"/>
      <c r="Q624" s="1"/>
      <c r="R624" s="1"/>
      <c r="S624" s="1"/>
      <c r="T624" s="1"/>
      <c r="V624" s="1">
        <v>42.7</v>
      </c>
      <c r="W624" s="1">
        <v>16826.362000000001</v>
      </c>
      <c r="X624" s="15">
        <f t="shared" si="1133"/>
        <v>1.4139072847682121</v>
      </c>
      <c r="Y624" s="15">
        <f t="shared" si="1134"/>
        <v>1.3882552732293789</v>
      </c>
      <c r="Z624" s="16">
        <f t="shared" si="1135"/>
        <v>41.925309251527246</v>
      </c>
      <c r="AA624" s="16">
        <f t="shared" si="1136"/>
        <v>11.725309251527246</v>
      </c>
      <c r="AB624" s="16">
        <f t="shared" si="1137"/>
        <v>4620.4753636568266</v>
      </c>
      <c r="AC624" s="15">
        <f t="shared" si="1138"/>
        <v>4.5848355451969969E-2</v>
      </c>
      <c r="AD624" s="15">
        <f t="shared" si="1139"/>
        <v>1.1992624151289988E-2</v>
      </c>
      <c r="AE624" s="15">
        <f t="shared" si="1140"/>
        <v>1.9115055013239957E-2</v>
      </c>
      <c r="AF624" s="15">
        <f t="shared" si="1141"/>
        <v>2.5652011538833303E-2</v>
      </c>
      <c r="AH624" s="21"/>
    </row>
    <row r="625" spans="1:34" x14ac:dyDescent="0.2">
      <c r="A625" s="63"/>
      <c r="B625" s="64" t="s">
        <v>892</v>
      </c>
      <c r="C625" s="65" t="s">
        <v>893</v>
      </c>
      <c r="D625" s="65" t="s">
        <v>41</v>
      </c>
      <c r="E625" s="66">
        <v>0.7</v>
      </c>
      <c r="F625" s="66">
        <v>162.26</v>
      </c>
      <c r="G625" s="66"/>
      <c r="H625" s="66"/>
      <c r="I625" s="66">
        <f t="shared" si="1080"/>
        <v>0</v>
      </c>
      <c r="J625" s="66">
        <f t="shared" si="1081"/>
        <v>162.26</v>
      </c>
      <c r="K625" s="1">
        <v>7.06</v>
      </c>
      <c r="L625" s="1">
        <v>7.06</v>
      </c>
      <c r="M625" s="1">
        <v>1145.5555999999999</v>
      </c>
      <c r="N625" s="1">
        <v>1145.5555999999999</v>
      </c>
      <c r="O625" s="1"/>
      <c r="P625" s="1"/>
      <c r="Q625" s="1"/>
      <c r="R625" s="1"/>
      <c r="S625" s="1"/>
      <c r="T625" s="1"/>
      <c r="V625" s="1">
        <v>8.1300000000000008</v>
      </c>
      <c r="W625" s="1">
        <v>1319.1738</v>
      </c>
      <c r="X625" s="15">
        <f t="shared" si="1133"/>
        <v>1.1515580736543911</v>
      </c>
      <c r="Y625" s="15">
        <f t="shared" si="1134"/>
        <v>1.1259060621155579</v>
      </c>
      <c r="Z625" s="16">
        <f t="shared" si="1135"/>
        <v>7.9488967985358379</v>
      </c>
      <c r="AA625" s="16">
        <f t="shared" si="1136"/>
        <v>0.88889679853583825</v>
      </c>
      <c r="AB625" s="16">
        <f t="shared" si="1137"/>
        <v>144.2323945304251</v>
      </c>
      <c r="AC625" s="15">
        <f t="shared" si="1138"/>
        <v>4.5848355451969969E-2</v>
      </c>
      <c r="AD625" s="15">
        <f t="shared" si="1139"/>
        <v>1.1992624151289988E-2</v>
      </c>
      <c r="AE625" s="15">
        <f t="shared" si="1140"/>
        <v>1.9115055013239957E-2</v>
      </c>
      <c r="AF625" s="15">
        <f t="shared" si="1141"/>
        <v>2.5652011538833303E-2</v>
      </c>
      <c r="AH625" s="21"/>
    </row>
    <row r="626" spans="1:34" x14ac:dyDescent="0.2">
      <c r="A626" s="63"/>
      <c r="B626" s="64" t="s">
        <v>894</v>
      </c>
      <c r="C626" s="65" t="s">
        <v>895</v>
      </c>
      <c r="D626" s="65" t="s">
        <v>41</v>
      </c>
      <c r="E626" s="66">
        <v>0.7</v>
      </c>
      <c r="F626" s="66">
        <v>162.26</v>
      </c>
      <c r="G626" s="66"/>
      <c r="H626" s="66"/>
      <c r="I626" s="66">
        <f t="shared" si="1080"/>
        <v>0</v>
      </c>
      <c r="J626" s="66">
        <f t="shared" si="1081"/>
        <v>162.26</v>
      </c>
      <c r="K626" s="1">
        <v>41</v>
      </c>
      <c r="L626" s="1">
        <v>41</v>
      </c>
      <c r="M626" s="1">
        <v>6652.66</v>
      </c>
      <c r="N626" s="1">
        <v>6652.66</v>
      </c>
      <c r="O626" s="1"/>
      <c r="P626" s="1"/>
      <c r="Q626" s="1"/>
      <c r="R626" s="1"/>
      <c r="S626" s="1"/>
      <c r="T626" s="1"/>
      <c r="V626" s="1">
        <v>46.6</v>
      </c>
      <c r="W626" s="1">
        <v>7561.3159999999998</v>
      </c>
      <c r="X626" s="15">
        <f t="shared" si="1133"/>
        <v>1.1365853658536587</v>
      </c>
      <c r="Y626" s="15">
        <f t="shared" si="1134"/>
        <v>1.1109333543148254</v>
      </c>
      <c r="Z626" s="16">
        <f t="shared" si="1135"/>
        <v>45.548267526907843</v>
      </c>
      <c r="AA626" s="16">
        <f t="shared" si="1136"/>
        <v>4.5482675269078428</v>
      </c>
      <c r="AB626" s="16">
        <f t="shared" si="1137"/>
        <v>738.00188891606649</v>
      </c>
      <c r="AC626" s="15">
        <f t="shared" si="1138"/>
        <v>4.5848355451969969E-2</v>
      </c>
      <c r="AD626" s="15">
        <f t="shared" si="1139"/>
        <v>1.1992624151289988E-2</v>
      </c>
      <c r="AE626" s="15">
        <f t="shared" si="1140"/>
        <v>1.9115055013239957E-2</v>
      </c>
      <c r="AF626" s="15">
        <f t="shared" si="1141"/>
        <v>2.5652011538833303E-2</v>
      </c>
      <c r="AH626" s="21"/>
    </row>
    <row r="627" spans="1:34" x14ac:dyDescent="0.2">
      <c r="A627" s="2">
        <v>222</v>
      </c>
      <c r="B627" s="3" t="s">
        <v>900</v>
      </c>
      <c r="C627" s="4" t="s">
        <v>901</v>
      </c>
      <c r="D627" s="4" t="s">
        <v>38</v>
      </c>
      <c r="E627" s="5">
        <v>0</v>
      </c>
      <c r="F627" s="5">
        <v>243.39</v>
      </c>
      <c r="G627" s="5"/>
      <c r="H627" s="5"/>
      <c r="I627" s="5">
        <f t="shared" si="1080"/>
        <v>0</v>
      </c>
      <c r="J627" s="5">
        <f t="shared" si="1081"/>
        <v>243.39</v>
      </c>
      <c r="K627" s="6">
        <v>540.54</v>
      </c>
      <c r="L627" s="6"/>
      <c r="M627" s="6"/>
      <c r="N627" s="6"/>
      <c r="O627" s="6"/>
      <c r="P627" s="6"/>
      <c r="Q627" s="6"/>
      <c r="R627" s="6"/>
      <c r="S627" s="6"/>
      <c r="T627" s="6"/>
      <c r="V627" s="6"/>
      <c r="W627" s="6">
        <v>0</v>
      </c>
      <c r="X627" s="15">
        <f>X628</f>
        <v>1.2908366533864541</v>
      </c>
      <c r="Y627" s="15">
        <f>Y628</f>
        <v>1.2651846418476209</v>
      </c>
      <c r="Z627" s="16">
        <f t="shared" si="1135"/>
        <v>683.882906304313</v>
      </c>
      <c r="AA627" s="16">
        <f t="shared" si="1136"/>
        <v>143.34290630431303</v>
      </c>
      <c r="AB627" s="16">
        <f t="shared" si="1137"/>
        <v>34888.229965406746</v>
      </c>
      <c r="AC627" s="15"/>
      <c r="AD627" s="15"/>
      <c r="AE627" s="15"/>
      <c r="AF627" s="15"/>
      <c r="AG627" s="17" t="s">
        <v>4725</v>
      </c>
    </row>
    <row r="628" spans="1:34" ht="15" thickBot="1" x14ac:dyDescent="0.25">
      <c r="A628" s="63"/>
      <c r="B628" s="64">
        <v>590030571</v>
      </c>
      <c r="C628" s="65" t="s">
        <v>4724</v>
      </c>
      <c r="D628" s="65" t="s">
        <v>38</v>
      </c>
      <c r="E628" s="66">
        <v>0.21479000000000001</v>
      </c>
      <c r="F628" s="66">
        <v>1</v>
      </c>
      <c r="G628" s="66"/>
      <c r="H628" s="66"/>
      <c r="I628" s="66">
        <f t="shared" si="1080"/>
        <v>0</v>
      </c>
      <c r="J628" s="66">
        <f t="shared" si="1081"/>
        <v>1</v>
      </c>
      <c r="K628" s="1"/>
      <c r="L628" s="1">
        <v>502</v>
      </c>
      <c r="M628" s="1">
        <v>1044.845955</v>
      </c>
      <c r="N628" s="1">
        <v>1044.845955</v>
      </c>
      <c r="O628" s="1"/>
      <c r="P628" s="1"/>
      <c r="Q628" s="1"/>
      <c r="R628" s="1"/>
      <c r="S628" s="1"/>
      <c r="T628" s="1"/>
      <c r="V628" s="1">
        <v>648</v>
      </c>
      <c r="W628" s="1">
        <v>1378.3074300000001</v>
      </c>
      <c r="X628" s="15">
        <f t="shared" ref="X628" si="1142">V628/L628</f>
        <v>1.2908366533864541</v>
      </c>
      <c r="Y628" s="15">
        <f t="shared" ref="Y628" si="1143">X628-AF628</f>
        <v>1.2651846418476209</v>
      </c>
      <c r="Z628" s="16"/>
      <c r="AA628" s="16"/>
      <c r="AB628" s="16"/>
      <c r="AC628" s="15">
        <f t="shared" ref="AC628" si="1144">104.584835545197%-100%</f>
        <v>4.5848355451969969E-2</v>
      </c>
      <c r="AD628" s="15">
        <f t="shared" ref="AD628" si="1145">101.199262415129%-100%</f>
        <v>1.1992624151289988E-2</v>
      </c>
      <c r="AE628" s="15">
        <f t="shared" ref="AE628" si="1146">101.911505501324%-100%</f>
        <v>1.9115055013239957E-2</v>
      </c>
      <c r="AF628" s="15">
        <f t="shared" ref="AF628" si="1147">AVERAGE(AC628:AE628)</f>
        <v>2.5652011538833303E-2</v>
      </c>
      <c r="AG628" s="17" t="s">
        <v>5021</v>
      </c>
      <c r="AH628" s="21"/>
    </row>
    <row r="629" spans="1:34" ht="20.5" thickBot="1" x14ac:dyDescent="0.25">
      <c r="A629" s="8">
        <v>223</v>
      </c>
      <c r="B629" s="9" t="s">
        <v>902</v>
      </c>
      <c r="C629" s="10" t="s">
        <v>903</v>
      </c>
      <c r="D629" s="10" t="s">
        <v>695</v>
      </c>
      <c r="E629" s="11">
        <v>0</v>
      </c>
      <c r="F629" s="11">
        <v>3</v>
      </c>
      <c r="G629" s="11"/>
      <c r="H629" s="11"/>
      <c r="I629" s="11">
        <f t="shared" si="1080"/>
        <v>0</v>
      </c>
      <c r="J629" s="11">
        <f t="shared" si="1081"/>
        <v>3</v>
      </c>
      <c r="K629" s="12">
        <v>6203.72</v>
      </c>
      <c r="L629" s="12">
        <v>1.52</v>
      </c>
      <c r="M629" s="12">
        <v>4.5599999999999996</v>
      </c>
      <c r="N629" s="12">
        <v>0</v>
      </c>
      <c r="O629" s="12">
        <v>0</v>
      </c>
      <c r="P629" s="12">
        <v>0</v>
      </c>
      <c r="Q629" s="12">
        <v>0</v>
      </c>
      <c r="R629" s="12">
        <v>0</v>
      </c>
      <c r="S629" s="12">
        <v>0</v>
      </c>
      <c r="T629" s="13">
        <v>0</v>
      </c>
      <c r="V629" s="12">
        <v>1.52</v>
      </c>
      <c r="W629" s="12">
        <v>0</v>
      </c>
    </row>
    <row r="630" spans="1:34" ht="15" thickBot="1" x14ac:dyDescent="0.35">
      <c r="A630" s="58"/>
      <c r="B630" s="59" t="s">
        <v>904</v>
      </c>
      <c r="C630" s="60" t="s">
        <v>905</v>
      </c>
      <c r="D630" s="60"/>
      <c r="E630" s="61"/>
      <c r="F630" s="61"/>
      <c r="G630" s="61"/>
      <c r="H630" s="61"/>
      <c r="I630" s="61"/>
      <c r="J630" s="61"/>
      <c r="K630" s="62"/>
      <c r="L630" s="62"/>
      <c r="M630" s="62">
        <v>233606.88</v>
      </c>
      <c r="N630" s="62">
        <v>0</v>
      </c>
      <c r="O630" s="62">
        <v>0</v>
      </c>
      <c r="P630" s="62">
        <v>0</v>
      </c>
      <c r="Q630" s="62">
        <v>0</v>
      </c>
      <c r="R630" s="62">
        <v>0</v>
      </c>
      <c r="S630" s="62">
        <v>0</v>
      </c>
      <c r="T630" s="62">
        <v>0</v>
      </c>
      <c r="V630" s="62"/>
      <c r="W630" s="62">
        <v>0</v>
      </c>
    </row>
    <row r="631" spans="1:34" ht="20.5" thickBot="1" x14ac:dyDescent="0.25">
      <c r="A631" s="8">
        <v>224</v>
      </c>
      <c r="B631" s="9" t="s">
        <v>906</v>
      </c>
      <c r="C631" s="10" t="s">
        <v>907</v>
      </c>
      <c r="D631" s="10" t="s">
        <v>38</v>
      </c>
      <c r="E631" s="11">
        <v>0</v>
      </c>
      <c r="F631" s="11">
        <v>104.996</v>
      </c>
      <c r="G631" s="11"/>
      <c r="H631" s="11"/>
      <c r="I631" s="11">
        <f t="shared" si="1080"/>
        <v>0</v>
      </c>
      <c r="J631" s="11">
        <f t="shared" si="1081"/>
        <v>104.996</v>
      </c>
      <c r="K631" s="12">
        <v>1725.12</v>
      </c>
      <c r="L631" s="12"/>
      <c r="M631" s="12"/>
      <c r="N631" s="12"/>
      <c r="O631" s="12"/>
      <c r="P631" s="12"/>
      <c r="Q631" s="12"/>
      <c r="R631" s="12"/>
      <c r="S631" s="12"/>
      <c r="T631" s="13"/>
      <c r="V631" s="12"/>
      <c r="W631" s="12">
        <v>0</v>
      </c>
    </row>
    <row r="632" spans="1:34" ht="20" x14ac:dyDescent="0.2">
      <c r="A632" s="63"/>
      <c r="B632" s="64">
        <v>764216609</v>
      </c>
      <c r="C632" s="65" t="s">
        <v>4651</v>
      </c>
      <c r="D632" s="65"/>
      <c r="E632" s="66"/>
      <c r="F632" s="66"/>
      <c r="G632" s="66"/>
      <c r="H632" s="66"/>
      <c r="I632" s="66">
        <f t="shared" si="1080"/>
        <v>0</v>
      </c>
      <c r="J632" s="66">
        <f t="shared" si="1081"/>
        <v>0</v>
      </c>
      <c r="K632" s="1"/>
      <c r="L632" s="1"/>
      <c r="M632" s="1"/>
      <c r="N632" s="1"/>
      <c r="O632" s="1"/>
      <c r="P632" s="1"/>
      <c r="Q632" s="1"/>
      <c r="R632" s="1"/>
      <c r="S632" s="1"/>
      <c r="T632" s="1"/>
      <c r="V632" s="1"/>
      <c r="W632" s="1">
        <v>1378.3074300000001</v>
      </c>
      <c r="X632" s="15"/>
      <c r="Y632" s="15"/>
      <c r="Z632" s="16"/>
      <c r="AA632" s="16"/>
      <c r="AB632" s="16"/>
      <c r="AC632" s="15"/>
      <c r="AD632" s="15"/>
      <c r="AE632" s="15"/>
      <c r="AF632" s="15"/>
      <c r="AG632" s="17" t="s">
        <v>4830</v>
      </c>
      <c r="AH632" s="21"/>
    </row>
    <row r="633" spans="1:34" ht="20.5" thickBot="1" x14ac:dyDescent="0.25">
      <c r="A633" s="63"/>
      <c r="B633" s="64">
        <v>55350263</v>
      </c>
      <c r="C633" s="65" t="s">
        <v>4649</v>
      </c>
      <c r="D633" s="65" t="s">
        <v>38</v>
      </c>
      <c r="E633" s="66">
        <v>0.21479000000000001</v>
      </c>
      <c r="F633" s="66">
        <f>F631</f>
        <v>104.996</v>
      </c>
      <c r="G633" s="66"/>
      <c r="H633" s="66"/>
      <c r="I633" s="66">
        <f t="shared" si="1080"/>
        <v>0</v>
      </c>
      <c r="J633" s="66">
        <f t="shared" si="1081"/>
        <v>104.996</v>
      </c>
      <c r="K633" s="1">
        <v>293</v>
      </c>
      <c r="L633" s="1">
        <v>293</v>
      </c>
      <c r="M633" s="1">
        <v>1044.845955</v>
      </c>
      <c r="N633" s="1">
        <v>1044.845955</v>
      </c>
      <c r="O633" s="1"/>
      <c r="P633" s="1"/>
      <c r="Q633" s="1"/>
      <c r="R633" s="1"/>
      <c r="S633" s="1"/>
      <c r="T633" s="1"/>
      <c r="V633" s="1">
        <v>365</v>
      </c>
      <c r="W633" s="1">
        <v>1378.3074300000001</v>
      </c>
      <c r="X633" s="15">
        <f t="shared" ref="X633" si="1148">V633/L633</f>
        <v>1.2457337883959045</v>
      </c>
      <c r="Y633" s="15">
        <f t="shared" ref="Y633" si="1149">X633-AF633</f>
        <v>1.2200817768570713</v>
      </c>
      <c r="Z633" s="16">
        <f t="shared" ref="Z633" si="1150">K633*Y633</f>
        <v>357.48396061912189</v>
      </c>
      <c r="AA633" s="16">
        <f t="shared" ref="AA633" si="1151">Z633-K633</f>
        <v>64.483960619121888</v>
      </c>
      <c r="AB633" s="16">
        <f t="shared" ref="AB633" si="1152">J633*AA633</f>
        <v>6770.5579291653212</v>
      </c>
      <c r="AC633" s="15">
        <f t="shared" ref="AC633" si="1153">104.584835545197%-100%</f>
        <v>4.5848355451969969E-2</v>
      </c>
      <c r="AD633" s="15">
        <f t="shared" ref="AD633" si="1154">101.199262415129%-100%</f>
        <v>1.1992624151289988E-2</v>
      </c>
      <c r="AE633" s="15">
        <f t="shared" ref="AE633" si="1155">101.911505501324%-100%</f>
        <v>1.9115055013239957E-2</v>
      </c>
      <c r="AF633" s="15">
        <f t="shared" ref="AF633" si="1156">AVERAGE(AC633:AE633)</f>
        <v>2.5652011538833303E-2</v>
      </c>
      <c r="AG633" s="17" t="s">
        <v>4830</v>
      </c>
      <c r="AH633" s="21"/>
    </row>
    <row r="634" spans="1:34" ht="20.5" thickBot="1" x14ac:dyDescent="0.25">
      <c r="A634" s="8">
        <v>225</v>
      </c>
      <c r="B634" s="9" t="s">
        <v>908</v>
      </c>
      <c r="C634" s="10" t="s">
        <v>909</v>
      </c>
      <c r="D634" s="10" t="s">
        <v>95</v>
      </c>
      <c r="E634" s="11">
        <v>0</v>
      </c>
      <c r="F634" s="11">
        <v>55.1</v>
      </c>
      <c r="G634" s="11"/>
      <c r="H634" s="11"/>
      <c r="I634" s="11">
        <f t="shared" si="1080"/>
        <v>0</v>
      </c>
      <c r="J634" s="11">
        <f t="shared" si="1081"/>
        <v>55.1</v>
      </c>
      <c r="K634" s="12">
        <v>511.79</v>
      </c>
      <c r="L634" s="12"/>
      <c r="M634" s="12"/>
      <c r="N634" s="12"/>
      <c r="O634" s="12"/>
      <c r="P634" s="12"/>
      <c r="Q634" s="12"/>
      <c r="R634" s="12"/>
      <c r="S634" s="12"/>
      <c r="T634" s="13"/>
      <c r="V634" s="12"/>
      <c r="W634" s="12">
        <v>0</v>
      </c>
    </row>
    <row r="635" spans="1:34" ht="20" x14ac:dyDescent="0.2">
      <c r="A635" s="63"/>
      <c r="B635" s="64">
        <v>764216603</v>
      </c>
      <c r="C635" s="65" t="s">
        <v>4648</v>
      </c>
      <c r="D635" s="65"/>
      <c r="E635" s="66"/>
      <c r="F635" s="66"/>
      <c r="G635" s="66"/>
      <c r="H635" s="66"/>
      <c r="I635" s="66">
        <f t="shared" si="1080"/>
        <v>0</v>
      </c>
      <c r="J635" s="66">
        <f t="shared" si="1081"/>
        <v>0</v>
      </c>
      <c r="K635" s="1"/>
      <c r="L635" s="1"/>
      <c r="M635" s="1"/>
      <c r="N635" s="1"/>
      <c r="O635" s="1"/>
      <c r="P635" s="1"/>
      <c r="Q635" s="1"/>
      <c r="R635" s="1"/>
      <c r="S635" s="1"/>
      <c r="T635" s="1"/>
      <c r="V635" s="1"/>
      <c r="W635" s="1">
        <v>1378.3074300000001</v>
      </c>
      <c r="X635" s="15"/>
      <c r="Y635" s="15"/>
      <c r="Z635" s="16"/>
      <c r="AA635" s="16"/>
      <c r="AB635" s="16"/>
      <c r="AC635" s="15"/>
      <c r="AD635" s="15"/>
      <c r="AE635" s="15"/>
      <c r="AF635" s="15"/>
      <c r="AG635" s="17" t="s">
        <v>4806</v>
      </c>
      <c r="AH635" s="21"/>
    </row>
    <row r="636" spans="1:34" ht="20.5" thickBot="1" x14ac:dyDescent="0.25">
      <c r="A636" s="63"/>
      <c r="B636" s="64">
        <v>55350263</v>
      </c>
      <c r="C636" s="65" t="s">
        <v>4649</v>
      </c>
      <c r="D636" s="65" t="s">
        <v>38</v>
      </c>
      <c r="E636" s="66">
        <v>0.21479000000000001</v>
      </c>
      <c r="F636" s="66">
        <f>0.2875*F634</f>
        <v>15.841249999999999</v>
      </c>
      <c r="G636" s="66"/>
      <c r="H636" s="66"/>
      <c r="I636" s="66">
        <f t="shared" si="1080"/>
        <v>0</v>
      </c>
      <c r="J636" s="66">
        <f t="shared" si="1081"/>
        <v>15.841249999999999</v>
      </c>
      <c r="K636" s="1">
        <v>293</v>
      </c>
      <c r="L636" s="1">
        <v>293</v>
      </c>
      <c r="M636" s="1">
        <v>1044.845955</v>
      </c>
      <c r="N636" s="1">
        <v>1044.845955</v>
      </c>
      <c r="O636" s="1"/>
      <c r="P636" s="1"/>
      <c r="Q636" s="1"/>
      <c r="R636" s="1"/>
      <c r="S636" s="1"/>
      <c r="T636" s="1"/>
      <c r="V636" s="1">
        <v>365</v>
      </c>
      <c r="W636" s="1">
        <v>1378.3074300000001</v>
      </c>
      <c r="X636" s="15">
        <f t="shared" ref="X636" si="1157">V636/L636</f>
        <v>1.2457337883959045</v>
      </c>
      <c r="Y636" s="15">
        <f t="shared" ref="Y636" si="1158">X636-AF636</f>
        <v>1.2200817768570713</v>
      </c>
      <c r="Z636" s="16">
        <f t="shared" ref="Z636" si="1159">K636*Y636</f>
        <v>357.48396061912189</v>
      </c>
      <c r="AA636" s="16">
        <f t="shared" ref="AA636" si="1160">Z636-K636</f>
        <v>64.483960619121888</v>
      </c>
      <c r="AB636" s="16">
        <f t="shared" ref="AB636" si="1161">J636*AA636</f>
        <v>1021.5065411576645</v>
      </c>
      <c r="AC636" s="15">
        <f t="shared" ref="AC636" si="1162">104.584835545197%-100%</f>
        <v>4.5848355451969969E-2</v>
      </c>
      <c r="AD636" s="15">
        <f t="shared" ref="AD636" si="1163">101.199262415129%-100%</f>
        <v>1.1992624151289988E-2</v>
      </c>
      <c r="AE636" s="15">
        <f t="shared" ref="AE636" si="1164">101.911505501324%-100%</f>
        <v>1.9115055013239957E-2</v>
      </c>
      <c r="AF636" s="15">
        <f t="shared" ref="AF636" si="1165">AVERAGE(AC636:AE636)</f>
        <v>2.5652011538833303E-2</v>
      </c>
      <c r="AG636" s="17" t="s">
        <v>4806</v>
      </c>
      <c r="AH636" s="21"/>
    </row>
    <row r="637" spans="1:34" ht="20.5" thickBot="1" x14ac:dyDescent="0.25">
      <c r="A637" s="8">
        <v>226</v>
      </c>
      <c r="B637" s="9" t="s">
        <v>910</v>
      </c>
      <c r="C637" s="10" t="s">
        <v>911</v>
      </c>
      <c r="D637" s="10" t="s">
        <v>95</v>
      </c>
      <c r="E637" s="11">
        <v>0</v>
      </c>
      <c r="F637" s="11">
        <v>8.3000000000000007</v>
      </c>
      <c r="G637" s="11"/>
      <c r="H637" s="11"/>
      <c r="I637" s="11">
        <f t="shared" si="1080"/>
        <v>0</v>
      </c>
      <c r="J637" s="11">
        <f t="shared" si="1081"/>
        <v>8.3000000000000007</v>
      </c>
      <c r="K637" s="12">
        <v>707.3</v>
      </c>
      <c r="L637" s="12"/>
      <c r="M637" s="12"/>
      <c r="N637" s="12"/>
      <c r="O637" s="12"/>
      <c r="P637" s="12"/>
      <c r="Q637" s="12"/>
      <c r="R637" s="12"/>
      <c r="S637" s="12"/>
      <c r="T637" s="13"/>
      <c r="V637" s="12"/>
      <c r="W637" s="12">
        <v>0</v>
      </c>
    </row>
    <row r="638" spans="1:34" ht="20" x14ac:dyDescent="0.2">
      <c r="A638" s="63"/>
      <c r="B638" s="64">
        <v>764216605</v>
      </c>
      <c r="C638" s="65" t="s">
        <v>4650</v>
      </c>
      <c r="D638" s="65"/>
      <c r="E638" s="66"/>
      <c r="F638" s="66"/>
      <c r="G638" s="66"/>
      <c r="H638" s="66"/>
      <c r="I638" s="66">
        <f t="shared" si="1080"/>
        <v>0</v>
      </c>
      <c r="J638" s="66">
        <f t="shared" si="1081"/>
        <v>0</v>
      </c>
      <c r="K638" s="1"/>
      <c r="L638" s="1"/>
      <c r="M638" s="1"/>
      <c r="N638" s="1"/>
      <c r="O638" s="1"/>
      <c r="P638" s="1"/>
      <c r="Q638" s="1"/>
      <c r="R638" s="1"/>
      <c r="S638" s="1"/>
      <c r="T638" s="1"/>
      <c r="V638" s="1"/>
      <c r="W638" s="1">
        <v>1378.3074300000001</v>
      </c>
      <c r="X638" s="15"/>
      <c r="Y638" s="15"/>
      <c r="Z638" s="16"/>
      <c r="AA638" s="16"/>
      <c r="AB638" s="16"/>
      <c r="AC638" s="15"/>
      <c r="AD638" s="15"/>
      <c r="AE638" s="15"/>
      <c r="AF638" s="15"/>
      <c r="AG638" s="17" t="s">
        <v>4807</v>
      </c>
      <c r="AH638" s="21"/>
    </row>
    <row r="639" spans="1:34" ht="20.5" thickBot="1" x14ac:dyDescent="0.25">
      <c r="A639" s="63"/>
      <c r="B639" s="64">
        <v>55350263</v>
      </c>
      <c r="C639" s="65" t="s">
        <v>4649</v>
      </c>
      <c r="D639" s="65" t="s">
        <v>38</v>
      </c>
      <c r="E639" s="66">
        <v>0.21479000000000001</v>
      </c>
      <c r="F639" s="66">
        <f>0.46*F637</f>
        <v>3.8180000000000005</v>
      </c>
      <c r="G639" s="66"/>
      <c r="H639" s="66"/>
      <c r="I639" s="66">
        <f t="shared" si="1080"/>
        <v>0</v>
      </c>
      <c r="J639" s="66">
        <f t="shared" si="1081"/>
        <v>3.8180000000000005</v>
      </c>
      <c r="K639" s="1">
        <v>293</v>
      </c>
      <c r="L639" s="1">
        <v>293</v>
      </c>
      <c r="M639" s="1">
        <v>1044.845955</v>
      </c>
      <c r="N639" s="1">
        <v>1044.845955</v>
      </c>
      <c r="O639" s="1"/>
      <c r="P639" s="1"/>
      <c r="Q639" s="1"/>
      <c r="R639" s="1"/>
      <c r="S639" s="1"/>
      <c r="T639" s="1"/>
      <c r="V639" s="1">
        <v>365</v>
      </c>
      <c r="W639" s="1">
        <v>1378.3074300000001</v>
      </c>
      <c r="X639" s="15">
        <f t="shared" ref="X639" si="1166">V639/L639</f>
        <v>1.2457337883959045</v>
      </c>
      <c r="Y639" s="15">
        <f t="shared" ref="Y639" si="1167">X639-AF639</f>
        <v>1.2200817768570713</v>
      </c>
      <c r="Z639" s="16">
        <f t="shared" ref="Z639" si="1168">K639*Y639</f>
        <v>357.48396061912189</v>
      </c>
      <c r="AA639" s="16">
        <f t="shared" ref="AA639" si="1169">Z639-K639</f>
        <v>64.483960619121888</v>
      </c>
      <c r="AB639" s="16">
        <f t="shared" ref="AB639" si="1170">J639*AA639</f>
        <v>246.19976164380739</v>
      </c>
      <c r="AC639" s="15">
        <f t="shared" ref="AC639" si="1171">104.584835545197%-100%</f>
        <v>4.5848355451969969E-2</v>
      </c>
      <c r="AD639" s="15">
        <f t="shared" ref="AD639" si="1172">101.199262415129%-100%</f>
        <v>1.1992624151289988E-2</v>
      </c>
      <c r="AE639" s="15">
        <f t="shared" ref="AE639" si="1173">101.911505501324%-100%</f>
        <v>1.9115055013239957E-2</v>
      </c>
      <c r="AF639" s="15">
        <f t="shared" ref="AF639" si="1174">AVERAGE(AC639:AE639)</f>
        <v>2.5652011538833303E-2</v>
      </c>
      <c r="AG639" s="17" t="s">
        <v>4807</v>
      </c>
      <c r="AH639" s="21"/>
    </row>
    <row r="640" spans="1:34" ht="20.5" thickBot="1" x14ac:dyDescent="0.25">
      <c r="A640" s="8">
        <v>227</v>
      </c>
      <c r="B640" s="9" t="s">
        <v>912</v>
      </c>
      <c r="C640" s="10" t="s">
        <v>913</v>
      </c>
      <c r="D640" s="10" t="s">
        <v>41</v>
      </c>
      <c r="E640" s="11">
        <v>0</v>
      </c>
      <c r="F640" s="11">
        <v>2</v>
      </c>
      <c r="G640" s="11"/>
      <c r="H640" s="11"/>
      <c r="I640" s="11">
        <f t="shared" si="1080"/>
        <v>0</v>
      </c>
      <c r="J640" s="11">
        <f t="shared" si="1081"/>
        <v>2</v>
      </c>
      <c r="K640" s="12">
        <v>3220.23</v>
      </c>
      <c r="L640" s="12"/>
      <c r="M640" s="12"/>
      <c r="N640" s="12"/>
      <c r="O640" s="12"/>
      <c r="P640" s="12"/>
      <c r="Q640" s="12"/>
      <c r="R640" s="12"/>
      <c r="S640" s="12"/>
      <c r="T640" s="13"/>
      <c r="V640" s="12"/>
      <c r="W640" s="12">
        <v>0</v>
      </c>
    </row>
    <row r="641" spans="1:34" s="85" customFormat="1" ht="20.5" thickBot="1" x14ac:dyDescent="0.4">
      <c r="A641" s="80"/>
      <c r="B641" s="81">
        <v>28342470</v>
      </c>
      <c r="C641" s="82" t="s">
        <v>4748</v>
      </c>
      <c r="D641" s="82"/>
      <c r="E641" s="83"/>
      <c r="F641" s="83">
        <f>F640</f>
        <v>2</v>
      </c>
      <c r="G641" s="83"/>
      <c r="H641" s="83"/>
      <c r="I641" s="83">
        <f t="shared" si="1080"/>
        <v>0</v>
      </c>
      <c r="J641" s="83">
        <f t="shared" si="1081"/>
        <v>2</v>
      </c>
      <c r="K641" s="84">
        <v>1350</v>
      </c>
      <c r="L641" s="84">
        <v>1350</v>
      </c>
      <c r="M641" s="84"/>
      <c r="N641" s="84"/>
      <c r="O641" s="84"/>
      <c r="P641" s="84"/>
      <c r="Q641" s="84"/>
      <c r="R641" s="84"/>
      <c r="S641" s="84"/>
      <c r="T641" s="84"/>
      <c r="V641" s="84">
        <v>1570</v>
      </c>
      <c r="W641" s="84"/>
      <c r="X641" s="15">
        <f t="shared" ref="X641" si="1175">V641/L641</f>
        <v>1.162962962962963</v>
      </c>
      <c r="Y641" s="15">
        <f t="shared" ref="Y641" si="1176">X641-AF641</f>
        <v>1.1373109514241297</v>
      </c>
      <c r="Z641" s="16">
        <f t="shared" ref="Z641" si="1177">K641*Y641</f>
        <v>1535.3697844225751</v>
      </c>
      <c r="AA641" s="16">
        <f t="shared" ref="AA641" si="1178">Z641-K641</f>
        <v>185.36978442257509</v>
      </c>
      <c r="AB641" s="16">
        <f t="shared" ref="AB641" si="1179">J641*AA641</f>
        <v>370.73956884515019</v>
      </c>
      <c r="AC641" s="15">
        <f t="shared" ref="AC641" si="1180">104.584835545197%-100%</f>
        <v>4.5848355451969969E-2</v>
      </c>
      <c r="AD641" s="15">
        <f t="shared" ref="AD641" si="1181">101.199262415129%-100%</f>
        <v>1.1992624151289988E-2</v>
      </c>
      <c r="AE641" s="15">
        <f t="shared" ref="AE641" si="1182">101.911505501324%-100%</f>
        <v>1.9115055013239957E-2</v>
      </c>
      <c r="AF641" s="15">
        <f t="shared" ref="AF641" si="1183">AVERAGE(AC641:AE641)</f>
        <v>2.5652011538833303E-2</v>
      </c>
      <c r="AG641" s="17" t="s">
        <v>4831</v>
      </c>
      <c r="AH641" s="86"/>
    </row>
    <row r="642" spans="1:34" ht="20.5" thickBot="1" x14ac:dyDescent="0.25">
      <c r="A642" s="8">
        <v>228</v>
      </c>
      <c r="B642" s="9" t="s">
        <v>914</v>
      </c>
      <c r="C642" s="10" t="s">
        <v>915</v>
      </c>
      <c r="D642" s="10" t="s">
        <v>41</v>
      </c>
      <c r="E642" s="11">
        <v>0</v>
      </c>
      <c r="F642" s="11">
        <v>3</v>
      </c>
      <c r="G642" s="11"/>
      <c r="H642" s="11"/>
      <c r="I642" s="11">
        <f t="shared" si="1080"/>
        <v>0</v>
      </c>
      <c r="J642" s="11">
        <f t="shared" si="1081"/>
        <v>3</v>
      </c>
      <c r="K642" s="12">
        <v>920.06</v>
      </c>
      <c r="L642" s="12"/>
      <c r="M642" s="12"/>
      <c r="N642" s="12"/>
      <c r="O642" s="12"/>
      <c r="P642" s="12"/>
      <c r="Q642" s="12"/>
      <c r="R642" s="12"/>
      <c r="S642" s="12"/>
      <c r="T642" s="13"/>
      <c r="V642" s="12"/>
      <c r="W642" s="12">
        <v>0</v>
      </c>
    </row>
    <row r="643" spans="1:34" s="85" customFormat="1" ht="20.5" thickBot="1" x14ac:dyDescent="0.4">
      <c r="A643" s="80"/>
      <c r="B643" s="81">
        <v>28342013</v>
      </c>
      <c r="C643" s="82" t="s">
        <v>4750</v>
      </c>
      <c r="D643" s="82"/>
      <c r="E643" s="83"/>
      <c r="F643" s="83">
        <f>F642</f>
        <v>3</v>
      </c>
      <c r="G643" s="83"/>
      <c r="H643" s="83"/>
      <c r="I643" s="83">
        <f t="shared" si="1080"/>
        <v>0</v>
      </c>
      <c r="J643" s="83">
        <f t="shared" si="1081"/>
        <v>3</v>
      </c>
      <c r="K643" s="84">
        <v>153</v>
      </c>
      <c r="L643" s="84">
        <v>153</v>
      </c>
      <c r="M643" s="84"/>
      <c r="N643" s="84"/>
      <c r="O643" s="84"/>
      <c r="P643" s="84"/>
      <c r="Q643" s="84"/>
      <c r="R643" s="84"/>
      <c r="S643" s="84"/>
      <c r="T643" s="84"/>
      <c r="V643" s="84">
        <v>180</v>
      </c>
      <c r="W643" s="84"/>
      <c r="X643" s="15">
        <f t="shared" ref="X643" si="1184">V643/L643</f>
        <v>1.1764705882352942</v>
      </c>
      <c r="Y643" s="15">
        <f t="shared" ref="Y643" si="1185">X643-AF643</f>
        <v>1.1508185766964609</v>
      </c>
      <c r="Z643" s="16">
        <f t="shared" ref="Z643" si="1186">K643*Y643</f>
        <v>176.07524223455852</v>
      </c>
      <c r="AA643" s="16">
        <f t="shared" ref="AA643" si="1187">Z643-K643</f>
        <v>23.075242234558516</v>
      </c>
      <c r="AB643" s="16">
        <f t="shared" ref="AB643" si="1188">J643*AA643</f>
        <v>69.225726703675548</v>
      </c>
      <c r="AC643" s="15">
        <f t="shared" ref="AC643:AC645" si="1189">104.584835545197%-100%</f>
        <v>4.5848355451969969E-2</v>
      </c>
      <c r="AD643" s="15">
        <f t="shared" ref="AD643:AD645" si="1190">101.199262415129%-100%</f>
        <v>1.1992624151289988E-2</v>
      </c>
      <c r="AE643" s="15">
        <f t="shared" ref="AE643:AE645" si="1191">101.911505501324%-100%</f>
        <v>1.9115055013239957E-2</v>
      </c>
      <c r="AF643" s="15">
        <f t="shared" ref="AF643" si="1192">AVERAGE(AC643:AE643)</f>
        <v>2.5652011538833303E-2</v>
      </c>
      <c r="AG643" s="17" t="s">
        <v>4831</v>
      </c>
      <c r="AH643" s="86"/>
    </row>
    <row r="644" spans="1:34" ht="20.5" thickBot="1" x14ac:dyDescent="0.25">
      <c r="A644" s="8">
        <v>229</v>
      </c>
      <c r="B644" s="9" t="s">
        <v>916</v>
      </c>
      <c r="C644" s="10" t="s">
        <v>917</v>
      </c>
      <c r="D644" s="10" t="s">
        <v>41</v>
      </c>
      <c r="E644" s="11">
        <v>0</v>
      </c>
      <c r="F644" s="11">
        <v>4</v>
      </c>
      <c r="G644" s="11"/>
      <c r="H644" s="11"/>
      <c r="I644" s="11">
        <f t="shared" si="1080"/>
        <v>0</v>
      </c>
      <c r="J644" s="11">
        <f t="shared" si="1081"/>
        <v>4</v>
      </c>
      <c r="K644" s="12">
        <v>2300.16</v>
      </c>
      <c r="L644" s="12"/>
      <c r="M644" s="12"/>
      <c r="N644" s="12"/>
      <c r="O644" s="12"/>
      <c r="P644" s="12"/>
      <c r="Q644" s="12"/>
      <c r="R644" s="12"/>
      <c r="S644" s="12"/>
      <c r="T644" s="13"/>
      <c r="V644" s="12"/>
      <c r="W644" s="12">
        <v>0</v>
      </c>
    </row>
    <row r="645" spans="1:34" s="85" customFormat="1" ht="20.5" thickBot="1" x14ac:dyDescent="0.4">
      <c r="A645" s="80"/>
      <c r="B645" s="81">
        <v>28342011</v>
      </c>
      <c r="C645" s="82" t="s">
        <v>4752</v>
      </c>
      <c r="D645" s="82"/>
      <c r="E645" s="83"/>
      <c r="F645" s="83">
        <f>F644</f>
        <v>4</v>
      </c>
      <c r="G645" s="83"/>
      <c r="H645" s="83"/>
      <c r="I645" s="83">
        <f t="shared" si="1080"/>
        <v>0</v>
      </c>
      <c r="J645" s="83">
        <f t="shared" si="1081"/>
        <v>4</v>
      </c>
      <c r="K645" s="84">
        <v>110</v>
      </c>
      <c r="L645" s="84">
        <v>110</v>
      </c>
      <c r="M645" s="84"/>
      <c r="N645" s="84"/>
      <c r="O645" s="84"/>
      <c r="P645" s="84"/>
      <c r="Q645" s="84"/>
      <c r="R645" s="84"/>
      <c r="S645" s="84"/>
      <c r="T645" s="84"/>
      <c r="V645" s="84">
        <v>125</v>
      </c>
      <c r="W645" s="84"/>
      <c r="X645" s="15">
        <f t="shared" ref="X645" si="1193">V645/L645</f>
        <v>1.1363636363636365</v>
      </c>
      <c r="Y645" s="15">
        <f t="shared" ref="Y645" si="1194">X645-AF645</f>
        <v>1.1107116248248032</v>
      </c>
      <c r="Z645" s="16">
        <f t="shared" ref="Z645" si="1195">K645*Y645</f>
        <v>122.17827873072835</v>
      </c>
      <c r="AA645" s="16">
        <f t="shared" ref="AA645" si="1196">Z645-K645</f>
        <v>12.178278730728351</v>
      </c>
      <c r="AB645" s="16">
        <f t="shared" ref="AB645" si="1197">J645*AA645</f>
        <v>48.713114922913405</v>
      </c>
      <c r="AC645" s="15">
        <f t="shared" si="1189"/>
        <v>4.5848355451969969E-2</v>
      </c>
      <c r="AD645" s="15">
        <f t="shared" si="1190"/>
        <v>1.1992624151289988E-2</v>
      </c>
      <c r="AE645" s="15">
        <f t="shared" si="1191"/>
        <v>1.9115055013239957E-2</v>
      </c>
      <c r="AF645" s="15">
        <f t="shared" ref="AF645" si="1198">AVERAGE(AC645:AE645)</f>
        <v>2.5652011538833303E-2</v>
      </c>
      <c r="AG645" s="17" t="s">
        <v>4832</v>
      </c>
      <c r="AH645" s="86"/>
    </row>
    <row r="646" spans="1:34" ht="20.5" thickBot="1" x14ac:dyDescent="0.25">
      <c r="A646" s="8">
        <v>230</v>
      </c>
      <c r="B646" s="9" t="s">
        <v>918</v>
      </c>
      <c r="C646" s="10" t="s">
        <v>919</v>
      </c>
      <c r="D646" s="10" t="s">
        <v>695</v>
      </c>
      <c r="E646" s="11">
        <v>0</v>
      </c>
      <c r="F646" s="11">
        <v>3</v>
      </c>
      <c r="G646" s="11"/>
      <c r="H646" s="11"/>
      <c r="I646" s="11">
        <f t="shared" si="1080"/>
        <v>0</v>
      </c>
      <c r="J646" s="11">
        <f t="shared" si="1081"/>
        <v>3</v>
      </c>
      <c r="K646" s="12">
        <v>2336.02</v>
      </c>
      <c r="L646" s="12">
        <v>1.56</v>
      </c>
      <c r="M646" s="12">
        <v>4.68</v>
      </c>
      <c r="N646" s="12">
        <v>0</v>
      </c>
      <c r="O646" s="12">
        <v>0</v>
      </c>
      <c r="P646" s="12">
        <v>0</v>
      </c>
      <c r="Q646" s="12">
        <v>0</v>
      </c>
      <c r="R646" s="12">
        <v>0</v>
      </c>
      <c r="S646" s="12">
        <v>0</v>
      </c>
      <c r="T646" s="13">
        <v>0</v>
      </c>
      <c r="V646" s="12">
        <v>1.56</v>
      </c>
      <c r="W646" s="12">
        <v>0</v>
      </c>
    </row>
    <row r="647" spans="1:34" ht="15" thickBot="1" x14ac:dyDescent="0.35">
      <c r="A647" s="58"/>
      <c r="B647" s="59" t="s">
        <v>920</v>
      </c>
      <c r="C647" s="60" t="s">
        <v>921</v>
      </c>
      <c r="D647" s="60"/>
      <c r="E647" s="61"/>
      <c r="F647" s="61"/>
      <c r="G647" s="61"/>
      <c r="H647" s="61"/>
      <c r="I647" s="61"/>
      <c r="J647" s="61"/>
      <c r="K647" s="62"/>
      <c r="L647" s="62"/>
      <c r="M647" s="62">
        <v>3309520.11</v>
      </c>
      <c r="N647" s="62">
        <v>144815.90950571999</v>
      </c>
      <c r="O647" s="62">
        <v>56261.268573599998</v>
      </c>
      <c r="P647" s="62">
        <v>0</v>
      </c>
      <c r="Q647" s="62">
        <v>0</v>
      </c>
      <c r="R647" s="62">
        <v>19016.308777876799</v>
      </c>
      <c r="S647" s="62">
        <v>61727.613428211</v>
      </c>
      <c r="T647" s="62">
        <v>19180.726709156301</v>
      </c>
      <c r="V647" s="62"/>
      <c r="W647" s="62">
        <v>159939.16453712</v>
      </c>
    </row>
    <row r="648" spans="1:34" ht="15" thickBot="1" x14ac:dyDescent="0.25">
      <c r="A648" s="8">
        <v>231</v>
      </c>
      <c r="B648" s="9" t="s">
        <v>922</v>
      </c>
      <c r="C648" s="10" t="s">
        <v>923</v>
      </c>
      <c r="D648" s="10" t="s">
        <v>803</v>
      </c>
      <c r="E648" s="11">
        <v>0</v>
      </c>
      <c r="F648" s="11">
        <v>2</v>
      </c>
      <c r="G648" s="11"/>
      <c r="H648" s="11"/>
      <c r="I648" s="11">
        <f t="shared" si="1080"/>
        <v>0</v>
      </c>
      <c r="J648" s="11">
        <f t="shared" si="1081"/>
        <v>2</v>
      </c>
      <c r="K648" s="12">
        <v>420009.52</v>
      </c>
      <c r="L648" s="12"/>
      <c r="M648" s="12"/>
      <c r="N648" s="12"/>
      <c r="O648" s="12"/>
      <c r="P648" s="12"/>
      <c r="Q648" s="12"/>
      <c r="R648" s="12"/>
      <c r="S648" s="12"/>
      <c r="T648" s="13"/>
      <c r="V648" s="12"/>
      <c r="W648" s="12">
        <v>0</v>
      </c>
    </row>
    <row r="649" spans="1:34" s="85" customFormat="1" ht="20.5" thickBot="1" x14ac:dyDescent="0.4">
      <c r="A649" s="80"/>
      <c r="B649" s="81">
        <v>59054803</v>
      </c>
      <c r="C649" s="82" t="s">
        <v>4754</v>
      </c>
      <c r="D649" s="82" t="s">
        <v>38</v>
      </c>
      <c r="E649" s="83"/>
      <c r="F649" s="83">
        <f>2*7*3.05</f>
        <v>42.699999999999996</v>
      </c>
      <c r="G649" s="83"/>
      <c r="H649" s="83"/>
      <c r="I649" s="83">
        <f t="shared" si="1080"/>
        <v>0</v>
      </c>
      <c r="J649" s="83">
        <f t="shared" si="1081"/>
        <v>42.699999999999996</v>
      </c>
      <c r="K649" s="84">
        <v>10000</v>
      </c>
      <c r="L649" s="84">
        <v>10000</v>
      </c>
      <c r="M649" s="84"/>
      <c r="N649" s="84"/>
      <c r="O649" s="84"/>
      <c r="P649" s="84"/>
      <c r="Q649" s="84"/>
      <c r="R649" s="84"/>
      <c r="S649" s="84"/>
      <c r="T649" s="84"/>
      <c r="V649" s="84">
        <v>12100</v>
      </c>
      <c r="W649" s="84"/>
      <c r="X649" s="15">
        <f t="shared" ref="X649" si="1199">V649/L649</f>
        <v>1.21</v>
      </c>
      <c r="Y649" s="15">
        <f t="shared" ref="Y649" si="1200">X649-AF649</f>
        <v>1.1843479884611667</v>
      </c>
      <c r="Z649" s="16">
        <f t="shared" ref="Z649" si="1201">K649*Y649</f>
        <v>11843.479884611668</v>
      </c>
      <c r="AA649" s="16">
        <f t="shared" ref="AA649" si="1202">Z649-K649</f>
        <v>1843.4798846116682</v>
      </c>
      <c r="AB649" s="16">
        <f t="shared" ref="AB649" si="1203">J649*AA649</f>
        <v>78716.591072918221</v>
      </c>
      <c r="AC649" s="15">
        <f t="shared" ref="AC649" si="1204">104.584835545197%-100%</f>
        <v>4.5848355451969969E-2</v>
      </c>
      <c r="AD649" s="15">
        <f t="shared" ref="AD649" si="1205">101.199262415129%-100%</f>
        <v>1.1992624151289988E-2</v>
      </c>
      <c r="AE649" s="15">
        <f t="shared" ref="AE649" si="1206">101.911505501324%-100%</f>
        <v>1.9115055013239957E-2</v>
      </c>
      <c r="AF649" s="15">
        <f t="shared" ref="AF649" si="1207">AVERAGE(AC649:AE649)</f>
        <v>2.5652011538833303E-2</v>
      </c>
      <c r="AG649" s="17" t="s">
        <v>4808</v>
      </c>
      <c r="AH649" s="86"/>
    </row>
    <row r="650" spans="1:34" ht="20.5" thickBot="1" x14ac:dyDescent="0.25">
      <c r="A650" s="8">
        <v>232</v>
      </c>
      <c r="B650" s="9" t="s">
        <v>924</v>
      </c>
      <c r="C650" s="10" t="s">
        <v>925</v>
      </c>
      <c r="D650" s="10" t="s">
        <v>38</v>
      </c>
      <c r="E650" s="11">
        <v>0</v>
      </c>
      <c r="F650" s="11">
        <v>25.875</v>
      </c>
      <c r="G650" s="11"/>
      <c r="H650" s="11"/>
      <c r="I650" s="11">
        <f t="shared" si="1080"/>
        <v>0</v>
      </c>
      <c r="J650" s="11">
        <f t="shared" si="1081"/>
        <v>25.875</v>
      </c>
      <c r="K650" s="12">
        <v>947.57</v>
      </c>
      <c r="L650" s="12"/>
      <c r="M650" s="12"/>
      <c r="N650" s="12"/>
      <c r="O650" s="12"/>
      <c r="P650" s="12"/>
      <c r="Q650" s="12"/>
      <c r="R650" s="12"/>
      <c r="S650" s="12"/>
      <c r="T650" s="13"/>
      <c r="V650" s="12"/>
      <c r="W650" s="12">
        <v>1378.3074300000001</v>
      </c>
    </row>
    <row r="651" spans="1:34" x14ac:dyDescent="0.2">
      <c r="A651" s="63"/>
      <c r="B651" s="64" t="s">
        <v>926</v>
      </c>
      <c r="C651" s="65" t="s">
        <v>927</v>
      </c>
      <c r="D651" s="65" t="s">
        <v>390</v>
      </c>
      <c r="E651" s="66">
        <v>0.21479000000000001</v>
      </c>
      <c r="F651" s="66">
        <v>5.5576912500000004</v>
      </c>
      <c r="G651" s="66"/>
      <c r="H651" s="66"/>
      <c r="I651" s="66">
        <f t="shared" si="1080"/>
        <v>0</v>
      </c>
      <c r="J651" s="66">
        <f t="shared" si="1081"/>
        <v>5.5576912500000004</v>
      </c>
      <c r="K651" s="1">
        <v>188</v>
      </c>
      <c r="L651" s="1">
        <v>188</v>
      </c>
      <c r="M651" s="1">
        <v>1044.845955</v>
      </c>
      <c r="N651" s="1">
        <v>1044.845955</v>
      </c>
      <c r="O651" s="1"/>
      <c r="P651" s="1"/>
      <c r="Q651" s="1"/>
      <c r="R651" s="1"/>
      <c r="S651" s="1"/>
      <c r="T651" s="1"/>
      <c r="V651" s="1">
        <v>248</v>
      </c>
      <c r="W651" s="1">
        <v>1378.3074300000001</v>
      </c>
      <c r="X651" s="15">
        <f t="shared" ref="X651" si="1208">V651/L651</f>
        <v>1.3191489361702127</v>
      </c>
      <c r="Y651" s="15">
        <f t="shared" ref="Y651" si="1209">X651-AF651</f>
        <v>1.2934969246313794</v>
      </c>
      <c r="Z651" s="16">
        <f t="shared" ref="Z651:Z652" si="1210">K651*Y651</f>
        <v>243.17742183069933</v>
      </c>
      <c r="AA651" s="16">
        <f t="shared" ref="AA651:AA652" si="1211">Z651-K651</f>
        <v>55.17742183069933</v>
      </c>
      <c r="AB651" s="16">
        <f t="shared" ref="AB651:AB652" si="1212">J651*AA651</f>
        <v>306.65907450603669</v>
      </c>
      <c r="AC651" s="15">
        <f t="shared" ref="AC651:AC659" si="1213">104.584835545197%-100%</f>
        <v>4.5848355451969969E-2</v>
      </c>
      <c r="AD651" s="15">
        <f t="shared" ref="AD651:AD659" si="1214">101.199262415129%-100%</f>
        <v>1.1992624151289988E-2</v>
      </c>
      <c r="AE651" s="15">
        <f t="shared" ref="AE651:AE659" si="1215">101.911505501324%-100%</f>
        <v>1.9115055013239957E-2</v>
      </c>
      <c r="AF651" s="15">
        <f t="shared" ref="AF651" si="1216">AVERAGE(AC651:AE651)</f>
        <v>2.5652011538833303E-2</v>
      </c>
      <c r="AH651" s="21"/>
    </row>
    <row r="652" spans="1:34" ht="30" x14ac:dyDescent="0.2">
      <c r="A652" s="2">
        <v>233</v>
      </c>
      <c r="B652" s="3" t="s">
        <v>928</v>
      </c>
      <c r="C652" s="4" t="s">
        <v>929</v>
      </c>
      <c r="D652" s="4" t="s">
        <v>41</v>
      </c>
      <c r="E652" s="5">
        <v>0</v>
      </c>
      <c r="F652" s="5">
        <v>6</v>
      </c>
      <c r="G652" s="5"/>
      <c r="H652" s="5"/>
      <c r="I652" s="5">
        <f t="shared" si="1080"/>
        <v>0</v>
      </c>
      <c r="J652" s="5">
        <f t="shared" si="1081"/>
        <v>6</v>
      </c>
      <c r="K652" s="6">
        <v>25647.66</v>
      </c>
      <c r="L652" s="6"/>
      <c r="M652" s="6"/>
      <c r="N652" s="6"/>
      <c r="O652" s="6"/>
      <c r="P652" s="6"/>
      <c r="Q652" s="6"/>
      <c r="R652" s="6"/>
      <c r="S652" s="6"/>
      <c r="T652" s="6"/>
      <c r="V652" s="6"/>
      <c r="W652" s="6">
        <v>0</v>
      </c>
      <c r="X652" s="15">
        <f>X653</f>
        <v>1.3878080415045395</v>
      </c>
      <c r="Y652" s="15">
        <f>Y653</f>
        <v>1.3621560299657063</v>
      </c>
      <c r="Z652" s="16">
        <f t="shared" si="1210"/>
        <v>34936.114723510247</v>
      </c>
      <c r="AA652" s="16">
        <f t="shared" si="1211"/>
        <v>9288.4547235102473</v>
      </c>
      <c r="AB652" s="16">
        <f t="shared" si="1212"/>
        <v>55730.728341061484</v>
      </c>
      <c r="AC652" s="15"/>
      <c r="AD652" s="15"/>
      <c r="AE652" s="15"/>
      <c r="AF652" s="15"/>
      <c r="AG652" s="17" t="s">
        <v>4605</v>
      </c>
    </row>
    <row r="653" spans="1:34" x14ac:dyDescent="0.2">
      <c r="A653" s="63"/>
      <c r="B653" s="64">
        <v>61110013</v>
      </c>
      <c r="C653" s="65" t="s">
        <v>4591</v>
      </c>
      <c r="D653" s="65" t="s">
        <v>38</v>
      </c>
      <c r="E653" s="66">
        <v>0.21479000000000001</v>
      </c>
      <c r="F653" s="66">
        <v>1</v>
      </c>
      <c r="G653" s="66"/>
      <c r="H653" s="66"/>
      <c r="I653" s="66">
        <f t="shared" si="1080"/>
        <v>0</v>
      </c>
      <c r="J653" s="66">
        <f t="shared" si="1081"/>
        <v>1</v>
      </c>
      <c r="K653" s="1"/>
      <c r="L653" s="1">
        <v>7710</v>
      </c>
      <c r="M653" s="1">
        <v>1044.845955</v>
      </c>
      <c r="N653" s="1">
        <v>1044.845955</v>
      </c>
      <c r="O653" s="1"/>
      <c r="P653" s="1"/>
      <c r="Q653" s="1"/>
      <c r="R653" s="1"/>
      <c r="S653" s="1"/>
      <c r="T653" s="1"/>
      <c r="V653" s="1">
        <v>10700</v>
      </c>
      <c r="W653" s="1">
        <v>1378.3074300000001</v>
      </c>
      <c r="X653" s="15">
        <f t="shared" ref="X653" si="1217">V653/L653</f>
        <v>1.3878080415045395</v>
      </c>
      <c r="Y653" s="15">
        <f t="shared" ref="Y653" si="1218">X653-AF653</f>
        <v>1.3621560299657063</v>
      </c>
      <c r="Z653" s="16"/>
      <c r="AA653" s="16"/>
      <c r="AB653" s="16"/>
      <c r="AC653" s="15">
        <f t="shared" si="1213"/>
        <v>4.5848355451969969E-2</v>
      </c>
      <c r="AD653" s="15">
        <f t="shared" si="1214"/>
        <v>1.1992624151289988E-2</v>
      </c>
      <c r="AE653" s="15">
        <f t="shared" si="1215"/>
        <v>1.9115055013239957E-2</v>
      </c>
      <c r="AF653" s="15">
        <f t="shared" ref="AF653" si="1219">AVERAGE(AC653:AE653)</f>
        <v>2.5652011538833303E-2</v>
      </c>
      <c r="AG653" s="17" t="s">
        <v>4809</v>
      </c>
      <c r="AH653" s="21"/>
    </row>
    <row r="654" spans="1:34" ht="30" x14ac:dyDescent="0.2">
      <c r="A654" s="2">
        <v>234</v>
      </c>
      <c r="B654" s="3" t="s">
        <v>930</v>
      </c>
      <c r="C654" s="4" t="s">
        <v>931</v>
      </c>
      <c r="D654" s="4" t="s">
        <v>41</v>
      </c>
      <c r="E654" s="5">
        <v>0</v>
      </c>
      <c r="F654" s="5">
        <v>6</v>
      </c>
      <c r="G654" s="5"/>
      <c r="H654" s="5"/>
      <c r="I654" s="5">
        <f t="shared" si="1080"/>
        <v>0</v>
      </c>
      <c r="J654" s="5">
        <f t="shared" si="1081"/>
        <v>6</v>
      </c>
      <c r="K654" s="6">
        <v>13784.56</v>
      </c>
      <c r="L654" s="6"/>
      <c r="M654" s="6"/>
      <c r="N654" s="6"/>
      <c r="O654" s="6"/>
      <c r="P654" s="6"/>
      <c r="Q654" s="6"/>
      <c r="R654" s="6"/>
      <c r="S654" s="6"/>
      <c r="T654" s="6"/>
      <c r="V654" s="6"/>
      <c r="W654" s="6">
        <v>0</v>
      </c>
      <c r="X654" s="15">
        <f>X655</f>
        <v>1.3878080415045395</v>
      </c>
      <c r="Y654" s="15">
        <f>Y655</f>
        <v>1.3621560299657063</v>
      </c>
      <c r="Z654" s="16">
        <f t="shared" ref="Z654" si="1220">K654*Y654</f>
        <v>18776.721524424076</v>
      </c>
      <c r="AA654" s="16">
        <f t="shared" ref="AA654" si="1221">Z654-K654</f>
        <v>4992.1615244240766</v>
      </c>
      <c r="AB654" s="16">
        <f t="shared" ref="AB654" si="1222">J654*AA654</f>
        <v>29952.969146544459</v>
      </c>
      <c r="AC654" s="15"/>
      <c r="AD654" s="15"/>
      <c r="AE654" s="15"/>
      <c r="AF654" s="15"/>
      <c r="AG654" s="17" t="s">
        <v>4605</v>
      </c>
    </row>
    <row r="655" spans="1:34" x14ac:dyDescent="0.2">
      <c r="A655" s="63"/>
      <c r="B655" s="64">
        <v>61110013</v>
      </c>
      <c r="C655" s="65" t="s">
        <v>4591</v>
      </c>
      <c r="D655" s="65" t="s">
        <v>38</v>
      </c>
      <c r="E655" s="66">
        <v>0.21479000000000001</v>
      </c>
      <c r="F655" s="66">
        <v>1</v>
      </c>
      <c r="G655" s="66"/>
      <c r="H655" s="66"/>
      <c r="I655" s="66">
        <f t="shared" si="1080"/>
        <v>0</v>
      </c>
      <c r="J655" s="66">
        <f t="shared" si="1081"/>
        <v>1</v>
      </c>
      <c r="K655" s="1"/>
      <c r="L655" s="1">
        <v>7710</v>
      </c>
      <c r="M655" s="1">
        <v>1044.845955</v>
      </c>
      <c r="N655" s="1">
        <v>1044.845955</v>
      </c>
      <c r="O655" s="1"/>
      <c r="P655" s="1"/>
      <c r="Q655" s="1"/>
      <c r="R655" s="1"/>
      <c r="S655" s="1"/>
      <c r="T655" s="1"/>
      <c r="V655" s="1">
        <v>10700</v>
      </c>
      <c r="W655" s="1">
        <v>1378.3074300000001</v>
      </c>
      <c r="X655" s="15">
        <f t="shared" ref="X655" si="1223">V655/L655</f>
        <v>1.3878080415045395</v>
      </c>
      <c r="Y655" s="15">
        <f t="shared" ref="Y655" si="1224">X655-AF655</f>
        <v>1.3621560299657063</v>
      </c>
      <c r="Z655" s="16"/>
      <c r="AA655" s="16"/>
      <c r="AB655" s="16"/>
      <c r="AC655" s="15">
        <f t="shared" si="1213"/>
        <v>4.5848355451969969E-2</v>
      </c>
      <c r="AD655" s="15">
        <f t="shared" si="1214"/>
        <v>1.1992624151289988E-2</v>
      </c>
      <c r="AE655" s="15">
        <f t="shared" si="1215"/>
        <v>1.9115055013239957E-2</v>
      </c>
      <c r="AF655" s="15">
        <f t="shared" ref="AF655" si="1225">AVERAGE(AC655:AE655)</f>
        <v>2.5652011538833303E-2</v>
      </c>
      <c r="AG655" s="17" t="s">
        <v>4809</v>
      </c>
      <c r="AH655" s="21"/>
    </row>
    <row r="656" spans="1:34" ht="30" x14ac:dyDescent="0.2">
      <c r="A656" s="2">
        <v>235</v>
      </c>
      <c r="B656" s="3" t="s">
        <v>932</v>
      </c>
      <c r="C656" s="4" t="s">
        <v>933</v>
      </c>
      <c r="D656" s="4" t="s">
        <v>41</v>
      </c>
      <c r="E656" s="5">
        <v>0</v>
      </c>
      <c r="F656" s="5">
        <v>2</v>
      </c>
      <c r="G656" s="5"/>
      <c r="H656" s="5"/>
      <c r="I656" s="5">
        <f t="shared" si="1080"/>
        <v>0</v>
      </c>
      <c r="J656" s="5">
        <f t="shared" si="1081"/>
        <v>2</v>
      </c>
      <c r="K656" s="6">
        <v>12889.63</v>
      </c>
      <c r="L656" s="6"/>
      <c r="M656" s="6"/>
      <c r="N656" s="6"/>
      <c r="O656" s="6"/>
      <c r="P656" s="6"/>
      <c r="Q656" s="6"/>
      <c r="R656" s="6"/>
      <c r="S656" s="6"/>
      <c r="T656" s="6"/>
      <c r="V656" s="6"/>
      <c r="W656" s="6">
        <v>0</v>
      </c>
      <c r="X656" s="15">
        <f>X657</f>
        <v>1.3878080415045395</v>
      </c>
      <c r="Y656" s="15">
        <f>Y657</f>
        <v>1.3621560299657063</v>
      </c>
      <c r="Z656" s="16">
        <f t="shared" ref="Z656" si="1226">K656*Y656</f>
        <v>17557.687228526866</v>
      </c>
      <c r="AA656" s="16">
        <f t="shared" ref="AA656" si="1227">Z656-K656</f>
        <v>4668.0572285268663</v>
      </c>
      <c r="AB656" s="16">
        <f t="shared" ref="AB656" si="1228">J656*AA656</f>
        <v>9336.1144570537326</v>
      </c>
      <c r="AC656" s="15"/>
      <c r="AD656" s="15"/>
      <c r="AE656" s="15"/>
      <c r="AF656" s="15"/>
      <c r="AG656" s="17" t="s">
        <v>4605</v>
      </c>
    </row>
    <row r="657" spans="1:34" x14ac:dyDescent="0.2">
      <c r="A657" s="63"/>
      <c r="B657" s="64">
        <v>61110013</v>
      </c>
      <c r="C657" s="65" t="s">
        <v>4591</v>
      </c>
      <c r="D657" s="65" t="s">
        <v>38</v>
      </c>
      <c r="E657" s="66">
        <v>0.21479000000000001</v>
      </c>
      <c r="F657" s="66">
        <v>1</v>
      </c>
      <c r="G657" s="66"/>
      <c r="H657" s="66"/>
      <c r="I657" s="66">
        <f t="shared" ref="I657:I720" si="1229">H657*0.5</f>
        <v>0</v>
      </c>
      <c r="J657" s="66">
        <f t="shared" ref="J657:J720" si="1230">F657-G657-I657</f>
        <v>1</v>
      </c>
      <c r="K657" s="1"/>
      <c r="L657" s="1">
        <v>7710</v>
      </c>
      <c r="M657" s="1">
        <v>1044.845955</v>
      </c>
      <c r="N657" s="1">
        <v>1044.845955</v>
      </c>
      <c r="O657" s="1"/>
      <c r="P657" s="1"/>
      <c r="Q657" s="1"/>
      <c r="R657" s="1"/>
      <c r="S657" s="1"/>
      <c r="T657" s="1"/>
      <c r="V657" s="1">
        <v>10700</v>
      </c>
      <c r="W657" s="1">
        <v>1378.3074300000001</v>
      </c>
      <c r="X657" s="15">
        <f t="shared" ref="X657" si="1231">V657/L657</f>
        <v>1.3878080415045395</v>
      </c>
      <c r="Y657" s="15">
        <f t="shared" ref="Y657" si="1232">X657-AF657</f>
        <v>1.3621560299657063</v>
      </c>
      <c r="Z657" s="16"/>
      <c r="AA657" s="16"/>
      <c r="AB657" s="16"/>
      <c r="AC657" s="15">
        <f t="shared" si="1213"/>
        <v>4.5848355451969969E-2</v>
      </c>
      <c r="AD657" s="15">
        <f t="shared" si="1214"/>
        <v>1.1992624151289988E-2</v>
      </c>
      <c r="AE657" s="15">
        <f t="shared" si="1215"/>
        <v>1.9115055013239957E-2</v>
      </c>
      <c r="AF657" s="15">
        <f t="shared" ref="AF657" si="1233">AVERAGE(AC657:AE657)</f>
        <v>2.5652011538833303E-2</v>
      </c>
      <c r="AG657" s="17" t="s">
        <v>4809</v>
      </c>
      <c r="AH657" s="21"/>
    </row>
    <row r="658" spans="1:34" ht="30" x14ac:dyDescent="0.2">
      <c r="A658" s="2">
        <v>236</v>
      </c>
      <c r="B658" s="3" t="s">
        <v>934</v>
      </c>
      <c r="C658" s="4" t="s">
        <v>935</v>
      </c>
      <c r="D658" s="4" t="s">
        <v>41</v>
      </c>
      <c r="E658" s="5">
        <v>0</v>
      </c>
      <c r="F658" s="5">
        <v>2</v>
      </c>
      <c r="G658" s="5"/>
      <c r="H658" s="5"/>
      <c r="I658" s="5">
        <f t="shared" si="1229"/>
        <v>0</v>
      </c>
      <c r="J658" s="5">
        <f t="shared" si="1230"/>
        <v>2</v>
      </c>
      <c r="K658" s="6">
        <v>30226.28</v>
      </c>
      <c r="L658" s="6"/>
      <c r="M658" s="6"/>
      <c r="N658" s="6"/>
      <c r="O658" s="6"/>
      <c r="P658" s="6"/>
      <c r="Q658" s="6"/>
      <c r="R658" s="6"/>
      <c r="S658" s="6"/>
      <c r="T658" s="6"/>
      <c r="V658" s="6"/>
      <c r="W658" s="6">
        <v>0</v>
      </c>
      <c r="X658" s="15">
        <f>X659</f>
        <v>1.3878080415045395</v>
      </c>
      <c r="Y658" s="15">
        <f>Y659</f>
        <v>1.3621560299657063</v>
      </c>
      <c r="Z658" s="16">
        <f t="shared" ref="Z658" si="1234">K658*Y658</f>
        <v>41172.90956543183</v>
      </c>
      <c r="AA658" s="16">
        <f t="shared" ref="AA658" si="1235">Z658-K658</f>
        <v>10946.629565431831</v>
      </c>
      <c r="AB658" s="16">
        <f t="shared" ref="AB658" si="1236">J658*AA658</f>
        <v>21893.259130863662</v>
      </c>
      <c r="AC658" s="15"/>
      <c r="AD658" s="15"/>
      <c r="AE658" s="15"/>
      <c r="AF658" s="15"/>
      <c r="AG658" s="17" t="s">
        <v>4605</v>
      </c>
    </row>
    <row r="659" spans="1:34" ht="15" thickBot="1" x14ac:dyDescent="0.25">
      <c r="A659" s="63"/>
      <c r="B659" s="64">
        <v>61110013</v>
      </c>
      <c r="C659" s="65" t="s">
        <v>4591</v>
      </c>
      <c r="D659" s="65" t="s">
        <v>38</v>
      </c>
      <c r="E659" s="66">
        <v>0.21479000000000001</v>
      </c>
      <c r="F659" s="66">
        <v>1</v>
      </c>
      <c r="G659" s="66"/>
      <c r="H659" s="66"/>
      <c r="I659" s="66">
        <f t="shared" si="1229"/>
        <v>0</v>
      </c>
      <c r="J659" s="66">
        <f t="shared" si="1230"/>
        <v>1</v>
      </c>
      <c r="K659" s="1"/>
      <c r="L659" s="1">
        <v>7710</v>
      </c>
      <c r="M659" s="1">
        <v>1044.845955</v>
      </c>
      <c r="N659" s="1">
        <v>1044.845955</v>
      </c>
      <c r="O659" s="1"/>
      <c r="P659" s="1"/>
      <c r="Q659" s="1"/>
      <c r="R659" s="1"/>
      <c r="S659" s="1"/>
      <c r="T659" s="1"/>
      <c r="V659" s="1">
        <v>10700</v>
      </c>
      <c r="W659" s="1">
        <v>1378.3074300000001</v>
      </c>
      <c r="X659" s="15">
        <f t="shared" ref="X659" si="1237">V659/L659</f>
        <v>1.3878080415045395</v>
      </c>
      <c r="Y659" s="15">
        <f t="shared" ref="Y659" si="1238">X659-AF659</f>
        <v>1.3621560299657063</v>
      </c>
      <c r="Z659" s="16"/>
      <c r="AA659" s="16"/>
      <c r="AB659" s="16"/>
      <c r="AC659" s="15">
        <f t="shared" si="1213"/>
        <v>4.5848355451969969E-2</v>
      </c>
      <c r="AD659" s="15">
        <f t="shared" si="1214"/>
        <v>1.1992624151289988E-2</v>
      </c>
      <c r="AE659" s="15">
        <f t="shared" si="1215"/>
        <v>1.9115055013239957E-2</v>
      </c>
      <c r="AF659" s="15">
        <f t="shared" ref="AF659" si="1239">AVERAGE(AC659:AE659)</f>
        <v>2.5652011538833303E-2</v>
      </c>
      <c r="AG659" s="17" t="s">
        <v>4809</v>
      </c>
      <c r="AH659" s="21"/>
    </row>
    <row r="660" spans="1:34" ht="20.5" thickBot="1" x14ac:dyDescent="0.25">
      <c r="A660" s="8">
        <v>237</v>
      </c>
      <c r="B660" s="9" t="s">
        <v>936</v>
      </c>
      <c r="C660" s="10" t="s">
        <v>937</v>
      </c>
      <c r="D660" s="10" t="s">
        <v>38</v>
      </c>
      <c r="E660" s="11">
        <v>0</v>
      </c>
      <c r="F660" s="11">
        <v>71.340999999999994</v>
      </c>
      <c r="G660" s="11"/>
      <c r="H660" s="11"/>
      <c r="I660" s="11">
        <f t="shared" si="1229"/>
        <v>0</v>
      </c>
      <c r="J660" s="11">
        <f t="shared" si="1230"/>
        <v>71.340999999999994</v>
      </c>
      <c r="K660" s="12">
        <v>996.82</v>
      </c>
      <c r="L660" s="12">
        <v>720.45</v>
      </c>
      <c r="M660" s="12">
        <v>51397.62</v>
      </c>
      <c r="N660" s="12">
        <v>2794.2785807199998</v>
      </c>
      <c r="O660" s="12">
        <v>17507.766273599998</v>
      </c>
      <c r="P660" s="12">
        <v>0</v>
      </c>
      <c r="Q660" s="12">
        <v>0</v>
      </c>
      <c r="R660" s="12">
        <v>5917.6250004767999</v>
      </c>
      <c r="S660" s="12">
        <v>19208.820844743001</v>
      </c>
      <c r="T660" s="13">
        <v>5968.7896966347698</v>
      </c>
      <c r="V660" s="12">
        <v>826.73</v>
      </c>
      <c r="W660" s="12">
        <v>3686.0696171200002</v>
      </c>
    </row>
    <row r="661" spans="1:34" x14ac:dyDescent="0.2">
      <c r="A661" s="63"/>
      <c r="B661" s="64" t="s">
        <v>926</v>
      </c>
      <c r="C661" s="65" t="s">
        <v>927</v>
      </c>
      <c r="D661" s="65" t="s">
        <v>390</v>
      </c>
      <c r="E661" s="66">
        <v>0.20834</v>
      </c>
      <c r="F661" s="66">
        <v>14.863183940000001</v>
      </c>
      <c r="G661" s="66"/>
      <c r="H661" s="66"/>
      <c r="I661" s="66">
        <f t="shared" si="1229"/>
        <v>0</v>
      </c>
      <c r="J661" s="66">
        <f t="shared" si="1230"/>
        <v>14.863183940000001</v>
      </c>
      <c r="K661" s="1">
        <v>188</v>
      </c>
      <c r="L661" s="1">
        <v>188</v>
      </c>
      <c r="M661" s="1">
        <v>2794.2785807199998</v>
      </c>
      <c r="N661" s="1">
        <v>2794.2785807199998</v>
      </c>
      <c r="O661" s="1"/>
      <c r="P661" s="1"/>
      <c r="Q661" s="1"/>
      <c r="R661" s="1"/>
      <c r="S661" s="1"/>
      <c r="T661" s="1"/>
      <c r="V661" s="1">
        <v>248</v>
      </c>
      <c r="W661" s="1">
        <v>3686.0696171200002</v>
      </c>
      <c r="X661" s="15">
        <f t="shared" ref="X661" si="1240">V661/L661</f>
        <v>1.3191489361702127</v>
      </c>
      <c r="Y661" s="15">
        <f t="shared" ref="Y661" si="1241">X661-AF661</f>
        <v>1.2934969246313794</v>
      </c>
      <c r="Z661" s="16">
        <f t="shared" ref="Z661:Z662" si="1242">K661*Y661</f>
        <v>243.17742183069933</v>
      </c>
      <c r="AA661" s="16">
        <f t="shared" ref="AA661:AA662" si="1243">Z661-K661</f>
        <v>55.17742183069933</v>
      </c>
      <c r="AB661" s="16">
        <f t="shared" ref="AB661:AB662" si="1244">J661*AA661</f>
        <v>820.1121700046557</v>
      </c>
      <c r="AC661" s="15">
        <f t="shared" ref="AC661" si="1245">104.584835545197%-100%</f>
        <v>4.5848355451969969E-2</v>
      </c>
      <c r="AD661" s="15">
        <f t="shared" ref="AD661" si="1246">101.199262415129%-100%</f>
        <v>1.1992624151289988E-2</v>
      </c>
      <c r="AE661" s="15">
        <f t="shared" ref="AE661" si="1247">101.911505501324%-100%</f>
        <v>1.9115055013239957E-2</v>
      </c>
      <c r="AF661" s="15">
        <f t="shared" ref="AF661" si="1248">AVERAGE(AC661:AE661)</f>
        <v>2.5652011538833303E-2</v>
      </c>
      <c r="AH661" s="21"/>
    </row>
    <row r="662" spans="1:34" ht="30" x14ac:dyDescent="0.2">
      <c r="A662" s="2">
        <v>238</v>
      </c>
      <c r="B662" s="3" t="s">
        <v>938</v>
      </c>
      <c r="C662" s="4" t="s">
        <v>939</v>
      </c>
      <c r="D662" s="4" t="s">
        <v>41</v>
      </c>
      <c r="E662" s="5">
        <v>0</v>
      </c>
      <c r="F662" s="5">
        <v>6</v>
      </c>
      <c r="G662" s="5"/>
      <c r="H662" s="5"/>
      <c r="I662" s="5">
        <f t="shared" si="1229"/>
        <v>0</v>
      </c>
      <c r="J662" s="5">
        <f t="shared" si="1230"/>
        <v>6</v>
      </c>
      <c r="K662" s="6">
        <v>14424.18</v>
      </c>
      <c r="L662" s="6"/>
      <c r="M662" s="6">
        <v>86545.08</v>
      </c>
      <c r="N662" s="6">
        <v>0</v>
      </c>
      <c r="O662" s="6">
        <v>0</v>
      </c>
      <c r="P662" s="6">
        <v>0</v>
      </c>
      <c r="Q662" s="6">
        <v>0</v>
      </c>
      <c r="R662" s="6">
        <v>0</v>
      </c>
      <c r="S662" s="6">
        <v>0</v>
      </c>
      <c r="T662" s="6">
        <v>0</v>
      </c>
      <c r="V662" s="6"/>
      <c r="W662" s="6">
        <v>0</v>
      </c>
      <c r="X662" s="15">
        <f>X663</f>
        <v>1.3845007451564828</v>
      </c>
      <c r="Y662" s="15">
        <f>Y663</f>
        <v>1.3588487336176496</v>
      </c>
      <c r="Z662" s="16">
        <f t="shared" si="1242"/>
        <v>19600.278726473029</v>
      </c>
      <c r="AA662" s="16">
        <f t="shared" si="1243"/>
        <v>5176.0987264730284</v>
      </c>
      <c r="AB662" s="16">
        <f t="shared" si="1244"/>
        <v>31056.59235883817</v>
      </c>
      <c r="AC662" s="15"/>
      <c r="AD662" s="15"/>
      <c r="AE662" s="15"/>
      <c r="AF662" s="15"/>
      <c r="AG662" s="17" t="s">
        <v>4605</v>
      </c>
    </row>
    <row r="663" spans="1:34" x14ac:dyDescent="0.2">
      <c r="A663" s="63"/>
      <c r="B663" s="64">
        <v>61110013</v>
      </c>
      <c r="C663" s="65" t="s">
        <v>4590</v>
      </c>
      <c r="D663" s="65" t="s">
        <v>38</v>
      </c>
      <c r="E663" s="66">
        <v>0.21479000000000001</v>
      </c>
      <c r="F663" s="66">
        <v>1</v>
      </c>
      <c r="G663" s="66"/>
      <c r="H663" s="66"/>
      <c r="I663" s="66">
        <f t="shared" si="1229"/>
        <v>0</v>
      </c>
      <c r="J663" s="66">
        <f t="shared" si="1230"/>
        <v>1</v>
      </c>
      <c r="K663" s="1"/>
      <c r="L663" s="1">
        <v>6710</v>
      </c>
      <c r="M663" s="1">
        <v>1044.845955</v>
      </c>
      <c r="N663" s="1">
        <v>1044.845955</v>
      </c>
      <c r="O663" s="1"/>
      <c r="P663" s="1"/>
      <c r="Q663" s="1"/>
      <c r="R663" s="1"/>
      <c r="S663" s="1"/>
      <c r="T663" s="1"/>
      <c r="V663" s="1">
        <v>9290</v>
      </c>
      <c r="W663" s="1">
        <v>1378.3074300000001</v>
      </c>
      <c r="X663" s="15">
        <f t="shared" ref="X663" si="1249">V663/L663</f>
        <v>1.3845007451564828</v>
      </c>
      <c r="Y663" s="15">
        <f t="shared" ref="Y663" si="1250">X663-AF663</f>
        <v>1.3588487336176496</v>
      </c>
      <c r="Z663" s="16"/>
      <c r="AA663" s="16"/>
      <c r="AB663" s="16"/>
      <c r="AC663" s="15">
        <f t="shared" ref="AC663" si="1251">104.584835545197%-100%</f>
        <v>4.5848355451969969E-2</v>
      </c>
      <c r="AD663" s="15">
        <f t="shared" ref="AD663" si="1252">101.199262415129%-100%</f>
        <v>1.1992624151289988E-2</v>
      </c>
      <c r="AE663" s="15">
        <f t="shared" ref="AE663" si="1253">101.911505501324%-100%</f>
        <v>1.9115055013239957E-2</v>
      </c>
      <c r="AF663" s="15">
        <f t="shared" ref="AF663" si="1254">AVERAGE(AC663:AE663)</f>
        <v>2.5652011538833303E-2</v>
      </c>
      <c r="AG663" s="17" t="s">
        <v>4809</v>
      </c>
      <c r="AH663" s="21"/>
    </row>
    <row r="664" spans="1:34" ht="30" x14ac:dyDescent="0.2">
      <c r="A664" s="2">
        <v>239</v>
      </c>
      <c r="B664" s="3" t="s">
        <v>940</v>
      </c>
      <c r="C664" s="4" t="s">
        <v>941</v>
      </c>
      <c r="D664" s="4" t="s">
        <v>41</v>
      </c>
      <c r="E664" s="5">
        <v>0</v>
      </c>
      <c r="F664" s="5">
        <v>4</v>
      </c>
      <c r="G664" s="5"/>
      <c r="H664" s="5"/>
      <c r="I664" s="5">
        <f t="shared" si="1229"/>
        <v>0</v>
      </c>
      <c r="J664" s="5">
        <f t="shared" si="1230"/>
        <v>4</v>
      </c>
      <c r="K664" s="6">
        <v>14655.8</v>
      </c>
      <c r="L664" s="6"/>
      <c r="M664" s="6"/>
      <c r="N664" s="6"/>
      <c r="O664" s="6"/>
      <c r="P664" s="6"/>
      <c r="Q664" s="6"/>
      <c r="R664" s="6"/>
      <c r="S664" s="6"/>
      <c r="T664" s="6"/>
      <c r="V664" s="6"/>
      <c r="W664" s="6">
        <v>0</v>
      </c>
      <c r="X664" s="15">
        <f>X665</f>
        <v>1.3845007451564828</v>
      </c>
      <c r="Y664" s="15">
        <f>Y665</f>
        <v>1.3588487336176496</v>
      </c>
      <c r="Z664" s="16">
        <f t="shared" ref="Z664" si="1255">K664*Y664</f>
        <v>19915.015270153548</v>
      </c>
      <c r="AA664" s="16">
        <f t="shared" ref="AA664" si="1256">Z664-K664</f>
        <v>5259.2152701535488</v>
      </c>
      <c r="AB664" s="16">
        <f t="shared" ref="AB664" si="1257">J664*AA664</f>
        <v>21036.861080614195</v>
      </c>
      <c r="AC664" s="15"/>
      <c r="AD664" s="15"/>
      <c r="AE664" s="15"/>
      <c r="AF664" s="15"/>
      <c r="AG664" s="17" t="s">
        <v>4605</v>
      </c>
    </row>
    <row r="665" spans="1:34" x14ac:dyDescent="0.2">
      <c r="A665" s="63"/>
      <c r="B665" s="64">
        <v>61110013</v>
      </c>
      <c r="C665" s="65" t="s">
        <v>4590</v>
      </c>
      <c r="D665" s="65" t="s">
        <v>38</v>
      </c>
      <c r="E665" s="66">
        <v>0.21479000000000001</v>
      </c>
      <c r="F665" s="66">
        <v>1</v>
      </c>
      <c r="G665" s="66"/>
      <c r="H665" s="66"/>
      <c r="I665" s="66">
        <f t="shared" si="1229"/>
        <v>0</v>
      </c>
      <c r="J665" s="66">
        <f t="shared" si="1230"/>
        <v>1</v>
      </c>
      <c r="K665" s="1"/>
      <c r="L665" s="1">
        <v>6710</v>
      </c>
      <c r="M665" s="1">
        <v>1044.845955</v>
      </c>
      <c r="N665" s="1">
        <v>1044.845955</v>
      </c>
      <c r="O665" s="1"/>
      <c r="P665" s="1"/>
      <c r="Q665" s="1"/>
      <c r="R665" s="1"/>
      <c r="S665" s="1"/>
      <c r="T665" s="1"/>
      <c r="V665" s="1">
        <v>9290</v>
      </c>
      <c r="W665" s="1">
        <v>1378.3074300000001</v>
      </c>
      <c r="X665" s="15">
        <f t="shared" ref="X665" si="1258">V665/L665</f>
        <v>1.3845007451564828</v>
      </c>
      <c r="Y665" s="15">
        <f t="shared" ref="Y665" si="1259">X665-AF665</f>
        <v>1.3588487336176496</v>
      </c>
      <c r="Z665" s="16"/>
      <c r="AA665" s="16"/>
      <c r="AB665" s="16"/>
      <c r="AC665" s="15">
        <f t="shared" ref="AC665" si="1260">104.584835545197%-100%</f>
        <v>4.5848355451969969E-2</v>
      </c>
      <c r="AD665" s="15">
        <f t="shared" ref="AD665" si="1261">101.199262415129%-100%</f>
        <v>1.1992624151289988E-2</v>
      </c>
      <c r="AE665" s="15">
        <f t="shared" ref="AE665" si="1262">101.911505501324%-100%</f>
        <v>1.9115055013239957E-2</v>
      </c>
      <c r="AF665" s="15">
        <f t="shared" ref="AF665" si="1263">AVERAGE(AC665:AE665)</f>
        <v>2.5652011538833303E-2</v>
      </c>
      <c r="AG665" s="17" t="s">
        <v>4809</v>
      </c>
      <c r="AH665" s="21"/>
    </row>
    <row r="666" spans="1:34" ht="30" x14ac:dyDescent="0.2">
      <c r="A666" s="2">
        <v>240</v>
      </c>
      <c r="B666" s="3" t="s">
        <v>942</v>
      </c>
      <c r="C666" s="4" t="s">
        <v>943</v>
      </c>
      <c r="D666" s="4" t="s">
        <v>41</v>
      </c>
      <c r="E666" s="5">
        <v>0</v>
      </c>
      <c r="F666" s="5">
        <v>4</v>
      </c>
      <c r="G666" s="5"/>
      <c r="H666" s="5"/>
      <c r="I666" s="5">
        <f t="shared" si="1229"/>
        <v>0</v>
      </c>
      <c r="J666" s="5">
        <f t="shared" si="1230"/>
        <v>4</v>
      </c>
      <c r="K666" s="6">
        <v>16158.76</v>
      </c>
      <c r="L666" s="6"/>
      <c r="M666" s="6"/>
      <c r="N666" s="6"/>
      <c r="O666" s="6"/>
      <c r="P666" s="6"/>
      <c r="Q666" s="6"/>
      <c r="R666" s="6"/>
      <c r="S666" s="6"/>
      <c r="T666" s="6"/>
      <c r="V666" s="6"/>
      <c r="W666" s="6">
        <v>0</v>
      </c>
      <c r="X666" s="15">
        <f>X667</f>
        <v>1.3845007451564828</v>
      </c>
      <c r="Y666" s="15">
        <f>Y667</f>
        <v>1.3588487336176496</v>
      </c>
      <c r="Z666" s="16">
        <f t="shared" ref="Z666" si="1264">K666*Y666</f>
        <v>21957.310562831532</v>
      </c>
      <c r="AA666" s="16">
        <f t="shared" ref="AA666" si="1265">Z666-K666</f>
        <v>5798.5505628315314</v>
      </c>
      <c r="AB666" s="16">
        <f t="shared" ref="AB666" si="1266">J666*AA666</f>
        <v>23194.202251326125</v>
      </c>
      <c r="AC666" s="15"/>
      <c r="AD666" s="15"/>
      <c r="AE666" s="15"/>
      <c r="AF666" s="15"/>
      <c r="AG666" s="17" t="s">
        <v>4605</v>
      </c>
    </row>
    <row r="667" spans="1:34" x14ac:dyDescent="0.2">
      <c r="A667" s="63"/>
      <c r="B667" s="64">
        <v>61110013</v>
      </c>
      <c r="C667" s="65" t="s">
        <v>4590</v>
      </c>
      <c r="D667" s="65" t="s">
        <v>38</v>
      </c>
      <c r="E667" s="66">
        <v>0.21479000000000001</v>
      </c>
      <c r="F667" s="66">
        <v>1</v>
      </c>
      <c r="G667" s="66"/>
      <c r="H667" s="66"/>
      <c r="I667" s="66">
        <f t="shared" si="1229"/>
        <v>0</v>
      </c>
      <c r="J667" s="66">
        <f t="shared" si="1230"/>
        <v>1</v>
      </c>
      <c r="K667" s="1"/>
      <c r="L667" s="1">
        <v>6710</v>
      </c>
      <c r="M667" s="1">
        <v>1044.845955</v>
      </c>
      <c r="N667" s="1">
        <v>1044.845955</v>
      </c>
      <c r="O667" s="1"/>
      <c r="P667" s="1"/>
      <c r="Q667" s="1"/>
      <c r="R667" s="1"/>
      <c r="S667" s="1"/>
      <c r="T667" s="1"/>
      <c r="V667" s="1">
        <v>9290</v>
      </c>
      <c r="W667" s="1">
        <v>1378.3074300000001</v>
      </c>
      <c r="X667" s="15">
        <f t="shared" ref="X667" si="1267">V667/L667</f>
        <v>1.3845007451564828</v>
      </c>
      <c r="Y667" s="15">
        <f t="shared" ref="Y667" si="1268">X667-AF667</f>
        <v>1.3588487336176496</v>
      </c>
      <c r="Z667" s="16"/>
      <c r="AA667" s="16"/>
      <c r="AB667" s="16"/>
      <c r="AC667" s="15">
        <f t="shared" ref="AC667" si="1269">104.584835545197%-100%</f>
        <v>4.5848355451969969E-2</v>
      </c>
      <c r="AD667" s="15">
        <f t="shared" ref="AD667" si="1270">101.199262415129%-100%</f>
        <v>1.1992624151289988E-2</v>
      </c>
      <c r="AE667" s="15">
        <f t="shared" ref="AE667" si="1271">101.911505501324%-100%</f>
        <v>1.9115055013239957E-2</v>
      </c>
      <c r="AF667" s="15">
        <f t="shared" ref="AF667" si="1272">AVERAGE(AC667:AE667)</f>
        <v>2.5652011538833303E-2</v>
      </c>
      <c r="AG667" s="17" t="s">
        <v>4809</v>
      </c>
      <c r="AH667" s="21"/>
    </row>
    <row r="668" spans="1:34" ht="30" x14ac:dyDescent="0.2">
      <c r="A668" s="2">
        <v>241</v>
      </c>
      <c r="B668" s="3" t="s">
        <v>944</v>
      </c>
      <c r="C668" s="4" t="s">
        <v>945</v>
      </c>
      <c r="D668" s="4" t="s">
        <v>41</v>
      </c>
      <c r="E668" s="5">
        <v>0</v>
      </c>
      <c r="F668" s="5">
        <v>4</v>
      </c>
      <c r="G668" s="5"/>
      <c r="H668" s="5"/>
      <c r="I668" s="5">
        <f t="shared" si="1229"/>
        <v>0</v>
      </c>
      <c r="J668" s="5">
        <f t="shared" si="1230"/>
        <v>4</v>
      </c>
      <c r="K668" s="6">
        <v>34861.5</v>
      </c>
      <c r="L668" s="6"/>
      <c r="M668" s="6"/>
      <c r="N668" s="6"/>
      <c r="O668" s="6"/>
      <c r="P668" s="6"/>
      <c r="Q668" s="6"/>
      <c r="R668" s="6"/>
      <c r="S668" s="6"/>
      <c r="T668" s="6"/>
      <c r="V668" s="6"/>
      <c r="W668" s="6">
        <v>0</v>
      </c>
      <c r="X668" s="15">
        <f>X669</f>
        <v>1.3845007451564828</v>
      </c>
      <c r="Y668" s="15">
        <f>Y669</f>
        <v>1.3588487336176496</v>
      </c>
      <c r="Z668" s="16">
        <f t="shared" ref="Z668" si="1273">K668*Y668</f>
        <v>47371.505127011689</v>
      </c>
      <c r="AA668" s="16">
        <f t="shared" ref="AA668" si="1274">Z668-K668</f>
        <v>12510.005127011689</v>
      </c>
      <c r="AB668" s="16">
        <f t="shared" ref="AB668" si="1275">J668*AA668</f>
        <v>50040.020508046757</v>
      </c>
      <c r="AC668" s="15"/>
      <c r="AD668" s="15"/>
      <c r="AE668" s="15"/>
      <c r="AF668" s="15"/>
      <c r="AG668" s="17" t="s">
        <v>4605</v>
      </c>
    </row>
    <row r="669" spans="1:34" x14ac:dyDescent="0.2">
      <c r="A669" s="63"/>
      <c r="B669" s="64">
        <v>61110013</v>
      </c>
      <c r="C669" s="65" t="s">
        <v>4590</v>
      </c>
      <c r="D669" s="65" t="s">
        <v>38</v>
      </c>
      <c r="E669" s="66">
        <v>0.21479000000000001</v>
      </c>
      <c r="F669" s="66">
        <v>1</v>
      </c>
      <c r="G669" s="66"/>
      <c r="H669" s="66"/>
      <c r="I669" s="66">
        <f t="shared" si="1229"/>
        <v>0</v>
      </c>
      <c r="J669" s="66">
        <f t="shared" si="1230"/>
        <v>1</v>
      </c>
      <c r="K669" s="1"/>
      <c r="L669" s="1">
        <v>6710</v>
      </c>
      <c r="M669" s="1">
        <v>1044.845955</v>
      </c>
      <c r="N669" s="1">
        <v>1044.845955</v>
      </c>
      <c r="O669" s="1"/>
      <c r="P669" s="1"/>
      <c r="Q669" s="1"/>
      <c r="R669" s="1"/>
      <c r="S669" s="1"/>
      <c r="T669" s="1"/>
      <c r="V669" s="1">
        <v>9290</v>
      </c>
      <c r="W669" s="1">
        <v>1378.3074300000001</v>
      </c>
      <c r="X669" s="15">
        <f t="shared" ref="X669" si="1276">V669/L669</f>
        <v>1.3845007451564828</v>
      </c>
      <c r="Y669" s="15">
        <f t="shared" ref="Y669" si="1277">X669-AF669</f>
        <v>1.3588487336176496</v>
      </c>
      <c r="Z669" s="16"/>
      <c r="AA669" s="16"/>
      <c r="AB669" s="16"/>
      <c r="AC669" s="15">
        <f t="shared" ref="AC669" si="1278">104.584835545197%-100%</f>
        <v>4.5848355451969969E-2</v>
      </c>
      <c r="AD669" s="15">
        <f t="shared" ref="AD669" si="1279">101.199262415129%-100%</f>
        <v>1.1992624151289988E-2</v>
      </c>
      <c r="AE669" s="15">
        <f t="shared" ref="AE669" si="1280">101.911505501324%-100%</f>
        <v>1.9115055013239957E-2</v>
      </c>
      <c r="AF669" s="15">
        <f t="shared" ref="AF669" si="1281">AVERAGE(AC669:AE669)</f>
        <v>2.5652011538833303E-2</v>
      </c>
      <c r="AG669" s="17" t="s">
        <v>4809</v>
      </c>
      <c r="AH669" s="21"/>
    </row>
    <row r="670" spans="1:34" ht="30" x14ac:dyDescent="0.2">
      <c r="A670" s="2">
        <v>242</v>
      </c>
      <c r="B670" s="3" t="s">
        <v>946</v>
      </c>
      <c r="C670" s="4" t="s">
        <v>947</v>
      </c>
      <c r="D670" s="4" t="s">
        <v>41</v>
      </c>
      <c r="E670" s="5">
        <v>0</v>
      </c>
      <c r="F670" s="5">
        <v>4</v>
      </c>
      <c r="G670" s="5"/>
      <c r="H670" s="5"/>
      <c r="I670" s="5">
        <f t="shared" si="1229"/>
        <v>0</v>
      </c>
      <c r="J670" s="5">
        <f t="shared" si="1230"/>
        <v>4</v>
      </c>
      <c r="K670" s="6">
        <v>34861.5</v>
      </c>
      <c r="L670" s="6"/>
      <c r="M670" s="6"/>
      <c r="N670" s="6"/>
      <c r="O670" s="6"/>
      <c r="P670" s="6"/>
      <c r="Q670" s="6"/>
      <c r="R670" s="6"/>
      <c r="S670" s="6"/>
      <c r="T670" s="6"/>
      <c r="V670" s="6"/>
      <c r="W670" s="6">
        <v>0</v>
      </c>
      <c r="X670" s="15">
        <f>X671</f>
        <v>1.3845007451564828</v>
      </c>
      <c r="Y670" s="15">
        <f>Y671</f>
        <v>1.3588487336176496</v>
      </c>
      <c r="Z670" s="16">
        <f t="shared" ref="Z670" si="1282">K670*Y670</f>
        <v>47371.505127011689</v>
      </c>
      <c r="AA670" s="16">
        <f t="shared" ref="AA670" si="1283">Z670-K670</f>
        <v>12510.005127011689</v>
      </c>
      <c r="AB670" s="16">
        <f t="shared" ref="AB670" si="1284">J670*AA670</f>
        <v>50040.020508046757</v>
      </c>
      <c r="AC670" s="15"/>
      <c r="AD670" s="15"/>
      <c r="AE670" s="15"/>
      <c r="AF670" s="15"/>
      <c r="AG670" s="17" t="s">
        <v>4605</v>
      </c>
    </row>
    <row r="671" spans="1:34" x14ac:dyDescent="0.2">
      <c r="A671" s="63"/>
      <c r="B671" s="64">
        <v>61110013</v>
      </c>
      <c r="C671" s="65" t="s">
        <v>4590</v>
      </c>
      <c r="D671" s="65" t="s">
        <v>38</v>
      </c>
      <c r="E671" s="66">
        <v>0.21479000000000001</v>
      </c>
      <c r="F671" s="66">
        <v>1</v>
      </c>
      <c r="G671" s="66"/>
      <c r="H671" s="66"/>
      <c r="I671" s="66">
        <f t="shared" si="1229"/>
        <v>0</v>
      </c>
      <c r="J671" s="66">
        <f t="shared" si="1230"/>
        <v>1</v>
      </c>
      <c r="K671" s="1"/>
      <c r="L671" s="1">
        <v>6710</v>
      </c>
      <c r="M671" s="1">
        <v>1044.845955</v>
      </c>
      <c r="N671" s="1">
        <v>1044.845955</v>
      </c>
      <c r="O671" s="1"/>
      <c r="P671" s="1"/>
      <c r="Q671" s="1"/>
      <c r="R671" s="1"/>
      <c r="S671" s="1"/>
      <c r="T671" s="1"/>
      <c r="V671" s="1">
        <v>9290</v>
      </c>
      <c r="W671" s="1">
        <v>1378.3074300000001</v>
      </c>
      <c r="X671" s="15">
        <f t="shared" ref="X671" si="1285">V671/L671</f>
        <v>1.3845007451564828</v>
      </c>
      <c r="Y671" s="15">
        <f t="shared" ref="Y671" si="1286">X671-AF671</f>
        <v>1.3588487336176496</v>
      </c>
      <c r="Z671" s="16"/>
      <c r="AA671" s="16"/>
      <c r="AB671" s="16"/>
      <c r="AC671" s="15">
        <f t="shared" ref="AC671" si="1287">104.584835545197%-100%</f>
        <v>4.5848355451969969E-2</v>
      </c>
      <c r="AD671" s="15">
        <f t="shared" ref="AD671" si="1288">101.199262415129%-100%</f>
        <v>1.1992624151289988E-2</v>
      </c>
      <c r="AE671" s="15">
        <f t="shared" ref="AE671" si="1289">101.911505501324%-100%</f>
        <v>1.9115055013239957E-2</v>
      </c>
      <c r="AF671" s="15">
        <f t="shared" ref="AF671" si="1290">AVERAGE(AC671:AE671)</f>
        <v>2.5652011538833303E-2</v>
      </c>
      <c r="AG671" s="17" t="s">
        <v>4809</v>
      </c>
      <c r="AH671" s="21"/>
    </row>
    <row r="672" spans="1:34" ht="20" x14ac:dyDescent="0.2">
      <c r="A672" s="2">
        <v>243</v>
      </c>
      <c r="B672" s="3" t="s">
        <v>948</v>
      </c>
      <c r="C672" s="4" t="s">
        <v>949</v>
      </c>
      <c r="D672" s="4" t="s">
        <v>41</v>
      </c>
      <c r="E672" s="5">
        <v>0</v>
      </c>
      <c r="F672" s="5">
        <v>2</v>
      </c>
      <c r="G672" s="5"/>
      <c r="H672" s="5"/>
      <c r="I672" s="5">
        <f t="shared" si="1229"/>
        <v>0</v>
      </c>
      <c r="J672" s="5">
        <f t="shared" si="1230"/>
        <v>2</v>
      </c>
      <c r="K672" s="6">
        <v>45892.83</v>
      </c>
      <c r="L672" s="6"/>
      <c r="M672" s="6"/>
      <c r="N672" s="6"/>
      <c r="O672" s="6"/>
      <c r="P672" s="6"/>
      <c r="Q672" s="6"/>
      <c r="R672" s="6"/>
      <c r="S672" s="6"/>
      <c r="T672" s="6"/>
      <c r="V672" s="6"/>
      <c r="W672" s="6">
        <v>0</v>
      </c>
      <c r="X672" s="15">
        <f>X673</f>
        <v>1.3855999999999999</v>
      </c>
      <c r="Y672" s="15">
        <f>Y673</f>
        <v>1.3599479884611667</v>
      </c>
      <c r="Z672" s="16">
        <f t="shared" ref="Z672" si="1291">K672*Y672</f>
        <v>62411.861843290288</v>
      </c>
      <c r="AA672" s="16">
        <f t="shared" ref="AA672" si="1292">Z672-K672</f>
        <v>16519.031843290286</v>
      </c>
      <c r="AB672" s="16">
        <f t="shared" ref="AB672" si="1293">J672*AA672</f>
        <v>33038.063686580572</v>
      </c>
      <c r="AC672" s="15"/>
      <c r="AD672" s="15"/>
      <c r="AE672" s="15"/>
      <c r="AF672" s="15"/>
      <c r="AG672" s="17" t="s">
        <v>4606</v>
      </c>
    </row>
    <row r="673" spans="1:34" ht="15" thickBot="1" x14ac:dyDescent="0.25">
      <c r="A673" s="63"/>
      <c r="B673" s="64">
        <v>61110010</v>
      </c>
      <c r="C673" s="65" t="s">
        <v>4592</v>
      </c>
      <c r="D673" s="65" t="s">
        <v>38</v>
      </c>
      <c r="E673" s="66">
        <v>0.21479000000000001</v>
      </c>
      <c r="F673" s="66">
        <v>1</v>
      </c>
      <c r="G673" s="66"/>
      <c r="H673" s="66"/>
      <c r="I673" s="66">
        <f t="shared" si="1229"/>
        <v>0</v>
      </c>
      <c r="J673" s="66">
        <f t="shared" si="1230"/>
        <v>1</v>
      </c>
      <c r="K673" s="1"/>
      <c r="L673" s="1">
        <v>6250</v>
      </c>
      <c r="M673" s="1">
        <v>1044.845955</v>
      </c>
      <c r="N673" s="1">
        <v>1044.845955</v>
      </c>
      <c r="O673" s="1"/>
      <c r="P673" s="1"/>
      <c r="Q673" s="1"/>
      <c r="R673" s="1"/>
      <c r="S673" s="1"/>
      <c r="T673" s="1"/>
      <c r="V673" s="1">
        <v>8660</v>
      </c>
      <c r="W673" s="1">
        <v>1378.3074300000001</v>
      </c>
      <c r="X673" s="15">
        <f t="shared" ref="X673" si="1294">V673/L673</f>
        <v>1.3855999999999999</v>
      </c>
      <c r="Y673" s="15">
        <f t="shared" ref="Y673" si="1295">X673-AF673</f>
        <v>1.3599479884611667</v>
      </c>
      <c r="Z673" s="16"/>
      <c r="AA673" s="16"/>
      <c r="AB673" s="16"/>
      <c r="AC673" s="15">
        <f t="shared" ref="AC673" si="1296">104.584835545197%-100%</f>
        <v>4.5848355451969969E-2</v>
      </c>
      <c r="AD673" s="15">
        <f t="shared" ref="AD673" si="1297">101.199262415129%-100%</f>
        <v>1.1992624151289988E-2</v>
      </c>
      <c r="AE673" s="15">
        <f t="shared" ref="AE673" si="1298">101.911505501324%-100%</f>
        <v>1.9115055013239957E-2</v>
      </c>
      <c r="AF673" s="15">
        <f t="shared" ref="AF673" si="1299">AVERAGE(AC673:AE673)</f>
        <v>2.5652011538833303E-2</v>
      </c>
      <c r="AG673" s="17" t="s">
        <v>4810</v>
      </c>
      <c r="AH673" s="21"/>
    </row>
    <row r="674" spans="1:34" ht="15" thickBot="1" x14ac:dyDescent="0.25">
      <c r="A674" s="8">
        <v>244</v>
      </c>
      <c r="B674" s="9" t="s">
        <v>950</v>
      </c>
      <c r="C674" s="10" t="s">
        <v>951</v>
      </c>
      <c r="D674" s="10" t="s">
        <v>41</v>
      </c>
      <c r="E674" s="11">
        <v>0</v>
      </c>
      <c r="F674" s="11">
        <v>4</v>
      </c>
      <c r="G674" s="11"/>
      <c r="H674" s="11"/>
      <c r="I674" s="11">
        <f t="shared" si="1229"/>
        <v>0</v>
      </c>
      <c r="J674" s="11">
        <f t="shared" si="1230"/>
        <v>4</v>
      </c>
      <c r="K674" s="12">
        <v>19606.88</v>
      </c>
      <c r="L674" s="12">
        <v>19606.88</v>
      </c>
      <c r="M674" s="12">
        <v>78427.520000000004</v>
      </c>
      <c r="N674" s="12">
        <v>0</v>
      </c>
      <c r="O674" s="12">
        <v>0</v>
      </c>
      <c r="P674" s="12">
        <v>0</v>
      </c>
      <c r="Q674" s="12">
        <v>0</v>
      </c>
      <c r="R674" s="12">
        <v>0</v>
      </c>
      <c r="S674" s="12">
        <v>0</v>
      </c>
      <c r="T674" s="13">
        <v>0</v>
      </c>
      <c r="V674" s="12">
        <v>19606.88</v>
      </c>
      <c r="W674" s="12">
        <v>0</v>
      </c>
      <c r="X674" s="15"/>
      <c r="Y674" s="15"/>
      <c r="Z674" s="16"/>
      <c r="AA674" s="16"/>
      <c r="AB674" s="16"/>
      <c r="AC674" s="15"/>
      <c r="AD674" s="15"/>
      <c r="AE674" s="15"/>
      <c r="AF674" s="15"/>
      <c r="AG674" s="17"/>
    </row>
    <row r="675" spans="1:34" ht="20.5" thickBot="1" x14ac:dyDescent="0.25">
      <c r="A675" s="63"/>
      <c r="B675" s="64">
        <v>61110000</v>
      </c>
      <c r="C675" s="65" t="s">
        <v>4652</v>
      </c>
      <c r="D675" s="65" t="s">
        <v>38</v>
      </c>
      <c r="E675" s="66">
        <v>0.21479000000000001</v>
      </c>
      <c r="F675" s="66">
        <f>F674</f>
        <v>4</v>
      </c>
      <c r="G675" s="66"/>
      <c r="H675" s="66"/>
      <c r="I675" s="66">
        <f t="shared" si="1229"/>
        <v>0</v>
      </c>
      <c r="J675" s="66">
        <f t="shared" si="1230"/>
        <v>4</v>
      </c>
      <c r="K675" s="1">
        <v>4640</v>
      </c>
      <c r="L675" s="1">
        <v>4640</v>
      </c>
      <c r="M675" s="1">
        <v>1044.845955</v>
      </c>
      <c r="N675" s="1">
        <v>1044.845955</v>
      </c>
      <c r="O675" s="1"/>
      <c r="P675" s="1"/>
      <c r="Q675" s="1"/>
      <c r="R675" s="1"/>
      <c r="S675" s="1"/>
      <c r="T675" s="1"/>
      <c r="V675" s="1">
        <v>6410</v>
      </c>
      <c r="W675" s="1">
        <v>1378.3074300000001</v>
      </c>
      <c r="X675" s="15">
        <f t="shared" ref="X675" si="1300">V675/L675</f>
        <v>1.3814655172413792</v>
      </c>
      <c r="Y675" s="15">
        <f t="shared" ref="Y675" si="1301">X675-AF675</f>
        <v>1.355813505702546</v>
      </c>
      <c r="Z675" s="16">
        <f t="shared" ref="Z675" si="1302">K675*Y675</f>
        <v>6290.9746664598133</v>
      </c>
      <c r="AA675" s="16">
        <f t="shared" ref="AA675" si="1303">Z675-K675</f>
        <v>1650.9746664598133</v>
      </c>
      <c r="AB675" s="16">
        <f t="shared" ref="AB675" si="1304">J675*AA675</f>
        <v>6603.8986658392532</v>
      </c>
      <c r="AC675" s="15">
        <f t="shared" ref="AC675" si="1305">104.584835545197%-100%</f>
        <v>4.5848355451969969E-2</v>
      </c>
      <c r="AD675" s="15">
        <f t="shared" ref="AD675" si="1306">101.199262415129%-100%</f>
        <v>1.1992624151289988E-2</v>
      </c>
      <c r="AE675" s="15">
        <f t="shared" ref="AE675" si="1307">101.911505501324%-100%</f>
        <v>1.9115055013239957E-2</v>
      </c>
      <c r="AF675" s="15">
        <f t="shared" ref="AF675" si="1308">AVERAGE(AC675:AE675)</f>
        <v>2.5652011538833303E-2</v>
      </c>
      <c r="AG675" s="17" t="s">
        <v>4935</v>
      </c>
      <c r="AH675" s="21"/>
    </row>
    <row r="676" spans="1:34" ht="20.5" thickBot="1" x14ac:dyDescent="0.25">
      <c r="A676" s="8">
        <v>245</v>
      </c>
      <c r="B676" s="9" t="s">
        <v>952</v>
      </c>
      <c r="C676" s="10" t="s">
        <v>953</v>
      </c>
      <c r="D676" s="10" t="s">
        <v>41</v>
      </c>
      <c r="E676" s="11">
        <v>0</v>
      </c>
      <c r="F676" s="11">
        <v>2</v>
      </c>
      <c r="G676" s="11"/>
      <c r="H676" s="11"/>
      <c r="I676" s="11">
        <f t="shared" si="1229"/>
        <v>0</v>
      </c>
      <c r="J676" s="11">
        <f t="shared" si="1230"/>
        <v>2</v>
      </c>
      <c r="K676" s="12">
        <v>14824.26</v>
      </c>
      <c r="L676" s="12">
        <v>14824.26</v>
      </c>
      <c r="M676" s="12">
        <v>29648.52</v>
      </c>
      <c r="N676" s="12">
        <v>0</v>
      </c>
      <c r="O676" s="12">
        <v>0</v>
      </c>
      <c r="P676" s="12">
        <v>0</v>
      </c>
      <c r="Q676" s="12">
        <v>0</v>
      </c>
      <c r="R676" s="12">
        <v>0</v>
      </c>
      <c r="S676" s="12">
        <v>0</v>
      </c>
      <c r="T676" s="13">
        <v>0</v>
      </c>
      <c r="V676" s="12">
        <v>14824.26</v>
      </c>
      <c r="W676" s="12">
        <v>0</v>
      </c>
      <c r="X676" s="15"/>
      <c r="Y676" s="15"/>
      <c r="Z676" s="16"/>
      <c r="AA676" s="16"/>
      <c r="AB676" s="16"/>
      <c r="AC676" s="15"/>
      <c r="AD676" s="15"/>
      <c r="AE676" s="15"/>
      <c r="AF676" s="15"/>
      <c r="AG676" s="17"/>
    </row>
    <row r="677" spans="1:34" ht="20.5" thickBot="1" x14ac:dyDescent="0.25">
      <c r="A677" s="63"/>
      <c r="B677" s="64">
        <v>61110000</v>
      </c>
      <c r="C677" s="65" t="s">
        <v>4652</v>
      </c>
      <c r="D677" s="65" t="s">
        <v>38</v>
      </c>
      <c r="E677" s="66">
        <v>0.21479000000000001</v>
      </c>
      <c r="F677" s="66">
        <f>F676</f>
        <v>2</v>
      </c>
      <c r="G677" s="66"/>
      <c r="H677" s="66"/>
      <c r="I677" s="66">
        <f t="shared" si="1229"/>
        <v>0</v>
      </c>
      <c r="J677" s="66">
        <f t="shared" si="1230"/>
        <v>2</v>
      </c>
      <c r="K677" s="1">
        <v>4640</v>
      </c>
      <c r="L677" s="1">
        <v>4640</v>
      </c>
      <c r="M677" s="1">
        <v>1044.845955</v>
      </c>
      <c r="N677" s="1">
        <v>1044.845955</v>
      </c>
      <c r="O677" s="1"/>
      <c r="P677" s="1"/>
      <c r="Q677" s="1"/>
      <c r="R677" s="1"/>
      <c r="S677" s="1"/>
      <c r="T677" s="1"/>
      <c r="V677" s="1">
        <v>6410</v>
      </c>
      <c r="W677" s="1">
        <v>1378.3074300000001</v>
      </c>
      <c r="X677" s="15">
        <f t="shared" ref="X677" si="1309">V677/L677</f>
        <v>1.3814655172413792</v>
      </c>
      <c r="Y677" s="15">
        <f t="shared" ref="Y677" si="1310">X677-AF677</f>
        <v>1.355813505702546</v>
      </c>
      <c r="Z677" s="16">
        <f t="shared" ref="Z677" si="1311">K677*Y677</f>
        <v>6290.9746664598133</v>
      </c>
      <c r="AA677" s="16">
        <f t="shared" ref="AA677" si="1312">Z677-K677</f>
        <v>1650.9746664598133</v>
      </c>
      <c r="AB677" s="16">
        <f t="shared" ref="AB677" si="1313">J677*AA677</f>
        <v>3301.9493329196266</v>
      </c>
      <c r="AC677" s="15">
        <f t="shared" ref="AC677" si="1314">104.584835545197%-100%</f>
        <v>4.5848355451969969E-2</v>
      </c>
      <c r="AD677" s="15">
        <f t="shared" ref="AD677" si="1315">101.199262415129%-100%</f>
        <v>1.1992624151289988E-2</v>
      </c>
      <c r="AE677" s="15">
        <f t="shared" ref="AE677" si="1316">101.911505501324%-100%</f>
        <v>1.9115055013239957E-2</v>
      </c>
      <c r="AF677" s="15">
        <f t="shared" ref="AF677" si="1317">AVERAGE(AC677:AE677)</f>
        <v>2.5652011538833303E-2</v>
      </c>
      <c r="AG677" s="17" t="s">
        <v>4935</v>
      </c>
      <c r="AH677" s="21"/>
    </row>
    <row r="678" spans="1:34" ht="20.5" thickBot="1" x14ac:dyDescent="0.25">
      <c r="A678" s="8">
        <v>246</v>
      </c>
      <c r="B678" s="9" t="s">
        <v>954</v>
      </c>
      <c r="C678" s="10" t="s">
        <v>955</v>
      </c>
      <c r="D678" s="10" t="s">
        <v>41</v>
      </c>
      <c r="E678" s="11">
        <v>0</v>
      </c>
      <c r="F678" s="11">
        <v>15</v>
      </c>
      <c r="G678" s="11"/>
      <c r="H678" s="11"/>
      <c r="I678" s="11">
        <f t="shared" si="1229"/>
        <v>0</v>
      </c>
      <c r="J678" s="11">
        <f t="shared" si="1230"/>
        <v>15</v>
      </c>
      <c r="K678" s="12">
        <v>474.98</v>
      </c>
      <c r="L678" s="12">
        <v>708.44</v>
      </c>
      <c r="M678" s="12">
        <v>10626.6</v>
      </c>
      <c r="N678" s="12">
        <v>0</v>
      </c>
      <c r="O678" s="12">
        <v>3827.9025000000001</v>
      </c>
      <c r="P678" s="12">
        <v>0</v>
      </c>
      <c r="Q678" s="12">
        <v>0</v>
      </c>
      <c r="R678" s="12">
        <v>1293.8310449999999</v>
      </c>
      <c r="S678" s="12">
        <v>4199.8215068999998</v>
      </c>
      <c r="T678" s="13">
        <v>1305.0177072659999</v>
      </c>
      <c r="V678" s="12">
        <v>805.94</v>
      </c>
      <c r="W678" s="12">
        <v>0</v>
      </c>
    </row>
    <row r="679" spans="1:34" x14ac:dyDescent="0.2">
      <c r="A679" s="2">
        <v>247</v>
      </c>
      <c r="B679" s="3" t="s">
        <v>956</v>
      </c>
      <c r="C679" s="4" t="s">
        <v>957</v>
      </c>
      <c r="D679" s="4" t="s">
        <v>41</v>
      </c>
      <c r="E679" s="5">
        <v>0</v>
      </c>
      <c r="F679" s="5">
        <v>6</v>
      </c>
      <c r="G679" s="5"/>
      <c r="H679" s="5"/>
      <c r="I679" s="5">
        <f t="shared" si="1229"/>
        <v>0</v>
      </c>
      <c r="J679" s="5">
        <f t="shared" si="1230"/>
        <v>6</v>
      </c>
      <c r="K679" s="6">
        <v>3951.68</v>
      </c>
      <c r="L679" s="6"/>
      <c r="M679" s="6"/>
      <c r="N679" s="6"/>
      <c r="O679" s="6"/>
      <c r="P679" s="6"/>
      <c r="Q679" s="6"/>
      <c r="R679" s="6"/>
      <c r="S679" s="6"/>
      <c r="T679" s="6"/>
      <c r="V679" s="6"/>
      <c r="W679" s="6">
        <v>0</v>
      </c>
      <c r="X679" s="15">
        <f>X680</f>
        <v>1.2407407407407407</v>
      </c>
      <c r="Y679" s="15">
        <f>Y680</f>
        <v>1.2150887292019075</v>
      </c>
      <c r="Z679" s="16">
        <f t="shared" ref="Z679" si="1318">K679*Y679</f>
        <v>4801.6418294125933</v>
      </c>
      <c r="AA679" s="16">
        <f t="shared" ref="AA679" si="1319">Z679-K679</f>
        <v>849.96182941259349</v>
      </c>
      <c r="AB679" s="16">
        <f t="shared" ref="AB679" si="1320">J679*AA679</f>
        <v>5099.7709764755609</v>
      </c>
      <c r="AC679" s="15"/>
      <c r="AD679" s="15"/>
      <c r="AE679" s="15"/>
      <c r="AF679" s="15"/>
      <c r="AG679" s="17" t="s">
        <v>4721</v>
      </c>
    </row>
    <row r="680" spans="1:34" x14ac:dyDescent="0.2">
      <c r="A680" s="63"/>
      <c r="B680" s="64">
        <v>61162085</v>
      </c>
      <c r="C680" s="65" t="s">
        <v>4720</v>
      </c>
      <c r="D680" s="65" t="s">
        <v>41</v>
      </c>
      <c r="E680" s="66">
        <v>0.21479000000000001</v>
      </c>
      <c r="F680" s="66"/>
      <c r="G680" s="66"/>
      <c r="H680" s="66"/>
      <c r="I680" s="66">
        <f t="shared" si="1229"/>
        <v>0</v>
      </c>
      <c r="J680" s="66">
        <f t="shared" si="1230"/>
        <v>0</v>
      </c>
      <c r="K680" s="1"/>
      <c r="L680" s="1">
        <v>3240</v>
      </c>
      <c r="M680" s="1">
        <v>1044.845955</v>
      </c>
      <c r="N680" s="1">
        <v>1044.845955</v>
      </c>
      <c r="O680" s="1"/>
      <c r="P680" s="1"/>
      <c r="Q680" s="1"/>
      <c r="R680" s="1"/>
      <c r="S680" s="1"/>
      <c r="T680" s="1"/>
      <c r="V680" s="1">
        <v>4020</v>
      </c>
      <c r="W680" s="1">
        <v>1378.3074300000001</v>
      </c>
      <c r="X680" s="15">
        <f t="shared" ref="X680" si="1321">V680/L680</f>
        <v>1.2407407407407407</v>
      </c>
      <c r="Y680" s="15">
        <f t="shared" ref="Y680" si="1322">X680-AF680</f>
        <v>1.2150887292019075</v>
      </c>
      <c r="Z680" s="16"/>
      <c r="AA680" s="16"/>
      <c r="AB680" s="16"/>
      <c r="AC680" s="15">
        <f t="shared" ref="AC680" si="1323">104.584835545197%-100%</f>
        <v>4.5848355451969969E-2</v>
      </c>
      <c r="AD680" s="15">
        <f t="shared" ref="AD680" si="1324">101.199262415129%-100%</f>
        <v>1.1992624151289988E-2</v>
      </c>
      <c r="AE680" s="15">
        <f t="shared" ref="AE680" si="1325">101.911505501324%-100%</f>
        <v>1.9115055013239957E-2</v>
      </c>
      <c r="AF680" s="15">
        <f t="shared" ref="AF680" si="1326">AVERAGE(AC680:AE680)</f>
        <v>2.5652011538833303E-2</v>
      </c>
      <c r="AG680" s="17" t="s">
        <v>4811</v>
      </c>
      <c r="AH680" s="21"/>
    </row>
    <row r="681" spans="1:34" x14ac:dyDescent="0.2">
      <c r="A681" s="2">
        <v>248</v>
      </c>
      <c r="B681" s="3" t="s">
        <v>958</v>
      </c>
      <c r="C681" s="4" t="s">
        <v>959</v>
      </c>
      <c r="D681" s="4" t="s">
        <v>41</v>
      </c>
      <c r="E681" s="5">
        <v>0</v>
      </c>
      <c r="F681" s="5">
        <v>9</v>
      </c>
      <c r="G681" s="5"/>
      <c r="H681" s="5"/>
      <c r="I681" s="5">
        <f t="shared" si="1229"/>
        <v>0</v>
      </c>
      <c r="J681" s="5">
        <f t="shared" si="1230"/>
        <v>9</v>
      </c>
      <c r="K681" s="6">
        <v>3951.68</v>
      </c>
      <c r="L681" s="6"/>
      <c r="M681" s="6"/>
      <c r="N681" s="6"/>
      <c r="O681" s="6"/>
      <c r="P681" s="6"/>
      <c r="Q681" s="6"/>
      <c r="R681" s="6"/>
      <c r="S681" s="6"/>
      <c r="T681" s="6"/>
      <c r="V681" s="6"/>
      <c r="W681" s="6">
        <v>0</v>
      </c>
      <c r="X681" s="15">
        <f>X682</f>
        <v>1.2493074792243768</v>
      </c>
      <c r="Y681" s="15">
        <f>Y682</f>
        <v>1.2236554676855436</v>
      </c>
      <c r="Z681" s="16">
        <f t="shared" ref="Z681" si="1327">K681*Y681</f>
        <v>4835.4948385436082</v>
      </c>
      <c r="AA681" s="16">
        <f t="shared" ref="AA681" si="1328">Z681-K681</f>
        <v>883.8148385436084</v>
      </c>
      <c r="AB681" s="16">
        <f t="shared" ref="AB681" si="1329">J681*AA681</f>
        <v>7954.3335468924761</v>
      </c>
      <c r="AC681" s="15"/>
      <c r="AD681" s="15"/>
      <c r="AE681" s="15"/>
      <c r="AF681" s="15"/>
      <c r="AG681" s="17" t="s">
        <v>4719</v>
      </c>
    </row>
    <row r="682" spans="1:34" ht="15" thickBot="1" x14ac:dyDescent="0.25">
      <c r="A682" s="63"/>
      <c r="B682" s="64">
        <v>61162086</v>
      </c>
      <c r="C682" s="65" t="s">
        <v>4717</v>
      </c>
      <c r="D682" s="65" t="s">
        <v>41</v>
      </c>
      <c r="E682" s="66">
        <v>0.21479000000000001</v>
      </c>
      <c r="F682" s="66"/>
      <c r="G682" s="66"/>
      <c r="H682" s="66"/>
      <c r="I682" s="66">
        <f t="shared" si="1229"/>
        <v>0</v>
      </c>
      <c r="J682" s="66">
        <f t="shared" si="1230"/>
        <v>0</v>
      </c>
      <c r="K682" s="1"/>
      <c r="L682" s="1">
        <v>3610</v>
      </c>
      <c r="M682" s="1">
        <v>1044.845955</v>
      </c>
      <c r="N682" s="1">
        <v>1044.845955</v>
      </c>
      <c r="O682" s="1"/>
      <c r="P682" s="1"/>
      <c r="Q682" s="1"/>
      <c r="R682" s="1"/>
      <c r="S682" s="1"/>
      <c r="T682" s="1"/>
      <c r="V682" s="1">
        <v>4510</v>
      </c>
      <c r="W682" s="1">
        <v>1378.3074300000001</v>
      </c>
      <c r="X682" s="15">
        <f t="shared" ref="X682" si="1330">V682/L682</f>
        <v>1.2493074792243768</v>
      </c>
      <c r="Y682" s="15">
        <f t="shared" ref="Y682" si="1331">X682-AF682</f>
        <v>1.2236554676855436</v>
      </c>
      <c r="Z682" s="16"/>
      <c r="AA682" s="16"/>
      <c r="AB682" s="16"/>
      <c r="AC682" s="15">
        <f t="shared" ref="AC682" si="1332">104.584835545197%-100%</f>
        <v>4.5848355451969969E-2</v>
      </c>
      <c r="AD682" s="15">
        <f t="shared" ref="AD682" si="1333">101.199262415129%-100%</f>
        <v>1.1992624151289988E-2</v>
      </c>
      <c r="AE682" s="15">
        <f t="shared" ref="AE682" si="1334">101.911505501324%-100%</f>
        <v>1.9115055013239957E-2</v>
      </c>
      <c r="AF682" s="15">
        <f t="shared" ref="AF682" si="1335">AVERAGE(AC682:AE682)</f>
        <v>2.5652011538833303E-2</v>
      </c>
      <c r="AG682" s="17" t="s">
        <v>4812</v>
      </c>
      <c r="AH682" s="21"/>
    </row>
    <row r="683" spans="1:34" ht="20.5" thickBot="1" x14ac:dyDescent="0.25">
      <c r="A683" s="8">
        <v>249</v>
      </c>
      <c r="B683" s="9" t="s">
        <v>960</v>
      </c>
      <c r="C683" s="10" t="s">
        <v>961</v>
      </c>
      <c r="D683" s="10" t="s">
        <v>41</v>
      </c>
      <c r="E683" s="11">
        <v>0</v>
      </c>
      <c r="F683" s="11">
        <v>6</v>
      </c>
      <c r="G683" s="11"/>
      <c r="H683" s="11"/>
      <c r="I683" s="11">
        <f t="shared" si="1229"/>
        <v>0</v>
      </c>
      <c r="J683" s="11">
        <f t="shared" si="1230"/>
        <v>6</v>
      </c>
      <c r="K683" s="12">
        <v>474.98</v>
      </c>
      <c r="L683" s="12">
        <v>753.75</v>
      </c>
      <c r="M683" s="12">
        <v>4522.5</v>
      </c>
      <c r="N683" s="12">
        <v>0</v>
      </c>
      <c r="O683" s="12">
        <v>1629.0935999999999</v>
      </c>
      <c r="P683" s="12">
        <v>0</v>
      </c>
      <c r="Q683" s="12">
        <v>0</v>
      </c>
      <c r="R683" s="12">
        <v>550.63363679999998</v>
      </c>
      <c r="S683" s="12">
        <v>1787.376334176</v>
      </c>
      <c r="T683" s="13">
        <v>555.39449993664005</v>
      </c>
      <c r="V683" s="12">
        <v>860.43</v>
      </c>
      <c r="W683" s="12">
        <v>0</v>
      </c>
    </row>
    <row r="684" spans="1:34" x14ac:dyDescent="0.2">
      <c r="A684" s="2">
        <v>250</v>
      </c>
      <c r="B684" s="3" t="s">
        <v>962</v>
      </c>
      <c r="C684" s="4" t="s">
        <v>963</v>
      </c>
      <c r="D684" s="4" t="s">
        <v>41</v>
      </c>
      <c r="E684" s="5">
        <v>0</v>
      </c>
      <c r="F684" s="5">
        <v>6</v>
      </c>
      <c r="G684" s="5"/>
      <c r="H684" s="5"/>
      <c r="I684" s="5">
        <f t="shared" si="1229"/>
        <v>0</v>
      </c>
      <c r="J684" s="5">
        <f t="shared" si="1230"/>
        <v>6</v>
      </c>
      <c r="K684" s="6">
        <v>3795.84</v>
      </c>
      <c r="L684" s="6"/>
      <c r="M684" s="6"/>
      <c r="N684" s="6"/>
      <c r="O684" s="6"/>
      <c r="P684" s="6"/>
      <c r="Q684" s="6"/>
      <c r="R684" s="6"/>
      <c r="S684" s="6"/>
      <c r="T684" s="6"/>
      <c r="V684" s="6"/>
      <c r="W684" s="6">
        <v>0</v>
      </c>
      <c r="X684" s="15">
        <f>X685</f>
        <v>1.2493074792243768</v>
      </c>
      <c r="Y684" s="15">
        <f>Y685</f>
        <v>1.2236554676855436</v>
      </c>
      <c r="Z684" s="16">
        <f t="shared" ref="Z684" si="1336">K684*Y684</f>
        <v>4644.8003704594939</v>
      </c>
      <c r="AA684" s="16">
        <f t="shared" ref="AA684" si="1337">Z684-K684</f>
        <v>848.96037045949379</v>
      </c>
      <c r="AB684" s="16">
        <f t="shared" ref="AB684" si="1338">J684*AA684</f>
        <v>5093.7622227569627</v>
      </c>
      <c r="AC684" s="15"/>
      <c r="AD684" s="15"/>
      <c r="AE684" s="15"/>
      <c r="AF684" s="15"/>
      <c r="AG684" s="17" t="s">
        <v>4718</v>
      </c>
    </row>
    <row r="685" spans="1:34" ht="15" thickBot="1" x14ac:dyDescent="0.25">
      <c r="A685" s="63"/>
      <c r="B685" s="64">
        <v>61162087</v>
      </c>
      <c r="C685" s="65" t="s">
        <v>4717</v>
      </c>
      <c r="D685" s="65" t="s">
        <v>41</v>
      </c>
      <c r="E685" s="66">
        <v>0.21479000000000001</v>
      </c>
      <c r="F685" s="66"/>
      <c r="G685" s="66"/>
      <c r="H685" s="66"/>
      <c r="I685" s="66">
        <f t="shared" si="1229"/>
        <v>0</v>
      </c>
      <c r="J685" s="66">
        <f t="shared" si="1230"/>
        <v>0</v>
      </c>
      <c r="K685" s="1"/>
      <c r="L685" s="1">
        <v>3610</v>
      </c>
      <c r="M685" s="1">
        <v>1044.845955</v>
      </c>
      <c r="N685" s="1">
        <v>1044.845955</v>
      </c>
      <c r="O685" s="1"/>
      <c r="P685" s="1"/>
      <c r="Q685" s="1"/>
      <c r="R685" s="1"/>
      <c r="S685" s="1"/>
      <c r="T685" s="1"/>
      <c r="V685" s="1">
        <v>4510</v>
      </c>
      <c r="W685" s="1">
        <v>1378.3074300000001</v>
      </c>
      <c r="X685" s="15">
        <f t="shared" ref="X685" si="1339">V685/L685</f>
        <v>1.2493074792243768</v>
      </c>
      <c r="Y685" s="15">
        <f t="shared" ref="Y685" si="1340">X685-AF685</f>
        <v>1.2236554676855436</v>
      </c>
      <c r="Z685" s="16"/>
      <c r="AA685" s="16"/>
      <c r="AB685" s="16"/>
      <c r="AC685" s="15">
        <f t="shared" ref="AC685" si="1341">104.584835545197%-100%</f>
        <v>4.5848355451969969E-2</v>
      </c>
      <c r="AD685" s="15">
        <f t="shared" ref="AD685" si="1342">101.199262415129%-100%</f>
        <v>1.1992624151289988E-2</v>
      </c>
      <c r="AE685" s="15">
        <f t="shared" ref="AE685" si="1343">101.911505501324%-100%</f>
        <v>1.9115055013239957E-2</v>
      </c>
      <c r="AF685" s="15">
        <f t="shared" ref="AF685" si="1344">AVERAGE(AC685:AE685)</f>
        <v>2.5652011538833303E-2</v>
      </c>
      <c r="AG685" s="17" t="s">
        <v>4813</v>
      </c>
      <c r="AH685" s="21"/>
    </row>
    <row r="686" spans="1:34" ht="20.5" thickBot="1" x14ac:dyDescent="0.25">
      <c r="A686" s="8">
        <v>251</v>
      </c>
      <c r="B686" s="9" t="s">
        <v>964</v>
      </c>
      <c r="C686" s="10" t="s">
        <v>965</v>
      </c>
      <c r="D686" s="10" t="s">
        <v>41</v>
      </c>
      <c r="E686" s="11">
        <v>0</v>
      </c>
      <c r="F686" s="11">
        <v>3</v>
      </c>
      <c r="G686" s="11"/>
      <c r="H686" s="11"/>
      <c r="I686" s="11">
        <f t="shared" si="1229"/>
        <v>0</v>
      </c>
      <c r="J686" s="11">
        <f t="shared" si="1230"/>
        <v>3</v>
      </c>
      <c r="K686" s="12">
        <v>1052.32</v>
      </c>
      <c r="L686" s="12">
        <v>1195.1600000000001</v>
      </c>
      <c r="M686" s="12">
        <v>3585.48</v>
      </c>
      <c r="N686" s="12">
        <v>0</v>
      </c>
      <c r="O686" s="12">
        <v>1291.5585000000001</v>
      </c>
      <c r="P686" s="12">
        <v>0</v>
      </c>
      <c r="Q686" s="12">
        <v>0</v>
      </c>
      <c r="R686" s="12">
        <v>436.54677299999997</v>
      </c>
      <c r="S686" s="12">
        <v>1417.04632386</v>
      </c>
      <c r="T686" s="13">
        <v>440.32122356040003</v>
      </c>
      <c r="V686" s="12">
        <v>1359.65</v>
      </c>
      <c r="W686" s="12">
        <v>0</v>
      </c>
    </row>
    <row r="687" spans="1:34" ht="20" x14ac:dyDescent="0.2">
      <c r="A687" s="2">
        <v>252</v>
      </c>
      <c r="B687" s="3" t="s">
        <v>966</v>
      </c>
      <c r="C687" s="4" t="s">
        <v>967</v>
      </c>
      <c r="D687" s="4" t="s">
        <v>41</v>
      </c>
      <c r="E687" s="5">
        <v>0</v>
      </c>
      <c r="F687" s="5">
        <v>3</v>
      </c>
      <c r="G687" s="5"/>
      <c r="H687" s="5"/>
      <c r="I687" s="5">
        <f t="shared" si="1229"/>
        <v>0</v>
      </c>
      <c r="J687" s="5">
        <f t="shared" si="1230"/>
        <v>3</v>
      </c>
      <c r="K687" s="6">
        <v>11920.59</v>
      </c>
      <c r="L687" s="6"/>
      <c r="M687" s="6"/>
      <c r="N687" s="6"/>
      <c r="O687" s="6"/>
      <c r="P687" s="6"/>
      <c r="Q687" s="6"/>
      <c r="R687" s="6"/>
      <c r="S687" s="6"/>
      <c r="T687" s="6"/>
      <c r="V687" s="6"/>
      <c r="W687" s="6">
        <v>0</v>
      </c>
      <c r="X687" s="15">
        <f>X688</f>
        <v>1.2085769980506822</v>
      </c>
      <c r="Y687" s="15">
        <f>Y688</f>
        <v>1.182924986511849</v>
      </c>
      <c r="Z687" s="16">
        <f t="shared" ref="Z687" si="1345">K687*Y687</f>
        <v>14101.163764963281</v>
      </c>
      <c r="AA687" s="16">
        <f t="shared" ref="AA687" si="1346">Z687-K687</f>
        <v>2180.5737649632811</v>
      </c>
      <c r="AB687" s="16">
        <f t="shared" ref="AB687" si="1347">J687*AA687</f>
        <v>6541.7212948898432</v>
      </c>
      <c r="AC687" s="15"/>
      <c r="AD687" s="15"/>
      <c r="AE687" s="15"/>
      <c r="AF687" s="15"/>
      <c r="AG687" s="17" t="s">
        <v>4716</v>
      </c>
    </row>
    <row r="688" spans="1:34" ht="18.5" thickBot="1" x14ac:dyDescent="0.25">
      <c r="A688" s="63"/>
      <c r="B688" s="64">
        <v>61162098</v>
      </c>
      <c r="C688" s="65" t="s">
        <v>4715</v>
      </c>
      <c r="D688" s="65" t="s">
        <v>41</v>
      </c>
      <c r="E688" s="66">
        <v>0.21479000000000001</v>
      </c>
      <c r="F688" s="66"/>
      <c r="G688" s="66"/>
      <c r="H688" s="66"/>
      <c r="I688" s="66">
        <f t="shared" si="1229"/>
        <v>0</v>
      </c>
      <c r="J688" s="66">
        <f t="shared" si="1230"/>
        <v>0</v>
      </c>
      <c r="K688" s="1"/>
      <c r="L688" s="1">
        <v>5130</v>
      </c>
      <c r="M688" s="1">
        <v>1044.845955</v>
      </c>
      <c r="N688" s="1">
        <v>1044.845955</v>
      </c>
      <c r="O688" s="1"/>
      <c r="P688" s="1"/>
      <c r="Q688" s="1"/>
      <c r="R688" s="1"/>
      <c r="S688" s="1"/>
      <c r="T688" s="1"/>
      <c r="V688" s="1">
        <v>6200</v>
      </c>
      <c r="W688" s="1">
        <v>1378.3074300000001</v>
      </c>
      <c r="X688" s="15">
        <f t="shared" ref="X688" si="1348">V688/L688</f>
        <v>1.2085769980506822</v>
      </c>
      <c r="Y688" s="15">
        <f t="shared" ref="Y688" si="1349">X688-AF688</f>
        <v>1.182924986511849</v>
      </c>
      <c r="Z688" s="16"/>
      <c r="AA688" s="16"/>
      <c r="AB688" s="16"/>
      <c r="AC688" s="15">
        <f t="shared" ref="AC688" si="1350">104.584835545197%-100%</f>
        <v>4.5848355451969969E-2</v>
      </c>
      <c r="AD688" s="15">
        <f t="shared" ref="AD688" si="1351">101.199262415129%-100%</f>
        <v>1.1992624151289988E-2</v>
      </c>
      <c r="AE688" s="15">
        <f t="shared" ref="AE688" si="1352">101.911505501324%-100%</f>
        <v>1.9115055013239957E-2</v>
      </c>
      <c r="AF688" s="15">
        <f t="shared" ref="AF688" si="1353">AVERAGE(AC688:AE688)</f>
        <v>2.5652011538833303E-2</v>
      </c>
      <c r="AG688" s="17" t="s">
        <v>4814</v>
      </c>
      <c r="AH688" s="21"/>
    </row>
    <row r="689" spans="1:34" ht="20.5" thickBot="1" x14ac:dyDescent="0.25">
      <c r="A689" s="8">
        <v>253</v>
      </c>
      <c r="B689" s="9" t="s">
        <v>968</v>
      </c>
      <c r="C689" s="10" t="s">
        <v>969</v>
      </c>
      <c r="D689" s="10" t="s">
        <v>41</v>
      </c>
      <c r="E689" s="11">
        <v>0</v>
      </c>
      <c r="F689" s="11">
        <v>11</v>
      </c>
      <c r="G689" s="11"/>
      <c r="H689" s="11"/>
      <c r="I689" s="11">
        <f t="shared" si="1229"/>
        <v>0</v>
      </c>
      <c r="J689" s="11">
        <f t="shared" si="1230"/>
        <v>11</v>
      </c>
      <c r="K689" s="12">
        <v>1089.1300000000001</v>
      </c>
      <c r="L689" s="12">
        <v>1354.15</v>
      </c>
      <c r="M689" s="12">
        <v>14895.65</v>
      </c>
      <c r="N689" s="12">
        <v>0</v>
      </c>
      <c r="O689" s="12">
        <v>5365.7273999999998</v>
      </c>
      <c r="P689" s="12">
        <v>0</v>
      </c>
      <c r="Q689" s="12">
        <v>0</v>
      </c>
      <c r="R689" s="12">
        <v>1813.6158611999999</v>
      </c>
      <c r="S689" s="12">
        <v>5887.061474184</v>
      </c>
      <c r="T689" s="13">
        <v>1829.29666295376</v>
      </c>
      <c r="V689" s="12">
        <v>1545.81</v>
      </c>
      <c r="W689" s="12">
        <v>0</v>
      </c>
    </row>
    <row r="690" spans="1:34" ht="20" x14ac:dyDescent="0.2">
      <c r="A690" s="2">
        <v>254</v>
      </c>
      <c r="B690" s="3" t="s">
        <v>970</v>
      </c>
      <c r="C690" s="4" t="s">
        <v>971</v>
      </c>
      <c r="D690" s="4" t="s">
        <v>41</v>
      </c>
      <c r="E690" s="5">
        <v>0</v>
      </c>
      <c r="F690" s="5">
        <v>9</v>
      </c>
      <c r="G690" s="5"/>
      <c r="H690" s="5"/>
      <c r="I690" s="5">
        <f t="shared" si="1229"/>
        <v>0</v>
      </c>
      <c r="J690" s="5">
        <f t="shared" si="1230"/>
        <v>9</v>
      </c>
      <c r="K690" s="6">
        <v>12383.94</v>
      </c>
      <c r="L690" s="6"/>
      <c r="M690" s="6"/>
      <c r="N690" s="6"/>
      <c r="O690" s="6"/>
      <c r="P690" s="6"/>
      <c r="Q690" s="6"/>
      <c r="R690" s="6"/>
      <c r="S690" s="6"/>
      <c r="T690" s="6"/>
      <c r="V690" s="6"/>
      <c r="W690" s="6">
        <v>0</v>
      </c>
      <c r="X690" s="15">
        <f>X691</f>
        <v>1.2026266416510318</v>
      </c>
      <c r="Y690" s="15">
        <f>Y691</f>
        <v>1.1769746301121986</v>
      </c>
      <c r="Z690" s="16">
        <f t="shared" ref="Z690" si="1354">K690*Y690</f>
        <v>14575.583200831661</v>
      </c>
      <c r="AA690" s="16">
        <f t="shared" ref="AA690" si="1355">Z690-K690</f>
        <v>2191.6432008316606</v>
      </c>
      <c r="AB690" s="16">
        <f t="shared" ref="AB690" si="1356">J690*AA690</f>
        <v>19724.788807484947</v>
      </c>
      <c r="AC690" s="15"/>
      <c r="AD690" s="15"/>
      <c r="AE690" s="15"/>
      <c r="AF690" s="15"/>
      <c r="AG690" s="17" t="s">
        <v>4714</v>
      </c>
    </row>
    <row r="691" spans="1:34" ht="18" x14ac:dyDescent="0.2">
      <c r="A691" s="63"/>
      <c r="B691" s="64">
        <v>61165314</v>
      </c>
      <c r="C691" s="65" t="s">
        <v>4713</v>
      </c>
      <c r="D691" s="65" t="s">
        <v>41</v>
      </c>
      <c r="E691" s="66">
        <v>0.21479000000000001</v>
      </c>
      <c r="F691" s="66"/>
      <c r="G691" s="66"/>
      <c r="H691" s="66"/>
      <c r="I691" s="66">
        <f t="shared" si="1229"/>
        <v>0</v>
      </c>
      <c r="J691" s="66">
        <f t="shared" si="1230"/>
        <v>0</v>
      </c>
      <c r="K691" s="1"/>
      <c r="L691" s="1">
        <v>5330</v>
      </c>
      <c r="M691" s="1">
        <v>1044.845955</v>
      </c>
      <c r="N691" s="1">
        <v>1044.845955</v>
      </c>
      <c r="O691" s="1"/>
      <c r="P691" s="1"/>
      <c r="Q691" s="1"/>
      <c r="R691" s="1"/>
      <c r="S691" s="1"/>
      <c r="T691" s="1"/>
      <c r="V691" s="1">
        <v>6410</v>
      </c>
      <c r="W691" s="1">
        <v>1378.3074300000001</v>
      </c>
      <c r="X691" s="15">
        <f t="shared" ref="X691" si="1357">V691/L691</f>
        <v>1.2026266416510318</v>
      </c>
      <c r="Y691" s="15">
        <f t="shared" ref="Y691" si="1358">X691-AF691</f>
        <v>1.1769746301121986</v>
      </c>
      <c r="Z691" s="16"/>
      <c r="AA691" s="16"/>
      <c r="AB691" s="16"/>
      <c r="AC691" s="15">
        <f t="shared" ref="AC691" si="1359">104.584835545197%-100%</f>
        <v>4.5848355451969969E-2</v>
      </c>
      <c r="AD691" s="15">
        <f t="shared" ref="AD691" si="1360">101.199262415129%-100%</f>
        <v>1.1992624151289988E-2</v>
      </c>
      <c r="AE691" s="15">
        <f t="shared" ref="AE691" si="1361">101.911505501324%-100%</f>
        <v>1.9115055013239957E-2</v>
      </c>
      <c r="AF691" s="15">
        <f t="shared" ref="AF691" si="1362">AVERAGE(AC691:AE691)</f>
        <v>2.5652011538833303E-2</v>
      </c>
      <c r="AG691" s="17" t="s">
        <v>4815</v>
      </c>
      <c r="AH691" s="21"/>
    </row>
    <row r="692" spans="1:34" ht="20" x14ac:dyDescent="0.2">
      <c r="A692" s="2">
        <v>255</v>
      </c>
      <c r="B692" s="3" t="s">
        <v>972</v>
      </c>
      <c r="C692" s="4" t="s">
        <v>973</v>
      </c>
      <c r="D692" s="4" t="s">
        <v>41</v>
      </c>
      <c r="E692" s="5">
        <v>0</v>
      </c>
      <c r="F692" s="5">
        <v>2</v>
      </c>
      <c r="G692" s="5"/>
      <c r="H692" s="5"/>
      <c r="I692" s="5">
        <f t="shared" si="1229"/>
        <v>0</v>
      </c>
      <c r="J692" s="5">
        <f t="shared" si="1230"/>
        <v>2</v>
      </c>
      <c r="K692" s="6">
        <v>14005.68</v>
      </c>
      <c r="L692" s="6"/>
      <c r="M692" s="6"/>
      <c r="N692" s="6"/>
      <c r="O692" s="6"/>
      <c r="P692" s="6"/>
      <c r="Q692" s="6"/>
      <c r="R692" s="6"/>
      <c r="S692" s="6"/>
      <c r="T692" s="6"/>
      <c r="V692" s="6"/>
      <c r="W692" s="6">
        <v>0</v>
      </c>
      <c r="X692" s="15">
        <f>X693</f>
        <v>1.2026266416510318</v>
      </c>
      <c r="Y692" s="15">
        <f>Y693</f>
        <v>1.1769746301121986</v>
      </c>
      <c r="Z692" s="16">
        <f t="shared" ref="Z692" si="1363">K692*Y692</f>
        <v>16484.330037469819</v>
      </c>
      <c r="AA692" s="16">
        <f t="shared" ref="AA692" si="1364">Z692-K692</f>
        <v>2478.6500374698189</v>
      </c>
      <c r="AB692" s="16">
        <f t="shared" ref="AB692" si="1365">J692*AA692</f>
        <v>4957.3000749396379</v>
      </c>
      <c r="AC692" s="15"/>
      <c r="AD692" s="15"/>
      <c r="AE692" s="15"/>
      <c r="AF692" s="15"/>
      <c r="AG692" s="17" t="s">
        <v>4714</v>
      </c>
    </row>
    <row r="693" spans="1:34" ht="18.5" thickBot="1" x14ac:dyDescent="0.25">
      <c r="A693" s="63"/>
      <c r="B693" s="64">
        <v>61165314</v>
      </c>
      <c r="C693" s="65" t="s">
        <v>4713</v>
      </c>
      <c r="D693" s="65" t="s">
        <v>41</v>
      </c>
      <c r="E693" s="66">
        <v>0.21479000000000001</v>
      </c>
      <c r="F693" s="66"/>
      <c r="G693" s="66"/>
      <c r="H693" s="66"/>
      <c r="I693" s="66">
        <f t="shared" si="1229"/>
        <v>0</v>
      </c>
      <c r="J693" s="66">
        <f t="shared" si="1230"/>
        <v>0</v>
      </c>
      <c r="K693" s="1"/>
      <c r="L693" s="1">
        <v>5330</v>
      </c>
      <c r="M693" s="1">
        <v>1044.845955</v>
      </c>
      <c r="N693" s="1">
        <v>1044.845955</v>
      </c>
      <c r="O693" s="1"/>
      <c r="P693" s="1"/>
      <c r="Q693" s="1"/>
      <c r="R693" s="1"/>
      <c r="S693" s="1"/>
      <c r="T693" s="1"/>
      <c r="V693" s="1">
        <v>6410</v>
      </c>
      <c r="W693" s="1">
        <v>1378.3074300000001</v>
      </c>
      <c r="X693" s="15">
        <f t="shared" ref="X693" si="1366">V693/L693</f>
        <v>1.2026266416510318</v>
      </c>
      <c r="Y693" s="15">
        <f t="shared" ref="Y693" si="1367">X693-AF693</f>
        <v>1.1769746301121986</v>
      </c>
      <c r="Z693" s="16"/>
      <c r="AA693" s="16"/>
      <c r="AB693" s="16"/>
      <c r="AC693" s="15">
        <f t="shared" ref="AC693" si="1368">104.584835545197%-100%</f>
        <v>4.5848355451969969E-2</v>
      </c>
      <c r="AD693" s="15">
        <f t="shared" ref="AD693" si="1369">101.199262415129%-100%</f>
        <v>1.1992624151289988E-2</v>
      </c>
      <c r="AE693" s="15">
        <f t="shared" ref="AE693" si="1370">101.911505501324%-100%</f>
        <v>1.9115055013239957E-2</v>
      </c>
      <c r="AF693" s="15">
        <f t="shared" ref="AF693" si="1371">AVERAGE(AC693:AE693)</f>
        <v>2.5652011538833303E-2</v>
      </c>
      <c r="AG693" s="17" t="s">
        <v>4815</v>
      </c>
      <c r="AH693" s="21"/>
    </row>
    <row r="694" spans="1:34" ht="20.5" thickBot="1" x14ac:dyDescent="0.25">
      <c r="A694" s="8">
        <v>256</v>
      </c>
      <c r="B694" s="9" t="s">
        <v>974</v>
      </c>
      <c r="C694" s="10" t="s">
        <v>975</v>
      </c>
      <c r="D694" s="10" t="s">
        <v>41</v>
      </c>
      <c r="E694" s="11">
        <v>0</v>
      </c>
      <c r="F694" s="11">
        <v>1</v>
      </c>
      <c r="G694" s="11"/>
      <c r="H694" s="11"/>
      <c r="I694" s="11">
        <f t="shared" si="1229"/>
        <v>0</v>
      </c>
      <c r="J694" s="11">
        <f t="shared" si="1230"/>
        <v>1</v>
      </c>
      <c r="K694" s="12">
        <v>2125.35</v>
      </c>
      <c r="L694" s="12">
        <v>1439.7</v>
      </c>
      <c r="M694" s="12">
        <v>1439.7</v>
      </c>
      <c r="N694" s="12">
        <v>0</v>
      </c>
      <c r="O694" s="12">
        <v>518.60760000000005</v>
      </c>
      <c r="P694" s="12">
        <v>0</v>
      </c>
      <c r="Q694" s="12">
        <v>0</v>
      </c>
      <c r="R694" s="12">
        <v>175.28936880000001</v>
      </c>
      <c r="S694" s="12">
        <v>568.99551441599999</v>
      </c>
      <c r="T694" s="13">
        <v>176.80494765024</v>
      </c>
      <c r="V694" s="12">
        <v>1643.46</v>
      </c>
      <c r="W694" s="12">
        <v>0</v>
      </c>
    </row>
    <row r="695" spans="1:34" ht="20" x14ac:dyDescent="0.2">
      <c r="A695" s="2">
        <v>257</v>
      </c>
      <c r="B695" s="3" t="s">
        <v>976</v>
      </c>
      <c r="C695" s="4" t="s">
        <v>977</v>
      </c>
      <c r="D695" s="4" t="s">
        <v>41</v>
      </c>
      <c r="E695" s="5">
        <v>0</v>
      </c>
      <c r="F695" s="5">
        <v>1</v>
      </c>
      <c r="G695" s="5"/>
      <c r="H695" s="5"/>
      <c r="I695" s="5">
        <f t="shared" si="1229"/>
        <v>0</v>
      </c>
      <c r="J695" s="5">
        <f t="shared" si="1230"/>
        <v>1</v>
      </c>
      <c r="K695" s="6">
        <v>44816.35</v>
      </c>
      <c r="L695" s="6"/>
      <c r="M695" s="6"/>
      <c r="N695" s="6"/>
      <c r="O695" s="6"/>
      <c r="P695" s="6"/>
      <c r="Q695" s="6"/>
      <c r="R695" s="6"/>
      <c r="S695" s="6"/>
      <c r="T695" s="6"/>
      <c r="V695" s="6"/>
      <c r="W695" s="6">
        <v>0</v>
      </c>
      <c r="X695" s="15">
        <f>X696</f>
        <v>1.1891891891891893</v>
      </c>
      <c r="Y695" s="15">
        <f>Y696</f>
        <v>1.163537177650356</v>
      </c>
      <c r="Z695" s="16">
        <f t="shared" ref="Z695" si="1372">K695*Y695</f>
        <v>52145.489391590534</v>
      </c>
      <c r="AA695" s="16">
        <f t="shared" ref="AA695" si="1373">Z695-K695</f>
        <v>7329.1393915905355</v>
      </c>
      <c r="AB695" s="16">
        <f t="shared" ref="AB695" si="1374">J695*AA695</f>
        <v>7329.1393915905355</v>
      </c>
      <c r="AC695" s="15"/>
      <c r="AD695" s="15"/>
      <c r="AE695" s="15"/>
      <c r="AF695" s="15"/>
      <c r="AG695" s="17" t="s">
        <v>4712</v>
      </c>
    </row>
    <row r="696" spans="1:34" ht="18.5" thickBot="1" x14ac:dyDescent="0.25">
      <c r="A696" s="63"/>
      <c r="B696" s="64">
        <v>61162126</v>
      </c>
      <c r="C696" s="65" t="s">
        <v>4711</v>
      </c>
      <c r="D696" s="65" t="s">
        <v>41</v>
      </c>
      <c r="E696" s="66">
        <v>0.21479000000000001</v>
      </c>
      <c r="F696" s="66"/>
      <c r="G696" s="66"/>
      <c r="H696" s="66"/>
      <c r="I696" s="66">
        <f t="shared" si="1229"/>
        <v>0</v>
      </c>
      <c r="J696" s="66">
        <f t="shared" si="1230"/>
        <v>0</v>
      </c>
      <c r="K696" s="1"/>
      <c r="L696" s="1">
        <v>11100</v>
      </c>
      <c r="M696" s="1">
        <v>1044.845955</v>
      </c>
      <c r="N696" s="1">
        <v>1044.845955</v>
      </c>
      <c r="O696" s="1"/>
      <c r="P696" s="1"/>
      <c r="Q696" s="1"/>
      <c r="R696" s="1"/>
      <c r="S696" s="1"/>
      <c r="T696" s="1"/>
      <c r="V696" s="1">
        <v>13200</v>
      </c>
      <c r="W696" s="1">
        <v>1378.3074300000001</v>
      </c>
      <c r="X696" s="15">
        <f t="shared" ref="X696" si="1375">V696/L696</f>
        <v>1.1891891891891893</v>
      </c>
      <c r="Y696" s="15">
        <f t="shared" ref="Y696" si="1376">X696-AF696</f>
        <v>1.163537177650356</v>
      </c>
      <c r="Z696" s="16"/>
      <c r="AA696" s="16"/>
      <c r="AB696" s="16"/>
      <c r="AC696" s="15">
        <f t="shared" ref="AC696" si="1377">104.584835545197%-100%</f>
        <v>4.5848355451969969E-2</v>
      </c>
      <c r="AD696" s="15">
        <f t="shared" ref="AD696" si="1378">101.199262415129%-100%</f>
        <v>1.1992624151289988E-2</v>
      </c>
      <c r="AE696" s="15">
        <f t="shared" ref="AE696" si="1379">101.911505501324%-100%</f>
        <v>1.9115055013239957E-2</v>
      </c>
      <c r="AF696" s="15">
        <f t="shared" ref="AF696" si="1380">AVERAGE(AC696:AE696)</f>
        <v>2.5652011538833303E-2</v>
      </c>
      <c r="AG696" s="17" t="s">
        <v>4816</v>
      </c>
      <c r="AH696" s="21"/>
    </row>
    <row r="697" spans="1:34" ht="20.5" thickBot="1" x14ac:dyDescent="0.25">
      <c r="A697" s="8">
        <v>258</v>
      </c>
      <c r="B697" s="9" t="s">
        <v>978</v>
      </c>
      <c r="C697" s="10" t="s">
        <v>979</v>
      </c>
      <c r="D697" s="10" t="s">
        <v>41</v>
      </c>
      <c r="E697" s="11">
        <v>0</v>
      </c>
      <c r="F697" s="11">
        <v>39</v>
      </c>
      <c r="G697" s="11"/>
      <c r="H697" s="11"/>
      <c r="I697" s="11">
        <f t="shared" si="1229"/>
        <v>0</v>
      </c>
      <c r="J697" s="11">
        <f t="shared" si="1230"/>
        <v>39</v>
      </c>
      <c r="K697" s="12">
        <v>460.68</v>
      </c>
      <c r="L697" s="12"/>
      <c r="M697" s="12"/>
      <c r="N697" s="12"/>
      <c r="O697" s="12"/>
      <c r="P697" s="12"/>
      <c r="Q697" s="12"/>
      <c r="R697" s="12"/>
      <c r="S697" s="12"/>
      <c r="T697" s="13"/>
      <c r="V697" s="12"/>
      <c r="W697" s="12">
        <v>0</v>
      </c>
    </row>
    <row r="698" spans="1:34" ht="20.5" thickBot="1" x14ac:dyDescent="0.25">
      <c r="A698" s="8">
        <v>259</v>
      </c>
      <c r="B698" s="9" t="s">
        <v>980</v>
      </c>
      <c r="C698" s="10" t="s">
        <v>981</v>
      </c>
      <c r="D698" s="10" t="s">
        <v>41</v>
      </c>
      <c r="E698" s="11">
        <v>0</v>
      </c>
      <c r="F698" s="11">
        <v>21</v>
      </c>
      <c r="G698" s="11"/>
      <c r="H698" s="11"/>
      <c r="I698" s="11">
        <f t="shared" si="1229"/>
        <v>0</v>
      </c>
      <c r="J698" s="11">
        <f t="shared" si="1230"/>
        <v>21</v>
      </c>
      <c r="K698" s="12">
        <v>759.05</v>
      </c>
      <c r="L698" s="12">
        <v>1217.5999999999999</v>
      </c>
      <c r="M698" s="12">
        <v>25569.599999999999</v>
      </c>
      <c r="N698" s="12">
        <v>1493.3309999999999</v>
      </c>
      <c r="O698" s="12">
        <v>8672.7374999999993</v>
      </c>
      <c r="P698" s="12">
        <v>0</v>
      </c>
      <c r="Q698" s="12">
        <v>0</v>
      </c>
      <c r="R698" s="12">
        <v>2931.3852750000001</v>
      </c>
      <c r="S698" s="12">
        <v>9515.3806755000005</v>
      </c>
      <c r="T698" s="13">
        <v>2956.73048307</v>
      </c>
      <c r="V698" s="12">
        <v>1398.41</v>
      </c>
      <c r="W698" s="12">
        <v>1969.9259999999999</v>
      </c>
    </row>
    <row r="699" spans="1:34" x14ac:dyDescent="0.2">
      <c r="A699" s="63"/>
      <c r="B699" s="64" t="s">
        <v>926</v>
      </c>
      <c r="C699" s="65" t="s">
        <v>927</v>
      </c>
      <c r="D699" s="65" t="s">
        <v>390</v>
      </c>
      <c r="E699" s="66">
        <v>0.37824999999999998</v>
      </c>
      <c r="F699" s="66">
        <v>7.9432499999999999</v>
      </c>
      <c r="G699" s="66"/>
      <c r="H699" s="66"/>
      <c r="I699" s="66">
        <f t="shared" si="1229"/>
        <v>0</v>
      </c>
      <c r="J699" s="66">
        <f t="shared" si="1230"/>
        <v>7.9432499999999999</v>
      </c>
      <c r="K699" s="1">
        <v>188</v>
      </c>
      <c r="L699" s="1">
        <v>188</v>
      </c>
      <c r="M699" s="1">
        <v>1493.3309999999999</v>
      </c>
      <c r="N699" s="1">
        <v>1493.3309999999999</v>
      </c>
      <c r="O699" s="1"/>
      <c r="P699" s="1"/>
      <c r="Q699" s="1"/>
      <c r="R699" s="1"/>
      <c r="S699" s="1"/>
      <c r="T699" s="1"/>
      <c r="V699" s="1">
        <v>248</v>
      </c>
      <c r="W699" s="1">
        <v>1969.9259999999999</v>
      </c>
      <c r="X699" s="15">
        <f t="shared" ref="X699:X700" si="1381">V699/L699</f>
        <v>1.3191489361702127</v>
      </c>
      <c r="Y699" s="15">
        <f t="shared" ref="Y699:Y700" si="1382">X699-AF699</f>
        <v>1.2934969246313794</v>
      </c>
      <c r="Z699" s="16">
        <f t="shared" ref="Z699:Z700" si="1383">K699*Y699</f>
        <v>243.17742183069933</v>
      </c>
      <c r="AA699" s="16">
        <f t="shared" ref="AA699:AA700" si="1384">Z699-K699</f>
        <v>55.17742183069933</v>
      </c>
      <c r="AB699" s="16">
        <f t="shared" ref="AB699:AB700" si="1385">J699*AA699</f>
        <v>438.28805595670246</v>
      </c>
      <c r="AC699" s="15">
        <f t="shared" ref="AC699:AC700" si="1386">104.584835545197%-100%</f>
        <v>4.5848355451969969E-2</v>
      </c>
      <c r="AD699" s="15">
        <f t="shared" ref="AD699:AD700" si="1387">101.199262415129%-100%</f>
        <v>1.1992624151289988E-2</v>
      </c>
      <c r="AE699" s="15">
        <f t="shared" ref="AE699:AE700" si="1388">101.911505501324%-100%</f>
        <v>1.9115055013239957E-2</v>
      </c>
      <c r="AF699" s="15">
        <f t="shared" ref="AF699:AF700" si="1389">AVERAGE(AC699:AE699)</f>
        <v>2.5652011538833303E-2</v>
      </c>
      <c r="AH699" s="21"/>
    </row>
    <row r="700" spans="1:34" ht="20.5" thickBot="1" x14ac:dyDescent="0.25">
      <c r="A700" s="2">
        <v>260</v>
      </c>
      <c r="B700" s="3" t="s">
        <v>982</v>
      </c>
      <c r="C700" s="4" t="s">
        <v>983</v>
      </c>
      <c r="D700" s="4" t="s">
        <v>41</v>
      </c>
      <c r="E700" s="5">
        <v>0</v>
      </c>
      <c r="F700" s="5">
        <v>21</v>
      </c>
      <c r="G700" s="5"/>
      <c r="H700" s="5"/>
      <c r="I700" s="5">
        <f t="shared" si="1229"/>
        <v>0</v>
      </c>
      <c r="J700" s="5">
        <f t="shared" si="1230"/>
        <v>21</v>
      </c>
      <c r="K700" s="6">
        <v>2820</v>
      </c>
      <c r="L700" s="6">
        <v>3180</v>
      </c>
      <c r="M700" s="6">
        <v>66780</v>
      </c>
      <c r="N700" s="6">
        <v>66780</v>
      </c>
      <c r="O700" s="6">
        <v>0</v>
      </c>
      <c r="P700" s="6">
        <v>0</v>
      </c>
      <c r="Q700" s="6">
        <v>0</v>
      </c>
      <c r="R700" s="6">
        <v>0</v>
      </c>
      <c r="S700" s="6">
        <v>0</v>
      </c>
      <c r="T700" s="6">
        <v>0</v>
      </c>
      <c r="V700" s="6">
        <v>3720</v>
      </c>
      <c r="W700" s="6">
        <v>78120</v>
      </c>
      <c r="X700" s="15">
        <f t="shared" si="1381"/>
        <v>1.1698113207547169</v>
      </c>
      <c r="Y700" s="15">
        <f t="shared" si="1382"/>
        <v>1.1441593092158837</v>
      </c>
      <c r="Z700" s="16">
        <f t="shared" si="1383"/>
        <v>3226.5292519887921</v>
      </c>
      <c r="AA700" s="16">
        <f t="shared" si="1384"/>
        <v>406.52925198879211</v>
      </c>
      <c r="AB700" s="16">
        <f t="shared" si="1385"/>
        <v>8537.1142917646339</v>
      </c>
      <c r="AC700" s="15">
        <f t="shared" si="1386"/>
        <v>4.5848355451969969E-2</v>
      </c>
      <c r="AD700" s="15">
        <f t="shared" si="1387"/>
        <v>1.1992624151289988E-2</v>
      </c>
      <c r="AE700" s="15">
        <f t="shared" si="1388"/>
        <v>1.9115055013239957E-2</v>
      </c>
      <c r="AF700" s="15">
        <f t="shared" si="1389"/>
        <v>2.5652011538833303E-2</v>
      </c>
      <c r="AH700" s="21"/>
    </row>
    <row r="701" spans="1:34" ht="20.5" thickBot="1" x14ac:dyDescent="0.25">
      <c r="A701" s="8">
        <v>261</v>
      </c>
      <c r="B701" s="9" t="s">
        <v>984</v>
      </c>
      <c r="C701" s="10" t="s">
        <v>985</v>
      </c>
      <c r="D701" s="10" t="s">
        <v>41</v>
      </c>
      <c r="E701" s="11">
        <v>0</v>
      </c>
      <c r="F701" s="11">
        <v>14</v>
      </c>
      <c r="G701" s="11"/>
      <c r="H701" s="11"/>
      <c r="I701" s="11">
        <f t="shared" si="1229"/>
        <v>0</v>
      </c>
      <c r="J701" s="11">
        <f t="shared" si="1230"/>
        <v>14</v>
      </c>
      <c r="K701" s="12">
        <v>759.05</v>
      </c>
      <c r="L701" s="12">
        <v>1659.94</v>
      </c>
      <c r="M701" s="12">
        <v>23239.16</v>
      </c>
      <c r="N701" s="12">
        <v>2409.3644399999998</v>
      </c>
      <c r="O701" s="12">
        <v>7503.2915999999996</v>
      </c>
      <c r="P701" s="12">
        <v>0</v>
      </c>
      <c r="Q701" s="12">
        <v>0</v>
      </c>
      <c r="R701" s="12">
        <v>2536.1125608000002</v>
      </c>
      <c r="S701" s="12">
        <v>8232.3114118560006</v>
      </c>
      <c r="T701" s="13">
        <v>2558.0401801718399</v>
      </c>
      <c r="V701" s="12">
        <v>1918.97</v>
      </c>
      <c r="W701" s="12">
        <v>3165.2434800000001</v>
      </c>
    </row>
    <row r="702" spans="1:34" x14ac:dyDescent="0.2">
      <c r="A702" s="63"/>
      <c r="B702" s="64" t="s">
        <v>986</v>
      </c>
      <c r="C702" s="65" t="s">
        <v>987</v>
      </c>
      <c r="D702" s="65" t="s">
        <v>390</v>
      </c>
      <c r="E702" s="66">
        <v>0.37494</v>
      </c>
      <c r="F702" s="66">
        <v>5.2491599999999998</v>
      </c>
      <c r="G702" s="66"/>
      <c r="H702" s="66"/>
      <c r="I702" s="66">
        <f t="shared" si="1229"/>
        <v>0</v>
      </c>
      <c r="J702" s="66">
        <f t="shared" si="1230"/>
        <v>5.2491599999999998</v>
      </c>
      <c r="K702" s="1">
        <v>459</v>
      </c>
      <c r="L702" s="1">
        <v>459</v>
      </c>
      <c r="M702" s="1">
        <v>2409.3644399999998</v>
      </c>
      <c r="N702" s="1">
        <v>2409.3644399999998</v>
      </c>
      <c r="O702" s="1"/>
      <c r="P702" s="1"/>
      <c r="Q702" s="1"/>
      <c r="R702" s="1"/>
      <c r="S702" s="1"/>
      <c r="T702" s="1"/>
      <c r="V702" s="1">
        <v>603</v>
      </c>
      <c r="W702" s="1">
        <v>3165.2434800000001</v>
      </c>
      <c r="X702" s="15">
        <f t="shared" ref="X702" si="1390">V702/L702</f>
        <v>1.3137254901960784</v>
      </c>
      <c r="Y702" s="15">
        <f t="shared" ref="Y702" si="1391">X702-AF702</f>
        <v>1.2880734786572452</v>
      </c>
      <c r="Z702" s="16">
        <f t="shared" ref="Z702:Z703" si="1392">K702*Y702</f>
        <v>591.22572670367549</v>
      </c>
      <c r="AA702" s="16">
        <f t="shared" ref="AA702:AA703" si="1393">Z702-K702</f>
        <v>132.22572670367549</v>
      </c>
      <c r="AB702" s="16">
        <f t="shared" ref="AB702:AB703" si="1394">J702*AA702</f>
        <v>694.07399558386521</v>
      </c>
      <c r="AC702" s="15">
        <f t="shared" ref="AC702" si="1395">104.584835545197%-100%</f>
        <v>4.5848355451969969E-2</v>
      </c>
      <c r="AD702" s="15">
        <f t="shared" ref="AD702" si="1396">101.199262415129%-100%</f>
        <v>1.1992624151289988E-2</v>
      </c>
      <c r="AE702" s="15">
        <f t="shared" ref="AE702" si="1397">101.911505501324%-100%</f>
        <v>1.9115055013239957E-2</v>
      </c>
      <c r="AF702" s="15">
        <f t="shared" ref="AF702" si="1398">AVERAGE(AC702:AE702)</f>
        <v>2.5652011538833303E-2</v>
      </c>
      <c r="AH702" s="21"/>
    </row>
    <row r="703" spans="1:34" ht="20" x14ac:dyDescent="0.2">
      <c r="A703" s="2">
        <v>262</v>
      </c>
      <c r="B703" s="3" t="s">
        <v>988</v>
      </c>
      <c r="C703" s="4" t="s">
        <v>989</v>
      </c>
      <c r="D703" s="4" t="s">
        <v>41</v>
      </c>
      <c r="E703" s="5">
        <v>0</v>
      </c>
      <c r="F703" s="5">
        <v>14</v>
      </c>
      <c r="G703" s="5"/>
      <c r="H703" s="5"/>
      <c r="I703" s="5">
        <f t="shared" si="1229"/>
        <v>0</v>
      </c>
      <c r="J703" s="5">
        <f t="shared" si="1230"/>
        <v>14</v>
      </c>
      <c r="K703" s="6">
        <v>4517.5200000000004</v>
      </c>
      <c r="L703" s="6"/>
      <c r="M703" s="6"/>
      <c r="N703" s="6"/>
      <c r="O703" s="6"/>
      <c r="P703" s="6"/>
      <c r="Q703" s="6"/>
      <c r="R703" s="6"/>
      <c r="S703" s="6"/>
      <c r="T703" s="6"/>
      <c r="V703" s="6"/>
      <c r="W703" s="6">
        <v>63245.279999999999</v>
      </c>
      <c r="X703" s="15">
        <f>X704</f>
        <v>1.1698113207547169</v>
      </c>
      <c r="Y703" s="15">
        <f>Y704</f>
        <v>1.1441593092158837</v>
      </c>
      <c r="Z703" s="16">
        <f t="shared" si="1392"/>
        <v>5168.7625625689398</v>
      </c>
      <c r="AA703" s="16">
        <f t="shared" si="1393"/>
        <v>651.24256256893932</v>
      </c>
      <c r="AB703" s="16">
        <f t="shared" si="1394"/>
        <v>9117.3958759651505</v>
      </c>
      <c r="AC703" s="15"/>
      <c r="AD703" s="15"/>
      <c r="AE703" s="15"/>
      <c r="AF703" s="15"/>
      <c r="AG703" s="17" t="s">
        <v>4723</v>
      </c>
    </row>
    <row r="704" spans="1:34" ht="18.5" thickBot="1" x14ac:dyDescent="0.25">
      <c r="A704" s="63"/>
      <c r="B704" s="64">
        <v>61182307</v>
      </c>
      <c r="C704" s="65" t="s">
        <v>4722</v>
      </c>
      <c r="D704" s="65" t="s">
        <v>41</v>
      </c>
      <c r="E704" s="66">
        <v>0.21479000000000001</v>
      </c>
      <c r="F704" s="66"/>
      <c r="G704" s="66"/>
      <c r="H704" s="66"/>
      <c r="I704" s="66">
        <f t="shared" si="1229"/>
        <v>0</v>
      </c>
      <c r="J704" s="66">
        <f t="shared" si="1230"/>
        <v>0</v>
      </c>
      <c r="K704" s="1"/>
      <c r="L704" s="1">
        <v>3180</v>
      </c>
      <c r="M704" s="1">
        <v>1044.845955</v>
      </c>
      <c r="N704" s="1">
        <v>1044.845955</v>
      </c>
      <c r="O704" s="1"/>
      <c r="P704" s="1"/>
      <c r="Q704" s="1"/>
      <c r="R704" s="1"/>
      <c r="S704" s="1"/>
      <c r="T704" s="1"/>
      <c r="V704" s="1">
        <v>3720</v>
      </c>
      <c r="W704" s="1">
        <v>1378.3074300000001</v>
      </c>
      <c r="X704" s="15">
        <f t="shared" ref="X704" si="1399">V704/L704</f>
        <v>1.1698113207547169</v>
      </c>
      <c r="Y704" s="15">
        <f t="shared" ref="Y704" si="1400">X704-AF704</f>
        <v>1.1441593092158837</v>
      </c>
      <c r="Z704" s="16"/>
      <c r="AA704" s="16"/>
      <c r="AB704" s="16"/>
      <c r="AC704" s="15">
        <f t="shared" ref="AC704" si="1401">104.584835545197%-100%</f>
        <v>4.5848355451969969E-2</v>
      </c>
      <c r="AD704" s="15">
        <f t="shared" ref="AD704" si="1402">101.199262415129%-100%</f>
        <v>1.1992624151289988E-2</v>
      </c>
      <c r="AE704" s="15">
        <f t="shared" ref="AE704" si="1403">101.911505501324%-100%</f>
        <v>1.9115055013239957E-2</v>
      </c>
      <c r="AF704" s="15">
        <f t="shared" ref="AF704" si="1404">AVERAGE(AC704:AE704)</f>
        <v>2.5652011538833303E-2</v>
      </c>
      <c r="AG704" s="17" t="s">
        <v>4817</v>
      </c>
      <c r="AH704" s="21"/>
    </row>
    <row r="705" spans="1:34" ht="20.5" thickBot="1" x14ac:dyDescent="0.25">
      <c r="A705" s="8">
        <v>263</v>
      </c>
      <c r="B705" s="9" t="s">
        <v>990</v>
      </c>
      <c r="C705" s="10" t="s">
        <v>991</v>
      </c>
      <c r="D705" s="10" t="s">
        <v>41</v>
      </c>
      <c r="E705" s="11">
        <v>0</v>
      </c>
      <c r="F705" s="11">
        <v>1</v>
      </c>
      <c r="G705" s="11"/>
      <c r="H705" s="11"/>
      <c r="I705" s="11">
        <f t="shared" si="1229"/>
        <v>0</v>
      </c>
      <c r="J705" s="11">
        <f t="shared" si="1230"/>
        <v>1</v>
      </c>
      <c r="K705" s="12">
        <v>1062.67</v>
      </c>
      <c r="L705" s="12">
        <v>1921.67</v>
      </c>
      <c r="M705" s="12">
        <v>1921.67</v>
      </c>
      <c r="N705" s="12">
        <v>173.80953</v>
      </c>
      <c r="O705" s="12">
        <v>629.61360000000002</v>
      </c>
      <c r="P705" s="12">
        <v>0</v>
      </c>
      <c r="Q705" s="12">
        <v>0</v>
      </c>
      <c r="R705" s="12">
        <v>212.8093968</v>
      </c>
      <c r="S705" s="12">
        <v>690.78685737599994</v>
      </c>
      <c r="T705" s="13">
        <v>214.64937958464</v>
      </c>
      <c r="V705" s="12">
        <v>2216.9899999999998</v>
      </c>
      <c r="W705" s="12">
        <v>228.33801</v>
      </c>
    </row>
    <row r="706" spans="1:34" x14ac:dyDescent="0.2">
      <c r="A706" s="63"/>
      <c r="B706" s="64" t="s">
        <v>986</v>
      </c>
      <c r="C706" s="65" t="s">
        <v>987</v>
      </c>
      <c r="D706" s="65" t="s">
        <v>390</v>
      </c>
      <c r="E706" s="66">
        <v>0.37867000000000001</v>
      </c>
      <c r="F706" s="66">
        <v>0.37867000000000001</v>
      </c>
      <c r="G706" s="66"/>
      <c r="H706" s="66"/>
      <c r="I706" s="66">
        <f t="shared" si="1229"/>
        <v>0</v>
      </c>
      <c r="J706" s="66">
        <f t="shared" si="1230"/>
        <v>0.37867000000000001</v>
      </c>
      <c r="K706" s="1">
        <v>459</v>
      </c>
      <c r="L706" s="1">
        <v>459</v>
      </c>
      <c r="M706" s="1">
        <v>173.80953</v>
      </c>
      <c r="N706" s="1">
        <v>173.80953</v>
      </c>
      <c r="O706" s="1"/>
      <c r="P706" s="1"/>
      <c r="Q706" s="1"/>
      <c r="R706" s="1"/>
      <c r="S706" s="1"/>
      <c r="T706" s="1"/>
      <c r="V706" s="1">
        <v>603</v>
      </c>
      <c r="W706" s="1">
        <v>228.33801</v>
      </c>
      <c r="X706" s="15">
        <f t="shared" ref="X706:X707" si="1405">V706/L706</f>
        <v>1.3137254901960784</v>
      </c>
      <c r="Y706" s="15">
        <f t="shared" ref="Y706:Y707" si="1406">X706-AF706</f>
        <v>1.2880734786572452</v>
      </c>
      <c r="Z706" s="16">
        <f t="shared" ref="Z706:Z707" si="1407">K706*Y706</f>
        <v>591.22572670367549</v>
      </c>
      <c r="AA706" s="16">
        <f t="shared" ref="AA706:AA707" si="1408">Z706-K706</f>
        <v>132.22572670367549</v>
      </c>
      <c r="AB706" s="16">
        <f t="shared" ref="AB706:AB707" si="1409">J706*AA706</f>
        <v>50.069915930880796</v>
      </c>
      <c r="AC706" s="15">
        <f t="shared" ref="AC706:AC707" si="1410">104.584835545197%-100%</f>
        <v>4.5848355451969969E-2</v>
      </c>
      <c r="AD706" s="15">
        <f t="shared" ref="AD706:AD707" si="1411">101.199262415129%-100%</f>
        <v>1.1992624151289988E-2</v>
      </c>
      <c r="AE706" s="15">
        <f t="shared" ref="AE706:AE707" si="1412">101.911505501324%-100%</f>
        <v>1.9115055013239957E-2</v>
      </c>
      <c r="AF706" s="15">
        <f t="shared" ref="AF706:AF707" si="1413">AVERAGE(AC706:AE706)</f>
        <v>2.5652011538833303E-2</v>
      </c>
      <c r="AH706" s="21"/>
    </row>
    <row r="707" spans="1:34" ht="20.5" thickBot="1" x14ac:dyDescent="0.25">
      <c r="A707" s="2">
        <v>264</v>
      </c>
      <c r="B707" s="3" t="s">
        <v>992</v>
      </c>
      <c r="C707" s="4" t="s">
        <v>993</v>
      </c>
      <c r="D707" s="4" t="s">
        <v>41</v>
      </c>
      <c r="E707" s="5">
        <v>0</v>
      </c>
      <c r="F707" s="5">
        <v>1</v>
      </c>
      <c r="G707" s="5"/>
      <c r="H707" s="5"/>
      <c r="I707" s="5">
        <f t="shared" si="1229"/>
        <v>0</v>
      </c>
      <c r="J707" s="5">
        <f t="shared" si="1230"/>
        <v>1</v>
      </c>
      <c r="K707" s="6">
        <v>5360.53</v>
      </c>
      <c r="L707" s="6">
        <v>5690</v>
      </c>
      <c r="M707" s="6">
        <v>5690</v>
      </c>
      <c r="N707" s="6">
        <v>5690</v>
      </c>
      <c r="O707" s="6">
        <v>0</v>
      </c>
      <c r="P707" s="6">
        <v>0</v>
      </c>
      <c r="Q707" s="6">
        <v>0</v>
      </c>
      <c r="R707" s="6">
        <v>0</v>
      </c>
      <c r="S707" s="6">
        <v>0</v>
      </c>
      <c r="T707" s="6">
        <v>0</v>
      </c>
      <c r="V707" s="6">
        <v>6670</v>
      </c>
      <c r="W707" s="6">
        <v>6670</v>
      </c>
      <c r="X707" s="15">
        <f t="shared" si="1405"/>
        <v>1.1722319859402461</v>
      </c>
      <c r="Y707" s="15">
        <f t="shared" si="1406"/>
        <v>1.1465799744014129</v>
      </c>
      <c r="Z707" s="16">
        <f t="shared" si="1407"/>
        <v>6146.2763501780055</v>
      </c>
      <c r="AA707" s="16">
        <f t="shared" si="1408"/>
        <v>785.74635017800574</v>
      </c>
      <c r="AB707" s="16">
        <f t="shared" si="1409"/>
        <v>785.74635017800574</v>
      </c>
      <c r="AC707" s="15">
        <f t="shared" si="1410"/>
        <v>4.5848355451969969E-2</v>
      </c>
      <c r="AD707" s="15">
        <f t="shared" si="1411"/>
        <v>1.1992624151289988E-2</v>
      </c>
      <c r="AE707" s="15">
        <f t="shared" si="1412"/>
        <v>1.9115055013239957E-2</v>
      </c>
      <c r="AF707" s="15">
        <f t="shared" si="1413"/>
        <v>2.5652011538833303E-2</v>
      </c>
      <c r="AH707" s="21"/>
    </row>
    <row r="708" spans="1:34" ht="20.5" thickBot="1" x14ac:dyDescent="0.25">
      <c r="A708" s="8">
        <v>265</v>
      </c>
      <c r="B708" s="9" t="s">
        <v>994</v>
      </c>
      <c r="C708" s="10" t="s">
        <v>995</v>
      </c>
      <c r="D708" s="10" t="s">
        <v>41</v>
      </c>
      <c r="E708" s="11">
        <v>0</v>
      </c>
      <c r="F708" s="11">
        <v>16</v>
      </c>
      <c r="G708" s="11"/>
      <c r="H708" s="11"/>
      <c r="I708" s="11">
        <f t="shared" si="1229"/>
        <v>0</v>
      </c>
      <c r="J708" s="11">
        <f t="shared" si="1230"/>
        <v>16</v>
      </c>
      <c r="K708" s="12">
        <v>242.58</v>
      </c>
      <c r="L708" s="12">
        <v>215.65</v>
      </c>
      <c r="M708" s="12">
        <v>3450.4</v>
      </c>
      <c r="N708" s="12">
        <v>0</v>
      </c>
      <c r="O708" s="12">
        <v>1242.8976</v>
      </c>
      <c r="P708" s="12">
        <v>0</v>
      </c>
      <c r="Q708" s="12">
        <v>0</v>
      </c>
      <c r="R708" s="12">
        <v>420.09938879999999</v>
      </c>
      <c r="S708" s="12">
        <v>1363.657530816</v>
      </c>
      <c r="T708" s="13">
        <v>423.73163274624</v>
      </c>
      <c r="V708" s="12">
        <v>242.98</v>
      </c>
      <c r="W708" s="12">
        <v>0</v>
      </c>
    </row>
    <row r="709" spans="1:34" x14ac:dyDescent="0.2">
      <c r="A709" s="2">
        <v>266</v>
      </c>
      <c r="B709" s="3" t="s">
        <v>996</v>
      </c>
      <c r="C709" s="4" t="s">
        <v>997</v>
      </c>
      <c r="D709" s="4" t="s">
        <v>95</v>
      </c>
      <c r="E709" s="5">
        <v>0</v>
      </c>
      <c r="F709" s="5">
        <v>12</v>
      </c>
      <c r="G709" s="5"/>
      <c r="H709" s="5"/>
      <c r="I709" s="5">
        <f t="shared" si="1229"/>
        <v>0</v>
      </c>
      <c r="J709" s="5">
        <f t="shared" si="1230"/>
        <v>12</v>
      </c>
      <c r="K709" s="6">
        <v>384.71</v>
      </c>
      <c r="L709" s="6"/>
      <c r="M709" s="6">
        <v>4616.5200000000004</v>
      </c>
      <c r="N709" s="6">
        <v>0</v>
      </c>
      <c r="O709" s="6">
        <v>0</v>
      </c>
      <c r="P709" s="6">
        <v>0</v>
      </c>
      <c r="Q709" s="6">
        <v>0</v>
      </c>
      <c r="R709" s="6">
        <v>0</v>
      </c>
      <c r="S709" s="6">
        <v>0</v>
      </c>
      <c r="T709" s="6">
        <v>0</v>
      </c>
      <c r="V709" s="6"/>
      <c r="W709" s="6">
        <v>0</v>
      </c>
      <c r="X709" s="15">
        <f>X710</f>
        <v>1.2687338501291989</v>
      </c>
      <c r="Y709" s="15">
        <f>Y710</f>
        <v>1.2430818385903657</v>
      </c>
      <c r="Z709" s="16">
        <f t="shared" ref="Z709" si="1414">K709*Y709</f>
        <v>478.22601412409955</v>
      </c>
      <c r="AA709" s="16">
        <f t="shared" ref="AA709" si="1415">Z709-K709</f>
        <v>93.51601412409957</v>
      </c>
      <c r="AB709" s="16">
        <f t="shared" ref="AB709" si="1416">J709*AA709</f>
        <v>1122.1921694891948</v>
      </c>
      <c r="AC709" s="15"/>
      <c r="AD709" s="15"/>
      <c r="AE709" s="15"/>
      <c r="AF709" s="15"/>
      <c r="AG709" s="17" t="s">
        <v>4604</v>
      </c>
    </row>
    <row r="710" spans="1:34" x14ac:dyDescent="0.2">
      <c r="A710" s="63"/>
      <c r="B710" s="64">
        <v>60794103</v>
      </c>
      <c r="C710" s="65" t="s">
        <v>4599</v>
      </c>
      <c r="D710" s="65" t="s">
        <v>95</v>
      </c>
      <c r="E710" s="66">
        <v>0.21479000000000001</v>
      </c>
      <c r="F710" s="66">
        <f>F709</f>
        <v>12</v>
      </c>
      <c r="G710" s="66"/>
      <c r="H710" s="66"/>
      <c r="I710" s="66">
        <f t="shared" si="1229"/>
        <v>0</v>
      </c>
      <c r="J710" s="66">
        <f t="shared" si="1230"/>
        <v>12</v>
      </c>
      <c r="K710" s="1"/>
      <c r="L710" s="1">
        <v>387</v>
      </c>
      <c r="M710" s="1">
        <v>1044.845955</v>
      </c>
      <c r="N710" s="1">
        <v>1044.845955</v>
      </c>
      <c r="O710" s="1"/>
      <c r="P710" s="1"/>
      <c r="Q710" s="1"/>
      <c r="R710" s="1"/>
      <c r="S710" s="1"/>
      <c r="T710" s="1"/>
      <c r="V710" s="1">
        <v>491</v>
      </c>
      <c r="W710" s="1">
        <v>1378.3074300000001</v>
      </c>
      <c r="X710" s="15">
        <f t="shared" ref="X710" si="1417">V710/L710</f>
        <v>1.2687338501291989</v>
      </c>
      <c r="Y710" s="15">
        <f t="shared" ref="Y710" si="1418">X710-AF710</f>
        <v>1.2430818385903657</v>
      </c>
      <c r="Z710" s="16"/>
      <c r="AA710" s="16"/>
      <c r="AB710" s="16"/>
      <c r="AC710" s="15">
        <f t="shared" ref="AC710" si="1419">104.584835545197%-100%</f>
        <v>4.5848355451969969E-2</v>
      </c>
      <c r="AD710" s="15">
        <f t="shared" ref="AD710" si="1420">101.199262415129%-100%</f>
        <v>1.1992624151289988E-2</v>
      </c>
      <c r="AE710" s="15">
        <f t="shared" ref="AE710" si="1421">101.911505501324%-100%</f>
        <v>1.9115055013239957E-2</v>
      </c>
      <c r="AF710" s="15">
        <f t="shared" ref="AF710" si="1422">AVERAGE(AC710:AE710)</f>
        <v>2.5652011538833303E-2</v>
      </c>
      <c r="AG710" s="17" t="s">
        <v>4818</v>
      </c>
      <c r="AH710" s="21"/>
    </row>
    <row r="711" spans="1:34" ht="15" thickBot="1" x14ac:dyDescent="0.25">
      <c r="A711" s="2">
        <v>267</v>
      </c>
      <c r="B711" s="3" t="s">
        <v>998</v>
      </c>
      <c r="C711" s="4" t="s">
        <v>999</v>
      </c>
      <c r="D711" s="4" t="s">
        <v>41</v>
      </c>
      <c r="E711" s="5">
        <v>0</v>
      </c>
      <c r="F711" s="5">
        <v>16</v>
      </c>
      <c r="G711" s="5"/>
      <c r="H711" s="5"/>
      <c r="I711" s="5">
        <f t="shared" si="1229"/>
        <v>0</v>
      </c>
      <c r="J711" s="5">
        <f t="shared" si="1230"/>
        <v>16</v>
      </c>
      <c r="K711" s="6">
        <v>26.53</v>
      </c>
      <c r="L711" s="6">
        <v>39.5</v>
      </c>
      <c r="M711" s="6">
        <v>632</v>
      </c>
      <c r="N711" s="6">
        <v>632</v>
      </c>
      <c r="O711" s="6">
        <v>0</v>
      </c>
      <c r="P711" s="6">
        <v>0</v>
      </c>
      <c r="Q711" s="6">
        <v>0</v>
      </c>
      <c r="R711" s="6">
        <v>0</v>
      </c>
      <c r="S711" s="6">
        <v>0</v>
      </c>
      <c r="T711" s="6">
        <v>0</v>
      </c>
      <c r="V711" s="6">
        <v>49.2</v>
      </c>
      <c r="W711" s="6">
        <v>787.2</v>
      </c>
      <c r="X711" s="15">
        <f t="shared" ref="X711" si="1423">V711/L711</f>
        <v>1.2455696202531645</v>
      </c>
      <c r="Y711" s="15">
        <f t="shared" ref="Y711" si="1424">X711-AF711</f>
        <v>1.2199176087143313</v>
      </c>
      <c r="Z711" s="16">
        <f t="shared" ref="Z711" si="1425">K711*Y711</f>
        <v>32.364414159191213</v>
      </c>
      <c r="AA711" s="16">
        <f t="shared" ref="AA711" si="1426">Z711-K711</f>
        <v>5.834414159191212</v>
      </c>
      <c r="AB711" s="16">
        <f t="shared" ref="AB711" si="1427">J711*AA711</f>
        <v>93.350626547059392</v>
      </c>
      <c r="AC711" s="15">
        <f t="shared" ref="AC711" si="1428">104.584835545197%-100%</f>
        <v>4.5848355451969969E-2</v>
      </c>
      <c r="AD711" s="15">
        <f t="shared" ref="AD711" si="1429">101.199262415129%-100%</f>
        <v>1.1992624151289988E-2</v>
      </c>
      <c r="AE711" s="15">
        <f t="shared" ref="AE711" si="1430">101.911505501324%-100%</f>
        <v>1.9115055013239957E-2</v>
      </c>
      <c r="AF711" s="15">
        <f t="shared" ref="AF711" si="1431">AVERAGE(AC711:AE711)</f>
        <v>2.5652011538833303E-2</v>
      </c>
      <c r="AH711" s="21"/>
    </row>
    <row r="712" spans="1:34" ht="20.5" thickBot="1" x14ac:dyDescent="0.25">
      <c r="A712" s="8">
        <v>268</v>
      </c>
      <c r="B712" s="9" t="s">
        <v>1000</v>
      </c>
      <c r="C712" s="10" t="s">
        <v>1001</v>
      </c>
      <c r="D712" s="10" t="s">
        <v>41</v>
      </c>
      <c r="E712" s="11">
        <v>0</v>
      </c>
      <c r="F712" s="11">
        <v>6</v>
      </c>
      <c r="G712" s="11"/>
      <c r="H712" s="11"/>
      <c r="I712" s="11">
        <f t="shared" si="1229"/>
        <v>0</v>
      </c>
      <c r="J712" s="11">
        <f t="shared" si="1230"/>
        <v>6</v>
      </c>
      <c r="K712" s="12">
        <v>242.58</v>
      </c>
      <c r="L712" s="12">
        <v>297.19</v>
      </c>
      <c r="M712" s="12">
        <v>1783.14</v>
      </c>
      <c r="N712" s="12">
        <v>0</v>
      </c>
      <c r="O712" s="12">
        <v>642.32280000000003</v>
      </c>
      <c r="P712" s="12">
        <v>0</v>
      </c>
      <c r="Q712" s="12">
        <v>0</v>
      </c>
      <c r="R712" s="12">
        <v>217.10510640000001</v>
      </c>
      <c r="S712" s="12">
        <v>704.73088324800005</v>
      </c>
      <c r="T712" s="13">
        <v>218.98223055072</v>
      </c>
      <c r="V712" s="12">
        <v>334.86</v>
      </c>
      <c r="W712" s="12">
        <v>0</v>
      </c>
    </row>
    <row r="713" spans="1:34" x14ac:dyDescent="0.2">
      <c r="A713" s="2">
        <v>269</v>
      </c>
      <c r="B713" s="3" t="s">
        <v>1002</v>
      </c>
      <c r="C713" s="4" t="s">
        <v>1003</v>
      </c>
      <c r="D713" s="4" t="s">
        <v>95</v>
      </c>
      <c r="E713" s="5">
        <v>0</v>
      </c>
      <c r="F713" s="5">
        <v>9</v>
      </c>
      <c r="G713" s="5"/>
      <c r="H713" s="5"/>
      <c r="I713" s="5">
        <f t="shared" si="1229"/>
        <v>0</v>
      </c>
      <c r="J713" s="5">
        <f t="shared" si="1230"/>
        <v>9</v>
      </c>
      <c r="K713" s="6">
        <v>384.71</v>
      </c>
      <c r="L713" s="6"/>
      <c r="M713" s="6">
        <v>3462.39</v>
      </c>
      <c r="N713" s="6">
        <v>0</v>
      </c>
      <c r="O713" s="6">
        <v>0</v>
      </c>
      <c r="P713" s="6">
        <v>0</v>
      </c>
      <c r="Q713" s="6">
        <v>0</v>
      </c>
      <c r="R713" s="6">
        <v>0</v>
      </c>
      <c r="S713" s="6">
        <v>0</v>
      </c>
      <c r="T713" s="6">
        <v>0</v>
      </c>
      <c r="V713" s="6"/>
      <c r="W713" s="6">
        <v>0</v>
      </c>
      <c r="X713" s="15">
        <f>X714</f>
        <v>1.2687338501291989</v>
      </c>
      <c r="Y713" s="15">
        <f>Y714</f>
        <v>1.2430818385903657</v>
      </c>
      <c r="Z713" s="16">
        <f t="shared" ref="Z713" si="1432">K713*Y713</f>
        <v>478.22601412409955</v>
      </c>
      <c r="AA713" s="16">
        <f t="shared" ref="AA713" si="1433">Z713-K713</f>
        <v>93.51601412409957</v>
      </c>
      <c r="AB713" s="16">
        <f t="shared" ref="AB713" si="1434">J713*AA713</f>
        <v>841.64412711689613</v>
      </c>
      <c r="AC713" s="15"/>
      <c r="AD713" s="15"/>
      <c r="AE713" s="15"/>
      <c r="AF713" s="15"/>
      <c r="AG713" s="17" t="s">
        <v>4604</v>
      </c>
    </row>
    <row r="714" spans="1:34" x14ac:dyDescent="0.2">
      <c r="A714" s="63"/>
      <c r="B714" s="64">
        <v>60794103</v>
      </c>
      <c r="C714" s="65" t="s">
        <v>4599</v>
      </c>
      <c r="D714" s="65" t="s">
        <v>38</v>
      </c>
      <c r="E714" s="66">
        <v>0.21479000000000001</v>
      </c>
      <c r="F714" s="66">
        <f>F713</f>
        <v>9</v>
      </c>
      <c r="G714" s="66"/>
      <c r="H714" s="66"/>
      <c r="I714" s="66">
        <f t="shared" si="1229"/>
        <v>0</v>
      </c>
      <c r="J714" s="66">
        <f t="shared" si="1230"/>
        <v>9</v>
      </c>
      <c r="K714" s="1"/>
      <c r="L714" s="1">
        <v>387</v>
      </c>
      <c r="M714" s="1">
        <v>1044.845955</v>
      </c>
      <c r="N714" s="1">
        <v>1044.845955</v>
      </c>
      <c r="O714" s="1"/>
      <c r="P714" s="1"/>
      <c r="Q714" s="1"/>
      <c r="R714" s="1"/>
      <c r="S714" s="1"/>
      <c r="T714" s="1"/>
      <c r="V714" s="1">
        <v>491</v>
      </c>
      <c r="W714" s="1">
        <v>1378.3074300000001</v>
      </c>
      <c r="X714" s="15">
        <f t="shared" ref="X714" si="1435">V714/L714</f>
        <v>1.2687338501291989</v>
      </c>
      <c r="Y714" s="15">
        <f t="shared" ref="Y714" si="1436">X714-AF714</f>
        <v>1.2430818385903657</v>
      </c>
      <c r="Z714" s="16"/>
      <c r="AA714" s="16"/>
      <c r="AB714" s="16"/>
      <c r="AC714" s="15">
        <f t="shared" ref="AC714" si="1437">104.584835545197%-100%</f>
        <v>4.5848355451969969E-2</v>
      </c>
      <c r="AD714" s="15">
        <f t="shared" ref="AD714" si="1438">101.199262415129%-100%</f>
        <v>1.1992624151289988E-2</v>
      </c>
      <c r="AE714" s="15">
        <f t="shared" ref="AE714" si="1439">101.911505501324%-100%</f>
        <v>1.9115055013239957E-2</v>
      </c>
      <c r="AF714" s="15">
        <f t="shared" ref="AF714" si="1440">AVERAGE(AC714:AE714)</f>
        <v>2.5652011538833303E-2</v>
      </c>
      <c r="AG714" s="17" t="s">
        <v>4818</v>
      </c>
      <c r="AH714" s="21"/>
    </row>
    <row r="715" spans="1:34" ht="15" thickBot="1" x14ac:dyDescent="0.25">
      <c r="A715" s="2">
        <v>270</v>
      </c>
      <c r="B715" s="3" t="s">
        <v>998</v>
      </c>
      <c r="C715" s="4" t="s">
        <v>999</v>
      </c>
      <c r="D715" s="4" t="s">
        <v>41</v>
      </c>
      <c r="E715" s="5">
        <v>0</v>
      </c>
      <c r="F715" s="5">
        <v>6</v>
      </c>
      <c r="G715" s="5"/>
      <c r="H715" s="5"/>
      <c r="I715" s="5">
        <f t="shared" si="1229"/>
        <v>0</v>
      </c>
      <c r="J715" s="5">
        <f t="shared" si="1230"/>
        <v>6</v>
      </c>
      <c r="K715" s="6">
        <v>26.53</v>
      </c>
      <c r="L715" s="6">
        <v>39.5</v>
      </c>
      <c r="M715" s="6">
        <v>237</v>
      </c>
      <c r="N715" s="6">
        <v>237</v>
      </c>
      <c r="O715" s="6">
        <v>0</v>
      </c>
      <c r="P715" s="6">
        <v>0</v>
      </c>
      <c r="Q715" s="6">
        <v>0</v>
      </c>
      <c r="R715" s="6">
        <v>0</v>
      </c>
      <c r="S715" s="6">
        <v>0</v>
      </c>
      <c r="T715" s="6">
        <v>0</v>
      </c>
      <c r="V715" s="6">
        <v>49.2</v>
      </c>
      <c r="W715" s="6">
        <v>295.2</v>
      </c>
      <c r="X715" s="15">
        <f t="shared" ref="X715" si="1441">V715/L715</f>
        <v>1.2455696202531645</v>
      </c>
      <c r="Y715" s="15">
        <f t="shared" ref="Y715" si="1442">X715-AF715</f>
        <v>1.2199176087143313</v>
      </c>
      <c r="Z715" s="16">
        <f t="shared" ref="Z715" si="1443">K715*Y715</f>
        <v>32.364414159191213</v>
      </c>
      <c r="AA715" s="16">
        <f t="shared" ref="AA715" si="1444">Z715-K715</f>
        <v>5.834414159191212</v>
      </c>
      <c r="AB715" s="16">
        <f t="shared" ref="AB715" si="1445">J715*AA715</f>
        <v>35.006484955147272</v>
      </c>
      <c r="AC715" s="15">
        <f t="shared" ref="AC715" si="1446">104.584835545197%-100%</f>
        <v>4.5848355451969969E-2</v>
      </c>
      <c r="AD715" s="15">
        <f t="shared" ref="AD715" si="1447">101.199262415129%-100%</f>
        <v>1.1992624151289988E-2</v>
      </c>
      <c r="AE715" s="15">
        <f t="shared" ref="AE715" si="1448">101.911505501324%-100%</f>
        <v>1.9115055013239957E-2</v>
      </c>
      <c r="AF715" s="15">
        <f t="shared" ref="AF715" si="1449">AVERAGE(AC715:AE715)</f>
        <v>2.5652011538833303E-2</v>
      </c>
      <c r="AH715" s="21"/>
    </row>
    <row r="716" spans="1:34" ht="20.5" thickBot="1" x14ac:dyDescent="0.25">
      <c r="A716" s="8">
        <v>271</v>
      </c>
      <c r="B716" s="9" t="s">
        <v>1004</v>
      </c>
      <c r="C716" s="10" t="s">
        <v>1005</v>
      </c>
      <c r="D716" s="10" t="s">
        <v>41</v>
      </c>
      <c r="E716" s="11">
        <v>0</v>
      </c>
      <c r="F716" s="11">
        <v>8</v>
      </c>
      <c r="G716" s="11"/>
      <c r="H716" s="11"/>
      <c r="I716" s="11">
        <f t="shared" si="1229"/>
        <v>0</v>
      </c>
      <c r="J716" s="11">
        <f t="shared" si="1230"/>
        <v>8</v>
      </c>
      <c r="K716" s="12">
        <v>242.58</v>
      </c>
      <c r="L716" s="12">
        <v>433.78</v>
      </c>
      <c r="M716" s="12">
        <v>3470.24</v>
      </c>
      <c r="N716" s="12">
        <v>0</v>
      </c>
      <c r="O716" s="12">
        <v>1250.0544</v>
      </c>
      <c r="P716" s="12">
        <v>0</v>
      </c>
      <c r="Q716" s="12">
        <v>0</v>
      </c>
      <c r="R716" s="12">
        <v>422.51838720000001</v>
      </c>
      <c r="S716" s="12">
        <v>1371.5096855039999</v>
      </c>
      <c r="T716" s="13">
        <v>426.17154617855999</v>
      </c>
      <c r="V716" s="12">
        <v>488.76</v>
      </c>
      <c r="W716" s="12">
        <v>0</v>
      </c>
    </row>
    <row r="717" spans="1:34" x14ac:dyDescent="0.2">
      <c r="A717" s="2">
        <v>272</v>
      </c>
      <c r="B717" s="3" t="s">
        <v>1006</v>
      </c>
      <c r="C717" s="4" t="s">
        <v>1007</v>
      </c>
      <c r="D717" s="4" t="s">
        <v>95</v>
      </c>
      <c r="E717" s="5">
        <v>0</v>
      </c>
      <c r="F717" s="5">
        <v>18</v>
      </c>
      <c r="G717" s="5"/>
      <c r="H717" s="5"/>
      <c r="I717" s="5">
        <f t="shared" si="1229"/>
        <v>0</v>
      </c>
      <c r="J717" s="5">
        <f t="shared" si="1230"/>
        <v>18</v>
      </c>
      <c r="K717" s="6">
        <v>384.71</v>
      </c>
      <c r="L717" s="6"/>
      <c r="M717" s="6">
        <v>6924.78</v>
      </c>
      <c r="N717" s="6">
        <v>0</v>
      </c>
      <c r="O717" s="6">
        <v>0</v>
      </c>
      <c r="P717" s="6">
        <v>0</v>
      </c>
      <c r="Q717" s="6">
        <v>0</v>
      </c>
      <c r="R717" s="6">
        <v>0</v>
      </c>
      <c r="S717" s="6">
        <v>0</v>
      </c>
      <c r="T717" s="6">
        <v>0</v>
      </c>
      <c r="V717" s="6"/>
      <c r="W717" s="6">
        <v>0</v>
      </c>
      <c r="X717" s="15">
        <f>X718</f>
        <v>1.2687338501291989</v>
      </c>
      <c r="Y717" s="15">
        <f>Y718</f>
        <v>1.2430818385903657</v>
      </c>
      <c r="Z717" s="16">
        <f t="shared" ref="Z717" si="1450">K717*Y717</f>
        <v>478.22601412409955</v>
      </c>
      <c r="AA717" s="16">
        <f t="shared" ref="AA717" si="1451">Z717-K717</f>
        <v>93.51601412409957</v>
      </c>
      <c r="AB717" s="16">
        <f t="shared" ref="AB717" si="1452">J717*AA717</f>
        <v>1683.2882542337923</v>
      </c>
      <c r="AC717" s="15"/>
      <c r="AD717" s="15"/>
      <c r="AE717" s="15"/>
      <c r="AF717" s="15"/>
      <c r="AG717" s="17" t="s">
        <v>4604</v>
      </c>
    </row>
    <row r="718" spans="1:34" x14ac:dyDescent="0.2">
      <c r="A718" s="63"/>
      <c r="B718" s="64">
        <v>60794103</v>
      </c>
      <c r="C718" s="65" t="s">
        <v>4599</v>
      </c>
      <c r="D718" s="65" t="s">
        <v>38</v>
      </c>
      <c r="E718" s="66">
        <v>0.21479000000000001</v>
      </c>
      <c r="F718" s="66">
        <f>F717</f>
        <v>18</v>
      </c>
      <c r="G718" s="66"/>
      <c r="H718" s="66"/>
      <c r="I718" s="66">
        <f t="shared" si="1229"/>
        <v>0</v>
      </c>
      <c r="J718" s="66">
        <f t="shared" si="1230"/>
        <v>18</v>
      </c>
      <c r="K718" s="1"/>
      <c r="L718" s="1">
        <v>387</v>
      </c>
      <c r="M718" s="1">
        <v>1044.845955</v>
      </c>
      <c r="N718" s="1">
        <v>1044.845955</v>
      </c>
      <c r="O718" s="1"/>
      <c r="P718" s="1"/>
      <c r="Q718" s="1"/>
      <c r="R718" s="1"/>
      <c r="S718" s="1"/>
      <c r="T718" s="1"/>
      <c r="V718" s="1">
        <v>491</v>
      </c>
      <c r="W718" s="1">
        <v>1378.3074300000001</v>
      </c>
      <c r="X718" s="15">
        <f t="shared" ref="X718" si="1453">V718/L718</f>
        <v>1.2687338501291989</v>
      </c>
      <c r="Y718" s="15">
        <f t="shared" ref="Y718" si="1454">X718-AF718</f>
        <v>1.2430818385903657</v>
      </c>
      <c r="Z718" s="16">
        <f t="shared" ref="Z718" si="1455">K718*Y718</f>
        <v>0</v>
      </c>
      <c r="AA718" s="16">
        <f t="shared" ref="AA718" si="1456">Z718-K718</f>
        <v>0</v>
      </c>
      <c r="AB718" s="16">
        <f t="shared" ref="AB718" si="1457">J718*AA718</f>
        <v>0</v>
      </c>
      <c r="AC718" s="15">
        <f t="shared" ref="AC718" si="1458">104.584835545197%-100%</f>
        <v>4.5848355451969969E-2</v>
      </c>
      <c r="AD718" s="15">
        <f t="shared" ref="AD718" si="1459">101.199262415129%-100%</f>
        <v>1.1992624151289988E-2</v>
      </c>
      <c r="AE718" s="15">
        <f t="shared" ref="AE718" si="1460">101.911505501324%-100%</f>
        <v>1.9115055013239957E-2</v>
      </c>
      <c r="AF718" s="15">
        <f t="shared" ref="AF718" si="1461">AVERAGE(AC718:AE718)</f>
        <v>2.5652011538833303E-2</v>
      </c>
      <c r="AG718" s="17" t="s">
        <v>4818</v>
      </c>
      <c r="AH718" s="21"/>
    </row>
    <row r="719" spans="1:34" ht="15" thickBot="1" x14ac:dyDescent="0.25">
      <c r="A719" s="2">
        <v>273</v>
      </c>
      <c r="B719" s="3" t="s">
        <v>998</v>
      </c>
      <c r="C719" s="4" t="s">
        <v>999</v>
      </c>
      <c r="D719" s="4" t="s">
        <v>41</v>
      </c>
      <c r="E719" s="5">
        <v>0</v>
      </c>
      <c r="F719" s="5">
        <v>8</v>
      </c>
      <c r="G719" s="5"/>
      <c r="H719" s="5"/>
      <c r="I719" s="5">
        <f t="shared" si="1229"/>
        <v>0</v>
      </c>
      <c r="J719" s="5">
        <f t="shared" si="1230"/>
        <v>8</v>
      </c>
      <c r="K719" s="6">
        <v>26.53</v>
      </c>
      <c r="L719" s="6">
        <v>39.5</v>
      </c>
      <c r="M719" s="6">
        <v>316</v>
      </c>
      <c r="N719" s="6">
        <v>316</v>
      </c>
      <c r="O719" s="6">
        <v>0</v>
      </c>
      <c r="P719" s="6">
        <v>0</v>
      </c>
      <c r="Q719" s="6">
        <v>0</v>
      </c>
      <c r="R719" s="6">
        <v>0</v>
      </c>
      <c r="S719" s="6">
        <v>0</v>
      </c>
      <c r="T719" s="6">
        <v>0</v>
      </c>
      <c r="V719" s="6">
        <v>49.2</v>
      </c>
      <c r="W719" s="6">
        <v>393.6</v>
      </c>
    </row>
    <row r="720" spans="1:34" ht="30" x14ac:dyDescent="0.2">
      <c r="A720" s="67">
        <v>274</v>
      </c>
      <c r="B720" s="68" t="s">
        <v>1008</v>
      </c>
      <c r="C720" s="69" t="s">
        <v>1009</v>
      </c>
      <c r="D720" s="69" t="s">
        <v>41</v>
      </c>
      <c r="E720" s="70">
        <v>0</v>
      </c>
      <c r="F720" s="70">
        <v>4</v>
      </c>
      <c r="G720" s="70"/>
      <c r="H720" s="70"/>
      <c r="I720" s="70">
        <f t="shared" si="1229"/>
        <v>0</v>
      </c>
      <c r="J720" s="70">
        <f t="shared" si="1230"/>
        <v>4</v>
      </c>
      <c r="K720" s="71">
        <v>29268.41</v>
      </c>
      <c r="L720" s="71"/>
      <c r="M720" s="71"/>
      <c r="N720" s="71"/>
      <c r="O720" s="71"/>
      <c r="P720" s="71"/>
      <c r="Q720" s="71"/>
      <c r="R720" s="71"/>
      <c r="S720" s="71"/>
      <c r="T720" s="72"/>
      <c r="V720" s="71"/>
      <c r="W720" s="71">
        <v>0</v>
      </c>
      <c r="X720" s="7" t="s">
        <v>4829</v>
      </c>
    </row>
    <row r="721" spans="1:24" ht="30.5" thickBot="1" x14ac:dyDescent="0.25">
      <c r="A721" s="73">
        <v>275</v>
      </c>
      <c r="B721" s="74" t="s">
        <v>1010</v>
      </c>
      <c r="C721" s="75" t="s">
        <v>1011</v>
      </c>
      <c r="D721" s="75" t="s">
        <v>41</v>
      </c>
      <c r="E721" s="76">
        <v>0</v>
      </c>
      <c r="F721" s="76">
        <v>8</v>
      </c>
      <c r="G721" s="76"/>
      <c r="H721" s="76"/>
      <c r="I721" s="76">
        <f t="shared" ref="I721:I784" si="1462">H721*0.5</f>
        <v>0</v>
      </c>
      <c r="J721" s="76">
        <f t="shared" ref="J721:J784" si="1463">F721-G721-I721</f>
        <v>8</v>
      </c>
      <c r="K721" s="77">
        <v>7235.16</v>
      </c>
      <c r="L721" s="77"/>
      <c r="M721" s="77"/>
      <c r="N721" s="77"/>
      <c r="O721" s="77"/>
      <c r="P721" s="77"/>
      <c r="Q721" s="77"/>
      <c r="R721" s="77"/>
      <c r="S721" s="77"/>
      <c r="T721" s="78"/>
      <c r="V721" s="77"/>
      <c r="W721" s="77">
        <v>0</v>
      </c>
      <c r="X721" s="7" t="s">
        <v>4829</v>
      </c>
    </row>
    <row r="722" spans="1:24" ht="20.5" thickBot="1" x14ac:dyDescent="0.25">
      <c r="A722" s="8">
        <v>276</v>
      </c>
      <c r="B722" s="9" t="s">
        <v>1012</v>
      </c>
      <c r="C722" s="10" t="s">
        <v>1013</v>
      </c>
      <c r="D722" s="10" t="s">
        <v>41</v>
      </c>
      <c r="E722" s="11">
        <v>0</v>
      </c>
      <c r="F722" s="11">
        <v>2</v>
      </c>
      <c r="G722" s="11"/>
      <c r="H722" s="11"/>
      <c r="I722" s="11">
        <f t="shared" si="1462"/>
        <v>0</v>
      </c>
      <c r="J722" s="11">
        <f t="shared" si="1463"/>
        <v>2</v>
      </c>
      <c r="K722" s="12">
        <v>41879.040000000001</v>
      </c>
      <c r="L722" s="12"/>
      <c r="M722" s="12"/>
      <c r="N722" s="12"/>
      <c r="O722" s="12"/>
      <c r="P722" s="12"/>
      <c r="Q722" s="12"/>
      <c r="R722" s="12"/>
      <c r="S722" s="12"/>
      <c r="T722" s="13"/>
      <c r="V722" s="12"/>
      <c r="W722" s="12">
        <v>0</v>
      </c>
      <c r="X722" s="7" t="s">
        <v>4829</v>
      </c>
    </row>
    <row r="723" spans="1:24" ht="20.5" thickBot="1" x14ac:dyDescent="0.25">
      <c r="A723" s="8">
        <v>277</v>
      </c>
      <c r="B723" s="9" t="s">
        <v>1014</v>
      </c>
      <c r="C723" s="10" t="s">
        <v>1015</v>
      </c>
      <c r="D723" s="10" t="s">
        <v>41</v>
      </c>
      <c r="E723" s="11">
        <v>0</v>
      </c>
      <c r="F723" s="11">
        <v>2</v>
      </c>
      <c r="G723" s="11"/>
      <c r="H723" s="11"/>
      <c r="I723" s="11">
        <f t="shared" si="1462"/>
        <v>0</v>
      </c>
      <c r="J723" s="11">
        <f t="shared" si="1463"/>
        <v>2</v>
      </c>
      <c r="K723" s="12">
        <v>37402.93</v>
      </c>
      <c r="L723" s="12"/>
      <c r="M723" s="12"/>
      <c r="N723" s="12"/>
      <c r="O723" s="12"/>
      <c r="P723" s="12"/>
      <c r="Q723" s="12"/>
      <c r="R723" s="12"/>
      <c r="S723" s="12"/>
      <c r="T723" s="13"/>
      <c r="V723" s="12"/>
      <c r="W723" s="12">
        <v>0</v>
      </c>
      <c r="X723" s="7" t="s">
        <v>4829</v>
      </c>
    </row>
    <row r="724" spans="1:24" ht="20.5" thickBot="1" x14ac:dyDescent="0.25">
      <c r="A724" s="8">
        <v>278</v>
      </c>
      <c r="B724" s="9" t="s">
        <v>1016</v>
      </c>
      <c r="C724" s="10" t="s">
        <v>1017</v>
      </c>
      <c r="D724" s="10" t="s">
        <v>41</v>
      </c>
      <c r="E724" s="11">
        <v>0</v>
      </c>
      <c r="F724" s="11">
        <v>56</v>
      </c>
      <c r="G724" s="11"/>
      <c r="H724" s="11"/>
      <c r="I724" s="11">
        <f t="shared" si="1462"/>
        <v>0</v>
      </c>
      <c r="J724" s="11">
        <f t="shared" si="1463"/>
        <v>56</v>
      </c>
      <c r="K724" s="12">
        <v>4796.99</v>
      </c>
      <c r="L724" s="12"/>
      <c r="M724" s="12"/>
      <c r="N724" s="12"/>
      <c r="O724" s="12"/>
      <c r="P724" s="12"/>
      <c r="Q724" s="12"/>
      <c r="R724" s="12"/>
      <c r="S724" s="12"/>
      <c r="T724" s="13"/>
      <c r="V724" s="12"/>
      <c r="W724" s="12">
        <v>0</v>
      </c>
      <c r="X724" s="7" t="s">
        <v>4829</v>
      </c>
    </row>
    <row r="725" spans="1:24" ht="30.5" thickBot="1" x14ac:dyDescent="0.25">
      <c r="A725" s="8">
        <v>279</v>
      </c>
      <c r="B725" s="9" t="s">
        <v>1018</v>
      </c>
      <c r="C725" s="10" t="s">
        <v>1019</v>
      </c>
      <c r="D725" s="10" t="s">
        <v>41</v>
      </c>
      <c r="E725" s="11">
        <v>0</v>
      </c>
      <c r="F725" s="11">
        <v>1</v>
      </c>
      <c r="G725" s="11"/>
      <c r="H725" s="11"/>
      <c r="I725" s="11">
        <f t="shared" si="1462"/>
        <v>0</v>
      </c>
      <c r="J725" s="11">
        <f t="shared" si="1463"/>
        <v>1</v>
      </c>
      <c r="K725" s="12">
        <v>5741.2</v>
      </c>
      <c r="L725" s="12"/>
      <c r="M725" s="12"/>
      <c r="N725" s="12"/>
      <c r="O725" s="12"/>
      <c r="P725" s="12"/>
      <c r="Q725" s="12"/>
      <c r="R725" s="12"/>
      <c r="S725" s="12"/>
      <c r="T725" s="13"/>
      <c r="V725" s="12"/>
      <c r="W725" s="12">
        <v>0</v>
      </c>
      <c r="X725" s="7" t="s">
        <v>4829</v>
      </c>
    </row>
    <row r="726" spans="1:24" ht="30.5" thickBot="1" x14ac:dyDescent="0.25">
      <c r="A726" s="8">
        <v>280</v>
      </c>
      <c r="B726" s="9" t="s">
        <v>1020</v>
      </c>
      <c r="C726" s="10" t="s">
        <v>1021</v>
      </c>
      <c r="D726" s="10" t="s">
        <v>41</v>
      </c>
      <c r="E726" s="11">
        <v>0</v>
      </c>
      <c r="F726" s="11">
        <v>1</v>
      </c>
      <c r="G726" s="11"/>
      <c r="H726" s="11"/>
      <c r="I726" s="11">
        <f t="shared" si="1462"/>
        <v>0</v>
      </c>
      <c r="J726" s="11">
        <f t="shared" si="1463"/>
        <v>1</v>
      </c>
      <c r="K726" s="12">
        <v>5812.51</v>
      </c>
      <c r="L726" s="12"/>
      <c r="M726" s="12"/>
      <c r="N726" s="12"/>
      <c r="O726" s="12"/>
      <c r="P726" s="12"/>
      <c r="Q726" s="12"/>
      <c r="R726" s="12"/>
      <c r="S726" s="12"/>
      <c r="T726" s="13"/>
      <c r="V726" s="12"/>
      <c r="W726" s="12">
        <v>0</v>
      </c>
      <c r="X726" s="7" t="s">
        <v>4829</v>
      </c>
    </row>
    <row r="727" spans="1:24" ht="30.5" thickBot="1" x14ac:dyDescent="0.25">
      <c r="A727" s="8">
        <v>281</v>
      </c>
      <c r="B727" s="9" t="s">
        <v>1022</v>
      </c>
      <c r="C727" s="10" t="s">
        <v>1023</v>
      </c>
      <c r="D727" s="10" t="s">
        <v>41</v>
      </c>
      <c r="E727" s="11">
        <v>0</v>
      </c>
      <c r="F727" s="11">
        <v>4</v>
      </c>
      <c r="G727" s="11"/>
      <c r="H727" s="11"/>
      <c r="I727" s="11">
        <f t="shared" si="1462"/>
        <v>0</v>
      </c>
      <c r="J727" s="11">
        <f t="shared" si="1463"/>
        <v>4</v>
      </c>
      <c r="K727" s="12">
        <v>21897.54</v>
      </c>
      <c r="L727" s="12"/>
      <c r="M727" s="12"/>
      <c r="N727" s="12"/>
      <c r="O727" s="12"/>
      <c r="P727" s="12"/>
      <c r="Q727" s="12"/>
      <c r="R727" s="12"/>
      <c r="S727" s="12"/>
      <c r="T727" s="13"/>
      <c r="V727" s="12"/>
      <c r="W727" s="12">
        <v>0</v>
      </c>
      <c r="X727" s="7" t="s">
        <v>4829</v>
      </c>
    </row>
    <row r="728" spans="1:24" ht="30.5" thickBot="1" x14ac:dyDescent="0.25">
      <c r="A728" s="8">
        <v>282</v>
      </c>
      <c r="B728" s="9" t="s">
        <v>1024</v>
      </c>
      <c r="C728" s="10" t="s">
        <v>1025</v>
      </c>
      <c r="D728" s="10" t="s">
        <v>41</v>
      </c>
      <c r="E728" s="11">
        <v>0</v>
      </c>
      <c r="F728" s="11">
        <v>3</v>
      </c>
      <c r="G728" s="11"/>
      <c r="H728" s="11"/>
      <c r="I728" s="11">
        <f t="shared" si="1462"/>
        <v>0</v>
      </c>
      <c r="J728" s="11">
        <f t="shared" si="1463"/>
        <v>3</v>
      </c>
      <c r="K728" s="12">
        <v>5051.1499999999996</v>
      </c>
      <c r="L728" s="12"/>
      <c r="M728" s="12"/>
      <c r="N728" s="12"/>
      <c r="O728" s="12"/>
      <c r="P728" s="12"/>
      <c r="Q728" s="12"/>
      <c r="R728" s="12"/>
      <c r="S728" s="12"/>
      <c r="T728" s="13"/>
      <c r="V728" s="12"/>
      <c r="W728" s="12">
        <v>0</v>
      </c>
      <c r="X728" s="7" t="s">
        <v>4829</v>
      </c>
    </row>
    <row r="729" spans="1:24" ht="30.5" thickBot="1" x14ac:dyDescent="0.25">
      <c r="A729" s="8">
        <v>283</v>
      </c>
      <c r="B729" s="9" t="s">
        <v>1026</v>
      </c>
      <c r="C729" s="10" t="s">
        <v>1027</v>
      </c>
      <c r="D729" s="10" t="s">
        <v>41</v>
      </c>
      <c r="E729" s="11">
        <v>0</v>
      </c>
      <c r="F729" s="11">
        <v>2</v>
      </c>
      <c r="G729" s="11"/>
      <c r="H729" s="11"/>
      <c r="I729" s="11">
        <f t="shared" si="1462"/>
        <v>0</v>
      </c>
      <c r="J729" s="11">
        <f t="shared" si="1463"/>
        <v>2</v>
      </c>
      <c r="K729" s="12">
        <v>5115.5600000000004</v>
      </c>
      <c r="L729" s="12"/>
      <c r="M729" s="12"/>
      <c r="N729" s="12"/>
      <c r="O729" s="12"/>
      <c r="P729" s="12"/>
      <c r="Q729" s="12"/>
      <c r="R729" s="12"/>
      <c r="S729" s="12"/>
      <c r="T729" s="13"/>
      <c r="V729" s="12"/>
      <c r="W729" s="12">
        <v>0</v>
      </c>
      <c r="X729" s="7" t="s">
        <v>4829</v>
      </c>
    </row>
    <row r="730" spans="1:24" ht="30.5" thickBot="1" x14ac:dyDescent="0.25">
      <c r="A730" s="8">
        <v>284</v>
      </c>
      <c r="B730" s="9" t="s">
        <v>1028</v>
      </c>
      <c r="C730" s="10" t="s">
        <v>1029</v>
      </c>
      <c r="D730" s="10" t="s">
        <v>41</v>
      </c>
      <c r="E730" s="11">
        <v>0</v>
      </c>
      <c r="F730" s="11">
        <v>2</v>
      </c>
      <c r="G730" s="11"/>
      <c r="H730" s="11"/>
      <c r="I730" s="11">
        <f t="shared" si="1462"/>
        <v>0</v>
      </c>
      <c r="J730" s="11">
        <f t="shared" si="1463"/>
        <v>2</v>
      </c>
      <c r="K730" s="12">
        <v>5580.19</v>
      </c>
      <c r="L730" s="12"/>
      <c r="M730" s="12"/>
      <c r="N730" s="12"/>
      <c r="O730" s="12"/>
      <c r="P730" s="12"/>
      <c r="Q730" s="12"/>
      <c r="R730" s="12"/>
      <c r="S730" s="12"/>
      <c r="T730" s="13"/>
      <c r="V730" s="12"/>
      <c r="W730" s="12">
        <v>0</v>
      </c>
      <c r="X730" s="7" t="s">
        <v>4829</v>
      </c>
    </row>
    <row r="731" spans="1:24" ht="30.5" thickBot="1" x14ac:dyDescent="0.25">
      <c r="A731" s="8">
        <v>285</v>
      </c>
      <c r="B731" s="9" t="s">
        <v>1030</v>
      </c>
      <c r="C731" s="10" t="s">
        <v>1031</v>
      </c>
      <c r="D731" s="10" t="s">
        <v>41</v>
      </c>
      <c r="E731" s="11">
        <v>0</v>
      </c>
      <c r="F731" s="11">
        <v>2</v>
      </c>
      <c r="G731" s="11"/>
      <c r="H731" s="11"/>
      <c r="I731" s="11">
        <f t="shared" si="1462"/>
        <v>0</v>
      </c>
      <c r="J731" s="11">
        <f t="shared" si="1463"/>
        <v>2</v>
      </c>
      <c r="K731" s="12">
        <v>5580.19</v>
      </c>
      <c r="L731" s="12"/>
      <c r="M731" s="12"/>
      <c r="N731" s="12"/>
      <c r="O731" s="12"/>
      <c r="P731" s="12"/>
      <c r="Q731" s="12"/>
      <c r="R731" s="12"/>
      <c r="S731" s="12"/>
      <c r="T731" s="13"/>
      <c r="V731" s="12"/>
      <c r="W731" s="12">
        <v>0</v>
      </c>
      <c r="X731" s="7" t="s">
        <v>4829</v>
      </c>
    </row>
    <row r="732" spans="1:24" ht="30.5" thickBot="1" x14ac:dyDescent="0.25">
      <c r="A732" s="8">
        <v>286</v>
      </c>
      <c r="B732" s="9" t="s">
        <v>1032</v>
      </c>
      <c r="C732" s="10" t="s">
        <v>1033</v>
      </c>
      <c r="D732" s="10" t="s">
        <v>41</v>
      </c>
      <c r="E732" s="11">
        <v>0</v>
      </c>
      <c r="F732" s="11">
        <v>2</v>
      </c>
      <c r="G732" s="11"/>
      <c r="H732" s="11"/>
      <c r="I732" s="11">
        <f t="shared" si="1462"/>
        <v>0</v>
      </c>
      <c r="J732" s="11">
        <f t="shared" si="1463"/>
        <v>2</v>
      </c>
      <c r="K732" s="12">
        <v>11114.38</v>
      </c>
      <c r="L732" s="12"/>
      <c r="M732" s="12"/>
      <c r="N732" s="12"/>
      <c r="O732" s="12"/>
      <c r="P732" s="12"/>
      <c r="Q732" s="12"/>
      <c r="R732" s="12"/>
      <c r="S732" s="12"/>
      <c r="T732" s="13"/>
      <c r="V732" s="12"/>
      <c r="W732" s="12">
        <v>0</v>
      </c>
      <c r="X732" s="7" t="s">
        <v>4829</v>
      </c>
    </row>
    <row r="733" spans="1:24" ht="30.5" thickBot="1" x14ac:dyDescent="0.25">
      <c r="A733" s="8">
        <v>287</v>
      </c>
      <c r="B733" s="9" t="s">
        <v>1034</v>
      </c>
      <c r="C733" s="10" t="s">
        <v>1035</v>
      </c>
      <c r="D733" s="10" t="s">
        <v>41</v>
      </c>
      <c r="E733" s="11">
        <v>0</v>
      </c>
      <c r="F733" s="11">
        <v>2</v>
      </c>
      <c r="G733" s="11"/>
      <c r="H733" s="11"/>
      <c r="I733" s="11">
        <f t="shared" si="1462"/>
        <v>0</v>
      </c>
      <c r="J733" s="11">
        <f t="shared" si="1463"/>
        <v>2</v>
      </c>
      <c r="K733" s="12">
        <v>3720.51</v>
      </c>
      <c r="L733" s="12"/>
      <c r="M733" s="12"/>
      <c r="N733" s="12"/>
      <c r="O733" s="12"/>
      <c r="P733" s="12"/>
      <c r="Q733" s="12"/>
      <c r="R733" s="12"/>
      <c r="S733" s="12"/>
      <c r="T733" s="13"/>
      <c r="V733" s="12"/>
      <c r="W733" s="12">
        <v>0</v>
      </c>
      <c r="X733" s="7" t="s">
        <v>4829</v>
      </c>
    </row>
    <row r="734" spans="1:24" ht="30.5" thickBot="1" x14ac:dyDescent="0.25">
      <c r="A734" s="8">
        <v>288</v>
      </c>
      <c r="B734" s="9" t="s">
        <v>1036</v>
      </c>
      <c r="C734" s="10" t="s">
        <v>1037</v>
      </c>
      <c r="D734" s="10" t="s">
        <v>41</v>
      </c>
      <c r="E734" s="11">
        <v>0</v>
      </c>
      <c r="F734" s="11">
        <v>2</v>
      </c>
      <c r="G734" s="11"/>
      <c r="H734" s="11"/>
      <c r="I734" s="11">
        <f t="shared" si="1462"/>
        <v>0</v>
      </c>
      <c r="J734" s="11">
        <f t="shared" si="1463"/>
        <v>2</v>
      </c>
      <c r="K734" s="12">
        <v>4185.1400000000003</v>
      </c>
      <c r="L734" s="12"/>
      <c r="M734" s="12"/>
      <c r="N734" s="12"/>
      <c r="O734" s="12"/>
      <c r="P734" s="12"/>
      <c r="Q734" s="12"/>
      <c r="R734" s="12"/>
      <c r="S734" s="12"/>
      <c r="T734" s="13"/>
      <c r="V734" s="12"/>
      <c r="W734" s="12">
        <v>0</v>
      </c>
      <c r="X734" s="7" t="s">
        <v>4829</v>
      </c>
    </row>
    <row r="735" spans="1:24" ht="30.5" thickBot="1" x14ac:dyDescent="0.25">
      <c r="A735" s="8">
        <v>289</v>
      </c>
      <c r="B735" s="9" t="s">
        <v>1038</v>
      </c>
      <c r="C735" s="10" t="s">
        <v>1039</v>
      </c>
      <c r="D735" s="10" t="s">
        <v>41</v>
      </c>
      <c r="E735" s="11">
        <v>0</v>
      </c>
      <c r="F735" s="11">
        <v>2</v>
      </c>
      <c r="G735" s="11"/>
      <c r="H735" s="11"/>
      <c r="I735" s="11">
        <f t="shared" si="1462"/>
        <v>0</v>
      </c>
      <c r="J735" s="11">
        <f t="shared" si="1463"/>
        <v>2</v>
      </c>
      <c r="K735" s="12">
        <v>10695.75</v>
      </c>
      <c r="L735" s="12"/>
      <c r="M735" s="12"/>
      <c r="N735" s="12"/>
      <c r="O735" s="12"/>
      <c r="P735" s="12"/>
      <c r="Q735" s="12"/>
      <c r="R735" s="12"/>
      <c r="S735" s="12"/>
      <c r="T735" s="13"/>
      <c r="V735" s="12"/>
      <c r="W735" s="12">
        <v>0</v>
      </c>
      <c r="X735" s="7" t="s">
        <v>4829</v>
      </c>
    </row>
    <row r="736" spans="1:24" ht="30.5" thickBot="1" x14ac:dyDescent="0.25">
      <c r="A736" s="8">
        <v>290</v>
      </c>
      <c r="B736" s="9" t="s">
        <v>1040</v>
      </c>
      <c r="C736" s="10" t="s">
        <v>1041</v>
      </c>
      <c r="D736" s="10" t="s">
        <v>41</v>
      </c>
      <c r="E736" s="11">
        <v>0</v>
      </c>
      <c r="F736" s="11">
        <v>1</v>
      </c>
      <c r="G736" s="11"/>
      <c r="H736" s="11"/>
      <c r="I736" s="11">
        <f t="shared" si="1462"/>
        <v>0</v>
      </c>
      <c r="J736" s="11">
        <f t="shared" si="1463"/>
        <v>1</v>
      </c>
      <c r="K736" s="12">
        <v>6277.14</v>
      </c>
      <c r="L736" s="12"/>
      <c r="M736" s="12"/>
      <c r="N736" s="12"/>
      <c r="O736" s="12"/>
      <c r="P736" s="12"/>
      <c r="Q736" s="12"/>
      <c r="R736" s="12"/>
      <c r="S736" s="12"/>
      <c r="T736" s="13"/>
      <c r="V736" s="12"/>
      <c r="W736" s="12">
        <v>0</v>
      </c>
      <c r="X736" s="7" t="s">
        <v>4829</v>
      </c>
    </row>
    <row r="737" spans="1:34" ht="30.5" thickBot="1" x14ac:dyDescent="0.25">
      <c r="A737" s="8">
        <v>291</v>
      </c>
      <c r="B737" s="9" t="s">
        <v>1042</v>
      </c>
      <c r="C737" s="10" t="s">
        <v>1043</v>
      </c>
      <c r="D737" s="10" t="s">
        <v>41</v>
      </c>
      <c r="E737" s="11">
        <v>0</v>
      </c>
      <c r="F737" s="11">
        <v>1</v>
      </c>
      <c r="G737" s="11"/>
      <c r="H737" s="11"/>
      <c r="I737" s="11">
        <f t="shared" si="1462"/>
        <v>0</v>
      </c>
      <c r="J737" s="11">
        <f t="shared" si="1463"/>
        <v>1</v>
      </c>
      <c r="K737" s="12">
        <v>7339.82</v>
      </c>
      <c r="L737" s="12"/>
      <c r="M737" s="12"/>
      <c r="N737" s="12"/>
      <c r="O737" s="12"/>
      <c r="P737" s="12"/>
      <c r="Q737" s="12"/>
      <c r="R737" s="12"/>
      <c r="S737" s="12"/>
      <c r="T737" s="13"/>
      <c r="V737" s="12"/>
      <c r="W737" s="12">
        <v>0</v>
      </c>
      <c r="X737" s="7" t="s">
        <v>4829</v>
      </c>
    </row>
    <row r="738" spans="1:34" ht="20.5" thickBot="1" x14ac:dyDescent="0.25">
      <c r="A738" s="8">
        <v>292</v>
      </c>
      <c r="B738" s="9" t="s">
        <v>1044</v>
      </c>
      <c r="C738" s="10" t="s">
        <v>1045</v>
      </c>
      <c r="D738" s="10" t="s">
        <v>695</v>
      </c>
      <c r="E738" s="11">
        <v>0</v>
      </c>
      <c r="F738" s="11">
        <v>3</v>
      </c>
      <c r="G738" s="11"/>
      <c r="H738" s="11"/>
      <c r="I738" s="11">
        <f t="shared" si="1462"/>
        <v>0</v>
      </c>
      <c r="J738" s="11">
        <f t="shared" si="1463"/>
        <v>3</v>
      </c>
      <c r="K738" s="12">
        <v>32949.129999999997</v>
      </c>
      <c r="L738" s="12">
        <v>1.08</v>
      </c>
      <c r="M738" s="12">
        <v>3.24</v>
      </c>
      <c r="N738" s="12">
        <v>0</v>
      </c>
      <c r="O738" s="12">
        <v>0</v>
      </c>
      <c r="P738" s="12">
        <v>0</v>
      </c>
      <c r="Q738" s="12">
        <v>0</v>
      </c>
      <c r="R738" s="12">
        <v>0</v>
      </c>
      <c r="S738" s="12">
        <v>0</v>
      </c>
      <c r="T738" s="13">
        <v>0</v>
      </c>
      <c r="V738" s="12">
        <v>1.08</v>
      </c>
      <c r="W738" s="12">
        <v>0</v>
      </c>
    </row>
    <row r="739" spans="1:34" ht="15" thickBot="1" x14ac:dyDescent="0.35">
      <c r="A739" s="58"/>
      <c r="B739" s="59" t="s">
        <v>1046</v>
      </c>
      <c r="C739" s="60" t="s">
        <v>1047</v>
      </c>
      <c r="D739" s="60"/>
      <c r="E739" s="61"/>
      <c r="F739" s="61"/>
      <c r="G739" s="61"/>
      <c r="H739" s="61"/>
      <c r="I739" s="61"/>
      <c r="J739" s="61"/>
      <c r="K739" s="62"/>
      <c r="L739" s="62"/>
      <c r="M739" s="62">
        <v>1068718.1499999999</v>
      </c>
      <c r="N739" s="62">
        <v>19680.232</v>
      </c>
      <c r="O739" s="62">
        <v>831.23942999999997</v>
      </c>
      <c r="P739" s="62">
        <v>0</v>
      </c>
      <c r="Q739" s="62">
        <v>0</v>
      </c>
      <c r="R739" s="62">
        <v>280.95892734</v>
      </c>
      <c r="S739" s="62">
        <v>912.00265301879995</v>
      </c>
      <c r="T739" s="62">
        <v>283.38814145023201</v>
      </c>
      <c r="V739" s="62"/>
      <c r="W739" s="62">
        <v>19681.995999999999</v>
      </c>
    </row>
    <row r="740" spans="1:34" ht="20.5" thickBot="1" x14ac:dyDescent="0.25">
      <c r="A740" s="8">
        <v>293</v>
      </c>
      <c r="B740" s="9" t="s">
        <v>1048</v>
      </c>
      <c r="C740" s="10" t="s">
        <v>1049</v>
      </c>
      <c r="D740" s="10" t="s">
        <v>803</v>
      </c>
      <c r="E740" s="11">
        <v>0</v>
      </c>
      <c r="F740" s="11">
        <v>1</v>
      </c>
      <c r="G740" s="11"/>
      <c r="H740" s="11"/>
      <c r="I740" s="11">
        <f t="shared" si="1462"/>
        <v>0</v>
      </c>
      <c r="J740" s="11">
        <f t="shared" si="1463"/>
        <v>1</v>
      </c>
      <c r="K740" s="12">
        <v>57504.04</v>
      </c>
      <c r="L740" s="12"/>
      <c r="M740" s="12"/>
      <c r="N740" s="12"/>
      <c r="O740" s="12"/>
      <c r="P740" s="12"/>
      <c r="Q740" s="12"/>
      <c r="R740" s="12"/>
      <c r="S740" s="12"/>
      <c r="T740" s="13"/>
      <c r="V740" s="12"/>
      <c r="W740" s="12">
        <v>0</v>
      </c>
    </row>
    <row r="741" spans="1:34" s="85" customFormat="1" ht="20.5" thickBot="1" x14ac:dyDescent="0.4">
      <c r="A741" s="80"/>
      <c r="B741" s="81">
        <v>13010220</v>
      </c>
      <c r="C741" s="82" t="s">
        <v>4938</v>
      </c>
      <c r="D741" s="82" t="s">
        <v>139</v>
      </c>
      <c r="E741" s="83"/>
      <c r="F741" s="83">
        <v>0.14954000000000001</v>
      </c>
      <c r="G741" s="83"/>
      <c r="H741" s="83"/>
      <c r="I741" s="83">
        <f t="shared" si="1462"/>
        <v>0</v>
      </c>
      <c r="J741" s="83">
        <f t="shared" si="1463"/>
        <v>0.14954000000000001</v>
      </c>
      <c r="K741" s="84">
        <v>27000</v>
      </c>
      <c r="L741" s="84">
        <v>27000</v>
      </c>
      <c r="M741" s="84"/>
      <c r="N741" s="84"/>
      <c r="O741" s="84"/>
      <c r="P741" s="84"/>
      <c r="Q741" s="84"/>
      <c r="R741" s="84"/>
      <c r="S741" s="84"/>
      <c r="T741" s="84"/>
      <c r="V741" s="84">
        <v>42200</v>
      </c>
      <c r="W741" s="84"/>
      <c r="X741" s="15">
        <f t="shared" ref="X741" si="1464">V741/L741</f>
        <v>1.5629629629629629</v>
      </c>
      <c r="Y741" s="15">
        <f t="shared" ref="Y741" si="1465">X741-AF741</f>
        <v>1.5373109514241297</v>
      </c>
      <c r="Z741" s="16">
        <f t="shared" ref="Z741" si="1466">K741*Y741</f>
        <v>41507.395688451499</v>
      </c>
      <c r="AA741" s="16">
        <f t="shared" ref="AA741" si="1467">Z741-K741</f>
        <v>14507.395688451499</v>
      </c>
      <c r="AB741" s="16">
        <f t="shared" ref="AB741" si="1468">J741*AA741</f>
        <v>2169.4359512510373</v>
      </c>
      <c r="AC741" s="15">
        <f t="shared" ref="AC741" si="1469">104.584835545197%-100%</f>
        <v>4.5848355451969969E-2</v>
      </c>
      <c r="AD741" s="15">
        <f t="shared" ref="AD741" si="1470">101.199262415129%-100%</f>
        <v>1.1992624151289988E-2</v>
      </c>
      <c r="AE741" s="15">
        <f t="shared" ref="AE741" si="1471">101.911505501324%-100%</f>
        <v>1.9115055013239957E-2</v>
      </c>
      <c r="AF741" s="15">
        <f t="shared" ref="AF741" si="1472">AVERAGE(AC741:AE741)</f>
        <v>2.5652011538833303E-2</v>
      </c>
      <c r="AG741" s="17" t="s">
        <v>4939</v>
      </c>
      <c r="AH741" s="86"/>
    </row>
    <row r="742" spans="1:34" ht="30.5" thickBot="1" x14ac:dyDescent="0.25">
      <c r="A742" s="8">
        <v>294</v>
      </c>
      <c r="B742" s="9" t="s">
        <v>1050</v>
      </c>
      <c r="C742" s="10" t="s">
        <v>1051</v>
      </c>
      <c r="D742" s="10" t="s">
        <v>803</v>
      </c>
      <c r="E742" s="11">
        <v>0</v>
      </c>
      <c r="F742" s="11">
        <v>1</v>
      </c>
      <c r="G742" s="11"/>
      <c r="H742" s="11"/>
      <c r="I742" s="11">
        <f t="shared" si="1462"/>
        <v>0</v>
      </c>
      <c r="J742" s="11">
        <f t="shared" si="1463"/>
        <v>1</v>
      </c>
      <c r="K742" s="12">
        <v>14376.01</v>
      </c>
      <c r="L742" s="12"/>
      <c r="M742" s="12"/>
      <c r="N742" s="12"/>
      <c r="O742" s="12"/>
      <c r="P742" s="12"/>
      <c r="Q742" s="12"/>
      <c r="R742" s="12"/>
      <c r="S742" s="12"/>
      <c r="T742" s="13"/>
      <c r="V742" s="12"/>
      <c r="W742" s="12">
        <v>0</v>
      </c>
    </row>
    <row r="743" spans="1:34" s="85" customFormat="1" ht="20.5" thickBot="1" x14ac:dyDescent="0.4">
      <c r="A743" s="80"/>
      <c r="B743" s="81">
        <v>44983021</v>
      </c>
      <c r="C743" s="82" t="s">
        <v>4936</v>
      </c>
      <c r="D743" s="82"/>
      <c r="E743" s="83"/>
      <c r="F743" s="83">
        <f>F742</f>
        <v>1</v>
      </c>
      <c r="G743" s="83"/>
      <c r="H743" s="83"/>
      <c r="I743" s="83">
        <f t="shared" si="1462"/>
        <v>0</v>
      </c>
      <c r="J743" s="83">
        <f t="shared" si="1463"/>
        <v>1</v>
      </c>
      <c r="K743" s="84">
        <v>5670</v>
      </c>
      <c r="L743" s="84">
        <v>5670</v>
      </c>
      <c r="M743" s="84"/>
      <c r="N743" s="84"/>
      <c r="O743" s="84"/>
      <c r="P743" s="84"/>
      <c r="Q743" s="84"/>
      <c r="R743" s="84"/>
      <c r="S743" s="84"/>
      <c r="T743" s="84"/>
      <c r="V743" s="84">
        <v>6500</v>
      </c>
      <c r="W743" s="84"/>
      <c r="X743" s="15">
        <f t="shared" ref="X743" si="1473">V743/L743</f>
        <v>1.1463844797178131</v>
      </c>
      <c r="Y743" s="15">
        <f t="shared" ref="Y743" si="1474">X743-AF743</f>
        <v>1.1207324681789799</v>
      </c>
      <c r="Z743" s="16">
        <f t="shared" ref="Z743" si="1475">K743*Y743</f>
        <v>6354.553094574816</v>
      </c>
      <c r="AA743" s="16">
        <f t="shared" ref="AA743" si="1476">Z743-K743</f>
        <v>684.55309457481599</v>
      </c>
      <c r="AB743" s="16">
        <f t="shared" ref="AB743" si="1477">J743*AA743</f>
        <v>684.55309457481599</v>
      </c>
      <c r="AC743" s="15">
        <f t="shared" ref="AC743" si="1478">104.584835545197%-100%</f>
        <v>4.5848355451969969E-2</v>
      </c>
      <c r="AD743" s="15">
        <f t="shared" ref="AD743" si="1479">101.199262415129%-100%</f>
        <v>1.1992624151289988E-2</v>
      </c>
      <c r="AE743" s="15">
        <f t="shared" ref="AE743" si="1480">101.911505501324%-100%</f>
        <v>1.9115055013239957E-2</v>
      </c>
      <c r="AF743" s="15">
        <f t="shared" ref="AF743" si="1481">AVERAGE(AC743:AE743)</f>
        <v>2.5652011538833303E-2</v>
      </c>
      <c r="AG743" s="17" t="s">
        <v>4937</v>
      </c>
      <c r="AH743" s="86"/>
    </row>
    <row r="744" spans="1:34" ht="20.5" thickBot="1" x14ac:dyDescent="0.25">
      <c r="A744" s="8">
        <v>295</v>
      </c>
      <c r="B744" s="9" t="s">
        <v>1052</v>
      </c>
      <c r="C744" s="10" t="s">
        <v>1053</v>
      </c>
      <c r="D744" s="10" t="s">
        <v>803</v>
      </c>
      <c r="E744" s="11">
        <v>0</v>
      </c>
      <c r="F744" s="11">
        <v>1</v>
      </c>
      <c r="G744" s="11"/>
      <c r="H744" s="11"/>
      <c r="I744" s="11">
        <f t="shared" si="1462"/>
        <v>0</v>
      </c>
      <c r="J744" s="11">
        <f t="shared" si="1463"/>
        <v>1</v>
      </c>
      <c r="K744" s="12">
        <v>147210.35</v>
      </c>
      <c r="L744" s="12"/>
      <c r="M744" s="12"/>
      <c r="N744" s="12"/>
      <c r="O744" s="12"/>
      <c r="P744" s="12"/>
      <c r="Q744" s="12"/>
      <c r="R744" s="12"/>
      <c r="S744" s="12"/>
      <c r="T744" s="13"/>
      <c r="V744" s="12"/>
      <c r="W744" s="12">
        <v>0</v>
      </c>
    </row>
    <row r="745" spans="1:34" s="85" customFormat="1" ht="20.5" thickBot="1" x14ac:dyDescent="0.4">
      <c r="A745" s="80"/>
      <c r="B745" s="81">
        <v>13010220</v>
      </c>
      <c r="C745" s="82" t="s">
        <v>4938</v>
      </c>
      <c r="D745" s="82" t="s">
        <v>139</v>
      </c>
      <c r="E745" s="83"/>
      <c r="F745" s="83">
        <v>0.29494999999999999</v>
      </c>
      <c r="G745" s="83"/>
      <c r="H745" s="83"/>
      <c r="I745" s="83">
        <f t="shared" si="1462"/>
        <v>0</v>
      </c>
      <c r="J745" s="83">
        <f t="shared" si="1463"/>
        <v>0.29494999999999999</v>
      </c>
      <c r="K745" s="84">
        <v>27000</v>
      </c>
      <c r="L745" s="84">
        <v>27000</v>
      </c>
      <c r="M745" s="84"/>
      <c r="N745" s="84"/>
      <c r="O745" s="84"/>
      <c r="P745" s="84"/>
      <c r="Q745" s="84"/>
      <c r="R745" s="84"/>
      <c r="S745" s="84"/>
      <c r="T745" s="84"/>
      <c r="V745" s="84">
        <v>42200</v>
      </c>
      <c r="W745" s="84"/>
      <c r="X745" s="15">
        <f t="shared" ref="X745" si="1482">V745/L745</f>
        <v>1.5629629629629629</v>
      </c>
      <c r="Y745" s="15">
        <f t="shared" ref="Y745" si="1483">X745-AF745</f>
        <v>1.5373109514241297</v>
      </c>
      <c r="Z745" s="16">
        <f t="shared" ref="Z745" si="1484">K745*Y745</f>
        <v>41507.395688451499</v>
      </c>
      <c r="AA745" s="16">
        <f t="shared" ref="AA745" si="1485">Z745-K745</f>
        <v>14507.395688451499</v>
      </c>
      <c r="AB745" s="16">
        <f t="shared" ref="AB745" si="1486">J745*AA745</f>
        <v>4278.9563583087693</v>
      </c>
      <c r="AC745" s="15">
        <f t="shared" ref="AC745" si="1487">104.584835545197%-100%</f>
        <v>4.5848355451969969E-2</v>
      </c>
      <c r="AD745" s="15">
        <f t="shared" ref="AD745" si="1488">101.199262415129%-100%</f>
        <v>1.1992624151289988E-2</v>
      </c>
      <c r="AE745" s="15">
        <f t="shared" ref="AE745" si="1489">101.911505501324%-100%</f>
        <v>1.9115055013239957E-2</v>
      </c>
      <c r="AF745" s="15">
        <f t="shared" ref="AF745" si="1490">AVERAGE(AC745:AE745)</f>
        <v>2.5652011538833303E-2</v>
      </c>
      <c r="AG745" s="17" t="s">
        <v>4939</v>
      </c>
      <c r="AH745" s="86"/>
    </row>
    <row r="746" spans="1:34" ht="15" thickBot="1" x14ac:dyDescent="0.25">
      <c r="A746" s="8">
        <v>296</v>
      </c>
      <c r="B746" s="9" t="s">
        <v>1054</v>
      </c>
      <c r="C746" s="10" t="s">
        <v>1055</v>
      </c>
      <c r="D746" s="10" t="s">
        <v>803</v>
      </c>
      <c r="E746" s="11">
        <v>0</v>
      </c>
      <c r="F746" s="11">
        <v>3</v>
      </c>
      <c r="G746" s="11"/>
      <c r="H746" s="11"/>
      <c r="I746" s="11">
        <f t="shared" si="1462"/>
        <v>0</v>
      </c>
      <c r="J746" s="11">
        <f t="shared" si="1463"/>
        <v>3</v>
      </c>
      <c r="K746" s="12">
        <v>1725.12</v>
      </c>
      <c r="L746" s="12"/>
      <c r="M746" s="12">
        <v>5175.3599999999997</v>
      </c>
      <c r="N746" s="12">
        <v>0</v>
      </c>
      <c r="O746" s="12">
        <v>0</v>
      </c>
      <c r="P746" s="12">
        <v>0</v>
      </c>
      <c r="Q746" s="12">
        <v>0</v>
      </c>
      <c r="R746" s="12">
        <v>0</v>
      </c>
      <c r="S746" s="12">
        <v>0</v>
      </c>
      <c r="T746" s="13">
        <v>0</v>
      </c>
      <c r="V746" s="12"/>
      <c r="W746" s="12">
        <v>0</v>
      </c>
    </row>
    <row r="747" spans="1:34" ht="15" thickBot="1" x14ac:dyDescent="0.25">
      <c r="A747" s="8">
        <v>297</v>
      </c>
      <c r="B747" s="9" t="s">
        <v>1056</v>
      </c>
      <c r="C747" s="10" t="s">
        <v>1057</v>
      </c>
      <c r="D747" s="10" t="s">
        <v>803</v>
      </c>
      <c r="E747" s="11">
        <v>0</v>
      </c>
      <c r="F747" s="11">
        <v>2</v>
      </c>
      <c r="G747" s="11"/>
      <c r="H747" s="11"/>
      <c r="I747" s="11">
        <f t="shared" si="1462"/>
        <v>0</v>
      </c>
      <c r="J747" s="11">
        <f t="shared" si="1463"/>
        <v>2</v>
      </c>
      <c r="K747" s="12">
        <v>28752.02</v>
      </c>
      <c r="L747" s="12"/>
      <c r="M747" s="12"/>
      <c r="N747" s="12"/>
      <c r="O747" s="12"/>
      <c r="P747" s="12"/>
      <c r="Q747" s="12"/>
      <c r="R747" s="12"/>
      <c r="S747" s="12"/>
      <c r="T747" s="13"/>
      <c r="V747" s="12"/>
      <c r="W747" s="12">
        <v>0</v>
      </c>
    </row>
    <row r="748" spans="1:34" s="85" customFormat="1" ht="20.5" thickBot="1" x14ac:dyDescent="0.4">
      <c r="A748" s="80"/>
      <c r="B748" s="81">
        <v>14550236</v>
      </c>
      <c r="C748" s="82" t="s">
        <v>4943</v>
      </c>
      <c r="D748" s="82" t="s">
        <v>139</v>
      </c>
      <c r="E748" s="83"/>
      <c r="F748" s="83">
        <f>2*0.11686</f>
        <v>0.23372000000000001</v>
      </c>
      <c r="G748" s="83"/>
      <c r="H748" s="83"/>
      <c r="I748" s="83">
        <f t="shared" si="1462"/>
        <v>0</v>
      </c>
      <c r="J748" s="83">
        <f t="shared" si="1463"/>
        <v>0.23372000000000001</v>
      </c>
      <c r="K748" s="84">
        <v>29100</v>
      </c>
      <c r="L748" s="84">
        <v>29100</v>
      </c>
      <c r="M748" s="84"/>
      <c r="N748" s="84"/>
      <c r="O748" s="84"/>
      <c r="P748" s="84"/>
      <c r="Q748" s="84"/>
      <c r="R748" s="84"/>
      <c r="S748" s="84"/>
      <c r="T748" s="84"/>
      <c r="V748" s="84">
        <v>54700</v>
      </c>
      <c r="W748" s="84"/>
      <c r="X748" s="15">
        <f t="shared" ref="X748" si="1491">V748/L748</f>
        <v>1.8797250859106529</v>
      </c>
      <c r="Y748" s="15">
        <f t="shared" ref="Y748" si="1492">X748-AF748</f>
        <v>1.8540730743718197</v>
      </c>
      <c r="Z748" s="16">
        <f t="shared" ref="Z748" si="1493">K748*Y748</f>
        <v>53953.526464219955</v>
      </c>
      <c r="AA748" s="16">
        <f t="shared" ref="AA748" si="1494">Z748-K748</f>
        <v>24853.526464219955</v>
      </c>
      <c r="AB748" s="16">
        <f t="shared" ref="AB748" si="1495">J748*AA748</f>
        <v>5808.7662052174883</v>
      </c>
      <c r="AC748" s="15">
        <f t="shared" ref="AC748" si="1496">104.584835545197%-100%</f>
        <v>4.5848355451969969E-2</v>
      </c>
      <c r="AD748" s="15">
        <f t="shared" ref="AD748" si="1497">101.199262415129%-100%</f>
        <v>1.1992624151289988E-2</v>
      </c>
      <c r="AE748" s="15">
        <f t="shared" ref="AE748" si="1498">101.911505501324%-100%</f>
        <v>1.9115055013239957E-2</v>
      </c>
      <c r="AF748" s="15">
        <f t="shared" ref="AF748" si="1499">AVERAGE(AC748:AE748)</f>
        <v>2.5652011538833303E-2</v>
      </c>
      <c r="AG748" s="17" t="s">
        <v>4940</v>
      </c>
      <c r="AH748" s="86"/>
    </row>
    <row r="749" spans="1:34" ht="30.5" thickBot="1" x14ac:dyDescent="0.25">
      <c r="A749" s="8">
        <v>298</v>
      </c>
      <c r="B749" s="9" t="s">
        <v>1058</v>
      </c>
      <c r="C749" s="10" t="s">
        <v>1059</v>
      </c>
      <c r="D749" s="10" t="s">
        <v>803</v>
      </c>
      <c r="E749" s="11">
        <v>0</v>
      </c>
      <c r="F749" s="11">
        <v>2</v>
      </c>
      <c r="G749" s="11"/>
      <c r="H749" s="11"/>
      <c r="I749" s="11">
        <f t="shared" si="1462"/>
        <v>0</v>
      </c>
      <c r="J749" s="11">
        <f t="shared" si="1463"/>
        <v>2</v>
      </c>
      <c r="K749" s="12">
        <v>4600.32</v>
      </c>
      <c r="L749" s="12"/>
      <c r="M749" s="12">
        <v>9200.64</v>
      </c>
      <c r="N749" s="12">
        <v>0</v>
      </c>
      <c r="O749" s="12">
        <v>0</v>
      </c>
      <c r="P749" s="12">
        <v>0</v>
      </c>
      <c r="Q749" s="12">
        <v>0</v>
      </c>
      <c r="R749" s="12">
        <v>0</v>
      </c>
      <c r="S749" s="12">
        <v>0</v>
      </c>
      <c r="T749" s="13">
        <v>0</v>
      </c>
      <c r="V749" s="12"/>
      <c r="W749" s="12">
        <v>0</v>
      </c>
    </row>
    <row r="750" spans="1:34" ht="30.5" thickBot="1" x14ac:dyDescent="0.25">
      <c r="A750" s="8">
        <v>299</v>
      </c>
      <c r="B750" s="9" t="s">
        <v>1060</v>
      </c>
      <c r="C750" s="10" t="s">
        <v>1061</v>
      </c>
      <c r="D750" s="10" t="s">
        <v>803</v>
      </c>
      <c r="E750" s="11">
        <v>0</v>
      </c>
      <c r="F750" s="11">
        <v>2</v>
      </c>
      <c r="G750" s="11"/>
      <c r="H750" s="11"/>
      <c r="I750" s="11">
        <f t="shared" si="1462"/>
        <v>0</v>
      </c>
      <c r="J750" s="11">
        <f t="shared" si="1463"/>
        <v>2</v>
      </c>
      <c r="K750" s="12">
        <v>28752.02</v>
      </c>
      <c r="L750" s="12"/>
      <c r="M750" s="12"/>
      <c r="N750" s="12"/>
      <c r="O750" s="12"/>
      <c r="P750" s="12"/>
      <c r="Q750" s="12"/>
      <c r="R750" s="12"/>
      <c r="S750" s="12"/>
      <c r="T750" s="13"/>
      <c r="V750" s="12"/>
      <c r="W750" s="12">
        <v>0</v>
      </c>
    </row>
    <row r="751" spans="1:34" s="85" customFormat="1" ht="20.5" thickBot="1" x14ac:dyDescent="0.4">
      <c r="A751" s="80"/>
      <c r="B751" s="81">
        <v>13010508</v>
      </c>
      <c r="C751" s="82" t="s">
        <v>4941</v>
      </c>
      <c r="D751" s="82" t="s">
        <v>139</v>
      </c>
      <c r="E751" s="83"/>
      <c r="F751" s="83">
        <f>2*0.065</f>
        <v>0.13</v>
      </c>
      <c r="G751" s="83"/>
      <c r="H751" s="83"/>
      <c r="I751" s="83">
        <f t="shared" si="1462"/>
        <v>0</v>
      </c>
      <c r="J751" s="83">
        <f t="shared" si="1463"/>
        <v>0.13</v>
      </c>
      <c r="K751" s="84">
        <v>30800</v>
      </c>
      <c r="L751" s="84">
        <v>30800</v>
      </c>
      <c r="M751" s="84"/>
      <c r="N751" s="84"/>
      <c r="O751" s="84"/>
      <c r="P751" s="84"/>
      <c r="Q751" s="84"/>
      <c r="R751" s="84"/>
      <c r="S751" s="84"/>
      <c r="T751" s="84"/>
      <c r="V751" s="84">
        <v>45000</v>
      </c>
      <c r="W751" s="84"/>
      <c r="X751" s="15">
        <f t="shared" ref="X751" si="1500">V751/L751</f>
        <v>1.4610389610389611</v>
      </c>
      <c r="Y751" s="15">
        <f t="shared" ref="Y751" si="1501">X751-AF751</f>
        <v>1.4353869495001279</v>
      </c>
      <c r="Z751" s="16">
        <f t="shared" ref="Z751" si="1502">K751*Y751</f>
        <v>44209.918044603939</v>
      </c>
      <c r="AA751" s="16">
        <f t="shared" ref="AA751" si="1503">Z751-K751</f>
        <v>13409.918044603939</v>
      </c>
      <c r="AB751" s="16">
        <f t="shared" ref="AB751" si="1504">J751*AA751</f>
        <v>1743.2893457985122</v>
      </c>
      <c r="AC751" s="15">
        <f t="shared" ref="AC751:AC753" si="1505">104.584835545197%-100%</f>
        <v>4.5848355451969969E-2</v>
      </c>
      <c r="AD751" s="15">
        <f t="shared" ref="AD751:AD753" si="1506">101.199262415129%-100%</f>
        <v>1.1992624151289988E-2</v>
      </c>
      <c r="AE751" s="15">
        <f t="shared" ref="AE751:AE753" si="1507">101.911505501324%-100%</f>
        <v>1.9115055013239957E-2</v>
      </c>
      <c r="AF751" s="15">
        <f t="shared" ref="AF751" si="1508">AVERAGE(AC751:AE751)</f>
        <v>2.5652011538833303E-2</v>
      </c>
      <c r="AG751" s="17" t="s">
        <v>4942</v>
      </c>
      <c r="AH751" s="86"/>
    </row>
    <row r="752" spans="1:34" ht="30.5" thickBot="1" x14ac:dyDescent="0.25">
      <c r="A752" s="8">
        <v>300</v>
      </c>
      <c r="B752" s="9" t="s">
        <v>1062</v>
      </c>
      <c r="C752" s="10" t="s">
        <v>1061</v>
      </c>
      <c r="D752" s="10" t="s">
        <v>803</v>
      </c>
      <c r="E752" s="11">
        <v>0</v>
      </c>
      <c r="F752" s="11">
        <v>2</v>
      </c>
      <c r="G752" s="11"/>
      <c r="H752" s="11"/>
      <c r="I752" s="11">
        <f t="shared" si="1462"/>
        <v>0</v>
      </c>
      <c r="J752" s="11">
        <f t="shared" si="1463"/>
        <v>2</v>
      </c>
      <c r="K752" s="12">
        <v>28752.02</v>
      </c>
      <c r="L752" s="12"/>
      <c r="M752" s="12"/>
      <c r="N752" s="12"/>
      <c r="O752" s="12"/>
      <c r="P752" s="12"/>
      <c r="Q752" s="12"/>
      <c r="R752" s="12"/>
      <c r="S752" s="12"/>
      <c r="T752" s="13"/>
      <c r="V752" s="12"/>
      <c r="W752" s="12">
        <v>0</v>
      </c>
    </row>
    <row r="753" spans="1:34" s="85" customFormat="1" ht="20.5" thickBot="1" x14ac:dyDescent="0.4">
      <c r="A753" s="80"/>
      <c r="B753" s="81">
        <v>13010508</v>
      </c>
      <c r="C753" s="82" t="s">
        <v>4941</v>
      </c>
      <c r="D753" s="82" t="s">
        <v>139</v>
      </c>
      <c r="E753" s="83"/>
      <c r="F753" s="83">
        <f>2*0.065</f>
        <v>0.13</v>
      </c>
      <c r="G753" s="83"/>
      <c r="H753" s="83"/>
      <c r="I753" s="83">
        <f t="shared" si="1462"/>
        <v>0</v>
      </c>
      <c r="J753" s="83">
        <f t="shared" si="1463"/>
        <v>0.13</v>
      </c>
      <c r="K753" s="84">
        <v>30800</v>
      </c>
      <c r="L753" s="84">
        <v>30800</v>
      </c>
      <c r="M753" s="84"/>
      <c r="N753" s="84"/>
      <c r="O753" s="84"/>
      <c r="P753" s="84"/>
      <c r="Q753" s="84"/>
      <c r="R753" s="84"/>
      <c r="S753" s="84"/>
      <c r="T753" s="84"/>
      <c r="V753" s="84">
        <v>45000</v>
      </c>
      <c r="W753" s="84"/>
      <c r="X753" s="15">
        <f t="shared" ref="X753" si="1509">V753/L753</f>
        <v>1.4610389610389611</v>
      </c>
      <c r="Y753" s="15">
        <f t="shared" ref="Y753" si="1510">X753-AF753</f>
        <v>1.4353869495001279</v>
      </c>
      <c r="Z753" s="16">
        <f t="shared" ref="Z753" si="1511">K753*Y753</f>
        <v>44209.918044603939</v>
      </c>
      <c r="AA753" s="16">
        <f t="shared" ref="AA753" si="1512">Z753-K753</f>
        <v>13409.918044603939</v>
      </c>
      <c r="AB753" s="16">
        <f t="shared" ref="AB753" si="1513">J753*AA753</f>
        <v>1743.2893457985122</v>
      </c>
      <c r="AC753" s="15">
        <f t="shared" si="1505"/>
        <v>4.5848355451969969E-2</v>
      </c>
      <c r="AD753" s="15">
        <f t="shared" si="1506"/>
        <v>1.1992624151289988E-2</v>
      </c>
      <c r="AE753" s="15">
        <f t="shared" si="1507"/>
        <v>1.9115055013239957E-2</v>
      </c>
      <c r="AF753" s="15">
        <f t="shared" ref="AF753" si="1514">AVERAGE(AC753:AE753)</f>
        <v>2.5652011538833303E-2</v>
      </c>
      <c r="AG753" s="17" t="s">
        <v>4942</v>
      </c>
      <c r="AH753" s="86"/>
    </row>
    <row r="754" spans="1:34" ht="30.5" thickBot="1" x14ac:dyDescent="0.25">
      <c r="A754" s="8">
        <v>301</v>
      </c>
      <c r="B754" s="9" t="s">
        <v>1063</v>
      </c>
      <c r="C754" s="10" t="s">
        <v>1064</v>
      </c>
      <c r="D754" s="10" t="s">
        <v>803</v>
      </c>
      <c r="E754" s="11">
        <v>0</v>
      </c>
      <c r="F754" s="11">
        <v>1</v>
      </c>
      <c r="G754" s="11"/>
      <c r="H754" s="11"/>
      <c r="I754" s="11">
        <f t="shared" si="1462"/>
        <v>0</v>
      </c>
      <c r="J754" s="11">
        <f t="shared" si="1463"/>
        <v>1</v>
      </c>
      <c r="K754" s="12">
        <v>91373.92</v>
      </c>
      <c r="L754" s="12"/>
      <c r="M754" s="12">
        <v>91373.92</v>
      </c>
      <c r="N754" s="12">
        <v>0</v>
      </c>
      <c r="O754" s="12">
        <v>0</v>
      </c>
      <c r="P754" s="12">
        <v>0</v>
      </c>
      <c r="Q754" s="12">
        <v>0</v>
      </c>
      <c r="R754" s="12">
        <v>0</v>
      </c>
      <c r="S754" s="12">
        <v>0</v>
      </c>
      <c r="T754" s="13">
        <v>0</v>
      </c>
      <c r="V754" s="12"/>
      <c r="W754" s="12">
        <v>0</v>
      </c>
    </row>
    <row r="755" spans="1:34" ht="15" thickBot="1" x14ac:dyDescent="0.25">
      <c r="A755" s="8">
        <v>302</v>
      </c>
      <c r="B755" s="9" t="s">
        <v>1065</v>
      </c>
      <c r="C755" s="10" t="s">
        <v>1066</v>
      </c>
      <c r="D755" s="10" t="s">
        <v>38</v>
      </c>
      <c r="E755" s="11">
        <v>0</v>
      </c>
      <c r="F755" s="11">
        <v>11.942</v>
      </c>
      <c r="G755" s="11"/>
      <c r="H755" s="11"/>
      <c r="I755" s="11">
        <f t="shared" si="1462"/>
        <v>0</v>
      </c>
      <c r="J755" s="11">
        <f t="shared" si="1463"/>
        <v>11.942</v>
      </c>
      <c r="K755" s="12">
        <v>511.79</v>
      </c>
      <c r="L755" s="12">
        <v>54.59</v>
      </c>
      <c r="M755" s="12">
        <v>651.91</v>
      </c>
      <c r="N755" s="12">
        <v>0</v>
      </c>
      <c r="O755" s="12">
        <v>234.83942999999999</v>
      </c>
      <c r="P755" s="12">
        <v>0</v>
      </c>
      <c r="Q755" s="12">
        <v>0</v>
      </c>
      <c r="R755" s="12">
        <v>79.375727339999997</v>
      </c>
      <c r="S755" s="12">
        <v>257.6564290188</v>
      </c>
      <c r="T755" s="13">
        <v>80.062022090232006</v>
      </c>
      <c r="V755" s="12">
        <v>63.01</v>
      </c>
      <c r="W755" s="12">
        <v>0</v>
      </c>
    </row>
    <row r="756" spans="1:34" ht="20" x14ac:dyDescent="0.2">
      <c r="A756" s="2">
        <v>303</v>
      </c>
      <c r="B756" s="3" t="s">
        <v>1067</v>
      </c>
      <c r="C756" s="4" t="s">
        <v>1068</v>
      </c>
      <c r="D756" s="4" t="s">
        <v>38</v>
      </c>
      <c r="E756" s="5">
        <v>0</v>
      </c>
      <c r="F756" s="5">
        <v>1.665</v>
      </c>
      <c r="G756" s="5"/>
      <c r="H756" s="5"/>
      <c r="I756" s="5">
        <f t="shared" si="1462"/>
        <v>0</v>
      </c>
      <c r="J756" s="5">
        <f t="shared" si="1463"/>
        <v>1.665</v>
      </c>
      <c r="K756" s="6">
        <v>5418.19</v>
      </c>
      <c r="L756" s="6"/>
      <c r="M756" s="6">
        <v>6924.78</v>
      </c>
      <c r="N756" s="6">
        <v>0</v>
      </c>
      <c r="O756" s="6">
        <v>0</v>
      </c>
      <c r="P756" s="6">
        <v>0</v>
      </c>
      <c r="Q756" s="6">
        <v>0</v>
      </c>
      <c r="R756" s="6">
        <v>0</v>
      </c>
      <c r="S756" s="6">
        <v>0</v>
      </c>
      <c r="T756" s="6">
        <v>0</v>
      </c>
      <c r="V756" s="6"/>
      <c r="W756" s="6">
        <v>0</v>
      </c>
      <c r="X756" s="15">
        <f>X757</f>
        <v>1.1550218340611353</v>
      </c>
      <c r="Y756" s="15">
        <f>Y757</f>
        <v>1.1293698225223021</v>
      </c>
      <c r="Z756" s="16">
        <f t="shared" ref="Z756" si="1515">K756*Y756</f>
        <v>6119.1402786921117</v>
      </c>
      <c r="AA756" s="16">
        <f t="shared" ref="AA756" si="1516">Z756-K756</f>
        <v>700.95027869211208</v>
      </c>
      <c r="AB756" s="16">
        <f t="shared" ref="AB756" si="1517">J756*AA756</f>
        <v>1167.0822140223665</v>
      </c>
      <c r="AC756" s="15"/>
      <c r="AD756" s="15"/>
      <c r="AE756" s="15"/>
      <c r="AF756" s="15"/>
      <c r="AG756" s="17" t="s">
        <v>4821</v>
      </c>
    </row>
    <row r="757" spans="1:34" x14ac:dyDescent="0.2">
      <c r="A757" s="63"/>
      <c r="B757" s="64">
        <v>69752030</v>
      </c>
      <c r="C757" s="65" t="s">
        <v>4819</v>
      </c>
      <c r="D757" s="65" t="s">
        <v>38</v>
      </c>
      <c r="E757" s="66">
        <v>0.21479000000000001</v>
      </c>
      <c r="F757" s="66">
        <f>F756</f>
        <v>1.665</v>
      </c>
      <c r="G757" s="66"/>
      <c r="H757" s="66"/>
      <c r="I757" s="66">
        <f t="shared" si="1462"/>
        <v>0</v>
      </c>
      <c r="J757" s="66">
        <f t="shared" si="1463"/>
        <v>1.665</v>
      </c>
      <c r="K757" s="1"/>
      <c r="L757" s="1">
        <v>4580</v>
      </c>
      <c r="M757" s="1">
        <v>1044.845955</v>
      </c>
      <c r="N757" s="1">
        <v>1044.845955</v>
      </c>
      <c r="O757" s="1"/>
      <c r="P757" s="1"/>
      <c r="Q757" s="1"/>
      <c r="R757" s="1"/>
      <c r="S757" s="1"/>
      <c r="T757" s="1"/>
      <c r="V757" s="1">
        <v>5290</v>
      </c>
      <c r="W757" s="1">
        <v>1378.3074300000001</v>
      </c>
      <c r="X757" s="15">
        <f t="shared" ref="X757" si="1518">V757/L757</f>
        <v>1.1550218340611353</v>
      </c>
      <c r="Y757" s="15">
        <f t="shared" ref="Y757" si="1519">X757-AF757</f>
        <v>1.1293698225223021</v>
      </c>
      <c r="Z757" s="16"/>
      <c r="AA757" s="16"/>
      <c r="AB757" s="16"/>
      <c r="AC757" s="15">
        <f t="shared" ref="AC757" si="1520">104.584835545197%-100%</f>
        <v>4.5848355451969969E-2</v>
      </c>
      <c r="AD757" s="15">
        <f t="shared" ref="AD757" si="1521">101.199262415129%-100%</f>
        <v>1.1992624151289988E-2</v>
      </c>
      <c r="AE757" s="15">
        <f t="shared" ref="AE757" si="1522">101.911505501324%-100%</f>
        <v>1.9115055013239957E-2</v>
      </c>
      <c r="AF757" s="15">
        <f t="shared" ref="AF757" si="1523">AVERAGE(AC757:AE757)</f>
        <v>2.5652011538833303E-2</v>
      </c>
      <c r="AG757" s="17" t="s">
        <v>4820</v>
      </c>
      <c r="AH757" s="21"/>
    </row>
    <row r="758" spans="1:34" ht="20" x14ac:dyDescent="0.2">
      <c r="A758" s="2">
        <v>304</v>
      </c>
      <c r="B758" s="3" t="s">
        <v>1069</v>
      </c>
      <c r="C758" s="4" t="s">
        <v>1070</v>
      </c>
      <c r="D758" s="4" t="s">
        <v>38</v>
      </c>
      <c r="E758" s="5">
        <v>0</v>
      </c>
      <c r="F758" s="5">
        <v>10.276999999999999</v>
      </c>
      <c r="G758" s="5"/>
      <c r="H758" s="5"/>
      <c r="I758" s="5">
        <f t="shared" si="1462"/>
        <v>0</v>
      </c>
      <c r="J758" s="5">
        <f t="shared" si="1463"/>
        <v>10.276999999999999</v>
      </c>
      <c r="K758" s="6">
        <v>4547.18</v>
      </c>
      <c r="L758" s="6"/>
      <c r="M758" s="6">
        <v>6924.78</v>
      </c>
      <c r="N758" s="6">
        <v>0</v>
      </c>
      <c r="O758" s="6">
        <v>0</v>
      </c>
      <c r="P758" s="6">
        <v>0</v>
      </c>
      <c r="Q758" s="6">
        <v>0</v>
      </c>
      <c r="R758" s="6">
        <v>0</v>
      </c>
      <c r="S758" s="6">
        <v>0</v>
      </c>
      <c r="T758" s="6">
        <v>0</v>
      </c>
      <c r="V758" s="6"/>
      <c r="W758" s="6">
        <v>0</v>
      </c>
      <c r="X758" s="15">
        <f>X759</f>
        <v>1.1502890173410405</v>
      </c>
      <c r="Y758" s="15">
        <f>Y759</f>
        <v>1.1246370058022073</v>
      </c>
      <c r="Z758" s="16">
        <f t="shared" ref="Z758" si="1524">K758*Y758</f>
        <v>5113.9269000436816</v>
      </c>
      <c r="AA758" s="16">
        <f t="shared" ref="AA758" si="1525">Z758-K758</f>
        <v>566.74690004368131</v>
      </c>
      <c r="AB758" s="16">
        <f t="shared" ref="AB758" si="1526">J758*AA758</f>
        <v>5824.4578917489125</v>
      </c>
      <c r="AC758" s="15"/>
      <c r="AD758" s="15"/>
      <c r="AE758" s="15"/>
      <c r="AF758" s="15"/>
      <c r="AG758" s="17" t="s">
        <v>4824</v>
      </c>
    </row>
    <row r="759" spans="1:34" ht="15" thickBot="1" x14ac:dyDescent="0.25">
      <c r="A759" s="63"/>
      <c r="B759" s="64">
        <v>69752110</v>
      </c>
      <c r="C759" s="65" t="s">
        <v>4822</v>
      </c>
      <c r="D759" s="65" t="s">
        <v>38</v>
      </c>
      <c r="E759" s="66">
        <v>0.21479000000000001</v>
      </c>
      <c r="F759" s="66">
        <f>F758</f>
        <v>10.276999999999999</v>
      </c>
      <c r="G759" s="66"/>
      <c r="H759" s="66"/>
      <c r="I759" s="66">
        <f t="shared" si="1462"/>
        <v>0</v>
      </c>
      <c r="J759" s="66">
        <f t="shared" si="1463"/>
        <v>10.276999999999999</v>
      </c>
      <c r="K759" s="1"/>
      <c r="L759" s="1">
        <v>1730</v>
      </c>
      <c r="M759" s="1">
        <v>1044.845955</v>
      </c>
      <c r="N759" s="1">
        <v>1044.845955</v>
      </c>
      <c r="O759" s="1"/>
      <c r="P759" s="1"/>
      <c r="Q759" s="1"/>
      <c r="R759" s="1"/>
      <c r="S759" s="1"/>
      <c r="T759" s="1"/>
      <c r="V759" s="1">
        <v>1990</v>
      </c>
      <c r="W759" s="1">
        <v>1378.3074300000001</v>
      </c>
      <c r="X759" s="15">
        <f t="shared" ref="X759" si="1527">V759/L759</f>
        <v>1.1502890173410405</v>
      </c>
      <c r="Y759" s="15">
        <f t="shared" ref="Y759" si="1528">X759-AF759</f>
        <v>1.1246370058022073</v>
      </c>
      <c r="Z759" s="16"/>
      <c r="AA759" s="16"/>
      <c r="AB759" s="16"/>
      <c r="AC759" s="15">
        <f t="shared" ref="AC759" si="1529">104.584835545197%-100%</f>
        <v>4.5848355451969969E-2</v>
      </c>
      <c r="AD759" s="15">
        <f t="shared" ref="AD759" si="1530">101.199262415129%-100%</f>
        <v>1.1992624151289988E-2</v>
      </c>
      <c r="AE759" s="15">
        <f t="shared" ref="AE759" si="1531">101.911505501324%-100%</f>
        <v>1.9115055013239957E-2</v>
      </c>
      <c r="AF759" s="15">
        <f t="shared" ref="AF759" si="1532">AVERAGE(AC759:AE759)</f>
        <v>2.5652011538833303E-2</v>
      </c>
      <c r="AG759" s="17" t="s">
        <v>4823</v>
      </c>
      <c r="AH759" s="21"/>
    </row>
    <row r="760" spans="1:34" ht="30.5" thickBot="1" x14ac:dyDescent="0.25">
      <c r="A760" s="8">
        <v>305</v>
      </c>
      <c r="B760" s="9" t="s">
        <v>1071</v>
      </c>
      <c r="C760" s="10" t="s">
        <v>1072</v>
      </c>
      <c r="D760" s="10" t="s">
        <v>803</v>
      </c>
      <c r="E760" s="11">
        <v>0</v>
      </c>
      <c r="F760" s="11">
        <v>1</v>
      </c>
      <c r="G760" s="11"/>
      <c r="H760" s="11"/>
      <c r="I760" s="11">
        <f t="shared" si="1462"/>
        <v>0</v>
      </c>
      <c r="J760" s="11">
        <f t="shared" si="1463"/>
        <v>1</v>
      </c>
      <c r="K760" s="12">
        <v>89217.71</v>
      </c>
      <c r="L760" s="12"/>
      <c r="M760" s="12"/>
      <c r="N760" s="12"/>
      <c r="O760" s="12"/>
      <c r="P760" s="12"/>
      <c r="Q760" s="12"/>
      <c r="R760" s="12"/>
      <c r="S760" s="12"/>
      <c r="T760" s="13"/>
      <c r="V760" s="12"/>
      <c r="W760" s="12">
        <v>0</v>
      </c>
      <c r="Y760" s="21"/>
    </row>
    <row r="761" spans="1:34" ht="15" thickBot="1" x14ac:dyDescent="0.25">
      <c r="A761" s="63"/>
      <c r="B761" s="64"/>
      <c r="C761" s="65"/>
      <c r="D761" s="65"/>
      <c r="E761" s="66"/>
      <c r="F761" s="66">
        <v>1</v>
      </c>
      <c r="G761" s="66"/>
      <c r="H761" s="66"/>
      <c r="I761" s="66">
        <f t="shared" si="1462"/>
        <v>0</v>
      </c>
      <c r="J761" s="66">
        <f t="shared" si="1463"/>
        <v>1</v>
      </c>
      <c r="K761" s="1">
        <v>70683</v>
      </c>
      <c r="L761" s="1">
        <v>70683</v>
      </c>
      <c r="M761" s="1"/>
      <c r="N761" s="1"/>
      <c r="O761" s="1"/>
      <c r="P761" s="1"/>
      <c r="Q761" s="1"/>
      <c r="R761" s="1"/>
      <c r="S761" s="1"/>
      <c r="T761" s="1"/>
      <c r="V761" s="1">
        <v>86620</v>
      </c>
      <c r="W761" s="1"/>
      <c r="X761" s="15">
        <f t="shared" ref="X761" si="1533">V761/L761</f>
        <v>1.2254714712165584</v>
      </c>
      <c r="Y761" s="15">
        <f t="shared" ref="Y761" si="1534">X761-AF761</f>
        <v>1.2254714712165584</v>
      </c>
      <c r="Z761" s="16">
        <f t="shared" ref="Z761" si="1535">K761*Y761</f>
        <v>86620</v>
      </c>
      <c r="AA761" s="16">
        <f t="shared" ref="AA761" si="1536">Z761-K761</f>
        <v>15937</v>
      </c>
      <c r="AB761" s="16">
        <f t="shared" ref="AB761" si="1537">J761*AA761</f>
        <v>15937</v>
      </c>
      <c r="AC761" s="15"/>
      <c r="AD761" s="15"/>
      <c r="AE761" s="15"/>
      <c r="AF761" s="15"/>
      <c r="AG761" s="17" t="s">
        <v>5085</v>
      </c>
      <c r="AH761" s="21"/>
    </row>
    <row r="762" spans="1:34" ht="20.5" thickBot="1" x14ac:dyDescent="0.25">
      <c r="A762" s="8">
        <v>306</v>
      </c>
      <c r="B762" s="9" t="s">
        <v>1073</v>
      </c>
      <c r="C762" s="10" t="s">
        <v>1074</v>
      </c>
      <c r="D762" s="10" t="s">
        <v>803</v>
      </c>
      <c r="E762" s="11">
        <v>0</v>
      </c>
      <c r="F762" s="11">
        <v>1</v>
      </c>
      <c r="G762" s="11"/>
      <c r="H762" s="11"/>
      <c r="I762" s="11">
        <f t="shared" si="1462"/>
        <v>0</v>
      </c>
      <c r="J762" s="11">
        <f t="shared" si="1463"/>
        <v>1</v>
      </c>
      <c r="K762" s="12">
        <v>132513.65</v>
      </c>
      <c r="L762" s="12"/>
      <c r="M762" s="12"/>
      <c r="N762" s="12"/>
      <c r="O762" s="12"/>
      <c r="P762" s="12"/>
      <c r="Q762" s="12"/>
      <c r="R762" s="12"/>
      <c r="S762" s="12"/>
      <c r="T762" s="13"/>
      <c r="V762" s="12"/>
      <c r="W762" s="12">
        <v>0</v>
      </c>
      <c r="Y762" s="21"/>
    </row>
    <row r="763" spans="1:34" ht="15" thickBot="1" x14ac:dyDescent="0.25">
      <c r="A763" s="63"/>
      <c r="B763" s="64"/>
      <c r="C763" s="65"/>
      <c r="D763" s="65"/>
      <c r="E763" s="66"/>
      <c r="F763" s="66">
        <v>1</v>
      </c>
      <c r="G763" s="66"/>
      <c r="H763" s="66"/>
      <c r="I763" s="66">
        <f t="shared" si="1462"/>
        <v>0</v>
      </c>
      <c r="J763" s="66">
        <f t="shared" si="1463"/>
        <v>1</v>
      </c>
      <c r="K763" s="1">
        <v>102393</v>
      </c>
      <c r="L763" s="1">
        <v>102393</v>
      </c>
      <c r="M763" s="1"/>
      <c r="N763" s="1"/>
      <c r="O763" s="1"/>
      <c r="P763" s="1"/>
      <c r="Q763" s="1"/>
      <c r="R763" s="1"/>
      <c r="S763" s="1"/>
      <c r="T763" s="1"/>
      <c r="V763" s="1">
        <v>124715</v>
      </c>
      <c r="W763" s="1"/>
      <c r="X763" s="15">
        <f t="shared" ref="X763" si="1538">V763/L763</f>
        <v>1.2180031838113934</v>
      </c>
      <c r="Y763" s="15">
        <f t="shared" ref="Y763" si="1539">X763-AF763</f>
        <v>1.2180031838113934</v>
      </c>
      <c r="Z763" s="16">
        <f t="shared" ref="Z763" si="1540">K763*Y763</f>
        <v>124715</v>
      </c>
      <c r="AA763" s="16">
        <f t="shared" ref="AA763" si="1541">Z763-K763</f>
        <v>22322</v>
      </c>
      <c r="AB763" s="16">
        <f t="shared" ref="AB763" si="1542">J763*AA763</f>
        <v>22322</v>
      </c>
      <c r="AC763" s="15"/>
      <c r="AD763" s="15"/>
      <c r="AE763" s="15"/>
      <c r="AF763" s="15"/>
      <c r="AG763" s="17" t="s">
        <v>5085</v>
      </c>
      <c r="AH763" s="21"/>
    </row>
    <row r="764" spans="1:34" ht="20.5" thickBot="1" x14ac:dyDescent="0.25">
      <c r="A764" s="8">
        <v>307</v>
      </c>
      <c r="B764" s="9" t="s">
        <v>1075</v>
      </c>
      <c r="C764" s="10" t="s">
        <v>1076</v>
      </c>
      <c r="D764" s="10" t="s">
        <v>803</v>
      </c>
      <c r="E764" s="11">
        <v>0</v>
      </c>
      <c r="F764" s="11">
        <v>1</v>
      </c>
      <c r="G764" s="11"/>
      <c r="H764" s="11"/>
      <c r="I764" s="11">
        <f t="shared" si="1462"/>
        <v>0</v>
      </c>
      <c r="J764" s="11">
        <f t="shared" si="1463"/>
        <v>1</v>
      </c>
      <c r="K764" s="12">
        <v>168365.12</v>
      </c>
      <c r="L764" s="12"/>
      <c r="M764" s="12"/>
      <c r="N764" s="12"/>
      <c r="O764" s="12"/>
      <c r="P764" s="12"/>
      <c r="Q764" s="12"/>
      <c r="R764" s="12"/>
      <c r="S764" s="12"/>
      <c r="T764" s="13"/>
      <c r="V764" s="12"/>
      <c r="W764" s="12">
        <v>0</v>
      </c>
      <c r="Y764" s="21"/>
    </row>
    <row r="765" spans="1:34" ht="15" thickBot="1" x14ac:dyDescent="0.25">
      <c r="A765" s="63"/>
      <c r="B765" s="64"/>
      <c r="C765" s="65"/>
      <c r="D765" s="65"/>
      <c r="E765" s="66"/>
      <c r="F765" s="66">
        <v>1</v>
      </c>
      <c r="G765" s="66"/>
      <c r="H765" s="66"/>
      <c r="I765" s="66">
        <f t="shared" si="1462"/>
        <v>0</v>
      </c>
      <c r="J765" s="66">
        <f t="shared" si="1463"/>
        <v>1</v>
      </c>
      <c r="K765" s="1">
        <v>146062</v>
      </c>
      <c r="L765" s="1">
        <v>146062</v>
      </c>
      <c r="M765" s="1"/>
      <c r="N765" s="1"/>
      <c r="O765" s="1"/>
      <c r="P765" s="1"/>
      <c r="Q765" s="1"/>
      <c r="R765" s="1"/>
      <c r="S765" s="1"/>
      <c r="T765" s="1"/>
      <c r="V765" s="1">
        <v>181000</v>
      </c>
      <c r="W765" s="1"/>
      <c r="X765" s="15">
        <f t="shared" ref="X765" si="1543">V765/L765</f>
        <v>1.2391997918692061</v>
      </c>
      <c r="Y765" s="15">
        <f t="shared" ref="Y765" si="1544">X765-AF765</f>
        <v>1.2391997918692061</v>
      </c>
      <c r="Z765" s="16">
        <f t="shared" ref="Z765" si="1545">K765*Y765</f>
        <v>181000</v>
      </c>
      <c r="AA765" s="16">
        <f t="shared" ref="AA765" si="1546">Z765-K765</f>
        <v>34938</v>
      </c>
      <c r="AB765" s="16">
        <f t="shared" ref="AB765" si="1547">J765*AA765</f>
        <v>34938</v>
      </c>
      <c r="AC765" s="15"/>
      <c r="AD765" s="15"/>
      <c r="AE765" s="15"/>
      <c r="AF765" s="15"/>
      <c r="AG765" s="17" t="s">
        <v>5085</v>
      </c>
      <c r="AH765" s="21"/>
    </row>
    <row r="766" spans="1:34" ht="20.5" thickBot="1" x14ac:dyDescent="0.25">
      <c r="A766" s="8">
        <v>308</v>
      </c>
      <c r="B766" s="9" t="s">
        <v>1077</v>
      </c>
      <c r="C766" s="10" t="s">
        <v>1078</v>
      </c>
      <c r="D766" s="10" t="s">
        <v>41</v>
      </c>
      <c r="E766" s="11">
        <v>0</v>
      </c>
      <c r="F766" s="11">
        <v>8</v>
      </c>
      <c r="G766" s="11"/>
      <c r="H766" s="11"/>
      <c r="I766" s="11">
        <f t="shared" si="1462"/>
        <v>0</v>
      </c>
      <c r="J766" s="11">
        <f t="shared" si="1463"/>
        <v>8</v>
      </c>
      <c r="K766" s="12">
        <v>805.06</v>
      </c>
      <c r="L766" s="12"/>
      <c r="M766" s="12"/>
      <c r="N766" s="12"/>
      <c r="O766" s="12"/>
      <c r="P766" s="12"/>
      <c r="Q766" s="12"/>
      <c r="R766" s="12"/>
      <c r="S766" s="12"/>
      <c r="T766" s="13"/>
      <c r="V766" s="12"/>
      <c r="W766" s="12">
        <v>0</v>
      </c>
    </row>
    <row r="767" spans="1:34" ht="20.5" thickBot="1" x14ac:dyDescent="0.25">
      <c r="A767" s="63"/>
      <c r="B767" s="64">
        <v>56245721</v>
      </c>
      <c r="C767" s="65" t="s">
        <v>5054</v>
      </c>
      <c r="D767" s="65" t="s">
        <v>41</v>
      </c>
      <c r="E767" s="66">
        <v>0</v>
      </c>
      <c r="F767" s="66">
        <f>F766</f>
        <v>8</v>
      </c>
      <c r="G767" s="66"/>
      <c r="H767" s="66"/>
      <c r="I767" s="66">
        <f t="shared" si="1462"/>
        <v>0</v>
      </c>
      <c r="J767" s="66">
        <f t="shared" si="1463"/>
        <v>8</v>
      </c>
      <c r="K767" s="1">
        <v>126</v>
      </c>
      <c r="L767" s="1">
        <v>126</v>
      </c>
      <c r="M767" s="1">
        <v>16411.740000000002</v>
      </c>
      <c r="N767" s="1">
        <v>0</v>
      </c>
      <c r="O767" s="1">
        <v>0</v>
      </c>
      <c r="P767" s="1">
        <v>0</v>
      </c>
      <c r="Q767" s="1">
        <v>0</v>
      </c>
      <c r="R767" s="1">
        <v>0</v>
      </c>
      <c r="S767" s="1">
        <v>0</v>
      </c>
      <c r="T767" s="1">
        <v>0</v>
      </c>
      <c r="V767" s="1">
        <v>182</v>
      </c>
      <c r="W767" s="1">
        <v>0</v>
      </c>
      <c r="X767" s="15">
        <f t="shared" ref="X767" si="1548">V767/L767</f>
        <v>1.4444444444444444</v>
      </c>
      <c r="Y767" s="15">
        <f t="shared" ref="Y767" si="1549">X767-AF767</f>
        <v>1.4187924329056112</v>
      </c>
      <c r="Z767" s="16">
        <f t="shared" ref="Z767" si="1550">K767*Y767</f>
        <v>178.76784654610702</v>
      </c>
      <c r="AA767" s="16">
        <f t="shared" ref="AA767" si="1551">Z767-K767</f>
        <v>52.767846546107023</v>
      </c>
      <c r="AB767" s="16">
        <f t="shared" ref="AB767" si="1552">J767*AA767</f>
        <v>422.14277236885619</v>
      </c>
      <c r="AC767" s="15">
        <f t="shared" ref="AC767:AC772" si="1553">104.584835545197%-100%</f>
        <v>4.5848355451969969E-2</v>
      </c>
      <c r="AD767" s="15">
        <f t="shared" ref="AD767:AD772" si="1554">101.199262415129%-100%</f>
        <v>1.1992624151289988E-2</v>
      </c>
      <c r="AE767" s="15">
        <f t="shared" ref="AE767:AE772" si="1555">101.911505501324%-100%</f>
        <v>1.9115055013239957E-2</v>
      </c>
      <c r="AF767" s="15">
        <f t="shared" ref="AF767" si="1556">AVERAGE(AC767:AE767)</f>
        <v>2.5652011538833303E-2</v>
      </c>
      <c r="AG767" s="17" t="s">
        <v>5055</v>
      </c>
      <c r="AH767" s="21"/>
    </row>
    <row r="768" spans="1:34" ht="20" x14ac:dyDescent="0.2">
      <c r="A768" s="67">
        <v>309</v>
      </c>
      <c r="B768" s="68" t="s">
        <v>1079</v>
      </c>
      <c r="C768" s="69" t="s">
        <v>1080</v>
      </c>
      <c r="D768" s="69" t="s">
        <v>803</v>
      </c>
      <c r="E768" s="70">
        <v>0</v>
      </c>
      <c r="F768" s="70">
        <v>1</v>
      </c>
      <c r="G768" s="70"/>
      <c r="H768" s="70"/>
      <c r="I768" s="70">
        <f t="shared" si="1462"/>
        <v>0</v>
      </c>
      <c r="J768" s="70">
        <f t="shared" si="1463"/>
        <v>1</v>
      </c>
      <c r="K768" s="71">
        <v>59590.29</v>
      </c>
      <c r="L768" s="71"/>
      <c r="M768" s="71"/>
      <c r="N768" s="71"/>
      <c r="O768" s="71"/>
      <c r="P768" s="71"/>
      <c r="Q768" s="71"/>
      <c r="R768" s="71"/>
      <c r="S768" s="71"/>
      <c r="T768" s="72"/>
      <c r="V768" s="71"/>
      <c r="W768" s="71">
        <v>0</v>
      </c>
    </row>
    <row r="769" spans="1:34" ht="20" x14ac:dyDescent="0.2">
      <c r="A769" s="63"/>
      <c r="B769" s="64">
        <v>70921335</v>
      </c>
      <c r="C769" s="65" t="s">
        <v>4767</v>
      </c>
      <c r="D769" s="65" t="s">
        <v>41</v>
      </c>
      <c r="E769" s="66">
        <v>0</v>
      </c>
      <c r="F769" s="66">
        <v>13</v>
      </c>
      <c r="G769" s="66"/>
      <c r="H769" s="66"/>
      <c r="I769" s="66">
        <f t="shared" si="1462"/>
        <v>0</v>
      </c>
      <c r="J769" s="66">
        <f t="shared" si="1463"/>
        <v>13</v>
      </c>
      <c r="K769" s="1">
        <v>3820</v>
      </c>
      <c r="L769" s="1">
        <v>3820</v>
      </c>
      <c r="M769" s="1">
        <v>16411.740000000002</v>
      </c>
      <c r="N769" s="1">
        <v>0</v>
      </c>
      <c r="O769" s="1">
        <v>0</v>
      </c>
      <c r="P769" s="1">
        <v>0</v>
      </c>
      <c r="Q769" s="1">
        <v>0</v>
      </c>
      <c r="R769" s="1">
        <v>0</v>
      </c>
      <c r="S769" s="1">
        <v>0</v>
      </c>
      <c r="T769" s="1">
        <v>0</v>
      </c>
      <c r="V769" s="1">
        <v>4010</v>
      </c>
      <c r="W769" s="1">
        <v>0</v>
      </c>
      <c r="X769" s="15">
        <f t="shared" ref="X769" si="1557">V769/L769</f>
        <v>1.049738219895288</v>
      </c>
      <c r="Y769" s="15">
        <f t="shared" ref="Y769" si="1558">X769-AF769</f>
        <v>1.0240862083564548</v>
      </c>
      <c r="Z769" s="16">
        <f t="shared" ref="Z769" si="1559">K769*Y769</f>
        <v>3912.0093159216572</v>
      </c>
      <c r="AA769" s="16">
        <f t="shared" ref="AA769" si="1560">Z769-K769</f>
        <v>92.009315921657162</v>
      </c>
      <c r="AB769" s="16">
        <f t="shared" ref="AB769" si="1561">J769*AA769</f>
        <v>1196.1211069815431</v>
      </c>
      <c r="AC769" s="15">
        <f t="shared" si="1553"/>
        <v>4.5848355451969969E-2</v>
      </c>
      <c r="AD769" s="15">
        <f t="shared" si="1554"/>
        <v>1.1992624151289988E-2</v>
      </c>
      <c r="AE769" s="15">
        <f t="shared" si="1555"/>
        <v>1.9115055013239957E-2</v>
      </c>
      <c r="AF769" s="15">
        <f t="shared" ref="AF769" si="1562">AVERAGE(AC769:AE769)</f>
        <v>2.5652011538833303E-2</v>
      </c>
      <c r="AG769" s="17" t="s">
        <v>4825</v>
      </c>
      <c r="AH769" s="21"/>
    </row>
    <row r="770" spans="1:34" ht="20.5" thickBot="1" x14ac:dyDescent="0.25">
      <c r="A770" s="73">
        <v>310</v>
      </c>
      <c r="B770" s="74" t="s">
        <v>1081</v>
      </c>
      <c r="C770" s="75" t="s">
        <v>1082</v>
      </c>
      <c r="D770" s="75" t="s">
        <v>41</v>
      </c>
      <c r="E770" s="76">
        <v>0</v>
      </c>
      <c r="F770" s="76">
        <v>1</v>
      </c>
      <c r="G770" s="76"/>
      <c r="H770" s="76"/>
      <c r="I770" s="76">
        <f t="shared" si="1462"/>
        <v>0</v>
      </c>
      <c r="J770" s="76">
        <f t="shared" si="1463"/>
        <v>1</v>
      </c>
      <c r="K770" s="77">
        <v>4600.32</v>
      </c>
      <c r="L770" s="77">
        <v>1669.51</v>
      </c>
      <c r="M770" s="77">
        <v>1669.51</v>
      </c>
      <c r="N770" s="77">
        <v>13.852</v>
      </c>
      <c r="O770" s="77">
        <v>596.4</v>
      </c>
      <c r="P770" s="77">
        <v>0</v>
      </c>
      <c r="Q770" s="77">
        <v>0</v>
      </c>
      <c r="R770" s="77">
        <v>201.58320000000001</v>
      </c>
      <c r="S770" s="77">
        <v>654.34622400000001</v>
      </c>
      <c r="T770" s="78">
        <v>203.32611936000001</v>
      </c>
      <c r="V770" s="77">
        <v>1881.1</v>
      </c>
      <c r="W770" s="77">
        <v>15.616</v>
      </c>
    </row>
    <row r="771" spans="1:34" ht="18" x14ac:dyDescent="0.2">
      <c r="A771" s="63"/>
      <c r="B771" s="64" t="s">
        <v>1083</v>
      </c>
      <c r="C771" s="65" t="s">
        <v>1084</v>
      </c>
      <c r="D771" s="65" t="s">
        <v>184</v>
      </c>
      <c r="E771" s="66">
        <v>0.04</v>
      </c>
      <c r="F771" s="66">
        <v>0.04</v>
      </c>
      <c r="G771" s="66"/>
      <c r="H771" s="66"/>
      <c r="I771" s="66">
        <f t="shared" si="1462"/>
        <v>0</v>
      </c>
      <c r="J771" s="66">
        <f t="shared" si="1463"/>
        <v>0.04</v>
      </c>
      <c r="K771" s="1">
        <v>290</v>
      </c>
      <c r="L771" s="1">
        <v>290</v>
      </c>
      <c r="M771" s="1">
        <v>11.6</v>
      </c>
      <c r="N771" s="1">
        <v>11.6</v>
      </c>
      <c r="O771" s="1"/>
      <c r="P771" s="1"/>
      <c r="Q771" s="1"/>
      <c r="R771" s="1"/>
      <c r="S771" s="1"/>
      <c r="T771" s="1"/>
      <c r="V771" s="1">
        <v>322</v>
      </c>
      <c r="W771" s="1">
        <v>12.88</v>
      </c>
      <c r="X771" s="15">
        <f t="shared" ref="X771:X772" si="1563">V771/L771</f>
        <v>1.1103448275862069</v>
      </c>
      <c r="Y771" s="15">
        <f t="shared" ref="Y771:Y772" si="1564">X771-AF771</f>
        <v>1.0846928160473737</v>
      </c>
      <c r="Z771" s="16">
        <f t="shared" ref="Z771:Z773" si="1565">K771*Y771</f>
        <v>314.56091665373839</v>
      </c>
      <c r="AA771" s="16">
        <f t="shared" ref="AA771:AA773" si="1566">Z771-K771</f>
        <v>24.560916653738389</v>
      </c>
      <c r="AB771" s="16">
        <f t="shared" ref="AB771:AB773" si="1567">J771*AA771</f>
        <v>0.98243666614953551</v>
      </c>
      <c r="AC771" s="15">
        <f t="shared" si="1553"/>
        <v>4.5848355451969969E-2</v>
      </c>
      <c r="AD771" s="15">
        <f t="shared" si="1554"/>
        <v>1.1992624151289988E-2</v>
      </c>
      <c r="AE771" s="15">
        <f t="shared" si="1555"/>
        <v>1.9115055013239957E-2</v>
      </c>
      <c r="AF771" s="15">
        <f t="shared" ref="AF771:AF772" si="1568">AVERAGE(AC771:AE771)</f>
        <v>2.5652011538833303E-2</v>
      </c>
      <c r="AH771" s="21"/>
    </row>
    <row r="772" spans="1:34" ht="18" x14ac:dyDescent="0.2">
      <c r="A772" s="63"/>
      <c r="B772" s="64" t="s">
        <v>1085</v>
      </c>
      <c r="C772" s="65" t="s">
        <v>1086</v>
      </c>
      <c r="D772" s="65" t="s">
        <v>184</v>
      </c>
      <c r="E772" s="66">
        <v>0.04</v>
      </c>
      <c r="F772" s="66">
        <v>0.04</v>
      </c>
      <c r="G772" s="66"/>
      <c r="H772" s="66"/>
      <c r="I772" s="66">
        <f t="shared" si="1462"/>
        <v>0</v>
      </c>
      <c r="J772" s="66">
        <f t="shared" si="1463"/>
        <v>0.04</v>
      </c>
      <c r="K772" s="1">
        <v>56.3</v>
      </c>
      <c r="L772" s="1">
        <v>56.3</v>
      </c>
      <c r="M772" s="1">
        <v>2.2519999999999998</v>
      </c>
      <c r="N772" s="1">
        <v>2.2519999999999998</v>
      </c>
      <c r="O772" s="1"/>
      <c r="P772" s="1"/>
      <c r="Q772" s="1"/>
      <c r="R772" s="1"/>
      <c r="S772" s="1"/>
      <c r="T772" s="1"/>
      <c r="V772" s="1">
        <v>68.400000000000006</v>
      </c>
      <c r="W772" s="1">
        <v>2.7360000000000002</v>
      </c>
      <c r="X772" s="15">
        <f t="shared" si="1563"/>
        <v>1.2149200710479575</v>
      </c>
      <c r="Y772" s="15">
        <f t="shared" si="1564"/>
        <v>1.1892680595091243</v>
      </c>
      <c r="Z772" s="16">
        <f t="shared" si="1565"/>
        <v>66.955791750363687</v>
      </c>
      <c r="AA772" s="16">
        <f t="shared" si="1566"/>
        <v>10.65579175036369</v>
      </c>
      <c r="AB772" s="16">
        <f t="shared" si="1567"/>
        <v>0.42623167001454759</v>
      </c>
      <c r="AC772" s="15">
        <f t="shared" si="1553"/>
        <v>4.5848355451969969E-2</v>
      </c>
      <c r="AD772" s="15">
        <f t="shared" si="1554"/>
        <v>1.1992624151289988E-2</v>
      </c>
      <c r="AE772" s="15">
        <f t="shared" si="1555"/>
        <v>1.9115055013239957E-2</v>
      </c>
      <c r="AF772" s="15">
        <f t="shared" si="1568"/>
        <v>2.5652011538833303E-2</v>
      </c>
      <c r="AH772" s="21"/>
    </row>
    <row r="773" spans="1:34" ht="20" x14ac:dyDescent="0.2">
      <c r="A773" s="2">
        <v>311</v>
      </c>
      <c r="B773" s="3" t="s">
        <v>1087</v>
      </c>
      <c r="C773" s="4" t="s">
        <v>1088</v>
      </c>
      <c r="D773" s="4" t="s">
        <v>41</v>
      </c>
      <c r="E773" s="5">
        <v>0</v>
      </c>
      <c r="F773" s="5">
        <v>1</v>
      </c>
      <c r="G773" s="5"/>
      <c r="H773" s="5"/>
      <c r="I773" s="5">
        <f t="shared" si="1462"/>
        <v>0</v>
      </c>
      <c r="J773" s="5">
        <f t="shared" si="1463"/>
        <v>1</v>
      </c>
      <c r="K773" s="6">
        <v>19666.38</v>
      </c>
      <c r="L773" s="6"/>
      <c r="M773" s="6"/>
      <c r="N773" s="6"/>
      <c r="O773" s="6"/>
      <c r="P773" s="6"/>
      <c r="Q773" s="6"/>
      <c r="R773" s="6"/>
      <c r="S773" s="6"/>
      <c r="T773" s="6"/>
      <c r="V773" s="6"/>
      <c r="W773" s="6">
        <v>19666.38</v>
      </c>
      <c r="X773" s="15">
        <f>X774</f>
        <v>1.1028277634961439</v>
      </c>
      <c r="Y773" s="15">
        <f>Y774</f>
        <v>1.0771757519573106</v>
      </c>
      <c r="Z773" s="16">
        <f t="shared" si="1565"/>
        <v>21184.147664778215</v>
      </c>
      <c r="AA773" s="16">
        <f t="shared" si="1566"/>
        <v>1517.7676647782137</v>
      </c>
      <c r="AB773" s="16">
        <f t="shared" si="1567"/>
        <v>1517.7676647782137</v>
      </c>
      <c r="AC773" s="15"/>
      <c r="AD773" s="15"/>
      <c r="AE773" s="15"/>
      <c r="AF773" s="15"/>
      <c r="AG773" s="17" t="s">
        <v>4710</v>
      </c>
    </row>
    <row r="774" spans="1:34" ht="18.5" thickBot="1" x14ac:dyDescent="0.25">
      <c r="A774" s="63"/>
      <c r="B774" s="64">
        <v>28315017</v>
      </c>
      <c r="C774" s="65" t="s">
        <v>4709</v>
      </c>
      <c r="D774" s="65" t="s">
        <v>41</v>
      </c>
      <c r="E774" s="66">
        <v>0.21479000000000001</v>
      </c>
      <c r="F774" s="66">
        <f>F773</f>
        <v>1</v>
      </c>
      <c r="G774" s="66"/>
      <c r="H774" s="66"/>
      <c r="I774" s="66">
        <f t="shared" si="1462"/>
        <v>0</v>
      </c>
      <c r="J774" s="66">
        <f t="shared" si="1463"/>
        <v>1</v>
      </c>
      <c r="K774" s="1"/>
      <c r="L774" s="1">
        <v>7780</v>
      </c>
      <c r="M774" s="1">
        <v>1044.845955</v>
      </c>
      <c r="N774" s="1">
        <v>1044.845955</v>
      </c>
      <c r="O774" s="1"/>
      <c r="P774" s="1"/>
      <c r="Q774" s="1"/>
      <c r="R774" s="1"/>
      <c r="S774" s="1"/>
      <c r="T774" s="1"/>
      <c r="V774" s="1">
        <v>8580</v>
      </c>
      <c r="W774" s="1">
        <v>1378.3074300000001</v>
      </c>
      <c r="X774" s="15">
        <f t="shared" ref="X774" si="1569">V774/L774</f>
        <v>1.1028277634961439</v>
      </c>
      <c r="Y774" s="15">
        <f t="shared" ref="Y774" si="1570">X774-AF774</f>
        <v>1.0771757519573106</v>
      </c>
      <c r="Z774" s="16"/>
      <c r="AA774" s="16"/>
      <c r="AB774" s="16"/>
      <c r="AC774" s="15">
        <f t="shared" ref="AC774:AC776" si="1571">104.584835545197%-100%</f>
        <v>4.5848355451969969E-2</v>
      </c>
      <c r="AD774" s="15">
        <f t="shared" ref="AD774:AD776" si="1572">101.199262415129%-100%</f>
        <v>1.1992624151289988E-2</v>
      </c>
      <c r="AE774" s="15">
        <f t="shared" ref="AE774:AE776" si="1573">101.911505501324%-100%</f>
        <v>1.9115055013239957E-2</v>
      </c>
      <c r="AF774" s="15">
        <f t="shared" ref="AF774" si="1574">AVERAGE(AC774:AE774)</f>
        <v>2.5652011538833303E-2</v>
      </c>
      <c r="AG774" s="17" t="s">
        <v>4826</v>
      </c>
      <c r="AH774" s="21"/>
    </row>
    <row r="775" spans="1:34" ht="20.5" thickBot="1" x14ac:dyDescent="0.25">
      <c r="A775" s="8">
        <v>312</v>
      </c>
      <c r="B775" s="9" t="s">
        <v>1089</v>
      </c>
      <c r="C775" s="10" t="s">
        <v>1090</v>
      </c>
      <c r="D775" s="10" t="s">
        <v>803</v>
      </c>
      <c r="E775" s="11">
        <v>0</v>
      </c>
      <c r="F775" s="11">
        <v>1</v>
      </c>
      <c r="G775" s="11"/>
      <c r="H775" s="11"/>
      <c r="I775" s="11">
        <f t="shared" si="1462"/>
        <v>0</v>
      </c>
      <c r="J775" s="11">
        <f t="shared" si="1463"/>
        <v>1</v>
      </c>
      <c r="K775" s="12">
        <v>37492.629999999997</v>
      </c>
      <c r="L775" s="12"/>
      <c r="M775" s="12"/>
      <c r="N775" s="12"/>
      <c r="O775" s="12"/>
      <c r="P775" s="12"/>
      <c r="Q775" s="12"/>
      <c r="R775" s="12"/>
      <c r="S775" s="12"/>
      <c r="T775" s="13"/>
      <c r="V775" s="12"/>
      <c r="W775" s="12">
        <v>0</v>
      </c>
    </row>
    <row r="776" spans="1:34" ht="20.5" thickBot="1" x14ac:dyDescent="0.25">
      <c r="A776" s="63"/>
      <c r="B776" s="64">
        <v>28319026</v>
      </c>
      <c r="C776" s="65" t="s">
        <v>4757</v>
      </c>
      <c r="D776" s="65" t="s">
        <v>41</v>
      </c>
      <c r="E776" s="66">
        <v>0.21479000000000001</v>
      </c>
      <c r="F776" s="66">
        <f>F775</f>
        <v>1</v>
      </c>
      <c r="G776" s="66"/>
      <c r="H776" s="66"/>
      <c r="I776" s="66">
        <f t="shared" si="1462"/>
        <v>0</v>
      </c>
      <c r="J776" s="66">
        <f t="shared" si="1463"/>
        <v>1</v>
      </c>
      <c r="K776" s="1">
        <v>8960</v>
      </c>
      <c r="L776" s="1">
        <v>8960</v>
      </c>
      <c r="M776" s="1">
        <v>1044.845955</v>
      </c>
      <c r="N776" s="1">
        <v>1044.845955</v>
      </c>
      <c r="O776" s="1"/>
      <c r="P776" s="1"/>
      <c r="Q776" s="1"/>
      <c r="R776" s="1"/>
      <c r="S776" s="1"/>
      <c r="T776" s="1"/>
      <c r="V776" s="1">
        <v>11400</v>
      </c>
      <c r="W776" s="1">
        <v>1378.3074300000001</v>
      </c>
      <c r="X776" s="15">
        <f t="shared" ref="X776" si="1575">V776/L776</f>
        <v>1.2723214285714286</v>
      </c>
      <c r="Y776" s="15">
        <f t="shared" ref="Y776" si="1576">X776-AF776</f>
        <v>1.2466694170325954</v>
      </c>
      <c r="Z776" s="16">
        <f t="shared" ref="Z776" si="1577">K776*Y776</f>
        <v>11170.157976612054</v>
      </c>
      <c r="AA776" s="16">
        <f t="shared" ref="AA776" si="1578">Z776-K776</f>
        <v>2210.157976612054</v>
      </c>
      <c r="AB776" s="16">
        <f t="shared" ref="AB776" si="1579">J776*AA776</f>
        <v>2210.157976612054</v>
      </c>
      <c r="AC776" s="15">
        <f t="shared" si="1571"/>
        <v>4.5848355451969969E-2</v>
      </c>
      <c r="AD776" s="15">
        <f t="shared" si="1572"/>
        <v>1.1992624151289988E-2</v>
      </c>
      <c r="AE776" s="15">
        <f t="shared" si="1573"/>
        <v>1.9115055013239957E-2</v>
      </c>
      <c r="AF776" s="15">
        <f t="shared" ref="AF776" si="1580">AVERAGE(AC776:AE776)</f>
        <v>2.5652011538833303E-2</v>
      </c>
      <c r="AG776" s="17" t="s">
        <v>4827</v>
      </c>
      <c r="AH776" s="21"/>
    </row>
    <row r="777" spans="1:34" ht="20.5" thickBot="1" x14ac:dyDescent="0.25">
      <c r="A777" s="8">
        <v>313</v>
      </c>
      <c r="B777" s="9" t="s">
        <v>1091</v>
      </c>
      <c r="C777" s="10" t="s">
        <v>1092</v>
      </c>
      <c r="D777" s="10" t="s">
        <v>695</v>
      </c>
      <c r="E777" s="11">
        <v>0</v>
      </c>
      <c r="F777" s="11">
        <v>3</v>
      </c>
      <c r="G777" s="11"/>
      <c r="H777" s="11"/>
      <c r="I777" s="11">
        <f t="shared" si="1462"/>
        <v>0</v>
      </c>
      <c r="J777" s="11">
        <f t="shared" si="1463"/>
        <v>3</v>
      </c>
      <c r="K777" s="12">
        <v>10771.03</v>
      </c>
      <c r="L777" s="12">
        <v>1.79</v>
      </c>
      <c r="M777" s="12">
        <v>5.37</v>
      </c>
      <c r="N777" s="12">
        <v>0</v>
      </c>
      <c r="O777" s="12">
        <v>0</v>
      </c>
      <c r="P777" s="12">
        <v>0</v>
      </c>
      <c r="Q777" s="12">
        <v>0</v>
      </c>
      <c r="R777" s="12">
        <v>0</v>
      </c>
      <c r="S777" s="12">
        <v>0</v>
      </c>
      <c r="T777" s="13">
        <v>0</v>
      </c>
      <c r="V777" s="12">
        <v>1.79</v>
      </c>
      <c r="W777" s="12">
        <v>0</v>
      </c>
    </row>
    <row r="778" spans="1:34" ht="15" thickBot="1" x14ac:dyDescent="0.35">
      <c r="A778" s="58"/>
      <c r="B778" s="59" t="s">
        <v>1093</v>
      </c>
      <c r="C778" s="60" t="s">
        <v>1094</v>
      </c>
      <c r="D778" s="60"/>
      <c r="E778" s="61"/>
      <c r="F778" s="61"/>
      <c r="G778" s="61"/>
      <c r="H778" s="61"/>
      <c r="I778" s="61"/>
      <c r="J778" s="61"/>
      <c r="K778" s="62"/>
      <c r="L778" s="62"/>
      <c r="M778" s="62">
        <v>407244.17</v>
      </c>
      <c r="N778" s="62">
        <v>102813.911672</v>
      </c>
      <c r="O778" s="62">
        <v>69142.094020000004</v>
      </c>
      <c r="P778" s="62">
        <v>107.35351199999999</v>
      </c>
      <c r="Q778" s="62">
        <v>0</v>
      </c>
      <c r="R778" s="62">
        <v>23370.027778759999</v>
      </c>
      <c r="S778" s="62">
        <v>75947.969754823207</v>
      </c>
      <c r="T778" s="62">
        <v>23599.442309181701</v>
      </c>
      <c r="V778" s="62"/>
      <c r="W778" s="62">
        <v>128230.084136</v>
      </c>
    </row>
    <row r="779" spans="1:34" x14ac:dyDescent="0.2">
      <c r="A779" s="67">
        <v>314</v>
      </c>
      <c r="B779" s="68" t="s">
        <v>1095</v>
      </c>
      <c r="C779" s="69" t="s">
        <v>1096</v>
      </c>
      <c r="D779" s="69" t="s">
        <v>38</v>
      </c>
      <c r="E779" s="70">
        <v>0</v>
      </c>
      <c r="F779" s="70">
        <v>260.82</v>
      </c>
      <c r="G779" s="70"/>
      <c r="H779" s="70"/>
      <c r="I779" s="70">
        <f t="shared" si="1462"/>
        <v>0</v>
      </c>
      <c r="J779" s="70">
        <f t="shared" si="1463"/>
        <v>260.82</v>
      </c>
      <c r="K779" s="71">
        <v>17.25</v>
      </c>
      <c r="L779" s="71">
        <v>13.32</v>
      </c>
      <c r="M779" s="71">
        <v>3474.12</v>
      </c>
      <c r="N779" s="71">
        <v>0</v>
      </c>
      <c r="O779" s="71">
        <v>1171.1861280000001</v>
      </c>
      <c r="P779" s="71">
        <v>107.35351199999999</v>
      </c>
      <c r="Q779" s="71">
        <v>0</v>
      </c>
      <c r="R779" s="71">
        <v>395.86091126399998</v>
      </c>
      <c r="S779" s="71">
        <v>1373.0084520364801</v>
      </c>
      <c r="T779" s="72">
        <v>426.63726046206699</v>
      </c>
      <c r="V779" s="71">
        <v>15.04</v>
      </c>
      <c r="W779" s="71">
        <v>0</v>
      </c>
    </row>
    <row r="780" spans="1:34" ht="15" thickBot="1" x14ac:dyDescent="0.25">
      <c r="A780" s="73">
        <v>315</v>
      </c>
      <c r="B780" s="74" t="s">
        <v>1097</v>
      </c>
      <c r="C780" s="75" t="s">
        <v>1098</v>
      </c>
      <c r="D780" s="75" t="s">
        <v>38</v>
      </c>
      <c r="E780" s="76">
        <v>0</v>
      </c>
      <c r="F780" s="76">
        <v>260.82</v>
      </c>
      <c r="G780" s="76"/>
      <c r="H780" s="76"/>
      <c r="I780" s="76">
        <f t="shared" si="1462"/>
        <v>0</v>
      </c>
      <c r="J780" s="76">
        <f t="shared" si="1463"/>
        <v>260.82</v>
      </c>
      <c r="K780" s="91">
        <v>57.5</v>
      </c>
      <c r="L780" s="77">
        <v>47.35</v>
      </c>
      <c r="M780" s="77">
        <v>12349.83</v>
      </c>
      <c r="N780" s="77">
        <v>6390.09</v>
      </c>
      <c r="O780" s="77">
        <v>2147.1745679999999</v>
      </c>
      <c r="P780" s="77">
        <v>0</v>
      </c>
      <c r="Q780" s="77">
        <v>0</v>
      </c>
      <c r="R780" s="77">
        <v>725.74500398400005</v>
      </c>
      <c r="S780" s="77">
        <v>2355.7940490268802</v>
      </c>
      <c r="T780" s="78">
        <v>732.019906941523</v>
      </c>
      <c r="V780" s="77">
        <v>56.24</v>
      </c>
      <c r="W780" s="77">
        <v>7955.01</v>
      </c>
    </row>
    <row r="781" spans="1:34" ht="15" thickBot="1" x14ac:dyDescent="0.25">
      <c r="A781" s="63"/>
      <c r="B781" s="64" t="s">
        <v>1099</v>
      </c>
      <c r="C781" s="65" t="s">
        <v>1100</v>
      </c>
      <c r="D781" s="65" t="s">
        <v>390</v>
      </c>
      <c r="E781" s="66">
        <v>0.25</v>
      </c>
      <c r="F781" s="66">
        <v>65.204999999999998</v>
      </c>
      <c r="G781" s="66"/>
      <c r="H781" s="66"/>
      <c r="I781" s="66">
        <f t="shared" si="1462"/>
        <v>0</v>
      </c>
      <c r="J781" s="66">
        <f t="shared" si="1463"/>
        <v>65.204999999999998</v>
      </c>
      <c r="K781" s="1">
        <v>98</v>
      </c>
      <c r="L781" s="1">
        <v>98</v>
      </c>
      <c r="M781" s="1">
        <v>6390.09</v>
      </c>
      <c r="N781" s="1">
        <v>6390.09</v>
      </c>
      <c r="O781" s="1"/>
      <c r="P781" s="1"/>
      <c r="Q781" s="1"/>
      <c r="R781" s="1"/>
      <c r="S781" s="1"/>
      <c r="T781" s="1"/>
      <c r="V781" s="1">
        <v>122</v>
      </c>
      <c r="W781" s="1">
        <v>7955.01</v>
      </c>
      <c r="X781" s="15">
        <f t="shared" ref="X781" si="1581">V781/L781</f>
        <v>1.2448979591836735</v>
      </c>
      <c r="Y781" s="15">
        <f t="shared" ref="Y781" si="1582">X781-AF781</f>
        <v>1.2192459476448403</v>
      </c>
      <c r="Z781" s="16">
        <f t="shared" ref="Z781" si="1583">K781*Y781</f>
        <v>119.48610286919435</v>
      </c>
      <c r="AA781" s="16">
        <f t="shared" ref="AA781" si="1584">Z781-K781</f>
        <v>21.486102869194355</v>
      </c>
      <c r="AB781" s="16">
        <f t="shared" ref="AB781" si="1585">J781*AA781</f>
        <v>1401.0013375858177</v>
      </c>
      <c r="AC781" s="15">
        <f t="shared" ref="AC781" si="1586">104.584835545197%-100%</f>
        <v>4.5848355451969969E-2</v>
      </c>
      <c r="AD781" s="15">
        <f t="shared" ref="AD781" si="1587">101.199262415129%-100%</f>
        <v>1.1992624151289988E-2</v>
      </c>
      <c r="AE781" s="15">
        <f t="shared" ref="AE781" si="1588">101.911505501324%-100%</f>
        <v>1.9115055013239957E-2</v>
      </c>
      <c r="AF781" s="15">
        <f t="shared" ref="AF781" si="1589">AVERAGE(AC781:AE781)</f>
        <v>2.5652011538833303E-2</v>
      </c>
      <c r="AH781" s="21"/>
    </row>
    <row r="782" spans="1:34" ht="15" thickBot="1" x14ac:dyDescent="0.25">
      <c r="A782" s="8">
        <v>316</v>
      </c>
      <c r="B782" s="9" t="s">
        <v>1101</v>
      </c>
      <c r="C782" s="10" t="s">
        <v>1102</v>
      </c>
      <c r="D782" s="10" t="s">
        <v>38</v>
      </c>
      <c r="E782" s="11">
        <v>0</v>
      </c>
      <c r="F782" s="11">
        <v>260.82</v>
      </c>
      <c r="G782" s="11"/>
      <c r="H782" s="11"/>
      <c r="I782" s="11">
        <f t="shared" si="1462"/>
        <v>0</v>
      </c>
      <c r="J782" s="11">
        <f t="shared" si="1463"/>
        <v>260.82</v>
      </c>
      <c r="K782" s="91">
        <v>368.03</v>
      </c>
      <c r="L782" s="12">
        <v>403.79</v>
      </c>
      <c r="M782" s="12">
        <v>105316.51</v>
      </c>
      <c r="N782" s="12">
        <v>57902.04</v>
      </c>
      <c r="O782" s="12">
        <v>17079.797699999999</v>
      </c>
      <c r="P782" s="12">
        <v>0</v>
      </c>
      <c r="Q782" s="12">
        <v>0</v>
      </c>
      <c r="R782" s="12">
        <v>5772.9716226</v>
      </c>
      <c r="S782" s="12">
        <v>18739.270844531999</v>
      </c>
      <c r="T782" s="13">
        <v>5822.8856233984798</v>
      </c>
      <c r="V782" s="12">
        <v>488.25</v>
      </c>
      <c r="W782" s="12">
        <v>73942.47</v>
      </c>
    </row>
    <row r="783" spans="1:34" ht="18.5" thickBot="1" x14ac:dyDescent="0.25">
      <c r="A783" s="63"/>
      <c r="B783" s="64" t="s">
        <v>1103</v>
      </c>
      <c r="C783" s="65" t="s">
        <v>1104</v>
      </c>
      <c r="D783" s="65" t="s">
        <v>98</v>
      </c>
      <c r="E783" s="66">
        <v>15</v>
      </c>
      <c r="F783" s="66">
        <v>3912.3</v>
      </c>
      <c r="G783" s="66"/>
      <c r="H783" s="66"/>
      <c r="I783" s="66">
        <f t="shared" si="1462"/>
        <v>0</v>
      </c>
      <c r="J783" s="66">
        <f t="shared" si="1463"/>
        <v>3912.3</v>
      </c>
      <c r="K783" s="1">
        <v>14.8</v>
      </c>
      <c r="L783" s="1">
        <v>14.8</v>
      </c>
      <c r="M783" s="1">
        <v>57902.04</v>
      </c>
      <c r="N783" s="1">
        <v>57902.04</v>
      </c>
      <c r="O783" s="1"/>
      <c r="P783" s="1"/>
      <c r="Q783" s="1"/>
      <c r="R783" s="1"/>
      <c r="S783" s="1"/>
      <c r="T783" s="1"/>
      <c r="V783" s="1">
        <v>18.899999999999999</v>
      </c>
      <c r="W783" s="1">
        <v>73942.47</v>
      </c>
      <c r="X783" s="15">
        <f t="shared" ref="X783" si="1590">V783/L783</f>
        <v>1.277027027027027</v>
      </c>
      <c r="Y783" s="15">
        <f t="shared" ref="Y783" si="1591">X783-AF783</f>
        <v>1.2513750154881937</v>
      </c>
      <c r="Z783" s="16">
        <f t="shared" ref="Z783" si="1592">K783*Y783</f>
        <v>18.520350229225269</v>
      </c>
      <c r="AA783" s="16">
        <f t="shared" ref="AA783" si="1593">Z783-K783</f>
        <v>3.7203502292252679</v>
      </c>
      <c r="AB783" s="16">
        <f t="shared" ref="AB783" si="1594">J783*AA783</f>
        <v>14555.126201798017</v>
      </c>
      <c r="AC783" s="15">
        <f t="shared" ref="AC783" si="1595">104.584835545197%-100%</f>
        <v>4.5848355451969969E-2</v>
      </c>
      <c r="AD783" s="15">
        <f t="shared" ref="AD783" si="1596">101.199262415129%-100%</f>
        <v>1.1992624151289988E-2</v>
      </c>
      <c r="AE783" s="15">
        <f t="shared" ref="AE783" si="1597">101.911505501324%-100%</f>
        <v>1.9115055013239957E-2</v>
      </c>
      <c r="AF783" s="15">
        <f t="shared" ref="AF783" si="1598">AVERAGE(AC783:AE783)</f>
        <v>2.5652011538833303E-2</v>
      </c>
      <c r="AH783" s="21"/>
    </row>
    <row r="784" spans="1:34" ht="20.5" thickBot="1" x14ac:dyDescent="0.25">
      <c r="A784" s="8">
        <v>317</v>
      </c>
      <c r="B784" s="9" t="s">
        <v>1105</v>
      </c>
      <c r="C784" s="10" t="s">
        <v>1106</v>
      </c>
      <c r="D784" s="10" t="s">
        <v>38</v>
      </c>
      <c r="E784" s="11">
        <v>0</v>
      </c>
      <c r="F784" s="11">
        <v>20.22</v>
      </c>
      <c r="G784" s="11"/>
      <c r="H784" s="11"/>
      <c r="I784" s="11">
        <f t="shared" si="1462"/>
        <v>0</v>
      </c>
      <c r="J784" s="11">
        <f t="shared" si="1463"/>
        <v>20.22</v>
      </c>
      <c r="K784" s="77">
        <v>414.03</v>
      </c>
      <c r="L784" s="12"/>
      <c r="M784" s="12"/>
      <c r="N784" s="12"/>
      <c r="O784" s="12"/>
      <c r="P784" s="12"/>
      <c r="Q784" s="12"/>
      <c r="R784" s="12"/>
      <c r="S784" s="12"/>
      <c r="T784" s="13"/>
      <c r="V784" s="12"/>
      <c r="W784" s="12">
        <v>0</v>
      </c>
    </row>
    <row r="785" spans="1:34" ht="20.5" thickBot="1" x14ac:dyDescent="0.25">
      <c r="A785" s="63"/>
      <c r="B785" s="64">
        <v>58581289</v>
      </c>
      <c r="C785" s="65" t="s">
        <v>4768</v>
      </c>
      <c r="D785" s="65" t="s">
        <v>98</v>
      </c>
      <c r="E785" s="66">
        <v>0</v>
      </c>
      <c r="F785" s="66">
        <f>25.5*2*F784</f>
        <v>1031.22</v>
      </c>
      <c r="G785" s="66"/>
      <c r="H785" s="66"/>
      <c r="I785" s="66">
        <f t="shared" ref="I785:I848" si="1599">H785*0.5</f>
        <v>0</v>
      </c>
      <c r="J785" s="66">
        <f t="shared" ref="J785:J848" si="1600">F785-G785-I785</f>
        <v>1031.22</v>
      </c>
      <c r="K785" s="1">
        <v>14.8</v>
      </c>
      <c r="L785" s="1">
        <v>14.8</v>
      </c>
      <c r="M785" s="1">
        <v>16411.740000000002</v>
      </c>
      <c r="N785" s="1">
        <v>0</v>
      </c>
      <c r="O785" s="1">
        <v>0</v>
      </c>
      <c r="P785" s="1">
        <v>0</v>
      </c>
      <c r="Q785" s="1">
        <v>0</v>
      </c>
      <c r="R785" s="1">
        <v>0</v>
      </c>
      <c r="S785" s="1">
        <v>0</v>
      </c>
      <c r="T785" s="1">
        <v>0</v>
      </c>
      <c r="V785" s="1">
        <v>18.899999999999999</v>
      </c>
      <c r="W785" s="1">
        <v>0</v>
      </c>
      <c r="X785" s="15">
        <f t="shared" ref="X785" si="1601">V785/L785</f>
        <v>1.277027027027027</v>
      </c>
      <c r="Y785" s="15">
        <f t="shared" ref="Y785" si="1602">X785-AF785</f>
        <v>1.2513750154881937</v>
      </c>
      <c r="Z785" s="16">
        <f t="shared" ref="Z785" si="1603">K785*Y785</f>
        <v>18.520350229225269</v>
      </c>
      <c r="AA785" s="16">
        <f t="shared" ref="AA785" si="1604">Z785-K785</f>
        <v>3.7203502292252679</v>
      </c>
      <c r="AB785" s="16">
        <f t="shared" ref="AB785" si="1605">J785*AA785</f>
        <v>3836.4995633816807</v>
      </c>
      <c r="AC785" s="15">
        <f t="shared" ref="AC785" si="1606">104.584835545197%-100%</f>
        <v>4.5848355451969969E-2</v>
      </c>
      <c r="AD785" s="15">
        <f t="shared" ref="AD785" si="1607">101.199262415129%-100%</f>
        <v>1.1992624151289988E-2</v>
      </c>
      <c r="AE785" s="15">
        <f t="shared" ref="AE785" si="1608">101.911505501324%-100%</f>
        <v>1.9115055013239957E-2</v>
      </c>
      <c r="AF785" s="15">
        <f t="shared" ref="AF785" si="1609">AVERAGE(AC785:AE785)</f>
        <v>2.5652011538833303E-2</v>
      </c>
      <c r="AG785" s="113" t="s">
        <v>5102</v>
      </c>
      <c r="AH785" s="21"/>
    </row>
    <row r="786" spans="1:34" ht="20.5" thickBot="1" x14ac:dyDescent="0.25">
      <c r="A786" s="8">
        <v>318</v>
      </c>
      <c r="B786" s="9" t="s">
        <v>1107</v>
      </c>
      <c r="C786" s="10" t="s">
        <v>1108</v>
      </c>
      <c r="D786" s="10" t="s">
        <v>95</v>
      </c>
      <c r="E786" s="11">
        <v>0</v>
      </c>
      <c r="F786" s="11">
        <v>60</v>
      </c>
      <c r="G786" s="11"/>
      <c r="H786" s="11"/>
      <c r="I786" s="11">
        <f t="shared" si="1599"/>
        <v>0</v>
      </c>
      <c r="J786" s="11">
        <f t="shared" si="1600"/>
        <v>60</v>
      </c>
      <c r="K786" s="12">
        <v>402.53</v>
      </c>
      <c r="L786" s="12">
        <v>341.99</v>
      </c>
      <c r="M786" s="12">
        <v>20519.400000000001</v>
      </c>
      <c r="N786" s="12">
        <v>2007.72</v>
      </c>
      <c r="O786" s="12">
        <v>6668.2439999999997</v>
      </c>
      <c r="P786" s="12">
        <v>0</v>
      </c>
      <c r="Q786" s="12">
        <v>0</v>
      </c>
      <c r="R786" s="12">
        <v>2253.8664720000002</v>
      </c>
      <c r="S786" s="12">
        <v>7316.1305870400001</v>
      </c>
      <c r="T786" s="13">
        <v>2273.3537482656002</v>
      </c>
      <c r="V786" s="12">
        <v>386.83</v>
      </c>
      <c r="W786" s="12">
        <v>2359.8000000000002</v>
      </c>
    </row>
    <row r="787" spans="1:34" ht="18" x14ac:dyDescent="0.2">
      <c r="A787" s="63"/>
      <c r="B787" s="64" t="s">
        <v>1109</v>
      </c>
      <c r="C787" s="65" t="s">
        <v>1110</v>
      </c>
      <c r="D787" s="65" t="s">
        <v>98</v>
      </c>
      <c r="E787" s="66">
        <v>1.26</v>
      </c>
      <c r="F787" s="66">
        <v>75.599999999999994</v>
      </c>
      <c r="G787" s="66"/>
      <c r="H787" s="66"/>
      <c r="I787" s="66">
        <f t="shared" si="1599"/>
        <v>0</v>
      </c>
      <c r="J787" s="66">
        <f t="shared" si="1600"/>
        <v>75.599999999999994</v>
      </c>
      <c r="K787" s="1">
        <v>21.2</v>
      </c>
      <c r="L787" s="1">
        <v>21.2</v>
      </c>
      <c r="M787" s="1">
        <v>1602.72</v>
      </c>
      <c r="N787" s="1">
        <v>1602.72</v>
      </c>
      <c r="O787" s="1"/>
      <c r="P787" s="1"/>
      <c r="Q787" s="1"/>
      <c r="R787" s="1"/>
      <c r="S787" s="1"/>
      <c r="T787" s="1"/>
      <c r="V787" s="1">
        <v>25.6</v>
      </c>
      <c r="W787" s="1">
        <v>1935.36</v>
      </c>
      <c r="X787" s="15">
        <f t="shared" ref="X787:X788" si="1610">V787/L787</f>
        <v>1.2075471698113209</v>
      </c>
      <c r="Y787" s="15">
        <f t="shared" ref="Y787:Y788" si="1611">X787-AF787</f>
        <v>1.1818951582724877</v>
      </c>
      <c r="Z787" s="16">
        <f t="shared" ref="Z787:Z789" si="1612">K787*Y787</f>
        <v>25.05617735537674</v>
      </c>
      <c r="AA787" s="16">
        <f t="shared" ref="AA787:AA789" si="1613">Z787-K787</f>
        <v>3.8561773553767402</v>
      </c>
      <c r="AB787" s="16">
        <f t="shared" ref="AB787:AB789" si="1614">J787*AA787</f>
        <v>291.52700806648153</v>
      </c>
      <c r="AC787" s="15">
        <f t="shared" ref="AC787:AC788" si="1615">104.584835545197%-100%</f>
        <v>4.5848355451969969E-2</v>
      </c>
      <c r="AD787" s="15">
        <f t="shared" ref="AD787:AD788" si="1616">101.199262415129%-100%</f>
        <v>1.1992624151289988E-2</v>
      </c>
      <c r="AE787" s="15">
        <f t="shared" ref="AE787:AE788" si="1617">101.911505501324%-100%</f>
        <v>1.9115055013239957E-2</v>
      </c>
      <c r="AF787" s="15">
        <f t="shared" ref="AF787:AF788" si="1618">AVERAGE(AC787:AE787)</f>
        <v>2.5652011538833303E-2</v>
      </c>
      <c r="AH787" s="21"/>
    </row>
    <row r="788" spans="1:34" x14ac:dyDescent="0.2">
      <c r="A788" s="63"/>
      <c r="B788" s="64" t="s">
        <v>1111</v>
      </c>
      <c r="C788" s="65" t="s">
        <v>1112</v>
      </c>
      <c r="D788" s="65" t="s">
        <v>98</v>
      </c>
      <c r="E788" s="66">
        <v>0.27</v>
      </c>
      <c r="F788" s="66">
        <v>16.2</v>
      </c>
      <c r="G788" s="66"/>
      <c r="H788" s="66"/>
      <c r="I788" s="66">
        <f t="shared" si="1599"/>
        <v>0</v>
      </c>
      <c r="J788" s="66">
        <f t="shared" si="1600"/>
        <v>16.2</v>
      </c>
      <c r="K788" s="1">
        <v>25</v>
      </c>
      <c r="L788" s="1">
        <v>25</v>
      </c>
      <c r="M788" s="1">
        <v>405</v>
      </c>
      <c r="N788" s="1">
        <v>405</v>
      </c>
      <c r="O788" s="1"/>
      <c r="P788" s="1"/>
      <c r="Q788" s="1"/>
      <c r="R788" s="1"/>
      <c r="S788" s="1"/>
      <c r="T788" s="1"/>
      <c r="V788" s="1">
        <v>26.2</v>
      </c>
      <c r="W788" s="1">
        <v>424.44</v>
      </c>
      <c r="X788" s="15">
        <f t="shared" si="1610"/>
        <v>1.048</v>
      </c>
      <c r="Y788" s="15">
        <f t="shared" si="1611"/>
        <v>1.0223479884611668</v>
      </c>
      <c r="Z788" s="16">
        <f t="shared" si="1612"/>
        <v>25.558699711529169</v>
      </c>
      <c r="AA788" s="16">
        <f t="shared" si="1613"/>
        <v>0.55869971152916875</v>
      </c>
      <c r="AB788" s="16">
        <f t="shared" si="1614"/>
        <v>9.0509353267725334</v>
      </c>
      <c r="AC788" s="15">
        <f t="shared" si="1615"/>
        <v>4.5848355451969969E-2</v>
      </c>
      <c r="AD788" s="15">
        <f t="shared" si="1616"/>
        <v>1.1992624151289988E-2</v>
      </c>
      <c r="AE788" s="15">
        <f t="shared" si="1617"/>
        <v>1.9115055013239957E-2</v>
      </c>
      <c r="AF788" s="15">
        <f t="shared" si="1618"/>
        <v>2.5652011538833303E-2</v>
      </c>
      <c r="AH788" s="21"/>
    </row>
    <row r="789" spans="1:34" ht="20" x14ac:dyDescent="0.2">
      <c r="A789" s="2">
        <v>319</v>
      </c>
      <c r="B789" s="3" t="s">
        <v>1113</v>
      </c>
      <c r="C789" s="4" t="s">
        <v>1114</v>
      </c>
      <c r="D789" s="4" t="s">
        <v>38</v>
      </c>
      <c r="E789" s="5">
        <v>0</v>
      </c>
      <c r="F789" s="5">
        <v>18.942</v>
      </c>
      <c r="G789" s="5"/>
      <c r="H789" s="5"/>
      <c r="I789" s="5">
        <f t="shared" si="1599"/>
        <v>0</v>
      </c>
      <c r="J789" s="5">
        <f t="shared" si="1600"/>
        <v>18.942</v>
      </c>
      <c r="K789" s="6">
        <v>154.44</v>
      </c>
      <c r="L789" s="6"/>
      <c r="M789" s="6">
        <v>2925.4</v>
      </c>
      <c r="N789" s="6">
        <v>0</v>
      </c>
      <c r="O789" s="6">
        <v>0</v>
      </c>
      <c r="P789" s="6">
        <v>0</v>
      </c>
      <c r="Q789" s="6">
        <v>0</v>
      </c>
      <c r="R789" s="6">
        <v>0</v>
      </c>
      <c r="S789" s="6">
        <v>0</v>
      </c>
      <c r="T789" s="6">
        <v>0</v>
      </c>
      <c r="V789" s="6"/>
      <c r="W789" s="6">
        <v>0</v>
      </c>
      <c r="X789" s="15">
        <v>1.0345821325648414</v>
      </c>
      <c r="Y789" s="15">
        <v>1.0089301210260082</v>
      </c>
      <c r="Z789" s="16">
        <f t="shared" si="1612"/>
        <v>155.81916789125671</v>
      </c>
      <c r="AA789" s="16">
        <f t="shared" si="1613"/>
        <v>1.3791678912567136</v>
      </c>
      <c r="AB789" s="16">
        <f t="shared" si="1614"/>
        <v>26.124198196184668</v>
      </c>
      <c r="AC789" s="15"/>
      <c r="AD789" s="15"/>
      <c r="AE789" s="15"/>
      <c r="AF789" s="15"/>
      <c r="AG789" s="113" t="s">
        <v>4603</v>
      </c>
    </row>
    <row r="790" spans="1:34" ht="18.5" thickBot="1" x14ac:dyDescent="0.25">
      <c r="A790" s="63"/>
      <c r="B790" s="64">
        <v>59761434</v>
      </c>
      <c r="C790" s="65" t="s">
        <v>4598</v>
      </c>
      <c r="D790" s="65" t="s">
        <v>38</v>
      </c>
      <c r="E790" s="66">
        <v>0.21479000000000001</v>
      </c>
      <c r="F790" s="66">
        <f>F789</f>
        <v>18.942</v>
      </c>
      <c r="G790" s="66"/>
      <c r="H790" s="66"/>
      <c r="I790" s="66">
        <f t="shared" si="1599"/>
        <v>0</v>
      </c>
      <c r="J790" s="66">
        <f t="shared" si="1600"/>
        <v>18.942</v>
      </c>
      <c r="K790" s="1"/>
      <c r="L790" s="1">
        <v>347</v>
      </c>
      <c r="M790" s="1">
        <v>1044.845955</v>
      </c>
      <c r="N790" s="1">
        <v>1044.845955</v>
      </c>
      <c r="O790" s="1"/>
      <c r="P790" s="1"/>
      <c r="Q790" s="1"/>
      <c r="R790" s="1"/>
      <c r="S790" s="1"/>
      <c r="T790" s="1"/>
      <c r="V790" s="1">
        <v>359</v>
      </c>
      <c r="W790" s="1">
        <v>1378.3074300000001</v>
      </c>
      <c r="X790" s="15">
        <f t="shared" ref="X790" si="1619">V790/L790</f>
        <v>1.0345821325648414</v>
      </c>
      <c r="Y790" s="15">
        <f t="shared" ref="Y790" si="1620">X790-AF790</f>
        <v>1.0089301210260082</v>
      </c>
      <c r="Z790" s="16"/>
      <c r="AA790" s="16"/>
      <c r="AB790" s="16"/>
      <c r="AC790" s="15">
        <f t="shared" ref="AC790" si="1621">104.584835545197%-100%</f>
        <v>4.5848355451969969E-2</v>
      </c>
      <c r="AD790" s="15">
        <f t="shared" ref="AD790" si="1622">101.199262415129%-100%</f>
        <v>1.1992624151289988E-2</v>
      </c>
      <c r="AE790" s="15">
        <f t="shared" ref="AE790" si="1623">101.911505501324%-100%</f>
        <v>1.9115055013239957E-2</v>
      </c>
      <c r="AF790" s="15">
        <f t="shared" ref="AF790" si="1624">AVERAGE(AC790:AE790)</f>
        <v>2.5652011538833303E-2</v>
      </c>
      <c r="AG790" s="113" t="s">
        <v>4828</v>
      </c>
      <c r="AH790" s="21"/>
    </row>
    <row r="791" spans="1:34" ht="20.5" thickBot="1" x14ac:dyDescent="0.25">
      <c r="A791" s="8">
        <v>320</v>
      </c>
      <c r="B791" s="9" t="s">
        <v>1115</v>
      </c>
      <c r="C791" s="10" t="s">
        <v>1116</v>
      </c>
      <c r="D791" s="10" t="s">
        <v>95</v>
      </c>
      <c r="E791" s="11">
        <v>0</v>
      </c>
      <c r="F791" s="11">
        <v>36</v>
      </c>
      <c r="G791" s="11"/>
      <c r="H791" s="11"/>
      <c r="I791" s="11">
        <f t="shared" si="1599"/>
        <v>0</v>
      </c>
      <c r="J791" s="11">
        <f t="shared" si="1600"/>
        <v>36</v>
      </c>
      <c r="K791" s="12">
        <v>345.02</v>
      </c>
      <c r="L791" s="12">
        <v>135.82</v>
      </c>
      <c r="M791" s="12">
        <v>4889.5200000000004</v>
      </c>
      <c r="N791" s="12">
        <v>588.81600000000003</v>
      </c>
      <c r="O791" s="12">
        <v>1549.1880000000001</v>
      </c>
      <c r="P791" s="12">
        <v>0</v>
      </c>
      <c r="Q791" s="12">
        <v>0</v>
      </c>
      <c r="R791" s="12">
        <v>523.62554399999999</v>
      </c>
      <c r="S791" s="12">
        <v>1699.7071060799999</v>
      </c>
      <c r="T791" s="13">
        <v>528.15289101120004</v>
      </c>
      <c r="V791" s="12">
        <v>153.83000000000001</v>
      </c>
      <c r="W791" s="12">
        <v>693.79200000000003</v>
      </c>
    </row>
    <row r="792" spans="1:34" ht="18" x14ac:dyDescent="0.2">
      <c r="A792" s="63"/>
      <c r="B792" s="64" t="s">
        <v>1109</v>
      </c>
      <c r="C792" s="65" t="s">
        <v>1110</v>
      </c>
      <c r="D792" s="65" t="s">
        <v>98</v>
      </c>
      <c r="E792" s="66">
        <v>0.63</v>
      </c>
      <c r="F792" s="66">
        <v>22.68</v>
      </c>
      <c r="G792" s="66"/>
      <c r="H792" s="66"/>
      <c r="I792" s="66">
        <f t="shared" si="1599"/>
        <v>0</v>
      </c>
      <c r="J792" s="66">
        <f t="shared" si="1600"/>
        <v>22.68</v>
      </c>
      <c r="K792" s="1">
        <v>21.2</v>
      </c>
      <c r="L792" s="1">
        <v>21.2</v>
      </c>
      <c r="M792" s="1">
        <v>480.81599999999997</v>
      </c>
      <c r="N792" s="1">
        <v>480.81599999999997</v>
      </c>
      <c r="O792" s="1"/>
      <c r="P792" s="1"/>
      <c r="Q792" s="1"/>
      <c r="R792" s="1"/>
      <c r="S792" s="1"/>
      <c r="T792" s="1"/>
      <c r="V792" s="1">
        <v>25.6</v>
      </c>
      <c r="W792" s="1">
        <v>580.60799999999995</v>
      </c>
      <c r="X792" s="15">
        <f t="shared" ref="X792:X793" si="1625">V792/L792</f>
        <v>1.2075471698113209</v>
      </c>
      <c r="Y792" s="15">
        <f t="shared" ref="Y792:Y793" si="1626">X792-AF792</f>
        <v>1.1818951582724877</v>
      </c>
      <c r="Z792" s="16">
        <f t="shared" ref="Z792:Z793" si="1627">K792*Y792</f>
        <v>25.05617735537674</v>
      </c>
      <c r="AA792" s="16">
        <f t="shared" ref="AA792:AA793" si="1628">Z792-K792</f>
        <v>3.8561773553767402</v>
      </c>
      <c r="AB792" s="16">
        <f t="shared" ref="AB792:AB793" si="1629">J792*AA792</f>
        <v>87.458102419944467</v>
      </c>
      <c r="AC792" s="15">
        <f t="shared" ref="AC792:AC793" si="1630">104.584835545197%-100%</f>
        <v>4.5848355451969969E-2</v>
      </c>
      <c r="AD792" s="15">
        <f t="shared" ref="AD792:AD793" si="1631">101.199262415129%-100%</f>
        <v>1.1992624151289988E-2</v>
      </c>
      <c r="AE792" s="15">
        <f t="shared" ref="AE792:AE793" si="1632">101.911505501324%-100%</f>
        <v>1.9115055013239957E-2</v>
      </c>
      <c r="AF792" s="15">
        <f t="shared" ref="AF792:AF793" si="1633">AVERAGE(AC792:AE792)</f>
        <v>2.5652011538833303E-2</v>
      </c>
      <c r="AH792" s="21"/>
    </row>
    <row r="793" spans="1:34" ht="15" thickBot="1" x14ac:dyDescent="0.25">
      <c r="A793" s="63"/>
      <c r="B793" s="64" t="s">
        <v>1111</v>
      </c>
      <c r="C793" s="65" t="s">
        <v>1112</v>
      </c>
      <c r="D793" s="65" t="s">
        <v>98</v>
      </c>
      <c r="E793" s="66">
        <v>0.12</v>
      </c>
      <c r="F793" s="66">
        <v>4.32</v>
      </c>
      <c r="G793" s="66"/>
      <c r="H793" s="66"/>
      <c r="I793" s="66">
        <f t="shared" si="1599"/>
        <v>0</v>
      </c>
      <c r="J793" s="66">
        <f t="shared" si="1600"/>
        <v>4.32</v>
      </c>
      <c r="K793" s="1">
        <v>25</v>
      </c>
      <c r="L793" s="1">
        <v>25</v>
      </c>
      <c r="M793" s="1">
        <v>108</v>
      </c>
      <c r="N793" s="1">
        <v>108</v>
      </c>
      <c r="O793" s="1"/>
      <c r="P793" s="1"/>
      <c r="Q793" s="1"/>
      <c r="R793" s="1"/>
      <c r="S793" s="1"/>
      <c r="T793" s="1"/>
      <c r="V793" s="1">
        <v>26.2</v>
      </c>
      <c r="W793" s="1">
        <v>113.184</v>
      </c>
      <c r="X793" s="15">
        <f t="shared" si="1625"/>
        <v>1.048</v>
      </c>
      <c r="Y793" s="15">
        <f t="shared" si="1626"/>
        <v>1.0223479884611668</v>
      </c>
      <c r="Z793" s="16">
        <f t="shared" si="1627"/>
        <v>25.558699711529169</v>
      </c>
      <c r="AA793" s="16">
        <f t="shared" si="1628"/>
        <v>0.55869971152916875</v>
      </c>
      <c r="AB793" s="16">
        <f t="shared" si="1629"/>
        <v>2.4135827538060091</v>
      </c>
      <c r="AC793" s="15">
        <f t="shared" si="1630"/>
        <v>4.5848355451969969E-2</v>
      </c>
      <c r="AD793" s="15">
        <f t="shared" si="1631"/>
        <v>1.1992624151289988E-2</v>
      </c>
      <c r="AE793" s="15">
        <f t="shared" si="1632"/>
        <v>1.9115055013239957E-2</v>
      </c>
      <c r="AF793" s="15">
        <f t="shared" si="1633"/>
        <v>2.5652011538833303E-2</v>
      </c>
      <c r="AH793" s="21"/>
    </row>
    <row r="794" spans="1:34" ht="20.5" thickBot="1" x14ac:dyDescent="0.25">
      <c r="A794" s="8">
        <v>321</v>
      </c>
      <c r="B794" s="9" t="s">
        <v>1117</v>
      </c>
      <c r="C794" s="10" t="s">
        <v>1118</v>
      </c>
      <c r="D794" s="10" t="s">
        <v>95</v>
      </c>
      <c r="E794" s="11">
        <v>0</v>
      </c>
      <c r="F794" s="11">
        <v>24</v>
      </c>
      <c r="G794" s="11"/>
      <c r="H794" s="11"/>
      <c r="I794" s="11">
        <f t="shared" si="1599"/>
        <v>0</v>
      </c>
      <c r="J794" s="11">
        <f t="shared" si="1600"/>
        <v>24</v>
      </c>
      <c r="K794" s="12">
        <v>368.03</v>
      </c>
      <c r="L794" s="12">
        <v>180.21</v>
      </c>
      <c r="M794" s="12">
        <v>4325.04</v>
      </c>
      <c r="N794" s="12">
        <v>535.39200000000005</v>
      </c>
      <c r="O794" s="12">
        <v>1365.0816</v>
      </c>
      <c r="P794" s="12">
        <v>0</v>
      </c>
      <c r="Q794" s="12">
        <v>0</v>
      </c>
      <c r="R794" s="12">
        <v>461.39758080000001</v>
      </c>
      <c r="S794" s="12">
        <v>1497.7129282559999</v>
      </c>
      <c r="T794" s="13">
        <v>465.38689526783998</v>
      </c>
      <c r="V794" s="12">
        <v>204.06</v>
      </c>
      <c r="W794" s="12">
        <v>629.28</v>
      </c>
    </row>
    <row r="795" spans="1:34" ht="18" x14ac:dyDescent="0.2">
      <c r="A795" s="63"/>
      <c r="B795" s="64" t="s">
        <v>1109</v>
      </c>
      <c r="C795" s="65" t="s">
        <v>1110</v>
      </c>
      <c r="D795" s="65" t="s">
        <v>98</v>
      </c>
      <c r="E795" s="66">
        <v>0.84</v>
      </c>
      <c r="F795" s="66">
        <v>20.16</v>
      </c>
      <c r="G795" s="66"/>
      <c r="H795" s="66"/>
      <c r="I795" s="66">
        <f t="shared" si="1599"/>
        <v>0</v>
      </c>
      <c r="J795" s="66">
        <f t="shared" si="1600"/>
        <v>20.16</v>
      </c>
      <c r="K795" s="1">
        <v>21.2</v>
      </c>
      <c r="L795" s="1">
        <v>21.2</v>
      </c>
      <c r="M795" s="1">
        <v>427.392</v>
      </c>
      <c r="N795" s="1">
        <v>427.392</v>
      </c>
      <c r="O795" s="1"/>
      <c r="P795" s="1"/>
      <c r="Q795" s="1"/>
      <c r="R795" s="1"/>
      <c r="S795" s="1"/>
      <c r="T795" s="1"/>
      <c r="V795" s="1">
        <v>25.6</v>
      </c>
      <c r="W795" s="1">
        <v>516.096</v>
      </c>
      <c r="X795" s="15">
        <f t="shared" ref="X795:X796" si="1634">V795/L795</f>
        <v>1.2075471698113209</v>
      </c>
      <c r="Y795" s="15">
        <f t="shared" ref="Y795:Y796" si="1635">X795-AF795</f>
        <v>1.1818951582724877</v>
      </c>
      <c r="Z795" s="16">
        <f t="shared" ref="Z795:Z797" si="1636">K795*Y795</f>
        <v>25.05617735537674</v>
      </c>
      <c r="AA795" s="16">
        <f t="shared" ref="AA795:AA797" si="1637">Z795-K795</f>
        <v>3.8561773553767402</v>
      </c>
      <c r="AB795" s="16">
        <f t="shared" ref="AB795:AB797" si="1638">J795*AA795</f>
        <v>77.740535484395082</v>
      </c>
      <c r="AC795" s="15">
        <f t="shared" ref="AC795:AC796" si="1639">104.584835545197%-100%</f>
        <v>4.5848355451969969E-2</v>
      </c>
      <c r="AD795" s="15">
        <f t="shared" ref="AD795:AD796" si="1640">101.199262415129%-100%</f>
        <v>1.1992624151289988E-2</v>
      </c>
      <c r="AE795" s="15">
        <f t="shared" ref="AE795:AE796" si="1641">101.911505501324%-100%</f>
        <v>1.9115055013239957E-2</v>
      </c>
      <c r="AF795" s="15">
        <f t="shared" ref="AF795:AF796" si="1642">AVERAGE(AC795:AE795)</f>
        <v>2.5652011538833303E-2</v>
      </c>
      <c r="AH795" s="21"/>
    </row>
    <row r="796" spans="1:34" x14ac:dyDescent="0.2">
      <c r="A796" s="63"/>
      <c r="B796" s="64" t="s">
        <v>1111</v>
      </c>
      <c r="C796" s="65" t="s">
        <v>1112</v>
      </c>
      <c r="D796" s="65" t="s">
        <v>98</v>
      </c>
      <c r="E796" s="66">
        <v>0.18</v>
      </c>
      <c r="F796" s="66">
        <v>4.32</v>
      </c>
      <c r="G796" s="66"/>
      <c r="H796" s="66"/>
      <c r="I796" s="66">
        <f t="shared" si="1599"/>
        <v>0</v>
      </c>
      <c r="J796" s="66">
        <f t="shared" si="1600"/>
        <v>4.32</v>
      </c>
      <c r="K796" s="1">
        <v>25</v>
      </c>
      <c r="L796" s="1">
        <v>25</v>
      </c>
      <c r="M796" s="1">
        <v>108</v>
      </c>
      <c r="N796" s="1">
        <v>108</v>
      </c>
      <c r="O796" s="1"/>
      <c r="P796" s="1"/>
      <c r="Q796" s="1"/>
      <c r="R796" s="1"/>
      <c r="S796" s="1"/>
      <c r="T796" s="1"/>
      <c r="V796" s="1">
        <v>26.2</v>
      </c>
      <c r="W796" s="1">
        <v>113.184</v>
      </c>
      <c r="X796" s="15">
        <f t="shared" si="1634"/>
        <v>1.048</v>
      </c>
      <c r="Y796" s="15">
        <f t="shared" si="1635"/>
        <v>1.0223479884611668</v>
      </c>
      <c r="Z796" s="16">
        <f t="shared" si="1636"/>
        <v>25.558699711529169</v>
      </c>
      <c r="AA796" s="16">
        <f t="shared" si="1637"/>
        <v>0.55869971152916875</v>
      </c>
      <c r="AB796" s="16">
        <f t="shared" si="1638"/>
        <v>2.4135827538060091</v>
      </c>
      <c r="AC796" s="15">
        <f t="shared" si="1639"/>
        <v>4.5848355451969969E-2</v>
      </c>
      <c r="AD796" s="15">
        <f t="shared" si="1640"/>
        <v>1.1992624151289988E-2</v>
      </c>
      <c r="AE796" s="15">
        <f t="shared" si="1641"/>
        <v>1.9115055013239957E-2</v>
      </c>
      <c r="AF796" s="15">
        <f t="shared" si="1642"/>
        <v>2.5652011538833303E-2</v>
      </c>
      <c r="AH796" s="21"/>
    </row>
    <row r="797" spans="1:34" ht="20" x14ac:dyDescent="0.2">
      <c r="A797" s="2">
        <v>322</v>
      </c>
      <c r="B797" s="3" t="s">
        <v>1113</v>
      </c>
      <c r="C797" s="4" t="s">
        <v>1114</v>
      </c>
      <c r="D797" s="4" t="s">
        <v>38</v>
      </c>
      <c r="E797" s="5">
        <v>0</v>
      </c>
      <c r="F797" s="5">
        <v>10.692</v>
      </c>
      <c r="G797" s="5"/>
      <c r="H797" s="5"/>
      <c r="I797" s="5">
        <f t="shared" si="1599"/>
        <v>0</v>
      </c>
      <c r="J797" s="5">
        <f t="shared" si="1600"/>
        <v>10.692</v>
      </c>
      <c r="K797" s="6">
        <v>154.44</v>
      </c>
      <c r="L797" s="6"/>
      <c r="M797" s="6">
        <v>1651.27</v>
      </c>
      <c r="N797" s="6">
        <v>0</v>
      </c>
      <c r="O797" s="6">
        <v>0</v>
      </c>
      <c r="P797" s="6">
        <v>0</v>
      </c>
      <c r="Q797" s="6">
        <v>0</v>
      </c>
      <c r="R797" s="6">
        <v>0</v>
      </c>
      <c r="S797" s="6">
        <v>0</v>
      </c>
      <c r="T797" s="6">
        <v>0</v>
      </c>
      <c r="V797" s="6"/>
      <c r="W797" s="6">
        <v>0</v>
      </c>
      <c r="X797" s="15">
        <v>1.0345821325648414</v>
      </c>
      <c r="Y797" s="15">
        <v>1.0089301210260082</v>
      </c>
      <c r="Z797" s="16">
        <f t="shared" si="1636"/>
        <v>155.81916789125671</v>
      </c>
      <c r="AA797" s="16">
        <f t="shared" si="1637"/>
        <v>1.3791678912567136</v>
      </c>
      <c r="AB797" s="16">
        <f t="shared" si="1638"/>
        <v>14.746063093316781</v>
      </c>
      <c r="AC797" s="15"/>
      <c r="AD797" s="15"/>
      <c r="AE797" s="15"/>
      <c r="AF797" s="15"/>
      <c r="AG797" s="113" t="s">
        <v>4603</v>
      </c>
    </row>
    <row r="798" spans="1:34" ht="18.5" thickBot="1" x14ac:dyDescent="0.25">
      <c r="A798" s="63"/>
      <c r="B798" s="64">
        <v>59761434</v>
      </c>
      <c r="C798" s="65" t="s">
        <v>4598</v>
      </c>
      <c r="D798" s="65" t="s">
        <v>38</v>
      </c>
      <c r="E798" s="66">
        <v>0.21479000000000001</v>
      </c>
      <c r="F798" s="66">
        <f>F797</f>
        <v>10.692</v>
      </c>
      <c r="G798" s="66"/>
      <c r="H798" s="66"/>
      <c r="I798" s="66">
        <f t="shared" si="1599"/>
        <v>0</v>
      </c>
      <c r="J798" s="66">
        <f t="shared" si="1600"/>
        <v>10.692</v>
      </c>
      <c r="K798" s="1"/>
      <c r="L798" s="1">
        <v>347</v>
      </c>
      <c r="M798" s="1">
        <v>1044.845955</v>
      </c>
      <c r="N798" s="1">
        <v>1044.845955</v>
      </c>
      <c r="O798" s="1"/>
      <c r="P798" s="1"/>
      <c r="Q798" s="1"/>
      <c r="R798" s="1"/>
      <c r="S798" s="1"/>
      <c r="T798" s="1"/>
      <c r="V798" s="1">
        <v>359</v>
      </c>
      <c r="W798" s="1">
        <v>1378.3074300000001</v>
      </c>
      <c r="X798" s="15">
        <f t="shared" ref="X798" si="1643">V798/L798</f>
        <v>1.0345821325648414</v>
      </c>
      <c r="Y798" s="15">
        <f t="shared" ref="Y798" si="1644">X798-AF798</f>
        <v>1.0089301210260082</v>
      </c>
      <c r="Z798" s="16"/>
      <c r="AA798" s="16"/>
      <c r="AB798" s="16"/>
      <c r="AC798" s="15">
        <f t="shared" ref="AC798" si="1645">104.584835545197%-100%</f>
        <v>4.5848355451969969E-2</v>
      </c>
      <c r="AD798" s="15">
        <f t="shared" ref="AD798" si="1646">101.199262415129%-100%</f>
        <v>1.1992624151289988E-2</v>
      </c>
      <c r="AE798" s="15">
        <f t="shared" ref="AE798" si="1647">101.911505501324%-100%</f>
        <v>1.9115055013239957E-2</v>
      </c>
      <c r="AF798" s="15">
        <f t="shared" ref="AF798" si="1648">AVERAGE(AC798:AE798)</f>
        <v>2.5652011538833303E-2</v>
      </c>
      <c r="AG798" s="113" t="s">
        <v>4828</v>
      </c>
      <c r="AH798" s="21"/>
    </row>
    <row r="799" spans="1:34" ht="20.5" thickBot="1" x14ac:dyDescent="0.25">
      <c r="A799" s="8">
        <v>323</v>
      </c>
      <c r="B799" s="9" t="s">
        <v>1119</v>
      </c>
      <c r="C799" s="10" t="s">
        <v>1120</v>
      </c>
      <c r="D799" s="10" t="s">
        <v>95</v>
      </c>
      <c r="E799" s="11">
        <v>0</v>
      </c>
      <c r="F799" s="11">
        <v>109.98</v>
      </c>
      <c r="G799" s="11"/>
      <c r="H799" s="11"/>
      <c r="I799" s="11">
        <f t="shared" si="1599"/>
        <v>0</v>
      </c>
      <c r="J799" s="11">
        <f t="shared" si="1600"/>
        <v>109.98</v>
      </c>
      <c r="K799" s="12">
        <v>172.51</v>
      </c>
      <c r="L799" s="12">
        <v>107.95</v>
      </c>
      <c r="M799" s="12">
        <v>11872.34</v>
      </c>
      <c r="N799" s="12">
        <v>1018.810728</v>
      </c>
      <c r="O799" s="12">
        <v>3909.67902</v>
      </c>
      <c r="P799" s="12">
        <v>0</v>
      </c>
      <c r="Q799" s="12">
        <v>0</v>
      </c>
      <c r="R799" s="12">
        <v>1321.47150876</v>
      </c>
      <c r="S799" s="12">
        <v>4289.5434335831997</v>
      </c>
      <c r="T799" s="13">
        <v>1332.8971547280501</v>
      </c>
      <c r="V799" s="12">
        <v>122.14</v>
      </c>
      <c r="W799" s="12">
        <v>1208.328264</v>
      </c>
    </row>
    <row r="800" spans="1:34" ht="18" x14ac:dyDescent="0.2">
      <c r="A800" s="63"/>
      <c r="B800" s="64" t="s">
        <v>1109</v>
      </c>
      <c r="C800" s="65" t="s">
        <v>1110</v>
      </c>
      <c r="D800" s="65" t="s">
        <v>98</v>
      </c>
      <c r="E800" s="66">
        <v>0.378</v>
      </c>
      <c r="F800" s="66">
        <v>41.57244</v>
      </c>
      <c r="G800" s="66"/>
      <c r="H800" s="66"/>
      <c r="I800" s="66">
        <f t="shared" si="1599"/>
        <v>0</v>
      </c>
      <c r="J800" s="66">
        <f t="shared" si="1600"/>
        <v>41.57244</v>
      </c>
      <c r="K800" s="1">
        <v>21.2</v>
      </c>
      <c r="L800" s="1">
        <v>21.2</v>
      </c>
      <c r="M800" s="1">
        <v>881.33572800000002</v>
      </c>
      <c r="N800" s="1">
        <v>881.33572800000002</v>
      </c>
      <c r="O800" s="1"/>
      <c r="P800" s="1"/>
      <c r="Q800" s="1"/>
      <c r="R800" s="1"/>
      <c r="S800" s="1"/>
      <c r="T800" s="1"/>
      <c r="V800" s="1">
        <v>25.6</v>
      </c>
      <c r="W800" s="1">
        <v>1064.2544640000001</v>
      </c>
      <c r="X800" s="15">
        <f t="shared" ref="X800:X801" si="1649">V800/L800</f>
        <v>1.2075471698113209</v>
      </c>
      <c r="Y800" s="15">
        <f t="shared" ref="Y800:Y801" si="1650">X800-AF800</f>
        <v>1.1818951582724877</v>
      </c>
      <c r="Z800" s="16">
        <f t="shared" ref="Z800:Z802" si="1651">K800*Y800</f>
        <v>25.05617735537674</v>
      </c>
      <c r="AA800" s="16">
        <f t="shared" ref="AA800:AA802" si="1652">Z800-K800</f>
        <v>3.8561773553767402</v>
      </c>
      <c r="AB800" s="16">
        <f t="shared" ref="AB800:AB802" si="1653">J800*AA800</f>
        <v>160.31070173575822</v>
      </c>
      <c r="AC800" s="15">
        <f t="shared" ref="AC800:AC801" si="1654">104.584835545197%-100%</f>
        <v>4.5848355451969969E-2</v>
      </c>
      <c r="AD800" s="15">
        <f t="shared" ref="AD800:AD801" si="1655">101.199262415129%-100%</f>
        <v>1.1992624151289988E-2</v>
      </c>
      <c r="AE800" s="15">
        <f t="shared" ref="AE800:AE801" si="1656">101.911505501324%-100%</f>
        <v>1.9115055013239957E-2</v>
      </c>
      <c r="AF800" s="15">
        <f t="shared" ref="AF800:AF801" si="1657">AVERAGE(AC800:AE800)</f>
        <v>2.5652011538833303E-2</v>
      </c>
      <c r="AH800" s="21"/>
    </row>
    <row r="801" spans="1:34" x14ac:dyDescent="0.2">
      <c r="A801" s="63"/>
      <c r="B801" s="64" t="s">
        <v>1111</v>
      </c>
      <c r="C801" s="65" t="s">
        <v>1112</v>
      </c>
      <c r="D801" s="65" t="s">
        <v>98</v>
      </c>
      <c r="E801" s="66">
        <v>0.05</v>
      </c>
      <c r="F801" s="66">
        <v>5.4989999999999997</v>
      </c>
      <c r="G801" s="66"/>
      <c r="H801" s="66"/>
      <c r="I801" s="66">
        <f t="shared" si="1599"/>
        <v>0</v>
      </c>
      <c r="J801" s="66">
        <f t="shared" si="1600"/>
        <v>5.4989999999999997</v>
      </c>
      <c r="K801" s="1">
        <v>25</v>
      </c>
      <c r="L801" s="1">
        <v>25</v>
      </c>
      <c r="M801" s="1">
        <v>137.47499999999999</v>
      </c>
      <c r="N801" s="1">
        <v>137.47499999999999</v>
      </c>
      <c r="O801" s="1"/>
      <c r="P801" s="1"/>
      <c r="Q801" s="1"/>
      <c r="R801" s="1"/>
      <c r="S801" s="1"/>
      <c r="T801" s="1"/>
      <c r="V801" s="1">
        <v>26.2</v>
      </c>
      <c r="W801" s="1">
        <v>144.07380000000001</v>
      </c>
      <c r="X801" s="15">
        <f t="shared" si="1649"/>
        <v>1.048</v>
      </c>
      <c r="Y801" s="15">
        <f t="shared" si="1650"/>
        <v>1.0223479884611668</v>
      </c>
      <c r="Z801" s="16">
        <f t="shared" si="1651"/>
        <v>25.558699711529169</v>
      </c>
      <c r="AA801" s="16">
        <f t="shared" si="1652"/>
        <v>0.55869971152916875</v>
      </c>
      <c r="AB801" s="16">
        <f t="shared" si="1653"/>
        <v>3.0722897136988987</v>
      </c>
      <c r="AC801" s="15">
        <f t="shared" si="1654"/>
        <v>4.5848355451969969E-2</v>
      </c>
      <c r="AD801" s="15">
        <f t="shared" si="1655"/>
        <v>1.1992624151289988E-2</v>
      </c>
      <c r="AE801" s="15">
        <f t="shared" si="1656"/>
        <v>1.9115055013239957E-2</v>
      </c>
      <c r="AF801" s="15">
        <f t="shared" si="1657"/>
        <v>2.5652011538833303E-2</v>
      </c>
      <c r="AH801" s="21"/>
    </row>
    <row r="802" spans="1:34" x14ac:dyDescent="0.2">
      <c r="A802" s="2">
        <v>324</v>
      </c>
      <c r="B802" s="3" t="s">
        <v>1121</v>
      </c>
      <c r="C802" s="4" t="s">
        <v>1122</v>
      </c>
      <c r="D802" s="4" t="s">
        <v>41</v>
      </c>
      <c r="E802" s="5">
        <v>0</v>
      </c>
      <c r="F802" s="5">
        <v>366.6</v>
      </c>
      <c r="G802" s="5"/>
      <c r="H802" s="5"/>
      <c r="I802" s="5">
        <f t="shared" si="1599"/>
        <v>0</v>
      </c>
      <c r="J802" s="5">
        <f t="shared" si="1600"/>
        <v>366.6</v>
      </c>
      <c r="K802" s="6">
        <v>33.19</v>
      </c>
      <c r="L802" s="6"/>
      <c r="M802" s="6"/>
      <c r="N802" s="6"/>
      <c r="O802" s="6"/>
      <c r="P802" s="6"/>
      <c r="Q802" s="6"/>
      <c r="R802" s="6"/>
      <c r="S802" s="6"/>
      <c r="T802" s="6"/>
      <c r="V802" s="6"/>
      <c r="W802" s="109">
        <v>0</v>
      </c>
      <c r="X802" s="15">
        <f>X803</f>
        <v>1.1058823529411765</v>
      </c>
      <c r="Y802" s="15">
        <f>Y803</f>
        <v>1.0802303414023433</v>
      </c>
      <c r="Z802" s="16">
        <f t="shared" si="1651"/>
        <v>35.852845031143772</v>
      </c>
      <c r="AA802" s="16">
        <f t="shared" si="1652"/>
        <v>2.6628450311437746</v>
      </c>
      <c r="AB802" s="16">
        <f t="shared" si="1653"/>
        <v>976.19898841730787</v>
      </c>
      <c r="AC802" s="15"/>
      <c r="AD802" s="15"/>
      <c r="AE802" s="15"/>
      <c r="AF802" s="15"/>
      <c r="AG802" s="17" t="s">
        <v>4946</v>
      </c>
    </row>
    <row r="803" spans="1:34" s="85" customFormat="1" ht="15" thickBot="1" x14ac:dyDescent="0.4">
      <c r="A803" s="80"/>
      <c r="B803" s="81">
        <v>59761416</v>
      </c>
      <c r="C803" s="82" t="s">
        <v>4944</v>
      </c>
      <c r="D803" s="82" t="s">
        <v>41</v>
      </c>
      <c r="E803" s="83"/>
      <c r="F803" s="83">
        <f>F802</f>
        <v>366.6</v>
      </c>
      <c r="G803" s="83"/>
      <c r="H803" s="83"/>
      <c r="I803" s="83">
        <f t="shared" si="1599"/>
        <v>0</v>
      </c>
      <c r="J803" s="83">
        <f t="shared" si="1600"/>
        <v>366.6</v>
      </c>
      <c r="K803" s="84"/>
      <c r="L803" s="84">
        <v>42.5</v>
      </c>
      <c r="M803" s="84">
        <v>53865.22</v>
      </c>
      <c r="N803" s="84">
        <v>0</v>
      </c>
      <c r="O803" s="84">
        <v>0</v>
      </c>
      <c r="P803" s="84">
        <v>0</v>
      </c>
      <c r="Q803" s="84">
        <v>0</v>
      </c>
      <c r="R803" s="84">
        <v>0</v>
      </c>
      <c r="S803" s="84">
        <v>0</v>
      </c>
      <c r="T803" s="84">
        <v>0</v>
      </c>
      <c r="V803" s="84">
        <v>47</v>
      </c>
      <c r="W803" s="84"/>
      <c r="X803" s="15">
        <f t="shared" ref="X803" si="1658">V803/L803</f>
        <v>1.1058823529411765</v>
      </c>
      <c r="Y803" s="15">
        <f t="shared" ref="Y803" si="1659">X803-AF803</f>
        <v>1.0802303414023433</v>
      </c>
      <c r="Z803" s="16"/>
      <c r="AA803" s="16"/>
      <c r="AB803" s="16"/>
      <c r="AC803" s="15">
        <f t="shared" ref="AC803" si="1660">104.584835545197%-100%</f>
        <v>4.5848355451969969E-2</v>
      </c>
      <c r="AD803" s="15">
        <f t="shared" ref="AD803" si="1661">101.199262415129%-100%</f>
        <v>1.1992624151289988E-2</v>
      </c>
      <c r="AE803" s="15">
        <f t="shared" ref="AE803" si="1662">101.911505501324%-100%</f>
        <v>1.9115055013239957E-2</v>
      </c>
      <c r="AF803" s="15">
        <f t="shared" ref="AF803" si="1663">AVERAGE(AC803:AE803)</f>
        <v>2.5652011538833303E-2</v>
      </c>
      <c r="AG803" s="17" t="s">
        <v>4945</v>
      </c>
      <c r="AH803" s="86"/>
    </row>
    <row r="804" spans="1:34" ht="20.5" thickBot="1" x14ac:dyDescent="0.25">
      <c r="A804" s="8">
        <v>325</v>
      </c>
      <c r="B804" s="9" t="s">
        <v>1123</v>
      </c>
      <c r="C804" s="10" t="s">
        <v>1124</v>
      </c>
      <c r="D804" s="10" t="s">
        <v>95</v>
      </c>
      <c r="E804" s="11">
        <v>0</v>
      </c>
      <c r="F804" s="11">
        <v>12.64</v>
      </c>
      <c r="G804" s="11"/>
      <c r="H804" s="11"/>
      <c r="I804" s="11">
        <f t="shared" si="1599"/>
        <v>0</v>
      </c>
      <c r="J804" s="11">
        <f t="shared" si="1600"/>
        <v>12.64</v>
      </c>
      <c r="K804" s="12">
        <v>172.51</v>
      </c>
      <c r="L804" s="12">
        <v>148.97999999999999</v>
      </c>
      <c r="M804" s="12">
        <v>1883.11</v>
      </c>
      <c r="N804" s="12">
        <v>117.091904</v>
      </c>
      <c r="O804" s="12">
        <v>636.16993600000001</v>
      </c>
      <c r="P804" s="12">
        <v>0</v>
      </c>
      <c r="Q804" s="12">
        <v>0</v>
      </c>
      <c r="R804" s="12">
        <v>215.02543836800001</v>
      </c>
      <c r="S804" s="12">
        <v>697.98020698176003</v>
      </c>
      <c r="T804" s="13">
        <v>216.88458138896601</v>
      </c>
      <c r="V804" s="12">
        <v>168.36</v>
      </c>
      <c r="W804" s="12">
        <v>138.873152</v>
      </c>
    </row>
    <row r="805" spans="1:34" ht="18" x14ac:dyDescent="0.2">
      <c r="A805" s="63"/>
      <c r="B805" s="64" t="s">
        <v>1109</v>
      </c>
      <c r="C805" s="65" t="s">
        <v>1110</v>
      </c>
      <c r="D805" s="65" t="s">
        <v>98</v>
      </c>
      <c r="E805" s="66">
        <v>0.378</v>
      </c>
      <c r="F805" s="66">
        <v>4.7779199999999999</v>
      </c>
      <c r="G805" s="66"/>
      <c r="H805" s="66"/>
      <c r="I805" s="66">
        <f t="shared" si="1599"/>
        <v>0</v>
      </c>
      <c r="J805" s="66">
        <f t="shared" si="1600"/>
        <v>4.7779199999999999</v>
      </c>
      <c r="K805" s="1">
        <v>21.2</v>
      </c>
      <c r="L805" s="1">
        <v>21.2</v>
      </c>
      <c r="M805" s="1">
        <v>101.291904</v>
      </c>
      <c r="N805" s="1">
        <v>101.291904</v>
      </c>
      <c r="O805" s="1"/>
      <c r="P805" s="1"/>
      <c r="Q805" s="1"/>
      <c r="R805" s="1"/>
      <c r="S805" s="1"/>
      <c r="T805" s="1"/>
      <c r="V805" s="1">
        <v>25.6</v>
      </c>
      <c r="W805" s="1">
        <v>122.314752</v>
      </c>
      <c r="X805" s="15">
        <f t="shared" ref="X805" si="1664">V805/L805</f>
        <v>1.2075471698113209</v>
      </c>
      <c r="Y805" s="15">
        <f t="shared" ref="Y805" si="1665">X805-AF805</f>
        <v>1.1818951582724877</v>
      </c>
      <c r="Z805" s="16">
        <f t="shared" ref="Z805" si="1666">K805*Y805</f>
        <v>25.05617735537674</v>
      </c>
      <c r="AA805" s="16">
        <f t="shared" ref="AA805" si="1667">Z805-K805</f>
        <v>3.8561773553767402</v>
      </c>
      <c r="AB805" s="16">
        <f t="shared" ref="AB805" si="1668">J805*AA805</f>
        <v>18.424506909801636</v>
      </c>
      <c r="AC805" s="15">
        <f t="shared" ref="AC805" si="1669">104.584835545197%-100%</f>
        <v>4.5848355451969969E-2</v>
      </c>
      <c r="AD805" s="15">
        <f t="shared" ref="AD805" si="1670">101.199262415129%-100%</f>
        <v>1.1992624151289988E-2</v>
      </c>
      <c r="AE805" s="15">
        <f t="shared" ref="AE805" si="1671">101.911505501324%-100%</f>
        <v>1.9115055013239957E-2</v>
      </c>
      <c r="AF805" s="15">
        <f t="shared" ref="AF805" si="1672">AVERAGE(AC805:AE805)</f>
        <v>2.5652011538833303E-2</v>
      </c>
      <c r="AH805" s="21"/>
    </row>
    <row r="806" spans="1:34" x14ac:dyDescent="0.2">
      <c r="A806" s="63"/>
      <c r="B806" s="64" t="s">
        <v>1111</v>
      </c>
      <c r="C806" s="65" t="s">
        <v>1112</v>
      </c>
      <c r="D806" s="65" t="s">
        <v>98</v>
      </c>
      <c r="E806" s="66">
        <v>0.05</v>
      </c>
      <c r="F806" s="66">
        <v>0.63200000000000001</v>
      </c>
      <c r="G806" s="66"/>
      <c r="H806" s="66"/>
      <c r="I806" s="66">
        <f t="shared" si="1599"/>
        <v>0</v>
      </c>
      <c r="J806" s="66">
        <f t="shared" si="1600"/>
        <v>0.63200000000000001</v>
      </c>
      <c r="K806" s="1">
        <v>25</v>
      </c>
      <c r="L806" s="1">
        <v>25</v>
      </c>
      <c r="M806" s="1">
        <v>15.8</v>
      </c>
      <c r="N806" s="1">
        <v>15.8</v>
      </c>
      <c r="O806" s="1"/>
      <c r="P806" s="1"/>
      <c r="Q806" s="1"/>
      <c r="R806" s="1"/>
      <c r="S806" s="1"/>
      <c r="T806" s="1"/>
      <c r="V806" s="1">
        <v>26.2</v>
      </c>
      <c r="W806" s="1">
        <v>16.558399999999999</v>
      </c>
      <c r="X806" s="15"/>
      <c r="Y806" s="15"/>
      <c r="Z806" s="16"/>
      <c r="AA806" s="16"/>
      <c r="AB806" s="16"/>
      <c r="AC806" s="15"/>
      <c r="AD806" s="15"/>
      <c r="AE806" s="15"/>
      <c r="AF806" s="15"/>
      <c r="AH806" s="21"/>
    </row>
    <row r="807" spans="1:34" x14ac:dyDescent="0.2">
      <c r="A807" s="2">
        <v>326</v>
      </c>
      <c r="B807" s="3" t="s">
        <v>1121</v>
      </c>
      <c r="C807" s="4" t="s">
        <v>1122</v>
      </c>
      <c r="D807" s="4" t="s">
        <v>41</v>
      </c>
      <c r="E807" s="5">
        <v>0</v>
      </c>
      <c r="F807" s="5">
        <v>42.133000000000003</v>
      </c>
      <c r="G807" s="5"/>
      <c r="H807" s="5"/>
      <c r="I807" s="5">
        <f t="shared" si="1599"/>
        <v>0</v>
      </c>
      <c r="J807" s="5">
        <f t="shared" si="1600"/>
        <v>42.133000000000003</v>
      </c>
      <c r="K807" s="6">
        <v>33.19</v>
      </c>
      <c r="L807" s="6"/>
      <c r="M807" s="6"/>
      <c r="N807" s="6"/>
      <c r="O807" s="6"/>
      <c r="P807" s="6"/>
      <c r="Q807" s="6"/>
      <c r="R807" s="6"/>
      <c r="S807" s="6"/>
      <c r="T807" s="6"/>
      <c r="V807" s="6"/>
      <c r="W807" s="109">
        <v>0</v>
      </c>
      <c r="X807" s="15">
        <f>X808</f>
        <v>1.1058823529411765</v>
      </c>
      <c r="Y807" s="15">
        <f>Y808</f>
        <v>1.0802303414023433</v>
      </c>
      <c r="Z807" s="16">
        <f t="shared" ref="Z807" si="1673">K807*Y807</f>
        <v>35.852845031143772</v>
      </c>
      <c r="AA807" s="16">
        <f t="shared" ref="AA807" si="1674">Z807-K807</f>
        <v>2.6628450311437746</v>
      </c>
      <c r="AB807" s="16">
        <f t="shared" ref="AB807" si="1675">J807*AA807</f>
        <v>112.19364969718066</v>
      </c>
      <c r="AC807" s="15"/>
      <c r="AD807" s="15"/>
      <c r="AE807" s="15"/>
      <c r="AF807" s="15"/>
      <c r="AG807" s="17" t="s">
        <v>4946</v>
      </c>
    </row>
    <row r="808" spans="1:34" s="85" customFormat="1" ht="15" thickBot="1" x14ac:dyDescent="0.4">
      <c r="A808" s="80"/>
      <c r="B808" s="81">
        <v>59761416</v>
      </c>
      <c r="C808" s="82" t="s">
        <v>4944</v>
      </c>
      <c r="D808" s="82" t="s">
        <v>41</v>
      </c>
      <c r="E808" s="83"/>
      <c r="F808" s="83">
        <f>F807</f>
        <v>42.133000000000003</v>
      </c>
      <c r="G808" s="83"/>
      <c r="H808" s="83"/>
      <c r="I808" s="83">
        <f t="shared" si="1599"/>
        <v>0</v>
      </c>
      <c r="J808" s="83">
        <f t="shared" si="1600"/>
        <v>42.133000000000003</v>
      </c>
      <c r="K808" s="84"/>
      <c r="L808" s="84">
        <v>42.5</v>
      </c>
      <c r="M808" s="84">
        <v>53865.22</v>
      </c>
      <c r="N808" s="84">
        <v>0</v>
      </c>
      <c r="O808" s="84">
        <v>0</v>
      </c>
      <c r="P808" s="84">
        <v>0</v>
      </c>
      <c r="Q808" s="84">
        <v>0</v>
      </c>
      <c r="R808" s="84">
        <v>0</v>
      </c>
      <c r="S808" s="84">
        <v>0</v>
      </c>
      <c r="T808" s="84">
        <v>0</v>
      </c>
      <c r="V808" s="84">
        <v>47</v>
      </c>
      <c r="W808" s="84"/>
      <c r="X808" s="15">
        <f t="shared" ref="X808" si="1676">V808/L808</f>
        <v>1.1058823529411765</v>
      </c>
      <c r="Y808" s="15">
        <f t="shared" ref="Y808" si="1677">X808-AF808</f>
        <v>1.0802303414023433</v>
      </c>
      <c r="Z808" s="16"/>
      <c r="AA808" s="16"/>
      <c r="AB808" s="16"/>
      <c r="AC808" s="15">
        <f t="shared" ref="AC808" si="1678">104.584835545197%-100%</f>
        <v>4.5848355451969969E-2</v>
      </c>
      <c r="AD808" s="15">
        <f t="shared" ref="AD808" si="1679">101.199262415129%-100%</f>
        <v>1.1992624151289988E-2</v>
      </c>
      <c r="AE808" s="15">
        <f t="shared" ref="AE808" si="1680">101.911505501324%-100%</f>
        <v>1.9115055013239957E-2</v>
      </c>
      <c r="AF808" s="15">
        <f t="shared" ref="AF808" si="1681">AVERAGE(AC808:AE808)</f>
        <v>2.5652011538833303E-2</v>
      </c>
      <c r="AG808" s="17" t="s">
        <v>4945</v>
      </c>
      <c r="AH808" s="86"/>
    </row>
    <row r="809" spans="1:34" ht="20.5" thickBot="1" x14ac:dyDescent="0.25">
      <c r="A809" s="8">
        <v>327</v>
      </c>
      <c r="B809" s="9" t="s">
        <v>1125</v>
      </c>
      <c r="C809" s="10" t="s">
        <v>1126</v>
      </c>
      <c r="D809" s="10" t="s">
        <v>38</v>
      </c>
      <c r="E809" s="11">
        <v>0</v>
      </c>
      <c r="F809" s="11">
        <v>173.88</v>
      </c>
      <c r="G809" s="11"/>
      <c r="H809" s="11"/>
      <c r="I809" s="11">
        <f t="shared" si="1599"/>
        <v>0</v>
      </c>
      <c r="J809" s="11">
        <f t="shared" si="1600"/>
        <v>173.88</v>
      </c>
      <c r="K809" s="12">
        <v>713.05</v>
      </c>
      <c r="L809" s="12">
        <v>535.39</v>
      </c>
      <c r="M809" s="12">
        <v>93093.61</v>
      </c>
      <c r="N809" s="12">
        <v>26170.331040000001</v>
      </c>
      <c r="O809" s="12">
        <v>24106.914467999999</v>
      </c>
      <c r="P809" s="12">
        <v>0</v>
      </c>
      <c r="Q809" s="12">
        <v>0</v>
      </c>
      <c r="R809" s="12">
        <v>8148.137090184</v>
      </c>
      <c r="S809" s="12">
        <v>26449.1422777109</v>
      </c>
      <c r="T809" s="13">
        <v>8218.5871370252808</v>
      </c>
      <c r="V809" s="12">
        <v>615.04</v>
      </c>
      <c r="W809" s="12">
        <v>31566.870719999999</v>
      </c>
    </row>
    <row r="810" spans="1:34" ht="18" x14ac:dyDescent="0.2">
      <c r="A810" s="63"/>
      <c r="B810" s="64" t="s">
        <v>1109</v>
      </c>
      <c r="C810" s="65" t="s">
        <v>1110</v>
      </c>
      <c r="D810" s="65" t="s">
        <v>98</v>
      </c>
      <c r="E810" s="66">
        <v>6.49</v>
      </c>
      <c r="F810" s="66">
        <v>1128.4811999999999</v>
      </c>
      <c r="G810" s="66"/>
      <c r="H810" s="66"/>
      <c r="I810" s="66">
        <f t="shared" si="1599"/>
        <v>0</v>
      </c>
      <c r="J810" s="66">
        <f t="shared" si="1600"/>
        <v>1128.4811999999999</v>
      </c>
      <c r="K810" s="1">
        <v>21.2</v>
      </c>
      <c r="L810" s="1">
        <v>21.2</v>
      </c>
      <c r="M810" s="1">
        <v>23923.801439999999</v>
      </c>
      <c r="N810" s="1">
        <v>23923.801439999999</v>
      </c>
      <c r="O810" s="1"/>
      <c r="P810" s="1"/>
      <c r="Q810" s="1"/>
      <c r="R810" s="1"/>
      <c r="S810" s="1"/>
      <c r="T810" s="1"/>
      <c r="V810" s="1">
        <v>25.6</v>
      </c>
      <c r="W810" s="1">
        <v>28889.118719999999</v>
      </c>
      <c r="X810" s="15">
        <f t="shared" ref="X810:X811" si="1682">V810/L810</f>
        <v>1.2075471698113209</v>
      </c>
      <c r="Y810" s="15">
        <f t="shared" ref="Y810:Y811" si="1683">X810-AF810</f>
        <v>1.1818951582724877</v>
      </c>
      <c r="Z810" s="16">
        <f t="shared" ref="Z810:Z812" si="1684">K810*Y810</f>
        <v>25.05617735537674</v>
      </c>
      <c r="AA810" s="16">
        <f t="shared" ref="AA810:AA812" si="1685">Z810-K810</f>
        <v>3.8561773553767402</v>
      </c>
      <c r="AB810" s="16">
        <f t="shared" ref="AB810:AB812" si="1686">J810*AA810</f>
        <v>4351.6236494083696</v>
      </c>
      <c r="AC810" s="15">
        <f t="shared" ref="AC810:AC811" si="1687">104.584835545197%-100%</f>
        <v>4.5848355451969969E-2</v>
      </c>
      <c r="AD810" s="15">
        <f t="shared" ref="AD810:AD811" si="1688">101.199262415129%-100%</f>
        <v>1.1992624151289988E-2</v>
      </c>
      <c r="AE810" s="15">
        <f t="shared" ref="AE810:AE811" si="1689">101.911505501324%-100%</f>
        <v>1.9115055013239957E-2</v>
      </c>
      <c r="AF810" s="15">
        <f t="shared" ref="AF810:AF811" si="1690">AVERAGE(AC810:AE810)</f>
        <v>2.5652011538833303E-2</v>
      </c>
      <c r="AH810" s="21"/>
    </row>
    <row r="811" spans="1:34" x14ac:dyDescent="0.2">
      <c r="A811" s="63"/>
      <c r="B811" s="64" t="s">
        <v>1127</v>
      </c>
      <c r="C811" s="65" t="s">
        <v>1128</v>
      </c>
      <c r="D811" s="65" t="s">
        <v>98</v>
      </c>
      <c r="E811" s="66">
        <v>0.4</v>
      </c>
      <c r="F811" s="66">
        <v>69.552000000000007</v>
      </c>
      <c r="G811" s="66"/>
      <c r="H811" s="66"/>
      <c r="I811" s="66">
        <f t="shared" si="1599"/>
        <v>0</v>
      </c>
      <c r="J811" s="66">
        <f t="shared" si="1600"/>
        <v>69.552000000000007</v>
      </c>
      <c r="K811" s="1">
        <v>32.299999999999997</v>
      </c>
      <c r="L811" s="1">
        <v>32.299999999999997</v>
      </c>
      <c r="M811" s="1">
        <v>2246.5295999999998</v>
      </c>
      <c r="N811" s="1">
        <v>2246.5295999999998</v>
      </c>
      <c r="O811" s="1"/>
      <c r="P811" s="1"/>
      <c r="Q811" s="1"/>
      <c r="R811" s="1"/>
      <c r="S811" s="1"/>
      <c r="T811" s="1"/>
      <c r="V811" s="1">
        <v>38.5</v>
      </c>
      <c r="W811" s="1">
        <v>2677.752</v>
      </c>
      <c r="X811" s="15">
        <f t="shared" si="1682"/>
        <v>1.1919504643962848</v>
      </c>
      <c r="Y811" s="15">
        <f t="shared" si="1683"/>
        <v>1.1662984528574516</v>
      </c>
      <c r="Z811" s="16">
        <f t="shared" si="1684"/>
        <v>37.671440027295681</v>
      </c>
      <c r="AA811" s="16">
        <f t="shared" si="1685"/>
        <v>5.3714400272956837</v>
      </c>
      <c r="AB811" s="16">
        <f t="shared" si="1686"/>
        <v>373.59439677846945</v>
      </c>
      <c r="AC811" s="15">
        <f t="shared" si="1687"/>
        <v>4.5848355451969969E-2</v>
      </c>
      <c r="AD811" s="15">
        <f t="shared" si="1688"/>
        <v>1.1992624151289988E-2</v>
      </c>
      <c r="AE811" s="15">
        <f t="shared" si="1689"/>
        <v>1.9115055013239957E-2</v>
      </c>
      <c r="AF811" s="15">
        <f t="shared" si="1690"/>
        <v>2.5652011538833303E-2</v>
      </c>
      <c r="AH811" s="21"/>
    </row>
    <row r="812" spans="1:34" ht="20" x14ac:dyDescent="0.2">
      <c r="A812" s="2">
        <v>328</v>
      </c>
      <c r="B812" s="3" t="s">
        <v>1113</v>
      </c>
      <c r="C812" s="4" t="s">
        <v>1114</v>
      </c>
      <c r="D812" s="4" t="s">
        <v>38</v>
      </c>
      <c r="E812" s="5">
        <v>0</v>
      </c>
      <c r="F812" s="5">
        <v>139.84299999999999</v>
      </c>
      <c r="G812" s="5"/>
      <c r="H812" s="5"/>
      <c r="I812" s="5">
        <f t="shared" si="1599"/>
        <v>0</v>
      </c>
      <c r="J812" s="5">
        <f t="shared" si="1600"/>
        <v>139.84299999999999</v>
      </c>
      <c r="K812" s="6">
        <v>154.44</v>
      </c>
      <c r="L812" s="6"/>
      <c r="M812" s="6">
        <v>21597.35</v>
      </c>
      <c r="N812" s="6">
        <v>0</v>
      </c>
      <c r="O812" s="6">
        <v>0</v>
      </c>
      <c r="P812" s="6">
        <v>0</v>
      </c>
      <c r="Q812" s="6">
        <v>0</v>
      </c>
      <c r="R812" s="6">
        <v>0</v>
      </c>
      <c r="S812" s="6">
        <v>0</v>
      </c>
      <c r="T812" s="6">
        <v>0</v>
      </c>
      <c r="V812" s="6"/>
      <c r="W812" s="6">
        <v>0</v>
      </c>
      <c r="X812" s="15">
        <v>1.0345821325648414</v>
      </c>
      <c r="Y812" s="15">
        <v>1.0089301210260082</v>
      </c>
      <c r="Z812" s="16">
        <f t="shared" si="1684"/>
        <v>155.81916789125671</v>
      </c>
      <c r="AA812" s="16">
        <f t="shared" si="1685"/>
        <v>1.3791678912567136</v>
      </c>
      <c r="AB812" s="16">
        <f t="shared" si="1686"/>
        <v>192.86697541701258</v>
      </c>
      <c r="AC812" s="15"/>
      <c r="AD812" s="15"/>
      <c r="AE812" s="15"/>
      <c r="AF812" s="15"/>
      <c r="AG812" s="17" t="s">
        <v>4603</v>
      </c>
    </row>
    <row r="813" spans="1:34" ht="18" x14ac:dyDescent="0.2">
      <c r="A813" s="63"/>
      <c r="B813" s="64">
        <v>59761434</v>
      </c>
      <c r="C813" s="65" t="s">
        <v>4598</v>
      </c>
      <c r="D813" s="65" t="s">
        <v>38</v>
      </c>
      <c r="E813" s="66">
        <v>0.21479000000000001</v>
      </c>
      <c r="F813" s="66">
        <f>F812</f>
        <v>139.84299999999999</v>
      </c>
      <c r="G813" s="66"/>
      <c r="H813" s="66"/>
      <c r="I813" s="66">
        <f t="shared" si="1599"/>
        <v>0</v>
      </c>
      <c r="J813" s="66">
        <f t="shared" si="1600"/>
        <v>139.84299999999999</v>
      </c>
      <c r="K813" s="1"/>
      <c r="L813" s="1">
        <v>347</v>
      </c>
      <c r="M813" s="1">
        <v>1044.845955</v>
      </c>
      <c r="N813" s="1">
        <v>1044.845955</v>
      </c>
      <c r="O813" s="1"/>
      <c r="P813" s="1"/>
      <c r="Q813" s="1"/>
      <c r="R813" s="1"/>
      <c r="S813" s="1"/>
      <c r="T813" s="1"/>
      <c r="V813" s="1">
        <v>359</v>
      </c>
      <c r="W813" s="1">
        <v>1378.3074300000001</v>
      </c>
      <c r="X813" s="15">
        <f t="shared" ref="X813" si="1691">V813/L813</f>
        <v>1.0345821325648414</v>
      </c>
      <c r="Y813" s="15">
        <f t="shared" ref="Y813" si="1692">X813-AF813</f>
        <v>1.0089301210260082</v>
      </c>
      <c r="Z813" s="16"/>
      <c r="AA813" s="16"/>
      <c r="AB813" s="16"/>
      <c r="AC813" s="15">
        <f t="shared" ref="AC813:AC815" si="1693">104.584835545197%-100%</f>
        <v>4.5848355451969969E-2</v>
      </c>
      <c r="AD813" s="15">
        <f t="shared" ref="AD813:AD815" si="1694">101.199262415129%-100%</f>
        <v>1.1992624151289988E-2</v>
      </c>
      <c r="AE813" s="15">
        <f t="shared" ref="AE813:AE815" si="1695">101.911505501324%-100%</f>
        <v>1.9115055013239957E-2</v>
      </c>
      <c r="AF813" s="15">
        <f t="shared" ref="AF813" si="1696">AVERAGE(AC813:AE813)</f>
        <v>2.5652011538833303E-2</v>
      </c>
      <c r="AG813" s="17" t="s">
        <v>4828</v>
      </c>
      <c r="AH813" s="21"/>
    </row>
    <row r="814" spans="1:34" ht="20" x14ac:dyDescent="0.2">
      <c r="A814" s="2">
        <v>329</v>
      </c>
      <c r="B814" s="3" t="s">
        <v>1129</v>
      </c>
      <c r="C814" s="4" t="s">
        <v>1130</v>
      </c>
      <c r="D814" s="4" t="s">
        <v>38</v>
      </c>
      <c r="E814" s="5">
        <v>0</v>
      </c>
      <c r="F814" s="5">
        <v>46.75</v>
      </c>
      <c r="G814" s="5"/>
      <c r="H814" s="5"/>
      <c r="I814" s="5">
        <f t="shared" si="1599"/>
        <v>0</v>
      </c>
      <c r="J814" s="5">
        <f t="shared" si="1600"/>
        <v>46.75</v>
      </c>
      <c r="K814" s="6">
        <v>262.18</v>
      </c>
      <c r="L814" s="6"/>
      <c r="M814" s="6">
        <v>12256.92</v>
      </c>
      <c r="N814" s="6">
        <v>0</v>
      </c>
      <c r="O814" s="6">
        <v>0</v>
      </c>
      <c r="P814" s="6">
        <v>0</v>
      </c>
      <c r="Q814" s="6">
        <v>0</v>
      </c>
      <c r="R814" s="6">
        <v>0</v>
      </c>
      <c r="S814" s="6">
        <v>0</v>
      </c>
      <c r="T814" s="6">
        <v>0</v>
      </c>
      <c r="V814" s="6"/>
      <c r="W814" s="6">
        <v>0</v>
      </c>
      <c r="X814" s="15">
        <v>1.0345821325648414</v>
      </c>
      <c r="Y814" s="15">
        <v>1.0089301210260082</v>
      </c>
      <c r="Z814" s="16">
        <f t="shared" ref="Z814" si="1697">K814*Y814</f>
        <v>264.52129913059883</v>
      </c>
      <c r="AA814" s="16">
        <f t="shared" ref="AA814" si="1698">Z814-K814</f>
        <v>2.3412991305988271</v>
      </c>
      <c r="AB814" s="16">
        <f t="shared" ref="AB814" si="1699">J814*AA814</f>
        <v>109.45573435549517</v>
      </c>
      <c r="AC814" s="15"/>
      <c r="AD814" s="15"/>
      <c r="AE814" s="15"/>
      <c r="AF814" s="15"/>
      <c r="AG814" s="17" t="s">
        <v>4603</v>
      </c>
    </row>
    <row r="815" spans="1:34" ht="18.5" thickBot="1" x14ac:dyDescent="0.25">
      <c r="A815" s="63"/>
      <c r="B815" s="64">
        <v>59761434</v>
      </c>
      <c r="C815" s="65" t="s">
        <v>4598</v>
      </c>
      <c r="D815" s="65" t="s">
        <v>38</v>
      </c>
      <c r="E815" s="66">
        <v>0.21479000000000001</v>
      </c>
      <c r="F815" s="66">
        <f>F814</f>
        <v>46.75</v>
      </c>
      <c r="G815" s="66"/>
      <c r="H815" s="66"/>
      <c r="I815" s="66">
        <f t="shared" si="1599"/>
        <v>0</v>
      </c>
      <c r="J815" s="66">
        <f t="shared" si="1600"/>
        <v>46.75</v>
      </c>
      <c r="K815" s="1"/>
      <c r="L815" s="1">
        <v>347</v>
      </c>
      <c r="M815" s="1">
        <v>1044.845955</v>
      </c>
      <c r="N815" s="1">
        <v>1044.845955</v>
      </c>
      <c r="O815" s="1"/>
      <c r="P815" s="1"/>
      <c r="Q815" s="1"/>
      <c r="R815" s="1"/>
      <c r="S815" s="1"/>
      <c r="T815" s="1"/>
      <c r="V815" s="1">
        <v>359</v>
      </c>
      <c r="W815" s="1">
        <v>1378.3074300000001</v>
      </c>
      <c r="X815" s="15">
        <f t="shared" ref="X815" si="1700">V815/L815</f>
        <v>1.0345821325648414</v>
      </c>
      <c r="Y815" s="15">
        <f t="shared" ref="Y815" si="1701">X815-AF815</f>
        <v>1.0089301210260082</v>
      </c>
      <c r="Z815" s="16"/>
      <c r="AA815" s="16"/>
      <c r="AB815" s="16"/>
      <c r="AC815" s="15">
        <f t="shared" si="1693"/>
        <v>4.5848355451969969E-2</v>
      </c>
      <c r="AD815" s="15">
        <f t="shared" si="1694"/>
        <v>1.1992624151289988E-2</v>
      </c>
      <c r="AE815" s="15">
        <f t="shared" si="1695"/>
        <v>1.9115055013239957E-2</v>
      </c>
      <c r="AF815" s="15">
        <f t="shared" ref="AF815" si="1702">AVERAGE(AC815:AE815)</f>
        <v>2.5652011538833303E-2</v>
      </c>
      <c r="AG815" s="17" t="s">
        <v>4828</v>
      </c>
      <c r="AH815" s="21"/>
    </row>
    <row r="816" spans="1:34" ht="20.5" thickBot="1" x14ac:dyDescent="0.25">
      <c r="A816" s="8">
        <v>330</v>
      </c>
      <c r="B816" s="9" t="s">
        <v>1131</v>
      </c>
      <c r="C816" s="10" t="s">
        <v>1132</v>
      </c>
      <c r="D816" s="10" t="s">
        <v>38</v>
      </c>
      <c r="E816" s="11">
        <v>0</v>
      </c>
      <c r="F816" s="11">
        <v>60</v>
      </c>
      <c r="G816" s="11"/>
      <c r="H816" s="11"/>
      <c r="I816" s="11">
        <f t="shared" si="1599"/>
        <v>0</v>
      </c>
      <c r="J816" s="11">
        <f t="shared" si="1600"/>
        <v>60</v>
      </c>
      <c r="K816" s="12">
        <v>713.05</v>
      </c>
      <c r="L816" s="12">
        <v>612.58000000000004</v>
      </c>
      <c r="M816" s="12">
        <v>36754.800000000003</v>
      </c>
      <c r="N816" s="12">
        <v>8083.62</v>
      </c>
      <c r="O816" s="12">
        <v>10327.92</v>
      </c>
      <c r="P816" s="12">
        <v>0</v>
      </c>
      <c r="Q816" s="12">
        <v>0</v>
      </c>
      <c r="R816" s="12">
        <v>3490.8369600000001</v>
      </c>
      <c r="S816" s="12">
        <v>11331.3807072</v>
      </c>
      <c r="T816" s="13">
        <v>3521.0192734080001</v>
      </c>
      <c r="V816" s="12">
        <v>700.47</v>
      </c>
      <c r="W816" s="12">
        <v>9735.66</v>
      </c>
    </row>
    <row r="817" spans="1:34" ht="18" x14ac:dyDescent="0.2">
      <c r="A817" s="63"/>
      <c r="B817" s="64" t="s">
        <v>1109</v>
      </c>
      <c r="C817" s="65" t="s">
        <v>1110</v>
      </c>
      <c r="D817" s="65" t="s">
        <v>98</v>
      </c>
      <c r="E817" s="66">
        <v>5.0599999999999996</v>
      </c>
      <c r="F817" s="66">
        <v>303.60000000000002</v>
      </c>
      <c r="G817" s="66"/>
      <c r="H817" s="66"/>
      <c r="I817" s="66">
        <f t="shared" si="1599"/>
        <v>0</v>
      </c>
      <c r="J817" s="66">
        <f t="shared" si="1600"/>
        <v>303.60000000000002</v>
      </c>
      <c r="K817" s="1">
        <v>21.2</v>
      </c>
      <c r="L817" s="1">
        <v>21.2</v>
      </c>
      <c r="M817" s="1">
        <v>6436.32</v>
      </c>
      <c r="N817" s="1">
        <v>6436.32</v>
      </c>
      <c r="O817" s="1"/>
      <c r="P817" s="1"/>
      <c r="Q817" s="1"/>
      <c r="R817" s="1"/>
      <c r="S817" s="1"/>
      <c r="T817" s="1"/>
      <c r="V817" s="1">
        <v>25.6</v>
      </c>
      <c r="W817" s="1">
        <v>7772.16</v>
      </c>
      <c r="X817" s="15">
        <f t="shared" ref="X817:X818" si="1703">V817/L817</f>
        <v>1.2075471698113209</v>
      </c>
      <c r="Y817" s="15">
        <f t="shared" ref="Y817:Y818" si="1704">X817-AF817</f>
        <v>1.1818951582724877</v>
      </c>
      <c r="Z817" s="16">
        <f t="shared" ref="Z817:Z818" si="1705">K817*Y817</f>
        <v>25.05617735537674</v>
      </c>
      <c r="AA817" s="16">
        <f t="shared" ref="AA817:AA818" si="1706">Z817-K817</f>
        <v>3.8561773553767402</v>
      </c>
      <c r="AB817" s="16">
        <f t="shared" ref="AB817:AB818" si="1707">J817*AA817</f>
        <v>1170.7354450923783</v>
      </c>
      <c r="AC817" s="15">
        <f t="shared" ref="AC817:AC819" si="1708">104.584835545197%-100%</f>
        <v>4.5848355451969969E-2</v>
      </c>
      <c r="AD817" s="15">
        <f t="shared" ref="AD817:AD819" si="1709">101.199262415129%-100%</f>
        <v>1.1992624151289988E-2</v>
      </c>
      <c r="AE817" s="15">
        <f t="shared" ref="AE817:AE819" si="1710">101.911505501324%-100%</f>
        <v>1.9115055013239957E-2</v>
      </c>
      <c r="AF817" s="15">
        <f t="shared" ref="AF817:AF818" si="1711">AVERAGE(AC817:AE817)</f>
        <v>2.5652011538833303E-2</v>
      </c>
      <c r="AH817" s="21"/>
    </row>
    <row r="818" spans="1:34" x14ac:dyDescent="0.2">
      <c r="A818" s="63"/>
      <c r="B818" s="64" t="s">
        <v>1127</v>
      </c>
      <c r="C818" s="65" t="s">
        <v>1128</v>
      </c>
      <c r="D818" s="65" t="s">
        <v>98</v>
      </c>
      <c r="E818" s="66">
        <v>0.85</v>
      </c>
      <c r="F818" s="66">
        <v>51</v>
      </c>
      <c r="G818" s="66"/>
      <c r="H818" s="66"/>
      <c r="I818" s="66">
        <f t="shared" si="1599"/>
        <v>0</v>
      </c>
      <c r="J818" s="66">
        <f t="shared" si="1600"/>
        <v>51</v>
      </c>
      <c r="K818" s="1">
        <v>32.299999999999997</v>
      </c>
      <c r="L818" s="1">
        <v>32.299999999999997</v>
      </c>
      <c r="M818" s="1">
        <v>1647.3</v>
      </c>
      <c r="N818" s="1">
        <v>1647.3</v>
      </c>
      <c r="O818" s="1"/>
      <c r="P818" s="1"/>
      <c r="Q818" s="1"/>
      <c r="R818" s="1"/>
      <c r="S818" s="1"/>
      <c r="T818" s="1"/>
      <c r="V818" s="1">
        <v>38.5</v>
      </c>
      <c r="W818" s="1">
        <v>1963.5</v>
      </c>
      <c r="X818" s="15">
        <f t="shared" si="1703"/>
        <v>1.1919504643962848</v>
      </c>
      <c r="Y818" s="15">
        <f t="shared" si="1704"/>
        <v>1.1662984528574516</v>
      </c>
      <c r="Z818" s="16">
        <f t="shared" si="1705"/>
        <v>37.671440027295681</v>
      </c>
      <c r="AA818" s="16">
        <f t="shared" si="1706"/>
        <v>5.3714400272956837</v>
      </c>
      <c r="AB818" s="16">
        <f t="shared" si="1707"/>
        <v>273.94344139207988</v>
      </c>
      <c r="AC818" s="15">
        <f t="shared" si="1708"/>
        <v>4.5848355451969969E-2</v>
      </c>
      <c r="AD818" s="15">
        <f t="shared" si="1709"/>
        <v>1.1992624151289988E-2</v>
      </c>
      <c r="AE818" s="15">
        <f t="shared" si="1710"/>
        <v>1.9115055013239957E-2</v>
      </c>
      <c r="AF818" s="15">
        <f t="shared" si="1711"/>
        <v>2.5652011538833303E-2</v>
      </c>
      <c r="AH818" s="21"/>
    </row>
    <row r="819" spans="1:34" ht="20" x14ac:dyDescent="0.2">
      <c r="A819" s="2">
        <v>331</v>
      </c>
      <c r="B819" s="3" t="s">
        <v>1133</v>
      </c>
      <c r="C819" s="4" t="s">
        <v>1134</v>
      </c>
      <c r="D819" s="4" t="s">
        <v>38</v>
      </c>
      <c r="E819" s="5">
        <v>0</v>
      </c>
      <c r="F819" s="5">
        <v>66</v>
      </c>
      <c r="G819" s="5"/>
      <c r="H819" s="5"/>
      <c r="I819" s="5">
        <f t="shared" si="1599"/>
        <v>0</v>
      </c>
      <c r="J819" s="5">
        <f t="shared" si="1600"/>
        <v>66</v>
      </c>
      <c r="K819" s="6">
        <v>424.4</v>
      </c>
      <c r="L819" s="6">
        <v>786</v>
      </c>
      <c r="M819" s="6">
        <v>51876</v>
      </c>
      <c r="N819" s="6">
        <v>0</v>
      </c>
      <c r="O819" s="6">
        <v>0</v>
      </c>
      <c r="P819" s="6">
        <v>0</v>
      </c>
      <c r="Q819" s="6">
        <v>0</v>
      </c>
      <c r="R819" s="6">
        <v>0</v>
      </c>
      <c r="S819" s="6">
        <v>0</v>
      </c>
      <c r="T819" s="6">
        <v>0</v>
      </c>
      <c r="V819" s="6">
        <v>835</v>
      </c>
      <c r="W819" s="6">
        <v>0</v>
      </c>
      <c r="X819" s="15">
        <f t="shared" ref="X819" si="1712">V819/L819</f>
        <v>1.0623409669211197</v>
      </c>
      <c r="Y819" s="15">
        <f t="shared" ref="Y819" si="1713">X819-AF819</f>
        <v>1.0366889553822864</v>
      </c>
      <c r="Z819" s="16">
        <f t="shared" ref="Z819" si="1714">K819*Y819</f>
        <v>439.97079266424237</v>
      </c>
      <c r="AA819" s="16">
        <f t="shared" ref="AA819" si="1715">Z819-K819</f>
        <v>15.57079266424239</v>
      </c>
      <c r="AB819" s="16">
        <f t="shared" ref="AB819" si="1716">J819*AA819</f>
        <v>1027.6723158399977</v>
      </c>
      <c r="AC819" s="15">
        <f t="shared" si="1708"/>
        <v>4.5848355451969969E-2</v>
      </c>
      <c r="AD819" s="15">
        <f t="shared" si="1709"/>
        <v>1.1992624151289988E-2</v>
      </c>
      <c r="AE819" s="15">
        <f t="shared" si="1710"/>
        <v>1.9115055013239957E-2</v>
      </c>
      <c r="AF819" s="15">
        <f t="shared" ref="AF819" si="1717">AVERAGE(AC819:AE819)</f>
        <v>2.5652011538833303E-2</v>
      </c>
      <c r="AH819" s="21"/>
    </row>
    <row r="820" spans="1:34" ht="15" thickBot="1" x14ac:dyDescent="0.25">
      <c r="A820" s="102"/>
      <c r="B820" s="103"/>
      <c r="C820" s="104" t="s">
        <v>1135</v>
      </c>
      <c r="D820" s="104"/>
      <c r="E820" s="105"/>
      <c r="F820" s="105">
        <v>66</v>
      </c>
      <c r="G820" s="105"/>
      <c r="H820" s="105"/>
      <c r="I820" s="105">
        <f t="shared" si="1599"/>
        <v>0</v>
      </c>
      <c r="J820" s="105">
        <f t="shared" si="1600"/>
        <v>66</v>
      </c>
      <c r="K820" s="93"/>
      <c r="L820" s="93"/>
      <c r="M820" s="93"/>
      <c r="N820" s="93"/>
      <c r="O820" s="93"/>
      <c r="P820" s="93"/>
      <c r="Q820" s="93"/>
      <c r="R820" s="93"/>
      <c r="S820" s="93"/>
      <c r="T820" s="93"/>
      <c r="V820" s="93"/>
      <c r="W820" s="93"/>
    </row>
    <row r="821" spans="1:34" ht="15" thickBot="1" x14ac:dyDescent="0.25">
      <c r="A821" s="8">
        <v>332</v>
      </c>
      <c r="B821" s="9" t="s">
        <v>1136</v>
      </c>
      <c r="C821" s="10" t="s">
        <v>1137</v>
      </c>
      <c r="D821" s="10" t="s">
        <v>38</v>
      </c>
      <c r="E821" s="11">
        <v>0</v>
      </c>
      <c r="F821" s="11">
        <v>32.200000000000003</v>
      </c>
      <c r="G821" s="11"/>
      <c r="H821" s="11"/>
      <c r="I821" s="11">
        <f t="shared" si="1599"/>
        <v>0</v>
      </c>
      <c r="J821" s="11">
        <f t="shared" si="1600"/>
        <v>32.200000000000003</v>
      </c>
      <c r="K821" s="12">
        <v>92.01</v>
      </c>
      <c r="L821" s="12">
        <v>15.58</v>
      </c>
      <c r="M821" s="12">
        <v>501.68</v>
      </c>
      <c r="N821" s="12">
        <v>0</v>
      </c>
      <c r="O821" s="12">
        <v>180.73859999999999</v>
      </c>
      <c r="P821" s="12">
        <v>0</v>
      </c>
      <c r="Q821" s="12">
        <v>0</v>
      </c>
      <c r="R821" s="12">
        <v>61.089646799999997</v>
      </c>
      <c r="S821" s="12">
        <v>198.299162376</v>
      </c>
      <c r="T821" s="13">
        <v>61.617837284639997</v>
      </c>
      <c r="V821" s="12">
        <v>17.55</v>
      </c>
      <c r="W821" s="12">
        <v>0</v>
      </c>
    </row>
    <row r="822" spans="1:34" ht="15" thickBot="1" x14ac:dyDescent="0.25">
      <c r="A822" s="8">
        <v>333</v>
      </c>
      <c r="B822" s="9" t="s">
        <v>1138</v>
      </c>
      <c r="C822" s="10" t="s">
        <v>1139</v>
      </c>
      <c r="D822" s="10" t="s">
        <v>695</v>
      </c>
      <c r="E822" s="11">
        <v>0</v>
      </c>
      <c r="F822" s="11">
        <v>3</v>
      </c>
      <c r="G822" s="11"/>
      <c r="H822" s="11"/>
      <c r="I822" s="11">
        <f t="shared" si="1599"/>
        <v>0</v>
      </c>
      <c r="J822" s="11">
        <f t="shared" si="1600"/>
        <v>3</v>
      </c>
      <c r="K822" s="12">
        <v>4401.5600000000004</v>
      </c>
      <c r="L822" s="12">
        <v>6.58</v>
      </c>
      <c r="M822" s="12">
        <v>19.739999999999998</v>
      </c>
      <c r="N822" s="12">
        <v>0</v>
      </c>
      <c r="O822" s="12">
        <v>0</v>
      </c>
      <c r="P822" s="12">
        <v>0</v>
      </c>
      <c r="Q822" s="12">
        <v>0</v>
      </c>
      <c r="R822" s="12">
        <v>0</v>
      </c>
      <c r="S822" s="12">
        <v>0</v>
      </c>
      <c r="T822" s="13">
        <v>0</v>
      </c>
      <c r="V822" s="12">
        <v>6.58</v>
      </c>
      <c r="W822" s="12">
        <v>0</v>
      </c>
    </row>
    <row r="823" spans="1:34" ht="15" thickBot="1" x14ac:dyDescent="0.35">
      <c r="A823" s="58"/>
      <c r="B823" s="59" t="s">
        <v>1140</v>
      </c>
      <c r="C823" s="60" t="s">
        <v>1141</v>
      </c>
      <c r="D823" s="60"/>
      <c r="E823" s="61"/>
      <c r="F823" s="61"/>
      <c r="G823" s="61"/>
      <c r="H823" s="61"/>
      <c r="I823" s="61"/>
      <c r="J823" s="61"/>
      <c r="K823" s="62"/>
      <c r="L823" s="62"/>
      <c r="M823" s="62">
        <v>328409.65000000002</v>
      </c>
      <c r="N823" s="62">
        <v>42660.226320000002</v>
      </c>
      <c r="O823" s="62">
        <v>31360.598109999999</v>
      </c>
      <c r="P823" s="62">
        <v>0</v>
      </c>
      <c r="Q823" s="62">
        <v>0</v>
      </c>
      <c r="R823" s="62">
        <v>10599.882161179999</v>
      </c>
      <c r="S823" s="62">
        <v>34514.146360767598</v>
      </c>
      <c r="T823" s="62">
        <v>10724.639625272701</v>
      </c>
      <c r="V823" s="62"/>
      <c r="W823" s="62">
        <v>53824.529759999998</v>
      </c>
    </row>
    <row r="824" spans="1:34" ht="15" thickBot="1" x14ac:dyDescent="0.25">
      <c r="A824" s="8">
        <v>334</v>
      </c>
      <c r="B824" s="9" t="s">
        <v>1142</v>
      </c>
      <c r="C824" s="10" t="s">
        <v>1143</v>
      </c>
      <c r="D824" s="10" t="s">
        <v>38</v>
      </c>
      <c r="E824" s="11">
        <v>0</v>
      </c>
      <c r="F824" s="11">
        <v>315.7</v>
      </c>
      <c r="G824" s="11"/>
      <c r="H824" s="11"/>
      <c r="I824" s="11">
        <f t="shared" si="1599"/>
        <v>0</v>
      </c>
      <c r="J824" s="11">
        <f t="shared" si="1600"/>
        <v>315.7</v>
      </c>
      <c r="K824" s="12">
        <v>9.1999999999999993</v>
      </c>
      <c r="L824" s="12">
        <v>13.32</v>
      </c>
      <c r="M824" s="12">
        <v>4205.12</v>
      </c>
      <c r="N824" s="12">
        <v>0</v>
      </c>
      <c r="O824" s="12">
        <v>1417.6192799999999</v>
      </c>
      <c r="P824" s="12">
        <v>0</v>
      </c>
      <c r="Q824" s="12">
        <v>0</v>
      </c>
      <c r="R824" s="12">
        <v>479.15531664000002</v>
      </c>
      <c r="S824" s="12">
        <v>1661.9077076448</v>
      </c>
      <c r="T824" s="13">
        <v>516.40741939987197</v>
      </c>
      <c r="V824" s="12">
        <v>15.04</v>
      </c>
      <c r="W824" s="12">
        <v>0</v>
      </c>
    </row>
    <row r="825" spans="1:34" ht="20.5" thickBot="1" x14ac:dyDescent="0.25">
      <c r="A825" s="8">
        <v>335</v>
      </c>
      <c r="B825" s="9" t="s">
        <v>1144</v>
      </c>
      <c r="C825" s="10" t="s">
        <v>1145</v>
      </c>
      <c r="D825" s="10" t="s">
        <v>38</v>
      </c>
      <c r="E825" s="11">
        <v>0</v>
      </c>
      <c r="F825" s="11">
        <v>301.2</v>
      </c>
      <c r="G825" s="11"/>
      <c r="H825" s="11"/>
      <c r="I825" s="11">
        <f t="shared" si="1599"/>
        <v>0</v>
      </c>
      <c r="J825" s="11">
        <f t="shared" si="1600"/>
        <v>301.2</v>
      </c>
      <c r="K825" s="12">
        <v>71.77</v>
      </c>
      <c r="L825" s="12">
        <v>239.47</v>
      </c>
      <c r="M825" s="12">
        <v>72128.36</v>
      </c>
      <c r="N825" s="12">
        <v>33798.736320000004</v>
      </c>
      <c r="O825" s="12">
        <v>13806.857400000001</v>
      </c>
      <c r="P825" s="12">
        <v>0</v>
      </c>
      <c r="Q825" s="12">
        <v>0</v>
      </c>
      <c r="R825" s="12">
        <v>4666.7178012000004</v>
      </c>
      <c r="S825" s="12">
        <v>15148.331664984</v>
      </c>
      <c r="T825" s="13">
        <v>4707.0669612657603</v>
      </c>
      <c r="V825" s="12">
        <v>286.63</v>
      </c>
      <c r="W825" s="12">
        <v>43161.89976</v>
      </c>
    </row>
    <row r="826" spans="1:34" ht="18.5" thickBot="1" x14ac:dyDescent="0.25">
      <c r="A826" s="63"/>
      <c r="B826" s="64" t="s">
        <v>1103</v>
      </c>
      <c r="C826" s="65" t="s">
        <v>1104</v>
      </c>
      <c r="D826" s="65" t="s">
        <v>98</v>
      </c>
      <c r="E826" s="66">
        <v>7.5819999999999999</v>
      </c>
      <c r="F826" s="66">
        <v>2283.6984000000002</v>
      </c>
      <c r="G826" s="66"/>
      <c r="H826" s="66"/>
      <c r="I826" s="66">
        <f t="shared" si="1599"/>
        <v>0</v>
      </c>
      <c r="J826" s="66">
        <f t="shared" si="1600"/>
        <v>2283.6984000000002</v>
      </c>
      <c r="K826" s="1">
        <v>14.8</v>
      </c>
      <c r="L826" s="1">
        <v>14.8</v>
      </c>
      <c r="M826" s="1">
        <v>33798.736320000004</v>
      </c>
      <c r="N826" s="1">
        <v>33798.736320000004</v>
      </c>
      <c r="O826" s="1"/>
      <c r="P826" s="1"/>
      <c r="Q826" s="1"/>
      <c r="R826" s="1"/>
      <c r="S826" s="1"/>
      <c r="T826" s="1"/>
      <c r="V826" s="1">
        <v>18.899999999999999</v>
      </c>
      <c r="W826" s="1">
        <v>43161.89976</v>
      </c>
      <c r="X826" s="15">
        <f t="shared" ref="X826" si="1718">V826/L826</f>
        <v>1.277027027027027</v>
      </c>
      <c r="Y826" s="15">
        <f t="shared" ref="Y826" si="1719">X826-AF826</f>
        <v>1.2513750154881937</v>
      </c>
      <c r="Z826" s="16">
        <f t="shared" ref="Z826" si="1720">K826*Y826</f>
        <v>18.520350229225269</v>
      </c>
      <c r="AA826" s="16">
        <f t="shared" ref="AA826" si="1721">Z826-K826</f>
        <v>3.7203502292252679</v>
      </c>
      <c r="AB826" s="16">
        <f t="shared" ref="AB826" si="1722">J826*AA826</f>
        <v>8496.1578659213792</v>
      </c>
      <c r="AC826" s="15">
        <f t="shared" ref="AC826" si="1723">104.584835545197%-100%</f>
        <v>4.5848355451969969E-2</v>
      </c>
      <c r="AD826" s="15">
        <f t="shared" ref="AD826" si="1724">101.199262415129%-100%</f>
        <v>1.1992624151289988E-2</v>
      </c>
      <c r="AE826" s="15">
        <f t="shared" ref="AE826" si="1725">101.911505501324%-100%</f>
        <v>1.9115055013239957E-2</v>
      </c>
      <c r="AF826" s="15">
        <f t="shared" ref="AF826" si="1726">AVERAGE(AC826:AE826)</f>
        <v>2.5652011538833303E-2</v>
      </c>
      <c r="AH826" s="21"/>
    </row>
    <row r="827" spans="1:34" ht="20.5" thickBot="1" x14ac:dyDescent="0.25">
      <c r="A827" s="8">
        <v>336</v>
      </c>
      <c r="B827" s="9" t="s">
        <v>1146</v>
      </c>
      <c r="C827" s="10" t="s">
        <v>1147</v>
      </c>
      <c r="D827" s="10" t="s">
        <v>38</v>
      </c>
      <c r="E827" s="11">
        <v>0</v>
      </c>
      <c r="F827" s="11">
        <v>14.9</v>
      </c>
      <c r="G827" s="11"/>
      <c r="H827" s="11"/>
      <c r="I827" s="11">
        <f t="shared" si="1599"/>
        <v>0</v>
      </c>
      <c r="J827" s="11">
        <f t="shared" si="1600"/>
        <v>14.9</v>
      </c>
      <c r="K827" s="12">
        <v>178.84</v>
      </c>
      <c r="L827" s="12"/>
      <c r="M827" s="12"/>
      <c r="N827" s="12"/>
      <c r="O827" s="12"/>
      <c r="P827" s="12"/>
      <c r="Q827" s="12"/>
      <c r="R827" s="12"/>
      <c r="S827" s="12"/>
      <c r="T827" s="13"/>
      <c r="V827" s="12"/>
      <c r="W827" s="12">
        <v>0</v>
      </c>
    </row>
    <row r="828" spans="1:34" ht="18.5" thickBot="1" x14ac:dyDescent="0.25">
      <c r="A828" s="63"/>
      <c r="B828" s="64" t="s">
        <v>1103</v>
      </c>
      <c r="C828" s="65" t="s">
        <v>1104</v>
      </c>
      <c r="D828" s="65" t="s">
        <v>98</v>
      </c>
      <c r="E828" s="66">
        <v>7.5819999999999999</v>
      </c>
      <c r="F828" s="66">
        <f>15*F827*3.5</f>
        <v>782.25</v>
      </c>
      <c r="G828" s="66"/>
      <c r="H828" s="66"/>
      <c r="I828" s="66">
        <f t="shared" si="1599"/>
        <v>0</v>
      </c>
      <c r="J828" s="66">
        <f t="shared" si="1600"/>
        <v>782.25</v>
      </c>
      <c r="K828" s="1">
        <v>14.8</v>
      </c>
      <c r="L828" s="1">
        <v>14.8</v>
      </c>
      <c r="M828" s="1">
        <v>53016.437456</v>
      </c>
      <c r="N828" s="1">
        <v>53016.437456</v>
      </c>
      <c r="O828" s="1"/>
      <c r="P828" s="1"/>
      <c r="Q828" s="1"/>
      <c r="R828" s="1"/>
      <c r="S828" s="1"/>
      <c r="T828" s="1"/>
      <c r="V828" s="1">
        <v>18.899999999999999</v>
      </c>
      <c r="W828" s="1">
        <v>67703.423508000007</v>
      </c>
      <c r="X828" s="15">
        <f t="shared" ref="X828" si="1727">V828/L828</f>
        <v>1.277027027027027</v>
      </c>
      <c r="Y828" s="15">
        <f t="shared" ref="Y828" si="1728">X828-AF828</f>
        <v>1.2513750154881937</v>
      </c>
      <c r="Z828" s="16">
        <f t="shared" ref="Z828" si="1729">K828*Y828</f>
        <v>18.520350229225269</v>
      </c>
      <c r="AA828" s="16">
        <f t="shared" ref="AA828" si="1730">Z828-K828</f>
        <v>3.7203502292252679</v>
      </c>
      <c r="AB828" s="16">
        <f t="shared" ref="AB828" si="1731">J828*AA828</f>
        <v>2910.2439668114657</v>
      </c>
      <c r="AC828" s="15">
        <f t="shared" ref="AC828" si="1732">104.584835545197%-100%</f>
        <v>4.5848355451969969E-2</v>
      </c>
      <c r="AD828" s="15">
        <f t="shared" ref="AD828" si="1733">101.199262415129%-100%</f>
        <v>1.1992624151289988E-2</v>
      </c>
      <c r="AE828" s="15">
        <f t="shared" ref="AE828" si="1734">101.911505501324%-100%</f>
        <v>1.9115055013239957E-2</v>
      </c>
      <c r="AF828" s="15">
        <f t="shared" ref="AF828" si="1735">AVERAGE(AC828:AE828)</f>
        <v>2.5652011538833303E-2</v>
      </c>
      <c r="AG828" s="17" t="s">
        <v>4770</v>
      </c>
      <c r="AH828" s="21"/>
    </row>
    <row r="829" spans="1:34" ht="15" thickBot="1" x14ac:dyDescent="0.25">
      <c r="A829" s="8">
        <v>337</v>
      </c>
      <c r="B829" s="9" t="s">
        <v>1148</v>
      </c>
      <c r="C829" s="10" t="s">
        <v>1149</v>
      </c>
      <c r="D829" s="10" t="s">
        <v>38</v>
      </c>
      <c r="E829" s="11">
        <v>0</v>
      </c>
      <c r="F829" s="11">
        <v>112.2</v>
      </c>
      <c r="G829" s="11"/>
      <c r="H829" s="11"/>
      <c r="I829" s="11">
        <f t="shared" si="1599"/>
        <v>0</v>
      </c>
      <c r="J829" s="11">
        <f t="shared" si="1600"/>
        <v>112.2</v>
      </c>
      <c r="K829" s="12">
        <v>184.82</v>
      </c>
      <c r="L829" s="12">
        <v>154.75</v>
      </c>
      <c r="M829" s="12">
        <v>17362.95</v>
      </c>
      <c r="N829" s="12">
        <v>4600.2</v>
      </c>
      <c r="O829" s="12">
        <v>4597.3837800000001</v>
      </c>
      <c r="P829" s="12">
        <v>0</v>
      </c>
      <c r="Q829" s="12">
        <v>0</v>
      </c>
      <c r="R829" s="12">
        <v>1553.9157176399999</v>
      </c>
      <c r="S829" s="12">
        <v>5044.0655880648001</v>
      </c>
      <c r="T829" s="13">
        <v>1567.3511119986699</v>
      </c>
      <c r="V829" s="12">
        <v>175.27</v>
      </c>
      <c r="W829" s="12">
        <v>5290.23</v>
      </c>
    </row>
    <row r="830" spans="1:34" x14ac:dyDescent="0.2">
      <c r="A830" s="63"/>
      <c r="B830" s="64" t="s">
        <v>1150</v>
      </c>
      <c r="C830" s="65" t="s">
        <v>1151</v>
      </c>
      <c r="D830" s="65" t="s">
        <v>98</v>
      </c>
      <c r="E830" s="66">
        <v>0.5</v>
      </c>
      <c r="F830" s="66">
        <v>56.1</v>
      </c>
      <c r="G830" s="66"/>
      <c r="H830" s="66"/>
      <c r="I830" s="66">
        <f t="shared" si="1599"/>
        <v>0</v>
      </c>
      <c r="J830" s="66">
        <f t="shared" si="1600"/>
        <v>56.1</v>
      </c>
      <c r="K830" s="1">
        <v>82</v>
      </c>
      <c r="L830" s="1">
        <v>82</v>
      </c>
      <c r="M830" s="1">
        <v>4600.2</v>
      </c>
      <c r="N830" s="1">
        <v>4600.2</v>
      </c>
      <c r="O830" s="1"/>
      <c r="P830" s="1"/>
      <c r="Q830" s="1"/>
      <c r="R830" s="1"/>
      <c r="S830" s="1"/>
      <c r="T830" s="1"/>
      <c r="V830" s="1">
        <v>94.3</v>
      </c>
      <c r="W830" s="1">
        <v>5290.23</v>
      </c>
      <c r="X830" s="15">
        <f t="shared" ref="X830:X832" si="1736">V830/L830</f>
        <v>1.1499999999999999</v>
      </c>
      <c r="Y830" s="15">
        <f t="shared" ref="Y830:Y832" si="1737">X830-AF830</f>
        <v>1.1243479884611667</v>
      </c>
      <c r="Z830" s="16">
        <f t="shared" ref="Z830:Z831" si="1738">K830*Y830</f>
        <v>92.196535053815666</v>
      </c>
      <c r="AA830" s="16">
        <f t="shared" ref="AA830:AA831" si="1739">Z830-K830</f>
        <v>10.196535053815666</v>
      </c>
      <c r="AB830" s="16">
        <f t="shared" ref="AB830:AB831" si="1740">J830*AA830</f>
        <v>572.02561651905887</v>
      </c>
      <c r="AC830" s="15">
        <f t="shared" ref="AC830:AC832" si="1741">104.584835545197%-100%</f>
        <v>4.5848355451969969E-2</v>
      </c>
      <c r="AD830" s="15">
        <f t="shared" ref="AD830:AD832" si="1742">101.199262415129%-100%</f>
        <v>1.1992624151289988E-2</v>
      </c>
      <c r="AE830" s="15">
        <f t="shared" ref="AE830:AE832" si="1743">101.911505501324%-100%</f>
        <v>1.9115055013239957E-2</v>
      </c>
      <c r="AF830" s="15">
        <f t="shared" ref="AF830:AF832" si="1744">AVERAGE(AC830:AE830)</f>
        <v>2.5652011538833303E-2</v>
      </c>
      <c r="AH830" s="21"/>
    </row>
    <row r="831" spans="1:34" x14ac:dyDescent="0.2">
      <c r="A831" s="2">
        <v>338</v>
      </c>
      <c r="B831" s="3" t="s">
        <v>1152</v>
      </c>
      <c r="C831" s="4" t="s">
        <v>1153</v>
      </c>
      <c r="D831" s="4" t="s">
        <v>38</v>
      </c>
      <c r="E831" s="5">
        <v>0</v>
      </c>
      <c r="F831" s="5">
        <v>123.42</v>
      </c>
      <c r="G831" s="5"/>
      <c r="H831" s="5"/>
      <c r="I831" s="5">
        <f t="shared" si="1599"/>
        <v>0</v>
      </c>
      <c r="J831" s="5">
        <f t="shared" si="1600"/>
        <v>123.42</v>
      </c>
      <c r="K831" s="6">
        <v>355.6</v>
      </c>
      <c r="L831" s="6"/>
      <c r="M831" s="6"/>
      <c r="N831" s="6"/>
      <c r="O831" s="6"/>
      <c r="P831" s="6"/>
      <c r="Q831" s="6"/>
      <c r="R831" s="6"/>
      <c r="S831" s="6"/>
      <c r="T831" s="6"/>
      <c r="V831" s="6"/>
      <c r="W831" s="109">
        <v>0</v>
      </c>
      <c r="X831" s="15">
        <v>1.0373001776198933</v>
      </c>
      <c r="Y831" s="15">
        <v>1.0116481660810601</v>
      </c>
      <c r="Z831" s="16">
        <f t="shared" si="1738"/>
        <v>359.74208785842501</v>
      </c>
      <c r="AA831" s="16">
        <f t="shared" si="1739"/>
        <v>4.1420878584249863</v>
      </c>
      <c r="AB831" s="16">
        <f t="shared" si="1740"/>
        <v>511.2164834868118</v>
      </c>
      <c r="AC831" s="15"/>
      <c r="AD831" s="15"/>
      <c r="AE831" s="15"/>
      <c r="AF831" s="15"/>
      <c r="AG831" s="17" t="s">
        <v>5105</v>
      </c>
    </row>
    <row r="832" spans="1:34" ht="18.5" thickBot="1" x14ac:dyDescent="0.25">
      <c r="A832" s="63"/>
      <c r="B832" s="64">
        <v>69751061</v>
      </c>
      <c r="C832" s="65" t="s">
        <v>5104</v>
      </c>
      <c r="D832" s="65" t="s">
        <v>38</v>
      </c>
      <c r="E832" s="66">
        <v>0.21479000000000001</v>
      </c>
      <c r="F832" s="66">
        <v>223.85</v>
      </c>
      <c r="G832" s="66"/>
      <c r="H832" s="66"/>
      <c r="I832" s="66">
        <f t="shared" si="1599"/>
        <v>0</v>
      </c>
      <c r="J832" s="66">
        <f t="shared" si="1600"/>
        <v>223.85</v>
      </c>
      <c r="K832" s="1"/>
      <c r="L832" s="1">
        <v>439</v>
      </c>
      <c r="M832" s="1">
        <v>87776.3</v>
      </c>
      <c r="N832" s="1">
        <v>0</v>
      </c>
      <c r="O832" s="1">
        <v>0</v>
      </c>
      <c r="P832" s="1">
        <v>0</v>
      </c>
      <c r="Q832" s="1">
        <v>0</v>
      </c>
      <c r="R832" s="1">
        <v>0</v>
      </c>
      <c r="S832" s="1">
        <v>0</v>
      </c>
      <c r="T832" s="1">
        <v>0</v>
      </c>
      <c r="V832" s="1">
        <v>462</v>
      </c>
      <c r="W832" s="1">
        <v>1378.3074300000001</v>
      </c>
      <c r="X832" s="15">
        <f t="shared" si="1736"/>
        <v>1.0523917995444192</v>
      </c>
      <c r="Y832" s="15">
        <f t="shared" si="1737"/>
        <v>1.026739788005586</v>
      </c>
      <c r="Z832" s="16"/>
      <c r="AA832" s="16"/>
      <c r="AB832" s="16"/>
      <c r="AC832" s="15">
        <f t="shared" si="1741"/>
        <v>4.5848355451969969E-2</v>
      </c>
      <c r="AD832" s="15">
        <f t="shared" si="1742"/>
        <v>1.1992624151289988E-2</v>
      </c>
      <c r="AE832" s="15">
        <f t="shared" si="1743"/>
        <v>1.9115055013239957E-2</v>
      </c>
      <c r="AF832" s="15">
        <f t="shared" si="1744"/>
        <v>2.5652011538833303E-2</v>
      </c>
      <c r="AG832" s="17" t="s">
        <v>5103</v>
      </c>
      <c r="AH832" s="21"/>
    </row>
    <row r="833" spans="1:34" ht="15" thickBot="1" x14ac:dyDescent="0.25">
      <c r="A833" s="8">
        <v>339</v>
      </c>
      <c r="B833" s="9" t="s">
        <v>1154</v>
      </c>
      <c r="C833" s="10" t="s">
        <v>1155</v>
      </c>
      <c r="D833" s="10" t="s">
        <v>38</v>
      </c>
      <c r="E833" s="11">
        <v>0</v>
      </c>
      <c r="F833" s="11">
        <v>203.5</v>
      </c>
      <c r="G833" s="11"/>
      <c r="H833" s="11"/>
      <c r="I833" s="11">
        <f t="shared" si="1599"/>
        <v>0</v>
      </c>
      <c r="J833" s="11">
        <f t="shared" si="1600"/>
        <v>203.5</v>
      </c>
      <c r="K833" s="12">
        <v>192.98</v>
      </c>
      <c r="L833" s="12">
        <v>141.96</v>
      </c>
      <c r="M833" s="12">
        <v>28888.86</v>
      </c>
      <c r="N833" s="12">
        <v>4261.29</v>
      </c>
      <c r="O833" s="12">
        <v>8871.4400499999992</v>
      </c>
      <c r="P833" s="12">
        <v>0</v>
      </c>
      <c r="Q833" s="12">
        <v>0</v>
      </c>
      <c r="R833" s="12">
        <v>2998.5467368999998</v>
      </c>
      <c r="S833" s="12">
        <v>9733.3891652580005</v>
      </c>
      <c r="T833" s="13">
        <v>3024.4726333021199</v>
      </c>
      <c r="V833" s="12">
        <v>162.71</v>
      </c>
      <c r="W833" s="12">
        <v>5372.4</v>
      </c>
    </row>
    <row r="834" spans="1:34" x14ac:dyDescent="0.2">
      <c r="A834" s="63"/>
      <c r="B834" s="64" t="s">
        <v>1156</v>
      </c>
      <c r="C834" s="65" t="s">
        <v>1157</v>
      </c>
      <c r="D834" s="65" t="s">
        <v>98</v>
      </c>
      <c r="E834" s="66">
        <v>0.3</v>
      </c>
      <c r="F834" s="66">
        <v>61.05</v>
      </c>
      <c r="G834" s="66"/>
      <c r="H834" s="66"/>
      <c r="I834" s="66">
        <f t="shared" si="1599"/>
        <v>0</v>
      </c>
      <c r="J834" s="66">
        <f t="shared" si="1600"/>
        <v>61.05</v>
      </c>
      <c r="K834" s="1">
        <v>69.8</v>
      </c>
      <c r="L834" s="1">
        <v>69.8</v>
      </c>
      <c r="M834" s="1">
        <v>4261.29</v>
      </c>
      <c r="N834" s="1">
        <v>4261.29</v>
      </c>
      <c r="O834" s="1"/>
      <c r="P834" s="1"/>
      <c r="Q834" s="1"/>
      <c r="R834" s="1"/>
      <c r="S834" s="1"/>
      <c r="T834" s="1"/>
      <c r="V834" s="1">
        <v>88</v>
      </c>
      <c r="W834" s="1">
        <v>5372.4</v>
      </c>
      <c r="X834" s="15">
        <f t="shared" ref="X834" si="1745">V834/L834</f>
        <v>1.2607449856733526</v>
      </c>
      <c r="Y834" s="15">
        <f t="shared" ref="Y834" si="1746">X834-AF834</f>
        <v>1.2350929741345194</v>
      </c>
      <c r="Z834" s="16">
        <f t="shared" ref="Z834:Z835" si="1747">K834*Y834</f>
        <v>86.209489594589442</v>
      </c>
      <c r="AA834" s="16">
        <f t="shared" ref="AA834:AA835" si="1748">Z834-K834</f>
        <v>16.409489594589445</v>
      </c>
      <c r="AB834" s="16">
        <f t="shared" ref="AB834:AB835" si="1749">J834*AA834</f>
        <v>1001.7993397496856</v>
      </c>
      <c r="AC834" s="15">
        <f t="shared" ref="AC834" si="1750">104.584835545197%-100%</f>
        <v>4.5848355451969969E-2</v>
      </c>
      <c r="AD834" s="15">
        <f t="shared" ref="AD834" si="1751">101.199262415129%-100%</f>
        <v>1.1992624151289988E-2</v>
      </c>
      <c r="AE834" s="15">
        <f t="shared" ref="AE834" si="1752">101.911505501324%-100%</f>
        <v>1.9115055013239957E-2</v>
      </c>
      <c r="AF834" s="15">
        <f t="shared" ref="AF834" si="1753">AVERAGE(AC834:AE834)</f>
        <v>2.5652011538833303E-2</v>
      </c>
      <c r="AH834" s="21"/>
    </row>
    <row r="835" spans="1:34" ht="20" x14ac:dyDescent="0.2">
      <c r="A835" s="2">
        <v>340</v>
      </c>
      <c r="B835" s="3" t="s">
        <v>1158</v>
      </c>
      <c r="C835" s="4" t="s">
        <v>1159</v>
      </c>
      <c r="D835" s="4" t="s">
        <v>38</v>
      </c>
      <c r="E835" s="5">
        <v>0</v>
      </c>
      <c r="F835" s="5">
        <v>223.85</v>
      </c>
      <c r="G835" s="5"/>
      <c r="H835" s="5"/>
      <c r="I835" s="5">
        <f t="shared" si="1599"/>
        <v>0</v>
      </c>
      <c r="J835" s="5">
        <f t="shared" si="1600"/>
        <v>223.85</v>
      </c>
      <c r="K835" s="6">
        <v>570.21</v>
      </c>
      <c r="L835" s="6"/>
      <c r="M835" s="6">
        <v>127641.51</v>
      </c>
      <c r="N835" s="6">
        <v>0</v>
      </c>
      <c r="O835" s="6">
        <v>0</v>
      </c>
      <c r="P835" s="6">
        <v>0</v>
      </c>
      <c r="Q835" s="6">
        <v>0</v>
      </c>
      <c r="R835" s="6">
        <v>0</v>
      </c>
      <c r="S835" s="6">
        <v>0</v>
      </c>
      <c r="T835" s="6">
        <v>0</v>
      </c>
      <c r="V835" s="6"/>
      <c r="W835" s="6">
        <v>0</v>
      </c>
      <c r="X835" s="15">
        <v>1.0373001776198933</v>
      </c>
      <c r="Y835" s="15">
        <v>1.0116481660810601</v>
      </c>
      <c r="Z835" s="16">
        <f t="shared" si="1747"/>
        <v>576.85190078108133</v>
      </c>
      <c r="AA835" s="16">
        <f t="shared" si="1748"/>
        <v>6.64190078108129</v>
      </c>
      <c r="AB835" s="16">
        <f t="shared" si="1749"/>
        <v>1486.7894898450468</v>
      </c>
      <c r="AC835" s="15"/>
      <c r="AD835" s="15"/>
      <c r="AE835" s="15"/>
      <c r="AF835" s="15"/>
      <c r="AG835" s="17" t="s">
        <v>4601</v>
      </c>
    </row>
    <row r="836" spans="1:34" ht="18.5" thickBot="1" x14ac:dyDescent="0.25">
      <c r="A836" s="63"/>
      <c r="B836" s="64">
        <v>284411027</v>
      </c>
      <c r="C836" s="65" t="s">
        <v>4597</v>
      </c>
      <c r="D836" s="65" t="s">
        <v>38</v>
      </c>
      <c r="E836" s="66">
        <v>0.21479000000000001</v>
      </c>
      <c r="F836" s="66">
        <v>223.85</v>
      </c>
      <c r="G836" s="66"/>
      <c r="H836" s="66"/>
      <c r="I836" s="66">
        <f t="shared" si="1599"/>
        <v>0</v>
      </c>
      <c r="J836" s="66">
        <f t="shared" si="1600"/>
        <v>223.85</v>
      </c>
      <c r="K836" s="1"/>
      <c r="L836" s="1">
        <v>563</v>
      </c>
      <c r="M836" s="1">
        <v>1044.845955</v>
      </c>
      <c r="N836" s="1">
        <v>1044.845955</v>
      </c>
      <c r="O836" s="1"/>
      <c r="P836" s="1"/>
      <c r="Q836" s="1"/>
      <c r="R836" s="1"/>
      <c r="S836" s="1"/>
      <c r="T836" s="1"/>
      <c r="V836" s="1">
        <v>584</v>
      </c>
      <c r="W836" s="1">
        <v>1378.3074300000001</v>
      </c>
      <c r="X836" s="15">
        <f t="shared" ref="X836" si="1754">V836/L836</f>
        <v>1.0373001776198933</v>
      </c>
      <c r="Y836" s="15">
        <f t="shared" ref="Y836" si="1755">X836-AF836</f>
        <v>1.0116481660810601</v>
      </c>
      <c r="Z836" s="16"/>
      <c r="AA836" s="16"/>
      <c r="AB836" s="16"/>
      <c r="AC836" s="15">
        <f t="shared" ref="AC836" si="1756">104.584835545197%-100%</f>
        <v>4.5848355451969969E-2</v>
      </c>
      <c r="AD836" s="15">
        <f t="shared" ref="AD836" si="1757">101.199262415129%-100%</f>
        <v>1.1992624151289988E-2</v>
      </c>
      <c r="AE836" s="15">
        <f t="shared" ref="AE836" si="1758">101.911505501324%-100%</f>
        <v>1.9115055013239957E-2</v>
      </c>
      <c r="AF836" s="15">
        <f t="shared" ref="AF836" si="1759">AVERAGE(AC836:AE836)</f>
        <v>2.5652011538833303E-2</v>
      </c>
      <c r="AG836" s="17" t="s">
        <v>4950</v>
      </c>
      <c r="AH836" s="21"/>
    </row>
    <row r="837" spans="1:34" ht="15" thickBot="1" x14ac:dyDescent="0.25">
      <c r="A837" s="8">
        <v>341</v>
      </c>
      <c r="B837" s="9" t="s">
        <v>1160</v>
      </c>
      <c r="C837" s="10" t="s">
        <v>1161</v>
      </c>
      <c r="D837" s="10" t="s">
        <v>95</v>
      </c>
      <c r="E837" s="11">
        <v>0</v>
      </c>
      <c r="F837" s="11">
        <v>111</v>
      </c>
      <c r="G837" s="11"/>
      <c r="H837" s="11"/>
      <c r="I837" s="11">
        <f t="shared" si="1599"/>
        <v>0</v>
      </c>
      <c r="J837" s="11">
        <f t="shared" si="1600"/>
        <v>111</v>
      </c>
      <c r="K837" s="12">
        <v>127.54</v>
      </c>
      <c r="L837" s="12"/>
      <c r="M837" s="12"/>
      <c r="N837" s="12"/>
      <c r="O837" s="12"/>
      <c r="P837" s="12"/>
      <c r="Q837" s="12"/>
      <c r="R837" s="12"/>
      <c r="S837" s="12"/>
      <c r="T837" s="13"/>
      <c r="V837" s="12"/>
      <c r="W837" s="12">
        <v>0</v>
      </c>
    </row>
    <row r="838" spans="1:34" ht="15" thickBot="1" x14ac:dyDescent="0.25">
      <c r="A838" s="63"/>
      <c r="B838" s="64">
        <v>28411001</v>
      </c>
      <c r="C838" s="65" t="s">
        <v>4708</v>
      </c>
      <c r="D838" s="65" t="s">
        <v>95</v>
      </c>
      <c r="E838" s="66">
        <v>0.21479000000000001</v>
      </c>
      <c r="F838" s="66">
        <f>F837</f>
        <v>111</v>
      </c>
      <c r="G838" s="66"/>
      <c r="H838" s="66"/>
      <c r="I838" s="66">
        <f t="shared" si="1599"/>
        <v>0</v>
      </c>
      <c r="J838" s="66">
        <f t="shared" si="1600"/>
        <v>111</v>
      </c>
      <c r="K838" s="1">
        <v>60.7</v>
      </c>
      <c r="L838" s="1">
        <v>60.7</v>
      </c>
      <c r="M838" s="1">
        <v>1044.845955</v>
      </c>
      <c r="N838" s="1">
        <v>1044.845955</v>
      </c>
      <c r="O838" s="1"/>
      <c r="P838" s="1"/>
      <c r="Q838" s="1"/>
      <c r="R838" s="1"/>
      <c r="S838" s="1"/>
      <c r="T838" s="1"/>
      <c r="V838" s="1">
        <v>63.7</v>
      </c>
      <c r="W838" s="1">
        <v>1378.3074300000001</v>
      </c>
      <c r="X838" s="15">
        <f t="shared" ref="X838" si="1760">V838/L838</f>
        <v>1.0494233937397035</v>
      </c>
      <c r="Y838" s="15">
        <f t="shared" ref="Y838" si="1761">X838-AF838</f>
        <v>1.0237713822008703</v>
      </c>
      <c r="Z838" s="16">
        <f t="shared" ref="Z838" si="1762">K838*Y838</f>
        <v>62.142922899592826</v>
      </c>
      <c r="AA838" s="16">
        <f t="shared" ref="AA838" si="1763">Z838-K838</f>
        <v>1.4429228995928227</v>
      </c>
      <c r="AB838" s="16">
        <f t="shared" ref="AB838" si="1764">J838*AA838</f>
        <v>160.16444185480333</v>
      </c>
      <c r="AC838" s="15">
        <f t="shared" ref="AC838:AC840" si="1765">104.584835545197%-100%</f>
        <v>4.5848355451969969E-2</v>
      </c>
      <c r="AD838" s="15">
        <f t="shared" ref="AD838:AD840" si="1766">101.199262415129%-100%</f>
        <v>1.1992624151289988E-2</v>
      </c>
      <c r="AE838" s="15">
        <f t="shared" ref="AE838:AE840" si="1767">101.911505501324%-100%</f>
        <v>1.9115055013239957E-2</v>
      </c>
      <c r="AF838" s="15">
        <f t="shared" ref="AF838" si="1768">AVERAGE(AC838:AE838)</f>
        <v>2.5652011538833303E-2</v>
      </c>
      <c r="AG838" s="17" t="s">
        <v>4948</v>
      </c>
      <c r="AH838" s="21"/>
    </row>
    <row r="839" spans="1:34" ht="15" thickBot="1" x14ac:dyDescent="0.25">
      <c r="A839" s="8">
        <v>342</v>
      </c>
      <c r="B839" s="9" t="s">
        <v>1162</v>
      </c>
      <c r="C839" s="10" t="s">
        <v>1163</v>
      </c>
      <c r="D839" s="10" t="s">
        <v>95</v>
      </c>
      <c r="E839" s="11">
        <v>0</v>
      </c>
      <c r="F839" s="11">
        <v>41</v>
      </c>
      <c r="G839" s="11"/>
      <c r="H839" s="11"/>
      <c r="I839" s="11">
        <f t="shared" si="1599"/>
        <v>0</v>
      </c>
      <c r="J839" s="11">
        <f t="shared" si="1600"/>
        <v>41</v>
      </c>
      <c r="K839" s="12">
        <v>70.5</v>
      </c>
      <c r="L839" s="12"/>
      <c r="M839" s="12"/>
      <c r="N839" s="12"/>
      <c r="O839" s="12"/>
      <c r="P839" s="12"/>
      <c r="Q839" s="12"/>
      <c r="R839" s="12"/>
      <c r="S839" s="12"/>
      <c r="T839" s="13"/>
      <c r="V839" s="12"/>
      <c r="W839" s="12">
        <v>0</v>
      </c>
    </row>
    <row r="840" spans="1:34" ht="15" thickBot="1" x14ac:dyDescent="0.25">
      <c r="A840" s="63"/>
      <c r="B840" s="64">
        <v>28411001</v>
      </c>
      <c r="C840" s="65" t="s">
        <v>4708</v>
      </c>
      <c r="D840" s="65" t="s">
        <v>95</v>
      </c>
      <c r="E840" s="66">
        <v>0.21479000000000001</v>
      </c>
      <c r="F840" s="66">
        <f>F839</f>
        <v>41</v>
      </c>
      <c r="G840" s="66"/>
      <c r="H840" s="66"/>
      <c r="I840" s="66">
        <f t="shared" si="1599"/>
        <v>0</v>
      </c>
      <c r="J840" s="66">
        <f t="shared" si="1600"/>
        <v>41</v>
      </c>
      <c r="K840" s="1">
        <v>60.7</v>
      </c>
      <c r="L840" s="1">
        <v>60.7</v>
      </c>
      <c r="M840" s="1">
        <v>1044.845955</v>
      </c>
      <c r="N840" s="1">
        <v>1044.845955</v>
      </c>
      <c r="O840" s="1"/>
      <c r="P840" s="1"/>
      <c r="Q840" s="1"/>
      <c r="R840" s="1"/>
      <c r="S840" s="1"/>
      <c r="T840" s="1"/>
      <c r="V840" s="1">
        <v>63.7</v>
      </c>
      <c r="W840" s="1">
        <v>1378.3074300000001</v>
      </c>
      <c r="X840" s="15">
        <f t="shared" ref="X840" si="1769">V840/L840</f>
        <v>1.0494233937397035</v>
      </c>
      <c r="Y840" s="15">
        <f t="shared" ref="Y840" si="1770">X840-AF840</f>
        <v>1.0237713822008703</v>
      </c>
      <c r="Z840" s="16">
        <f t="shared" ref="Z840" si="1771">K840*Y840</f>
        <v>62.142922899592826</v>
      </c>
      <c r="AA840" s="16">
        <f t="shared" ref="AA840" si="1772">Z840-K840</f>
        <v>1.4429228995928227</v>
      </c>
      <c r="AB840" s="16">
        <f t="shared" ref="AB840" si="1773">J840*AA840</f>
        <v>59.159838883305731</v>
      </c>
      <c r="AC840" s="15">
        <f t="shared" si="1765"/>
        <v>4.5848355451969969E-2</v>
      </c>
      <c r="AD840" s="15">
        <f t="shared" si="1766"/>
        <v>1.1992624151289988E-2</v>
      </c>
      <c r="AE840" s="15">
        <f t="shared" si="1767"/>
        <v>1.9115055013239957E-2</v>
      </c>
      <c r="AF840" s="15">
        <f t="shared" ref="AF840" si="1774">AVERAGE(AC840:AE840)</f>
        <v>2.5652011538833303E-2</v>
      </c>
      <c r="AG840" s="17" t="s">
        <v>4948</v>
      </c>
      <c r="AH840" s="21"/>
    </row>
    <row r="841" spans="1:34" ht="15" thickBot="1" x14ac:dyDescent="0.25">
      <c r="A841" s="8">
        <v>343</v>
      </c>
      <c r="B841" s="9" t="s">
        <v>1164</v>
      </c>
      <c r="C841" s="10" t="s">
        <v>1165</v>
      </c>
      <c r="D841" s="10" t="s">
        <v>95</v>
      </c>
      <c r="E841" s="11">
        <v>0</v>
      </c>
      <c r="F841" s="11">
        <v>54</v>
      </c>
      <c r="G841" s="11"/>
      <c r="H841" s="11"/>
      <c r="I841" s="11">
        <f t="shared" si="1599"/>
        <v>0</v>
      </c>
      <c r="J841" s="11">
        <f t="shared" si="1600"/>
        <v>54</v>
      </c>
      <c r="K841" s="12">
        <v>65.209999999999994</v>
      </c>
      <c r="L841" s="12">
        <v>137.12</v>
      </c>
      <c r="M841" s="12">
        <v>7404.48</v>
      </c>
      <c r="N841" s="12">
        <v>0</v>
      </c>
      <c r="O841" s="12">
        <v>2667.2975999999999</v>
      </c>
      <c r="P841" s="12">
        <v>0</v>
      </c>
      <c r="Q841" s="12">
        <v>0</v>
      </c>
      <c r="R841" s="12">
        <v>901.54658879999999</v>
      </c>
      <c r="S841" s="12">
        <v>2926.4522348159999</v>
      </c>
      <c r="T841" s="13">
        <v>909.34149930624005</v>
      </c>
      <c r="V841" s="12">
        <v>154.44</v>
      </c>
      <c r="W841" s="12">
        <v>0</v>
      </c>
    </row>
    <row r="842" spans="1:34" x14ac:dyDescent="0.2">
      <c r="A842" s="2">
        <v>344</v>
      </c>
      <c r="B842" s="3" t="s">
        <v>1166</v>
      </c>
      <c r="C842" s="4" t="s">
        <v>1167</v>
      </c>
      <c r="D842" s="4" t="s">
        <v>95</v>
      </c>
      <c r="E842" s="5">
        <v>0</v>
      </c>
      <c r="F842" s="5">
        <v>55.08</v>
      </c>
      <c r="G842" s="5"/>
      <c r="H842" s="5"/>
      <c r="I842" s="5">
        <f t="shared" si="1599"/>
        <v>0</v>
      </c>
      <c r="J842" s="5">
        <f t="shared" si="1600"/>
        <v>55.08</v>
      </c>
      <c r="K842" s="6">
        <v>130.30000000000001</v>
      </c>
      <c r="L842" s="6"/>
      <c r="M842" s="6"/>
      <c r="N842" s="6"/>
      <c r="O842" s="6"/>
      <c r="P842" s="6"/>
      <c r="Q842" s="6"/>
      <c r="R842" s="6"/>
      <c r="S842" s="6"/>
      <c r="T842" s="6"/>
      <c r="V842" s="6"/>
      <c r="W842" s="6">
        <v>0</v>
      </c>
      <c r="X842" s="15">
        <f>X843</f>
        <v>1.2211538461538463</v>
      </c>
      <c r="Y842" s="15">
        <f>Y843</f>
        <v>1.195501834615013</v>
      </c>
      <c r="Z842" s="16">
        <f t="shared" ref="Z842" si="1775">K842*Y842</f>
        <v>155.77388905033621</v>
      </c>
      <c r="AA842" s="16">
        <f t="shared" ref="AA842" si="1776">Z842-K842</f>
        <v>25.473889050336197</v>
      </c>
      <c r="AB842" s="16">
        <f t="shared" ref="AB842" si="1777">J842*AA842</f>
        <v>1403.1018088925177</v>
      </c>
      <c r="AC842" s="15"/>
      <c r="AD842" s="15"/>
      <c r="AE842" s="15"/>
      <c r="AF842" s="15"/>
      <c r="AG842" s="17" t="s">
        <v>4707</v>
      </c>
    </row>
    <row r="843" spans="1:34" ht="15" thickBot="1" x14ac:dyDescent="0.25">
      <c r="A843" s="63"/>
      <c r="B843" s="64">
        <v>55343120</v>
      </c>
      <c r="C843" s="65" t="s">
        <v>4706</v>
      </c>
      <c r="D843" s="65" t="s">
        <v>38</v>
      </c>
      <c r="E843" s="66">
        <v>0.21479000000000001</v>
      </c>
      <c r="F843" s="66">
        <v>223.85</v>
      </c>
      <c r="G843" s="66"/>
      <c r="H843" s="66"/>
      <c r="I843" s="66">
        <f t="shared" si="1599"/>
        <v>0</v>
      </c>
      <c r="J843" s="66">
        <f t="shared" si="1600"/>
        <v>223.85</v>
      </c>
      <c r="K843" s="1"/>
      <c r="L843" s="1">
        <v>104</v>
      </c>
      <c r="M843" s="1">
        <v>1044.845955</v>
      </c>
      <c r="N843" s="1">
        <v>1044.845955</v>
      </c>
      <c r="O843" s="1"/>
      <c r="P843" s="1"/>
      <c r="Q843" s="1"/>
      <c r="R843" s="1"/>
      <c r="S843" s="1"/>
      <c r="T843" s="1"/>
      <c r="V843" s="1">
        <v>127</v>
      </c>
      <c r="W843" s="1">
        <v>1378.3074300000001</v>
      </c>
      <c r="X843" s="15">
        <f t="shared" ref="X843" si="1778">V843/L843</f>
        <v>1.2211538461538463</v>
      </c>
      <c r="Y843" s="15">
        <f t="shared" ref="Y843" si="1779">X843-AF843</f>
        <v>1.195501834615013</v>
      </c>
      <c r="Z843" s="16"/>
      <c r="AA843" s="16"/>
      <c r="AB843" s="16"/>
      <c r="AC843" s="15">
        <f t="shared" ref="AC843" si="1780">104.584835545197%-100%</f>
        <v>4.5848355451969969E-2</v>
      </c>
      <c r="AD843" s="15">
        <f t="shared" ref="AD843" si="1781">101.199262415129%-100%</f>
        <v>1.1992624151289988E-2</v>
      </c>
      <c r="AE843" s="15">
        <f t="shared" ref="AE843" si="1782">101.911505501324%-100%</f>
        <v>1.9115055013239957E-2</v>
      </c>
      <c r="AF843" s="15">
        <f t="shared" ref="AF843" si="1783">AVERAGE(AC843:AE843)</f>
        <v>2.5652011538833303E-2</v>
      </c>
      <c r="AG843" s="17" t="s">
        <v>4949</v>
      </c>
      <c r="AH843" s="21"/>
    </row>
    <row r="844" spans="1:34" ht="15" thickBot="1" x14ac:dyDescent="0.25">
      <c r="A844" s="8">
        <v>345</v>
      </c>
      <c r="B844" s="9" t="s">
        <v>1168</v>
      </c>
      <c r="C844" s="10" t="s">
        <v>1169</v>
      </c>
      <c r="D844" s="10" t="s">
        <v>695</v>
      </c>
      <c r="E844" s="11">
        <v>0</v>
      </c>
      <c r="F844" s="11">
        <v>3</v>
      </c>
      <c r="G844" s="11"/>
      <c r="H844" s="11"/>
      <c r="I844" s="11">
        <f t="shared" si="1599"/>
        <v>0</v>
      </c>
      <c r="J844" s="11">
        <f t="shared" si="1600"/>
        <v>3</v>
      </c>
      <c r="K844" s="12">
        <v>2864.7</v>
      </c>
      <c r="L844" s="12">
        <v>0.38</v>
      </c>
      <c r="M844" s="12">
        <v>1.1399999999999999</v>
      </c>
      <c r="N844" s="12">
        <v>0</v>
      </c>
      <c r="O844" s="12">
        <v>0</v>
      </c>
      <c r="P844" s="12">
        <v>0</v>
      </c>
      <c r="Q844" s="12">
        <v>0</v>
      </c>
      <c r="R844" s="12">
        <v>0</v>
      </c>
      <c r="S844" s="12">
        <v>0</v>
      </c>
      <c r="T844" s="13">
        <v>0</v>
      </c>
      <c r="V844" s="12">
        <v>0.38</v>
      </c>
      <c r="W844" s="12">
        <v>0</v>
      </c>
    </row>
    <row r="845" spans="1:34" ht="15" thickBot="1" x14ac:dyDescent="0.35">
      <c r="A845" s="58"/>
      <c r="B845" s="59" t="s">
        <v>1170</v>
      </c>
      <c r="C845" s="60" t="s">
        <v>1171</v>
      </c>
      <c r="D845" s="60"/>
      <c r="E845" s="61"/>
      <c r="F845" s="61"/>
      <c r="G845" s="61"/>
      <c r="H845" s="61"/>
      <c r="I845" s="61"/>
      <c r="J845" s="61"/>
      <c r="K845" s="62"/>
      <c r="L845" s="62"/>
      <c r="M845" s="62">
        <v>346140.69</v>
      </c>
      <c r="N845" s="62">
        <v>57106.526500799999</v>
      </c>
      <c r="O845" s="62">
        <v>62097.056431999998</v>
      </c>
      <c r="P845" s="62">
        <v>0</v>
      </c>
      <c r="Q845" s="62">
        <v>0</v>
      </c>
      <c r="R845" s="62">
        <v>20988.805074016</v>
      </c>
      <c r="S845" s="62">
        <v>68130.406434933102</v>
      </c>
      <c r="T845" s="62">
        <v>21170.2775117329</v>
      </c>
      <c r="V845" s="62"/>
      <c r="W845" s="62">
        <v>69090.435397599998</v>
      </c>
    </row>
    <row r="846" spans="1:34" x14ac:dyDescent="0.2">
      <c r="A846" s="67">
        <v>346</v>
      </c>
      <c r="B846" s="68" t="s">
        <v>1172</v>
      </c>
      <c r="C846" s="69" t="s">
        <v>1173</v>
      </c>
      <c r="D846" s="69" t="s">
        <v>38</v>
      </c>
      <c r="E846" s="70">
        <v>0</v>
      </c>
      <c r="F846" s="70">
        <v>295.76</v>
      </c>
      <c r="G846" s="70"/>
      <c r="H846" s="70"/>
      <c r="I846" s="70">
        <f t="shared" si="1599"/>
        <v>0</v>
      </c>
      <c r="J846" s="70">
        <f t="shared" si="1600"/>
        <v>295.76</v>
      </c>
      <c r="K846" s="71">
        <v>17.25</v>
      </c>
      <c r="L846" s="71">
        <v>6.23</v>
      </c>
      <c r="M846" s="71">
        <v>1842.58</v>
      </c>
      <c r="N846" s="71">
        <v>0</v>
      </c>
      <c r="O846" s="71">
        <v>664.04035199999998</v>
      </c>
      <c r="P846" s="71">
        <v>0</v>
      </c>
      <c r="Q846" s="71">
        <v>0</v>
      </c>
      <c r="R846" s="71">
        <v>224.445638976</v>
      </c>
      <c r="S846" s="71">
        <v>728.55851260032</v>
      </c>
      <c r="T846" s="72">
        <v>226.386230500685</v>
      </c>
      <c r="V846" s="71">
        <v>7.02</v>
      </c>
      <c r="W846" s="71">
        <v>0</v>
      </c>
    </row>
    <row r="847" spans="1:34" ht="15" thickBot="1" x14ac:dyDescent="0.25">
      <c r="A847" s="73">
        <v>347</v>
      </c>
      <c r="B847" s="74" t="s">
        <v>1174</v>
      </c>
      <c r="C847" s="75" t="s">
        <v>1175</v>
      </c>
      <c r="D847" s="75" t="s">
        <v>38</v>
      </c>
      <c r="E847" s="76">
        <v>0</v>
      </c>
      <c r="F847" s="76">
        <v>295.76</v>
      </c>
      <c r="G847" s="76"/>
      <c r="H847" s="76"/>
      <c r="I847" s="76">
        <f t="shared" si="1599"/>
        <v>0</v>
      </c>
      <c r="J847" s="76">
        <f t="shared" si="1600"/>
        <v>295.76</v>
      </c>
      <c r="K847" s="91">
        <v>57.5</v>
      </c>
      <c r="L847" s="77">
        <v>47.35</v>
      </c>
      <c r="M847" s="77">
        <v>14004.24</v>
      </c>
      <c r="N847" s="77">
        <v>7246.12</v>
      </c>
      <c r="O847" s="77">
        <v>2434.8146240000001</v>
      </c>
      <c r="P847" s="77">
        <v>0</v>
      </c>
      <c r="Q847" s="77">
        <v>0</v>
      </c>
      <c r="R847" s="77">
        <v>822.96734291200005</v>
      </c>
      <c r="S847" s="77">
        <v>2671.3812128678401</v>
      </c>
      <c r="T847" s="78">
        <v>830.08284516917797</v>
      </c>
      <c r="V847" s="77">
        <v>56.24</v>
      </c>
      <c r="W847" s="77">
        <v>9020.68</v>
      </c>
    </row>
    <row r="848" spans="1:34" ht="15" thickBot="1" x14ac:dyDescent="0.25">
      <c r="A848" s="63"/>
      <c r="B848" s="64" t="s">
        <v>1099</v>
      </c>
      <c r="C848" s="65" t="s">
        <v>1100</v>
      </c>
      <c r="D848" s="65" t="s">
        <v>390</v>
      </c>
      <c r="E848" s="66">
        <v>0.25</v>
      </c>
      <c r="F848" s="66">
        <v>73.94</v>
      </c>
      <c r="G848" s="66"/>
      <c r="H848" s="66"/>
      <c r="I848" s="66">
        <f t="shared" si="1599"/>
        <v>0</v>
      </c>
      <c r="J848" s="66">
        <f t="shared" si="1600"/>
        <v>73.94</v>
      </c>
      <c r="K848" s="1">
        <v>98</v>
      </c>
      <c r="L848" s="1">
        <v>98</v>
      </c>
      <c r="M848" s="1">
        <v>7246.12</v>
      </c>
      <c r="N848" s="1">
        <v>7246.12</v>
      </c>
      <c r="O848" s="1"/>
      <c r="P848" s="1"/>
      <c r="Q848" s="1"/>
      <c r="R848" s="1"/>
      <c r="S848" s="1"/>
      <c r="T848" s="1"/>
      <c r="V848" s="1">
        <v>122</v>
      </c>
      <c r="W848" s="1">
        <v>9020.68</v>
      </c>
      <c r="X848" s="15">
        <f t="shared" ref="X848" si="1784">V848/L848</f>
        <v>1.2448979591836735</v>
      </c>
      <c r="Y848" s="15">
        <f t="shared" ref="Y848" si="1785">X848-AF848</f>
        <v>1.2192459476448403</v>
      </c>
      <c r="Z848" s="16">
        <f t="shared" ref="Z848" si="1786">K848*Y848</f>
        <v>119.48610286919435</v>
      </c>
      <c r="AA848" s="16">
        <f t="shared" ref="AA848" si="1787">Z848-K848</f>
        <v>21.486102869194355</v>
      </c>
      <c r="AB848" s="16">
        <f t="shared" ref="AB848" si="1788">J848*AA848</f>
        <v>1588.6824461482306</v>
      </c>
      <c r="AC848" s="15">
        <f t="shared" ref="AC848" si="1789">104.584835545197%-100%</f>
        <v>4.5848355451969969E-2</v>
      </c>
      <c r="AD848" s="15">
        <f t="shared" ref="AD848" si="1790">101.199262415129%-100%</f>
        <v>1.1992624151289988E-2</v>
      </c>
      <c r="AE848" s="15">
        <f t="shared" ref="AE848" si="1791">101.911505501324%-100%</f>
        <v>1.9115055013239957E-2</v>
      </c>
      <c r="AF848" s="15">
        <f t="shared" ref="AF848" si="1792">AVERAGE(AC848:AE848)</f>
        <v>2.5652011538833303E-2</v>
      </c>
      <c r="AH848" s="21"/>
    </row>
    <row r="849" spans="1:34" ht="20.5" thickBot="1" x14ac:dyDescent="0.25">
      <c r="A849" s="8">
        <v>348</v>
      </c>
      <c r="B849" s="9" t="s">
        <v>1176</v>
      </c>
      <c r="C849" s="10" t="s">
        <v>1177</v>
      </c>
      <c r="D849" s="10" t="s">
        <v>38</v>
      </c>
      <c r="E849" s="11">
        <v>0</v>
      </c>
      <c r="F849" s="11">
        <v>295.76</v>
      </c>
      <c r="G849" s="11"/>
      <c r="H849" s="11"/>
      <c r="I849" s="11">
        <f t="shared" ref="I849:I894" si="1793">H849*0.5</f>
        <v>0</v>
      </c>
      <c r="J849" s="11">
        <f t="shared" ref="J849:J894" si="1794">F849-G849-I849</f>
        <v>295.76</v>
      </c>
      <c r="K849" s="77">
        <v>770.55</v>
      </c>
      <c r="L849" s="12">
        <v>589.63</v>
      </c>
      <c r="M849" s="12">
        <v>174388.97</v>
      </c>
      <c r="N849" s="12">
        <v>43059.698400000001</v>
      </c>
      <c r="O849" s="12">
        <v>47307.107759999999</v>
      </c>
      <c r="P849" s="12">
        <v>0</v>
      </c>
      <c r="Q849" s="12">
        <v>0</v>
      </c>
      <c r="R849" s="12">
        <v>15989.80242288</v>
      </c>
      <c r="S849" s="12">
        <v>51903.4663499616</v>
      </c>
      <c r="T849" s="13">
        <v>16128.052714597799</v>
      </c>
      <c r="V849" s="12">
        <v>692.6</v>
      </c>
      <c r="W849" s="12">
        <v>51897.0072</v>
      </c>
    </row>
    <row r="850" spans="1:34" ht="18" x14ac:dyDescent="0.2">
      <c r="A850" s="63"/>
      <c r="B850" s="64" t="s">
        <v>1178</v>
      </c>
      <c r="C850" s="65" t="s">
        <v>1179</v>
      </c>
      <c r="D850" s="65" t="s">
        <v>98</v>
      </c>
      <c r="E850" s="66">
        <v>0.75</v>
      </c>
      <c r="F850" s="66">
        <v>221.82</v>
      </c>
      <c r="G850" s="66"/>
      <c r="H850" s="66"/>
      <c r="I850" s="66">
        <f t="shared" si="1793"/>
        <v>0</v>
      </c>
      <c r="J850" s="66">
        <f t="shared" si="1794"/>
        <v>221.82</v>
      </c>
      <c r="K850" s="1">
        <v>75.400000000000006</v>
      </c>
      <c r="L850" s="1">
        <v>75.400000000000006</v>
      </c>
      <c r="M850" s="1">
        <v>16725.227999999999</v>
      </c>
      <c r="N850" s="1">
        <v>16725.227999999999</v>
      </c>
      <c r="O850" s="1"/>
      <c r="P850" s="1"/>
      <c r="Q850" s="1"/>
      <c r="R850" s="1"/>
      <c r="S850" s="1"/>
      <c r="T850" s="1"/>
      <c r="V850" s="1">
        <v>90.6</v>
      </c>
      <c r="W850" s="1">
        <v>20096.892</v>
      </c>
      <c r="X850" s="15">
        <f t="shared" ref="X850:X851" si="1795">V850/L850</f>
        <v>1.2015915119363394</v>
      </c>
      <c r="Y850" s="15">
        <f t="shared" ref="Y850:Y851" si="1796">X850-AF850</f>
        <v>1.1759395003975062</v>
      </c>
      <c r="Z850" s="16">
        <f t="shared" ref="Z850:Z851" si="1797">K850*Y850</f>
        <v>88.665838329971976</v>
      </c>
      <c r="AA850" s="16">
        <f t="shared" ref="AA850:AA851" si="1798">Z850-K850</f>
        <v>13.26583832997197</v>
      </c>
      <c r="AB850" s="16">
        <f t="shared" ref="AB850:AB851" si="1799">J850*AA850</f>
        <v>2942.6282583543825</v>
      </c>
      <c r="AC850" s="15">
        <f t="shared" ref="AC850:AC852" si="1800">104.584835545197%-100%</f>
        <v>4.5848355451969969E-2</v>
      </c>
      <c r="AD850" s="15">
        <f t="shared" ref="AD850:AD852" si="1801">101.199262415129%-100%</f>
        <v>1.1992624151289988E-2</v>
      </c>
      <c r="AE850" s="15">
        <f t="shared" ref="AE850:AE852" si="1802">101.911505501324%-100%</f>
        <v>1.9115055013239957E-2</v>
      </c>
      <c r="AF850" s="15">
        <f t="shared" ref="AF850:AF851" si="1803">AVERAGE(AC850:AE850)</f>
        <v>2.5652011538833303E-2</v>
      </c>
      <c r="AH850" s="21"/>
    </row>
    <row r="851" spans="1:34" ht="18" x14ac:dyDescent="0.2">
      <c r="A851" s="63"/>
      <c r="B851" s="64" t="s">
        <v>1109</v>
      </c>
      <c r="C851" s="65" t="s">
        <v>1110</v>
      </c>
      <c r="D851" s="65" t="s">
        <v>98</v>
      </c>
      <c r="E851" s="66">
        <v>4.2</v>
      </c>
      <c r="F851" s="66">
        <v>1242.192</v>
      </c>
      <c r="G851" s="66"/>
      <c r="H851" s="66"/>
      <c r="I851" s="66">
        <f t="shared" si="1793"/>
        <v>0</v>
      </c>
      <c r="J851" s="66">
        <f t="shared" si="1794"/>
        <v>1242.192</v>
      </c>
      <c r="K851" s="1">
        <v>21.2</v>
      </c>
      <c r="L851" s="1">
        <v>21.2</v>
      </c>
      <c r="M851" s="1">
        <v>26334.470399999998</v>
      </c>
      <c r="N851" s="1">
        <v>26334.470399999998</v>
      </c>
      <c r="O851" s="1"/>
      <c r="P851" s="1"/>
      <c r="Q851" s="1"/>
      <c r="R851" s="1"/>
      <c r="S851" s="1"/>
      <c r="T851" s="1"/>
      <c r="V851" s="1">
        <v>25.6</v>
      </c>
      <c r="W851" s="1">
        <v>31800.1152</v>
      </c>
      <c r="X851" s="15">
        <f t="shared" si="1795"/>
        <v>1.2075471698113209</v>
      </c>
      <c r="Y851" s="15">
        <f t="shared" si="1796"/>
        <v>1.1818951582724877</v>
      </c>
      <c r="Z851" s="16">
        <f t="shared" si="1797"/>
        <v>25.05617735537674</v>
      </c>
      <c r="AA851" s="16">
        <f t="shared" si="1798"/>
        <v>3.8561773553767402</v>
      </c>
      <c r="AB851" s="16">
        <f t="shared" si="1799"/>
        <v>4790.1126614301438</v>
      </c>
      <c r="AC851" s="15">
        <f t="shared" si="1800"/>
        <v>4.5848355451969969E-2</v>
      </c>
      <c r="AD851" s="15">
        <f t="shared" si="1801"/>
        <v>1.1992624151289988E-2</v>
      </c>
      <c r="AE851" s="15">
        <f t="shared" si="1802"/>
        <v>1.9115055013239957E-2</v>
      </c>
      <c r="AF851" s="15">
        <f t="shared" si="1803"/>
        <v>2.5652011538833303E-2</v>
      </c>
      <c r="AH851" s="21"/>
    </row>
    <row r="852" spans="1:34" x14ac:dyDescent="0.2">
      <c r="A852" s="2">
        <v>349</v>
      </c>
      <c r="B852" s="3" t="s">
        <v>1180</v>
      </c>
      <c r="C852" s="4" t="s">
        <v>1181</v>
      </c>
      <c r="D852" s="4" t="s">
        <v>38</v>
      </c>
      <c r="E852" s="5">
        <v>0</v>
      </c>
      <c r="F852" s="5">
        <v>325.33600000000001</v>
      </c>
      <c r="G852" s="5"/>
      <c r="H852" s="5"/>
      <c r="I852" s="5">
        <f t="shared" si="1793"/>
        <v>0</v>
      </c>
      <c r="J852" s="5">
        <f t="shared" si="1794"/>
        <v>325.33600000000001</v>
      </c>
      <c r="K852" s="6">
        <v>183.12</v>
      </c>
      <c r="L852" s="6">
        <v>346</v>
      </c>
      <c r="M852" s="6">
        <v>112566.26</v>
      </c>
      <c r="N852" s="6">
        <v>0</v>
      </c>
      <c r="O852" s="6">
        <v>0</v>
      </c>
      <c r="P852" s="6">
        <v>0</v>
      </c>
      <c r="Q852" s="6">
        <v>0</v>
      </c>
      <c r="R852" s="6">
        <v>0</v>
      </c>
      <c r="S852" s="6">
        <v>0</v>
      </c>
      <c r="T852" s="6">
        <v>0</v>
      </c>
      <c r="V852" s="6">
        <v>368</v>
      </c>
      <c r="W852" s="6">
        <v>0</v>
      </c>
      <c r="X852" s="15">
        <f t="shared" ref="X852" si="1804">V852/L852</f>
        <v>1.0635838150289016</v>
      </c>
      <c r="Y852" s="15">
        <f t="shared" ref="Y852" si="1805">X852-AF852</f>
        <v>1.0379318034900684</v>
      </c>
      <c r="Z852" s="16">
        <f t="shared" ref="Z852" si="1806">K852*Y852</f>
        <v>190.06607185510134</v>
      </c>
      <c r="AA852" s="16">
        <f t="shared" ref="AA852" si="1807">Z852-K852</f>
        <v>6.9460718551013372</v>
      </c>
      <c r="AB852" s="16">
        <f t="shared" ref="AB852" si="1808">J852*AA852</f>
        <v>2259.8072330512487</v>
      </c>
      <c r="AC852" s="15">
        <f t="shared" si="1800"/>
        <v>4.5848355451969969E-2</v>
      </c>
      <c r="AD852" s="15">
        <f t="shared" si="1801"/>
        <v>1.1992624151289988E-2</v>
      </c>
      <c r="AE852" s="15">
        <f t="shared" si="1802"/>
        <v>1.9115055013239957E-2</v>
      </c>
      <c r="AF852" s="15">
        <f t="shared" ref="AF852" si="1809">AVERAGE(AC852:AE852)</f>
        <v>2.5652011538833303E-2</v>
      </c>
    </row>
    <row r="853" spans="1:34" ht="15" thickBot="1" x14ac:dyDescent="0.25">
      <c r="A853" s="102"/>
      <c r="B853" s="103"/>
      <c r="C853" s="104" t="s">
        <v>1182</v>
      </c>
      <c r="D853" s="104"/>
      <c r="E853" s="105"/>
      <c r="F853" s="105">
        <v>325.33600000000001</v>
      </c>
      <c r="G853" s="105"/>
      <c r="H853" s="105"/>
      <c r="I853" s="105">
        <f t="shared" si="1793"/>
        <v>0</v>
      </c>
      <c r="J853" s="105">
        <f t="shared" si="1794"/>
        <v>325.33600000000001</v>
      </c>
      <c r="K853" s="93"/>
      <c r="L853" s="93"/>
      <c r="M853" s="93"/>
      <c r="N853" s="93"/>
      <c r="O853" s="93"/>
      <c r="P853" s="93"/>
      <c r="Q853" s="93"/>
      <c r="R853" s="93"/>
      <c r="S853" s="93"/>
      <c r="T853" s="93"/>
      <c r="V853" s="93"/>
      <c r="W853" s="93"/>
    </row>
    <row r="854" spans="1:34" ht="20.5" thickBot="1" x14ac:dyDescent="0.25">
      <c r="A854" s="8">
        <v>350</v>
      </c>
      <c r="B854" s="9" t="s">
        <v>1183</v>
      </c>
      <c r="C854" s="10" t="s">
        <v>1184</v>
      </c>
      <c r="D854" s="10" t="s">
        <v>38</v>
      </c>
      <c r="E854" s="11">
        <v>0</v>
      </c>
      <c r="F854" s="11">
        <v>2.16</v>
      </c>
      <c r="G854" s="11"/>
      <c r="H854" s="11"/>
      <c r="I854" s="11">
        <f t="shared" si="1793"/>
        <v>0</v>
      </c>
      <c r="J854" s="11">
        <f t="shared" si="1794"/>
        <v>2.16</v>
      </c>
      <c r="K854" s="12">
        <v>370.84</v>
      </c>
      <c r="L854" s="12">
        <v>500.75</v>
      </c>
      <c r="M854" s="12">
        <v>1081.6199999999999</v>
      </c>
      <c r="N854" s="12">
        <v>471.61630079999998</v>
      </c>
      <c r="O854" s="12">
        <v>219.73809600000001</v>
      </c>
      <c r="P854" s="12">
        <v>0</v>
      </c>
      <c r="Q854" s="12">
        <v>0</v>
      </c>
      <c r="R854" s="12">
        <v>74.271476448000001</v>
      </c>
      <c r="S854" s="12">
        <v>241.08784940736001</v>
      </c>
      <c r="T854" s="13">
        <v>74.913639059750395</v>
      </c>
      <c r="V854" s="12">
        <v>589.95000000000005</v>
      </c>
      <c r="W854" s="12">
        <v>584.56589759999997</v>
      </c>
    </row>
    <row r="855" spans="1:34" x14ac:dyDescent="0.2">
      <c r="A855" s="63"/>
      <c r="B855" s="64" t="s">
        <v>1185</v>
      </c>
      <c r="C855" s="65" t="s">
        <v>1186</v>
      </c>
      <c r="D855" s="65" t="s">
        <v>390</v>
      </c>
      <c r="E855" s="66">
        <v>0.38747999999999999</v>
      </c>
      <c r="F855" s="66">
        <v>0.83695679999999995</v>
      </c>
      <c r="G855" s="66"/>
      <c r="H855" s="66"/>
      <c r="I855" s="66">
        <f t="shared" si="1793"/>
        <v>0</v>
      </c>
      <c r="J855" s="66">
        <f t="shared" si="1794"/>
        <v>0.83695679999999995</v>
      </c>
      <c r="K855" s="1">
        <v>431</v>
      </c>
      <c r="L855" s="1">
        <v>431</v>
      </c>
      <c r="M855" s="1">
        <v>360.72838080000002</v>
      </c>
      <c r="N855" s="1">
        <v>360.72838080000002</v>
      </c>
      <c r="O855" s="1"/>
      <c r="P855" s="1"/>
      <c r="Q855" s="1"/>
      <c r="R855" s="1"/>
      <c r="S855" s="1"/>
      <c r="T855" s="1"/>
      <c r="V855" s="1">
        <v>532</v>
      </c>
      <c r="W855" s="1">
        <v>445.2610176</v>
      </c>
      <c r="X855" s="15">
        <f t="shared" ref="X855:X856" si="1810">V855/L855</f>
        <v>1.234338747099768</v>
      </c>
      <c r="Y855" s="15">
        <f t="shared" ref="Y855:Y856" si="1811">X855-AF855</f>
        <v>1.2086867355609348</v>
      </c>
      <c r="Z855" s="16">
        <f t="shared" ref="Z855:Z856" si="1812">K855*Y855</f>
        <v>520.94398302676291</v>
      </c>
      <c r="AA855" s="16">
        <f t="shared" ref="AA855:AA856" si="1813">Z855-K855</f>
        <v>89.943983026762908</v>
      </c>
      <c r="AB855" s="16">
        <f t="shared" ref="AB855:AB856" si="1814">J855*AA855</f>
        <v>75.279228213333795</v>
      </c>
      <c r="AC855" s="15">
        <f t="shared" ref="AC855:AC856" si="1815">104.584835545197%-100%</f>
        <v>4.5848355451969969E-2</v>
      </c>
      <c r="AD855" s="15">
        <f t="shared" ref="AD855:AD856" si="1816">101.199262415129%-100%</f>
        <v>1.1992624151289988E-2</v>
      </c>
      <c r="AE855" s="15">
        <f t="shared" ref="AE855:AE856" si="1817">101.911505501324%-100%</f>
        <v>1.9115055013239957E-2</v>
      </c>
      <c r="AF855" s="15">
        <f t="shared" ref="AF855:AF856" si="1818">AVERAGE(AC855:AE855)</f>
        <v>2.5652011538833303E-2</v>
      </c>
      <c r="AH855" s="21"/>
    </row>
    <row r="856" spans="1:34" x14ac:dyDescent="0.2">
      <c r="A856" s="63"/>
      <c r="B856" s="64" t="s">
        <v>1187</v>
      </c>
      <c r="C856" s="65" t="s">
        <v>1188</v>
      </c>
      <c r="D856" s="65" t="s">
        <v>98</v>
      </c>
      <c r="E856" s="66">
        <v>0.14299999999999999</v>
      </c>
      <c r="F856" s="66">
        <v>0.30887999999999999</v>
      </c>
      <c r="G856" s="66"/>
      <c r="H856" s="66"/>
      <c r="I856" s="66">
        <f t="shared" si="1793"/>
        <v>0</v>
      </c>
      <c r="J856" s="66">
        <f t="shared" si="1794"/>
        <v>0.30887999999999999</v>
      </c>
      <c r="K856" s="1">
        <v>359</v>
      </c>
      <c r="L856" s="1">
        <v>359</v>
      </c>
      <c r="M856" s="1">
        <v>110.88791999999999</v>
      </c>
      <c r="N856" s="1">
        <v>110.88791999999999</v>
      </c>
      <c r="O856" s="1"/>
      <c r="P856" s="1"/>
      <c r="Q856" s="1"/>
      <c r="R856" s="1"/>
      <c r="S856" s="1"/>
      <c r="T856" s="1"/>
      <c r="V856" s="1">
        <v>451</v>
      </c>
      <c r="W856" s="1">
        <v>139.30488</v>
      </c>
      <c r="X856" s="15">
        <f t="shared" si="1810"/>
        <v>1.256267409470752</v>
      </c>
      <c r="Y856" s="15">
        <f t="shared" si="1811"/>
        <v>1.2306153979319188</v>
      </c>
      <c r="Z856" s="16">
        <f t="shared" si="1812"/>
        <v>441.79092785755881</v>
      </c>
      <c r="AA856" s="16">
        <f t="shared" si="1813"/>
        <v>82.790927857558813</v>
      </c>
      <c r="AB856" s="16">
        <f t="shared" si="1814"/>
        <v>25.572461796642767</v>
      </c>
      <c r="AC856" s="15">
        <f t="shared" si="1815"/>
        <v>4.5848355451969969E-2</v>
      </c>
      <c r="AD856" s="15">
        <f t="shared" si="1816"/>
        <v>1.1992624151289988E-2</v>
      </c>
      <c r="AE856" s="15">
        <f t="shared" si="1817"/>
        <v>1.9115055013239957E-2</v>
      </c>
      <c r="AF856" s="15">
        <f t="shared" si="1818"/>
        <v>2.5652011538833303E-2</v>
      </c>
      <c r="AH856" s="21"/>
    </row>
    <row r="857" spans="1:34" ht="20" x14ac:dyDescent="0.2">
      <c r="A857" s="2">
        <v>351</v>
      </c>
      <c r="B857" s="3" t="s">
        <v>1189</v>
      </c>
      <c r="C857" s="4" t="s">
        <v>1190</v>
      </c>
      <c r="D857" s="4" t="s">
        <v>38</v>
      </c>
      <c r="E857" s="5">
        <v>0</v>
      </c>
      <c r="F857" s="5">
        <v>2.3759999999999999</v>
      </c>
      <c r="G857" s="5"/>
      <c r="H857" s="5"/>
      <c r="I857" s="5">
        <f t="shared" si="1793"/>
        <v>0</v>
      </c>
      <c r="J857" s="5">
        <f t="shared" si="1794"/>
        <v>2.3759999999999999</v>
      </c>
      <c r="K857" s="6">
        <v>1714.23</v>
      </c>
      <c r="L857" s="6"/>
      <c r="M857" s="6">
        <v>4073.01</v>
      </c>
      <c r="N857" s="6">
        <v>0</v>
      </c>
      <c r="O857" s="6">
        <v>0</v>
      </c>
      <c r="P857" s="6">
        <v>0</v>
      </c>
      <c r="Q857" s="6">
        <v>0</v>
      </c>
      <c r="R857" s="6">
        <v>0</v>
      </c>
      <c r="S857" s="6">
        <v>0</v>
      </c>
      <c r="T857" s="6">
        <v>0</v>
      </c>
      <c r="V857" s="6"/>
      <c r="W857" s="6">
        <v>0</v>
      </c>
    </row>
    <row r="858" spans="1:34" ht="15" thickBot="1" x14ac:dyDescent="0.25">
      <c r="A858" s="63"/>
      <c r="B858" s="64">
        <v>63465124</v>
      </c>
      <c r="C858" s="65" t="s">
        <v>4951</v>
      </c>
      <c r="D858" s="65" t="s">
        <v>38</v>
      </c>
      <c r="E858" s="66">
        <v>0.21479000000000001</v>
      </c>
      <c r="F858" s="66">
        <f>F857</f>
        <v>2.3759999999999999</v>
      </c>
      <c r="G858" s="66"/>
      <c r="H858" s="66"/>
      <c r="I858" s="66">
        <f t="shared" si="1793"/>
        <v>0</v>
      </c>
      <c r="J858" s="66">
        <f t="shared" si="1794"/>
        <v>2.3759999999999999</v>
      </c>
      <c r="K858" s="1">
        <v>739</v>
      </c>
      <c r="L858" s="1">
        <v>739</v>
      </c>
      <c r="M858" s="1">
        <v>1044.845955</v>
      </c>
      <c r="N858" s="1">
        <v>1044.845955</v>
      </c>
      <c r="O858" s="1"/>
      <c r="P858" s="1"/>
      <c r="Q858" s="1"/>
      <c r="R858" s="1"/>
      <c r="S858" s="1"/>
      <c r="T858" s="1"/>
      <c r="V858" s="1">
        <v>1070</v>
      </c>
      <c r="W858" s="1">
        <v>1378.3074300000001</v>
      </c>
      <c r="X858" s="15">
        <f t="shared" ref="X858" si="1819">V858/L858</f>
        <v>1.4479025710419486</v>
      </c>
      <c r="Y858" s="15">
        <f t="shared" ref="Y858" si="1820">X858-AF858</f>
        <v>1.4222505595031154</v>
      </c>
      <c r="Z858" s="16">
        <f t="shared" ref="Z858" si="1821">K858*Y858</f>
        <v>1051.0431634728022</v>
      </c>
      <c r="AA858" s="16">
        <f t="shared" ref="AA858" si="1822">Z858-K858</f>
        <v>312.04316347280223</v>
      </c>
      <c r="AB858" s="16">
        <f t="shared" ref="AB858" si="1823">J858*AA858</f>
        <v>741.41455641137804</v>
      </c>
      <c r="AC858" s="15">
        <f t="shared" ref="AC858" si="1824">104.584835545197%-100%</f>
        <v>4.5848355451969969E-2</v>
      </c>
      <c r="AD858" s="15">
        <f t="shared" ref="AD858" si="1825">101.199262415129%-100%</f>
        <v>1.1992624151289988E-2</v>
      </c>
      <c r="AE858" s="15">
        <f t="shared" ref="AE858" si="1826">101.911505501324%-100%</f>
        <v>1.9115055013239957E-2</v>
      </c>
      <c r="AF858" s="15">
        <f t="shared" ref="AF858" si="1827">AVERAGE(AC858:AE858)</f>
        <v>2.5652011538833303E-2</v>
      </c>
      <c r="AG858" s="17" t="s">
        <v>4952</v>
      </c>
      <c r="AH858" s="21"/>
    </row>
    <row r="859" spans="1:34" ht="15" thickBot="1" x14ac:dyDescent="0.25">
      <c r="A859" s="8">
        <v>352</v>
      </c>
      <c r="B859" s="9" t="s">
        <v>1191</v>
      </c>
      <c r="C859" s="10" t="s">
        <v>1192</v>
      </c>
      <c r="D859" s="10" t="s">
        <v>95</v>
      </c>
      <c r="E859" s="11">
        <v>0</v>
      </c>
      <c r="F859" s="11">
        <v>150.9</v>
      </c>
      <c r="G859" s="11"/>
      <c r="H859" s="11"/>
      <c r="I859" s="11">
        <f t="shared" si="1793"/>
        <v>0</v>
      </c>
      <c r="J859" s="11">
        <f t="shared" si="1794"/>
        <v>150.9</v>
      </c>
      <c r="K859" s="12">
        <v>172.51</v>
      </c>
      <c r="L859" s="12">
        <v>158.18</v>
      </c>
      <c r="M859" s="12">
        <v>23869.360000000001</v>
      </c>
      <c r="N859" s="12">
        <v>3455.61</v>
      </c>
      <c r="O859" s="12">
        <v>7353.6588000000002</v>
      </c>
      <c r="P859" s="12">
        <v>0</v>
      </c>
      <c r="Q859" s="12">
        <v>0</v>
      </c>
      <c r="R859" s="12">
        <v>2485.5366743999998</v>
      </c>
      <c r="S859" s="12">
        <v>8068.1402890079999</v>
      </c>
      <c r="T859" s="13">
        <v>2507.0270068771201</v>
      </c>
      <c r="V859" s="12">
        <v>184.98</v>
      </c>
      <c r="W859" s="12">
        <v>4138.4324999999999</v>
      </c>
    </row>
    <row r="860" spans="1:34" x14ac:dyDescent="0.2">
      <c r="A860" s="63"/>
      <c r="B860" s="64" t="s">
        <v>1193</v>
      </c>
      <c r="C860" s="65" t="s">
        <v>1194</v>
      </c>
      <c r="D860" s="65" t="s">
        <v>95</v>
      </c>
      <c r="E860" s="66">
        <v>1</v>
      </c>
      <c r="F860" s="66">
        <v>150.9</v>
      </c>
      <c r="G860" s="66"/>
      <c r="H860" s="66"/>
      <c r="I860" s="66">
        <f t="shared" si="1793"/>
        <v>0</v>
      </c>
      <c r="J860" s="66">
        <f t="shared" si="1794"/>
        <v>150.9</v>
      </c>
      <c r="K860" s="1">
        <v>18.100000000000001</v>
      </c>
      <c r="L860" s="1">
        <v>18.100000000000001</v>
      </c>
      <c r="M860" s="1">
        <v>2731.29</v>
      </c>
      <c r="N860" s="1">
        <v>2731.29</v>
      </c>
      <c r="O860" s="1"/>
      <c r="P860" s="1"/>
      <c r="Q860" s="1"/>
      <c r="R860" s="1"/>
      <c r="S860" s="1"/>
      <c r="T860" s="1"/>
      <c r="V860" s="1">
        <v>22</v>
      </c>
      <c r="W860" s="1">
        <v>3319.8</v>
      </c>
      <c r="X860" s="15">
        <f t="shared" ref="X860:X861" si="1828">V860/L860</f>
        <v>1.2154696132596685</v>
      </c>
      <c r="Y860" s="15">
        <f t="shared" ref="Y860:Y861" si="1829">X860-AF860</f>
        <v>1.1898176017208353</v>
      </c>
      <c r="Z860" s="16">
        <f t="shared" ref="Z860:Z861" si="1830">K860*Y860</f>
        <v>21.535698591147121</v>
      </c>
      <c r="AA860" s="16">
        <f t="shared" ref="AA860:AA861" si="1831">Z860-K860</f>
        <v>3.4356985911471192</v>
      </c>
      <c r="AB860" s="16">
        <f t="shared" ref="AB860:AB861" si="1832">J860*AA860</f>
        <v>518.4469174041003</v>
      </c>
      <c r="AC860" s="15">
        <f t="shared" ref="AC860:AC861" si="1833">104.584835545197%-100%</f>
        <v>4.5848355451969969E-2</v>
      </c>
      <c r="AD860" s="15">
        <f t="shared" ref="AD860:AD861" si="1834">101.199262415129%-100%</f>
        <v>1.1992624151289988E-2</v>
      </c>
      <c r="AE860" s="15">
        <f t="shared" ref="AE860:AE861" si="1835">101.911505501324%-100%</f>
        <v>1.9115055013239957E-2</v>
      </c>
      <c r="AF860" s="15">
        <f t="shared" ref="AF860:AF861" si="1836">AVERAGE(AC860:AE860)</f>
        <v>2.5652011538833303E-2</v>
      </c>
      <c r="AH860" s="21"/>
    </row>
    <row r="861" spans="1:34" ht="18.5" thickBot="1" x14ac:dyDescent="0.25">
      <c r="A861" s="63"/>
      <c r="B861" s="64" t="s">
        <v>1195</v>
      </c>
      <c r="C861" s="65" t="s">
        <v>1196</v>
      </c>
      <c r="D861" s="65" t="s">
        <v>98</v>
      </c>
      <c r="E861" s="66">
        <v>0.25</v>
      </c>
      <c r="F861" s="66">
        <v>37.725000000000001</v>
      </c>
      <c r="G861" s="66"/>
      <c r="H861" s="66"/>
      <c r="I861" s="66">
        <f t="shared" si="1793"/>
        <v>0</v>
      </c>
      <c r="J861" s="66">
        <f t="shared" si="1794"/>
        <v>37.725000000000001</v>
      </c>
      <c r="K861" s="1">
        <v>19.2</v>
      </c>
      <c r="L861" s="1">
        <v>19.2</v>
      </c>
      <c r="M861" s="1">
        <v>724.32</v>
      </c>
      <c r="N861" s="1">
        <v>724.32</v>
      </c>
      <c r="O861" s="1"/>
      <c r="P861" s="1"/>
      <c r="Q861" s="1"/>
      <c r="R861" s="1"/>
      <c r="S861" s="1"/>
      <c r="T861" s="1"/>
      <c r="V861" s="1">
        <v>21.7</v>
      </c>
      <c r="W861" s="1">
        <v>818.63250000000005</v>
      </c>
      <c r="X861" s="15">
        <f t="shared" si="1828"/>
        <v>1.1302083333333333</v>
      </c>
      <c r="Y861" s="15">
        <f t="shared" si="1829"/>
        <v>1.1045563217945</v>
      </c>
      <c r="Z861" s="16">
        <f t="shared" si="1830"/>
        <v>21.2074813784544</v>
      </c>
      <c r="AA861" s="16">
        <f t="shared" si="1831"/>
        <v>2.0074813784544006</v>
      </c>
      <c r="AB861" s="16">
        <f t="shared" si="1832"/>
        <v>75.732235002192269</v>
      </c>
      <c r="AC861" s="15">
        <f t="shared" si="1833"/>
        <v>4.5848355451969969E-2</v>
      </c>
      <c r="AD861" s="15">
        <f t="shared" si="1834"/>
        <v>1.1992624151289988E-2</v>
      </c>
      <c r="AE861" s="15">
        <f t="shared" si="1835"/>
        <v>1.9115055013239957E-2</v>
      </c>
      <c r="AF861" s="15">
        <f t="shared" si="1836"/>
        <v>2.5652011538833303E-2</v>
      </c>
      <c r="AH861" s="21"/>
    </row>
    <row r="862" spans="1:34" ht="15" thickBot="1" x14ac:dyDescent="0.25">
      <c r="A862" s="8">
        <v>353</v>
      </c>
      <c r="B862" s="9" t="s">
        <v>1197</v>
      </c>
      <c r="C862" s="10" t="s">
        <v>1198</v>
      </c>
      <c r="D862" s="10" t="s">
        <v>95</v>
      </c>
      <c r="E862" s="11">
        <v>0</v>
      </c>
      <c r="F862" s="11">
        <v>130.97</v>
      </c>
      <c r="G862" s="11"/>
      <c r="H862" s="11"/>
      <c r="I862" s="11">
        <f t="shared" si="1793"/>
        <v>0</v>
      </c>
      <c r="J862" s="11">
        <f t="shared" si="1794"/>
        <v>130.97</v>
      </c>
      <c r="K862" s="12">
        <v>184.01</v>
      </c>
      <c r="L862" s="12">
        <v>109.22</v>
      </c>
      <c r="M862" s="12">
        <v>14304.54</v>
      </c>
      <c r="N862" s="12">
        <v>2873.4818</v>
      </c>
      <c r="O862" s="12">
        <v>4117.6967999999997</v>
      </c>
      <c r="P862" s="12">
        <v>0</v>
      </c>
      <c r="Q862" s="12">
        <v>0</v>
      </c>
      <c r="R862" s="12">
        <v>1391.7815184000001</v>
      </c>
      <c r="S862" s="12">
        <v>4517.7722210880002</v>
      </c>
      <c r="T862" s="13">
        <v>1403.81507552832</v>
      </c>
      <c r="V862" s="12">
        <v>127.99</v>
      </c>
      <c r="W862" s="12">
        <v>3449.7498000000001</v>
      </c>
    </row>
    <row r="863" spans="1:34" x14ac:dyDescent="0.2">
      <c r="A863" s="63"/>
      <c r="B863" s="64" t="s">
        <v>1193</v>
      </c>
      <c r="C863" s="65" t="s">
        <v>1194</v>
      </c>
      <c r="D863" s="65" t="s">
        <v>95</v>
      </c>
      <c r="E863" s="66">
        <v>1</v>
      </c>
      <c r="F863" s="66">
        <v>130.97</v>
      </c>
      <c r="G863" s="66"/>
      <c r="H863" s="66"/>
      <c r="I863" s="66">
        <f t="shared" si="1793"/>
        <v>0</v>
      </c>
      <c r="J863" s="66">
        <f t="shared" si="1794"/>
        <v>130.97</v>
      </c>
      <c r="K863" s="1">
        <v>18.100000000000001</v>
      </c>
      <c r="L863" s="1">
        <v>18.100000000000001</v>
      </c>
      <c r="M863" s="1">
        <v>2370.5569999999998</v>
      </c>
      <c r="N863" s="1">
        <v>2370.5569999999998</v>
      </c>
      <c r="O863" s="1"/>
      <c r="P863" s="1"/>
      <c r="Q863" s="1"/>
      <c r="R863" s="1"/>
      <c r="S863" s="1"/>
      <c r="T863" s="1"/>
      <c r="V863" s="1">
        <v>22</v>
      </c>
      <c r="W863" s="1">
        <v>2881.34</v>
      </c>
      <c r="X863" s="15">
        <f t="shared" ref="X863:X864" si="1837">V863/L863</f>
        <v>1.2154696132596685</v>
      </c>
      <c r="Y863" s="15">
        <f t="shared" ref="Y863:Y864" si="1838">X863-AF863</f>
        <v>1.1898176017208353</v>
      </c>
      <c r="Z863" s="16">
        <f t="shared" ref="Z863:Z864" si="1839">K863*Y863</f>
        <v>21.535698591147121</v>
      </c>
      <c r="AA863" s="16">
        <f t="shared" ref="AA863:AA864" si="1840">Z863-K863</f>
        <v>3.4356985911471192</v>
      </c>
      <c r="AB863" s="16">
        <f t="shared" ref="AB863:AB864" si="1841">J863*AA863</f>
        <v>449.97344448253818</v>
      </c>
      <c r="AC863" s="15">
        <f t="shared" ref="AC863:AC864" si="1842">104.584835545197%-100%</f>
        <v>4.5848355451969969E-2</v>
      </c>
      <c r="AD863" s="15">
        <f t="shared" ref="AD863:AD864" si="1843">101.199262415129%-100%</f>
        <v>1.1992624151289988E-2</v>
      </c>
      <c r="AE863" s="15">
        <f t="shared" ref="AE863:AE864" si="1844">101.911505501324%-100%</f>
        <v>1.9115055013239957E-2</v>
      </c>
      <c r="AF863" s="15">
        <f t="shared" ref="AF863:AF864" si="1845">AVERAGE(AC863:AE863)</f>
        <v>2.5652011538833303E-2</v>
      </c>
      <c r="AH863" s="21"/>
    </row>
    <row r="864" spans="1:34" ht="18.5" thickBot="1" x14ac:dyDescent="0.25">
      <c r="A864" s="63"/>
      <c r="B864" s="64" t="s">
        <v>1195</v>
      </c>
      <c r="C864" s="65" t="s">
        <v>1196</v>
      </c>
      <c r="D864" s="65" t="s">
        <v>98</v>
      </c>
      <c r="E864" s="66">
        <v>0.2</v>
      </c>
      <c r="F864" s="66">
        <v>26.193999999999999</v>
      </c>
      <c r="G864" s="66"/>
      <c r="H864" s="66"/>
      <c r="I864" s="66">
        <f t="shared" si="1793"/>
        <v>0</v>
      </c>
      <c r="J864" s="66">
        <f t="shared" si="1794"/>
        <v>26.193999999999999</v>
      </c>
      <c r="K864" s="1">
        <v>19.2</v>
      </c>
      <c r="L864" s="1">
        <v>19.2</v>
      </c>
      <c r="M864" s="1">
        <v>502.9248</v>
      </c>
      <c r="N864" s="1">
        <v>502.9248</v>
      </c>
      <c r="O864" s="1"/>
      <c r="P864" s="1"/>
      <c r="Q864" s="1"/>
      <c r="R864" s="1"/>
      <c r="S864" s="1"/>
      <c r="T864" s="1"/>
      <c r="V864" s="1">
        <v>21.7</v>
      </c>
      <c r="W864" s="1">
        <v>568.40980000000002</v>
      </c>
      <c r="X864" s="15">
        <f t="shared" si="1837"/>
        <v>1.1302083333333333</v>
      </c>
      <c r="Y864" s="15">
        <f t="shared" si="1838"/>
        <v>1.1045563217945</v>
      </c>
      <c r="Z864" s="16">
        <f t="shared" si="1839"/>
        <v>21.2074813784544</v>
      </c>
      <c r="AA864" s="16">
        <f t="shared" si="1840"/>
        <v>2.0074813784544006</v>
      </c>
      <c r="AB864" s="16">
        <f t="shared" si="1841"/>
        <v>52.583967227234567</v>
      </c>
      <c r="AC864" s="15">
        <f t="shared" si="1842"/>
        <v>4.5848355451969969E-2</v>
      </c>
      <c r="AD864" s="15">
        <f t="shared" si="1843"/>
        <v>1.1992624151289988E-2</v>
      </c>
      <c r="AE864" s="15">
        <f t="shared" si="1844"/>
        <v>1.9115055013239957E-2</v>
      </c>
      <c r="AF864" s="15">
        <f t="shared" si="1845"/>
        <v>2.5652011538833303E-2</v>
      </c>
      <c r="AH864" s="21"/>
    </row>
    <row r="865" spans="1:34" ht="15" thickBot="1" x14ac:dyDescent="0.25">
      <c r="A865" s="8">
        <v>354</v>
      </c>
      <c r="B865" s="9" t="s">
        <v>1199</v>
      </c>
      <c r="C865" s="10" t="s">
        <v>1200</v>
      </c>
      <c r="D865" s="10" t="s">
        <v>695</v>
      </c>
      <c r="E865" s="11">
        <v>0</v>
      </c>
      <c r="F865" s="11">
        <v>3</v>
      </c>
      <c r="G865" s="11"/>
      <c r="H865" s="11"/>
      <c r="I865" s="11">
        <f t="shared" si="1793"/>
        <v>0</v>
      </c>
      <c r="J865" s="11">
        <f t="shared" si="1794"/>
        <v>3</v>
      </c>
      <c r="K865" s="12">
        <v>3645.89</v>
      </c>
      <c r="L865" s="12">
        <v>3.37</v>
      </c>
      <c r="M865" s="12">
        <v>10.11</v>
      </c>
      <c r="N865" s="12">
        <v>0</v>
      </c>
      <c r="O865" s="12">
        <v>0</v>
      </c>
      <c r="P865" s="12">
        <v>0</v>
      </c>
      <c r="Q865" s="12">
        <v>0</v>
      </c>
      <c r="R865" s="12">
        <v>0</v>
      </c>
      <c r="S865" s="12">
        <v>0</v>
      </c>
      <c r="T865" s="13">
        <v>0</v>
      </c>
      <c r="V865" s="12">
        <v>3.37</v>
      </c>
      <c r="W865" s="12">
        <v>0</v>
      </c>
    </row>
    <row r="866" spans="1:34" ht="15" thickBot="1" x14ac:dyDescent="0.35">
      <c r="A866" s="58"/>
      <c r="B866" s="59" t="s">
        <v>1201</v>
      </c>
      <c r="C866" s="60" t="s">
        <v>1202</v>
      </c>
      <c r="D866" s="60"/>
      <c r="E866" s="61"/>
      <c r="F866" s="61"/>
      <c r="G866" s="61"/>
      <c r="H866" s="61"/>
      <c r="I866" s="61"/>
      <c r="J866" s="61"/>
      <c r="K866" s="62"/>
      <c r="L866" s="62"/>
      <c r="M866" s="62">
        <v>44598.92</v>
      </c>
      <c r="N866" s="62">
        <v>0</v>
      </c>
      <c r="O866" s="62">
        <v>0</v>
      </c>
      <c r="P866" s="62">
        <v>0</v>
      </c>
      <c r="Q866" s="62">
        <v>0</v>
      </c>
      <c r="R866" s="62">
        <v>0</v>
      </c>
      <c r="S866" s="62">
        <v>0</v>
      </c>
      <c r="T866" s="62">
        <v>0</v>
      </c>
      <c r="V866" s="62"/>
      <c r="W866" s="62">
        <v>0</v>
      </c>
    </row>
    <row r="867" spans="1:34" ht="15" thickBot="1" x14ac:dyDescent="0.25">
      <c r="A867" s="8">
        <v>355</v>
      </c>
      <c r="B867" s="9" t="s">
        <v>1203</v>
      </c>
      <c r="C867" s="10" t="s">
        <v>1204</v>
      </c>
      <c r="D867" s="10" t="s">
        <v>38</v>
      </c>
      <c r="E867" s="11">
        <v>0</v>
      </c>
      <c r="F867" s="11">
        <v>421.5</v>
      </c>
      <c r="G867" s="11"/>
      <c r="H867" s="11"/>
      <c r="I867" s="11">
        <f t="shared" si="1793"/>
        <v>0</v>
      </c>
      <c r="J867" s="11">
        <f t="shared" si="1794"/>
        <v>421.5</v>
      </c>
      <c r="K867" s="12">
        <v>105.81</v>
      </c>
      <c r="L867" s="12"/>
      <c r="M867" s="12"/>
      <c r="N867" s="12"/>
      <c r="O867" s="12"/>
      <c r="P867" s="12"/>
      <c r="Q867" s="12"/>
      <c r="R867" s="12"/>
      <c r="S867" s="12"/>
      <c r="T867" s="13"/>
      <c r="V867" s="12"/>
      <c r="W867" s="12">
        <v>0</v>
      </c>
    </row>
    <row r="868" spans="1:34" x14ac:dyDescent="0.2">
      <c r="A868" s="63"/>
      <c r="B868" s="64">
        <v>58124994</v>
      </c>
      <c r="C868" s="65" t="s">
        <v>4705</v>
      </c>
      <c r="D868" s="65" t="s">
        <v>390</v>
      </c>
      <c r="E868" s="66">
        <v>0.21479000000000001</v>
      </c>
      <c r="F868" s="66">
        <f>0.125*F867</f>
        <v>52.6875</v>
      </c>
      <c r="G868" s="66"/>
      <c r="H868" s="66"/>
      <c r="I868" s="66">
        <f t="shared" si="1793"/>
        <v>0</v>
      </c>
      <c r="J868" s="66">
        <f t="shared" si="1794"/>
        <v>52.6875</v>
      </c>
      <c r="K868" s="1">
        <v>383</v>
      </c>
      <c r="L868" s="1">
        <v>383</v>
      </c>
      <c r="M868" s="1">
        <v>1044.845955</v>
      </c>
      <c r="N868" s="1">
        <v>1044.845955</v>
      </c>
      <c r="O868" s="1"/>
      <c r="P868" s="1"/>
      <c r="Q868" s="1"/>
      <c r="R868" s="1"/>
      <c r="S868" s="1"/>
      <c r="T868" s="1"/>
      <c r="V868" s="1">
        <v>410</v>
      </c>
      <c r="W868" s="1">
        <v>1378.3074300000001</v>
      </c>
      <c r="X868" s="15">
        <f t="shared" ref="X868" si="1846">V868/L868</f>
        <v>1.0704960835509139</v>
      </c>
      <c r="Y868" s="15">
        <f t="shared" ref="Y868" si="1847">X868-AF868</f>
        <v>1.0448440720120806</v>
      </c>
      <c r="Z868" s="16">
        <f t="shared" ref="Z868" si="1848">K868*Y868</f>
        <v>400.17527958062686</v>
      </c>
      <c r="AA868" s="16">
        <f t="shared" ref="AA868" si="1849">Z868-K868</f>
        <v>17.175279580626864</v>
      </c>
      <c r="AB868" s="16">
        <f t="shared" ref="AB868" si="1850">J868*AA868</f>
        <v>904.92254290427786</v>
      </c>
      <c r="AC868" s="15">
        <f t="shared" ref="AC868" si="1851">104.584835545197%-100%</f>
        <v>4.5848355451969969E-2</v>
      </c>
      <c r="AD868" s="15">
        <f t="shared" ref="AD868" si="1852">101.199262415129%-100%</f>
        <v>1.1992624151289988E-2</v>
      </c>
      <c r="AE868" s="15">
        <f t="shared" ref="AE868" si="1853">101.911505501324%-100%</f>
        <v>1.9115055013239957E-2</v>
      </c>
      <c r="AF868" s="15">
        <f t="shared" ref="AF868" si="1854">AVERAGE(AC868:AE868)</f>
        <v>2.5652011538833303E-2</v>
      </c>
      <c r="AG868" s="17" t="s">
        <v>4704</v>
      </c>
      <c r="AH868" s="21"/>
    </row>
    <row r="869" spans="1:34" ht="15" thickBot="1" x14ac:dyDescent="0.35">
      <c r="A869" s="58"/>
      <c r="B869" s="59" t="s">
        <v>1205</v>
      </c>
      <c r="C869" s="60" t="s">
        <v>1206</v>
      </c>
      <c r="D869" s="60"/>
      <c r="E869" s="61"/>
      <c r="F869" s="61"/>
      <c r="G869" s="61"/>
      <c r="H869" s="61"/>
      <c r="I869" s="61"/>
      <c r="J869" s="61"/>
      <c r="K869" s="62"/>
      <c r="L869" s="62"/>
      <c r="M869" s="62">
        <v>105058.79</v>
      </c>
      <c r="N869" s="62">
        <v>49864.634213630001</v>
      </c>
      <c r="O869" s="62">
        <v>19882.050671699999</v>
      </c>
      <c r="P869" s="62">
        <v>0</v>
      </c>
      <c r="Q869" s="62">
        <v>0</v>
      </c>
      <c r="R869" s="62">
        <v>6720.1331270346</v>
      </c>
      <c r="S869" s="62">
        <v>21813.790714962401</v>
      </c>
      <c r="T869" s="62">
        <v>6778.2364319175704</v>
      </c>
      <c r="V869" s="62"/>
      <c r="W869" s="62">
        <v>62114.979772350001</v>
      </c>
    </row>
    <row r="870" spans="1:34" ht="20.5" thickBot="1" x14ac:dyDescent="0.25">
      <c r="A870" s="8">
        <v>356</v>
      </c>
      <c r="B870" s="9" t="s">
        <v>1207</v>
      </c>
      <c r="C870" s="10" t="s">
        <v>1208</v>
      </c>
      <c r="D870" s="10" t="s">
        <v>38</v>
      </c>
      <c r="E870" s="11">
        <v>0</v>
      </c>
      <c r="F870" s="11">
        <v>681.245</v>
      </c>
      <c r="G870" s="11"/>
      <c r="H870" s="11"/>
      <c r="I870" s="11">
        <f t="shared" si="1793"/>
        <v>0</v>
      </c>
      <c r="J870" s="11">
        <f t="shared" si="1794"/>
        <v>681.245</v>
      </c>
      <c r="K870" s="12">
        <v>16.100000000000001</v>
      </c>
      <c r="L870" s="12">
        <v>21.5</v>
      </c>
      <c r="M870" s="12">
        <v>14646.77</v>
      </c>
      <c r="N870" s="12">
        <v>5343.55634345</v>
      </c>
      <c r="O870" s="12">
        <v>3351.9297735</v>
      </c>
      <c r="P870" s="12">
        <v>0</v>
      </c>
      <c r="Q870" s="12">
        <v>0</v>
      </c>
      <c r="R870" s="12">
        <v>1132.952263443</v>
      </c>
      <c r="S870" s="12">
        <v>3677.6032702932598</v>
      </c>
      <c r="T870" s="13">
        <v>1142.74794301308</v>
      </c>
      <c r="V870" s="12">
        <v>25.13</v>
      </c>
      <c r="W870" s="12">
        <v>6638.3578402499998</v>
      </c>
    </row>
    <row r="871" spans="1:34" x14ac:dyDescent="0.2">
      <c r="A871" s="63"/>
      <c r="B871" s="64" t="s">
        <v>1209</v>
      </c>
      <c r="C871" s="65" t="s">
        <v>1210</v>
      </c>
      <c r="D871" s="65" t="s">
        <v>92</v>
      </c>
      <c r="E871" s="66">
        <v>1E-4</v>
      </c>
      <c r="F871" s="66">
        <v>6.8124500000000004E-2</v>
      </c>
      <c r="G871" s="66"/>
      <c r="H871" s="66"/>
      <c r="I871" s="66">
        <f t="shared" si="1793"/>
        <v>0</v>
      </c>
      <c r="J871" s="66">
        <f t="shared" si="1794"/>
        <v>6.8124500000000004E-2</v>
      </c>
      <c r="K871" s="1">
        <v>38.1</v>
      </c>
      <c r="L871" s="1">
        <v>38.1</v>
      </c>
      <c r="M871" s="1">
        <v>2.5955434500000001</v>
      </c>
      <c r="N871" s="1">
        <v>2.5955434500000001</v>
      </c>
      <c r="O871" s="1"/>
      <c r="P871" s="1"/>
      <c r="Q871" s="1"/>
      <c r="R871" s="1"/>
      <c r="S871" s="1"/>
      <c r="T871" s="1"/>
      <c r="V871" s="1">
        <v>44.5</v>
      </c>
      <c r="W871" s="1">
        <v>3.0315402499999999</v>
      </c>
      <c r="X871" s="15">
        <f t="shared" ref="X871:X872" si="1855">V871/L871</f>
        <v>1.1679790026246719</v>
      </c>
      <c r="Y871" s="15">
        <f t="shared" ref="Y871:Y872" si="1856">X871-AF871</f>
        <v>1.1423269910858387</v>
      </c>
      <c r="Z871" s="16">
        <f t="shared" ref="Z871:Z872" si="1857">K871*Y871</f>
        <v>43.522658360370457</v>
      </c>
      <c r="AA871" s="16">
        <f t="shared" ref="AA871:AA872" si="1858">Z871-K871</f>
        <v>5.4226583603704555</v>
      </c>
      <c r="AB871" s="16">
        <f t="shared" ref="AB871:AB872" si="1859">J871*AA871</f>
        <v>0.36941588947105714</v>
      </c>
      <c r="AC871" s="15">
        <f t="shared" ref="AC871:AC872" si="1860">104.584835545197%-100%</f>
        <v>4.5848355451969969E-2</v>
      </c>
      <c r="AD871" s="15">
        <f t="shared" ref="AD871:AD872" si="1861">101.199262415129%-100%</f>
        <v>1.1992624151289988E-2</v>
      </c>
      <c r="AE871" s="15">
        <f t="shared" ref="AE871:AE872" si="1862">101.911505501324%-100%</f>
        <v>1.9115055013239957E-2</v>
      </c>
      <c r="AF871" s="15">
        <f t="shared" ref="AF871:AF872" si="1863">AVERAGE(AC871:AE871)</f>
        <v>2.5652011538833303E-2</v>
      </c>
      <c r="AH871" s="21"/>
    </row>
    <row r="872" spans="1:34" ht="15" thickBot="1" x14ac:dyDescent="0.25">
      <c r="A872" s="63"/>
      <c r="B872" s="64" t="s">
        <v>1211</v>
      </c>
      <c r="C872" s="65" t="s">
        <v>1212</v>
      </c>
      <c r="D872" s="65" t="s">
        <v>390</v>
      </c>
      <c r="E872" s="66">
        <v>0.1</v>
      </c>
      <c r="F872" s="66">
        <v>68.124499999999998</v>
      </c>
      <c r="G872" s="66"/>
      <c r="H872" s="66"/>
      <c r="I872" s="66">
        <f t="shared" si="1793"/>
        <v>0</v>
      </c>
      <c r="J872" s="66">
        <f t="shared" si="1794"/>
        <v>68.124499999999998</v>
      </c>
      <c r="K872" s="1">
        <v>78.400000000000006</v>
      </c>
      <c r="L872" s="1">
        <v>78.400000000000006</v>
      </c>
      <c r="M872" s="1">
        <v>5340.9607999999998</v>
      </c>
      <c r="N872" s="1">
        <v>5340.9607999999998</v>
      </c>
      <c r="O872" s="1"/>
      <c r="P872" s="1"/>
      <c r="Q872" s="1"/>
      <c r="R872" s="1"/>
      <c r="S872" s="1"/>
      <c r="T872" s="1"/>
      <c r="V872" s="1">
        <v>97.4</v>
      </c>
      <c r="W872" s="1">
        <v>6635.3262999999997</v>
      </c>
      <c r="X872" s="15">
        <f t="shared" si="1855"/>
        <v>1.2423469387755102</v>
      </c>
      <c r="Y872" s="15">
        <f t="shared" si="1856"/>
        <v>1.2166949272366769</v>
      </c>
      <c r="Z872" s="16">
        <f t="shared" si="1857"/>
        <v>95.388882295355472</v>
      </c>
      <c r="AA872" s="16">
        <f t="shared" si="1858"/>
        <v>16.988882295355467</v>
      </c>
      <c r="AB872" s="16">
        <f t="shared" si="1859"/>
        <v>1157.3591119299435</v>
      </c>
      <c r="AC872" s="15">
        <f t="shared" si="1860"/>
        <v>4.5848355451969969E-2</v>
      </c>
      <c r="AD872" s="15">
        <f t="shared" si="1861"/>
        <v>1.1992624151289988E-2</v>
      </c>
      <c r="AE872" s="15">
        <f t="shared" si="1862"/>
        <v>1.9115055013239957E-2</v>
      </c>
      <c r="AF872" s="15">
        <f t="shared" si="1863"/>
        <v>2.5652011538833303E-2</v>
      </c>
      <c r="AH872" s="21"/>
    </row>
    <row r="873" spans="1:34" ht="20.5" thickBot="1" x14ac:dyDescent="0.25">
      <c r="A873" s="8">
        <v>357</v>
      </c>
      <c r="B873" s="9" t="s">
        <v>1213</v>
      </c>
      <c r="C873" s="10" t="s">
        <v>1214</v>
      </c>
      <c r="D873" s="10" t="s">
        <v>38</v>
      </c>
      <c r="E873" s="11">
        <v>0</v>
      </c>
      <c r="F873" s="11">
        <v>105.378</v>
      </c>
      <c r="G873" s="11"/>
      <c r="H873" s="11"/>
      <c r="I873" s="11">
        <f t="shared" si="1793"/>
        <v>0</v>
      </c>
      <c r="J873" s="11">
        <f t="shared" si="1794"/>
        <v>105.378</v>
      </c>
      <c r="K873" s="12">
        <v>16.100000000000001</v>
      </c>
      <c r="L873" s="12">
        <v>22.74</v>
      </c>
      <c r="M873" s="12">
        <v>2396.3000000000002</v>
      </c>
      <c r="N873" s="12">
        <v>826.56501017999994</v>
      </c>
      <c r="O873" s="12">
        <v>565.62695280000003</v>
      </c>
      <c r="P873" s="12">
        <v>0</v>
      </c>
      <c r="Q873" s="12">
        <v>0</v>
      </c>
      <c r="R873" s="12">
        <v>191.18191004639999</v>
      </c>
      <c r="S873" s="12">
        <v>620.58326753404799</v>
      </c>
      <c r="T873" s="13">
        <v>192.83489825326299</v>
      </c>
      <c r="V873" s="12">
        <v>26.53</v>
      </c>
      <c r="W873" s="12">
        <v>1026.8506520999999</v>
      </c>
    </row>
    <row r="874" spans="1:34" x14ac:dyDescent="0.2">
      <c r="A874" s="63"/>
      <c r="B874" s="64" t="s">
        <v>1209</v>
      </c>
      <c r="C874" s="65" t="s">
        <v>1210</v>
      </c>
      <c r="D874" s="65" t="s">
        <v>92</v>
      </c>
      <c r="E874" s="66">
        <v>1E-4</v>
      </c>
      <c r="F874" s="66">
        <v>1.05378E-2</v>
      </c>
      <c r="G874" s="66"/>
      <c r="H874" s="66"/>
      <c r="I874" s="66">
        <f t="shared" si="1793"/>
        <v>0</v>
      </c>
      <c r="J874" s="66">
        <f t="shared" si="1794"/>
        <v>1.05378E-2</v>
      </c>
      <c r="K874" s="1">
        <v>38.1</v>
      </c>
      <c r="L874" s="1">
        <v>38.1</v>
      </c>
      <c r="M874" s="1">
        <v>0.40149017999999997</v>
      </c>
      <c r="N874" s="1">
        <v>0.40149017999999997</v>
      </c>
      <c r="O874" s="1"/>
      <c r="P874" s="1"/>
      <c r="Q874" s="1"/>
      <c r="R874" s="1"/>
      <c r="S874" s="1"/>
      <c r="T874" s="1"/>
      <c r="V874" s="1">
        <v>44.5</v>
      </c>
      <c r="W874" s="1">
        <v>0.46893210000000002</v>
      </c>
      <c r="X874" s="15">
        <f t="shared" ref="X874:X875" si="1864">V874/L874</f>
        <v>1.1679790026246719</v>
      </c>
      <c r="Y874" s="15">
        <f t="shared" ref="Y874:Y875" si="1865">X874-AF874</f>
        <v>1.1423269910858387</v>
      </c>
      <c r="Z874" s="16">
        <f t="shared" ref="Z874:Z875" si="1866">K874*Y874</f>
        <v>43.522658360370457</v>
      </c>
      <c r="AA874" s="16">
        <f t="shared" ref="AA874:AA875" si="1867">Z874-K874</f>
        <v>5.4226583603704555</v>
      </c>
      <c r="AB874" s="16">
        <f t="shared" ref="AB874:AB875" si="1868">J874*AA874</f>
        <v>5.7142889269911783E-2</v>
      </c>
      <c r="AC874" s="15">
        <f t="shared" ref="AC874:AC875" si="1869">104.584835545197%-100%</f>
        <v>4.5848355451969969E-2</v>
      </c>
      <c r="AD874" s="15">
        <f t="shared" ref="AD874:AD875" si="1870">101.199262415129%-100%</f>
        <v>1.1992624151289988E-2</v>
      </c>
      <c r="AE874" s="15">
        <f t="shared" ref="AE874:AE875" si="1871">101.911505501324%-100%</f>
        <v>1.9115055013239957E-2</v>
      </c>
      <c r="AF874" s="15">
        <f t="shared" ref="AF874:AF875" si="1872">AVERAGE(AC874:AE874)</f>
        <v>2.5652011538833303E-2</v>
      </c>
      <c r="AH874" s="21"/>
    </row>
    <row r="875" spans="1:34" ht="15" thickBot="1" x14ac:dyDescent="0.25">
      <c r="A875" s="63"/>
      <c r="B875" s="64" t="s">
        <v>1211</v>
      </c>
      <c r="C875" s="65" t="s">
        <v>1212</v>
      </c>
      <c r="D875" s="65" t="s">
        <v>390</v>
      </c>
      <c r="E875" s="66">
        <v>0.1</v>
      </c>
      <c r="F875" s="66">
        <v>10.537800000000001</v>
      </c>
      <c r="G875" s="66"/>
      <c r="H875" s="66"/>
      <c r="I875" s="66">
        <f t="shared" si="1793"/>
        <v>0</v>
      </c>
      <c r="J875" s="66">
        <f t="shared" si="1794"/>
        <v>10.537800000000001</v>
      </c>
      <c r="K875" s="1">
        <v>78.400000000000006</v>
      </c>
      <c r="L875" s="1">
        <v>78.400000000000006</v>
      </c>
      <c r="M875" s="1">
        <v>826.16351999999995</v>
      </c>
      <c r="N875" s="1">
        <v>826.16351999999995</v>
      </c>
      <c r="O875" s="1"/>
      <c r="P875" s="1"/>
      <c r="Q875" s="1"/>
      <c r="R875" s="1"/>
      <c r="S875" s="1"/>
      <c r="T875" s="1"/>
      <c r="V875" s="1">
        <v>97.4</v>
      </c>
      <c r="W875" s="1">
        <v>1026.3817200000001</v>
      </c>
      <c r="X875" s="15">
        <f t="shared" si="1864"/>
        <v>1.2423469387755102</v>
      </c>
      <c r="Y875" s="15">
        <f t="shared" si="1865"/>
        <v>1.2166949272366769</v>
      </c>
      <c r="Z875" s="16">
        <f t="shared" si="1866"/>
        <v>95.388882295355472</v>
      </c>
      <c r="AA875" s="16">
        <f t="shared" si="1867"/>
        <v>16.988882295355467</v>
      </c>
      <c r="AB875" s="16">
        <f t="shared" si="1868"/>
        <v>179.02544385199684</v>
      </c>
      <c r="AC875" s="15">
        <f t="shared" si="1869"/>
        <v>4.5848355451969969E-2</v>
      </c>
      <c r="AD875" s="15">
        <f t="shared" si="1870"/>
        <v>1.1992624151289988E-2</v>
      </c>
      <c r="AE875" s="15">
        <f t="shared" si="1871"/>
        <v>1.9115055013239957E-2</v>
      </c>
      <c r="AF875" s="15">
        <f t="shared" si="1872"/>
        <v>2.5652011538833303E-2</v>
      </c>
      <c r="AH875" s="21"/>
    </row>
    <row r="876" spans="1:34" ht="20.5" thickBot="1" x14ac:dyDescent="0.25">
      <c r="A876" s="8">
        <v>358</v>
      </c>
      <c r="B876" s="9" t="s">
        <v>1215</v>
      </c>
      <c r="C876" s="10" t="s">
        <v>1216</v>
      </c>
      <c r="D876" s="10" t="s">
        <v>38</v>
      </c>
      <c r="E876" s="11">
        <v>0</v>
      </c>
      <c r="F876" s="11">
        <v>915.04499999999996</v>
      </c>
      <c r="G876" s="11"/>
      <c r="H876" s="11"/>
      <c r="I876" s="11">
        <f t="shared" si="1793"/>
        <v>0</v>
      </c>
      <c r="J876" s="11">
        <f t="shared" si="1794"/>
        <v>915.04499999999996</v>
      </c>
      <c r="K876" s="12">
        <v>35.65</v>
      </c>
      <c r="L876" s="12">
        <v>63.19</v>
      </c>
      <c r="M876" s="12">
        <v>57821.69</v>
      </c>
      <c r="N876" s="12">
        <v>18429.006300000001</v>
      </c>
      <c r="O876" s="12">
        <v>14189.053787999999</v>
      </c>
      <c r="P876" s="12">
        <v>0</v>
      </c>
      <c r="Q876" s="12">
        <v>0</v>
      </c>
      <c r="R876" s="12">
        <v>4795.9001803439996</v>
      </c>
      <c r="S876" s="12">
        <v>15567.662254042099</v>
      </c>
      <c r="T876" s="13">
        <v>4837.3662711340503</v>
      </c>
      <c r="V876" s="12">
        <v>73.959999999999994</v>
      </c>
      <c r="W876" s="12">
        <v>23297.045699999999</v>
      </c>
    </row>
    <row r="877" spans="1:34" ht="15" thickBot="1" x14ac:dyDescent="0.25">
      <c r="A877" s="63"/>
      <c r="B877" s="64" t="s">
        <v>1217</v>
      </c>
      <c r="C877" s="65" t="s">
        <v>1218</v>
      </c>
      <c r="D877" s="65" t="s">
        <v>390</v>
      </c>
      <c r="E877" s="66">
        <v>0.19</v>
      </c>
      <c r="F877" s="66">
        <v>173.85855000000001</v>
      </c>
      <c r="G877" s="66"/>
      <c r="H877" s="66"/>
      <c r="I877" s="66">
        <f t="shared" si="1793"/>
        <v>0</v>
      </c>
      <c r="J877" s="66">
        <f t="shared" si="1794"/>
        <v>173.85855000000001</v>
      </c>
      <c r="K877" s="1">
        <v>106</v>
      </c>
      <c r="L877" s="1">
        <v>106</v>
      </c>
      <c r="M877" s="1">
        <v>18429.006300000001</v>
      </c>
      <c r="N877" s="1">
        <v>18429.006300000001</v>
      </c>
      <c r="O877" s="1"/>
      <c r="P877" s="1"/>
      <c r="Q877" s="1"/>
      <c r="R877" s="1"/>
      <c r="S877" s="1"/>
      <c r="T877" s="1"/>
      <c r="V877" s="1">
        <v>134</v>
      </c>
      <c r="W877" s="1">
        <v>23297.045699999999</v>
      </c>
      <c r="X877" s="15">
        <f t="shared" ref="X877" si="1873">V877/L877</f>
        <v>1.2641509433962264</v>
      </c>
      <c r="Y877" s="15">
        <f t="shared" ref="Y877" si="1874">X877-AF877</f>
        <v>1.2384989318573931</v>
      </c>
      <c r="Z877" s="16">
        <f t="shared" ref="Z877" si="1875">K877*Y877</f>
        <v>131.28088677688368</v>
      </c>
      <c r="AA877" s="16">
        <f t="shared" ref="AA877" si="1876">Z877-K877</f>
        <v>25.280886776883676</v>
      </c>
      <c r="AB877" s="16">
        <f t="shared" ref="AB877" si="1877">J877*AA877</f>
        <v>4395.2983177431697</v>
      </c>
      <c r="AC877" s="15">
        <f t="shared" ref="AC877" si="1878">104.584835545197%-100%</f>
        <v>4.5848355451969969E-2</v>
      </c>
      <c r="AD877" s="15">
        <f t="shared" ref="AD877" si="1879">101.199262415129%-100%</f>
        <v>1.1992624151289988E-2</v>
      </c>
      <c r="AE877" s="15">
        <f t="shared" ref="AE877" si="1880">101.911505501324%-100%</f>
        <v>1.9115055013239957E-2</v>
      </c>
      <c r="AF877" s="15">
        <f t="shared" ref="AF877" si="1881">AVERAGE(AC877:AE877)</f>
        <v>2.5652011538833303E-2</v>
      </c>
      <c r="AH877" s="21"/>
    </row>
    <row r="878" spans="1:34" ht="20.5" thickBot="1" x14ac:dyDescent="0.25">
      <c r="A878" s="8">
        <v>359</v>
      </c>
      <c r="B878" s="9" t="s">
        <v>1219</v>
      </c>
      <c r="C878" s="10" t="s">
        <v>1220</v>
      </c>
      <c r="D878" s="10" t="s">
        <v>38</v>
      </c>
      <c r="E878" s="11">
        <v>0</v>
      </c>
      <c r="F878" s="11">
        <v>105.378</v>
      </c>
      <c r="G878" s="11"/>
      <c r="H878" s="11"/>
      <c r="I878" s="11">
        <f t="shared" si="1793"/>
        <v>0</v>
      </c>
      <c r="J878" s="11">
        <f t="shared" si="1794"/>
        <v>105.378</v>
      </c>
      <c r="K878" s="12">
        <v>35.65</v>
      </c>
      <c r="L878" s="12">
        <v>66.91</v>
      </c>
      <c r="M878" s="12">
        <v>7050.84</v>
      </c>
      <c r="N878" s="12">
        <v>2122.3129199999998</v>
      </c>
      <c r="O878" s="12">
        <v>1775.4401574000001</v>
      </c>
      <c r="P878" s="12">
        <v>0</v>
      </c>
      <c r="Q878" s="12">
        <v>0</v>
      </c>
      <c r="R878" s="12">
        <v>600.09877320119995</v>
      </c>
      <c r="S878" s="12">
        <v>1947.94192309299</v>
      </c>
      <c r="T878" s="13">
        <v>605.28731951718601</v>
      </c>
      <c r="V878" s="12">
        <v>78.16</v>
      </c>
      <c r="W878" s="12">
        <v>2682.9238799999998</v>
      </c>
    </row>
    <row r="879" spans="1:34" ht="15" thickBot="1" x14ac:dyDescent="0.25">
      <c r="A879" s="63"/>
      <c r="B879" s="64" t="s">
        <v>1217</v>
      </c>
      <c r="C879" s="65" t="s">
        <v>1218</v>
      </c>
      <c r="D879" s="65" t="s">
        <v>390</v>
      </c>
      <c r="E879" s="66">
        <v>0.19</v>
      </c>
      <c r="F879" s="66">
        <v>20.021820000000002</v>
      </c>
      <c r="G879" s="66"/>
      <c r="H879" s="66"/>
      <c r="I879" s="66">
        <f t="shared" si="1793"/>
        <v>0</v>
      </c>
      <c r="J879" s="66">
        <f t="shared" si="1794"/>
        <v>20.021820000000002</v>
      </c>
      <c r="K879" s="1">
        <v>106</v>
      </c>
      <c r="L879" s="1">
        <v>106</v>
      </c>
      <c r="M879" s="1">
        <v>2122.3129199999998</v>
      </c>
      <c r="N879" s="1">
        <v>2122.3129199999998</v>
      </c>
      <c r="O879" s="1"/>
      <c r="P879" s="1"/>
      <c r="Q879" s="1"/>
      <c r="R879" s="1"/>
      <c r="S879" s="1"/>
      <c r="T879" s="1"/>
      <c r="V879" s="1">
        <v>134</v>
      </c>
      <c r="W879" s="1">
        <v>2682.9238799999998</v>
      </c>
      <c r="X879" s="15">
        <f t="shared" ref="X879" si="1882">V879/L879</f>
        <v>1.2641509433962264</v>
      </c>
      <c r="Y879" s="15">
        <f t="shared" ref="Y879" si="1883">X879-AF879</f>
        <v>1.2384989318573931</v>
      </c>
      <c r="Z879" s="16">
        <f t="shared" ref="Z879" si="1884">K879*Y879</f>
        <v>131.28088677688368</v>
      </c>
      <c r="AA879" s="16">
        <f t="shared" ref="AA879" si="1885">Z879-K879</f>
        <v>25.280886776883676</v>
      </c>
      <c r="AB879" s="16">
        <f t="shared" ref="AB879" si="1886">J879*AA879</f>
        <v>506.16936448714517</v>
      </c>
      <c r="AC879" s="15">
        <f t="shared" ref="AC879" si="1887">104.584835545197%-100%</f>
        <v>4.5848355451969969E-2</v>
      </c>
      <c r="AD879" s="15">
        <f t="shared" ref="AD879" si="1888">101.199262415129%-100%</f>
        <v>1.1992624151289988E-2</v>
      </c>
      <c r="AE879" s="15">
        <f t="shared" ref="AE879" si="1889">101.911505501324%-100%</f>
        <v>1.9115055013239957E-2</v>
      </c>
      <c r="AF879" s="15">
        <f t="shared" ref="AF879" si="1890">AVERAGE(AC879:AE879)</f>
        <v>2.5652011538833303E-2</v>
      </c>
      <c r="AH879" s="21"/>
    </row>
    <row r="880" spans="1:34" ht="20.5" thickBot="1" x14ac:dyDescent="0.25">
      <c r="A880" s="8">
        <v>360</v>
      </c>
      <c r="B880" s="9" t="s">
        <v>1221</v>
      </c>
      <c r="C880" s="10" t="s">
        <v>1222</v>
      </c>
      <c r="D880" s="10" t="s">
        <v>38</v>
      </c>
      <c r="E880" s="11">
        <v>0</v>
      </c>
      <c r="F880" s="11">
        <v>1020.423</v>
      </c>
      <c r="G880" s="11"/>
      <c r="H880" s="11"/>
      <c r="I880" s="11">
        <f t="shared" si="1793"/>
        <v>0</v>
      </c>
      <c r="J880" s="11">
        <f t="shared" si="1794"/>
        <v>1020.423</v>
      </c>
      <c r="K880" s="12">
        <v>23</v>
      </c>
      <c r="L880" s="12">
        <v>22.68</v>
      </c>
      <c r="M880" s="12">
        <v>23143.19</v>
      </c>
      <c r="N880" s="12">
        <v>23143.193640000001</v>
      </c>
      <c r="O880" s="12">
        <v>0</v>
      </c>
      <c r="P880" s="12">
        <v>0</v>
      </c>
      <c r="Q880" s="12">
        <v>0</v>
      </c>
      <c r="R880" s="12">
        <v>0</v>
      </c>
      <c r="S880" s="12">
        <v>0</v>
      </c>
      <c r="T880" s="13">
        <v>0</v>
      </c>
      <c r="V880" s="12">
        <v>27.9</v>
      </c>
      <c r="W880" s="12">
        <v>28469.8017</v>
      </c>
    </row>
    <row r="881" spans="1:34" ht="18" x14ac:dyDescent="0.2">
      <c r="A881" s="63"/>
      <c r="B881" s="64" t="s">
        <v>1223</v>
      </c>
      <c r="C881" s="65" t="s">
        <v>1224</v>
      </c>
      <c r="D881" s="65" t="s">
        <v>390</v>
      </c>
      <c r="E881" s="66">
        <v>1.7999999999999999E-2</v>
      </c>
      <c r="F881" s="66">
        <v>18.367614</v>
      </c>
      <c r="G881" s="66"/>
      <c r="H881" s="66"/>
      <c r="I881" s="66">
        <f t="shared" si="1793"/>
        <v>0</v>
      </c>
      <c r="J881" s="66">
        <f t="shared" si="1794"/>
        <v>18.367614</v>
      </c>
      <c r="K881" s="1">
        <v>1260</v>
      </c>
      <c r="L881" s="1">
        <v>1260</v>
      </c>
      <c r="M881" s="1">
        <v>23143.193640000001</v>
      </c>
      <c r="N881" s="1">
        <v>23143.193640000001</v>
      </c>
      <c r="O881" s="1"/>
      <c r="P881" s="1"/>
      <c r="Q881" s="1"/>
      <c r="R881" s="1"/>
      <c r="S881" s="1"/>
      <c r="T881" s="1"/>
      <c r="V881" s="1">
        <v>1550</v>
      </c>
      <c r="W881" s="1">
        <v>28469.8017</v>
      </c>
      <c r="X881" s="15">
        <f t="shared" ref="X881" si="1891">V881/L881</f>
        <v>1.2301587301587302</v>
      </c>
      <c r="Y881" s="15">
        <f t="shared" ref="Y881" si="1892">X881-AF881</f>
        <v>1.204506718619897</v>
      </c>
      <c r="Z881" s="16">
        <f t="shared" ref="Z881" si="1893">K881*Y881</f>
        <v>1517.6784654610701</v>
      </c>
      <c r="AA881" s="16">
        <f t="shared" ref="AA881" si="1894">Z881-K881</f>
        <v>257.67846546107012</v>
      </c>
      <c r="AB881" s="16">
        <f t="shared" ref="AB881" si="1895">J881*AA881</f>
        <v>4732.938589701268</v>
      </c>
      <c r="AC881" s="15">
        <f t="shared" ref="AC881" si="1896">104.584835545197%-100%</f>
        <v>4.5848355451969969E-2</v>
      </c>
      <c r="AD881" s="15">
        <f t="shared" ref="AD881" si="1897">101.199262415129%-100%</f>
        <v>1.1992624151289988E-2</v>
      </c>
      <c r="AE881" s="15">
        <f t="shared" ref="AE881" si="1898">101.911505501324%-100%</f>
        <v>1.9115055013239957E-2</v>
      </c>
      <c r="AF881" s="15">
        <f t="shared" ref="AF881" si="1899">AVERAGE(AC881:AE881)</f>
        <v>2.5652011538833303E-2</v>
      </c>
      <c r="AH881" s="21"/>
    </row>
    <row r="882" spans="1:34" ht="15" thickBot="1" x14ac:dyDescent="0.35">
      <c r="A882" s="58"/>
      <c r="B882" s="59" t="s">
        <v>1225</v>
      </c>
      <c r="C882" s="60" t="s">
        <v>1226</v>
      </c>
      <c r="D882" s="60"/>
      <c r="E882" s="61"/>
      <c r="F882" s="61"/>
      <c r="G882" s="61"/>
      <c r="H882" s="61"/>
      <c r="I882" s="61"/>
      <c r="J882" s="61"/>
      <c r="K882" s="62"/>
      <c r="L882" s="62"/>
      <c r="M882" s="62">
        <v>193289.58</v>
      </c>
      <c r="N882" s="62">
        <v>0</v>
      </c>
      <c r="O882" s="62">
        <v>0</v>
      </c>
      <c r="P882" s="62">
        <v>0</v>
      </c>
      <c r="Q882" s="62">
        <v>0</v>
      </c>
      <c r="R882" s="62">
        <v>0</v>
      </c>
      <c r="S882" s="62">
        <v>0</v>
      </c>
      <c r="T882" s="62">
        <v>0</v>
      </c>
      <c r="V882" s="62"/>
      <c r="W882" s="62">
        <v>0</v>
      </c>
    </row>
    <row r="883" spans="1:34" ht="20.5" thickBot="1" x14ac:dyDescent="0.25">
      <c r="A883" s="8">
        <v>361</v>
      </c>
      <c r="B883" s="9" t="s">
        <v>1227</v>
      </c>
      <c r="C883" s="10" t="s">
        <v>1228</v>
      </c>
      <c r="D883" s="10" t="s">
        <v>803</v>
      </c>
      <c r="E883" s="11">
        <v>0</v>
      </c>
      <c r="F883" s="11">
        <v>4</v>
      </c>
      <c r="G883" s="11"/>
      <c r="H883" s="11"/>
      <c r="I883" s="11">
        <f t="shared" si="1793"/>
        <v>0</v>
      </c>
      <c r="J883" s="11">
        <f t="shared" si="1794"/>
        <v>4</v>
      </c>
      <c r="K883" s="12">
        <v>11631.7</v>
      </c>
      <c r="L883" s="12"/>
      <c r="M883" s="12">
        <v>46526.8</v>
      </c>
      <c r="N883" s="12">
        <v>0</v>
      </c>
      <c r="O883" s="12">
        <v>0</v>
      </c>
      <c r="P883" s="12">
        <v>0</v>
      </c>
      <c r="Q883" s="12">
        <v>0</v>
      </c>
      <c r="R883" s="12">
        <v>0</v>
      </c>
      <c r="S883" s="12">
        <v>0</v>
      </c>
      <c r="T883" s="13">
        <v>0</v>
      </c>
      <c r="V883" s="12"/>
      <c r="W883" s="12">
        <v>0</v>
      </c>
    </row>
    <row r="884" spans="1:34" x14ac:dyDescent="0.2">
      <c r="A884" s="63"/>
      <c r="B884" s="64"/>
      <c r="C884" s="65"/>
      <c r="D884" s="65"/>
      <c r="E884" s="66"/>
      <c r="F884" s="66"/>
      <c r="G884" s="66"/>
      <c r="H884" s="66"/>
      <c r="I884" s="66">
        <f t="shared" si="1793"/>
        <v>0</v>
      </c>
      <c r="J884" s="66">
        <f t="shared" si="1794"/>
        <v>0</v>
      </c>
      <c r="K884" s="1"/>
      <c r="L884" s="1" t="s">
        <v>4595</v>
      </c>
      <c r="M884" s="1"/>
      <c r="N884" s="1"/>
      <c r="O884" s="1"/>
      <c r="P884" s="1"/>
      <c r="Q884" s="1"/>
      <c r="R884" s="1"/>
      <c r="S884" s="1"/>
      <c r="T884" s="1"/>
      <c r="V884" s="1" t="s">
        <v>4596</v>
      </c>
      <c r="W884" s="14"/>
    </row>
    <row r="885" spans="1:34" ht="18.5" thickBot="1" x14ac:dyDescent="0.25">
      <c r="A885" s="63"/>
      <c r="B885" s="64">
        <v>55342545</v>
      </c>
      <c r="C885" s="65" t="s">
        <v>4594</v>
      </c>
      <c r="D885" s="65" t="s">
        <v>38</v>
      </c>
      <c r="E885" s="66">
        <v>0.21479000000000001</v>
      </c>
      <c r="F885" s="66">
        <f>4*0.75*2.5</f>
        <v>7.5</v>
      </c>
      <c r="G885" s="66"/>
      <c r="H885" s="66"/>
      <c r="I885" s="66">
        <f t="shared" si="1793"/>
        <v>0</v>
      </c>
      <c r="J885" s="66">
        <f t="shared" si="1794"/>
        <v>7.5</v>
      </c>
      <c r="K885" s="1">
        <v>7160</v>
      </c>
      <c r="L885" s="1">
        <v>7160</v>
      </c>
      <c r="M885" s="1">
        <v>1044.845955</v>
      </c>
      <c r="N885" s="1">
        <v>1044.845955</v>
      </c>
      <c r="O885" s="1"/>
      <c r="P885" s="1"/>
      <c r="Q885" s="1"/>
      <c r="R885" s="1"/>
      <c r="S885" s="1"/>
      <c r="T885" s="1"/>
      <c r="V885" s="1">
        <v>9810</v>
      </c>
      <c r="W885" s="1">
        <v>1378.3074300000001</v>
      </c>
      <c r="X885" s="15">
        <f t="shared" ref="X885" si="1900">V885/L885</f>
        <v>1.3701117318435754</v>
      </c>
      <c r="Y885" s="15">
        <f t="shared" ref="Y885" si="1901">X885-AF885</f>
        <v>1.3444597203047421</v>
      </c>
      <c r="Z885" s="16">
        <f t="shared" ref="Z885" si="1902">K885*Y885</f>
        <v>9626.3315973819535</v>
      </c>
      <c r="AA885" s="16">
        <f t="shared" ref="AA885" si="1903">Z885-K885</f>
        <v>2466.3315973819535</v>
      </c>
      <c r="AB885" s="16">
        <f t="shared" ref="AB885" si="1904">J885*AA885</f>
        <v>18497.486980364651</v>
      </c>
      <c r="AC885" s="15">
        <f t="shared" ref="AC885" si="1905">104.584835545197%-100%</f>
        <v>4.5848355451969969E-2</v>
      </c>
      <c r="AD885" s="15">
        <f t="shared" ref="AD885" si="1906">101.199262415129%-100%</f>
        <v>1.1992624151289988E-2</v>
      </c>
      <c r="AE885" s="15">
        <f t="shared" ref="AE885" si="1907">101.911505501324%-100%</f>
        <v>1.9115055013239957E-2</v>
      </c>
      <c r="AF885" s="15">
        <f t="shared" ref="AF885" si="1908">AVERAGE(AC885:AE885)</f>
        <v>2.5652011538833303E-2</v>
      </c>
      <c r="AG885" s="17" t="s">
        <v>4602</v>
      </c>
      <c r="AH885" s="21"/>
    </row>
    <row r="886" spans="1:34" ht="20.5" thickBot="1" x14ac:dyDescent="0.25">
      <c r="A886" s="8">
        <v>362</v>
      </c>
      <c r="B886" s="9" t="s">
        <v>1229</v>
      </c>
      <c r="C886" s="10" t="s">
        <v>1230</v>
      </c>
      <c r="D886" s="10" t="s">
        <v>803</v>
      </c>
      <c r="E886" s="11">
        <v>0</v>
      </c>
      <c r="F886" s="11">
        <v>8</v>
      </c>
      <c r="G886" s="11"/>
      <c r="H886" s="11"/>
      <c r="I886" s="11">
        <f t="shared" si="1793"/>
        <v>0</v>
      </c>
      <c r="J886" s="11">
        <f t="shared" si="1794"/>
        <v>8</v>
      </c>
      <c r="K886" s="12">
        <v>16408.05</v>
      </c>
      <c r="L886" s="12"/>
      <c r="M886" s="12">
        <v>131264.4</v>
      </c>
      <c r="N886" s="12">
        <v>0</v>
      </c>
      <c r="O886" s="12">
        <v>0</v>
      </c>
      <c r="P886" s="12">
        <v>0</v>
      </c>
      <c r="Q886" s="12">
        <v>0</v>
      </c>
      <c r="R886" s="12">
        <v>0</v>
      </c>
      <c r="S886" s="12">
        <v>0</v>
      </c>
      <c r="T886" s="13">
        <v>0</v>
      </c>
      <c r="V886" s="12"/>
      <c r="W886" s="12">
        <v>0</v>
      </c>
    </row>
    <row r="887" spans="1:34" x14ac:dyDescent="0.2">
      <c r="A887" s="63"/>
      <c r="B887" s="64"/>
      <c r="C887" s="65"/>
      <c r="D887" s="65"/>
      <c r="E887" s="66"/>
      <c r="F887" s="66"/>
      <c r="G887" s="66"/>
      <c r="H887" s="66"/>
      <c r="I887" s="66">
        <f t="shared" si="1793"/>
        <v>0</v>
      </c>
      <c r="J887" s="66">
        <f t="shared" si="1794"/>
        <v>0</v>
      </c>
      <c r="K887" s="1"/>
      <c r="L887" s="1" t="s">
        <v>4595</v>
      </c>
      <c r="M887" s="1"/>
      <c r="N887" s="1"/>
      <c r="O887" s="1"/>
      <c r="P887" s="1"/>
      <c r="Q887" s="1"/>
      <c r="R887" s="1"/>
      <c r="S887" s="1"/>
      <c r="T887" s="1"/>
      <c r="V887" s="1" t="s">
        <v>4596</v>
      </c>
      <c r="W887" s="14"/>
    </row>
    <row r="888" spans="1:34" ht="18.5" thickBot="1" x14ac:dyDescent="0.25">
      <c r="A888" s="63"/>
      <c r="B888" s="64">
        <v>55342550</v>
      </c>
      <c r="C888" s="65" t="s">
        <v>4593</v>
      </c>
      <c r="D888" s="65" t="s">
        <v>38</v>
      </c>
      <c r="E888" s="66">
        <v>0.21479000000000001</v>
      </c>
      <c r="F888" s="66">
        <f>8*2.25*2.5</f>
        <v>45</v>
      </c>
      <c r="G888" s="66"/>
      <c r="H888" s="66"/>
      <c r="I888" s="66">
        <f t="shared" si="1793"/>
        <v>0</v>
      </c>
      <c r="J888" s="66">
        <f t="shared" si="1794"/>
        <v>45</v>
      </c>
      <c r="K888" s="1">
        <v>3690</v>
      </c>
      <c r="L888" s="1">
        <v>3690</v>
      </c>
      <c r="M888" s="1">
        <v>1044.845955</v>
      </c>
      <c r="N888" s="1">
        <v>1044.845955</v>
      </c>
      <c r="O888" s="1"/>
      <c r="P888" s="1"/>
      <c r="Q888" s="1"/>
      <c r="R888" s="1"/>
      <c r="S888" s="1"/>
      <c r="T888" s="1"/>
      <c r="V888" s="1">
        <v>5640</v>
      </c>
      <c r="W888" s="1">
        <v>1378.3074300000001</v>
      </c>
      <c r="X888" s="15">
        <f t="shared" ref="X888" si="1909">V888/L888</f>
        <v>1.5284552845528456</v>
      </c>
      <c r="Y888" s="15">
        <f t="shared" ref="Y888" si="1910">X888-AF888</f>
        <v>1.5028032730140124</v>
      </c>
      <c r="Z888" s="16">
        <f t="shared" ref="Z888" si="1911">K888*Y888</f>
        <v>5545.3440774217061</v>
      </c>
      <c r="AA888" s="16">
        <f t="shared" ref="AA888" si="1912">Z888-K888</f>
        <v>1855.3440774217061</v>
      </c>
      <c r="AB888" s="16">
        <f t="shared" ref="AB888" si="1913">J888*AA888</f>
        <v>83490.483483976772</v>
      </c>
      <c r="AC888" s="15">
        <f t="shared" ref="AC888:AC890" si="1914">104.584835545197%-100%</f>
        <v>4.5848355451969969E-2</v>
      </c>
      <c r="AD888" s="15">
        <f t="shared" ref="AD888:AD890" si="1915">101.199262415129%-100%</f>
        <v>1.1992624151289988E-2</v>
      </c>
      <c r="AE888" s="15">
        <f t="shared" ref="AE888:AE890" si="1916">101.911505501324%-100%</f>
        <v>1.9115055013239957E-2</v>
      </c>
      <c r="AF888" s="15">
        <f t="shared" ref="AF888" si="1917">AVERAGE(AC888:AE888)</f>
        <v>2.5652011538833303E-2</v>
      </c>
      <c r="AG888" s="17" t="s">
        <v>4602</v>
      </c>
      <c r="AH888" s="21"/>
    </row>
    <row r="889" spans="1:34" ht="20.5" thickBot="1" x14ac:dyDescent="0.25">
      <c r="A889" s="8">
        <v>363</v>
      </c>
      <c r="B889" s="9" t="s">
        <v>1231</v>
      </c>
      <c r="C889" s="10" t="s">
        <v>1232</v>
      </c>
      <c r="D889" s="10" t="s">
        <v>38</v>
      </c>
      <c r="E889" s="11">
        <v>0</v>
      </c>
      <c r="F889" s="11">
        <v>12.837999999999999</v>
      </c>
      <c r="G889" s="11"/>
      <c r="H889" s="11"/>
      <c r="I889" s="11">
        <f t="shared" si="1793"/>
        <v>0</v>
      </c>
      <c r="J889" s="11">
        <f t="shared" si="1794"/>
        <v>12.837999999999999</v>
      </c>
      <c r="K889" s="12">
        <v>1207.1500000000001</v>
      </c>
      <c r="L889" s="12"/>
      <c r="M889" s="12"/>
      <c r="N889" s="12"/>
      <c r="O889" s="12"/>
      <c r="P889" s="12"/>
      <c r="Q889" s="12"/>
      <c r="R889" s="12"/>
      <c r="S889" s="12"/>
      <c r="T889" s="13"/>
      <c r="V889" s="12"/>
      <c r="W889" s="12">
        <v>0</v>
      </c>
    </row>
    <row r="890" spans="1:34" ht="15" thickBot="1" x14ac:dyDescent="0.25">
      <c r="A890" s="63"/>
      <c r="B890" s="64">
        <v>55346200</v>
      </c>
      <c r="C890" s="65" t="s">
        <v>4953</v>
      </c>
      <c r="D890" s="65" t="s">
        <v>38</v>
      </c>
      <c r="E890" s="66">
        <v>0.21479000000000001</v>
      </c>
      <c r="F890" s="66">
        <f>F889</f>
        <v>12.837999999999999</v>
      </c>
      <c r="G890" s="66"/>
      <c r="H890" s="66"/>
      <c r="I890" s="66">
        <f t="shared" si="1793"/>
        <v>0</v>
      </c>
      <c r="J890" s="66">
        <f t="shared" si="1794"/>
        <v>12.837999999999999</v>
      </c>
      <c r="K890" s="1">
        <v>537</v>
      </c>
      <c r="L890" s="1">
        <v>537</v>
      </c>
      <c r="M890" s="1">
        <v>1044.845955</v>
      </c>
      <c r="N890" s="1">
        <v>1044.845955</v>
      </c>
      <c r="O890" s="1"/>
      <c r="P890" s="1"/>
      <c r="Q890" s="1"/>
      <c r="R890" s="1"/>
      <c r="S890" s="1"/>
      <c r="T890" s="1"/>
      <c r="V890" s="1">
        <v>642</v>
      </c>
      <c r="W890" s="1">
        <v>1378.3074300000001</v>
      </c>
      <c r="X890" s="15">
        <f t="shared" ref="X890" si="1918">V890/L890</f>
        <v>1.1955307262569832</v>
      </c>
      <c r="Y890" s="15">
        <f t="shared" ref="Y890" si="1919">X890-AF890</f>
        <v>1.16987871471815</v>
      </c>
      <c r="Z890" s="16">
        <f t="shared" ref="Z890" si="1920">K890*Y890</f>
        <v>628.22486980364658</v>
      </c>
      <c r="AA890" s="16">
        <f t="shared" ref="AA890" si="1921">Z890-K890</f>
        <v>91.224869803646584</v>
      </c>
      <c r="AB890" s="16">
        <f t="shared" ref="AB890" si="1922">J890*AA890</f>
        <v>1171.1448785392147</v>
      </c>
      <c r="AC890" s="15">
        <f t="shared" si="1914"/>
        <v>4.5848355451969969E-2</v>
      </c>
      <c r="AD890" s="15">
        <f t="shared" si="1915"/>
        <v>1.1992624151289988E-2</v>
      </c>
      <c r="AE890" s="15">
        <f t="shared" si="1916"/>
        <v>1.9115055013239957E-2</v>
      </c>
      <c r="AF890" s="15">
        <f t="shared" ref="AF890" si="1923">AVERAGE(AC890:AE890)</f>
        <v>2.5652011538833303E-2</v>
      </c>
      <c r="AG890" s="17" t="s">
        <v>4954</v>
      </c>
      <c r="AH890" s="21"/>
    </row>
    <row r="891" spans="1:34" ht="15" thickBot="1" x14ac:dyDescent="0.25">
      <c r="A891" s="8">
        <v>364</v>
      </c>
      <c r="B891" s="9" t="s">
        <v>1233</v>
      </c>
      <c r="C891" s="10" t="s">
        <v>1234</v>
      </c>
      <c r="D891" s="10" t="s">
        <v>695</v>
      </c>
      <c r="E891" s="11">
        <v>0</v>
      </c>
      <c r="F891" s="11">
        <v>3</v>
      </c>
      <c r="G891" s="11"/>
      <c r="H891" s="11"/>
      <c r="I891" s="11">
        <f t="shared" si="1793"/>
        <v>0</v>
      </c>
      <c r="J891" s="11">
        <f t="shared" si="1794"/>
        <v>3</v>
      </c>
      <c r="K891" s="12">
        <v>1932.89</v>
      </c>
      <c r="L891" s="12">
        <v>0.33</v>
      </c>
      <c r="M891" s="12">
        <v>0.99</v>
      </c>
      <c r="N891" s="12">
        <v>0</v>
      </c>
      <c r="O891" s="12">
        <v>0</v>
      </c>
      <c r="P891" s="12">
        <v>0</v>
      </c>
      <c r="Q891" s="12">
        <v>0</v>
      </c>
      <c r="R891" s="12">
        <v>0</v>
      </c>
      <c r="S891" s="12">
        <v>0</v>
      </c>
      <c r="T891" s="13">
        <v>0</v>
      </c>
      <c r="V891" s="12">
        <v>0.33</v>
      </c>
      <c r="W891" s="12">
        <v>0</v>
      </c>
    </row>
    <row r="892" spans="1:34" x14ac:dyDescent="0.3">
      <c r="A892" s="53"/>
      <c r="B892" s="54" t="s">
        <v>1235</v>
      </c>
      <c r="C892" s="55" t="s">
        <v>1236</v>
      </c>
      <c r="D892" s="55"/>
      <c r="E892" s="56"/>
      <c r="F892" s="56"/>
      <c r="G892" s="56"/>
      <c r="H892" s="56"/>
      <c r="I892" s="56"/>
      <c r="J892" s="56"/>
      <c r="K892" s="57"/>
      <c r="L892" s="57"/>
      <c r="M892" s="57">
        <v>570440.09</v>
      </c>
      <c r="N892" s="57">
        <v>0</v>
      </c>
      <c r="O892" s="57">
        <v>0</v>
      </c>
      <c r="P892" s="57">
        <v>0</v>
      </c>
      <c r="Q892" s="57">
        <v>0</v>
      </c>
      <c r="R892" s="57">
        <v>0</v>
      </c>
      <c r="S892" s="57">
        <v>0</v>
      </c>
      <c r="T892" s="57">
        <v>0</v>
      </c>
      <c r="V892" s="57"/>
      <c r="W892" s="57">
        <v>0</v>
      </c>
    </row>
    <row r="893" spans="1:34" ht="15" thickBot="1" x14ac:dyDescent="0.35">
      <c r="A893" s="58"/>
      <c r="B893" s="59" t="s">
        <v>1237</v>
      </c>
      <c r="C893" s="60" t="s">
        <v>1238</v>
      </c>
      <c r="D893" s="60"/>
      <c r="E893" s="61"/>
      <c r="F893" s="61"/>
      <c r="G893" s="61"/>
      <c r="H893" s="61"/>
      <c r="I893" s="61"/>
      <c r="J893" s="61"/>
      <c r="K893" s="62"/>
      <c r="L893" s="62"/>
      <c r="M893" s="62">
        <v>570440.09</v>
      </c>
      <c r="N893" s="62">
        <v>0</v>
      </c>
      <c r="O893" s="62">
        <v>0</v>
      </c>
      <c r="P893" s="62">
        <v>0</v>
      </c>
      <c r="Q893" s="62">
        <v>0</v>
      </c>
      <c r="R893" s="62">
        <v>0</v>
      </c>
      <c r="S893" s="62">
        <v>0</v>
      </c>
      <c r="T893" s="62">
        <v>0</v>
      </c>
      <c r="V893" s="62"/>
      <c r="W893" s="62">
        <v>0</v>
      </c>
    </row>
    <row r="894" spans="1:34" ht="30.5" thickBot="1" x14ac:dyDescent="0.25">
      <c r="A894" s="8">
        <v>365</v>
      </c>
      <c r="B894" s="9" t="s">
        <v>1239</v>
      </c>
      <c r="C894" s="10" t="s">
        <v>1240</v>
      </c>
      <c r="D894" s="10" t="s">
        <v>803</v>
      </c>
      <c r="E894" s="11">
        <v>0</v>
      </c>
      <c r="F894" s="11">
        <v>1</v>
      </c>
      <c r="G894" s="11"/>
      <c r="H894" s="11"/>
      <c r="I894" s="11">
        <f t="shared" si="1793"/>
        <v>0</v>
      </c>
      <c r="J894" s="11">
        <f t="shared" si="1794"/>
        <v>1</v>
      </c>
      <c r="K894" s="12">
        <v>570440.09</v>
      </c>
      <c r="L894" s="12"/>
      <c r="M894" s="12"/>
      <c r="N894" s="12"/>
      <c r="O894" s="12"/>
      <c r="P894" s="12"/>
      <c r="Q894" s="12"/>
      <c r="R894" s="12"/>
      <c r="S894" s="12"/>
      <c r="T894" s="13"/>
      <c r="V894" s="12"/>
      <c r="W894" s="12">
        <v>0</v>
      </c>
    </row>
    <row r="895" spans="1:34" x14ac:dyDescent="0.25">
      <c r="A895" s="115"/>
      <c r="B895" s="24"/>
      <c r="C895" s="116" t="s">
        <v>153</v>
      </c>
      <c r="D895" s="116"/>
      <c r="E895" s="117"/>
      <c r="F895" s="117"/>
      <c r="G895" s="117"/>
      <c r="H895" s="117"/>
      <c r="I895" s="117"/>
      <c r="J895" s="117"/>
      <c r="K895" s="118"/>
      <c r="L895" s="118"/>
      <c r="M895" s="118">
        <v>15840064.189999999</v>
      </c>
      <c r="N895" s="118">
        <v>3145549.5246455101</v>
      </c>
      <c r="O895" s="118">
        <v>1179823.3629117999</v>
      </c>
      <c r="P895" s="118">
        <v>125413.72128767001</v>
      </c>
      <c r="Q895" s="118">
        <v>2960.0563999999999</v>
      </c>
      <c r="R895" s="118">
        <v>398780.29666418798</v>
      </c>
      <c r="S895" s="118">
        <v>1134579.0882881</v>
      </c>
      <c r="T895" s="118">
        <v>406081.02741561999</v>
      </c>
      <c r="V895" s="118"/>
      <c r="W895" s="118">
        <v>3994403.8530153399</v>
      </c>
    </row>
  </sheetData>
  <autoFilter ref="K1:K924"/>
  <mergeCells count="9">
    <mergeCell ref="L9:V9"/>
    <mergeCell ref="AC9:AF9"/>
    <mergeCell ref="N8:O8"/>
    <mergeCell ref="A1:T1"/>
    <mergeCell ref="N3:O3"/>
    <mergeCell ref="N4:O4"/>
    <mergeCell ref="N5:O5"/>
    <mergeCell ref="N6:O6"/>
    <mergeCell ref="N7:O7"/>
  </mergeCells>
  <conditionalFormatting sqref="AA9:AB9 AA11:AB11 AA577:AB590">
    <cfRule type="cellIs" dxfId="1803" priority="414" operator="lessThan">
      <formula>0</formula>
    </cfRule>
  </conditionalFormatting>
  <conditionalFormatting sqref="AA20">
    <cfRule type="cellIs" dxfId="1802" priority="413" operator="lessThan">
      <formula>0</formula>
    </cfRule>
  </conditionalFormatting>
  <conditionalFormatting sqref="AA24:AB24">
    <cfRule type="cellIs" dxfId="1801" priority="412" operator="lessThan">
      <formula>0</formula>
    </cfRule>
  </conditionalFormatting>
  <conditionalFormatting sqref="AA26:AB29">
    <cfRule type="cellIs" dxfId="1800" priority="411" operator="lessThan">
      <formula>0</formula>
    </cfRule>
  </conditionalFormatting>
  <conditionalFormatting sqref="AA31:AB33">
    <cfRule type="cellIs" dxfId="1799" priority="410" operator="lessThan">
      <formula>0</formula>
    </cfRule>
  </conditionalFormatting>
  <conditionalFormatting sqref="AA35:AB37">
    <cfRule type="cellIs" dxfId="1798" priority="409" operator="lessThan">
      <formula>0</formula>
    </cfRule>
  </conditionalFormatting>
  <conditionalFormatting sqref="AA39:AB41">
    <cfRule type="cellIs" dxfId="1797" priority="408" operator="lessThan">
      <formula>0</formula>
    </cfRule>
  </conditionalFormatting>
  <conditionalFormatting sqref="AA44:AB46">
    <cfRule type="cellIs" dxfId="1796" priority="407" operator="lessThan">
      <formula>0</formula>
    </cfRule>
  </conditionalFormatting>
  <conditionalFormatting sqref="AA48:AB50">
    <cfRule type="cellIs" dxfId="1795" priority="406" operator="lessThan">
      <formula>0</formula>
    </cfRule>
  </conditionalFormatting>
  <conditionalFormatting sqref="AA52:AB54">
    <cfRule type="cellIs" dxfId="1794" priority="405" operator="lessThan">
      <formula>0</formula>
    </cfRule>
  </conditionalFormatting>
  <conditionalFormatting sqref="AA57:AB57">
    <cfRule type="cellIs" dxfId="1793" priority="404" operator="lessThan">
      <formula>0</formula>
    </cfRule>
  </conditionalFormatting>
  <conditionalFormatting sqref="AA58:AB58">
    <cfRule type="cellIs" dxfId="1792" priority="403" operator="lessThan">
      <formula>0</formula>
    </cfRule>
  </conditionalFormatting>
  <conditionalFormatting sqref="AA59:AB59">
    <cfRule type="cellIs" dxfId="1791" priority="402" operator="lessThan">
      <formula>0</formula>
    </cfRule>
  </conditionalFormatting>
  <conditionalFormatting sqref="AA60:AB60">
    <cfRule type="cellIs" dxfId="1790" priority="401" operator="lessThan">
      <formula>0</formula>
    </cfRule>
  </conditionalFormatting>
  <conditionalFormatting sqref="AA61:AB61">
    <cfRule type="cellIs" dxfId="1789" priority="400" operator="lessThan">
      <formula>0</formula>
    </cfRule>
  </conditionalFormatting>
  <conditionalFormatting sqref="AA62:AB62">
    <cfRule type="cellIs" dxfId="1788" priority="399" operator="lessThan">
      <formula>0</formula>
    </cfRule>
  </conditionalFormatting>
  <conditionalFormatting sqref="AA65:AB65">
    <cfRule type="cellIs" dxfId="1787" priority="398" operator="lessThan">
      <formula>0</formula>
    </cfRule>
  </conditionalFormatting>
  <conditionalFormatting sqref="AA66:AB66">
    <cfRule type="cellIs" dxfId="1786" priority="397" operator="lessThan">
      <formula>0</formula>
    </cfRule>
  </conditionalFormatting>
  <conditionalFormatting sqref="AA67:AB67">
    <cfRule type="cellIs" dxfId="1785" priority="396" operator="lessThan">
      <formula>0</formula>
    </cfRule>
  </conditionalFormatting>
  <conditionalFormatting sqref="AA69:AB69">
    <cfRule type="cellIs" dxfId="1784" priority="395" operator="lessThan">
      <formula>0</formula>
    </cfRule>
  </conditionalFormatting>
  <conditionalFormatting sqref="AA70:AB70">
    <cfRule type="cellIs" dxfId="1783" priority="394" operator="lessThan">
      <formula>0</formula>
    </cfRule>
  </conditionalFormatting>
  <conditionalFormatting sqref="AA71:AB71 AA75:AB75">
    <cfRule type="cellIs" dxfId="1782" priority="393" operator="lessThan">
      <formula>0</formula>
    </cfRule>
  </conditionalFormatting>
  <conditionalFormatting sqref="AA77:AB77">
    <cfRule type="cellIs" dxfId="1781" priority="392" operator="lessThan">
      <formula>0</formula>
    </cfRule>
  </conditionalFormatting>
  <conditionalFormatting sqref="AA78:AB78">
    <cfRule type="cellIs" dxfId="1780" priority="391" operator="lessThan">
      <formula>0</formula>
    </cfRule>
  </conditionalFormatting>
  <conditionalFormatting sqref="AA79:AB79">
    <cfRule type="cellIs" dxfId="1779" priority="390" operator="lessThan">
      <formula>0</formula>
    </cfRule>
  </conditionalFormatting>
  <conditionalFormatting sqref="AA81:AB81">
    <cfRule type="cellIs" dxfId="1778" priority="389" operator="lessThan">
      <formula>0</formula>
    </cfRule>
  </conditionalFormatting>
  <conditionalFormatting sqref="AA82:AB82">
    <cfRule type="cellIs" dxfId="1777" priority="388" operator="lessThan">
      <formula>0</formula>
    </cfRule>
  </conditionalFormatting>
  <conditionalFormatting sqref="AA83:AB83">
    <cfRule type="cellIs" dxfId="1776" priority="387" operator="lessThan">
      <formula>0</formula>
    </cfRule>
  </conditionalFormatting>
  <conditionalFormatting sqref="AA85:AB85">
    <cfRule type="cellIs" dxfId="1775" priority="386" operator="lessThan">
      <formula>0</formula>
    </cfRule>
  </conditionalFormatting>
  <conditionalFormatting sqref="AA86:AB86">
    <cfRule type="cellIs" dxfId="1774" priority="385" operator="lessThan">
      <formula>0</formula>
    </cfRule>
  </conditionalFormatting>
  <conditionalFormatting sqref="AA87:AB87">
    <cfRule type="cellIs" dxfId="1773" priority="384" operator="lessThan">
      <formula>0</formula>
    </cfRule>
  </conditionalFormatting>
  <conditionalFormatting sqref="AA89:AB89">
    <cfRule type="cellIs" dxfId="1772" priority="383" operator="lessThan">
      <formula>0</formula>
    </cfRule>
  </conditionalFormatting>
  <conditionalFormatting sqref="AA90:AB90">
    <cfRule type="cellIs" dxfId="1771" priority="382" operator="lessThan">
      <formula>0</formula>
    </cfRule>
  </conditionalFormatting>
  <conditionalFormatting sqref="AA91:AB91">
    <cfRule type="cellIs" dxfId="1770" priority="381" operator="lessThan">
      <formula>0</formula>
    </cfRule>
  </conditionalFormatting>
  <conditionalFormatting sqref="AA97:AB97">
    <cfRule type="cellIs" dxfId="1769" priority="380" operator="lessThan">
      <formula>0</formula>
    </cfRule>
  </conditionalFormatting>
  <conditionalFormatting sqref="AA98:AB98">
    <cfRule type="cellIs" dxfId="1768" priority="379" operator="lessThan">
      <formula>0</formula>
    </cfRule>
  </conditionalFormatting>
  <conditionalFormatting sqref="AA99:AB99">
    <cfRule type="cellIs" dxfId="1767" priority="378" operator="lessThan">
      <formula>0</formula>
    </cfRule>
  </conditionalFormatting>
  <conditionalFormatting sqref="AA100:AB100">
    <cfRule type="cellIs" dxfId="1766" priority="377" operator="lessThan">
      <formula>0</formula>
    </cfRule>
  </conditionalFormatting>
  <conditionalFormatting sqref="AA101:AB101 AA107:AB107">
    <cfRule type="cellIs" dxfId="1765" priority="376" operator="lessThan">
      <formula>0</formula>
    </cfRule>
  </conditionalFormatting>
  <conditionalFormatting sqref="AA109:AB109">
    <cfRule type="cellIs" dxfId="1764" priority="375" operator="lessThan">
      <formula>0</formula>
    </cfRule>
  </conditionalFormatting>
  <conditionalFormatting sqref="AA110:AB110">
    <cfRule type="cellIs" dxfId="1763" priority="374" operator="lessThan">
      <formula>0</formula>
    </cfRule>
  </conditionalFormatting>
  <conditionalFormatting sqref="AA111:AB111">
    <cfRule type="cellIs" dxfId="1762" priority="373" operator="lessThan">
      <formula>0</formula>
    </cfRule>
  </conditionalFormatting>
  <conditionalFormatting sqref="AA112:AB112">
    <cfRule type="cellIs" dxfId="1761" priority="372" operator="lessThan">
      <formula>0</formula>
    </cfRule>
  </conditionalFormatting>
  <conditionalFormatting sqref="AA114:AB114">
    <cfRule type="cellIs" dxfId="1760" priority="371" operator="lessThan">
      <formula>0</formula>
    </cfRule>
  </conditionalFormatting>
  <conditionalFormatting sqref="AA115:AB115">
    <cfRule type="cellIs" dxfId="1759" priority="370" operator="lessThan">
      <formula>0</formula>
    </cfRule>
  </conditionalFormatting>
  <conditionalFormatting sqref="AA116:AB116">
    <cfRule type="cellIs" dxfId="1758" priority="369" operator="lessThan">
      <formula>0</formula>
    </cfRule>
  </conditionalFormatting>
  <conditionalFormatting sqref="AA117:AB117">
    <cfRule type="cellIs" dxfId="1757" priority="368" operator="lessThan">
      <formula>0</formula>
    </cfRule>
  </conditionalFormatting>
  <conditionalFormatting sqref="AA119:AB122">
    <cfRule type="cellIs" dxfId="1756" priority="367" operator="lessThan">
      <formula>0</formula>
    </cfRule>
  </conditionalFormatting>
  <conditionalFormatting sqref="AA124:AB127">
    <cfRule type="cellIs" dxfId="1755" priority="366" operator="lessThan">
      <formula>0</formula>
    </cfRule>
  </conditionalFormatting>
  <conditionalFormatting sqref="AA129:AB132">
    <cfRule type="cellIs" dxfId="1754" priority="365" operator="lessThan">
      <formula>0</formula>
    </cfRule>
  </conditionalFormatting>
  <conditionalFormatting sqref="AA134:AB137">
    <cfRule type="cellIs" dxfId="1753" priority="364" operator="lessThan">
      <formula>0</formula>
    </cfRule>
  </conditionalFormatting>
  <conditionalFormatting sqref="AA139:AB139">
    <cfRule type="cellIs" dxfId="1752" priority="363" operator="lessThan">
      <formula>0</formula>
    </cfRule>
  </conditionalFormatting>
  <conditionalFormatting sqref="AA142:AB142">
    <cfRule type="cellIs" dxfId="1751" priority="362" operator="lessThan">
      <formula>0</formula>
    </cfRule>
  </conditionalFormatting>
  <conditionalFormatting sqref="AA140:AB140">
    <cfRule type="cellIs" dxfId="1750" priority="361" operator="lessThan">
      <formula>0</formula>
    </cfRule>
  </conditionalFormatting>
  <conditionalFormatting sqref="AA143:AB143">
    <cfRule type="cellIs" dxfId="1749" priority="360" operator="lessThan">
      <formula>0</formula>
    </cfRule>
  </conditionalFormatting>
  <conditionalFormatting sqref="AA144:AB144">
    <cfRule type="cellIs" dxfId="1748" priority="359" operator="lessThan">
      <formula>0</formula>
    </cfRule>
  </conditionalFormatting>
  <conditionalFormatting sqref="AA146:AB146">
    <cfRule type="cellIs" dxfId="1747" priority="358" operator="lessThan">
      <formula>0</formula>
    </cfRule>
  </conditionalFormatting>
  <conditionalFormatting sqref="AA148:AB150">
    <cfRule type="cellIs" dxfId="1746" priority="357" operator="lessThan">
      <formula>0</formula>
    </cfRule>
  </conditionalFormatting>
  <conditionalFormatting sqref="AA152:AB154">
    <cfRule type="cellIs" dxfId="1745" priority="356" operator="lessThan">
      <formula>0</formula>
    </cfRule>
  </conditionalFormatting>
  <conditionalFormatting sqref="AA156:AB158">
    <cfRule type="cellIs" dxfId="1744" priority="355" operator="lessThan">
      <formula>0</formula>
    </cfRule>
  </conditionalFormatting>
  <conditionalFormatting sqref="AA160:AB161">
    <cfRule type="cellIs" dxfId="1743" priority="354" operator="lessThan">
      <formula>0</formula>
    </cfRule>
  </conditionalFormatting>
  <conditionalFormatting sqref="AA163:AB167">
    <cfRule type="cellIs" dxfId="1742" priority="353" operator="lessThan">
      <formula>0</formula>
    </cfRule>
  </conditionalFormatting>
  <conditionalFormatting sqref="AA93:AB93">
    <cfRule type="cellIs" dxfId="1741" priority="352" operator="lessThan">
      <formula>0</formula>
    </cfRule>
  </conditionalFormatting>
  <conditionalFormatting sqref="AA94:AB94">
    <cfRule type="cellIs" dxfId="1740" priority="351" operator="lessThan">
      <formula>0</formula>
    </cfRule>
  </conditionalFormatting>
  <conditionalFormatting sqref="AA95:AB95">
    <cfRule type="cellIs" dxfId="1739" priority="350" operator="lessThan">
      <formula>0</formula>
    </cfRule>
  </conditionalFormatting>
  <conditionalFormatting sqref="AA170:AB171">
    <cfRule type="cellIs" dxfId="1738" priority="349" operator="lessThan">
      <formula>0</formula>
    </cfRule>
  </conditionalFormatting>
  <conditionalFormatting sqref="AA177:AB179">
    <cfRule type="cellIs" dxfId="1737" priority="348" operator="lessThan">
      <formula>0</formula>
    </cfRule>
  </conditionalFormatting>
  <conditionalFormatting sqref="AA181:AB183">
    <cfRule type="cellIs" dxfId="1736" priority="347" operator="lessThan">
      <formula>0</formula>
    </cfRule>
  </conditionalFormatting>
  <conditionalFormatting sqref="AA185:AB188">
    <cfRule type="cellIs" dxfId="1735" priority="346" operator="lessThan">
      <formula>0</formula>
    </cfRule>
  </conditionalFormatting>
  <conditionalFormatting sqref="AA191:AB191">
    <cfRule type="cellIs" dxfId="1734" priority="345" operator="lessThan">
      <formula>0</formula>
    </cfRule>
  </conditionalFormatting>
  <conditionalFormatting sqref="AA193:AB193">
    <cfRule type="cellIs" dxfId="1733" priority="344" operator="lessThan">
      <formula>0</formula>
    </cfRule>
  </conditionalFormatting>
  <conditionalFormatting sqref="AA196:AB196">
    <cfRule type="cellIs" dxfId="1732" priority="343" operator="lessThan">
      <formula>0</formula>
    </cfRule>
  </conditionalFormatting>
  <conditionalFormatting sqref="AA200:AB203">
    <cfRule type="cellIs" dxfId="1731" priority="342" operator="lessThan">
      <formula>0</formula>
    </cfRule>
  </conditionalFormatting>
  <conditionalFormatting sqref="AA205:AB205">
    <cfRule type="cellIs" dxfId="1730" priority="341" operator="lessThan">
      <formula>0</formula>
    </cfRule>
  </conditionalFormatting>
  <conditionalFormatting sqref="AA207:AB209">
    <cfRule type="cellIs" dxfId="1729" priority="340" operator="lessThan">
      <formula>0</formula>
    </cfRule>
  </conditionalFormatting>
  <conditionalFormatting sqref="AA211:AB214">
    <cfRule type="cellIs" dxfId="1728" priority="339" operator="lessThan">
      <formula>0</formula>
    </cfRule>
  </conditionalFormatting>
  <conditionalFormatting sqref="AA217:AB221">
    <cfRule type="cellIs" dxfId="1727" priority="338" operator="lessThan">
      <formula>0</formula>
    </cfRule>
  </conditionalFormatting>
  <conditionalFormatting sqref="AA223:AB225">
    <cfRule type="cellIs" dxfId="1726" priority="337" operator="lessThan">
      <formula>0</formula>
    </cfRule>
  </conditionalFormatting>
  <conditionalFormatting sqref="AA227:AB230">
    <cfRule type="cellIs" dxfId="1725" priority="336" operator="lessThan">
      <formula>0</formula>
    </cfRule>
  </conditionalFormatting>
  <conditionalFormatting sqref="AA232:AB239">
    <cfRule type="cellIs" dxfId="1724" priority="335" operator="lessThan">
      <formula>0</formula>
    </cfRule>
  </conditionalFormatting>
  <conditionalFormatting sqref="AA242:AB244">
    <cfRule type="cellIs" dxfId="1723" priority="334" operator="lessThan">
      <formula>0</formula>
    </cfRule>
  </conditionalFormatting>
  <conditionalFormatting sqref="AA248:AB249">
    <cfRule type="cellIs" dxfId="1722" priority="333" operator="lessThan">
      <formula>0</formula>
    </cfRule>
  </conditionalFormatting>
  <conditionalFormatting sqref="AA252:AB254">
    <cfRule type="cellIs" dxfId="1721" priority="332" operator="lessThan">
      <formula>0</formula>
    </cfRule>
  </conditionalFormatting>
  <conditionalFormatting sqref="AA256:AB257">
    <cfRule type="cellIs" dxfId="1720" priority="331" operator="lessThan">
      <formula>0</formula>
    </cfRule>
  </conditionalFormatting>
  <conditionalFormatting sqref="AA259:AB260">
    <cfRule type="cellIs" dxfId="1719" priority="330" operator="lessThan">
      <formula>0</formula>
    </cfRule>
  </conditionalFormatting>
  <conditionalFormatting sqref="AA261:AB261">
    <cfRule type="cellIs" dxfId="1718" priority="329" operator="lessThan">
      <formula>0</formula>
    </cfRule>
  </conditionalFormatting>
  <conditionalFormatting sqref="AA263:AB267">
    <cfRule type="cellIs" dxfId="1717" priority="328" operator="lessThan">
      <formula>0</formula>
    </cfRule>
  </conditionalFormatting>
  <conditionalFormatting sqref="AA268:AB268">
    <cfRule type="cellIs" dxfId="1716" priority="327" operator="lessThan">
      <formula>0</formula>
    </cfRule>
  </conditionalFormatting>
  <conditionalFormatting sqref="AA270:AB270">
    <cfRule type="cellIs" dxfId="1715" priority="326" operator="lessThan">
      <formula>0</formula>
    </cfRule>
  </conditionalFormatting>
  <conditionalFormatting sqref="AA272:AB272">
    <cfRule type="cellIs" dxfId="1714" priority="325" operator="lessThan">
      <formula>0</formula>
    </cfRule>
  </conditionalFormatting>
  <conditionalFormatting sqref="AA274:AB278">
    <cfRule type="cellIs" dxfId="1713" priority="324" operator="lessThan">
      <formula>0</formula>
    </cfRule>
  </conditionalFormatting>
  <conditionalFormatting sqref="AA279:AB279">
    <cfRule type="cellIs" dxfId="1712" priority="323" operator="lessThan">
      <formula>0</formula>
    </cfRule>
  </conditionalFormatting>
  <conditionalFormatting sqref="AA281:AB285">
    <cfRule type="cellIs" dxfId="1711" priority="322" operator="lessThan">
      <formula>0</formula>
    </cfRule>
  </conditionalFormatting>
  <conditionalFormatting sqref="AA286:AB286">
    <cfRule type="cellIs" dxfId="1710" priority="321" operator="lessThan">
      <formula>0</formula>
    </cfRule>
  </conditionalFormatting>
  <conditionalFormatting sqref="AA288:AB292">
    <cfRule type="cellIs" dxfId="1709" priority="320" operator="lessThan">
      <formula>0</formula>
    </cfRule>
  </conditionalFormatting>
  <conditionalFormatting sqref="AA293:AB293">
    <cfRule type="cellIs" dxfId="1708" priority="319" operator="lessThan">
      <formula>0</formula>
    </cfRule>
  </conditionalFormatting>
  <conditionalFormatting sqref="AA295:AB299">
    <cfRule type="cellIs" dxfId="1707" priority="318" operator="lessThan">
      <formula>0</formula>
    </cfRule>
  </conditionalFormatting>
  <conditionalFormatting sqref="AA300:AB300">
    <cfRule type="cellIs" dxfId="1706" priority="317" operator="lessThan">
      <formula>0</formula>
    </cfRule>
  </conditionalFormatting>
  <conditionalFormatting sqref="AA302:AB304">
    <cfRule type="cellIs" dxfId="1705" priority="316" operator="lessThan">
      <formula>0</formula>
    </cfRule>
  </conditionalFormatting>
  <conditionalFormatting sqref="AA305:AB305">
    <cfRule type="cellIs" dxfId="1704" priority="315" operator="lessThan">
      <formula>0</formula>
    </cfRule>
  </conditionalFormatting>
  <conditionalFormatting sqref="AA321:AB322">
    <cfRule type="cellIs" dxfId="1703" priority="314" operator="lessThan">
      <formula>0</formula>
    </cfRule>
  </conditionalFormatting>
  <conditionalFormatting sqref="AA324:AB325">
    <cfRule type="cellIs" dxfId="1702" priority="313" operator="lessThan">
      <formula>0</formula>
    </cfRule>
  </conditionalFormatting>
  <conditionalFormatting sqref="AA327:AB327">
    <cfRule type="cellIs" dxfId="1701" priority="312" operator="lessThan">
      <formula>0</formula>
    </cfRule>
  </conditionalFormatting>
  <conditionalFormatting sqref="AA329:AB330">
    <cfRule type="cellIs" dxfId="1700" priority="311" operator="lessThan">
      <formula>0</formula>
    </cfRule>
  </conditionalFormatting>
  <conditionalFormatting sqref="AA332:AB333">
    <cfRule type="cellIs" dxfId="1699" priority="310" operator="lessThan">
      <formula>0</formula>
    </cfRule>
  </conditionalFormatting>
  <conditionalFormatting sqref="AA335:AB336">
    <cfRule type="cellIs" dxfId="1698" priority="309" operator="lessThan">
      <formula>0</formula>
    </cfRule>
  </conditionalFormatting>
  <conditionalFormatting sqref="AA341:AB342">
    <cfRule type="cellIs" dxfId="1697" priority="308" operator="lessThan">
      <formula>0</formula>
    </cfRule>
  </conditionalFormatting>
  <conditionalFormatting sqref="AA350:AB350">
    <cfRule type="cellIs" dxfId="1696" priority="307" operator="lessThan">
      <formula>0</formula>
    </cfRule>
  </conditionalFormatting>
  <conditionalFormatting sqref="AA352:AB352">
    <cfRule type="cellIs" dxfId="1695" priority="306" operator="lessThan">
      <formula>0</formula>
    </cfRule>
  </conditionalFormatting>
  <conditionalFormatting sqref="AA354:AB356">
    <cfRule type="cellIs" dxfId="1694" priority="305" operator="lessThan">
      <formula>0</formula>
    </cfRule>
  </conditionalFormatting>
  <conditionalFormatting sqref="AA358:AB360">
    <cfRule type="cellIs" dxfId="1693" priority="304" operator="lessThan">
      <formula>0</formula>
    </cfRule>
  </conditionalFormatting>
  <conditionalFormatting sqref="AA366:AB366">
    <cfRule type="cellIs" dxfId="1692" priority="303" operator="lessThan">
      <formula>0</formula>
    </cfRule>
  </conditionalFormatting>
  <conditionalFormatting sqref="AA369:AB369">
    <cfRule type="cellIs" dxfId="1691" priority="302" operator="lessThan">
      <formula>0</formula>
    </cfRule>
  </conditionalFormatting>
  <conditionalFormatting sqref="AA372:AB374">
    <cfRule type="cellIs" dxfId="1690" priority="301" operator="lessThan">
      <formula>0</formula>
    </cfRule>
  </conditionalFormatting>
  <conditionalFormatting sqref="AA376:AB376">
    <cfRule type="cellIs" dxfId="1689" priority="300" operator="lessThan">
      <formula>0</formula>
    </cfRule>
  </conditionalFormatting>
  <conditionalFormatting sqref="AA378:AB378">
    <cfRule type="cellIs" dxfId="1688" priority="299" operator="lessThan">
      <formula>0</formula>
    </cfRule>
  </conditionalFormatting>
  <conditionalFormatting sqref="AA380:AB380">
    <cfRule type="cellIs" dxfId="1687" priority="298" operator="lessThan">
      <formula>0</formula>
    </cfRule>
  </conditionalFormatting>
  <conditionalFormatting sqref="AA444:AB444">
    <cfRule type="cellIs" dxfId="1686" priority="297" operator="lessThan">
      <formula>0</formula>
    </cfRule>
  </conditionalFormatting>
  <conditionalFormatting sqref="AA450:AB450">
    <cfRule type="cellIs" dxfId="1685" priority="296" operator="lessThan">
      <formula>0</formula>
    </cfRule>
  </conditionalFormatting>
  <conditionalFormatting sqref="AA452:AB452">
    <cfRule type="cellIs" dxfId="1684" priority="295" operator="lessThan">
      <formula>0</formula>
    </cfRule>
  </conditionalFormatting>
  <conditionalFormatting sqref="AA454:AB455">
    <cfRule type="cellIs" dxfId="1683" priority="294" operator="lessThan">
      <formula>0</formula>
    </cfRule>
  </conditionalFormatting>
  <conditionalFormatting sqref="AA463:AB464">
    <cfRule type="cellIs" dxfId="1682" priority="293" operator="lessThan">
      <formula>0</formula>
    </cfRule>
  </conditionalFormatting>
  <conditionalFormatting sqref="AA472:AB472">
    <cfRule type="cellIs" dxfId="1681" priority="292" operator="lessThan">
      <formula>0</formula>
    </cfRule>
  </conditionalFormatting>
  <conditionalFormatting sqref="AA474:AB474">
    <cfRule type="cellIs" dxfId="1680" priority="291" operator="lessThan">
      <formula>0</formula>
    </cfRule>
  </conditionalFormatting>
  <conditionalFormatting sqref="AA478:AB480">
    <cfRule type="cellIs" dxfId="1679" priority="290" operator="lessThan">
      <formula>0</formula>
    </cfRule>
  </conditionalFormatting>
  <conditionalFormatting sqref="AA484:AB484">
    <cfRule type="cellIs" dxfId="1678" priority="289" operator="lessThan">
      <formula>0</formula>
    </cfRule>
  </conditionalFormatting>
  <conditionalFormatting sqref="AA488:AB488">
    <cfRule type="cellIs" dxfId="1677" priority="288" operator="lessThan">
      <formula>0</formula>
    </cfRule>
  </conditionalFormatting>
  <conditionalFormatting sqref="AA491:AB491">
    <cfRule type="cellIs" dxfId="1676" priority="287" operator="lessThan">
      <formula>0</formula>
    </cfRule>
  </conditionalFormatting>
  <conditionalFormatting sqref="AA494:AB494">
    <cfRule type="cellIs" dxfId="1675" priority="286" operator="lessThan">
      <formula>0</formula>
    </cfRule>
  </conditionalFormatting>
  <conditionalFormatting sqref="AA496:AB496">
    <cfRule type="cellIs" dxfId="1674" priority="285" operator="lessThan">
      <formula>0</formula>
    </cfRule>
  </conditionalFormatting>
  <conditionalFormatting sqref="AA498:AB499">
    <cfRule type="cellIs" dxfId="1673" priority="284" operator="lessThan">
      <formula>0</formula>
    </cfRule>
  </conditionalFormatting>
  <conditionalFormatting sqref="AA500:AB500">
    <cfRule type="cellIs" dxfId="1672" priority="283" operator="lessThan">
      <formula>0</formula>
    </cfRule>
  </conditionalFormatting>
  <conditionalFormatting sqref="AA508:AB508">
    <cfRule type="cellIs" dxfId="1671" priority="282" operator="lessThan">
      <formula>0</formula>
    </cfRule>
  </conditionalFormatting>
  <conditionalFormatting sqref="AA510:AB510">
    <cfRule type="cellIs" dxfId="1670" priority="281" operator="lessThan">
      <formula>0</formula>
    </cfRule>
  </conditionalFormatting>
  <conditionalFormatting sqref="AA546:AB559">
    <cfRule type="cellIs" dxfId="1669" priority="280" operator="lessThan">
      <formula>0</formula>
    </cfRule>
  </conditionalFormatting>
  <conditionalFormatting sqref="AA561:AB575">
    <cfRule type="cellIs" dxfId="1668" priority="279" operator="lessThan">
      <formula>0</formula>
    </cfRule>
  </conditionalFormatting>
  <conditionalFormatting sqref="AA592:AB592">
    <cfRule type="cellIs" dxfId="1667" priority="277" operator="lessThan">
      <formula>0</formula>
    </cfRule>
  </conditionalFormatting>
  <conditionalFormatting sqref="AA594:AB597">
    <cfRule type="cellIs" dxfId="1666" priority="276" operator="lessThan">
      <formula>0</formula>
    </cfRule>
  </conditionalFormatting>
  <conditionalFormatting sqref="AA599:AB602">
    <cfRule type="cellIs" dxfId="1665" priority="275" operator="lessThan">
      <formula>0</formula>
    </cfRule>
  </conditionalFormatting>
  <conditionalFormatting sqref="AA604:AB605">
    <cfRule type="cellIs" dxfId="1664" priority="274" operator="lessThan">
      <formula>0</formula>
    </cfRule>
  </conditionalFormatting>
  <conditionalFormatting sqref="AA615:AB619">
    <cfRule type="cellIs" dxfId="1663" priority="273" operator="lessThan">
      <formula>0</formula>
    </cfRule>
  </conditionalFormatting>
  <conditionalFormatting sqref="AA623:AB626">
    <cfRule type="cellIs" dxfId="1662" priority="272" operator="lessThan">
      <formula>0</formula>
    </cfRule>
  </conditionalFormatting>
  <conditionalFormatting sqref="AA544:AB544">
    <cfRule type="cellIs" dxfId="1661" priority="271" operator="lessThan">
      <formula>0</formula>
    </cfRule>
  </conditionalFormatting>
  <conditionalFormatting sqref="AA651:AB651">
    <cfRule type="cellIs" dxfId="1660" priority="270" operator="lessThan">
      <formula>0</formula>
    </cfRule>
  </conditionalFormatting>
  <conditionalFormatting sqref="AA661:AB661">
    <cfRule type="cellIs" dxfId="1659" priority="269" operator="lessThan">
      <formula>0</formula>
    </cfRule>
  </conditionalFormatting>
  <conditionalFormatting sqref="AA653:AB653">
    <cfRule type="cellIs" dxfId="1658" priority="268" operator="lessThan">
      <formula>0</formula>
    </cfRule>
  </conditionalFormatting>
  <conditionalFormatting sqref="AA699:AB699">
    <cfRule type="cellIs" dxfId="1657" priority="255" operator="lessThan">
      <formula>0</formula>
    </cfRule>
  </conditionalFormatting>
  <conditionalFormatting sqref="AA702:AB702">
    <cfRule type="cellIs" dxfId="1656" priority="254" operator="lessThan">
      <formula>0</formula>
    </cfRule>
  </conditionalFormatting>
  <conditionalFormatting sqref="AA706:AB706">
    <cfRule type="cellIs" dxfId="1655" priority="253" operator="lessThan">
      <formula>0</formula>
    </cfRule>
  </conditionalFormatting>
  <conditionalFormatting sqref="AA707:AB707">
    <cfRule type="cellIs" dxfId="1654" priority="252" operator="lessThan">
      <formula>0</formula>
    </cfRule>
  </conditionalFormatting>
  <conditionalFormatting sqref="AA700:AB700">
    <cfRule type="cellIs" dxfId="1653" priority="251" operator="lessThan">
      <formula>0</formula>
    </cfRule>
  </conditionalFormatting>
  <conditionalFormatting sqref="AA711:AB711">
    <cfRule type="cellIs" dxfId="1652" priority="250" operator="lessThan">
      <formula>0</formula>
    </cfRule>
  </conditionalFormatting>
  <conditionalFormatting sqref="AA715:AB715">
    <cfRule type="cellIs" dxfId="1651" priority="249" operator="lessThan">
      <formula>0</formula>
    </cfRule>
  </conditionalFormatting>
  <conditionalFormatting sqref="AA771:AB771">
    <cfRule type="cellIs" dxfId="1650" priority="248" operator="lessThan">
      <formula>0</formula>
    </cfRule>
  </conditionalFormatting>
  <conditionalFormatting sqref="AA772:AB772">
    <cfRule type="cellIs" dxfId="1649" priority="247" operator="lessThan">
      <formula>0</formula>
    </cfRule>
  </conditionalFormatting>
  <conditionalFormatting sqref="AA781:AB781">
    <cfRule type="cellIs" dxfId="1648" priority="246" operator="lessThan">
      <formula>0</formula>
    </cfRule>
  </conditionalFormatting>
  <conditionalFormatting sqref="AA783:AB783">
    <cfRule type="cellIs" dxfId="1647" priority="245" operator="lessThan">
      <formula>0</formula>
    </cfRule>
  </conditionalFormatting>
  <conditionalFormatting sqref="AA787:AB788">
    <cfRule type="cellIs" dxfId="1646" priority="244" operator="lessThan">
      <formula>0</formula>
    </cfRule>
  </conditionalFormatting>
  <conditionalFormatting sqref="AA792:AB793">
    <cfRule type="cellIs" dxfId="1645" priority="243" operator="lessThan">
      <formula>0</formula>
    </cfRule>
  </conditionalFormatting>
  <conditionalFormatting sqref="AA795:AB796">
    <cfRule type="cellIs" dxfId="1644" priority="242" operator="lessThan">
      <formula>0</formula>
    </cfRule>
  </conditionalFormatting>
  <conditionalFormatting sqref="AA800:AB801">
    <cfRule type="cellIs" dxfId="1643" priority="241" operator="lessThan">
      <formula>0</formula>
    </cfRule>
  </conditionalFormatting>
  <conditionalFormatting sqref="AA805:AB806">
    <cfRule type="cellIs" dxfId="1642" priority="240" operator="lessThan">
      <formula>0</formula>
    </cfRule>
  </conditionalFormatting>
  <conditionalFormatting sqref="AA810:AB811">
    <cfRule type="cellIs" dxfId="1641" priority="239" operator="lessThan">
      <formula>0</formula>
    </cfRule>
  </conditionalFormatting>
  <conditionalFormatting sqref="AA817:AB818">
    <cfRule type="cellIs" dxfId="1640" priority="238" operator="lessThan">
      <formula>0</formula>
    </cfRule>
  </conditionalFormatting>
  <conditionalFormatting sqref="AA826:AB826">
    <cfRule type="cellIs" dxfId="1639" priority="237" operator="lessThan">
      <formula>0</formula>
    </cfRule>
  </conditionalFormatting>
  <conditionalFormatting sqref="AA830:AB830">
    <cfRule type="cellIs" dxfId="1638" priority="236" operator="lessThan">
      <formula>0</formula>
    </cfRule>
  </conditionalFormatting>
  <conditionalFormatting sqref="AA834:AB834">
    <cfRule type="cellIs" dxfId="1637" priority="235" operator="lessThan">
      <formula>0</formula>
    </cfRule>
  </conditionalFormatting>
  <conditionalFormatting sqref="AA848:AB848">
    <cfRule type="cellIs" dxfId="1636" priority="234" operator="lessThan">
      <formula>0</formula>
    </cfRule>
  </conditionalFormatting>
  <conditionalFormatting sqref="AA850:AB851">
    <cfRule type="cellIs" dxfId="1635" priority="233" operator="lessThan">
      <formula>0</formula>
    </cfRule>
  </conditionalFormatting>
  <conditionalFormatting sqref="AA855:AB856">
    <cfRule type="cellIs" dxfId="1634" priority="232" operator="lessThan">
      <formula>0</formula>
    </cfRule>
  </conditionalFormatting>
  <conditionalFormatting sqref="AA860:AB861">
    <cfRule type="cellIs" dxfId="1633" priority="231" operator="lessThan">
      <formula>0</formula>
    </cfRule>
  </conditionalFormatting>
  <conditionalFormatting sqref="AA863:AB864">
    <cfRule type="cellIs" dxfId="1632" priority="230" operator="lessThan">
      <formula>0</formula>
    </cfRule>
  </conditionalFormatting>
  <conditionalFormatting sqref="AA871:AB872">
    <cfRule type="cellIs" dxfId="1631" priority="229" operator="lessThan">
      <formula>0</formula>
    </cfRule>
  </conditionalFormatting>
  <conditionalFormatting sqref="AA874:AB875">
    <cfRule type="cellIs" dxfId="1630" priority="228" operator="lessThan">
      <formula>0</formula>
    </cfRule>
  </conditionalFormatting>
  <conditionalFormatting sqref="AA877:AB877">
    <cfRule type="cellIs" dxfId="1629" priority="227" operator="lessThan">
      <formula>0</formula>
    </cfRule>
  </conditionalFormatting>
  <conditionalFormatting sqref="AA879:AB879">
    <cfRule type="cellIs" dxfId="1628" priority="226" operator="lessThan">
      <formula>0</formula>
    </cfRule>
  </conditionalFormatting>
  <conditionalFormatting sqref="AA881:AB881">
    <cfRule type="cellIs" dxfId="1627" priority="225" operator="lessThan">
      <formula>0</formula>
    </cfRule>
  </conditionalFormatting>
  <conditionalFormatting sqref="AA819:AB819">
    <cfRule type="cellIs" dxfId="1626" priority="224" operator="lessThan">
      <formula>0</formula>
    </cfRule>
  </conditionalFormatting>
  <conditionalFormatting sqref="AA888:AB888">
    <cfRule type="cellIs" dxfId="1625" priority="222" operator="lessThan">
      <formula>0</formula>
    </cfRule>
  </conditionalFormatting>
  <conditionalFormatting sqref="AA885:AB885">
    <cfRule type="cellIs" dxfId="1624" priority="221" operator="lessThan">
      <formula>0</formula>
    </cfRule>
  </conditionalFormatting>
  <conditionalFormatting sqref="AA836:AB836">
    <cfRule type="cellIs" dxfId="1623" priority="220" operator="lessThan">
      <formula>0</formula>
    </cfRule>
  </conditionalFormatting>
  <conditionalFormatting sqref="AA710:AB710">
    <cfRule type="cellIs" dxfId="1622" priority="215" operator="lessThan">
      <formula>0</formula>
    </cfRule>
  </conditionalFormatting>
  <conditionalFormatting sqref="AA714:AB714">
    <cfRule type="cellIs" dxfId="1621" priority="212" operator="lessThan">
      <formula>0</formula>
    </cfRule>
  </conditionalFormatting>
  <conditionalFormatting sqref="AA718:AB718">
    <cfRule type="cellIs" dxfId="1620" priority="211" operator="lessThan">
      <formula>0</formula>
    </cfRule>
  </conditionalFormatting>
  <conditionalFormatting sqref="AA613:AB613">
    <cfRule type="cellIs" dxfId="1619" priority="210" operator="lessThan">
      <formula>0</formula>
    </cfRule>
  </conditionalFormatting>
  <conditionalFormatting sqref="AA835:AB835">
    <cfRule type="cellIs" dxfId="1618" priority="209" operator="lessThan">
      <formula>0</formula>
    </cfRule>
  </conditionalFormatting>
  <conditionalFormatting sqref="AA812:AB812">
    <cfRule type="cellIs" dxfId="1617" priority="208" operator="lessThan">
      <formula>0</formula>
    </cfRule>
  </conditionalFormatting>
  <conditionalFormatting sqref="AA814:AB814">
    <cfRule type="cellIs" dxfId="1616" priority="207" operator="lessThan">
      <formula>0</formula>
    </cfRule>
  </conditionalFormatting>
  <conditionalFormatting sqref="AA815:AB815">
    <cfRule type="cellIs" dxfId="1615" priority="206" operator="lessThan">
      <formula>0</formula>
    </cfRule>
  </conditionalFormatting>
  <conditionalFormatting sqref="AA813:AB813">
    <cfRule type="cellIs" dxfId="1614" priority="205" operator="lessThan">
      <formula>0</formula>
    </cfRule>
  </conditionalFormatting>
  <conditionalFormatting sqref="AA798:AB798">
    <cfRule type="cellIs" dxfId="1613" priority="204" operator="lessThan">
      <formula>0</formula>
    </cfRule>
  </conditionalFormatting>
  <conditionalFormatting sqref="AA797:AB797">
    <cfRule type="cellIs" dxfId="1612" priority="203" operator="lessThan">
      <formula>0</formula>
    </cfRule>
  </conditionalFormatting>
  <conditionalFormatting sqref="AA790:AB790">
    <cfRule type="cellIs" dxfId="1611" priority="202" operator="lessThan">
      <formula>0</formula>
    </cfRule>
  </conditionalFormatting>
  <conditionalFormatting sqref="AA789:AB789">
    <cfRule type="cellIs" dxfId="1610" priority="201" operator="lessThan">
      <formula>0</formula>
    </cfRule>
  </conditionalFormatting>
  <conditionalFormatting sqref="AA709:AB709">
    <cfRule type="cellIs" dxfId="1609" priority="200" operator="lessThan">
      <formula>0</formula>
    </cfRule>
  </conditionalFormatting>
  <conditionalFormatting sqref="AA713:AB713">
    <cfRule type="cellIs" dxfId="1608" priority="199" operator="lessThan">
      <formula>0</formula>
    </cfRule>
  </conditionalFormatting>
  <conditionalFormatting sqref="AA717:AB717">
    <cfRule type="cellIs" dxfId="1607" priority="198" operator="lessThan">
      <formula>0</formula>
    </cfRule>
  </conditionalFormatting>
  <conditionalFormatting sqref="AA652:AB652">
    <cfRule type="cellIs" dxfId="1606" priority="197" operator="lessThan">
      <formula>0</formula>
    </cfRule>
  </conditionalFormatting>
  <conditionalFormatting sqref="AA655:AB655">
    <cfRule type="cellIs" dxfId="1605" priority="196" operator="lessThan">
      <formula>0</formula>
    </cfRule>
  </conditionalFormatting>
  <conditionalFormatting sqref="AA657:AB657">
    <cfRule type="cellIs" dxfId="1604" priority="195" operator="lessThan">
      <formula>0</formula>
    </cfRule>
  </conditionalFormatting>
  <conditionalFormatting sqref="AA659:AB659">
    <cfRule type="cellIs" dxfId="1603" priority="194" operator="lessThan">
      <formula>0</formula>
    </cfRule>
  </conditionalFormatting>
  <conditionalFormatting sqref="AA663:AB663">
    <cfRule type="cellIs" dxfId="1602" priority="193" operator="lessThan">
      <formula>0</formula>
    </cfRule>
  </conditionalFormatting>
  <conditionalFormatting sqref="AA665:AB665">
    <cfRule type="cellIs" dxfId="1601" priority="192" operator="lessThan">
      <formula>0</formula>
    </cfRule>
  </conditionalFormatting>
  <conditionalFormatting sqref="AA667:AB667">
    <cfRule type="cellIs" dxfId="1600" priority="191" operator="lessThan">
      <formula>0</formula>
    </cfRule>
  </conditionalFormatting>
  <conditionalFormatting sqref="AA669:AB669">
    <cfRule type="cellIs" dxfId="1599" priority="190" operator="lessThan">
      <formula>0</formula>
    </cfRule>
  </conditionalFormatting>
  <conditionalFormatting sqref="AA671:AB671">
    <cfRule type="cellIs" dxfId="1598" priority="189" operator="lessThan">
      <formula>0</formula>
    </cfRule>
  </conditionalFormatting>
  <conditionalFormatting sqref="AA673:AB673">
    <cfRule type="cellIs" dxfId="1597" priority="188" operator="lessThan">
      <formula>0</formula>
    </cfRule>
  </conditionalFormatting>
  <conditionalFormatting sqref="AA654:AB654">
    <cfRule type="cellIs" dxfId="1596" priority="187" operator="lessThan">
      <formula>0</formula>
    </cfRule>
  </conditionalFormatting>
  <conditionalFormatting sqref="AA656:AB656">
    <cfRule type="cellIs" dxfId="1595" priority="186" operator="lessThan">
      <formula>0</formula>
    </cfRule>
  </conditionalFormatting>
  <conditionalFormatting sqref="AA658:AB658">
    <cfRule type="cellIs" dxfId="1594" priority="185" operator="lessThan">
      <formula>0</formula>
    </cfRule>
  </conditionalFormatting>
  <conditionalFormatting sqref="AA662:AB662">
    <cfRule type="cellIs" dxfId="1593" priority="184" operator="lessThan">
      <formula>0</formula>
    </cfRule>
  </conditionalFormatting>
  <conditionalFormatting sqref="AA664:AB664">
    <cfRule type="cellIs" dxfId="1592" priority="183" operator="lessThan">
      <formula>0</formula>
    </cfRule>
  </conditionalFormatting>
  <conditionalFormatting sqref="AA666:AB666">
    <cfRule type="cellIs" dxfId="1591" priority="182" operator="lessThan">
      <formula>0</formula>
    </cfRule>
  </conditionalFormatting>
  <conditionalFormatting sqref="AA668:AB668">
    <cfRule type="cellIs" dxfId="1590" priority="181" operator="lessThan">
      <formula>0</formula>
    </cfRule>
  </conditionalFormatting>
  <conditionalFormatting sqref="AA670:AB670">
    <cfRule type="cellIs" dxfId="1589" priority="180" operator="lessThan">
      <formula>0</formula>
    </cfRule>
  </conditionalFormatting>
  <conditionalFormatting sqref="AA672:AB672">
    <cfRule type="cellIs" dxfId="1588" priority="179" operator="lessThan">
      <formula>0</formula>
    </cfRule>
  </conditionalFormatting>
  <conditionalFormatting sqref="AA173:AB173">
    <cfRule type="cellIs" dxfId="1587" priority="178" operator="lessThan">
      <formula>0</formula>
    </cfRule>
  </conditionalFormatting>
  <conditionalFormatting sqref="AA172:AB172">
    <cfRule type="cellIs" dxfId="1586" priority="176" operator="lessThan">
      <formula>0</formula>
    </cfRule>
  </conditionalFormatting>
  <conditionalFormatting sqref="AA175:AB175">
    <cfRule type="cellIs" dxfId="1585" priority="174" operator="lessThan">
      <formula>0</formula>
    </cfRule>
  </conditionalFormatting>
  <conditionalFormatting sqref="AA174:AB174">
    <cfRule type="cellIs" dxfId="1584" priority="173" operator="lessThan">
      <formula>0</formula>
    </cfRule>
  </conditionalFormatting>
  <conditionalFormatting sqref="AA344:AB344">
    <cfRule type="cellIs" dxfId="1583" priority="171" operator="lessThan">
      <formula>0</formula>
    </cfRule>
  </conditionalFormatting>
  <conditionalFormatting sqref="AA346:AB346">
    <cfRule type="cellIs" dxfId="1582" priority="170" operator="lessThan">
      <formula>0</formula>
    </cfRule>
  </conditionalFormatting>
  <conditionalFormatting sqref="AA348:AB348">
    <cfRule type="cellIs" dxfId="1581" priority="169" operator="lessThan">
      <formula>0</formula>
    </cfRule>
  </conditionalFormatting>
  <conditionalFormatting sqref="AA457:AB457">
    <cfRule type="cellIs" dxfId="1580" priority="152" operator="lessThan">
      <formula>0</formula>
    </cfRule>
  </conditionalFormatting>
  <conditionalFormatting sqref="AA456:AB456">
    <cfRule type="cellIs" dxfId="1579" priority="149" operator="lessThan">
      <formula>0</formula>
    </cfRule>
  </conditionalFormatting>
  <conditionalFormatting sqref="AA459:AB459 AA461:AB461">
    <cfRule type="cellIs" dxfId="1578" priority="148" operator="lessThan">
      <formula>0</formula>
    </cfRule>
  </conditionalFormatting>
  <conditionalFormatting sqref="AA466:AB466">
    <cfRule type="cellIs" dxfId="1577" priority="147" operator="lessThan">
      <formula>0</formula>
    </cfRule>
  </conditionalFormatting>
  <conditionalFormatting sqref="AA458:AB458">
    <cfRule type="cellIs" dxfId="1576" priority="145" operator="lessThan">
      <formula>0</formula>
    </cfRule>
  </conditionalFormatting>
  <conditionalFormatting sqref="AA465:AB465">
    <cfRule type="cellIs" dxfId="1575" priority="144" operator="lessThan">
      <formula>0</formula>
    </cfRule>
  </conditionalFormatting>
  <conditionalFormatting sqref="AA467:AB467">
    <cfRule type="cellIs" dxfId="1574" priority="143" operator="lessThan">
      <formula>0</formula>
    </cfRule>
  </conditionalFormatting>
  <conditionalFormatting sqref="AA482:AB482">
    <cfRule type="cellIs" dxfId="1573" priority="142" operator="lessThan">
      <formula>0</formula>
    </cfRule>
  </conditionalFormatting>
  <conditionalFormatting sqref="AA481:AB481">
    <cfRule type="cellIs" dxfId="1572" priority="141" operator="lessThan">
      <formula>0</formula>
    </cfRule>
  </conditionalFormatting>
  <conditionalFormatting sqref="AA490:AB490">
    <cfRule type="cellIs" dxfId="1571" priority="140" operator="lessThan">
      <formula>0</formula>
    </cfRule>
  </conditionalFormatting>
  <conditionalFormatting sqref="AA489:AB489">
    <cfRule type="cellIs" dxfId="1570" priority="139" operator="lessThan">
      <formula>0</formula>
    </cfRule>
  </conditionalFormatting>
  <conditionalFormatting sqref="AA514:AB514">
    <cfRule type="cellIs" dxfId="1569" priority="138" operator="lessThan">
      <formula>0</formula>
    </cfRule>
  </conditionalFormatting>
  <conditionalFormatting sqref="AA520:AB520">
    <cfRule type="cellIs" dxfId="1568" priority="137" operator="lessThan">
      <formula>0</formula>
    </cfRule>
  </conditionalFormatting>
  <conditionalFormatting sqref="AA521:AB521">
    <cfRule type="cellIs" dxfId="1567" priority="136" operator="lessThan">
      <formula>0</formula>
    </cfRule>
  </conditionalFormatting>
  <conditionalFormatting sqref="AA522:AB522">
    <cfRule type="cellIs" dxfId="1566" priority="135" operator="lessThan">
      <formula>0</formula>
    </cfRule>
  </conditionalFormatting>
  <conditionalFormatting sqref="AA524:AB524">
    <cfRule type="cellIs" dxfId="1565" priority="134" operator="lessThan">
      <formula>0</formula>
    </cfRule>
  </conditionalFormatting>
  <conditionalFormatting sqref="AA525:AB525">
    <cfRule type="cellIs" dxfId="1564" priority="133" operator="lessThan">
      <formula>0</formula>
    </cfRule>
  </conditionalFormatting>
  <conditionalFormatting sqref="AA526:AB526">
    <cfRule type="cellIs" dxfId="1563" priority="132" operator="lessThan">
      <formula>0</formula>
    </cfRule>
  </conditionalFormatting>
  <conditionalFormatting sqref="AA528:AB528">
    <cfRule type="cellIs" dxfId="1562" priority="131" operator="lessThan">
      <formula>0</formula>
    </cfRule>
  </conditionalFormatting>
  <conditionalFormatting sqref="AA505:AB505">
    <cfRule type="cellIs" dxfId="1561" priority="128" operator="lessThan">
      <formula>0</formula>
    </cfRule>
  </conditionalFormatting>
  <conditionalFormatting sqref="AA635:AB635">
    <cfRule type="cellIs" dxfId="1560" priority="125" operator="lessThan">
      <formula>0</formula>
    </cfRule>
  </conditionalFormatting>
  <conditionalFormatting sqref="AA636:AB636">
    <cfRule type="cellIs" dxfId="1559" priority="124" operator="lessThan">
      <formula>0</formula>
    </cfRule>
  </conditionalFormatting>
  <conditionalFormatting sqref="AA638:AB638">
    <cfRule type="cellIs" dxfId="1558" priority="123" operator="lessThan">
      <formula>0</formula>
    </cfRule>
  </conditionalFormatting>
  <conditionalFormatting sqref="AA639:AB639">
    <cfRule type="cellIs" dxfId="1557" priority="122" operator="lessThan">
      <formula>0</formula>
    </cfRule>
  </conditionalFormatting>
  <conditionalFormatting sqref="AA632:AB632">
    <cfRule type="cellIs" dxfId="1556" priority="121" operator="lessThan">
      <formula>0</formula>
    </cfRule>
  </conditionalFormatting>
  <conditionalFormatting sqref="AA633:AB633">
    <cfRule type="cellIs" dxfId="1555" priority="120" operator="lessThan">
      <formula>0</formula>
    </cfRule>
  </conditionalFormatting>
  <conditionalFormatting sqref="AA676:AB676">
    <cfRule type="cellIs" dxfId="1554" priority="117" operator="lessThan">
      <formula>0</formula>
    </cfRule>
  </conditionalFormatting>
  <conditionalFormatting sqref="AA674:AB674">
    <cfRule type="cellIs" dxfId="1553" priority="116" operator="lessThan">
      <formula>0</formula>
    </cfRule>
  </conditionalFormatting>
  <conditionalFormatting sqref="AA868:AB868">
    <cfRule type="cellIs" dxfId="1552" priority="115" operator="lessThan">
      <formula>0</formula>
    </cfRule>
  </conditionalFormatting>
  <conditionalFormatting sqref="AA852:AB852">
    <cfRule type="cellIs" dxfId="1551" priority="113" operator="lessThan">
      <formula>0</formula>
    </cfRule>
  </conditionalFormatting>
  <conditionalFormatting sqref="AA843:AB843">
    <cfRule type="cellIs" dxfId="1550" priority="112" operator="lessThan">
      <formula>0</formula>
    </cfRule>
  </conditionalFormatting>
  <conditionalFormatting sqref="AA842:AB842">
    <cfRule type="cellIs" dxfId="1549" priority="111" operator="lessThan">
      <formula>0</formula>
    </cfRule>
  </conditionalFormatting>
  <conditionalFormatting sqref="AA838:AB838">
    <cfRule type="cellIs" dxfId="1548" priority="109" operator="lessThan">
      <formula>0</formula>
    </cfRule>
  </conditionalFormatting>
  <conditionalFormatting sqref="AA840:AB840">
    <cfRule type="cellIs" dxfId="1547" priority="108" operator="lessThan">
      <formula>0</formula>
    </cfRule>
  </conditionalFormatting>
  <conditionalFormatting sqref="AA774:AB774">
    <cfRule type="cellIs" dxfId="1546" priority="107" operator="lessThan">
      <formula>0</formula>
    </cfRule>
  </conditionalFormatting>
  <conditionalFormatting sqref="AA776:AB776">
    <cfRule type="cellIs" dxfId="1545" priority="106" operator="lessThan">
      <formula>0</formula>
    </cfRule>
  </conditionalFormatting>
  <conditionalFormatting sqref="AA773:AB773">
    <cfRule type="cellIs" dxfId="1544" priority="105" operator="lessThan">
      <formula>0</formula>
    </cfRule>
  </conditionalFormatting>
  <conditionalFormatting sqref="AA696:AB696">
    <cfRule type="cellIs" dxfId="1543" priority="98" operator="lessThan">
      <formula>0</formula>
    </cfRule>
  </conditionalFormatting>
  <conditionalFormatting sqref="AA695:AB695">
    <cfRule type="cellIs" dxfId="1542" priority="97" operator="lessThan">
      <formula>0</formula>
    </cfRule>
  </conditionalFormatting>
  <conditionalFormatting sqref="AA693:AB693">
    <cfRule type="cellIs" dxfId="1541" priority="96" operator="lessThan">
      <formula>0</formula>
    </cfRule>
  </conditionalFormatting>
  <conditionalFormatting sqref="AA692:AB692">
    <cfRule type="cellIs" dxfId="1540" priority="95" operator="lessThan">
      <formula>0</formula>
    </cfRule>
  </conditionalFormatting>
  <conditionalFormatting sqref="AA691:AB691">
    <cfRule type="cellIs" dxfId="1539" priority="94" operator="lessThan">
      <formula>0</formula>
    </cfRule>
  </conditionalFormatting>
  <conditionalFormatting sqref="AA690:AB690">
    <cfRule type="cellIs" dxfId="1538" priority="93" operator="lessThan">
      <formula>0</formula>
    </cfRule>
  </conditionalFormatting>
  <conditionalFormatting sqref="AA688:AB688">
    <cfRule type="cellIs" dxfId="1537" priority="92" operator="lessThan">
      <formula>0</formula>
    </cfRule>
  </conditionalFormatting>
  <conditionalFormatting sqref="AA687:AB687">
    <cfRule type="cellIs" dxfId="1536" priority="91" operator="lessThan">
      <formula>0</formula>
    </cfRule>
  </conditionalFormatting>
  <conditionalFormatting sqref="AA685:AB685">
    <cfRule type="cellIs" dxfId="1535" priority="90" operator="lessThan">
      <formula>0</formula>
    </cfRule>
  </conditionalFormatting>
  <conditionalFormatting sqref="AA684:AB684">
    <cfRule type="cellIs" dxfId="1534" priority="89" operator="lessThan">
      <formula>0</formula>
    </cfRule>
  </conditionalFormatting>
  <conditionalFormatting sqref="AA682:AB682">
    <cfRule type="cellIs" dxfId="1533" priority="88" operator="lessThan">
      <formula>0</formula>
    </cfRule>
  </conditionalFormatting>
  <conditionalFormatting sqref="AA681:AB681">
    <cfRule type="cellIs" dxfId="1532" priority="87" operator="lessThan">
      <formula>0</formula>
    </cfRule>
  </conditionalFormatting>
  <conditionalFormatting sqref="AA680:AB680">
    <cfRule type="cellIs" dxfId="1531" priority="86" operator="lessThan">
      <formula>0</formula>
    </cfRule>
  </conditionalFormatting>
  <conditionalFormatting sqref="AA679:AB679">
    <cfRule type="cellIs" dxfId="1530" priority="85" operator="lessThan">
      <formula>0</formula>
    </cfRule>
  </conditionalFormatting>
  <conditionalFormatting sqref="AA704:AB704">
    <cfRule type="cellIs" dxfId="1529" priority="84" operator="lessThan">
      <formula>0</formula>
    </cfRule>
  </conditionalFormatting>
  <conditionalFormatting sqref="AA703:AB703">
    <cfRule type="cellIs" dxfId="1528" priority="83" operator="lessThan">
      <formula>0</formula>
    </cfRule>
  </conditionalFormatting>
  <conditionalFormatting sqref="AA621:AB621">
    <cfRule type="cellIs" dxfId="1527" priority="81" operator="lessThan">
      <formula>0</formula>
    </cfRule>
  </conditionalFormatting>
  <conditionalFormatting sqref="AA620:AB620">
    <cfRule type="cellIs" dxfId="1526" priority="80" operator="lessThan">
      <formula>0</formula>
    </cfRule>
  </conditionalFormatting>
  <conditionalFormatting sqref="AA628:AB628">
    <cfRule type="cellIs" dxfId="1525" priority="79" operator="lessThan">
      <formula>0</formula>
    </cfRule>
  </conditionalFormatting>
  <conditionalFormatting sqref="AA627:AB627">
    <cfRule type="cellIs" dxfId="1524" priority="78" operator="lessThan">
      <formula>0</formula>
    </cfRule>
  </conditionalFormatting>
  <conditionalFormatting sqref="AA641:AB641">
    <cfRule type="cellIs" dxfId="1523" priority="75" operator="lessThan">
      <formula>0</formula>
    </cfRule>
  </conditionalFormatting>
  <conditionalFormatting sqref="AA643:AB643">
    <cfRule type="cellIs" dxfId="1522" priority="74" operator="lessThan">
      <formula>0</formula>
    </cfRule>
  </conditionalFormatting>
  <conditionalFormatting sqref="AA645:AB645">
    <cfRule type="cellIs" dxfId="1521" priority="73" operator="lessThan">
      <formula>0</formula>
    </cfRule>
  </conditionalFormatting>
  <conditionalFormatting sqref="AA649:AB649">
    <cfRule type="cellIs" dxfId="1520" priority="72" operator="lessThan">
      <formula>0</formula>
    </cfRule>
  </conditionalFormatting>
  <conditionalFormatting sqref="AA382:AB382">
    <cfRule type="cellIs" dxfId="1519" priority="71" operator="lessThan">
      <formula>0</formula>
    </cfRule>
  </conditionalFormatting>
  <conditionalFormatting sqref="AA307:AB318">
    <cfRule type="cellIs" dxfId="1518" priority="63" operator="lessThan">
      <formula>0</formula>
    </cfRule>
  </conditionalFormatting>
  <conditionalFormatting sqref="AA319:AB319">
    <cfRule type="cellIs" dxfId="1517" priority="62" operator="lessThan">
      <formula>0</formula>
    </cfRule>
  </conditionalFormatting>
  <conditionalFormatting sqref="AA468:AB468 AA470:AB470">
    <cfRule type="cellIs" dxfId="1516" priority="61" operator="lessThan">
      <formula>0</formula>
    </cfRule>
  </conditionalFormatting>
  <conditionalFormatting sqref="AA493:AB493">
    <cfRule type="cellIs" dxfId="1515" priority="60" operator="lessThan">
      <formula>0</formula>
    </cfRule>
  </conditionalFormatting>
  <conditionalFormatting sqref="AA492:AB492">
    <cfRule type="cellIs" dxfId="1514" priority="59" operator="lessThan">
      <formula>0</formula>
    </cfRule>
  </conditionalFormatting>
  <conditionalFormatting sqref="AA504:AB504">
    <cfRule type="cellIs" dxfId="1513" priority="58" operator="lessThan">
      <formula>0</formula>
    </cfRule>
  </conditionalFormatting>
  <conditionalFormatting sqref="AA757:AB757">
    <cfRule type="cellIs" dxfId="1512" priority="57" operator="lessThan">
      <formula>0</formula>
    </cfRule>
  </conditionalFormatting>
  <conditionalFormatting sqref="AA756:AB756">
    <cfRule type="cellIs" dxfId="1511" priority="55" operator="lessThan">
      <formula>0</formula>
    </cfRule>
  </conditionalFormatting>
  <conditionalFormatting sqref="AA759:AB759">
    <cfRule type="cellIs" dxfId="1510" priority="54" operator="lessThan">
      <formula>0</formula>
    </cfRule>
  </conditionalFormatting>
  <conditionalFormatting sqref="AA758:AB758">
    <cfRule type="cellIs" dxfId="1509" priority="53" operator="lessThan">
      <formula>0</formula>
    </cfRule>
  </conditionalFormatting>
  <conditionalFormatting sqref="AB12:AB13">
    <cfRule type="cellIs" dxfId="1508" priority="50" operator="lessThan">
      <formula>0</formula>
    </cfRule>
  </conditionalFormatting>
  <conditionalFormatting sqref="AA406:AB408">
    <cfRule type="cellIs" dxfId="1507" priority="49" operator="lessThan">
      <formula>0</formula>
    </cfRule>
  </conditionalFormatting>
  <conditionalFormatting sqref="AA410:AB412">
    <cfRule type="cellIs" dxfId="1506" priority="48" operator="lessThan">
      <formula>0</formula>
    </cfRule>
  </conditionalFormatting>
  <conditionalFormatting sqref="AA414:AB416">
    <cfRule type="cellIs" dxfId="1505" priority="47" operator="lessThan">
      <formula>0</formula>
    </cfRule>
  </conditionalFormatting>
  <conditionalFormatting sqref="AA418:AB419">
    <cfRule type="cellIs" dxfId="1504" priority="46" operator="lessThan">
      <formula>0</formula>
    </cfRule>
  </conditionalFormatting>
  <conditionalFormatting sqref="AA424:AB425">
    <cfRule type="cellIs" dxfId="1503" priority="45" operator="lessThan">
      <formula>0</formula>
    </cfRule>
  </conditionalFormatting>
  <conditionalFormatting sqref="AA427:AB429">
    <cfRule type="cellIs" dxfId="1502" priority="44" operator="lessThan">
      <formula>0</formula>
    </cfRule>
  </conditionalFormatting>
  <conditionalFormatting sqref="AA431:AB433">
    <cfRule type="cellIs" dxfId="1501" priority="43" operator="lessThan">
      <formula>0</formula>
    </cfRule>
  </conditionalFormatting>
  <conditionalFormatting sqref="AA402:AB404">
    <cfRule type="cellIs" dxfId="1500" priority="42" operator="lessThan">
      <formula>0</formula>
    </cfRule>
  </conditionalFormatting>
  <conditionalFormatting sqref="AA435:AB437">
    <cfRule type="cellIs" dxfId="1499" priority="41" operator="lessThan">
      <formula>0</formula>
    </cfRule>
  </conditionalFormatting>
  <conditionalFormatting sqref="AA421:AB422">
    <cfRule type="cellIs" dxfId="1498" priority="40" operator="lessThan">
      <formula>0</formula>
    </cfRule>
  </conditionalFormatting>
  <conditionalFormatting sqref="AA399:AB399">
    <cfRule type="cellIs" dxfId="1497" priority="39" operator="lessThan">
      <formula>0</formula>
    </cfRule>
  </conditionalFormatting>
  <conditionalFormatting sqref="AA400:AB400">
    <cfRule type="cellIs" dxfId="1496" priority="38" operator="lessThan">
      <formula>0</formula>
    </cfRule>
  </conditionalFormatting>
  <conditionalFormatting sqref="AA675:AB675">
    <cfRule type="cellIs" dxfId="1495" priority="37" operator="lessThan">
      <formula>0</formula>
    </cfRule>
  </conditionalFormatting>
  <conditionalFormatting sqref="AA677:AB677">
    <cfRule type="cellIs" dxfId="1494" priority="36" operator="lessThan">
      <formula>0</formula>
    </cfRule>
  </conditionalFormatting>
  <conditionalFormatting sqref="AA743:AB743">
    <cfRule type="cellIs" dxfId="1493" priority="35" operator="lessThan">
      <formula>0</formula>
    </cfRule>
  </conditionalFormatting>
  <conditionalFormatting sqref="AA741:AB741">
    <cfRule type="cellIs" dxfId="1492" priority="34" operator="lessThan">
      <formula>0</formula>
    </cfRule>
  </conditionalFormatting>
  <conditionalFormatting sqref="AA745:AB745">
    <cfRule type="cellIs" dxfId="1491" priority="33" operator="lessThan">
      <formula>0</formula>
    </cfRule>
  </conditionalFormatting>
  <conditionalFormatting sqref="AA748:AB748">
    <cfRule type="cellIs" dxfId="1490" priority="32" operator="lessThan">
      <formula>0</formula>
    </cfRule>
  </conditionalFormatting>
  <conditionalFormatting sqref="AA751:AB751">
    <cfRule type="cellIs" dxfId="1489" priority="31" operator="lessThan">
      <formula>0</formula>
    </cfRule>
  </conditionalFormatting>
  <conditionalFormatting sqref="AA753:AB753">
    <cfRule type="cellIs" dxfId="1488" priority="30" operator="lessThan">
      <formula>0</formula>
    </cfRule>
  </conditionalFormatting>
  <conditionalFormatting sqref="AA803:AB803">
    <cfRule type="cellIs" dxfId="1487" priority="27" operator="lessThan">
      <formula>0</formula>
    </cfRule>
  </conditionalFormatting>
  <conditionalFormatting sqref="AA808:AB808">
    <cfRule type="cellIs" dxfId="1486" priority="26" operator="lessThan">
      <formula>0</formula>
    </cfRule>
  </conditionalFormatting>
  <conditionalFormatting sqref="AA802:AB802">
    <cfRule type="cellIs" dxfId="1485" priority="25" operator="lessThan">
      <formula>0</formula>
    </cfRule>
  </conditionalFormatting>
  <conditionalFormatting sqref="AA807:AB807">
    <cfRule type="cellIs" dxfId="1484" priority="24" operator="lessThan">
      <formula>0</formula>
    </cfRule>
  </conditionalFormatting>
  <conditionalFormatting sqref="AA858:AB858">
    <cfRule type="cellIs" dxfId="1483" priority="23" operator="lessThan">
      <formula>0</formula>
    </cfRule>
  </conditionalFormatting>
  <conditionalFormatting sqref="AA890:AB890">
    <cfRule type="cellIs" dxfId="1482" priority="22" operator="lessThan">
      <formula>0</formula>
    </cfRule>
  </conditionalFormatting>
  <conditionalFormatting sqref="AA769:AB769">
    <cfRule type="cellIs" dxfId="1481" priority="21" operator="lessThan">
      <formula>0</formula>
    </cfRule>
  </conditionalFormatting>
  <conditionalFormatting sqref="AA761:AB761">
    <cfRule type="cellIs" dxfId="1480" priority="17" operator="lessThan">
      <formula>0</formula>
    </cfRule>
  </conditionalFormatting>
  <conditionalFormatting sqref="AA763:AB763">
    <cfRule type="cellIs" dxfId="1479" priority="16" operator="lessThan">
      <formula>0</formula>
    </cfRule>
  </conditionalFormatting>
  <conditionalFormatting sqref="AA765:AB765">
    <cfRule type="cellIs" dxfId="1478" priority="15" operator="lessThan">
      <formula>0</formula>
    </cfRule>
  </conditionalFormatting>
  <conditionalFormatting sqref="AA767:AB767">
    <cfRule type="cellIs" dxfId="1477" priority="14" operator="lessThan">
      <formula>0</formula>
    </cfRule>
  </conditionalFormatting>
  <conditionalFormatting sqref="AA785:AB785">
    <cfRule type="cellIs" dxfId="1476" priority="13" operator="lessThan">
      <formula>0</formula>
    </cfRule>
  </conditionalFormatting>
  <conditionalFormatting sqref="AA828:AB828">
    <cfRule type="cellIs" dxfId="1475" priority="12" operator="lessThan">
      <formula>0</formula>
    </cfRule>
  </conditionalFormatting>
  <conditionalFormatting sqref="AA832:AB832">
    <cfRule type="cellIs" dxfId="1474" priority="11" operator="lessThan">
      <formula>0</formula>
    </cfRule>
  </conditionalFormatting>
  <conditionalFormatting sqref="AA831:AB831">
    <cfRule type="cellIs" dxfId="1473" priority="10" operator="lessThan">
      <formula>0</formula>
    </cfRule>
  </conditionalFormatting>
  <conditionalFormatting sqref="AA460:AB460">
    <cfRule type="cellIs" dxfId="1472" priority="9" operator="lessThan">
      <formula>0</formula>
    </cfRule>
  </conditionalFormatting>
  <conditionalFormatting sqref="AA469:AB469">
    <cfRule type="cellIs" dxfId="1471" priority="8" operator="lessThan">
      <formula>0</formula>
    </cfRule>
  </conditionalFormatting>
  <conditionalFormatting sqref="AA73:AB73">
    <cfRule type="cellIs" dxfId="1470" priority="7" operator="lessThan">
      <formula>0</formula>
    </cfRule>
  </conditionalFormatting>
  <conditionalFormatting sqref="AA74:AB74">
    <cfRule type="cellIs" dxfId="1469" priority="6" operator="lessThan">
      <formula>0</formula>
    </cfRule>
  </conditionalFormatting>
  <conditionalFormatting sqref="AA103:AB103">
    <cfRule type="cellIs" dxfId="1468" priority="5" operator="lessThan">
      <formula>0</formula>
    </cfRule>
  </conditionalFormatting>
  <conditionalFormatting sqref="AA104:AB104">
    <cfRule type="cellIs" dxfId="1467" priority="4" operator="lessThan">
      <formula>0</formula>
    </cfRule>
  </conditionalFormatting>
  <conditionalFormatting sqref="AA105:AB105">
    <cfRule type="cellIs" dxfId="1466" priority="3" operator="lessThan">
      <formula>0</formula>
    </cfRule>
  </conditionalFormatting>
  <conditionalFormatting sqref="AA106:AB106">
    <cfRule type="cellIs" dxfId="1465" priority="2" operator="lessThan">
      <formula>0</formula>
    </cfRule>
  </conditionalFormatting>
  <conditionalFormatting sqref="AB20">
    <cfRule type="cellIs" dxfId="1464" priority="1" operator="lessThan">
      <formula>0</formula>
    </cfRule>
  </conditionalFormatting>
  <pageMargins left="0.7" right="0.7" top="0.78740157499999996" bottom="0.78740157499999996" header="0.3" footer="0.3"/>
  <pageSetup paperSize="9" orientation="portrait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44"/>
  <sheetViews>
    <sheetView workbookViewId="0">
      <selection activeCell="X13" sqref="X13"/>
    </sheetView>
  </sheetViews>
  <sheetFormatPr defaultColWidth="9" defaultRowHeight="14.5" x14ac:dyDescent="0.35"/>
  <cols>
    <col min="1" max="1" width="3.7265625" style="119" customWidth="1"/>
    <col min="2" max="2" width="13.26953125" style="7" customWidth="1"/>
    <col min="3" max="3" width="45.1796875" style="120" customWidth="1"/>
    <col min="4" max="4" width="3.81640625" style="120" customWidth="1"/>
    <col min="5" max="5" width="7.1796875" style="121" hidden="1" customWidth="1"/>
    <col min="6" max="6" width="9.26953125" style="121" customWidth="1"/>
    <col min="7" max="7" width="9.54296875" style="79" customWidth="1"/>
    <col min="8" max="8" width="10.54296875" style="79" customWidth="1"/>
    <col min="9" max="9" width="15.453125" style="79" hidden="1" customWidth="1"/>
    <col min="10" max="10" width="15.54296875" style="79" hidden="1" customWidth="1"/>
    <col min="11" max="11" width="14.54296875" style="79" hidden="1" customWidth="1"/>
    <col min="12" max="13" width="14" style="79" hidden="1" customWidth="1"/>
    <col min="14" max="14" width="14.54296875" style="79" hidden="1" customWidth="1"/>
    <col min="15" max="15" width="14.26953125" style="79" hidden="1" customWidth="1"/>
    <col min="16" max="16" width="16" style="79" hidden="1" customWidth="1"/>
    <col min="17" max="17" width="0" style="7" hidden="1" customWidth="1"/>
    <col min="18" max="18" width="9.54296875" style="79" customWidth="1"/>
    <col min="19" max="19" width="14.1796875" style="79" hidden="1" customWidth="1"/>
    <col min="20" max="24" width="12.7265625" style="7" customWidth="1"/>
    <col min="25" max="28" width="9" style="7"/>
    <col min="29" max="29" width="19" style="7" customWidth="1"/>
    <col min="30" max="257" width="9" style="7"/>
    <col min="258" max="258" width="3.7265625" style="7" customWidth="1"/>
    <col min="259" max="259" width="13.26953125" style="7" customWidth="1"/>
    <col min="260" max="260" width="45.1796875" style="7" customWidth="1"/>
    <col min="261" max="261" width="3.81640625" style="7" customWidth="1"/>
    <col min="262" max="262" width="7.1796875" style="7" customWidth="1"/>
    <col min="263" max="263" width="9.26953125" style="7" customWidth="1"/>
    <col min="264" max="264" width="10.54296875" style="7" customWidth="1"/>
    <col min="265" max="265" width="15.453125" style="7" customWidth="1"/>
    <col min="266" max="266" width="15.54296875" style="7" customWidth="1"/>
    <col min="267" max="267" width="14.54296875" style="7" customWidth="1"/>
    <col min="268" max="269" width="14" style="7" customWidth="1"/>
    <col min="270" max="270" width="14.54296875" style="7" customWidth="1"/>
    <col min="271" max="271" width="14.26953125" style="7" customWidth="1"/>
    <col min="272" max="272" width="16" style="7" customWidth="1"/>
    <col min="273" max="513" width="9" style="7"/>
    <col min="514" max="514" width="3.7265625" style="7" customWidth="1"/>
    <col min="515" max="515" width="13.26953125" style="7" customWidth="1"/>
    <col min="516" max="516" width="45.1796875" style="7" customWidth="1"/>
    <col min="517" max="517" width="3.81640625" style="7" customWidth="1"/>
    <col min="518" max="518" width="7.1796875" style="7" customWidth="1"/>
    <col min="519" max="519" width="9.26953125" style="7" customWidth="1"/>
    <col min="520" max="520" width="10.54296875" style="7" customWidth="1"/>
    <col min="521" max="521" width="15.453125" style="7" customWidth="1"/>
    <col min="522" max="522" width="15.54296875" style="7" customWidth="1"/>
    <col min="523" max="523" width="14.54296875" style="7" customWidth="1"/>
    <col min="524" max="525" width="14" style="7" customWidth="1"/>
    <col min="526" max="526" width="14.54296875" style="7" customWidth="1"/>
    <col min="527" max="527" width="14.26953125" style="7" customWidth="1"/>
    <col min="528" max="528" width="16" style="7" customWidth="1"/>
    <col min="529" max="769" width="9" style="7"/>
    <col min="770" max="770" width="3.7265625" style="7" customWidth="1"/>
    <col min="771" max="771" width="13.26953125" style="7" customWidth="1"/>
    <col min="772" max="772" width="45.1796875" style="7" customWidth="1"/>
    <col min="773" max="773" width="3.81640625" style="7" customWidth="1"/>
    <col min="774" max="774" width="7.1796875" style="7" customWidth="1"/>
    <col min="775" max="775" width="9.26953125" style="7" customWidth="1"/>
    <col min="776" max="776" width="10.54296875" style="7" customWidth="1"/>
    <col min="777" max="777" width="15.453125" style="7" customWidth="1"/>
    <col min="778" max="778" width="15.54296875" style="7" customWidth="1"/>
    <col min="779" max="779" width="14.54296875" style="7" customWidth="1"/>
    <col min="780" max="781" width="14" style="7" customWidth="1"/>
    <col min="782" max="782" width="14.54296875" style="7" customWidth="1"/>
    <col min="783" max="783" width="14.26953125" style="7" customWidth="1"/>
    <col min="784" max="784" width="16" style="7" customWidth="1"/>
    <col min="785" max="1025" width="9" style="7"/>
    <col min="1026" max="1026" width="3.7265625" style="7" customWidth="1"/>
    <col min="1027" max="1027" width="13.26953125" style="7" customWidth="1"/>
    <col min="1028" max="1028" width="45.1796875" style="7" customWidth="1"/>
    <col min="1029" max="1029" width="3.81640625" style="7" customWidth="1"/>
    <col min="1030" max="1030" width="7.1796875" style="7" customWidth="1"/>
    <col min="1031" max="1031" width="9.26953125" style="7" customWidth="1"/>
    <col min="1032" max="1032" width="10.54296875" style="7" customWidth="1"/>
    <col min="1033" max="1033" width="15.453125" style="7" customWidth="1"/>
    <col min="1034" max="1034" width="15.54296875" style="7" customWidth="1"/>
    <col min="1035" max="1035" width="14.54296875" style="7" customWidth="1"/>
    <col min="1036" max="1037" width="14" style="7" customWidth="1"/>
    <col min="1038" max="1038" width="14.54296875" style="7" customWidth="1"/>
    <col min="1039" max="1039" width="14.26953125" style="7" customWidth="1"/>
    <col min="1040" max="1040" width="16" style="7" customWidth="1"/>
    <col min="1041" max="1281" width="9" style="7"/>
    <col min="1282" max="1282" width="3.7265625" style="7" customWidth="1"/>
    <col min="1283" max="1283" width="13.26953125" style="7" customWidth="1"/>
    <col min="1284" max="1284" width="45.1796875" style="7" customWidth="1"/>
    <col min="1285" max="1285" width="3.81640625" style="7" customWidth="1"/>
    <col min="1286" max="1286" width="7.1796875" style="7" customWidth="1"/>
    <col min="1287" max="1287" width="9.26953125" style="7" customWidth="1"/>
    <col min="1288" max="1288" width="10.54296875" style="7" customWidth="1"/>
    <col min="1289" max="1289" width="15.453125" style="7" customWidth="1"/>
    <col min="1290" max="1290" width="15.54296875" style="7" customWidth="1"/>
    <col min="1291" max="1291" width="14.54296875" style="7" customWidth="1"/>
    <col min="1292" max="1293" width="14" style="7" customWidth="1"/>
    <col min="1294" max="1294" width="14.54296875" style="7" customWidth="1"/>
    <col min="1295" max="1295" width="14.26953125" style="7" customWidth="1"/>
    <col min="1296" max="1296" width="16" style="7" customWidth="1"/>
    <col min="1297" max="1537" width="9" style="7"/>
    <col min="1538" max="1538" width="3.7265625" style="7" customWidth="1"/>
    <col min="1539" max="1539" width="13.26953125" style="7" customWidth="1"/>
    <col min="1540" max="1540" width="45.1796875" style="7" customWidth="1"/>
    <col min="1541" max="1541" width="3.81640625" style="7" customWidth="1"/>
    <col min="1542" max="1542" width="7.1796875" style="7" customWidth="1"/>
    <col min="1543" max="1543" width="9.26953125" style="7" customWidth="1"/>
    <col min="1544" max="1544" width="10.54296875" style="7" customWidth="1"/>
    <col min="1545" max="1545" width="15.453125" style="7" customWidth="1"/>
    <col min="1546" max="1546" width="15.54296875" style="7" customWidth="1"/>
    <col min="1547" max="1547" width="14.54296875" style="7" customWidth="1"/>
    <col min="1548" max="1549" width="14" style="7" customWidth="1"/>
    <col min="1550" max="1550" width="14.54296875" style="7" customWidth="1"/>
    <col min="1551" max="1551" width="14.26953125" style="7" customWidth="1"/>
    <col min="1552" max="1552" width="16" style="7" customWidth="1"/>
    <col min="1553" max="1793" width="9" style="7"/>
    <col min="1794" max="1794" width="3.7265625" style="7" customWidth="1"/>
    <col min="1795" max="1795" width="13.26953125" style="7" customWidth="1"/>
    <col min="1796" max="1796" width="45.1796875" style="7" customWidth="1"/>
    <col min="1797" max="1797" width="3.81640625" style="7" customWidth="1"/>
    <col min="1798" max="1798" width="7.1796875" style="7" customWidth="1"/>
    <col min="1799" max="1799" width="9.26953125" style="7" customWidth="1"/>
    <col min="1800" max="1800" width="10.54296875" style="7" customWidth="1"/>
    <col min="1801" max="1801" width="15.453125" style="7" customWidth="1"/>
    <col min="1802" max="1802" width="15.54296875" style="7" customWidth="1"/>
    <col min="1803" max="1803" width="14.54296875" style="7" customWidth="1"/>
    <col min="1804" max="1805" width="14" style="7" customWidth="1"/>
    <col min="1806" max="1806" width="14.54296875" style="7" customWidth="1"/>
    <col min="1807" max="1807" width="14.26953125" style="7" customWidth="1"/>
    <col min="1808" max="1808" width="16" style="7" customWidth="1"/>
    <col min="1809" max="2049" width="9" style="7"/>
    <col min="2050" max="2050" width="3.7265625" style="7" customWidth="1"/>
    <col min="2051" max="2051" width="13.26953125" style="7" customWidth="1"/>
    <col min="2052" max="2052" width="45.1796875" style="7" customWidth="1"/>
    <col min="2053" max="2053" width="3.81640625" style="7" customWidth="1"/>
    <col min="2054" max="2054" width="7.1796875" style="7" customWidth="1"/>
    <col min="2055" max="2055" width="9.26953125" style="7" customWidth="1"/>
    <col min="2056" max="2056" width="10.54296875" style="7" customWidth="1"/>
    <col min="2057" max="2057" width="15.453125" style="7" customWidth="1"/>
    <col min="2058" max="2058" width="15.54296875" style="7" customWidth="1"/>
    <col min="2059" max="2059" width="14.54296875" style="7" customWidth="1"/>
    <col min="2060" max="2061" width="14" style="7" customWidth="1"/>
    <col min="2062" max="2062" width="14.54296875" style="7" customWidth="1"/>
    <col min="2063" max="2063" width="14.26953125" style="7" customWidth="1"/>
    <col min="2064" max="2064" width="16" style="7" customWidth="1"/>
    <col min="2065" max="2305" width="9" style="7"/>
    <col min="2306" max="2306" width="3.7265625" style="7" customWidth="1"/>
    <col min="2307" max="2307" width="13.26953125" style="7" customWidth="1"/>
    <col min="2308" max="2308" width="45.1796875" style="7" customWidth="1"/>
    <col min="2309" max="2309" width="3.81640625" style="7" customWidth="1"/>
    <col min="2310" max="2310" width="7.1796875" style="7" customWidth="1"/>
    <col min="2311" max="2311" width="9.26953125" style="7" customWidth="1"/>
    <col min="2312" max="2312" width="10.54296875" style="7" customWidth="1"/>
    <col min="2313" max="2313" width="15.453125" style="7" customWidth="1"/>
    <col min="2314" max="2314" width="15.54296875" style="7" customWidth="1"/>
    <col min="2315" max="2315" width="14.54296875" style="7" customWidth="1"/>
    <col min="2316" max="2317" width="14" style="7" customWidth="1"/>
    <col min="2318" max="2318" width="14.54296875" style="7" customWidth="1"/>
    <col min="2319" max="2319" width="14.26953125" style="7" customWidth="1"/>
    <col min="2320" max="2320" width="16" style="7" customWidth="1"/>
    <col min="2321" max="2561" width="9" style="7"/>
    <col min="2562" max="2562" width="3.7265625" style="7" customWidth="1"/>
    <col min="2563" max="2563" width="13.26953125" style="7" customWidth="1"/>
    <col min="2564" max="2564" width="45.1796875" style="7" customWidth="1"/>
    <col min="2565" max="2565" width="3.81640625" style="7" customWidth="1"/>
    <col min="2566" max="2566" width="7.1796875" style="7" customWidth="1"/>
    <col min="2567" max="2567" width="9.26953125" style="7" customWidth="1"/>
    <col min="2568" max="2568" width="10.54296875" style="7" customWidth="1"/>
    <col min="2569" max="2569" width="15.453125" style="7" customWidth="1"/>
    <col min="2570" max="2570" width="15.54296875" style="7" customWidth="1"/>
    <col min="2571" max="2571" width="14.54296875" style="7" customWidth="1"/>
    <col min="2572" max="2573" width="14" style="7" customWidth="1"/>
    <col min="2574" max="2574" width="14.54296875" style="7" customWidth="1"/>
    <col min="2575" max="2575" width="14.26953125" style="7" customWidth="1"/>
    <col min="2576" max="2576" width="16" style="7" customWidth="1"/>
    <col min="2577" max="2817" width="9" style="7"/>
    <col min="2818" max="2818" width="3.7265625" style="7" customWidth="1"/>
    <col min="2819" max="2819" width="13.26953125" style="7" customWidth="1"/>
    <col min="2820" max="2820" width="45.1796875" style="7" customWidth="1"/>
    <col min="2821" max="2821" width="3.81640625" style="7" customWidth="1"/>
    <col min="2822" max="2822" width="7.1796875" style="7" customWidth="1"/>
    <col min="2823" max="2823" width="9.26953125" style="7" customWidth="1"/>
    <col min="2824" max="2824" width="10.54296875" style="7" customWidth="1"/>
    <col min="2825" max="2825" width="15.453125" style="7" customWidth="1"/>
    <col min="2826" max="2826" width="15.54296875" style="7" customWidth="1"/>
    <col min="2827" max="2827" width="14.54296875" style="7" customWidth="1"/>
    <col min="2828" max="2829" width="14" style="7" customWidth="1"/>
    <col min="2830" max="2830" width="14.54296875" style="7" customWidth="1"/>
    <col min="2831" max="2831" width="14.26953125" style="7" customWidth="1"/>
    <col min="2832" max="2832" width="16" style="7" customWidth="1"/>
    <col min="2833" max="3073" width="9" style="7"/>
    <col min="3074" max="3074" width="3.7265625" style="7" customWidth="1"/>
    <col min="3075" max="3075" width="13.26953125" style="7" customWidth="1"/>
    <col min="3076" max="3076" width="45.1796875" style="7" customWidth="1"/>
    <col min="3077" max="3077" width="3.81640625" style="7" customWidth="1"/>
    <col min="3078" max="3078" width="7.1796875" style="7" customWidth="1"/>
    <col min="3079" max="3079" width="9.26953125" style="7" customWidth="1"/>
    <col min="3080" max="3080" width="10.54296875" style="7" customWidth="1"/>
    <col min="3081" max="3081" width="15.453125" style="7" customWidth="1"/>
    <col min="3082" max="3082" width="15.54296875" style="7" customWidth="1"/>
    <col min="3083" max="3083" width="14.54296875" style="7" customWidth="1"/>
    <col min="3084" max="3085" width="14" style="7" customWidth="1"/>
    <col min="3086" max="3086" width="14.54296875" style="7" customWidth="1"/>
    <col min="3087" max="3087" width="14.26953125" style="7" customWidth="1"/>
    <col min="3088" max="3088" width="16" style="7" customWidth="1"/>
    <col min="3089" max="3329" width="9" style="7"/>
    <col min="3330" max="3330" width="3.7265625" style="7" customWidth="1"/>
    <col min="3331" max="3331" width="13.26953125" style="7" customWidth="1"/>
    <col min="3332" max="3332" width="45.1796875" style="7" customWidth="1"/>
    <col min="3333" max="3333" width="3.81640625" style="7" customWidth="1"/>
    <col min="3334" max="3334" width="7.1796875" style="7" customWidth="1"/>
    <col min="3335" max="3335" width="9.26953125" style="7" customWidth="1"/>
    <col min="3336" max="3336" width="10.54296875" style="7" customWidth="1"/>
    <col min="3337" max="3337" width="15.453125" style="7" customWidth="1"/>
    <col min="3338" max="3338" width="15.54296875" style="7" customWidth="1"/>
    <col min="3339" max="3339" width="14.54296875" style="7" customWidth="1"/>
    <col min="3340" max="3341" width="14" style="7" customWidth="1"/>
    <col min="3342" max="3342" width="14.54296875" style="7" customWidth="1"/>
    <col min="3343" max="3343" width="14.26953125" style="7" customWidth="1"/>
    <col min="3344" max="3344" width="16" style="7" customWidth="1"/>
    <col min="3345" max="3585" width="9" style="7"/>
    <col min="3586" max="3586" width="3.7265625" style="7" customWidth="1"/>
    <col min="3587" max="3587" width="13.26953125" style="7" customWidth="1"/>
    <col min="3588" max="3588" width="45.1796875" style="7" customWidth="1"/>
    <col min="3589" max="3589" width="3.81640625" style="7" customWidth="1"/>
    <col min="3590" max="3590" width="7.1796875" style="7" customWidth="1"/>
    <col min="3591" max="3591" width="9.26953125" style="7" customWidth="1"/>
    <col min="3592" max="3592" width="10.54296875" style="7" customWidth="1"/>
    <col min="3593" max="3593" width="15.453125" style="7" customWidth="1"/>
    <col min="3594" max="3594" width="15.54296875" style="7" customWidth="1"/>
    <col min="3595" max="3595" width="14.54296875" style="7" customWidth="1"/>
    <col min="3596" max="3597" width="14" style="7" customWidth="1"/>
    <col min="3598" max="3598" width="14.54296875" style="7" customWidth="1"/>
    <col min="3599" max="3599" width="14.26953125" style="7" customWidth="1"/>
    <col min="3600" max="3600" width="16" style="7" customWidth="1"/>
    <col min="3601" max="3841" width="9" style="7"/>
    <col min="3842" max="3842" width="3.7265625" style="7" customWidth="1"/>
    <col min="3843" max="3843" width="13.26953125" style="7" customWidth="1"/>
    <col min="3844" max="3844" width="45.1796875" style="7" customWidth="1"/>
    <col min="3845" max="3845" width="3.81640625" style="7" customWidth="1"/>
    <col min="3846" max="3846" width="7.1796875" style="7" customWidth="1"/>
    <col min="3847" max="3847" width="9.26953125" style="7" customWidth="1"/>
    <col min="3848" max="3848" width="10.54296875" style="7" customWidth="1"/>
    <col min="3849" max="3849" width="15.453125" style="7" customWidth="1"/>
    <col min="3850" max="3850" width="15.54296875" style="7" customWidth="1"/>
    <col min="3851" max="3851" width="14.54296875" style="7" customWidth="1"/>
    <col min="3852" max="3853" width="14" style="7" customWidth="1"/>
    <col min="3854" max="3854" width="14.54296875" style="7" customWidth="1"/>
    <col min="3855" max="3855" width="14.26953125" style="7" customWidth="1"/>
    <col min="3856" max="3856" width="16" style="7" customWidth="1"/>
    <col min="3857" max="4097" width="9" style="7"/>
    <col min="4098" max="4098" width="3.7265625" style="7" customWidth="1"/>
    <col min="4099" max="4099" width="13.26953125" style="7" customWidth="1"/>
    <col min="4100" max="4100" width="45.1796875" style="7" customWidth="1"/>
    <col min="4101" max="4101" width="3.81640625" style="7" customWidth="1"/>
    <col min="4102" max="4102" width="7.1796875" style="7" customWidth="1"/>
    <col min="4103" max="4103" width="9.26953125" style="7" customWidth="1"/>
    <col min="4104" max="4104" width="10.54296875" style="7" customWidth="1"/>
    <col min="4105" max="4105" width="15.453125" style="7" customWidth="1"/>
    <col min="4106" max="4106" width="15.54296875" style="7" customWidth="1"/>
    <col min="4107" max="4107" width="14.54296875" style="7" customWidth="1"/>
    <col min="4108" max="4109" width="14" style="7" customWidth="1"/>
    <col min="4110" max="4110" width="14.54296875" style="7" customWidth="1"/>
    <col min="4111" max="4111" width="14.26953125" style="7" customWidth="1"/>
    <col min="4112" max="4112" width="16" style="7" customWidth="1"/>
    <col min="4113" max="4353" width="9" style="7"/>
    <col min="4354" max="4354" width="3.7265625" style="7" customWidth="1"/>
    <col min="4355" max="4355" width="13.26953125" style="7" customWidth="1"/>
    <col min="4356" max="4356" width="45.1796875" style="7" customWidth="1"/>
    <col min="4357" max="4357" width="3.81640625" style="7" customWidth="1"/>
    <col min="4358" max="4358" width="7.1796875" style="7" customWidth="1"/>
    <col min="4359" max="4359" width="9.26953125" style="7" customWidth="1"/>
    <col min="4360" max="4360" width="10.54296875" style="7" customWidth="1"/>
    <col min="4361" max="4361" width="15.453125" style="7" customWidth="1"/>
    <col min="4362" max="4362" width="15.54296875" style="7" customWidth="1"/>
    <col min="4363" max="4363" width="14.54296875" style="7" customWidth="1"/>
    <col min="4364" max="4365" width="14" style="7" customWidth="1"/>
    <col min="4366" max="4366" width="14.54296875" style="7" customWidth="1"/>
    <col min="4367" max="4367" width="14.26953125" style="7" customWidth="1"/>
    <col min="4368" max="4368" width="16" style="7" customWidth="1"/>
    <col min="4369" max="4609" width="9" style="7"/>
    <col min="4610" max="4610" width="3.7265625" style="7" customWidth="1"/>
    <col min="4611" max="4611" width="13.26953125" style="7" customWidth="1"/>
    <col min="4612" max="4612" width="45.1796875" style="7" customWidth="1"/>
    <col min="4613" max="4613" width="3.81640625" style="7" customWidth="1"/>
    <col min="4614" max="4614" width="7.1796875" style="7" customWidth="1"/>
    <col min="4615" max="4615" width="9.26953125" style="7" customWidth="1"/>
    <col min="4616" max="4616" width="10.54296875" style="7" customWidth="1"/>
    <col min="4617" max="4617" width="15.453125" style="7" customWidth="1"/>
    <col min="4618" max="4618" width="15.54296875" style="7" customWidth="1"/>
    <col min="4619" max="4619" width="14.54296875" style="7" customWidth="1"/>
    <col min="4620" max="4621" width="14" style="7" customWidth="1"/>
    <col min="4622" max="4622" width="14.54296875" style="7" customWidth="1"/>
    <col min="4623" max="4623" width="14.26953125" style="7" customWidth="1"/>
    <col min="4624" max="4624" width="16" style="7" customWidth="1"/>
    <col min="4625" max="4865" width="9" style="7"/>
    <col min="4866" max="4866" width="3.7265625" style="7" customWidth="1"/>
    <col min="4867" max="4867" width="13.26953125" style="7" customWidth="1"/>
    <col min="4868" max="4868" width="45.1796875" style="7" customWidth="1"/>
    <col min="4869" max="4869" width="3.81640625" style="7" customWidth="1"/>
    <col min="4870" max="4870" width="7.1796875" style="7" customWidth="1"/>
    <col min="4871" max="4871" width="9.26953125" style="7" customWidth="1"/>
    <col min="4872" max="4872" width="10.54296875" style="7" customWidth="1"/>
    <col min="4873" max="4873" width="15.453125" style="7" customWidth="1"/>
    <col min="4874" max="4874" width="15.54296875" style="7" customWidth="1"/>
    <col min="4875" max="4875" width="14.54296875" style="7" customWidth="1"/>
    <col min="4876" max="4877" width="14" style="7" customWidth="1"/>
    <col min="4878" max="4878" width="14.54296875" style="7" customWidth="1"/>
    <col min="4879" max="4879" width="14.26953125" style="7" customWidth="1"/>
    <col min="4880" max="4880" width="16" style="7" customWidth="1"/>
    <col min="4881" max="5121" width="9" style="7"/>
    <col min="5122" max="5122" width="3.7265625" style="7" customWidth="1"/>
    <col min="5123" max="5123" width="13.26953125" style="7" customWidth="1"/>
    <col min="5124" max="5124" width="45.1796875" style="7" customWidth="1"/>
    <col min="5125" max="5125" width="3.81640625" style="7" customWidth="1"/>
    <col min="5126" max="5126" width="7.1796875" style="7" customWidth="1"/>
    <col min="5127" max="5127" width="9.26953125" style="7" customWidth="1"/>
    <col min="5128" max="5128" width="10.54296875" style="7" customWidth="1"/>
    <col min="5129" max="5129" width="15.453125" style="7" customWidth="1"/>
    <col min="5130" max="5130" width="15.54296875" style="7" customWidth="1"/>
    <col min="5131" max="5131" width="14.54296875" style="7" customWidth="1"/>
    <col min="5132" max="5133" width="14" style="7" customWidth="1"/>
    <col min="5134" max="5134" width="14.54296875" style="7" customWidth="1"/>
    <col min="5135" max="5135" width="14.26953125" style="7" customWidth="1"/>
    <col min="5136" max="5136" width="16" style="7" customWidth="1"/>
    <col min="5137" max="5377" width="9" style="7"/>
    <col min="5378" max="5378" width="3.7265625" style="7" customWidth="1"/>
    <col min="5379" max="5379" width="13.26953125" style="7" customWidth="1"/>
    <col min="5380" max="5380" width="45.1796875" style="7" customWidth="1"/>
    <col min="5381" max="5381" width="3.81640625" style="7" customWidth="1"/>
    <col min="5382" max="5382" width="7.1796875" style="7" customWidth="1"/>
    <col min="5383" max="5383" width="9.26953125" style="7" customWidth="1"/>
    <col min="5384" max="5384" width="10.54296875" style="7" customWidth="1"/>
    <col min="5385" max="5385" width="15.453125" style="7" customWidth="1"/>
    <col min="5386" max="5386" width="15.54296875" style="7" customWidth="1"/>
    <col min="5387" max="5387" width="14.54296875" style="7" customWidth="1"/>
    <col min="5388" max="5389" width="14" style="7" customWidth="1"/>
    <col min="5390" max="5390" width="14.54296875" style="7" customWidth="1"/>
    <col min="5391" max="5391" width="14.26953125" style="7" customWidth="1"/>
    <col min="5392" max="5392" width="16" style="7" customWidth="1"/>
    <col min="5393" max="5633" width="9" style="7"/>
    <col min="5634" max="5634" width="3.7265625" style="7" customWidth="1"/>
    <col min="5635" max="5635" width="13.26953125" style="7" customWidth="1"/>
    <col min="5636" max="5636" width="45.1796875" style="7" customWidth="1"/>
    <col min="5637" max="5637" width="3.81640625" style="7" customWidth="1"/>
    <col min="5638" max="5638" width="7.1796875" style="7" customWidth="1"/>
    <col min="5639" max="5639" width="9.26953125" style="7" customWidth="1"/>
    <col min="5640" max="5640" width="10.54296875" style="7" customWidth="1"/>
    <col min="5641" max="5641" width="15.453125" style="7" customWidth="1"/>
    <col min="5642" max="5642" width="15.54296875" style="7" customWidth="1"/>
    <col min="5643" max="5643" width="14.54296875" style="7" customWidth="1"/>
    <col min="5644" max="5645" width="14" style="7" customWidth="1"/>
    <col min="5646" max="5646" width="14.54296875" style="7" customWidth="1"/>
    <col min="5647" max="5647" width="14.26953125" style="7" customWidth="1"/>
    <col min="5648" max="5648" width="16" style="7" customWidth="1"/>
    <col min="5649" max="5889" width="9" style="7"/>
    <col min="5890" max="5890" width="3.7265625" style="7" customWidth="1"/>
    <col min="5891" max="5891" width="13.26953125" style="7" customWidth="1"/>
    <col min="5892" max="5892" width="45.1796875" style="7" customWidth="1"/>
    <col min="5893" max="5893" width="3.81640625" style="7" customWidth="1"/>
    <col min="5894" max="5894" width="7.1796875" style="7" customWidth="1"/>
    <col min="5895" max="5895" width="9.26953125" style="7" customWidth="1"/>
    <col min="5896" max="5896" width="10.54296875" style="7" customWidth="1"/>
    <col min="5897" max="5897" width="15.453125" style="7" customWidth="1"/>
    <col min="5898" max="5898" width="15.54296875" style="7" customWidth="1"/>
    <col min="5899" max="5899" width="14.54296875" style="7" customWidth="1"/>
    <col min="5900" max="5901" width="14" style="7" customWidth="1"/>
    <col min="5902" max="5902" width="14.54296875" style="7" customWidth="1"/>
    <col min="5903" max="5903" width="14.26953125" style="7" customWidth="1"/>
    <col min="5904" max="5904" width="16" style="7" customWidth="1"/>
    <col min="5905" max="6145" width="9" style="7"/>
    <col min="6146" max="6146" width="3.7265625" style="7" customWidth="1"/>
    <col min="6147" max="6147" width="13.26953125" style="7" customWidth="1"/>
    <col min="6148" max="6148" width="45.1796875" style="7" customWidth="1"/>
    <col min="6149" max="6149" width="3.81640625" style="7" customWidth="1"/>
    <col min="6150" max="6150" width="7.1796875" style="7" customWidth="1"/>
    <col min="6151" max="6151" width="9.26953125" style="7" customWidth="1"/>
    <col min="6152" max="6152" width="10.54296875" style="7" customWidth="1"/>
    <col min="6153" max="6153" width="15.453125" style="7" customWidth="1"/>
    <col min="6154" max="6154" width="15.54296875" style="7" customWidth="1"/>
    <col min="6155" max="6155" width="14.54296875" style="7" customWidth="1"/>
    <col min="6156" max="6157" width="14" style="7" customWidth="1"/>
    <col min="6158" max="6158" width="14.54296875" style="7" customWidth="1"/>
    <col min="6159" max="6159" width="14.26953125" style="7" customWidth="1"/>
    <col min="6160" max="6160" width="16" style="7" customWidth="1"/>
    <col min="6161" max="6401" width="9" style="7"/>
    <col min="6402" max="6402" width="3.7265625" style="7" customWidth="1"/>
    <col min="6403" max="6403" width="13.26953125" style="7" customWidth="1"/>
    <col min="6404" max="6404" width="45.1796875" style="7" customWidth="1"/>
    <col min="6405" max="6405" width="3.81640625" style="7" customWidth="1"/>
    <col min="6406" max="6406" width="7.1796875" style="7" customWidth="1"/>
    <col min="6407" max="6407" width="9.26953125" style="7" customWidth="1"/>
    <col min="6408" max="6408" width="10.54296875" style="7" customWidth="1"/>
    <col min="6409" max="6409" width="15.453125" style="7" customWidth="1"/>
    <col min="6410" max="6410" width="15.54296875" style="7" customWidth="1"/>
    <col min="6411" max="6411" width="14.54296875" style="7" customWidth="1"/>
    <col min="6412" max="6413" width="14" style="7" customWidth="1"/>
    <col min="6414" max="6414" width="14.54296875" style="7" customWidth="1"/>
    <col min="6415" max="6415" width="14.26953125" style="7" customWidth="1"/>
    <col min="6416" max="6416" width="16" style="7" customWidth="1"/>
    <col min="6417" max="6657" width="9" style="7"/>
    <col min="6658" max="6658" width="3.7265625" style="7" customWidth="1"/>
    <col min="6659" max="6659" width="13.26953125" style="7" customWidth="1"/>
    <col min="6660" max="6660" width="45.1796875" style="7" customWidth="1"/>
    <col min="6661" max="6661" width="3.81640625" style="7" customWidth="1"/>
    <col min="6662" max="6662" width="7.1796875" style="7" customWidth="1"/>
    <col min="6663" max="6663" width="9.26953125" style="7" customWidth="1"/>
    <col min="6664" max="6664" width="10.54296875" style="7" customWidth="1"/>
    <col min="6665" max="6665" width="15.453125" style="7" customWidth="1"/>
    <col min="6666" max="6666" width="15.54296875" style="7" customWidth="1"/>
    <col min="6667" max="6667" width="14.54296875" style="7" customWidth="1"/>
    <col min="6668" max="6669" width="14" style="7" customWidth="1"/>
    <col min="6670" max="6670" width="14.54296875" style="7" customWidth="1"/>
    <col min="6671" max="6671" width="14.26953125" style="7" customWidth="1"/>
    <col min="6672" max="6672" width="16" style="7" customWidth="1"/>
    <col min="6673" max="6913" width="9" style="7"/>
    <col min="6914" max="6914" width="3.7265625" style="7" customWidth="1"/>
    <col min="6915" max="6915" width="13.26953125" style="7" customWidth="1"/>
    <col min="6916" max="6916" width="45.1796875" style="7" customWidth="1"/>
    <col min="6917" max="6917" width="3.81640625" style="7" customWidth="1"/>
    <col min="6918" max="6918" width="7.1796875" style="7" customWidth="1"/>
    <col min="6919" max="6919" width="9.26953125" style="7" customWidth="1"/>
    <col min="6920" max="6920" width="10.54296875" style="7" customWidth="1"/>
    <col min="6921" max="6921" width="15.453125" style="7" customWidth="1"/>
    <col min="6922" max="6922" width="15.54296875" style="7" customWidth="1"/>
    <col min="6923" max="6923" width="14.54296875" style="7" customWidth="1"/>
    <col min="6924" max="6925" width="14" style="7" customWidth="1"/>
    <col min="6926" max="6926" width="14.54296875" style="7" customWidth="1"/>
    <col min="6927" max="6927" width="14.26953125" style="7" customWidth="1"/>
    <col min="6928" max="6928" width="16" style="7" customWidth="1"/>
    <col min="6929" max="7169" width="9" style="7"/>
    <col min="7170" max="7170" width="3.7265625" style="7" customWidth="1"/>
    <col min="7171" max="7171" width="13.26953125" style="7" customWidth="1"/>
    <col min="7172" max="7172" width="45.1796875" style="7" customWidth="1"/>
    <col min="7173" max="7173" width="3.81640625" style="7" customWidth="1"/>
    <col min="7174" max="7174" width="7.1796875" style="7" customWidth="1"/>
    <col min="7175" max="7175" width="9.26953125" style="7" customWidth="1"/>
    <col min="7176" max="7176" width="10.54296875" style="7" customWidth="1"/>
    <col min="7177" max="7177" width="15.453125" style="7" customWidth="1"/>
    <col min="7178" max="7178" width="15.54296875" style="7" customWidth="1"/>
    <col min="7179" max="7179" width="14.54296875" style="7" customWidth="1"/>
    <col min="7180" max="7181" width="14" style="7" customWidth="1"/>
    <col min="7182" max="7182" width="14.54296875" style="7" customWidth="1"/>
    <col min="7183" max="7183" width="14.26953125" style="7" customWidth="1"/>
    <col min="7184" max="7184" width="16" style="7" customWidth="1"/>
    <col min="7185" max="7425" width="9" style="7"/>
    <col min="7426" max="7426" width="3.7265625" style="7" customWidth="1"/>
    <col min="7427" max="7427" width="13.26953125" style="7" customWidth="1"/>
    <col min="7428" max="7428" width="45.1796875" style="7" customWidth="1"/>
    <col min="7429" max="7429" width="3.81640625" style="7" customWidth="1"/>
    <col min="7430" max="7430" width="7.1796875" style="7" customWidth="1"/>
    <col min="7431" max="7431" width="9.26953125" style="7" customWidth="1"/>
    <col min="7432" max="7432" width="10.54296875" style="7" customWidth="1"/>
    <col min="7433" max="7433" width="15.453125" style="7" customWidth="1"/>
    <col min="7434" max="7434" width="15.54296875" style="7" customWidth="1"/>
    <col min="7435" max="7435" width="14.54296875" style="7" customWidth="1"/>
    <col min="7436" max="7437" width="14" style="7" customWidth="1"/>
    <col min="7438" max="7438" width="14.54296875" style="7" customWidth="1"/>
    <col min="7439" max="7439" width="14.26953125" style="7" customWidth="1"/>
    <col min="7440" max="7440" width="16" style="7" customWidth="1"/>
    <col min="7441" max="7681" width="9" style="7"/>
    <col min="7682" max="7682" width="3.7265625" style="7" customWidth="1"/>
    <col min="7683" max="7683" width="13.26953125" style="7" customWidth="1"/>
    <col min="7684" max="7684" width="45.1796875" style="7" customWidth="1"/>
    <col min="7685" max="7685" width="3.81640625" style="7" customWidth="1"/>
    <col min="7686" max="7686" width="7.1796875" style="7" customWidth="1"/>
    <col min="7687" max="7687" width="9.26953125" style="7" customWidth="1"/>
    <col min="7688" max="7688" width="10.54296875" style="7" customWidth="1"/>
    <col min="7689" max="7689" width="15.453125" style="7" customWidth="1"/>
    <col min="7690" max="7690" width="15.54296875" style="7" customWidth="1"/>
    <col min="7691" max="7691" width="14.54296875" style="7" customWidth="1"/>
    <col min="7692" max="7693" width="14" style="7" customWidth="1"/>
    <col min="7694" max="7694" width="14.54296875" style="7" customWidth="1"/>
    <col min="7695" max="7695" width="14.26953125" style="7" customWidth="1"/>
    <col min="7696" max="7696" width="16" style="7" customWidth="1"/>
    <col min="7697" max="7937" width="9" style="7"/>
    <col min="7938" max="7938" width="3.7265625" style="7" customWidth="1"/>
    <col min="7939" max="7939" width="13.26953125" style="7" customWidth="1"/>
    <col min="7940" max="7940" width="45.1796875" style="7" customWidth="1"/>
    <col min="7941" max="7941" width="3.81640625" style="7" customWidth="1"/>
    <col min="7942" max="7942" width="7.1796875" style="7" customWidth="1"/>
    <col min="7943" max="7943" width="9.26953125" style="7" customWidth="1"/>
    <col min="7944" max="7944" width="10.54296875" style="7" customWidth="1"/>
    <col min="7945" max="7945" width="15.453125" style="7" customWidth="1"/>
    <col min="7946" max="7946" width="15.54296875" style="7" customWidth="1"/>
    <col min="7947" max="7947" width="14.54296875" style="7" customWidth="1"/>
    <col min="7948" max="7949" width="14" style="7" customWidth="1"/>
    <col min="7950" max="7950" width="14.54296875" style="7" customWidth="1"/>
    <col min="7951" max="7951" width="14.26953125" style="7" customWidth="1"/>
    <col min="7952" max="7952" width="16" style="7" customWidth="1"/>
    <col min="7953" max="8193" width="9" style="7"/>
    <col min="8194" max="8194" width="3.7265625" style="7" customWidth="1"/>
    <col min="8195" max="8195" width="13.26953125" style="7" customWidth="1"/>
    <col min="8196" max="8196" width="45.1796875" style="7" customWidth="1"/>
    <col min="8197" max="8197" width="3.81640625" style="7" customWidth="1"/>
    <col min="8198" max="8198" width="7.1796875" style="7" customWidth="1"/>
    <col min="8199" max="8199" width="9.26953125" style="7" customWidth="1"/>
    <col min="8200" max="8200" width="10.54296875" style="7" customWidth="1"/>
    <col min="8201" max="8201" width="15.453125" style="7" customWidth="1"/>
    <col min="8202" max="8202" width="15.54296875" style="7" customWidth="1"/>
    <col min="8203" max="8203" width="14.54296875" style="7" customWidth="1"/>
    <col min="8204" max="8205" width="14" style="7" customWidth="1"/>
    <col min="8206" max="8206" width="14.54296875" style="7" customWidth="1"/>
    <col min="8207" max="8207" width="14.26953125" style="7" customWidth="1"/>
    <col min="8208" max="8208" width="16" style="7" customWidth="1"/>
    <col min="8209" max="8449" width="9" style="7"/>
    <col min="8450" max="8450" width="3.7265625" style="7" customWidth="1"/>
    <col min="8451" max="8451" width="13.26953125" style="7" customWidth="1"/>
    <col min="8452" max="8452" width="45.1796875" style="7" customWidth="1"/>
    <col min="8453" max="8453" width="3.81640625" style="7" customWidth="1"/>
    <col min="8454" max="8454" width="7.1796875" style="7" customWidth="1"/>
    <col min="8455" max="8455" width="9.26953125" style="7" customWidth="1"/>
    <col min="8456" max="8456" width="10.54296875" style="7" customWidth="1"/>
    <col min="8457" max="8457" width="15.453125" style="7" customWidth="1"/>
    <col min="8458" max="8458" width="15.54296875" style="7" customWidth="1"/>
    <col min="8459" max="8459" width="14.54296875" style="7" customWidth="1"/>
    <col min="8460" max="8461" width="14" style="7" customWidth="1"/>
    <col min="8462" max="8462" width="14.54296875" style="7" customWidth="1"/>
    <col min="8463" max="8463" width="14.26953125" style="7" customWidth="1"/>
    <col min="8464" max="8464" width="16" style="7" customWidth="1"/>
    <col min="8465" max="8705" width="9" style="7"/>
    <col min="8706" max="8706" width="3.7265625" style="7" customWidth="1"/>
    <col min="8707" max="8707" width="13.26953125" style="7" customWidth="1"/>
    <col min="8708" max="8708" width="45.1796875" style="7" customWidth="1"/>
    <col min="8709" max="8709" width="3.81640625" style="7" customWidth="1"/>
    <col min="8710" max="8710" width="7.1796875" style="7" customWidth="1"/>
    <col min="8711" max="8711" width="9.26953125" style="7" customWidth="1"/>
    <col min="8712" max="8712" width="10.54296875" style="7" customWidth="1"/>
    <col min="8713" max="8713" width="15.453125" style="7" customWidth="1"/>
    <col min="8714" max="8714" width="15.54296875" style="7" customWidth="1"/>
    <col min="8715" max="8715" width="14.54296875" style="7" customWidth="1"/>
    <col min="8716" max="8717" width="14" style="7" customWidth="1"/>
    <col min="8718" max="8718" width="14.54296875" style="7" customWidth="1"/>
    <col min="8719" max="8719" width="14.26953125" style="7" customWidth="1"/>
    <col min="8720" max="8720" width="16" style="7" customWidth="1"/>
    <col min="8721" max="8961" width="9" style="7"/>
    <col min="8962" max="8962" width="3.7265625" style="7" customWidth="1"/>
    <col min="8963" max="8963" width="13.26953125" style="7" customWidth="1"/>
    <col min="8964" max="8964" width="45.1796875" style="7" customWidth="1"/>
    <col min="8965" max="8965" width="3.81640625" style="7" customWidth="1"/>
    <col min="8966" max="8966" width="7.1796875" style="7" customWidth="1"/>
    <col min="8967" max="8967" width="9.26953125" style="7" customWidth="1"/>
    <col min="8968" max="8968" width="10.54296875" style="7" customWidth="1"/>
    <col min="8969" max="8969" width="15.453125" style="7" customWidth="1"/>
    <col min="8970" max="8970" width="15.54296875" style="7" customWidth="1"/>
    <col min="8971" max="8971" width="14.54296875" style="7" customWidth="1"/>
    <col min="8972" max="8973" width="14" style="7" customWidth="1"/>
    <col min="8974" max="8974" width="14.54296875" style="7" customWidth="1"/>
    <col min="8975" max="8975" width="14.26953125" style="7" customWidth="1"/>
    <col min="8976" max="8976" width="16" style="7" customWidth="1"/>
    <col min="8977" max="9217" width="9" style="7"/>
    <col min="9218" max="9218" width="3.7265625" style="7" customWidth="1"/>
    <col min="9219" max="9219" width="13.26953125" style="7" customWidth="1"/>
    <col min="9220" max="9220" width="45.1796875" style="7" customWidth="1"/>
    <col min="9221" max="9221" width="3.81640625" style="7" customWidth="1"/>
    <col min="9222" max="9222" width="7.1796875" style="7" customWidth="1"/>
    <col min="9223" max="9223" width="9.26953125" style="7" customWidth="1"/>
    <col min="9224" max="9224" width="10.54296875" style="7" customWidth="1"/>
    <col min="9225" max="9225" width="15.453125" style="7" customWidth="1"/>
    <col min="9226" max="9226" width="15.54296875" style="7" customWidth="1"/>
    <col min="9227" max="9227" width="14.54296875" style="7" customWidth="1"/>
    <col min="9228" max="9229" width="14" style="7" customWidth="1"/>
    <col min="9230" max="9230" width="14.54296875" style="7" customWidth="1"/>
    <col min="9231" max="9231" width="14.26953125" style="7" customWidth="1"/>
    <col min="9232" max="9232" width="16" style="7" customWidth="1"/>
    <col min="9233" max="9473" width="9" style="7"/>
    <col min="9474" max="9474" width="3.7265625" style="7" customWidth="1"/>
    <col min="9475" max="9475" width="13.26953125" style="7" customWidth="1"/>
    <col min="9476" max="9476" width="45.1796875" style="7" customWidth="1"/>
    <col min="9477" max="9477" width="3.81640625" style="7" customWidth="1"/>
    <col min="9478" max="9478" width="7.1796875" style="7" customWidth="1"/>
    <col min="9479" max="9479" width="9.26953125" style="7" customWidth="1"/>
    <col min="9480" max="9480" width="10.54296875" style="7" customWidth="1"/>
    <col min="9481" max="9481" width="15.453125" style="7" customWidth="1"/>
    <col min="9482" max="9482" width="15.54296875" style="7" customWidth="1"/>
    <col min="9483" max="9483" width="14.54296875" style="7" customWidth="1"/>
    <col min="9484" max="9485" width="14" style="7" customWidth="1"/>
    <col min="9486" max="9486" width="14.54296875" style="7" customWidth="1"/>
    <col min="9487" max="9487" width="14.26953125" style="7" customWidth="1"/>
    <col min="9488" max="9488" width="16" style="7" customWidth="1"/>
    <col min="9489" max="9729" width="9" style="7"/>
    <col min="9730" max="9730" width="3.7265625" style="7" customWidth="1"/>
    <col min="9731" max="9731" width="13.26953125" style="7" customWidth="1"/>
    <col min="9732" max="9732" width="45.1796875" style="7" customWidth="1"/>
    <col min="9733" max="9733" width="3.81640625" style="7" customWidth="1"/>
    <col min="9734" max="9734" width="7.1796875" style="7" customWidth="1"/>
    <col min="9735" max="9735" width="9.26953125" style="7" customWidth="1"/>
    <col min="9736" max="9736" width="10.54296875" style="7" customWidth="1"/>
    <col min="9737" max="9737" width="15.453125" style="7" customWidth="1"/>
    <col min="9738" max="9738" width="15.54296875" style="7" customWidth="1"/>
    <col min="9739" max="9739" width="14.54296875" style="7" customWidth="1"/>
    <col min="9740" max="9741" width="14" style="7" customWidth="1"/>
    <col min="9742" max="9742" width="14.54296875" style="7" customWidth="1"/>
    <col min="9743" max="9743" width="14.26953125" style="7" customWidth="1"/>
    <col min="9744" max="9744" width="16" style="7" customWidth="1"/>
    <col min="9745" max="9985" width="9" style="7"/>
    <col min="9986" max="9986" width="3.7265625" style="7" customWidth="1"/>
    <col min="9987" max="9987" width="13.26953125" style="7" customWidth="1"/>
    <col min="9988" max="9988" width="45.1796875" style="7" customWidth="1"/>
    <col min="9989" max="9989" width="3.81640625" style="7" customWidth="1"/>
    <col min="9990" max="9990" width="7.1796875" style="7" customWidth="1"/>
    <col min="9991" max="9991" width="9.26953125" style="7" customWidth="1"/>
    <col min="9992" max="9992" width="10.54296875" style="7" customWidth="1"/>
    <col min="9993" max="9993" width="15.453125" style="7" customWidth="1"/>
    <col min="9994" max="9994" width="15.54296875" style="7" customWidth="1"/>
    <col min="9995" max="9995" width="14.54296875" style="7" customWidth="1"/>
    <col min="9996" max="9997" width="14" style="7" customWidth="1"/>
    <col min="9998" max="9998" width="14.54296875" style="7" customWidth="1"/>
    <col min="9999" max="9999" width="14.26953125" style="7" customWidth="1"/>
    <col min="10000" max="10000" width="16" style="7" customWidth="1"/>
    <col min="10001" max="10241" width="9" style="7"/>
    <col min="10242" max="10242" width="3.7265625" style="7" customWidth="1"/>
    <col min="10243" max="10243" width="13.26953125" style="7" customWidth="1"/>
    <col min="10244" max="10244" width="45.1796875" style="7" customWidth="1"/>
    <col min="10245" max="10245" width="3.81640625" style="7" customWidth="1"/>
    <col min="10246" max="10246" width="7.1796875" style="7" customWidth="1"/>
    <col min="10247" max="10247" width="9.26953125" style="7" customWidth="1"/>
    <col min="10248" max="10248" width="10.54296875" style="7" customWidth="1"/>
    <col min="10249" max="10249" width="15.453125" style="7" customWidth="1"/>
    <col min="10250" max="10250" width="15.54296875" style="7" customWidth="1"/>
    <col min="10251" max="10251" width="14.54296875" style="7" customWidth="1"/>
    <col min="10252" max="10253" width="14" style="7" customWidth="1"/>
    <col min="10254" max="10254" width="14.54296875" style="7" customWidth="1"/>
    <col min="10255" max="10255" width="14.26953125" style="7" customWidth="1"/>
    <col min="10256" max="10256" width="16" style="7" customWidth="1"/>
    <col min="10257" max="10497" width="9" style="7"/>
    <col min="10498" max="10498" width="3.7265625" style="7" customWidth="1"/>
    <col min="10499" max="10499" width="13.26953125" style="7" customWidth="1"/>
    <col min="10500" max="10500" width="45.1796875" style="7" customWidth="1"/>
    <col min="10501" max="10501" width="3.81640625" style="7" customWidth="1"/>
    <col min="10502" max="10502" width="7.1796875" style="7" customWidth="1"/>
    <col min="10503" max="10503" width="9.26953125" style="7" customWidth="1"/>
    <col min="10504" max="10504" width="10.54296875" style="7" customWidth="1"/>
    <col min="10505" max="10505" width="15.453125" style="7" customWidth="1"/>
    <col min="10506" max="10506" width="15.54296875" style="7" customWidth="1"/>
    <col min="10507" max="10507" width="14.54296875" style="7" customWidth="1"/>
    <col min="10508" max="10509" width="14" style="7" customWidth="1"/>
    <col min="10510" max="10510" width="14.54296875" style="7" customWidth="1"/>
    <col min="10511" max="10511" width="14.26953125" style="7" customWidth="1"/>
    <col min="10512" max="10512" width="16" style="7" customWidth="1"/>
    <col min="10513" max="10753" width="9" style="7"/>
    <col min="10754" max="10754" width="3.7265625" style="7" customWidth="1"/>
    <col min="10755" max="10755" width="13.26953125" style="7" customWidth="1"/>
    <col min="10756" max="10756" width="45.1796875" style="7" customWidth="1"/>
    <col min="10757" max="10757" width="3.81640625" style="7" customWidth="1"/>
    <col min="10758" max="10758" width="7.1796875" style="7" customWidth="1"/>
    <col min="10759" max="10759" width="9.26953125" style="7" customWidth="1"/>
    <col min="10760" max="10760" width="10.54296875" style="7" customWidth="1"/>
    <col min="10761" max="10761" width="15.453125" style="7" customWidth="1"/>
    <col min="10762" max="10762" width="15.54296875" style="7" customWidth="1"/>
    <col min="10763" max="10763" width="14.54296875" style="7" customWidth="1"/>
    <col min="10764" max="10765" width="14" style="7" customWidth="1"/>
    <col min="10766" max="10766" width="14.54296875" style="7" customWidth="1"/>
    <col min="10767" max="10767" width="14.26953125" style="7" customWidth="1"/>
    <col min="10768" max="10768" width="16" style="7" customWidth="1"/>
    <col min="10769" max="11009" width="9" style="7"/>
    <col min="11010" max="11010" width="3.7265625" style="7" customWidth="1"/>
    <col min="11011" max="11011" width="13.26953125" style="7" customWidth="1"/>
    <col min="11012" max="11012" width="45.1796875" style="7" customWidth="1"/>
    <col min="11013" max="11013" width="3.81640625" style="7" customWidth="1"/>
    <col min="11014" max="11014" width="7.1796875" style="7" customWidth="1"/>
    <col min="11015" max="11015" width="9.26953125" style="7" customWidth="1"/>
    <col min="11016" max="11016" width="10.54296875" style="7" customWidth="1"/>
    <col min="11017" max="11017" width="15.453125" style="7" customWidth="1"/>
    <col min="11018" max="11018" width="15.54296875" style="7" customWidth="1"/>
    <col min="11019" max="11019" width="14.54296875" style="7" customWidth="1"/>
    <col min="11020" max="11021" width="14" style="7" customWidth="1"/>
    <col min="11022" max="11022" width="14.54296875" style="7" customWidth="1"/>
    <col min="11023" max="11023" width="14.26953125" style="7" customWidth="1"/>
    <col min="11024" max="11024" width="16" style="7" customWidth="1"/>
    <col min="11025" max="11265" width="9" style="7"/>
    <col min="11266" max="11266" width="3.7265625" style="7" customWidth="1"/>
    <col min="11267" max="11267" width="13.26953125" style="7" customWidth="1"/>
    <col min="11268" max="11268" width="45.1796875" style="7" customWidth="1"/>
    <col min="11269" max="11269" width="3.81640625" style="7" customWidth="1"/>
    <col min="11270" max="11270" width="7.1796875" style="7" customWidth="1"/>
    <col min="11271" max="11271" width="9.26953125" style="7" customWidth="1"/>
    <col min="11272" max="11272" width="10.54296875" style="7" customWidth="1"/>
    <col min="11273" max="11273" width="15.453125" style="7" customWidth="1"/>
    <col min="11274" max="11274" width="15.54296875" style="7" customWidth="1"/>
    <col min="11275" max="11275" width="14.54296875" style="7" customWidth="1"/>
    <col min="11276" max="11277" width="14" style="7" customWidth="1"/>
    <col min="11278" max="11278" width="14.54296875" style="7" customWidth="1"/>
    <col min="11279" max="11279" width="14.26953125" style="7" customWidth="1"/>
    <col min="11280" max="11280" width="16" style="7" customWidth="1"/>
    <col min="11281" max="11521" width="9" style="7"/>
    <col min="11522" max="11522" width="3.7265625" style="7" customWidth="1"/>
    <col min="11523" max="11523" width="13.26953125" style="7" customWidth="1"/>
    <col min="11524" max="11524" width="45.1796875" style="7" customWidth="1"/>
    <col min="11525" max="11525" width="3.81640625" style="7" customWidth="1"/>
    <col min="11526" max="11526" width="7.1796875" style="7" customWidth="1"/>
    <col min="11527" max="11527" width="9.26953125" style="7" customWidth="1"/>
    <col min="11528" max="11528" width="10.54296875" style="7" customWidth="1"/>
    <col min="11529" max="11529" width="15.453125" style="7" customWidth="1"/>
    <col min="11530" max="11530" width="15.54296875" style="7" customWidth="1"/>
    <col min="11531" max="11531" width="14.54296875" style="7" customWidth="1"/>
    <col min="11532" max="11533" width="14" style="7" customWidth="1"/>
    <col min="11534" max="11534" width="14.54296875" style="7" customWidth="1"/>
    <col min="11535" max="11535" width="14.26953125" style="7" customWidth="1"/>
    <col min="11536" max="11536" width="16" style="7" customWidth="1"/>
    <col min="11537" max="11777" width="9" style="7"/>
    <col min="11778" max="11778" width="3.7265625" style="7" customWidth="1"/>
    <col min="11779" max="11779" width="13.26953125" style="7" customWidth="1"/>
    <col min="11780" max="11780" width="45.1796875" style="7" customWidth="1"/>
    <col min="11781" max="11781" width="3.81640625" style="7" customWidth="1"/>
    <col min="11782" max="11782" width="7.1796875" style="7" customWidth="1"/>
    <col min="11783" max="11783" width="9.26953125" style="7" customWidth="1"/>
    <col min="11784" max="11784" width="10.54296875" style="7" customWidth="1"/>
    <col min="11785" max="11785" width="15.453125" style="7" customWidth="1"/>
    <col min="11786" max="11786" width="15.54296875" style="7" customWidth="1"/>
    <col min="11787" max="11787" width="14.54296875" style="7" customWidth="1"/>
    <col min="11788" max="11789" width="14" style="7" customWidth="1"/>
    <col min="11790" max="11790" width="14.54296875" style="7" customWidth="1"/>
    <col min="11791" max="11791" width="14.26953125" style="7" customWidth="1"/>
    <col min="11792" max="11792" width="16" style="7" customWidth="1"/>
    <col min="11793" max="12033" width="9" style="7"/>
    <col min="12034" max="12034" width="3.7265625" style="7" customWidth="1"/>
    <col min="12035" max="12035" width="13.26953125" style="7" customWidth="1"/>
    <col min="12036" max="12036" width="45.1796875" style="7" customWidth="1"/>
    <col min="12037" max="12037" width="3.81640625" style="7" customWidth="1"/>
    <col min="12038" max="12038" width="7.1796875" style="7" customWidth="1"/>
    <col min="12039" max="12039" width="9.26953125" style="7" customWidth="1"/>
    <col min="12040" max="12040" width="10.54296875" style="7" customWidth="1"/>
    <col min="12041" max="12041" width="15.453125" style="7" customWidth="1"/>
    <col min="12042" max="12042" width="15.54296875" style="7" customWidth="1"/>
    <col min="12043" max="12043" width="14.54296875" style="7" customWidth="1"/>
    <col min="12044" max="12045" width="14" style="7" customWidth="1"/>
    <col min="12046" max="12046" width="14.54296875" style="7" customWidth="1"/>
    <col min="12047" max="12047" width="14.26953125" style="7" customWidth="1"/>
    <col min="12048" max="12048" width="16" style="7" customWidth="1"/>
    <col min="12049" max="12289" width="9" style="7"/>
    <col min="12290" max="12290" width="3.7265625" style="7" customWidth="1"/>
    <col min="12291" max="12291" width="13.26953125" style="7" customWidth="1"/>
    <col min="12292" max="12292" width="45.1796875" style="7" customWidth="1"/>
    <col min="12293" max="12293" width="3.81640625" style="7" customWidth="1"/>
    <col min="12294" max="12294" width="7.1796875" style="7" customWidth="1"/>
    <col min="12295" max="12295" width="9.26953125" style="7" customWidth="1"/>
    <col min="12296" max="12296" width="10.54296875" style="7" customWidth="1"/>
    <col min="12297" max="12297" width="15.453125" style="7" customWidth="1"/>
    <col min="12298" max="12298" width="15.54296875" style="7" customWidth="1"/>
    <col min="12299" max="12299" width="14.54296875" style="7" customWidth="1"/>
    <col min="12300" max="12301" width="14" style="7" customWidth="1"/>
    <col min="12302" max="12302" width="14.54296875" style="7" customWidth="1"/>
    <col min="12303" max="12303" width="14.26953125" style="7" customWidth="1"/>
    <col min="12304" max="12304" width="16" style="7" customWidth="1"/>
    <col min="12305" max="12545" width="9" style="7"/>
    <col min="12546" max="12546" width="3.7265625" style="7" customWidth="1"/>
    <col min="12547" max="12547" width="13.26953125" style="7" customWidth="1"/>
    <col min="12548" max="12548" width="45.1796875" style="7" customWidth="1"/>
    <col min="12549" max="12549" width="3.81640625" style="7" customWidth="1"/>
    <col min="12550" max="12550" width="7.1796875" style="7" customWidth="1"/>
    <col min="12551" max="12551" width="9.26953125" style="7" customWidth="1"/>
    <col min="12552" max="12552" width="10.54296875" style="7" customWidth="1"/>
    <col min="12553" max="12553" width="15.453125" style="7" customWidth="1"/>
    <col min="12554" max="12554" width="15.54296875" style="7" customWidth="1"/>
    <col min="12555" max="12555" width="14.54296875" style="7" customWidth="1"/>
    <col min="12556" max="12557" width="14" style="7" customWidth="1"/>
    <col min="12558" max="12558" width="14.54296875" style="7" customWidth="1"/>
    <col min="12559" max="12559" width="14.26953125" style="7" customWidth="1"/>
    <col min="12560" max="12560" width="16" style="7" customWidth="1"/>
    <col min="12561" max="12801" width="9" style="7"/>
    <col min="12802" max="12802" width="3.7265625" style="7" customWidth="1"/>
    <col min="12803" max="12803" width="13.26953125" style="7" customWidth="1"/>
    <col min="12804" max="12804" width="45.1796875" style="7" customWidth="1"/>
    <col min="12805" max="12805" width="3.81640625" style="7" customWidth="1"/>
    <col min="12806" max="12806" width="7.1796875" style="7" customWidth="1"/>
    <col min="12807" max="12807" width="9.26953125" style="7" customWidth="1"/>
    <col min="12808" max="12808" width="10.54296875" style="7" customWidth="1"/>
    <col min="12809" max="12809" width="15.453125" style="7" customWidth="1"/>
    <col min="12810" max="12810" width="15.54296875" style="7" customWidth="1"/>
    <col min="12811" max="12811" width="14.54296875" style="7" customWidth="1"/>
    <col min="12812" max="12813" width="14" style="7" customWidth="1"/>
    <col min="12814" max="12814" width="14.54296875" style="7" customWidth="1"/>
    <col min="12815" max="12815" width="14.26953125" style="7" customWidth="1"/>
    <col min="12816" max="12816" width="16" style="7" customWidth="1"/>
    <col min="12817" max="13057" width="9" style="7"/>
    <col min="13058" max="13058" width="3.7265625" style="7" customWidth="1"/>
    <col min="13059" max="13059" width="13.26953125" style="7" customWidth="1"/>
    <col min="13060" max="13060" width="45.1796875" style="7" customWidth="1"/>
    <col min="13061" max="13061" width="3.81640625" style="7" customWidth="1"/>
    <col min="13062" max="13062" width="7.1796875" style="7" customWidth="1"/>
    <col min="13063" max="13063" width="9.26953125" style="7" customWidth="1"/>
    <col min="13064" max="13064" width="10.54296875" style="7" customWidth="1"/>
    <col min="13065" max="13065" width="15.453125" style="7" customWidth="1"/>
    <col min="13066" max="13066" width="15.54296875" style="7" customWidth="1"/>
    <col min="13067" max="13067" width="14.54296875" style="7" customWidth="1"/>
    <col min="13068" max="13069" width="14" style="7" customWidth="1"/>
    <col min="13070" max="13070" width="14.54296875" style="7" customWidth="1"/>
    <col min="13071" max="13071" width="14.26953125" style="7" customWidth="1"/>
    <col min="13072" max="13072" width="16" style="7" customWidth="1"/>
    <col min="13073" max="13313" width="9" style="7"/>
    <col min="13314" max="13314" width="3.7265625" style="7" customWidth="1"/>
    <col min="13315" max="13315" width="13.26953125" style="7" customWidth="1"/>
    <col min="13316" max="13316" width="45.1796875" style="7" customWidth="1"/>
    <col min="13317" max="13317" width="3.81640625" style="7" customWidth="1"/>
    <col min="13318" max="13318" width="7.1796875" style="7" customWidth="1"/>
    <col min="13319" max="13319" width="9.26953125" style="7" customWidth="1"/>
    <col min="13320" max="13320" width="10.54296875" style="7" customWidth="1"/>
    <col min="13321" max="13321" width="15.453125" style="7" customWidth="1"/>
    <col min="13322" max="13322" width="15.54296875" style="7" customWidth="1"/>
    <col min="13323" max="13323" width="14.54296875" style="7" customWidth="1"/>
    <col min="13324" max="13325" width="14" style="7" customWidth="1"/>
    <col min="13326" max="13326" width="14.54296875" style="7" customWidth="1"/>
    <col min="13327" max="13327" width="14.26953125" style="7" customWidth="1"/>
    <col min="13328" max="13328" width="16" style="7" customWidth="1"/>
    <col min="13329" max="13569" width="9" style="7"/>
    <col min="13570" max="13570" width="3.7265625" style="7" customWidth="1"/>
    <col min="13571" max="13571" width="13.26953125" style="7" customWidth="1"/>
    <col min="13572" max="13572" width="45.1796875" style="7" customWidth="1"/>
    <col min="13573" max="13573" width="3.81640625" style="7" customWidth="1"/>
    <col min="13574" max="13574" width="7.1796875" style="7" customWidth="1"/>
    <col min="13575" max="13575" width="9.26953125" style="7" customWidth="1"/>
    <col min="13576" max="13576" width="10.54296875" style="7" customWidth="1"/>
    <col min="13577" max="13577" width="15.453125" style="7" customWidth="1"/>
    <col min="13578" max="13578" width="15.54296875" style="7" customWidth="1"/>
    <col min="13579" max="13579" width="14.54296875" style="7" customWidth="1"/>
    <col min="13580" max="13581" width="14" style="7" customWidth="1"/>
    <col min="13582" max="13582" width="14.54296875" style="7" customWidth="1"/>
    <col min="13583" max="13583" width="14.26953125" style="7" customWidth="1"/>
    <col min="13584" max="13584" width="16" style="7" customWidth="1"/>
    <col min="13585" max="13825" width="9" style="7"/>
    <col min="13826" max="13826" width="3.7265625" style="7" customWidth="1"/>
    <col min="13827" max="13827" width="13.26953125" style="7" customWidth="1"/>
    <col min="13828" max="13828" width="45.1796875" style="7" customWidth="1"/>
    <col min="13829" max="13829" width="3.81640625" style="7" customWidth="1"/>
    <col min="13830" max="13830" width="7.1796875" style="7" customWidth="1"/>
    <col min="13831" max="13831" width="9.26953125" style="7" customWidth="1"/>
    <col min="13832" max="13832" width="10.54296875" style="7" customWidth="1"/>
    <col min="13833" max="13833" width="15.453125" style="7" customWidth="1"/>
    <col min="13834" max="13834" width="15.54296875" style="7" customWidth="1"/>
    <col min="13835" max="13835" width="14.54296875" style="7" customWidth="1"/>
    <col min="13836" max="13837" width="14" style="7" customWidth="1"/>
    <col min="13838" max="13838" width="14.54296875" style="7" customWidth="1"/>
    <col min="13839" max="13839" width="14.26953125" style="7" customWidth="1"/>
    <col min="13840" max="13840" width="16" style="7" customWidth="1"/>
    <col min="13841" max="14081" width="9" style="7"/>
    <col min="14082" max="14082" width="3.7265625" style="7" customWidth="1"/>
    <col min="14083" max="14083" width="13.26953125" style="7" customWidth="1"/>
    <col min="14084" max="14084" width="45.1796875" style="7" customWidth="1"/>
    <col min="14085" max="14085" width="3.81640625" style="7" customWidth="1"/>
    <col min="14086" max="14086" width="7.1796875" style="7" customWidth="1"/>
    <col min="14087" max="14087" width="9.26953125" style="7" customWidth="1"/>
    <col min="14088" max="14088" width="10.54296875" style="7" customWidth="1"/>
    <col min="14089" max="14089" width="15.453125" style="7" customWidth="1"/>
    <col min="14090" max="14090" width="15.54296875" style="7" customWidth="1"/>
    <col min="14091" max="14091" width="14.54296875" style="7" customWidth="1"/>
    <col min="14092" max="14093" width="14" style="7" customWidth="1"/>
    <col min="14094" max="14094" width="14.54296875" style="7" customWidth="1"/>
    <col min="14095" max="14095" width="14.26953125" style="7" customWidth="1"/>
    <col min="14096" max="14096" width="16" style="7" customWidth="1"/>
    <col min="14097" max="14337" width="9" style="7"/>
    <col min="14338" max="14338" width="3.7265625" style="7" customWidth="1"/>
    <col min="14339" max="14339" width="13.26953125" style="7" customWidth="1"/>
    <col min="14340" max="14340" width="45.1796875" style="7" customWidth="1"/>
    <col min="14341" max="14341" width="3.81640625" style="7" customWidth="1"/>
    <col min="14342" max="14342" width="7.1796875" style="7" customWidth="1"/>
    <col min="14343" max="14343" width="9.26953125" style="7" customWidth="1"/>
    <col min="14344" max="14344" width="10.54296875" style="7" customWidth="1"/>
    <col min="14345" max="14345" width="15.453125" style="7" customWidth="1"/>
    <col min="14346" max="14346" width="15.54296875" style="7" customWidth="1"/>
    <col min="14347" max="14347" width="14.54296875" style="7" customWidth="1"/>
    <col min="14348" max="14349" width="14" style="7" customWidth="1"/>
    <col min="14350" max="14350" width="14.54296875" style="7" customWidth="1"/>
    <col min="14351" max="14351" width="14.26953125" style="7" customWidth="1"/>
    <col min="14352" max="14352" width="16" style="7" customWidth="1"/>
    <col min="14353" max="14593" width="9" style="7"/>
    <col min="14594" max="14594" width="3.7265625" style="7" customWidth="1"/>
    <col min="14595" max="14595" width="13.26953125" style="7" customWidth="1"/>
    <col min="14596" max="14596" width="45.1796875" style="7" customWidth="1"/>
    <col min="14597" max="14597" width="3.81640625" style="7" customWidth="1"/>
    <col min="14598" max="14598" width="7.1796875" style="7" customWidth="1"/>
    <col min="14599" max="14599" width="9.26953125" style="7" customWidth="1"/>
    <col min="14600" max="14600" width="10.54296875" style="7" customWidth="1"/>
    <col min="14601" max="14601" width="15.453125" style="7" customWidth="1"/>
    <col min="14602" max="14602" width="15.54296875" style="7" customWidth="1"/>
    <col min="14603" max="14603" width="14.54296875" style="7" customWidth="1"/>
    <col min="14604" max="14605" width="14" style="7" customWidth="1"/>
    <col min="14606" max="14606" width="14.54296875" style="7" customWidth="1"/>
    <col min="14607" max="14607" width="14.26953125" style="7" customWidth="1"/>
    <col min="14608" max="14608" width="16" style="7" customWidth="1"/>
    <col min="14609" max="14849" width="9" style="7"/>
    <col min="14850" max="14850" width="3.7265625" style="7" customWidth="1"/>
    <col min="14851" max="14851" width="13.26953125" style="7" customWidth="1"/>
    <col min="14852" max="14852" width="45.1796875" style="7" customWidth="1"/>
    <col min="14853" max="14853" width="3.81640625" style="7" customWidth="1"/>
    <col min="14854" max="14854" width="7.1796875" style="7" customWidth="1"/>
    <col min="14855" max="14855" width="9.26953125" style="7" customWidth="1"/>
    <col min="14856" max="14856" width="10.54296875" style="7" customWidth="1"/>
    <col min="14857" max="14857" width="15.453125" style="7" customWidth="1"/>
    <col min="14858" max="14858" width="15.54296875" style="7" customWidth="1"/>
    <col min="14859" max="14859" width="14.54296875" style="7" customWidth="1"/>
    <col min="14860" max="14861" width="14" style="7" customWidth="1"/>
    <col min="14862" max="14862" width="14.54296875" style="7" customWidth="1"/>
    <col min="14863" max="14863" width="14.26953125" style="7" customWidth="1"/>
    <col min="14864" max="14864" width="16" style="7" customWidth="1"/>
    <col min="14865" max="15105" width="9" style="7"/>
    <col min="15106" max="15106" width="3.7265625" style="7" customWidth="1"/>
    <col min="15107" max="15107" width="13.26953125" style="7" customWidth="1"/>
    <col min="15108" max="15108" width="45.1796875" style="7" customWidth="1"/>
    <col min="15109" max="15109" width="3.81640625" style="7" customWidth="1"/>
    <col min="15110" max="15110" width="7.1796875" style="7" customWidth="1"/>
    <col min="15111" max="15111" width="9.26953125" style="7" customWidth="1"/>
    <col min="15112" max="15112" width="10.54296875" style="7" customWidth="1"/>
    <col min="15113" max="15113" width="15.453125" style="7" customWidth="1"/>
    <col min="15114" max="15114" width="15.54296875" style="7" customWidth="1"/>
    <col min="15115" max="15115" width="14.54296875" style="7" customWidth="1"/>
    <col min="15116" max="15117" width="14" style="7" customWidth="1"/>
    <col min="15118" max="15118" width="14.54296875" style="7" customWidth="1"/>
    <col min="15119" max="15119" width="14.26953125" style="7" customWidth="1"/>
    <col min="15120" max="15120" width="16" style="7" customWidth="1"/>
    <col min="15121" max="15361" width="9" style="7"/>
    <col min="15362" max="15362" width="3.7265625" style="7" customWidth="1"/>
    <col min="15363" max="15363" width="13.26953125" style="7" customWidth="1"/>
    <col min="15364" max="15364" width="45.1796875" style="7" customWidth="1"/>
    <col min="15365" max="15365" width="3.81640625" style="7" customWidth="1"/>
    <col min="15366" max="15366" width="7.1796875" style="7" customWidth="1"/>
    <col min="15367" max="15367" width="9.26953125" style="7" customWidth="1"/>
    <col min="15368" max="15368" width="10.54296875" style="7" customWidth="1"/>
    <col min="15369" max="15369" width="15.453125" style="7" customWidth="1"/>
    <col min="15370" max="15370" width="15.54296875" style="7" customWidth="1"/>
    <col min="15371" max="15371" width="14.54296875" style="7" customWidth="1"/>
    <col min="15372" max="15373" width="14" style="7" customWidth="1"/>
    <col min="15374" max="15374" width="14.54296875" style="7" customWidth="1"/>
    <col min="15375" max="15375" width="14.26953125" style="7" customWidth="1"/>
    <col min="15376" max="15376" width="16" style="7" customWidth="1"/>
    <col min="15377" max="15617" width="9" style="7"/>
    <col min="15618" max="15618" width="3.7265625" style="7" customWidth="1"/>
    <col min="15619" max="15619" width="13.26953125" style="7" customWidth="1"/>
    <col min="15620" max="15620" width="45.1796875" style="7" customWidth="1"/>
    <col min="15621" max="15621" width="3.81640625" style="7" customWidth="1"/>
    <col min="15622" max="15622" width="7.1796875" style="7" customWidth="1"/>
    <col min="15623" max="15623" width="9.26953125" style="7" customWidth="1"/>
    <col min="15624" max="15624" width="10.54296875" style="7" customWidth="1"/>
    <col min="15625" max="15625" width="15.453125" style="7" customWidth="1"/>
    <col min="15626" max="15626" width="15.54296875" style="7" customWidth="1"/>
    <col min="15627" max="15627" width="14.54296875" style="7" customWidth="1"/>
    <col min="15628" max="15629" width="14" style="7" customWidth="1"/>
    <col min="15630" max="15630" width="14.54296875" style="7" customWidth="1"/>
    <col min="15631" max="15631" width="14.26953125" style="7" customWidth="1"/>
    <col min="15632" max="15632" width="16" style="7" customWidth="1"/>
    <col min="15633" max="15873" width="9" style="7"/>
    <col min="15874" max="15874" width="3.7265625" style="7" customWidth="1"/>
    <col min="15875" max="15875" width="13.26953125" style="7" customWidth="1"/>
    <col min="15876" max="15876" width="45.1796875" style="7" customWidth="1"/>
    <col min="15877" max="15877" width="3.81640625" style="7" customWidth="1"/>
    <col min="15878" max="15878" width="7.1796875" style="7" customWidth="1"/>
    <col min="15879" max="15879" width="9.26953125" style="7" customWidth="1"/>
    <col min="15880" max="15880" width="10.54296875" style="7" customWidth="1"/>
    <col min="15881" max="15881" width="15.453125" style="7" customWidth="1"/>
    <col min="15882" max="15882" width="15.54296875" style="7" customWidth="1"/>
    <col min="15883" max="15883" width="14.54296875" style="7" customWidth="1"/>
    <col min="15884" max="15885" width="14" style="7" customWidth="1"/>
    <col min="15886" max="15886" width="14.54296875" style="7" customWidth="1"/>
    <col min="15887" max="15887" width="14.26953125" style="7" customWidth="1"/>
    <col min="15888" max="15888" width="16" style="7" customWidth="1"/>
    <col min="15889" max="16129" width="9" style="7"/>
    <col min="16130" max="16130" width="3.7265625" style="7" customWidth="1"/>
    <col min="16131" max="16131" width="13.26953125" style="7" customWidth="1"/>
    <col min="16132" max="16132" width="45.1796875" style="7" customWidth="1"/>
    <col min="16133" max="16133" width="3.81640625" style="7" customWidth="1"/>
    <col min="16134" max="16134" width="7.1796875" style="7" customWidth="1"/>
    <col min="16135" max="16135" width="9.26953125" style="7" customWidth="1"/>
    <col min="16136" max="16136" width="10.54296875" style="7" customWidth="1"/>
    <col min="16137" max="16137" width="15.453125" style="7" customWidth="1"/>
    <col min="16138" max="16138" width="15.54296875" style="7" customWidth="1"/>
    <col min="16139" max="16139" width="14.54296875" style="7" customWidth="1"/>
    <col min="16140" max="16141" width="14" style="7" customWidth="1"/>
    <col min="16142" max="16142" width="14.54296875" style="7" customWidth="1"/>
    <col min="16143" max="16143" width="14.26953125" style="7" customWidth="1"/>
    <col min="16144" max="16144" width="16" style="7" customWidth="1"/>
    <col min="16145" max="16384" width="9" style="7"/>
  </cols>
  <sheetData>
    <row r="1" spans="1:30" ht="27.75" customHeight="1" x14ac:dyDescent="0.35">
      <c r="A1" s="199" t="s">
        <v>0</v>
      </c>
      <c r="B1" s="199"/>
      <c r="C1" s="200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R1" s="23"/>
      <c r="S1" s="23"/>
    </row>
    <row r="2" spans="1:30" ht="13.5" customHeight="1" x14ac:dyDescent="0.25">
      <c r="A2" s="24" t="s">
        <v>1</v>
      </c>
      <c r="B2" s="25"/>
      <c r="C2" s="7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R2" s="25"/>
      <c r="S2" s="25"/>
    </row>
    <row r="3" spans="1:30" ht="13.5" customHeight="1" x14ac:dyDescent="0.25">
      <c r="A3" s="24" t="s">
        <v>3911</v>
      </c>
      <c r="B3" s="25"/>
      <c r="C3" s="7"/>
      <c r="D3" s="25"/>
      <c r="E3" s="25"/>
      <c r="F3" s="25"/>
      <c r="G3" s="25"/>
      <c r="H3" s="25"/>
      <c r="I3" s="25"/>
      <c r="J3" s="201"/>
      <c r="K3" s="202"/>
      <c r="L3" s="26"/>
      <c r="M3" s="25"/>
      <c r="N3" s="25"/>
      <c r="O3" s="25"/>
      <c r="P3" s="25"/>
      <c r="R3" s="25"/>
      <c r="S3" s="25"/>
    </row>
    <row r="4" spans="1:30" ht="13.5" customHeight="1" x14ac:dyDescent="0.25">
      <c r="A4" s="24" t="s">
        <v>3951</v>
      </c>
      <c r="B4" s="25"/>
      <c r="C4" s="7"/>
      <c r="D4" s="25"/>
      <c r="E4" s="25"/>
      <c r="F4" s="25"/>
      <c r="G4" s="25"/>
      <c r="H4" s="25"/>
      <c r="I4" s="25"/>
      <c r="J4" s="201"/>
      <c r="K4" s="202"/>
      <c r="L4" s="26"/>
      <c r="M4" s="25"/>
      <c r="N4" s="25"/>
      <c r="O4" s="25"/>
      <c r="P4" s="25"/>
      <c r="R4" s="25"/>
      <c r="S4" s="25"/>
    </row>
    <row r="5" spans="1:30" ht="6.75" customHeight="1" x14ac:dyDescent="0.35">
      <c r="A5" s="27"/>
      <c r="B5" s="28"/>
      <c r="C5" s="7"/>
      <c r="D5" s="29"/>
      <c r="E5" s="30"/>
      <c r="F5" s="30"/>
      <c r="G5" s="31"/>
      <c r="H5" s="31"/>
      <c r="I5" s="31"/>
      <c r="J5" s="203"/>
      <c r="K5" s="204"/>
      <c r="L5" s="31"/>
      <c r="M5" s="31"/>
      <c r="N5" s="31"/>
      <c r="O5" s="31"/>
      <c r="P5" s="31"/>
      <c r="R5" s="31"/>
      <c r="S5" s="31"/>
    </row>
    <row r="6" spans="1:30" ht="12.75" customHeight="1" x14ac:dyDescent="0.25">
      <c r="A6" s="32" t="s">
        <v>4</v>
      </c>
      <c r="B6" s="25"/>
      <c r="C6" s="7"/>
      <c r="D6" s="33"/>
      <c r="E6" s="34"/>
      <c r="F6" s="34"/>
      <c r="G6" s="35"/>
      <c r="H6" s="35"/>
      <c r="I6" s="35"/>
      <c r="J6" s="197"/>
      <c r="K6" s="198"/>
      <c r="L6" s="35"/>
      <c r="M6" s="35"/>
      <c r="N6" s="35"/>
      <c r="O6" s="35"/>
      <c r="P6" s="35"/>
      <c r="R6" s="35"/>
      <c r="S6" s="35"/>
    </row>
    <row r="7" spans="1:30" ht="12.75" customHeight="1" x14ac:dyDescent="0.25">
      <c r="A7" s="32" t="s">
        <v>5</v>
      </c>
      <c r="B7" s="25"/>
      <c r="C7" s="7"/>
      <c r="D7" s="33"/>
      <c r="E7" s="34"/>
      <c r="F7" s="34"/>
      <c r="G7" s="35"/>
      <c r="H7" s="35"/>
      <c r="I7" s="35"/>
      <c r="J7" s="197"/>
      <c r="K7" s="198"/>
      <c r="L7" s="35"/>
      <c r="M7" s="35"/>
      <c r="N7" s="32" t="s">
        <v>6</v>
      </c>
      <c r="O7" s="35"/>
      <c r="P7" s="35"/>
      <c r="R7" s="35"/>
      <c r="S7" s="35"/>
    </row>
    <row r="8" spans="1:30" s="38" customFormat="1" ht="12.75" customHeight="1" x14ac:dyDescent="0.3">
      <c r="A8" s="36" t="s">
        <v>7</v>
      </c>
      <c r="B8" s="37"/>
      <c r="D8" s="39"/>
      <c r="E8" s="40"/>
      <c r="F8" s="41"/>
      <c r="G8" s="42"/>
      <c r="H8" s="191" t="s">
        <v>4585</v>
      </c>
      <c r="I8" s="192"/>
      <c r="J8" s="192"/>
      <c r="K8" s="192"/>
      <c r="L8" s="192"/>
      <c r="M8" s="192"/>
      <c r="N8" s="192"/>
      <c r="O8" s="192"/>
      <c r="P8" s="192"/>
      <c r="Q8" s="192"/>
      <c r="R8" s="193"/>
      <c r="S8" s="42"/>
      <c r="T8" s="43"/>
      <c r="U8" s="43"/>
      <c r="V8" s="43"/>
      <c r="W8" s="43"/>
      <c r="X8" s="43"/>
      <c r="Y8" s="194" t="s">
        <v>4584</v>
      </c>
      <c r="Z8" s="195"/>
      <c r="AA8" s="195"/>
      <c r="AB8" s="196"/>
      <c r="AC8" s="44"/>
    </row>
    <row r="9" spans="1:30" s="38" customFormat="1" ht="13" x14ac:dyDescent="0.3">
      <c r="F9" s="45" t="s">
        <v>4560</v>
      </c>
      <c r="G9" s="45" t="s">
        <v>4561</v>
      </c>
      <c r="H9" s="45" t="s">
        <v>4562</v>
      </c>
      <c r="I9" s="45"/>
      <c r="J9" s="45"/>
      <c r="K9" s="45"/>
      <c r="L9" s="45"/>
      <c r="M9" s="45"/>
      <c r="N9" s="45"/>
      <c r="O9" s="45"/>
      <c r="P9" s="45"/>
      <c r="Q9" s="45"/>
      <c r="R9" s="45" t="s">
        <v>4566</v>
      </c>
      <c r="S9" s="45"/>
      <c r="T9" s="45" t="s">
        <v>4568</v>
      </c>
      <c r="U9" s="45" t="s">
        <v>4569</v>
      </c>
      <c r="V9" s="45" t="s">
        <v>4570</v>
      </c>
      <c r="W9" s="45" t="s">
        <v>4571</v>
      </c>
      <c r="X9" s="45" t="s">
        <v>4572</v>
      </c>
      <c r="Y9" s="45" t="s">
        <v>4573</v>
      </c>
      <c r="Z9" s="45" t="s">
        <v>4574</v>
      </c>
      <c r="AA9" s="45" t="s">
        <v>4575</v>
      </c>
      <c r="AB9" s="45" t="s">
        <v>95</v>
      </c>
      <c r="AC9" s="45" t="s">
        <v>4576</v>
      </c>
    </row>
    <row r="10" spans="1:30" s="38" customFormat="1" ht="91.5" thickBot="1" x14ac:dyDescent="0.4">
      <c r="A10" s="46" t="s">
        <v>4588</v>
      </c>
      <c r="B10" s="46" t="s">
        <v>4587</v>
      </c>
      <c r="C10" s="46" t="s">
        <v>4586</v>
      </c>
      <c r="D10" s="46" t="s">
        <v>8</v>
      </c>
      <c r="E10" s="46" t="s">
        <v>9</v>
      </c>
      <c r="F10" s="47" t="s">
        <v>4563</v>
      </c>
      <c r="G10" s="48" t="s">
        <v>4564</v>
      </c>
      <c r="H10" s="49" t="s">
        <v>4565</v>
      </c>
      <c r="I10" s="46" t="s">
        <v>10</v>
      </c>
      <c r="J10" s="46" t="s">
        <v>11</v>
      </c>
      <c r="K10" s="46" t="s">
        <v>12</v>
      </c>
      <c r="L10" s="46" t="s">
        <v>13</v>
      </c>
      <c r="M10" s="46" t="s">
        <v>14</v>
      </c>
      <c r="N10" s="46" t="s">
        <v>15</v>
      </c>
      <c r="O10" s="46" t="s">
        <v>16</v>
      </c>
      <c r="P10" s="46" t="s">
        <v>17</v>
      </c>
      <c r="R10" s="50" t="s">
        <v>4567</v>
      </c>
      <c r="S10" s="46" t="s">
        <v>11</v>
      </c>
      <c r="T10" s="49" t="s">
        <v>4577</v>
      </c>
      <c r="U10" s="49" t="s">
        <v>4578</v>
      </c>
      <c r="V10" s="49" t="s">
        <v>4579</v>
      </c>
      <c r="W10" s="49" t="s">
        <v>4580</v>
      </c>
      <c r="X10" s="49" t="s">
        <v>4581</v>
      </c>
      <c r="Y10" s="49">
        <v>2018</v>
      </c>
      <c r="Z10" s="49">
        <v>2019</v>
      </c>
      <c r="AA10" s="49">
        <v>2020</v>
      </c>
      <c r="AB10" s="49" t="s">
        <v>4582</v>
      </c>
      <c r="AC10" s="51" t="s">
        <v>4583</v>
      </c>
    </row>
    <row r="11" spans="1:30" ht="12.75" hidden="1" customHeight="1" x14ac:dyDescent="0.35">
      <c r="A11" s="136" t="s">
        <v>18</v>
      </c>
      <c r="B11" s="136" t="s">
        <v>19</v>
      </c>
      <c r="C11" s="137" t="s">
        <v>20</v>
      </c>
      <c r="D11" s="136" t="s">
        <v>21</v>
      </c>
      <c r="E11" s="136" t="s">
        <v>22</v>
      </c>
      <c r="F11" s="136" t="s">
        <v>23</v>
      </c>
      <c r="G11" s="136" t="s">
        <v>24</v>
      </c>
      <c r="H11" s="136" t="s">
        <v>24</v>
      </c>
      <c r="I11" s="136" t="s">
        <v>25</v>
      </c>
      <c r="J11" s="136" t="s">
        <v>26</v>
      </c>
      <c r="K11" s="136" t="s">
        <v>27</v>
      </c>
      <c r="L11" s="136" t="s">
        <v>28</v>
      </c>
      <c r="M11" s="136" t="s">
        <v>29</v>
      </c>
      <c r="N11" s="136" t="s">
        <v>30</v>
      </c>
      <c r="O11" s="136" t="s">
        <v>31</v>
      </c>
      <c r="P11" s="136" t="s">
        <v>32</v>
      </c>
      <c r="R11" s="136" t="s">
        <v>24</v>
      </c>
      <c r="S11" s="136" t="s">
        <v>26</v>
      </c>
    </row>
    <row r="12" spans="1:30" ht="6" customHeight="1" thickBot="1" x14ac:dyDescent="0.4">
      <c r="A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R12" s="7"/>
      <c r="S12" s="7"/>
    </row>
    <row r="13" spans="1:30" ht="30.75" customHeight="1" thickBot="1" x14ac:dyDescent="0.35">
      <c r="A13" s="53"/>
      <c r="B13" s="54" t="s">
        <v>33</v>
      </c>
      <c r="C13" s="55" t="s">
        <v>34</v>
      </c>
      <c r="D13" s="55"/>
      <c r="E13" s="56"/>
      <c r="F13" s="56"/>
      <c r="G13" s="57"/>
      <c r="H13" s="57"/>
      <c r="I13" s="57">
        <v>260586.93</v>
      </c>
      <c r="J13" s="57">
        <v>56927.444000000003</v>
      </c>
      <c r="K13" s="57">
        <v>41973.379193200002</v>
      </c>
      <c r="L13" s="57">
        <v>42778.370540160002</v>
      </c>
      <c r="M13" s="57">
        <v>312.3</v>
      </c>
      <c r="N13" s="57">
        <v>14187.0021673016</v>
      </c>
      <c r="O13" s="57">
        <v>47344.580766537103</v>
      </c>
      <c r="P13" s="57">
        <v>23155.060637407802</v>
      </c>
      <c r="R13" s="57"/>
      <c r="S13" s="57">
        <v>108537.16</v>
      </c>
      <c r="X13" s="52">
        <f>SUBTOTAL(9,X14:X1055)</f>
        <v>65351.175319527909</v>
      </c>
    </row>
    <row r="14" spans="1:30" ht="28.5" customHeight="1" thickBot="1" x14ac:dyDescent="0.35">
      <c r="A14" s="58"/>
      <c r="B14" s="59" t="s">
        <v>18</v>
      </c>
      <c r="C14" s="60" t="s">
        <v>35</v>
      </c>
      <c r="D14" s="60"/>
      <c r="E14" s="61"/>
      <c r="F14" s="61"/>
      <c r="G14" s="62"/>
      <c r="H14" s="62"/>
      <c r="I14" s="62">
        <v>221094.35</v>
      </c>
      <c r="J14" s="62">
        <v>49003.483999999997</v>
      </c>
      <c r="K14" s="62">
        <v>36056.986900000004</v>
      </c>
      <c r="L14" s="62">
        <v>33267.942900000002</v>
      </c>
      <c r="M14" s="62">
        <v>312.3</v>
      </c>
      <c r="N14" s="62">
        <v>12187.261572199999</v>
      </c>
      <c r="O14" s="62">
        <v>37290.829265314002</v>
      </c>
      <c r="P14" s="62">
        <v>19278.192953252001</v>
      </c>
      <c r="R14" s="62"/>
      <c r="S14" s="62">
        <v>99429.16</v>
      </c>
    </row>
    <row r="15" spans="1:30" ht="13.5" customHeight="1" thickBot="1" x14ac:dyDescent="0.25">
      <c r="A15" s="8">
        <v>1</v>
      </c>
      <c r="B15" s="9" t="s">
        <v>2030</v>
      </c>
      <c r="C15" s="10" t="s">
        <v>2031</v>
      </c>
      <c r="D15" s="10" t="s">
        <v>95</v>
      </c>
      <c r="E15" s="11">
        <v>0</v>
      </c>
      <c r="F15" s="11">
        <v>80</v>
      </c>
      <c r="G15" s="12">
        <v>34.619999999999997</v>
      </c>
      <c r="H15" s="12">
        <v>29.86</v>
      </c>
      <c r="I15" s="12">
        <v>2388.8000000000002</v>
      </c>
      <c r="J15" s="12">
        <v>585.6</v>
      </c>
      <c r="K15" s="12">
        <v>862.72</v>
      </c>
      <c r="L15" s="12">
        <v>0</v>
      </c>
      <c r="M15" s="12">
        <v>0</v>
      </c>
      <c r="N15" s="12">
        <v>291.59935999999999</v>
      </c>
      <c r="O15" s="12">
        <v>427.09816319999999</v>
      </c>
      <c r="P15" s="13">
        <v>221.39845324800001</v>
      </c>
      <c r="R15" s="12">
        <v>36.450000000000003</v>
      </c>
      <c r="S15" s="12">
        <v>935.04</v>
      </c>
      <c r="T15" s="15"/>
      <c r="U15" s="15"/>
      <c r="V15" s="16"/>
      <c r="W15" s="16"/>
      <c r="X15" s="16"/>
      <c r="Y15" s="15"/>
      <c r="Z15" s="15"/>
      <c r="AA15" s="15"/>
      <c r="AB15" s="15"/>
      <c r="AD15" s="21"/>
    </row>
    <row r="16" spans="1:30" ht="13.5" customHeight="1" x14ac:dyDescent="0.2">
      <c r="A16" s="63"/>
      <c r="B16" s="64" t="s">
        <v>2032</v>
      </c>
      <c r="C16" s="65" t="s">
        <v>2033</v>
      </c>
      <c r="D16" s="65" t="s">
        <v>92</v>
      </c>
      <c r="E16" s="66">
        <v>1E-3</v>
      </c>
      <c r="F16" s="66">
        <v>0.08</v>
      </c>
      <c r="G16" s="1">
        <v>6300</v>
      </c>
      <c r="H16" s="1">
        <v>6300</v>
      </c>
      <c r="I16" s="1">
        <v>504</v>
      </c>
      <c r="J16" s="1">
        <v>504</v>
      </c>
      <c r="K16" s="1"/>
      <c r="L16" s="1"/>
      <c r="M16" s="1"/>
      <c r="N16" s="1"/>
      <c r="O16" s="1"/>
      <c r="P16" s="1"/>
      <c r="R16" s="1">
        <v>10500</v>
      </c>
      <c r="S16" s="1">
        <v>840</v>
      </c>
      <c r="T16" s="15">
        <f t="shared" ref="T16:T39" si="0">R16/H16</f>
        <v>1.6666666666666667</v>
      </c>
      <c r="U16" s="15">
        <f t="shared" ref="U16:U39" si="1">T16-AB16</f>
        <v>1.6410146551278335</v>
      </c>
      <c r="V16" s="16">
        <f t="shared" ref="V16:V39" si="2">G16*U16</f>
        <v>10338.392327305352</v>
      </c>
      <c r="W16" s="16">
        <f t="shared" ref="W16:W39" si="3">V16-G16</f>
        <v>4038.3923273053515</v>
      </c>
      <c r="X16" s="16">
        <f t="shared" ref="X16:X39" si="4">F16*W16</f>
        <v>323.07138618442815</v>
      </c>
      <c r="Y16" s="15">
        <f t="shared" ref="Y16:Y34" si="5">104.584835545197%-100%</f>
        <v>4.5848355451969969E-2</v>
      </c>
      <c r="Z16" s="15">
        <f t="shared" ref="Z16:Z34" si="6">101.199262415129%-100%</f>
        <v>1.1992624151289988E-2</v>
      </c>
      <c r="AA16" s="15">
        <f t="shared" ref="AA16:AA34" si="7">101.911505501324%-100%</f>
        <v>1.9115055013239957E-2</v>
      </c>
      <c r="AB16" s="15">
        <f t="shared" ref="AB16:AB34" si="8">AVERAGE(Y16:AA16)</f>
        <v>2.5652011538833303E-2</v>
      </c>
      <c r="AD16" s="21"/>
    </row>
    <row r="17" spans="1:30" ht="13.5" customHeight="1" thickBot="1" x14ac:dyDescent="0.25">
      <c r="A17" s="63"/>
      <c r="B17" s="64" t="s">
        <v>2034</v>
      </c>
      <c r="C17" s="65" t="s">
        <v>2035</v>
      </c>
      <c r="D17" s="65" t="s">
        <v>95</v>
      </c>
      <c r="E17" s="66">
        <v>1.2</v>
      </c>
      <c r="F17" s="66">
        <v>96</v>
      </c>
      <c r="G17" s="1">
        <v>0.85</v>
      </c>
      <c r="H17" s="1">
        <v>0.85</v>
      </c>
      <c r="I17" s="1">
        <v>81.599999999999994</v>
      </c>
      <c r="J17" s="1">
        <v>81.599999999999994</v>
      </c>
      <c r="K17" s="1"/>
      <c r="L17" s="1"/>
      <c r="M17" s="1"/>
      <c r="N17" s="1"/>
      <c r="O17" s="1"/>
      <c r="P17" s="1"/>
      <c r="R17" s="1">
        <v>0.99</v>
      </c>
      <c r="S17" s="1">
        <v>95.04</v>
      </c>
      <c r="T17" s="15">
        <f t="shared" si="0"/>
        <v>1.1647058823529413</v>
      </c>
      <c r="U17" s="15">
        <f t="shared" si="1"/>
        <v>1.139053870814108</v>
      </c>
      <c r="V17" s="16">
        <f t="shared" si="2"/>
        <v>0.96819579019199176</v>
      </c>
      <c r="W17" s="16">
        <f t="shared" si="3"/>
        <v>0.11819579019199178</v>
      </c>
      <c r="X17" s="16">
        <f t="shared" si="4"/>
        <v>11.346795858431211</v>
      </c>
      <c r="Y17" s="15">
        <f t="shared" si="5"/>
        <v>4.5848355451969969E-2</v>
      </c>
      <c r="Z17" s="15">
        <f t="shared" si="6"/>
        <v>1.1992624151289988E-2</v>
      </c>
      <c r="AA17" s="15">
        <f t="shared" si="7"/>
        <v>1.9115055013239957E-2</v>
      </c>
      <c r="AB17" s="15">
        <f t="shared" si="8"/>
        <v>2.5652011538833303E-2</v>
      </c>
      <c r="AD17" s="21"/>
    </row>
    <row r="18" spans="1:30" ht="13.5" customHeight="1" x14ac:dyDescent="0.2">
      <c r="A18" s="67">
        <v>2</v>
      </c>
      <c r="B18" s="68" t="s">
        <v>2036</v>
      </c>
      <c r="C18" s="69" t="s">
        <v>2037</v>
      </c>
      <c r="D18" s="69" t="s">
        <v>95</v>
      </c>
      <c r="E18" s="70">
        <v>0</v>
      </c>
      <c r="F18" s="70">
        <v>80</v>
      </c>
      <c r="G18" s="71">
        <v>18.86</v>
      </c>
      <c r="H18" s="71">
        <v>12.68</v>
      </c>
      <c r="I18" s="71">
        <v>1014.4</v>
      </c>
      <c r="J18" s="71">
        <v>0</v>
      </c>
      <c r="K18" s="71">
        <v>485.28</v>
      </c>
      <c r="L18" s="71">
        <v>0</v>
      </c>
      <c r="M18" s="71">
        <v>0</v>
      </c>
      <c r="N18" s="71">
        <v>164.02464000000001</v>
      </c>
      <c r="O18" s="71">
        <v>240.24271680000001</v>
      </c>
      <c r="P18" s="72">
        <v>124.536629952</v>
      </c>
      <c r="R18" s="71">
        <v>13.93</v>
      </c>
      <c r="S18" s="71">
        <v>0</v>
      </c>
      <c r="T18" s="15"/>
      <c r="U18" s="15"/>
      <c r="V18" s="16"/>
      <c r="W18" s="16"/>
      <c r="X18" s="16"/>
      <c r="Y18" s="15"/>
      <c r="Z18" s="15"/>
      <c r="AA18" s="15"/>
      <c r="AB18" s="15"/>
      <c r="AD18" s="21"/>
    </row>
    <row r="19" spans="1:30" ht="24" customHeight="1" thickBot="1" x14ac:dyDescent="0.25">
      <c r="A19" s="73">
        <v>3</v>
      </c>
      <c r="B19" s="74" t="s">
        <v>3532</v>
      </c>
      <c r="C19" s="75" t="s">
        <v>3533</v>
      </c>
      <c r="D19" s="75" t="s">
        <v>95</v>
      </c>
      <c r="E19" s="76">
        <v>0</v>
      </c>
      <c r="F19" s="76">
        <v>30</v>
      </c>
      <c r="G19" s="77">
        <v>423.69</v>
      </c>
      <c r="H19" s="77">
        <v>69.709999999999994</v>
      </c>
      <c r="I19" s="77">
        <v>2091.3000000000002</v>
      </c>
      <c r="J19" s="77">
        <v>577.88400000000001</v>
      </c>
      <c r="K19" s="77">
        <v>490.8</v>
      </c>
      <c r="L19" s="77">
        <v>0</v>
      </c>
      <c r="M19" s="77">
        <v>0</v>
      </c>
      <c r="N19" s="77">
        <v>165.8904</v>
      </c>
      <c r="O19" s="77">
        <v>358.52644800000002</v>
      </c>
      <c r="P19" s="78">
        <v>185.85235872000001</v>
      </c>
      <c r="R19" s="77">
        <v>77.760000000000005</v>
      </c>
      <c r="S19" s="77">
        <v>606.12</v>
      </c>
      <c r="T19" s="15"/>
      <c r="U19" s="15"/>
      <c r="V19" s="16"/>
      <c r="W19" s="16"/>
      <c r="X19" s="16"/>
      <c r="Y19" s="15"/>
      <c r="Z19" s="15"/>
      <c r="AA19" s="15"/>
      <c r="AB19" s="15"/>
      <c r="AD19" s="21"/>
    </row>
    <row r="20" spans="1:30" ht="13.5" customHeight="1" x14ac:dyDescent="0.2">
      <c r="A20" s="63"/>
      <c r="B20" s="64" t="s">
        <v>3534</v>
      </c>
      <c r="C20" s="65" t="s">
        <v>3535</v>
      </c>
      <c r="D20" s="65" t="s">
        <v>41</v>
      </c>
      <c r="E20" s="66">
        <v>5.0000000000000001E-3</v>
      </c>
      <c r="F20" s="66">
        <v>0.15</v>
      </c>
      <c r="G20" s="1">
        <v>3530</v>
      </c>
      <c r="H20" s="1">
        <v>3530</v>
      </c>
      <c r="I20" s="1">
        <v>529.5</v>
      </c>
      <c r="J20" s="1">
        <v>529.5</v>
      </c>
      <c r="K20" s="1"/>
      <c r="L20" s="1"/>
      <c r="M20" s="1"/>
      <c r="N20" s="1"/>
      <c r="O20" s="1"/>
      <c r="P20" s="1"/>
      <c r="R20" s="1">
        <v>3700</v>
      </c>
      <c r="S20" s="1">
        <v>555</v>
      </c>
      <c r="T20" s="15">
        <f t="shared" si="0"/>
        <v>1.048158640226629</v>
      </c>
      <c r="U20" s="15">
        <f t="shared" si="1"/>
        <v>1.0225066286877957</v>
      </c>
      <c r="V20" s="16">
        <f t="shared" si="2"/>
        <v>3609.4483992679188</v>
      </c>
      <c r="W20" s="16">
        <f t="shared" si="3"/>
        <v>79.44839926791883</v>
      </c>
      <c r="X20" s="16">
        <f t="shared" si="4"/>
        <v>11.917259890187824</v>
      </c>
      <c r="Y20" s="15">
        <f t="shared" si="5"/>
        <v>4.5848355451969969E-2</v>
      </c>
      <c r="Z20" s="15">
        <f t="shared" si="6"/>
        <v>1.1992624151289988E-2</v>
      </c>
      <c r="AA20" s="15">
        <f t="shared" si="7"/>
        <v>1.9115055013239957E-2</v>
      </c>
      <c r="AB20" s="15">
        <f t="shared" si="8"/>
        <v>2.5652011538833303E-2</v>
      </c>
      <c r="AD20" s="21"/>
    </row>
    <row r="21" spans="1:30" ht="13.5" customHeight="1" x14ac:dyDescent="0.2">
      <c r="A21" s="63"/>
      <c r="B21" s="64" t="s">
        <v>3536</v>
      </c>
      <c r="C21" s="65" t="s">
        <v>3537</v>
      </c>
      <c r="D21" s="65" t="s">
        <v>41</v>
      </c>
      <c r="E21" s="66">
        <v>8.0000000000000002E-3</v>
      </c>
      <c r="F21" s="66">
        <v>0.24</v>
      </c>
      <c r="G21" s="1">
        <v>152</v>
      </c>
      <c r="H21" s="1">
        <v>152</v>
      </c>
      <c r="I21" s="1">
        <v>36.479999999999997</v>
      </c>
      <c r="J21" s="1">
        <v>36.479999999999997</v>
      </c>
      <c r="K21" s="1"/>
      <c r="L21" s="1"/>
      <c r="M21" s="1"/>
      <c r="N21" s="1"/>
      <c r="O21" s="1"/>
      <c r="P21" s="1"/>
      <c r="R21" s="1">
        <v>161</v>
      </c>
      <c r="S21" s="1">
        <v>38.64</v>
      </c>
      <c r="T21" s="15">
        <f t="shared" si="0"/>
        <v>1.0592105263157894</v>
      </c>
      <c r="U21" s="15">
        <f t="shared" si="1"/>
        <v>1.0335585147769561</v>
      </c>
      <c r="V21" s="16">
        <f t="shared" si="2"/>
        <v>157.10089424609734</v>
      </c>
      <c r="W21" s="16">
        <f t="shared" si="3"/>
        <v>5.1008942460973401</v>
      </c>
      <c r="X21" s="16">
        <f t="shared" si="4"/>
        <v>1.2242146190633616</v>
      </c>
      <c r="Y21" s="15">
        <f t="shared" si="5"/>
        <v>4.5848355451969969E-2</v>
      </c>
      <c r="Z21" s="15">
        <f t="shared" si="6"/>
        <v>1.1992624151289988E-2</v>
      </c>
      <c r="AA21" s="15">
        <f t="shared" si="7"/>
        <v>1.9115055013239957E-2</v>
      </c>
      <c r="AB21" s="15">
        <f t="shared" si="8"/>
        <v>2.5652011538833303E-2</v>
      </c>
      <c r="AD21" s="21"/>
    </row>
    <row r="22" spans="1:30" ht="13.5" customHeight="1" thickBot="1" x14ac:dyDescent="0.25">
      <c r="A22" s="63"/>
      <c r="B22" s="64" t="s">
        <v>3538</v>
      </c>
      <c r="C22" s="65" t="s">
        <v>3539</v>
      </c>
      <c r="D22" s="65" t="s">
        <v>41</v>
      </c>
      <c r="E22" s="66">
        <v>8.0000000000000002E-3</v>
      </c>
      <c r="F22" s="66">
        <v>0.24</v>
      </c>
      <c r="G22" s="1">
        <v>49.6</v>
      </c>
      <c r="H22" s="1">
        <v>49.6</v>
      </c>
      <c r="I22" s="1">
        <v>11.904</v>
      </c>
      <c r="J22" s="1">
        <v>11.904</v>
      </c>
      <c r="K22" s="1"/>
      <c r="L22" s="1"/>
      <c r="M22" s="1"/>
      <c r="N22" s="1"/>
      <c r="O22" s="1"/>
      <c r="P22" s="1"/>
      <c r="R22" s="1">
        <v>52</v>
      </c>
      <c r="S22" s="1">
        <v>12.48</v>
      </c>
      <c r="T22" s="15">
        <f t="shared" si="0"/>
        <v>1.0483870967741935</v>
      </c>
      <c r="U22" s="15">
        <f t="shared" si="1"/>
        <v>1.0227350852353603</v>
      </c>
      <c r="V22" s="16">
        <f t="shared" si="2"/>
        <v>50.727660227673873</v>
      </c>
      <c r="W22" s="16">
        <f t="shared" si="3"/>
        <v>1.1276602276738714</v>
      </c>
      <c r="X22" s="16">
        <f t="shared" si="4"/>
        <v>0.27063845464172914</v>
      </c>
      <c r="Y22" s="15">
        <f t="shared" si="5"/>
        <v>4.5848355451969969E-2</v>
      </c>
      <c r="Z22" s="15">
        <f t="shared" si="6"/>
        <v>1.1992624151289988E-2</v>
      </c>
      <c r="AA22" s="15">
        <f t="shared" si="7"/>
        <v>1.9115055013239957E-2</v>
      </c>
      <c r="AB22" s="15">
        <f t="shared" si="8"/>
        <v>2.5652011538833303E-2</v>
      </c>
      <c r="AD22" s="21"/>
    </row>
    <row r="23" spans="1:30" ht="24" customHeight="1" x14ac:dyDescent="0.2">
      <c r="A23" s="67">
        <v>4</v>
      </c>
      <c r="B23" s="68" t="s">
        <v>3540</v>
      </c>
      <c r="C23" s="69" t="s">
        <v>3541</v>
      </c>
      <c r="D23" s="69" t="s">
        <v>95</v>
      </c>
      <c r="E23" s="70">
        <v>0</v>
      </c>
      <c r="F23" s="70">
        <v>30</v>
      </c>
      <c r="G23" s="71">
        <v>202.18</v>
      </c>
      <c r="H23" s="71">
        <v>38.79</v>
      </c>
      <c r="I23" s="71">
        <v>1163.7</v>
      </c>
      <c r="J23" s="71">
        <v>0</v>
      </c>
      <c r="K23" s="71">
        <v>323.52</v>
      </c>
      <c r="L23" s="71">
        <v>0</v>
      </c>
      <c r="M23" s="71">
        <v>312.3</v>
      </c>
      <c r="N23" s="71">
        <v>109.34976</v>
      </c>
      <c r="O23" s="71">
        <v>275.71281119999998</v>
      </c>
      <c r="P23" s="72">
        <v>142.92355996800001</v>
      </c>
      <c r="R23" s="71">
        <v>44.59</v>
      </c>
      <c r="S23" s="71">
        <v>0</v>
      </c>
      <c r="T23" s="15"/>
      <c r="U23" s="15"/>
      <c r="V23" s="16"/>
      <c r="W23" s="16"/>
      <c r="X23" s="16"/>
      <c r="Y23" s="15"/>
      <c r="Z23" s="15"/>
      <c r="AA23" s="15"/>
      <c r="AB23" s="15"/>
      <c r="AD23" s="21"/>
    </row>
    <row r="24" spans="1:30" ht="24" customHeight="1" x14ac:dyDescent="0.2">
      <c r="A24" s="87">
        <v>5</v>
      </c>
      <c r="B24" s="88" t="s">
        <v>3629</v>
      </c>
      <c r="C24" s="89" t="s">
        <v>3630</v>
      </c>
      <c r="D24" s="89" t="s">
        <v>92</v>
      </c>
      <c r="E24" s="90">
        <v>0</v>
      </c>
      <c r="F24" s="90">
        <v>172.5</v>
      </c>
      <c r="G24" s="91">
        <v>648.29999999999995</v>
      </c>
      <c r="H24" s="91">
        <v>402.16</v>
      </c>
      <c r="I24" s="91">
        <v>69372.600000000006</v>
      </c>
      <c r="J24" s="91">
        <v>0</v>
      </c>
      <c r="K24" s="91">
        <v>14372.92425</v>
      </c>
      <c r="L24" s="91">
        <v>25187.07</v>
      </c>
      <c r="M24" s="91">
        <v>0</v>
      </c>
      <c r="N24" s="91">
        <v>4858.0483965000003</v>
      </c>
      <c r="O24" s="91">
        <v>16434.675779205001</v>
      </c>
      <c r="P24" s="92">
        <v>8519.3805795986991</v>
      </c>
      <c r="R24" s="91">
        <v>447.16</v>
      </c>
      <c r="S24" s="91">
        <v>0</v>
      </c>
      <c r="T24" s="15"/>
      <c r="U24" s="15"/>
      <c r="V24" s="16"/>
      <c r="W24" s="16"/>
      <c r="X24" s="16"/>
      <c r="Y24" s="15"/>
      <c r="Z24" s="15"/>
      <c r="AA24" s="15"/>
      <c r="AB24" s="15"/>
      <c r="AD24" s="21"/>
    </row>
    <row r="25" spans="1:30" ht="24" customHeight="1" thickBot="1" x14ac:dyDescent="0.25">
      <c r="A25" s="73">
        <v>8</v>
      </c>
      <c r="B25" s="74" t="s">
        <v>2050</v>
      </c>
      <c r="C25" s="75" t="s">
        <v>2051</v>
      </c>
      <c r="D25" s="75" t="s">
        <v>92</v>
      </c>
      <c r="E25" s="76">
        <v>0</v>
      </c>
      <c r="F25" s="76">
        <v>253</v>
      </c>
      <c r="G25" s="77">
        <v>62.68</v>
      </c>
      <c r="H25" s="77">
        <v>70.290000000000006</v>
      </c>
      <c r="I25" s="77">
        <v>17783.37</v>
      </c>
      <c r="J25" s="77">
        <v>0</v>
      </c>
      <c r="K25" s="77">
        <v>1659.7811999999999</v>
      </c>
      <c r="L25" s="77">
        <v>0</v>
      </c>
      <c r="M25" s="77">
        <v>0</v>
      </c>
      <c r="N25" s="77">
        <v>561.00604559999999</v>
      </c>
      <c r="O25" s="77">
        <v>4212.9943608719996</v>
      </c>
      <c r="P25" s="78">
        <v>2183.9251849060802</v>
      </c>
      <c r="R25" s="77">
        <v>79.22</v>
      </c>
      <c r="S25" s="77">
        <v>0</v>
      </c>
      <c r="T25" s="15"/>
      <c r="U25" s="15"/>
      <c r="V25" s="16"/>
      <c r="W25" s="16"/>
      <c r="X25" s="16"/>
      <c r="Y25" s="15"/>
      <c r="Z25" s="15"/>
      <c r="AA25" s="15"/>
      <c r="AB25" s="15"/>
      <c r="AD25" s="21"/>
    </row>
    <row r="26" spans="1:30" ht="24" customHeight="1" thickBot="1" x14ac:dyDescent="0.25">
      <c r="A26" s="8">
        <v>20</v>
      </c>
      <c r="B26" s="9" t="s">
        <v>158</v>
      </c>
      <c r="C26" s="10" t="s">
        <v>159</v>
      </c>
      <c r="D26" s="10" t="s">
        <v>92</v>
      </c>
      <c r="E26" s="11">
        <v>0</v>
      </c>
      <c r="F26" s="11">
        <v>46</v>
      </c>
      <c r="G26" s="12">
        <v>375.39</v>
      </c>
      <c r="H26" s="12">
        <v>249.58</v>
      </c>
      <c r="I26" s="12">
        <v>11480.68</v>
      </c>
      <c r="J26" s="12">
        <v>0</v>
      </c>
      <c r="K26" s="12">
        <v>596.69820000000004</v>
      </c>
      <c r="L26" s="12">
        <v>0</v>
      </c>
      <c r="M26" s="12">
        <v>0</v>
      </c>
      <c r="N26" s="12">
        <v>201.68399160000001</v>
      </c>
      <c r="O26" s="12">
        <v>2719.842542892</v>
      </c>
      <c r="P26" s="13">
        <v>1409.9075668288799</v>
      </c>
      <c r="R26" s="12">
        <v>297.85000000000002</v>
      </c>
      <c r="S26" s="12">
        <v>0</v>
      </c>
      <c r="T26" s="15"/>
      <c r="U26" s="15"/>
      <c r="V26" s="16"/>
      <c r="W26" s="16"/>
      <c r="X26" s="16"/>
      <c r="Y26" s="15"/>
      <c r="Z26" s="15"/>
      <c r="AA26" s="15"/>
      <c r="AB26" s="15"/>
      <c r="AD26" s="21"/>
    </row>
    <row r="27" spans="1:30" ht="24" customHeight="1" thickBot="1" x14ac:dyDescent="0.25">
      <c r="A27" s="8">
        <v>21</v>
      </c>
      <c r="B27" s="9" t="s">
        <v>161</v>
      </c>
      <c r="C27" s="10" t="s">
        <v>162</v>
      </c>
      <c r="D27" s="10" t="s">
        <v>92</v>
      </c>
      <c r="E27" s="11">
        <v>0</v>
      </c>
      <c r="F27" s="11">
        <v>230</v>
      </c>
      <c r="G27" s="12">
        <v>27.37</v>
      </c>
      <c r="H27" s="12">
        <v>18.91</v>
      </c>
      <c r="I27" s="12">
        <v>4349.3</v>
      </c>
      <c r="J27" s="12">
        <v>0</v>
      </c>
      <c r="K27" s="12">
        <v>171.465</v>
      </c>
      <c r="L27" s="12">
        <v>0</v>
      </c>
      <c r="M27" s="12">
        <v>0</v>
      </c>
      <c r="N27" s="12">
        <v>57.955170000000003</v>
      </c>
      <c r="O27" s="12">
        <v>1030.4315629</v>
      </c>
      <c r="P27" s="13">
        <v>534.153442606</v>
      </c>
      <c r="R27" s="12">
        <v>23.05</v>
      </c>
      <c r="S27" s="12">
        <v>0</v>
      </c>
      <c r="T27" s="15"/>
      <c r="U27" s="15"/>
      <c r="V27" s="16"/>
      <c r="W27" s="16"/>
      <c r="X27" s="16"/>
      <c r="Y27" s="15"/>
      <c r="Z27" s="15"/>
      <c r="AA27" s="15"/>
      <c r="AB27" s="15"/>
      <c r="AD27" s="21"/>
    </row>
    <row r="28" spans="1:30" ht="24" customHeight="1" x14ac:dyDescent="0.2">
      <c r="A28" s="67">
        <v>9</v>
      </c>
      <c r="B28" s="68" t="s">
        <v>3952</v>
      </c>
      <c r="C28" s="69" t="s">
        <v>3953</v>
      </c>
      <c r="D28" s="69" t="s">
        <v>92</v>
      </c>
      <c r="E28" s="70">
        <v>0</v>
      </c>
      <c r="F28" s="70">
        <v>172.5</v>
      </c>
      <c r="G28" s="71">
        <v>348.01</v>
      </c>
      <c r="H28" s="71">
        <v>44.67</v>
      </c>
      <c r="I28" s="71">
        <v>7705.58</v>
      </c>
      <c r="J28" s="71">
        <v>0</v>
      </c>
      <c r="K28" s="71">
        <v>1721.0842500000001</v>
      </c>
      <c r="L28" s="71">
        <v>2631.2460000000001</v>
      </c>
      <c r="M28" s="71">
        <v>0</v>
      </c>
      <c r="N28" s="71">
        <v>581.72647649999999</v>
      </c>
      <c r="O28" s="71">
        <v>1825.600988805</v>
      </c>
      <c r="P28" s="72">
        <v>946.35208014269995</v>
      </c>
      <c r="R28" s="71">
        <v>50.18</v>
      </c>
      <c r="S28" s="71">
        <v>0</v>
      </c>
      <c r="T28" s="15"/>
      <c r="U28" s="15"/>
      <c r="V28" s="16"/>
      <c r="W28" s="16"/>
      <c r="X28" s="16"/>
      <c r="Y28" s="15"/>
      <c r="Z28" s="15"/>
      <c r="AA28" s="15"/>
      <c r="AB28" s="15"/>
      <c r="AD28" s="21"/>
    </row>
    <row r="29" spans="1:30" ht="13.5" customHeight="1" x14ac:dyDescent="0.2">
      <c r="A29" s="87">
        <v>10</v>
      </c>
      <c r="B29" s="88" t="s">
        <v>90</v>
      </c>
      <c r="C29" s="89" t="s">
        <v>2058</v>
      </c>
      <c r="D29" s="89" t="s">
        <v>92</v>
      </c>
      <c r="E29" s="90">
        <v>0</v>
      </c>
      <c r="F29" s="90">
        <v>172.5</v>
      </c>
      <c r="G29" s="91">
        <v>22.43</v>
      </c>
      <c r="H29" s="91">
        <v>18.170000000000002</v>
      </c>
      <c r="I29" s="91">
        <v>3134.33</v>
      </c>
      <c r="J29" s="91">
        <v>0</v>
      </c>
      <c r="K29" s="91">
        <v>231.47774999999999</v>
      </c>
      <c r="L29" s="91">
        <v>1697.4</v>
      </c>
      <c r="M29" s="91">
        <v>0</v>
      </c>
      <c r="N29" s="91">
        <v>78.239479500000002</v>
      </c>
      <c r="O29" s="91">
        <v>742.63337491499999</v>
      </c>
      <c r="P29" s="92">
        <v>384.96508461809998</v>
      </c>
      <c r="R29" s="91">
        <v>22.43</v>
      </c>
      <c r="S29" s="91">
        <v>0</v>
      </c>
      <c r="T29" s="15"/>
      <c r="U29" s="15"/>
      <c r="V29" s="16"/>
      <c r="W29" s="16"/>
      <c r="X29" s="16"/>
      <c r="Y29" s="15"/>
      <c r="Z29" s="15"/>
      <c r="AA29" s="15"/>
      <c r="AB29" s="15"/>
      <c r="AD29" s="21"/>
    </row>
    <row r="30" spans="1:30" ht="24" customHeight="1" thickBot="1" x14ac:dyDescent="0.25">
      <c r="A30" s="73">
        <v>22</v>
      </c>
      <c r="B30" s="74" t="s">
        <v>163</v>
      </c>
      <c r="C30" s="75" t="s">
        <v>164</v>
      </c>
      <c r="D30" s="75" t="s">
        <v>139</v>
      </c>
      <c r="E30" s="76">
        <v>0</v>
      </c>
      <c r="F30" s="76">
        <v>73.599999999999994</v>
      </c>
      <c r="G30" s="77">
        <v>394.13</v>
      </c>
      <c r="H30" s="77">
        <v>650</v>
      </c>
      <c r="I30" s="77">
        <v>47840</v>
      </c>
      <c r="J30" s="77">
        <v>47840</v>
      </c>
      <c r="K30" s="77">
        <v>0</v>
      </c>
      <c r="L30" s="77">
        <v>0</v>
      </c>
      <c r="M30" s="77">
        <v>0</v>
      </c>
      <c r="N30" s="77">
        <v>0</v>
      </c>
      <c r="O30" s="77">
        <v>0</v>
      </c>
      <c r="P30" s="78">
        <v>0</v>
      </c>
      <c r="R30" s="77">
        <v>1330</v>
      </c>
      <c r="S30" s="77">
        <v>97888</v>
      </c>
      <c r="T30" s="15"/>
      <c r="U30" s="15"/>
      <c r="V30" s="16"/>
      <c r="W30" s="16"/>
      <c r="X30" s="16"/>
      <c r="Y30" s="15"/>
      <c r="Z30" s="15"/>
      <c r="AA30" s="15"/>
      <c r="AB30" s="15"/>
      <c r="AD30" s="21"/>
    </row>
    <row r="31" spans="1:30" ht="13.5" customHeight="1" thickBot="1" x14ac:dyDescent="0.25">
      <c r="A31" s="63"/>
      <c r="B31" s="64" t="s">
        <v>165</v>
      </c>
      <c r="C31" s="65" t="s">
        <v>166</v>
      </c>
      <c r="D31" s="65" t="s">
        <v>139</v>
      </c>
      <c r="E31" s="66">
        <v>1</v>
      </c>
      <c r="F31" s="66">
        <v>73.599999999999994</v>
      </c>
      <c r="G31" s="1">
        <v>650</v>
      </c>
      <c r="H31" s="1">
        <v>650</v>
      </c>
      <c r="I31" s="1">
        <v>47840</v>
      </c>
      <c r="J31" s="1">
        <v>47840</v>
      </c>
      <c r="K31" s="1"/>
      <c r="L31" s="1"/>
      <c r="M31" s="1"/>
      <c r="N31" s="1"/>
      <c r="O31" s="1"/>
      <c r="P31" s="1"/>
      <c r="R31" s="1">
        <v>1330</v>
      </c>
      <c r="S31" s="1">
        <v>97888</v>
      </c>
      <c r="T31" s="15">
        <f t="shared" si="0"/>
        <v>2.046153846153846</v>
      </c>
      <c r="U31" s="15">
        <f t="shared" si="1"/>
        <v>2.0205018346150125</v>
      </c>
      <c r="V31" s="16">
        <f t="shared" si="2"/>
        <v>1313.3261924997582</v>
      </c>
      <c r="W31" s="16">
        <f t="shared" si="3"/>
        <v>663.32619249975824</v>
      </c>
      <c r="X31" s="16">
        <f t="shared" si="4"/>
        <v>48820.807767982202</v>
      </c>
      <c r="Y31" s="15">
        <f t="shared" si="5"/>
        <v>4.5848355451969969E-2</v>
      </c>
      <c r="Z31" s="15">
        <f t="shared" si="6"/>
        <v>1.1992624151289988E-2</v>
      </c>
      <c r="AA31" s="15">
        <f t="shared" si="7"/>
        <v>1.9115055013239957E-2</v>
      </c>
      <c r="AB31" s="15">
        <f t="shared" si="8"/>
        <v>2.5652011538833303E-2</v>
      </c>
      <c r="AD31" s="21"/>
    </row>
    <row r="32" spans="1:30" ht="24" customHeight="1" x14ac:dyDescent="0.2">
      <c r="A32" s="67">
        <v>11</v>
      </c>
      <c r="B32" s="68" t="s">
        <v>2059</v>
      </c>
      <c r="C32" s="69" t="s">
        <v>2060</v>
      </c>
      <c r="D32" s="69" t="s">
        <v>92</v>
      </c>
      <c r="E32" s="70">
        <v>0</v>
      </c>
      <c r="F32" s="70">
        <v>126.5</v>
      </c>
      <c r="G32" s="71">
        <v>165.84</v>
      </c>
      <c r="H32" s="71">
        <v>129.87</v>
      </c>
      <c r="I32" s="71">
        <v>16428.560000000001</v>
      </c>
      <c r="J32" s="71">
        <v>0</v>
      </c>
      <c r="K32" s="71">
        <v>5595.20885</v>
      </c>
      <c r="L32" s="71">
        <v>3032.7869000000001</v>
      </c>
      <c r="M32" s="71">
        <v>0</v>
      </c>
      <c r="N32" s="71">
        <v>1891.1805913000001</v>
      </c>
      <c r="O32" s="71">
        <v>3892.0952462810001</v>
      </c>
      <c r="P32" s="72">
        <v>2017.57802226134</v>
      </c>
      <c r="R32" s="71">
        <v>143.35</v>
      </c>
      <c r="S32" s="71">
        <v>0</v>
      </c>
      <c r="T32" s="15"/>
      <c r="U32" s="15"/>
      <c r="V32" s="16"/>
      <c r="W32" s="16"/>
      <c r="X32" s="16"/>
      <c r="Y32" s="15"/>
      <c r="Z32" s="15"/>
      <c r="AA32" s="15"/>
      <c r="AB32" s="15"/>
      <c r="AD32" s="21"/>
    </row>
    <row r="33" spans="1:30" ht="24" customHeight="1" thickBot="1" x14ac:dyDescent="0.25">
      <c r="A33" s="73">
        <v>12</v>
      </c>
      <c r="B33" s="74" t="s">
        <v>2061</v>
      </c>
      <c r="C33" s="75" t="s">
        <v>2062</v>
      </c>
      <c r="D33" s="75" t="s">
        <v>92</v>
      </c>
      <c r="E33" s="76">
        <v>0</v>
      </c>
      <c r="F33" s="76">
        <v>34.5</v>
      </c>
      <c r="G33" s="77">
        <v>767.91</v>
      </c>
      <c r="H33" s="77">
        <v>503.94</v>
      </c>
      <c r="I33" s="77">
        <v>17385.93</v>
      </c>
      <c r="J33" s="77">
        <v>0</v>
      </c>
      <c r="K33" s="77">
        <v>8319.9233999999997</v>
      </c>
      <c r="L33" s="77">
        <v>0</v>
      </c>
      <c r="M33" s="77">
        <v>0</v>
      </c>
      <c r="N33" s="77">
        <v>2812.1341091999998</v>
      </c>
      <c r="O33" s="77">
        <v>4118.8612784039997</v>
      </c>
      <c r="P33" s="78">
        <v>2135.1286302645599</v>
      </c>
      <c r="R33" s="77">
        <v>553.66</v>
      </c>
      <c r="S33" s="77">
        <v>0</v>
      </c>
      <c r="T33" s="15"/>
      <c r="U33" s="15"/>
      <c r="V33" s="16"/>
      <c r="W33" s="16"/>
      <c r="X33" s="16"/>
      <c r="Y33" s="15"/>
      <c r="Z33" s="15"/>
      <c r="AA33" s="15"/>
      <c r="AB33" s="15"/>
      <c r="AD33" s="21"/>
    </row>
    <row r="34" spans="1:30" ht="13.5" customHeight="1" thickBot="1" x14ac:dyDescent="0.25">
      <c r="A34" s="2">
        <v>13</v>
      </c>
      <c r="B34" s="3" t="s">
        <v>2063</v>
      </c>
      <c r="C34" s="4" t="s">
        <v>2064</v>
      </c>
      <c r="D34" s="4" t="s">
        <v>139</v>
      </c>
      <c r="E34" s="5">
        <v>0</v>
      </c>
      <c r="F34" s="5">
        <v>69</v>
      </c>
      <c r="G34" s="6">
        <v>761.24</v>
      </c>
      <c r="H34" s="6">
        <v>219</v>
      </c>
      <c r="I34" s="6">
        <v>15111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R34" s="6">
        <v>288</v>
      </c>
      <c r="S34" s="6">
        <v>0</v>
      </c>
      <c r="T34" s="15">
        <f t="shared" si="0"/>
        <v>1.3150684931506849</v>
      </c>
      <c r="U34" s="15">
        <f t="shared" si="1"/>
        <v>1.2894164816118516</v>
      </c>
      <c r="V34" s="16">
        <f t="shared" si="2"/>
        <v>981.55540246220596</v>
      </c>
      <c r="W34" s="16">
        <f t="shared" si="3"/>
        <v>220.31540246220595</v>
      </c>
      <c r="X34" s="16">
        <f t="shared" si="4"/>
        <v>15201.762769892212</v>
      </c>
      <c r="Y34" s="15">
        <f t="shared" si="5"/>
        <v>4.5848355451969969E-2</v>
      </c>
      <c r="Z34" s="15">
        <f t="shared" si="6"/>
        <v>1.1992624151289988E-2</v>
      </c>
      <c r="AA34" s="15">
        <f t="shared" si="7"/>
        <v>1.9115055013239957E-2</v>
      </c>
      <c r="AB34" s="15">
        <f t="shared" si="8"/>
        <v>2.5652011538833303E-2</v>
      </c>
      <c r="AD34" s="21"/>
    </row>
    <row r="35" spans="1:30" ht="24" customHeight="1" x14ac:dyDescent="0.2">
      <c r="A35" s="67">
        <v>14</v>
      </c>
      <c r="B35" s="68" t="s">
        <v>3631</v>
      </c>
      <c r="C35" s="69" t="s">
        <v>3632</v>
      </c>
      <c r="D35" s="69" t="s">
        <v>38</v>
      </c>
      <c r="E35" s="70">
        <v>0</v>
      </c>
      <c r="F35" s="70">
        <v>80</v>
      </c>
      <c r="G35" s="71">
        <v>123.98</v>
      </c>
      <c r="H35" s="71">
        <v>26.64</v>
      </c>
      <c r="I35" s="71">
        <v>2131.1999999999998</v>
      </c>
      <c r="J35" s="71">
        <v>0</v>
      </c>
      <c r="K35" s="71">
        <v>943.92</v>
      </c>
      <c r="L35" s="71">
        <v>0</v>
      </c>
      <c r="M35" s="71">
        <v>0</v>
      </c>
      <c r="N35" s="71">
        <v>319.04496</v>
      </c>
      <c r="O35" s="71">
        <v>606.22318080000002</v>
      </c>
      <c r="P35" s="72">
        <v>261.68633971200001</v>
      </c>
      <c r="R35" s="71">
        <v>30.01</v>
      </c>
      <c r="S35" s="71">
        <v>0</v>
      </c>
      <c r="T35" s="15"/>
      <c r="U35" s="15"/>
      <c r="V35" s="16"/>
      <c r="W35" s="16"/>
      <c r="X35" s="16"/>
      <c r="Y35" s="15"/>
      <c r="Z35" s="15"/>
      <c r="AA35" s="15"/>
      <c r="AB35" s="15"/>
      <c r="AD35" s="21"/>
    </row>
    <row r="36" spans="1:30" ht="24" customHeight="1" thickBot="1" x14ac:dyDescent="0.25">
      <c r="A36" s="73">
        <v>15</v>
      </c>
      <c r="B36" s="74" t="s">
        <v>3633</v>
      </c>
      <c r="C36" s="75" t="s">
        <v>3634</v>
      </c>
      <c r="D36" s="75" t="s">
        <v>38</v>
      </c>
      <c r="E36" s="76">
        <v>0</v>
      </c>
      <c r="F36" s="76">
        <v>80</v>
      </c>
      <c r="G36" s="77">
        <v>35.31</v>
      </c>
      <c r="H36" s="77">
        <v>21.42</v>
      </c>
      <c r="I36" s="77">
        <v>1713.6</v>
      </c>
      <c r="J36" s="77">
        <v>0</v>
      </c>
      <c r="K36" s="77">
        <v>282.18400000000003</v>
      </c>
      <c r="L36" s="77">
        <v>719.44</v>
      </c>
      <c r="M36" s="77">
        <v>0</v>
      </c>
      <c r="N36" s="77">
        <v>95.378191999999999</v>
      </c>
      <c r="O36" s="77">
        <v>405.89081104000002</v>
      </c>
      <c r="P36" s="78">
        <v>210.40502042559999</v>
      </c>
      <c r="R36" s="77">
        <v>24.09</v>
      </c>
      <c r="S36" s="77">
        <v>0</v>
      </c>
      <c r="T36" s="15"/>
      <c r="U36" s="15"/>
      <c r="V36" s="16"/>
      <c r="W36" s="16"/>
      <c r="X36" s="16"/>
      <c r="Y36" s="15"/>
      <c r="Z36" s="15"/>
      <c r="AA36" s="15"/>
      <c r="AB36" s="15"/>
      <c r="AD36" s="21"/>
    </row>
    <row r="37" spans="1:30" ht="28.5" customHeight="1" thickBot="1" x14ac:dyDescent="0.35">
      <c r="A37" s="58"/>
      <c r="B37" s="59" t="s">
        <v>19</v>
      </c>
      <c r="C37" s="60" t="s">
        <v>169</v>
      </c>
      <c r="D37" s="60"/>
      <c r="E37" s="61"/>
      <c r="F37" s="61"/>
      <c r="G37" s="62"/>
      <c r="H37" s="62"/>
      <c r="I37" s="62">
        <v>11859.03</v>
      </c>
      <c r="J37" s="62">
        <v>7923.96</v>
      </c>
      <c r="K37" s="62">
        <v>1485.0352499999999</v>
      </c>
      <c r="L37" s="62">
        <v>0</v>
      </c>
      <c r="M37" s="62">
        <v>0</v>
      </c>
      <c r="N37" s="62">
        <v>501.9419145</v>
      </c>
      <c r="O37" s="62">
        <v>1253.1889837650001</v>
      </c>
      <c r="P37" s="62">
        <v>483.24726075709998</v>
      </c>
      <c r="R37" s="62"/>
      <c r="S37" s="62">
        <v>9108</v>
      </c>
      <c r="T37" s="15"/>
      <c r="U37" s="15"/>
      <c r="V37" s="16"/>
      <c r="W37" s="16"/>
      <c r="X37" s="16"/>
      <c r="Y37" s="15"/>
      <c r="Z37" s="15"/>
      <c r="AA37" s="15"/>
      <c r="AB37" s="15"/>
      <c r="AD37" s="21"/>
    </row>
    <row r="38" spans="1:30" ht="24" customHeight="1" thickBot="1" x14ac:dyDescent="0.25">
      <c r="A38" s="8">
        <v>16</v>
      </c>
      <c r="B38" s="9" t="s">
        <v>170</v>
      </c>
      <c r="C38" s="10" t="s">
        <v>171</v>
      </c>
      <c r="D38" s="10" t="s">
        <v>92</v>
      </c>
      <c r="E38" s="11">
        <v>0</v>
      </c>
      <c r="F38" s="11">
        <v>11.5</v>
      </c>
      <c r="G38" s="12">
        <v>436.11</v>
      </c>
      <c r="H38" s="12">
        <v>1031.22</v>
      </c>
      <c r="I38" s="12">
        <v>11859.03</v>
      </c>
      <c r="J38" s="12">
        <v>7923.96</v>
      </c>
      <c r="K38" s="12">
        <v>1485.0352499999999</v>
      </c>
      <c r="L38" s="12">
        <v>0</v>
      </c>
      <c r="M38" s="12">
        <v>0</v>
      </c>
      <c r="N38" s="12">
        <v>501.9419145</v>
      </c>
      <c r="O38" s="12">
        <v>1253.1889837650001</v>
      </c>
      <c r="P38" s="13">
        <v>483.24726075709998</v>
      </c>
      <c r="R38" s="12">
        <v>1216.46</v>
      </c>
      <c r="S38" s="12">
        <v>9108</v>
      </c>
      <c r="T38" s="15"/>
      <c r="U38" s="15"/>
      <c r="V38" s="16"/>
      <c r="W38" s="16"/>
      <c r="X38" s="16"/>
      <c r="Y38" s="15"/>
      <c r="Z38" s="15"/>
      <c r="AA38" s="15"/>
      <c r="AB38" s="15"/>
      <c r="AD38" s="21"/>
    </row>
    <row r="39" spans="1:30" ht="13.5" customHeight="1" x14ac:dyDescent="0.2">
      <c r="A39" s="63"/>
      <c r="B39" s="64" t="s">
        <v>172</v>
      </c>
      <c r="C39" s="65" t="s">
        <v>173</v>
      </c>
      <c r="D39" s="65" t="s">
        <v>139</v>
      </c>
      <c r="E39" s="66">
        <v>1.98</v>
      </c>
      <c r="F39" s="66">
        <v>22.77</v>
      </c>
      <c r="G39" s="1">
        <v>348</v>
      </c>
      <c r="H39" s="1">
        <v>348</v>
      </c>
      <c r="I39" s="1">
        <v>7923.96</v>
      </c>
      <c r="J39" s="1">
        <v>7923.96</v>
      </c>
      <c r="K39" s="1"/>
      <c r="L39" s="1"/>
      <c r="M39" s="1"/>
      <c r="N39" s="1"/>
      <c r="O39" s="1"/>
      <c r="P39" s="1"/>
      <c r="R39" s="1">
        <v>400</v>
      </c>
      <c r="S39" s="1">
        <v>9108</v>
      </c>
      <c r="T39" s="15">
        <f t="shared" si="0"/>
        <v>1.1494252873563218</v>
      </c>
      <c r="U39" s="15">
        <f t="shared" si="1"/>
        <v>1.1237732758174885</v>
      </c>
      <c r="V39" s="16">
        <f t="shared" si="2"/>
        <v>391.07309998448602</v>
      </c>
      <c r="W39" s="16">
        <f t="shared" si="3"/>
        <v>43.073099984486021</v>
      </c>
      <c r="X39" s="16">
        <f t="shared" si="4"/>
        <v>980.77448664674671</v>
      </c>
      <c r="Y39" s="15">
        <f>104.584835545197%-100%</f>
        <v>4.5848355451969969E-2</v>
      </c>
      <c r="Z39" s="15">
        <f>101.199262415129%-100%</f>
        <v>1.1992624151289988E-2</v>
      </c>
      <c r="AA39" s="15">
        <f>101.911505501324%-100%</f>
        <v>1.9115055013239957E-2</v>
      </c>
      <c r="AB39" s="15">
        <f>AVERAGE(Y39:AA39)</f>
        <v>2.5652011538833303E-2</v>
      </c>
      <c r="AD39" s="21"/>
    </row>
    <row r="40" spans="1:30" ht="28.5" customHeight="1" thickBot="1" x14ac:dyDescent="0.35">
      <c r="A40" s="58"/>
      <c r="B40" s="59" t="s">
        <v>661</v>
      </c>
      <c r="C40" s="60" t="s">
        <v>662</v>
      </c>
      <c r="D40" s="60"/>
      <c r="E40" s="61"/>
      <c r="F40" s="61"/>
      <c r="G40" s="62"/>
      <c r="H40" s="62"/>
      <c r="I40" s="62">
        <v>27633.55</v>
      </c>
      <c r="J40" s="62">
        <v>0</v>
      </c>
      <c r="K40" s="62">
        <v>4431.3570431999997</v>
      </c>
      <c r="L40" s="62">
        <v>9510.42764016</v>
      </c>
      <c r="M40" s="62">
        <v>0</v>
      </c>
      <c r="N40" s="62">
        <v>1497.7986806015999</v>
      </c>
      <c r="O40" s="62">
        <v>8800.5625174581091</v>
      </c>
      <c r="P40" s="62">
        <v>3393.6204233987601</v>
      </c>
      <c r="R40" s="62"/>
      <c r="S40" s="62">
        <v>0</v>
      </c>
      <c r="T40" s="15"/>
      <c r="U40" s="15"/>
      <c r="V40" s="16"/>
      <c r="W40" s="16"/>
      <c r="X40" s="16"/>
      <c r="Y40" s="15"/>
      <c r="Z40" s="15"/>
      <c r="AA40" s="15"/>
      <c r="AB40" s="15"/>
      <c r="AD40" s="21"/>
    </row>
    <row r="41" spans="1:30" ht="24" customHeight="1" thickBot="1" x14ac:dyDescent="0.25">
      <c r="A41" s="8">
        <v>17</v>
      </c>
      <c r="B41" s="9" t="s">
        <v>3667</v>
      </c>
      <c r="C41" s="10" t="s">
        <v>3668</v>
      </c>
      <c r="D41" s="10" t="s">
        <v>139</v>
      </c>
      <c r="E41" s="11">
        <v>0</v>
      </c>
      <c r="F41" s="11">
        <v>91.817999999999998</v>
      </c>
      <c r="G41" s="12">
        <v>429.67</v>
      </c>
      <c r="H41" s="12">
        <v>300.95999999999998</v>
      </c>
      <c r="I41" s="12">
        <v>27633.55</v>
      </c>
      <c r="J41" s="12">
        <v>0</v>
      </c>
      <c r="K41" s="12">
        <v>4431.3570431999997</v>
      </c>
      <c r="L41" s="12">
        <v>9510.42764016</v>
      </c>
      <c r="M41" s="12">
        <v>0</v>
      </c>
      <c r="N41" s="12">
        <v>1497.7986806015999</v>
      </c>
      <c r="O41" s="12">
        <v>8800.5625174581091</v>
      </c>
      <c r="P41" s="13">
        <v>3393.6204233987601</v>
      </c>
      <c r="R41" s="12">
        <v>355.19</v>
      </c>
      <c r="S41" s="12">
        <v>0</v>
      </c>
      <c r="T41" s="15"/>
      <c r="U41" s="15"/>
      <c r="V41" s="16"/>
      <c r="W41" s="16"/>
      <c r="X41" s="16"/>
      <c r="Y41" s="15"/>
      <c r="Z41" s="15"/>
      <c r="AA41" s="15"/>
      <c r="AB41" s="15"/>
      <c r="AD41" s="21"/>
    </row>
    <row r="42" spans="1:30" ht="30.75" customHeight="1" thickBot="1" x14ac:dyDescent="0.35">
      <c r="A42" s="53"/>
      <c r="B42" s="54" t="s">
        <v>2020</v>
      </c>
      <c r="C42" s="55" t="s">
        <v>2021</v>
      </c>
      <c r="D42" s="55"/>
      <c r="E42" s="56"/>
      <c r="F42" s="56"/>
      <c r="G42" s="57"/>
      <c r="H42" s="57"/>
      <c r="I42" s="57">
        <v>6187.6</v>
      </c>
      <c r="J42" s="57">
        <v>0</v>
      </c>
      <c r="K42" s="57">
        <v>2659</v>
      </c>
      <c r="L42" s="57">
        <v>0</v>
      </c>
      <c r="M42" s="57">
        <v>0</v>
      </c>
      <c r="N42" s="57">
        <v>898.74199999999996</v>
      </c>
      <c r="O42" s="57">
        <v>1870.04232</v>
      </c>
      <c r="P42" s="57">
        <v>759.88980479999998</v>
      </c>
      <c r="R42" s="57"/>
      <c r="S42" s="57">
        <v>0</v>
      </c>
      <c r="T42" s="15"/>
      <c r="U42" s="15"/>
      <c r="V42" s="16"/>
      <c r="W42" s="16"/>
      <c r="X42" s="16"/>
      <c r="Y42" s="15"/>
      <c r="Z42" s="15"/>
      <c r="AA42" s="15"/>
      <c r="AB42" s="15"/>
      <c r="AD42" s="21"/>
    </row>
    <row r="43" spans="1:30" ht="13.5" customHeight="1" x14ac:dyDescent="0.2">
      <c r="A43" s="67">
        <v>18</v>
      </c>
      <c r="B43" s="68" t="s">
        <v>2066</v>
      </c>
      <c r="C43" s="69" t="s">
        <v>2067</v>
      </c>
      <c r="D43" s="69" t="s">
        <v>2024</v>
      </c>
      <c r="E43" s="70">
        <v>0</v>
      </c>
      <c r="F43" s="70">
        <v>10</v>
      </c>
      <c r="G43" s="71">
        <v>494.53</v>
      </c>
      <c r="H43" s="71">
        <v>322.81</v>
      </c>
      <c r="I43" s="71">
        <v>3228.1</v>
      </c>
      <c r="J43" s="71">
        <v>0</v>
      </c>
      <c r="K43" s="71">
        <v>1348</v>
      </c>
      <c r="L43" s="71">
        <v>0</v>
      </c>
      <c r="M43" s="71">
        <v>0</v>
      </c>
      <c r="N43" s="71">
        <v>455.62400000000002</v>
      </c>
      <c r="O43" s="71">
        <v>1028.0656799999999</v>
      </c>
      <c r="P43" s="72">
        <v>396.43655519999999</v>
      </c>
      <c r="R43" s="71">
        <v>383.47</v>
      </c>
      <c r="S43" s="71">
        <v>0</v>
      </c>
      <c r="T43" s="15"/>
      <c r="U43" s="15"/>
      <c r="V43" s="16"/>
      <c r="W43" s="16"/>
      <c r="X43" s="16"/>
      <c r="Y43" s="15"/>
      <c r="Z43" s="15"/>
      <c r="AA43" s="15"/>
      <c r="AB43" s="15"/>
      <c r="AD43" s="21"/>
    </row>
    <row r="44" spans="1:30" ht="13.5" customHeight="1" thickBot="1" x14ac:dyDescent="0.25">
      <c r="A44" s="73">
        <v>19</v>
      </c>
      <c r="B44" s="74" t="s">
        <v>2068</v>
      </c>
      <c r="C44" s="75" t="s">
        <v>2069</v>
      </c>
      <c r="D44" s="75" t="s">
        <v>2024</v>
      </c>
      <c r="E44" s="76">
        <v>0</v>
      </c>
      <c r="F44" s="76">
        <v>10</v>
      </c>
      <c r="G44" s="77">
        <v>494.53</v>
      </c>
      <c r="H44" s="77">
        <v>295.95</v>
      </c>
      <c r="I44" s="77">
        <v>2959.5</v>
      </c>
      <c r="J44" s="77">
        <v>0</v>
      </c>
      <c r="K44" s="77">
        <v>1311</v>
      </c>
      <c r="L44" s="77">
        <v>0</v>
      </c>
      <c r="M44" s="77">
        <v>0</v>
      </c>
      <c r="N44" s="77">
        <v>443.11799999999999</v>
      </c>
      <c r="O44" s="77">
        <v>841.97663999999997</v>
      </c>
      <c r="P44" s="78">
        <v>363.45324959999999</v>
      </c>
      <c r="R44" s="77">
        <v>333.42</v>
      </c>
      <c r="S44" s="77">
        <v>0</v>
      </c>
      <c r="T44" s="15"/>
      <c r="U44" s="15"/>
      <c r="V44" s="16"/>
      <c r="W44" s="16"/>
      <c r="X44" s="16"/>
      <c r="Y44" s="15"/>
      <c r="Z44" s="15"/>
      <c r="AA44" s="15"/>
      <c r="AB44" s="15"/>
      <c r="AD44" s="21"/>
    </row>
  </sheetData>
  <mergeCells count="8">
    <mergeCell ref="Y8:AB8"/>
    <mergeCell ref="A1:P1"/>
    <mergeCell ref="J3:K3"/>
    <mergeCell ref="J4:K4"/>
    <mergeCell ref="J5:K5"/>
    <mergeCell ref="J6:K6"/>
    <mergeCell ref="J7:K7"/>
    <mergeCell ref="H8:R8"/>
  </mergeCells>
  <conditionalFormatting sqref="W1:X8 W10:X12 W34:X1048576 W14:X32 W13">
    <cfRule type="cellIs" dxfId="151" priority="7" operator="lessThan">
      <formula>0</formula>
    </cfRule>
  </conditionalFormatting>
  <conditionalFormatting sqref="W33:X33">
    <cfRule type="cellIs" dxfId="150" priority="6" operator="lessThan">
      <formula>0</formula>
    </cfRule>
  </conditionalFormatting>
  <conditionalFormatting sqref="X13">
    <cfRule type="cellIs" dxfId="149" priority="1" operator="lessThan">
      <formula>0</formula>
    </cfRule>
  </conditionalFormatting>
  <pageMargins left="0.7" right="0.7" top="0.78740157499999996" bottom="0.78740157499999996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45"/>
  <sheetViews>
    <sheetView topLeftCell="A4" workbookViewId="0">
      <selection activeCell="X12" sqref="X12"/>
    </sheetView>
  </sheetViews>
  <sheetFormatPr defaultColWidth="9" defaultRowHeight="14.5" x14ac:dyDescent="0.35"/>
  <cols>
    <col min="1" max="1" width="3.7265625" style="119" customWidth="1"/>
    <col min="2" max="2" width="13.26953125" style="7" customWidth="1"/>
    <col min="3" max="3" width="45.1796875" style="120" customWidth="1"/>
    <col min="4" max="4" width="3.81640625" style="120" customWidth="1"/>
    <col min="5" max="5" width="7.1796875" style="121" hidden="1" customWidth="1"/>
    <col min="6" max="6" width="9.26953125" style="121" customWidth="1"/>
    <col min="7" max="7" width="9.54296875" style="79" customWidth="1"/>
    <col min="8" max="8" width="10.54296875" style="79" customWidth="1"/>
    <col min="9" max="9" width="15.453125" style="79" hidden="1" customWidth="1"/>
    <col min="10" max="10" width="15.54296875" style="79" hidden="1" customWidth="1"/>
    <col min="11" max="11" width="14.54296875" style="79" hidden="1" customWidth="1"/>
    <col min="12" max="13" width="14" style="79" hidden="1" customWidth="1"/>
    <col min="14" max="14" width="14.54296875" style="79" hidden="1" customWidth="1"/>
    <col min="15" max="15" width="14.26953125" style="79" hidden="1" customWidth="1"/>
    <col min="16" max="16" width="16" style="79" hidden="1" customWidth="1"/>
    <col min="17" max="17" width="0" style="7" hidden="1" customWidth="1"/>
    <col min="18" max="18" width="9.54296875" style="79" customWidth="1"/>
    <col min="19" max="19" width="14.1796875" style="79" hidden="1" customWidth="1"/>
    <col min="20" max="24" width="12.7265625" style="7" customWidth="1"/>
    <col min="25" max="28" width="9" style="7"/>
    <col min="29" max="29" width="24.453125" style="7" customWidth="1"/>
    <col min="30" max="257" width="9" style="7"/>
    <col min="258" max="258" width="3.7265625" style="7" customWidth="1"/>
    <col min="259" max="259" width="13.26953125" style="7" customWidth="1"/>
    <col min="260" max="260" width="45.1796875" style="7" customWidth="1"/>
    <col min="261" max="261" width="3.81640625" style="7" customWidth="1"/>
    <col min="262" max="262" width="7.1796875" style="7" customWidth="1"/>
    <col min="263" max="263" width="9.26953125" style="7" customWidth="1"/>
    <col min="264" max="264" width="10.54296875" style="7" customWidth="1"/>
    <col min="265" max="265" width="15.453125" style="7" customWidth="1"/>
    <col min="266" max="266" width="15.54296875" style="7" customWidth="1"/>
    <col min="267" max="267" width="14.54296875" style="7" customWidth="1"/>
    <col min="268" max="269" width="14" style="7" customWidth="1"/>
    <col min="270" max="270" width="14.54296875" style="7" customWidth="1"/>
    <col min="271" max="271" width="14.26953125" style="7" customWidth="1"/>
    <col min="272" max="272" width="16" style="7" customWidth="1"/>
    <col min="273" max="513" width="9" style="7"/>
    <col min="514" max="514" width="3.7265625" style="7" customWidth="1"/>
    <col min="515" max="515" width="13.26953125" style="7" customWidth="1"/>
    <col min="516" max="516" width="45.1796875" style="7" customWidth="1"/>
    <col min="517" max="517" width="3.81640625" style="7" customWidth="1"/>
    <col min="518" max="518" width="7.1796875" style="7" customWidth="1"/>
    <col min="519" max="519" width="9.26953125" style="7" customWidth="1"/>
    <col min="520" max="520" width="10.54296875" style="7" customWidth="1"/>
    <col min="521" max="521" width="15.453125" style="7" customWidth="1"/>
    <col min="522" max="522" width="15.54296875" style="7" customWidth="1"/>
    <col min="523" max="523" width="14.54296875" style="7" customWidth="1"/>
    <col min="524" max="525" width="14" style="7" customWidth="1"/>
    <col min="526" max="526" width="14.54296875" style="7" customWidth="1"/>
    <col min="527" max="527" width="14.26953125" style="7" customWidth="1"/>
    <col min="528" max="528" width="16" style="7" customWidth="1"/>
    <col min="529" max="769" width="9" style="7"/>
    <col min="770" max="770" width="3.7265625" style="7" customWidth="1"/>
    <col min="771" max="771" width="13.26953125" style="7" customWidth="1"/>
    <col min="772" max="772" width="45.1796875" style="7" customWidth="1"/>
    <col min="773" max="773" width="3.81640625" style="7" customWidth="1"/>
    <col min="774" max="774" width="7.1796875" style="7" customWidth="1"/>
    <col min="775" max="775" width="9.26953125" style="7" customWidth="1"/>
    <col min="776" max="776" width="10.54296875" style="7" customWidth="1"/>
    <col min="777" max="777" width="15.453125" style="7" customWidth="1"/>
    <col min="778" max="778" width="15.54296875" style="7" customWidth="1"/>
    <col min="779" max="779" width="14.54296875" style="7" customWidth="1"/>
    <col min="780" max="781" width="14" style="7" customWidth="1"/>
    <col min="782" max="782" width="14.54296875" style="7" customWidth="1"/>
    <col min="783" max="783" width="14.26953125" style="7" customWidth="1"/>
    <col min="784" max="784" width="16" style="7" customWidth="1"/>
    <col min="785" max="1025" width="9" style="7"/>
    <col min="1026" max="1026" width="3.7265625" style="7" customWidth="1"/>
    <col min="1027" max="1027" width="13.26953125" style="7" customWidth="1"/>
    <col min="1028" max="1028" width="45.1796875" style="7" customWidth="1"/>
    <col min="1029" max="1029" width="3.81640625" style="7" customWidth="1"/>
    <col min="1030" max="1030" width="7.1796875" style="7" customWidth="1"/>
    <col min="1031" max="1031" width="9.26953125" style="7" customWidth="1"/>
    <col min="1032" max="1032" width="10.54296875" style="7" customWidth="1"/>
    <col min="1033" max="1033" width="15.453125" style="7" customWidth="1"/>
    <col min="1034" max="1034" width="15.54296875" style="7" customWidth="1"/>
    <col min="1035" max="1035" width="14.54296875" style="7" customWidth="1"/>
    <col min="1036" max="1037" width="14" style="7" customWidth="1"/>
    <col min="1038" max="1038" width="14.54296875" style="7" customWidth="1"/>
    <col min="1039" max="1039" width="14.26953125" style="7" customWidth="1"/>
    <col min="1040" max="1040" width="16" style="7" customWidth="1"/>
    <col min="1041" max="1281" width="9" style="7"/>
    <col min="1282" max="1282" width="3.7265625" style="7" customWidth="1"/>
    <col min="1283" max="1283" width="13.26953125" style="7" customWidth="1"/>
    <col min="1284" max="1284" width="45.1796875" style="7" customWidth="1"/>
    <col min="1285" max="1285" width="3.81640625" style="7" customWidth="1"/>
    <col min="1286" max="1286" width="7.1796875" style="7" customWidth="1"/>
    <col min="1287" max="1287" width="9.26953125" style="7" customWidth="1"/>
    <col min="1288" max="1288" width="10.54296875" style="7" customWidth="1"/>
    <col min="1289" max="1289" width="15.453125" style="7" customWidth="1"/>
    <col min="1290" max="1290" width="15.54296875" style="7" customWidth="1"/>
    <col min="1291" max="1291" width="14.54296875" style="7" customWidth="1"/>
    <col min="1292" max="1293" width="14" style="7" customWidth="1"/>
    <col min="1294" max="1294" width="14.54296875" style="7" customWidth="1"/>
    <col min="1295" max="1295" width="14.26953125" style="7" customWidth="1"/>
    <col min="1296" max="1296" width="16" style="7" customWidth="1"/>
    <col min="1297" max="1537" width="9" style="7"/>
    <col min="1538" max="1538" width="3.7265625" style="7" customWidth="1"/>
    <col min="1539" max="1539" width="13.26953125" style="7" customWidth="1"/>
    <col min="1540" max="1540" width="45.1796875" style="7" customWidth="1"/>
    <col min="1541" max="1541" width="3.81640625" style="7" customWidth="1"/>
    <col min="1542" max="1542" width="7.1796875" style="7" customWidth="1"/>
    <col min="1543" max="1543" width="9.26953125" style="7" customWidth="1"/>
    <col min="1544" max="1544" width="10.54296875" style="7" customWidth="1"/>
    <col min="1545" max="1545" width="15.453125" style="7" customWidth="1"/>
    <col min="1546" max="1546" width="15.54296875" style="7" customWidth="1"/>
    <col min="1547" max="1547" width="14.54296875" style="7" customWidth="1"/>
    <col min="1548" max="1549" width="14" style="7" customWidth="1"/>
    <col min="1550" max="1550" width="14.54296875" style="7" customWidth="1"/>
    <col min="1551" max="1551" width="14.26953125" style="7" customWidth="1"/>
    <col min="1552" max="1552" width="16" style="7" customWidth="1"/>
    <col min="1553" max="1793" width="9" style="7"/>
    <col min="1794" max="1794" width="3.7265625" style="7" customWidth="1"/>
    <col min="1795" max="1795" width="13.26953125" style="7" customWidth="1"/>
    <col min="1796" max="1796" width="45.1796875" style="7" customWidth="1"/>
    <col min="1797" max="1797" width="3.81640625" style="7" customWidth="1"/>
    <col min="1798" max="1798" width="7.1796875" style="7" customWidth="1"/>
    <col min="1799" max="1799" width="9.26953125" style="7" customWidth="1"/>
    <col min="1800" max="1800" width="10.54296875" style="7" customWidth="1"/>
    <col min="1801" max="1801" width="15.453125" style="7" customWidth="1"/>
    <col min="1802" max="1802" width="15.54296875" style="7" customWidth="1"/>
    <col min="1803" max="1803" width="14.54296875" style="7" customWidth="1"/>
    <col min="1804" max="1805" width="14" style="7" customWidth="1"/>
    <col min="1806" max="1806" width="14.54296875" style="7" customWidth="1"/>
    <col min="1807" max="1807" width="14.26953125" style="7" customWidth="1"/>
    <col min="1808" max="1808" width="16" style="7" customWidth="1"/>
    <col min="1809" max="2049" width="9" style="7"/>
    <col min="2050" max="2050" width="3.7265625" style="7" customWidth="1"/>
    <col min="2051" max="2051" width="13.26953125" style="7" customWidth="1"/>
    <col min="2052" max="2052" width="45.1796875" style="7" customWidth="1"/>
    <col min="2053" max="2053" width="3.81640625" style="7" customWidth="1"/>
    <col min="2054" max="2054" width="7.1796875" style="7" customWidth="1"/>
    <col min="2055" max="2055" width="9.26953125" style="7" customWidth="1"/>
    <col min="2056" max="2056" width="10.54296875" style="7" customWidth="1"/>
    <col min="2057" max="2057" width="15.453125" style="7" customWidth="1"/>
    <col min="2058" max="2058" width="15.54296875" style="7" customWidth="1"/>
    <col min="2059" max="2059" width="14.54296875" style="7" customWidth="1"/>
    <col min="2060" max="2061" width="14" style="7" customWidth="1"/>
    <col min="2062" max="2062" width="14.54296875" style="7" customWidth="1"/>
    <col min="2063" max="2063" width="14.26953125" style="7" customWidth="1"/>
    <col min="2064" max="2064" width="16" style="7" customWidth="1"/>
    <col min="2065" max="2305" width="9" style="7"/>
    <col min="2306" max="2306" width="3.7265625" style="7" customWidth="1"/>
    <col min="2307" max="2307" width="13.26953125" style="7" customWidth="1"/>
    <col min="2308" max="2308" width="45.1796875" style="7" customWidth="1"/>
    <col min="2309" max="2309" width="3.81640625" style="7" customWidth="1"/>
    <col min="2310" max="2310" width="7.1796875" style="7" customWidth="1"/>
    <col min="2311" max="2311" width="9.26953125" style="7" customWidth="1"/>
    <col min="2312" max="2312" width="10.54296875" style="7" customWidth="1"/>
    <col min="2313" max="2313" width="15.453125" style="7" customWidth="1"/>
    <col min="2314" max="2314" width="15.54296875" style="7" customWidth="1"/>
    <col min="2315" max="2315" width="14.54296875" style="7" customWidth="1"/>
    <col min="2316" max="2317" width="14" style="7" customWidth="1"/>
    <col min="2318" max="2318" width="14.54296875" style="7" customWidth="1"/>
    <col min="2319" max="2319" width="14.26953125" style="7" customWidth="1"/>
    <col min="2320" max="2320" width="16" style="7" customWidth="1"/>
    <col min="2321" max="2561" width="9" style="7"/>
    <col min="2562" max="2562" width="3.7265625" style="7" customWidth="1"/>
    <col min="2563" max="2563" width="13.26953125" style="7" customWidth="1"/>
    <col min="2564" max="2564" width="45.1796875" style="7" customWidth="1"/>
    <col min="2565" max="2565" width="3.81640625" style="7" customWidth="1"/>
    <col min="2566" max="2566" width="7.1796875" style="7" customWidth="1"/>
    <col min="2567" max="2567" width="9.26953125" style="7" customWidth="1"/>
    <col min="2568" max="2568" width="10.54296875" style="7" customWidth="1"/>
    <col min="2569" max="2569" width="15.453125" style="7" customWidth="1"/>
    <col min="2570" max="2570" width="15.54296875" style="7" customWidth="1"/>
    <col min="2571" max="2571" width="14.54296875" style="7" customWidth="1"/>
    <col min="2572" max="2573" width="14" style="7" customWidth="1"/>
    <col min="2574" max="2574" width="14.54296875" style="7" customWidth="1"/>
    <col min="2575" max="2575" width="14.26953125" style="7" customWidth="1"/>
    <col min="2576" max="2576" width="16" style="7" customWidth="1"/>
    <col min="2577" max="2817" width="9" style="7"/>
    <col min="2818" max="2818" width="3.7265625" style="7" customWidth="1"/>
    <col min="2819" max="2819" width="13.26953125" style="7" customWidth="1"/>
    <col min="2820" max="2820" width="45.1796875" style="7" customWidth="1"/>
    <col min="2821" max="2821" width="3.81640625" style="7" customWidth="1"/>
    <col min="2822" max="2822" width="7.1796875" style="7" customWidth="1"/>
    <col min="2823" max="2823" width="9.26953125" style="7" customWidth="1"/>
    <col min="2824" max="2824" width="10.54296875" style="7" customWidth="1"/>
    <col min="2825" max="2825" width="15.453125" style="7" customWidth="1"/>
    <col min="2826" max="2826" width="15.54296875" style="7" customWidth="1"/>
    <col min="2827" max="2827" width="14.54296875" style="7" customWidth="1"/>
    <col min="2828" max="2829" width="14" style="7" customWidth="1"/>
    <col min="2830" max="2830" width="14.54296875" style="7" customWidth="1"/>
    <col min="2831" max="2831" width="14.26953125" style="7" customWidth="1"/>
    <col min="2832" max="2832" width="16" style="7" customWidth="1"/>
    <col min="2833" max="3073" width="9" style="7"/>
    <col min="3074" max="3074" width="3.7265625" style="7" customWidth="1"/>
    <col min="3075" max="3075" width="13.26953125" style="7" customWidth="1"/>
    <col min="3076" max="3076" width="45.1796875" style="7" customWidth="1"/>
    <col min="3077" max="3077" width="3.81640625" style="7" customWidth="1"/>
    <col min="3078" max="3078" width="7.1796875" style="7" customWidth="1"/>
    <col min="3079" max="3079" width="9.26953125" style="7" customWidth="1"/>
    <col min="3080" max="3080" width="10.54296875" style="7" customWidth="1"/>
    <col min="3081" max="3081" width="15.453125" style="7" customWidth="1"/>
    <col min="3082" max="3082" width="15.54296875" style="7" customWidth="1"/>
    <col min="3083" max="3083" width="14.54296875" style="7" customWidth="1"/>
    <col min="3084" max="3085" width="14" style="7" customWidth="1"/>
    <col min="3086" max="3086" width="14.54296875" style="7" customWidth="1"/>
    <col min="3087" max="3087" width="14.26953125" style="7" customWidth="1"/>
    <col min="3088" max="3088" width="16" style="7" customWidth="1"/>
    <col min="3089" max="3329" width="9" style="7"/>
    <col min="3330" max="3330" width="3.7265625" style="7" customWidth="1"/>
    <col min="3331" max="3331" width="13.26953125" style="7" customWidth="1"/>
    <col min="3332" max="3332" width="45.1796875" style="7" customWidth="1"/>
    <col min="3333" max="3333" width="3.81640625" style="7" customWidth="1"/>
    <col min="3334" max="3334" width="7.1796875" style="7" customWidth="1"/>
    <col min="3335" max="3335" width="9.26953125" style="7" customWidth="1"/>
    <col min="3336" max="3336" width="10.54296875" style="7" customWidth="1"/>
    <col min="3337" max="3337" width="15.453125" style="7" customWidth="1"/>
    <col min="3338" max="3338" width="15.54296875" style="7" customWidth="1"/>
    <col min="3339" max="3339" width="14.54296875" style="7" customWidth="1"/>
    <col min="3340" max="3341" width="14" style="7" customWidth="1"/>
    <col min="3342" max="3342" width="14.54296875" style="7" customWidth="1"/>
    <col min="3343" max="3343" width="14.26953125" style="7" customWidth="1"/>
    <col min="3344" max="3344" width="16" style="7" customWidth="1"/>
    <col min="3345" max="3585" width="9" style="7"/>
    <col min="3586" max="3586" width="3.7265625" style="7" customWidth="1"/>
    <col min="3587" max="3587" width="13.26953125" style="7" customWidth="1"/>
    <col min="3588" max="3588" width="45.1796875" style="7" customWidth="1"/>
    <col min="3589" max="3589" width="3.81640625" style="7" customWidth="1"/>
    <col min="3590" max="3590" width="7.1796875" style="7" customWidth="1"/>
    <col min="3591" max="3591" width="9.26953125" style="7" customWidth="1"/>
    <col min="3592" max="3592" width="10.54296875" style="7" customWidth="1"/>
    <col min="3593" max="3593" width="15.453125" style="7" customWidth="1"/>
    <col min="3594" max="3594" width="15.54296875" style="7" customWidth="1"/>
    <col min="3595" max="3595" width="14.54296875" style="7" customWidth="1"/>
    <col min="3596" max="3597" width="14" style="7" customWidth="1"/>
    <col min="3598" max="3598" width="14.54296875" style="7" customWidth="1"/>
    <col min="3599" max="3599" width="14.26953125" style="7" customWidth="1"/>
    <col min="3600" max="3600" width="16" style="7" customWidth="1"/>
    <col min="3601" max="3841" width="9" style="7"/>
    <col min="3842" max="3842" width="3.7265625" style="7" customWidth="1"/>
    <col min="3843" max="3843" width="13.26953125" style="7" customWidth="1"/>
    <col min="3844" max="3844" width="45.1796875" style="7" customWidth="1"/>
    <col min="3845" max="3845" width="3.81640625" style="7" customWidth="1"/>
    <col min="3846" max="3846" width="7.1796875" style="7" customWidth="1"/>
    <col min="3847" max="3847" width="9.26953125" style="7" customWidth="1"/>
    <col min="3848" max="3848" width="10.54296875" style="7" customWidth="1"/>
    <col min="3849" max="3849" width="15.453125" style="7" customWidth="1"/>
    <col min="3850" max="3850" width="15.54296875" style="7" customWidth="1"/>
    <col min="3851" max="3851" width="14.54296875" style="7" customWidth="1"/>
    <col min="3852" max="3853" width="14" style="7" customWidth="1"/>
    <col min="3854" max="3854" width="14.54296875" style="7" customWidth="1"/>
    <col min="3855" max="3855" width="14.26953125" style="7" customWidth="1"/>
    <col min="3856" max="3856" width="16" style="7" customWidth="1"/>
    <col min="3857" max="4097" width="9" style="7"/>
    <col min="4098" max="4098" width="3.7265625" style="7" customWidth="1"/>
    <col min="4099" max="4099" width="13.26953125" style="7" customWidth="1"/>
    <col min="4100" max="4100" width="45.1796875" style="7" customWidth="1"/>
    <col min="4101" max="4101" width="3.81640625" style="7" customWidth="1"/>
    <col min="4102" max="4102" width="7.1796875" style="7" customWidth="1"/>
    <col min="4103" max="4103" width="9.26953125" style="7" customWidth="1"/>
    <col min="4104" max="4104" width="10.54296875" style="7" customWidth="1"/>
    <col min="4105" max="4105" width="15.453125" style="7" customWidth="1"/>
    <col min="4106" max="4106" width="15.54296875" style="7" customWidth="1"/>
    <col min="4107" max="4107" width="14.54296875" style="7" customWidth="1"/>
    <col min="4108" max="4109" width="14" style="7" customWidth="1"/>
    <col min="4110" max="4110" width="14.54296875" style="7" customWidth="1"/>
    <col min="4111" max="4111" width="14.26953125" style="7" customWidth="1"/>
    <col min="4112" max="4112" width="16" style="7" customWidth="1"/>
    <col min="4113" max="4353" width="9" style="7"/>
    <col min="4354" max="4354" width="3.7265625" style="7" customWidth="1"/>
    <col min="4355" max="4355" width="13.26953125" style="7" customWidth="1"/>
    <col min="4356" max="4356" width="45.1796875" style="7" customWidth="1"/>
    <col min="4357" max="4357" width="3.81640625" style="7" customWidth="1"/>
    <col min="4358" max="4358" width="7.1796875" style="7" customWidth="1"/>
    <col min="4359" max="4359" width="9.26953125" style="7" customWidth="1"/>
    <col min="4360" max="4360" width="10.54296875" style="7" customWidth="1"/>
    <col min="4361" max="4361" width="15.453125" style="7" customWidth="1"/>
    <col min="4362" max="4362" width="15.54296875" style="7" customWidth="1"/>
    <col min="4363" max="4363" width="14.54296875" style="7" customWidth="1"/>
    <col min="4364" max="4365" width="14" style="7" customWidth="1"/>
    <col min="4366" max="4366" width="14.54296875" style="7" customWidth="1"/>
    <col min="4367" max="4367" width="14.26953125" style="7" customWidth="1"/>
    <col min="4368" max="4368" width="16" style="7" customWidth="1"/>
    <col min="4369" max="4609" width="9" style="7"/>
    <col min="4610" max="4610" width="3.7265625" style="7" customWidth="1"/>
    <col min="4611" max="4611" width="13.26953125" style="7" customWidth="1"/>
    <col min="4612" max="4612" width="45.1796875" style="7" customWidth="1"/>
    <col min="4613" max="4613" width="3.81640625" style="7" customWidth="1"/>
    <col min="4614" max="4614" width="7.1796875" style="7" customWidth="1"/>
    <col min="4615" max="4615" width="9.26953125" style="7" customWidth="1"/>
    <col min="4616" max="4616" width="10.54296875" style="7" customWidth="1"/>
    <col min="4617" max="4617" width="15.453125" style="7" customWidth="1"/>
    <col min="4618" max="4618" width="15.54296875" style="7" customWidth="1"/>
    <col min="4619" max="4619" width="14.54296875" style="7" customWidth="1"/>
    <col min="4620" max="4621" width="14" style="7" customWidth="1"/>
    <col min="4622" max="4622" width="14.54296875" style="7" customWidth="1"/>
    <col min="4623" max="4623" width="14.26953125" style="7" customWidth="1"/>
    <col min="4624" max="4624" width="16" style="7" customWidth="1"/>
    <col min="4625" max="4865" width="9" style="7"/>
    <col min="4866" max="4866" width="3.7265625" style="7" customWidth="1"/>
    <col min="4867" max="4867" width="13.26953125" style="7" customWidth="1"/>
    <col min="4868" max="4868" width="45.1796875" style="7" customWidth="1"/>
    <col min="4869" max="4869" width="3.81640625" style="7" customWidth="1"/>
    <col min="4870" max="4870" width="7.1796875" style="7" customWidth="1"/>
    <col min="4871" max="4871" width="9.26953125" style="7" customWidth="1"/>
    <col min="4872" max="4872" width="10.54296875" style="7" customWidth="1"/>
    <col min="4873" max="4873" width="15.453125" style="7" customWidth="1"/>
    <col min="4874" max="4874" width="15.54296875" style="7" customWidth="1"/>
    <col min="4875" max="4875" width="14.54296875" style="7" customWidth="1"/>
    <col min="4876" max="4877" width="14" style="7" customWidth="1"/>
    <col min="4878" max="4878" width="14.54296875" style="7" customWidth="1"/>
    <col min="4879" max="4879" width="14.26953125" style="7" customWidth="1"/>
    <col min="4880" max="4880" width="16" style="7" customWidth="1"/>
    <col min="4881" max="5121" width="9" style="7"/>
    <col min="5122" max="5122" width="3.7265625" style="7" customWidth="1"/>
    <col min="5123" max="5123" width="13.26953125" style="7" customWidth="1"/>
    <col min="5124" max="5124" width="45.1796875" style="7" customWidth="1"/>
    <col min="5125" max="5125" width="3.81640625" style="7" customWidth="1"/>
    <col min="5126" max="5126" width="7.1796875" style="7" customWidth="1"/>
    <col min="5127" max="5127" width="9.26953125" style="7" customWidth="1"/>
    <col min="5128" max="5128" width="10.54296875" style="7" customWidth="1"/>
    <col min="5129" max="5129" width="15.453125" style="7" customWidth="1"/>
    <col min="5130" max="5130" width="15.54296875" style="7" customWidth="1"/>
    <col min="5131" max="5131" width="14.54296875" style="7" customWidth="1"/>
    <col min="5132" max="5133" width="14" style="7" customWidth="1"/>
    <col min="5134" max="5134" width="14.54296875" style="7" customWidth="1"/>
    <col min="5135" max="5135" width="14.26953125" style="7" customWidth="1"/>
    <col min="5136" max="5136" width="16" style="7" customWidth="1"/>
    <col min="5137" max="5377" width="9" style="7"/>
    <col min="5378" max="5378" width="3.7265625" style="7" customWidth="1"/>
    <col min="5379" max="5379" width="13.26953125" style="7" customWidth="1"/>
    <col min="5380" max="5380" width="45.1796875" style="7" customWidth="1"/>
    <col min="5381" max="5381" width="3.81640625" style="7" customWidth="1"/>
    <col min="5382" max="5382" width="7.1796875" style="7" customWidth="1"/>
    <col min="5383" max="5383" width="9.26953125" style="7" customWidth="1"/>
    <col min="5384" max="5384" width="10.54296875" style="7" customWidth="1"/>
    <col min="5385" max="5385" width="15.453125" style="7" customWidth="1"/>
    <col min="5386" max="5386" width="15.54296875" style="7" customWidth="1"/>
    <col min="5387" max="5387" width="14.54296875" style="7" customWidth="1"/>
    <col min="5388" max="5389" width="14" style="7" customWidth="1"/>
    <col min="5390" max="5390" width="14.54296875" style="7" customWidth="1"/>
    <col min="5391" max="5391" width="14.26953125" style="7" customWidth="1"/>
    <col min="5392" max="5392" width="16" style="7" customWidth="1"/>
    <col min="5393" max="5633" width="9" style="7"/>
    <col min="5634" max="5634" width="3.7265625" style="7" customWidth="1"/>
    <col min="5635" max="5635" width="13.26953125" style="7" customWidth="1"/>
    <col min="5636" max="5636" width="45.1796875" style="7" customWidth="1"/>
    <col min="5637" max="5637" width="3.81640625" style="7" customWidth="1"/>
    <col min="5638" max="5638" width="7.1796875" style="7" customWidth="1"/>
    <col min="5639" max="5639" width="9.26953125" style="7" customWidth="1"/>
    <col min="5640" max="5640" width="10.54296875" style="7" customWidth="1"/>
    <col min="5641" max="5641" width="15.453125" style="7" customWidth="1"/>
    <col min="5642" max="5642" width="15.54296875" style="7" customWidth="1"/>
    <col min="5643" max="5643" width="14.54296875" style="7" customWidth="1"/>
    <col min="5644" max="5645" width="14" style="7" customWidth="1"/>
    <col min="5646" max="5646" width="14.54296875" style="7" customWidth="1"/>
    <col min="5647" max="5647" width="14.26953125" style="7" customWidth="1"/>
    <col min="5648" max="5648" width="16" style="7" customWidth="1"/>
    <col min="5649" max="5889" width="9" style="7"/>
    <col min="5890" max="5890" width="3.7265625" style="7" customWidth="1"/>
    <col min="5891" max="5891" width="13.26953125" style="7" customWidth="1"/>
    <col min="5892" max="5892" width="45.1796875" style="7" customWidth="1"/>
    <col min="5893" max="5893" width="3.81640625" style="7" customWidth="1"/>
    <col min="5894" max="5894" width="7.1796875" style="7" customWidth="1"/>
    <col min="5895" max="5895" width="9.26953125" style="7" customWidth="1"/>
    <col min="5896" max="5896" width="10.54296875" style="7" customWidth="1"/>
    <col min="5897" max="5897" width="15.453125" style="7" customWidth="1"/>
    <col min="5898" max="5898" width="15.54296875" style="7" customWidth="1"/>
    <col min="5899" max="5899" width="14.54296875" style="7" customWidth="1"/>
    <col min="5900" max="5901" width="14" style="7" customWidth="1"/>
    <col min="5902" max="5902" width="14.54296875" style="7" customWidth="1"/>
    <col min="5903" max="5903" width="14.26953125" style="7" customWidth="1"/>
    <col min="5904" max="5904" width="16" style="7" customWidth="1"/>
    <col min="5905" max="6145" width="9" style="7"/>
    <col min="6146" max="6146" width="3.7265625" style="7" customWidth="1"/>
    <col min="6147" max="6147" width="13.26953125" style="7" customWidth="1"/>
    <col min="6148" max="6148" width="45.1796875" style="7" customWidth="1"/>
    <col min="6149" max="6149" width="3.81640625" style="7" customWidth="1"/>
    <col min="6150" max="6150" width="7.1796875" style="7" customWidth="1"/>
    <col min="6151" max="6151" width="9.26953125" style="7" customWidth="1"/>
    <col min="6152" max="6152" width="10.54296875" style="7" customWidth="1"/>
    <col min="6153" max="6153" width="15.453125" style="7" customWidth="1"/>
    <col min="6154" max="6154" width="15.54296875" style="7" customWidth="1"/>
    <col min="6155" max="6155" width="14.54296875" style="7" customWidth="1"/>
    <col min="6156" max="6157" width="14" style="7" customWidth="1"/>
    <col min="6158" max="6158" width="14.54296875" style="7" customWidth="1"/>
    <col min="6159" max="6159" width="14.26953125" style="7" customWidth="1"/>
    <col min="6160" max="6160" width="16" style="7" customWidth="1"/>
    <col min="6161" max="6401" width="9" style="7"/>
    <col min="6402" max="6402" width="3.7265625" style="7" customWidth="1"/>
    <col min="6403" max="6403" width="13.26953125" style="7" customWidth="1"/>
    <col min="6404" max="6404" width="45.1796875" style="7" customWidth="1"/>
    <col min="6405" max="6405" width="3.81640625" style="7" customWidth="1"/>
    <col min="6406" max="6406" width="7.1796875" style="7" customWidth="1"/>
    <col min="6407" max="6407" width="9.26953125" style="7" customWidth="1"/>
    <col min="6408" max="6408" width="10.54296875" style="7" customWidth="1"/>
    <col min="6409" max="6409" width="15.453125" style="7" customWidth="1"/>
    <col min="6410" max="6410" width="15.54296875" style="7" customWidth="1"/>
    <col min="6411" max="6411" width="14.54296875" style="7" customWidth="1"/>
    <col min="6412" max="6413" width="14" style="7" customWidth="1"/>
    <col min="6414" max="6414" width="14.54296875" style="7" customWidth="1"/>
    <col min="6415" max="6415" width="14.26953125" style="7" customWidth="1"/>
    <col min="6416" max="6416" width="16" style="7" customWidth="1"/>
    <col min="6417" max="6657" width="9" style="7"/>
    <col min="6658" max="6658" width="3.7265625" style="7" customWidth="1"/>
    <col min="6659" max="6659" width="13.26953125" style="7" customWidth="1"/>
    <col min="6660" max="6660" width="45.1796875" style="7" customWidth="1"/>
    <col min="6661" max="6661" width="3.81640625" style="7" customWidth="1"/>
    <col min="6662" max="6662" width="7.1796875" style="7" customWidth="1"/>
    <col min="6663" max="6663" width="9.26953125" style="7" customWidth="1"/>
    <col min="6664" max="6664" width="10.54296875" style="7" customWidth="1"/>
    <col min="6665" max="6665" width="15.453125" style="7" customWidth="1"/>
    <col min="6666" max="6666" width="15.54296875" style="7" customWidth="1"/>
    <col min="6667" max="6667" width="14.54296875" style="7" customWidth="1"/>
    <col min="6668" max="6669" width="14" style="7" customWidth="1"/>
    <col min="6670" max="6670" width="14.54296875" style="7" customWidth="1"/>
    <col min="6671" max="6671" width="14.26953125" style="7" customWidth="1"/>
    <col min="6672" max="6672" width="16" style="7" customWidth="1"/>
    <col min="6673" max="6913" width="9" style="7"/>
    <col min="6914" max="6914" width="3.7265625" style="7" customWidth="1"/>
    <col min="6915" max="6915" width="13.26953125" style="7" customWidth="1"/>
    <col min="6916" max="6916" width="45.1796875" style="7" customWidth="1"/>
    <col min="6917" max="6917" width="3.81640625" style="7" customWidth="1"/>
    <col min="6918" max="6918" width="7.1796875" style="7" customWidth="1"/>
    <col min="6919" max="6919" width="9.26953125" style="7" customWidth="1"/>
    <col min="6920" max="6920" width="10.54296875" style="7" customWidth="1"/>
    <col min="6921" max="6921" width="15.453125" style="7" customWidth="1"/>
    <col min="6922" max="6922" width="15.54296875" style="7" customWidth="1"/>
    <col min="6923" max="6923" width="14.54296875" style="7" customWidth="1"/>
    <col min="6924" max="6925" width="14" style="7" customWidth="1"/>
    <col min="6926" max="6926" width="14.54296875" style="7" customWidth="1"/>
    <col min="6927" max="6927" width="14.26953125" style="7" customWidth="1"/>
    <col min="6928" max="6928" width="16" style="7" customWidth="1"/>
    <col min="6929" max="7169" width="9" style="7"/>
    <col min="7170" max="7170" width="3.7265625" style="7" customWidth="1"/>
    <col min="7171" max="7171" width="13.26953125" style="7" customWidth="1"/>
    <col min="7172" max="7172" width="45.1796875" style="7" customWidth="1"/>
    <col min="7173" max="7173" width="3.81640625" style="7" customWidth="1"/>
    <col min="7174" max="7174" width="7.1796875" style="7" customWidth="1"/>
    <col min="7175" max="7175" width="9.26953125" style="7" customWidth="1"/>
    <col min="7176" max="7176" width="10.54296875" style="7" customWidth="1"/>
    <col min="7177" max="7177" width="15.453125" style="7" customWidth="1"/>
    <col min="7178" max="7178" width="15.54296875" style="7" customWidth="1"/>
    <col min="7179" max="7179" width="14.54296875" style="7" customWidth="1"/>
    <col min="7180" max="7181" width="14" style="7" customWidth="1"/>
    <col min="7182" max="7182" width="14.54296875" style="7" customWidth="1"/>
    <col min="7183" max="7183" width="14.26953125" style="7" customWidth="1"/>
    <col min="7184" max="7184" width="16" style="7" customWidth="1"/>
    <col min="7185" max="7425" width="9" style="7"/>
    <col min="7426" max="7426" width="3.7265625" style="7" customWidth="1"/>
    <col min="7427" max="7427" width="13.26953125" style="7" customWidth="1"/>
    <col min="7428" max="7428" width="45.1796875" style="7" customWidth="1"/>
    <col min="7429" max="7429" width="3.81640625" style="7" customWidth="1"/>
    <col min="7430" max="7430" width="7.1796875" style="7" customWidth="1"/>
    <col min="7431" max="7431" width="9.26953125" style="7" customWidth="1"/>
    <col min="7432" max="7432" width="10.54296875" style="7" customWidth="1"/>
    <col min="7433" max="7433" width="15.453125" style="7" customWidth="1"/>
    <col min="7434" max="7434" width="15.54296875" style="7" customWidth="1"/>
    <col min="7435" max="7435" width="14.54296875" style="7" customWidth="1"/>
    <col min="7436" max="7437" width="14" style="7" customWidth="1"/>
    <col min="7438" max="7438" width="14.54296875" style="7" customWidth="1"/>
    <col min="7439" max="7439" width="14.26953125" style="7" customWidth="1"/>
    <col min="7440" max="7440" width="16" style="7" customWidth="1"/>
    <col min="7441" max="7681" width="9" style="7"/>
    <col min="7682" max="7682" width="3.7265625" style="7" customWidth="1"/>
    <col min="7683" max="7683" width="13.26953125" style="7" customWidth="1"/>
    <col min="7684" max="7684" width="45.1796875" style="7" customWidth="1"/>
    <col min="7685" max="7685" width="3.81640625" style="7" customWidth="1"/>
    <col min="7686" max="7686" width="7.1796875" style="7" customWidth="1"/>
    <col min="7687" max="7687" width="9.26953125" style="7" customWidth="1"/>
    <col min="7688" max="7688" width="10.54296875" style="7" customWidth="1"/>
    <col min="7689" max="7689" width="15.453125" style="7" customWidth="1"/>
    <col min="7690" max="7690" width="15.54296875" style="7" customWidth="1"/>
    <col min="7691" max="7691" width="14.54296875" style="7" customWidth="1"/>
    <col min="7692" max="7693" width="14" style="7" customWidth="1"/>
    <col min="7694" max="7694" width="14.54296875" style="7" customWidth="1"/>
    <col min="7695" max="7695" width="14.26953125" style="7" customWidth="1"/>
    <col min="7696" max="7696" width="16" style="7" customWidth="1"/>
    <col min="7697" max="7937" width="9" style="7"/>
    <col min="7938" max="7938" width="3.7265625" style="7" customWidth="1"/>
    <col min="7939" max="7939" width="13.26953125" style="7" customWidth="1"/>
    <col min="7940" max="7940" width="45.1796875" style="7" customWidth="1"/>
    <col min="7941" max="7941" width="3.81640625" style="7" customWidth="1"/>
    <col min="7942" max="7942" width="7.1796875" style="7" customWidth="1"/>
    <col min="7943" max="7943" width="9.26953125" style="7" customWidth="1"/>
    <col min="7944" max="7944" width="10.54296875" style="7" customWidth="1"/>
    <col min="7945" max="7945" width="15.453125" style="7" customWidth="1"/>
    <col min="7946" max="7946" width="15.54296875" style="7" customWidth="1"/>
    <col min="7947" max="7947" width="14.54296875" style="7" customWidth="1"/>
    <col min="7948" max="7949" width="14" style="7" customWidth="1"/>
    <col min="7950" max="7950" width="14.54296875" style="7" customWidth="1"/>
    <col min="7951" max="7951" width="14.26953125" style="7" customWidth="1"/>
    <col min="7952" max="7952" width="16" style="7" customWidth="1"/>
    <col min="7953" max="8193" width="9" style="7"/>
    <col min="8194" max="8194" width="3.7265625" style="7" customWidth="1"/>
    <col min="8195" max="8195" width="13.26953125" style="7" customWidth="1"/>
    <col min="8196" max="8196" width="45.1796875" style="7" customWidth="1"/>
    <col min="8197" max="8197" width="3.81640625" style="7" customWidth="1"/>
    <col min="8198" max="8198" width="7.1796875" style="7" customWidth="1"/>
    <col min="8199" max="8199" width="9.26953125" style="7" customWidth="1"/>
    <col min="8200" max="8200" width="10.54296875" style="7" customWidth="1"/>
    <col min="8201" max="8201" width="15.453125" style="7" customWidth="1"/>
    <col min="8202" max="8202" width="15.54296875" style="7" customWidth="1"/>
    <col min="8203" max="8203" width="14.54296875" style="7" customWidth="1"/>
    <col min="8204" max="8205" width="14" style="7" customWidth="1"/>
    <col min="8206" max="8206" width="14.54296875" style="7" customWidth="1"/>
    <col min="8207" max="8207" width="14.26953125" style="7" customWidth="1"/>
    <col min="8208" max="8208" width="16" style="7" customWidth="1"/>
    <col min="8209" max="8449" width="9" style="7"/>
    <col min="8450" max="8450" width="3.7265625" style="7" customWidth="1"/>
    <col min="8451" max="8451" width="13.26953125" style="7" customWidth="1"/>
    <col min="8452" max="8452" width="45.1796875" style="7" customWidth="1"/>
    <col min="8453" max="8453" width="3.81640625" style="7" customWidth="1"/>
    <col min="8454" max="8454" width="7.1796875" style="7" customWidth="1"/>
    <col min="8455" max="8455" width="9.26953125" style="7" customWidth="1"/>
    <col min="8456" max="8456" width="10.54296875" style="7" customWidth="1"/>
    <col min="8457" max="8457" width="15.453125" style="7" customWidth="1"/>
    <col min="8458" max="8458" width="15.54296875" style="7" customWidth="1"/>
    <col min="8459" max="8459" width="14.54296875" style="7" customWidth="1"/>
    <col min="8460" max="8461" width="14" style="7" customWidth="1"/>
    <col min="8462" max="8462" width="14.54296875" style="7" customWidth="1"/>
    <col min="8463" max="8463" width="14.26953125" style="7" customWidth="1"/>
    <col min="8464" max="8464" width="16" style="7" customWidth="1"/>
    <col min="8465" max="8705" width="9" style="7"/>
    <col min="8706" max="8706" width="3.7265625" style="7" customWidth="1"/>
    <col min="8707" max="8707" width="13.26953125" style="7" customWidth="1"/>
    <col min="8708" max="8708" width="45.1796875" style="7" customWidth="1"/>
    <col min="8709" max="8709" width="3.81640625" style="7" customWidth="1"/>
    <col min="8710" max="8710" width="7.1796875" style="7" customWidth="1"/>
    <col min="8711" max="8711" width="9.26953125" style="7" customWidth="1"/>
    <col min="8712" max="8712" width="10.54296875" style="7" customWidth="1"/>
    <col min="8713" max="8713" width="15.453125" style="7" customWidth="1"/>
    <col min="8714" max="8714" width="15.54296875" style="7" customWidth="1"/>
    <col min="8715" max="8715" width="14.54296875" style="7" customWidth="1"/>
    <col min="8716" max="8717" width="14" style="7" customWidth="1"/>
    <col min="8718" max="8718" width="14.54296875" style="7" customWidth="1"/>
    <col min="8719" max="8719" width="14.26953125" style="7" customWidth="1"/>
    <col min="8720" max="8720" width="16" style="7" customWidth="1"/>
    <col min="8721" max="8961" width="9" style="7"/>
    <col min="8962" max="8962" width="3.7265625" style="7" customWidth="1"/>
    <col min="8963" max="8963" width="13.26953125" style="7" customWidth="1"/>
    <col min="8964" max="8964" width="45.1796875" style="7" customWidth="1"/>
    <col min="8965" max="8965" width="3.81640625" style="7" customWidth="1"/>
    <col min="8966" max="8966" width="7.1796875" style="7" customWidth="1"/>
    <col min="8967" max="8967" width="9.26953125" style="7" customWidth="1"/>
    <col min="8968" max="8968" width="10.54296875" style="7" customWidth="1"/>
    <col min="8969" max="8969" width="15.453125" style="7" customWidth="1"/>
    <col min="8970" max="8970" width="15.54296875" style="7" customWidth="1"/>
    <col min="8971" max="8971" width="14.54296875" style="7" customWidth="1"/>
    <col min="8972" max="8973" width="14" style="7" customWidth="1"/>
    <col min="8974" max="8974" width="14.54296875" style="7" customWidth="1"/>
    <col min="8975" max="8975" width="14.26953125" style="7" customWidth="1"/>
    <col min="8976" max="8976" width="16" style="7" customWidth="1"/>
    <col min="8977" max="9217" width="9" style="7"/>
    <col min="9218" max="9218" width="3.7265625" style="7" customWidth="1"/>
    <col min="9219" max="9219" width="13.26953125" style="7" customWidth="1"/>
    <col min="9220" max="9220" width="45.1796875" style="7" customWidth="1"/>
    <col min="9221" max="9221" width="3.81640625" style="7" customWidth="1"/>
    <col min="9222" max="9222" width="7.1796875" style="7" customWidth="1"/>
    <col min="9223" max="9223" width="9.26953125" style="7" customWidth="1"/>
    <col min="9224" max="9224" width="10.54296875" style="7" customWidth="1"/>
    <col min="9225" max="9225" width="15.453125" style="7" customWidth="1"/>
    <col min="9226" max="9226" width="15.54296875" style="7" customWidth="1"/>
    <col min="9227" max="9227" width="14.54296875" style="7" customWidth="1"/>
    <col min="9228" max="9229" width="14" style="7" customWidth="1"/>
    <col min="9230" max="9230" width="14.54296875" style="7" customWidth="1"/>
    <col min="9231" max="9231" width="14.26953125" style="7" customWidth="1"/>
    <col min="9232" max="9232" width="16" style="7" customWidth="1"/>
    <col min="9233" max="9473" width="9" style="7"/>
    <col min="9474" max="9474" width="3.7265625" style="7" customWidth="1"/>
    <col min="9475" max="9475" width="13.26953125" style="7" customWidth="1"/>
    <col min="9476" max="9476" width="45.1796875" style="7" customWidth="1"/>
    <col min="9477" max="9477" width="3.81640625" style="7" customWidth="1"/>
    <col min="9478" max="9478" width="7.1796875" style="7" customWidth="1"/>
    <col min="9479" max="9479" width="9.26953125" style="7" customWidth="1"/>
    <col min="9480" max="9480" width="10.54296875" style="7" customWidth="1"/>
    <col min="9481" max="9481" width="15.453125" style="7" customWidth="1"/>
    <col min="9482" max="9482" width="15.54296875" style="7" customWidth="1"/>
    <col min="9483" max="9483" width="14.54296875" style="7" customWidth="1"/>
    <col min="9484" max="9485" width="14" style="7" customWidth="1"/>
    <col min="9486" max="9486" width="14.54296875" style="7" customWidth="1"/>
    <col min="9487" max="9487" width="14.26953125" style="7" customWidth="1"/>
    <col min="9488" max="9488" width="16" style="7" customWidth="1"/>
    <col min="9489" max="9729" width="9" style="7"/>
    <col min="9730" max="9730" width="3.7265625" style="7" customWidth="1"/>
    <col min="9731" max="9731" width="13.26953125" style="7" customWidth="1"/>
    <col min="9732" max="9732" width="45.1796875" style="7" customWidth="1"/>
    <col min="9733" max="9733" width="3.81640625" style="7" customWidth="1"/>
    <col min="9734" max="9734" width="7.1796875" style="7" customWidth="1"/>
    <col min="9735" max="9735" width="9.26953125" style="7" customWidth="1"/>
    <col min="9736" max="9736" width="10.54296875" style="7" customWidth="1"/>
    <col min="9737" max="9737" width="15.453125" style="7" customWidth="1"/>
    <col min="9738" max="9738" width="15.54296875" style="7" customWidth="1"/>
    <col min="9739" max="9739" width="14.54296875" style="7" customWidth="1"/>
    <col min="9740" max="9741" width="14" style="7" customWidth="1"/>
    <col min="9742" max="9742" width="14.54296875" style="7" customWidth="1"/>
    <col min="9743" max="9743" width="14.26953125" style="7" customWidth="1"/>
    <col min="9744" max="9744" width="16" style="7" customWidth="1"/>
    <col min="9745" max="9985" width="9" style="7"/>
    <col min="9986" max="9986" width="3.7265625" style="7" customWidth="1"/>
    <col min="9987" max="9987" width="13.26953125" style="7" customWidth="1"/>
    <col min="9988" max="9988" width="45.1796875" style="7" customWidth="1"/>
    <col min="9989" max="9989" width="3.81640625" style="7" customWidth="1"/>
    <col min="9990" max="9990" width="7.1796875" style="7" customWidth="1"/>
    <col min="9991" max="9991" width="9.26953125" style="7" customWidth="1"/>
    <col min="9992" max="9992" width="10.54296875" style="7" customWidth="1"/>
    <col min="9993" max="9993" width="15.453125" style="7" customWidth="1"/>
    <col min="9994" max="9994" width="15.54296875" style="7" customWidth="1"/>
    <col min="9995" max="9995" width="14.54296875" style="7" customWidth="1"/>
    <col min="9996" max="9997" width="14" style="7" customWidth="1"/>
    <col min="9998" max="9998" width="14.54296875" style="7" customWidth="1"/>
    <col min="9999" max="9999" width="14.26953125" style="7" customWidth="1"/>
    <col min="10000" max="10000" width="16" style="7" customWidth="1"/>
    <col min="10001" max="10241" width="9" style="7"/>
    <col min="10242" max="10242" width="3.7265625" style="7" customWidth="1"/>
    <col min="10243" max="10243" width="13.26953125" style="7" customWidth="1"/>
    <col min="10244" max="10244" width="45.1796875" style="7" customWidth="1"/>
    <col min="10245" max="10245" width="3.81640625" style="7" customWidth="1"/>
    <col min="10246" max="10246" width="7.1796875" style="7" customWidth="1"/>
    <col min="10247" max="10247" width="9.26953125" style="7" customWidth="1"/>
    <col min="10248" max="10248" width="10.54296875" style="7" customWidth="1"/>
    <col min="10249" max="10249" width="15.453125" style="7" customWidth="1"/>
    <col min="10250" max="10250" width="15.54296875" style="7" customWidth="1"/>
    <col min="10251" max="10251" width="14.54296875" style="7" customWidth="1"/>
    <col min="10252" max="10253" width="14" style="7" customWidth="1"/>
    <col min="10254" max="10254" width="14.54296875" style="7" customWidth="1"/>
    <col min="10255" max="10255" width="14.26953125" style="7" customWidth="1"/>
    <col min="10256" max="10256" width="16" style="7" customWidth="1"/>
    <col min="10257" max="10497" width="9" style="7"/>
    <col min="10498" max="10498" width="3.7265625" style="7" customWidth="1"/>
    <col min="10499" max="10499" width="13.26953125" style="7" customWidth="1"/>
    <col min="10500" max="10500" width="45.1796875" style="7" customWidth="1"/>
    <col min="10501" max="10501" width="3.81640625" style="7" customWidth="1"/>
    <col min="10502" max="10502" width="7.1796875" style="7" customWidth="1"/>
    <col min="10503" max="10503" width="9.26953125" style="7" customWidth="1"/>
    <col min="10504" max="10504" width="10.54296875" style="7" customWidth="1"/>
    <col min="10505" max="10505" width="15.453125" style="7" customWidth="1"/>
    <col min="10506" max="10506" width="15.54296875" style="7" customWidth="1"/>
    <col min="10507" max="10507" width="14.54296875" style="7" customWidth="1"/>
    <col min="10508" max="10509" width="14" style="7" customWidth="1"/>
    <col min="10510" max="10510" width="14.54296875" style="7" customWidth="1"/>
    <col min="10511" max="10511" width="14.26953125" style="7" customWidth="1"/>
    <col min="10512" max="10512" width="16" style="7" customWidth="1"/>
    <col min="10513" max="10753" width="9" style="7"/>
    <col min="10754" max="10754" width="3.7265625" style="7" customWidth="1"/>
    <col min="10755" max="10755" width="13.26953125" style="7" customWidth="1"/>
    <col min="10756" max="10756" width="45.1796875" style="7" customWidth="1"/>
    <col min="10757" max="10757" width="3.81640625" style="7" customWidth="1"/>
    <col min="10758" max="10758" width="7.1796875" style="7" customWidth="1"/>
    <col min="10759" max="10759" width="9.26953125" style="7" customWidth="1"/>
    <col min="10760" max="10760" width="10.54296875" style="7" customWidth="1"/>
    <col min="10761" max="10761" width="15.453125" style="7" customWidth="1"/>
    <col min="10762" max="10762" width="15.54296875" style="7" customWidth="1"/>
    <col min="10763" max="10763" width="14.54296875" style="7" customWidth="1"/>
    <col min="10764" max="10765" width="14" style="7" customWidth="1"/>
    <col min="10766" max="10766" width="14.54296875" style="7" customWidth="1"/>
    <col min="10767" max="10767" width="14.26953125" style="7" customWidth="1"/>
    <col min="10768" max="10768" width="16" style="7" customWidth="1"/>
    <col min="10769" max="11009" width="9" style="7"/>
    <col min="11010" max="11010" width="3.7265625" style="7" customWidth="1"/>
    <col min="11011" max="11011" width="13.26953125" style="7" customWidth="1"/>
    <col min="11012" max="11012" width="45.1796875" style="7" customWidth="1"/>
    <col min="11013" max="11013" width="3.81640625" style="7" customWidth="1"/>
    <col min="11014" max="11014" width="7.1796875" style="7" customWidth="1"/>
    <col min="11015" max="11015" width="9.26953125" style="7" customWidth="1"/>
    <col min="11016" max="11016" width="10.54296875" style="7" customWidth="1"/>
    <col min="11017" max="11017" width="15.453125" style="7" customWidth="1"/>
    <col min="11018" max="11018" width="15.54296875" style="7" customWidth="1"/>
    <col min="11019" max="11019" width="14.54296875" style="7" customWidth="1"/>
    <col min="11020" max="11021" width="14" style="7" customWidth="1"/>
    <col min="11022" max="11022" width="14.54296875" style="7" customWidth="1"/>
    <col min="11023" max="11023" width="14.26953125" style="7" customWidth="1"/>
    <col min="11024" max="11024" width="16" style="7" customWidth="1"/>
    <col min="11025" max="11265" width="9" style="7"/>
    <col min="11266" max="11266" width="3.7265625" style="7" customWidth="1"/>
    <col min="11267" max="11267" width="13.26953125" style="7" customWidth="1"/>
    <col min="11268" max="11268" width="45.1796875" style="7" customWidth="1"/>
    <col min="11269" max="11269" width="3.81640625" style="7" customWidth="1"/>
    <col min="11270" max="11270" width="7.1796875" style="7" customWidth="1"/>
    <col min="11271" max="11271" width="9.26953125" style="7" customWidth="1"/>
    <col min="11272" max="11272" width="10.54296875" style="7" customWidth="1"/>
    <col min="11273" max="11273" width="15.453125" style="7" customWidth="1"/>
    <col min="11274" max="11274" width="15.54296875" style="7" customWidth="1"/>
    <col min="11275" max="11275" width="14.54296875" style="7" customWidth="1"/>
    <col min="11276" max="11277" width="14" style="7" customWidth="1"/>
    <col min="11278" max="11278" width="14.54296875" style="7" customWidth="1"/>
    <col min="11279" max="11279" width="14.26953125" style="7" customWidth="1"/>
    <col min="11280" max="11280" width="16" style="7" customWidth="1"/>
    <col min="11281" max="11521" width="9" style="7"/>
    <col min="11522" max="11522" width="3.7265625" style="7" customWidth="1"/>
    <col min="11523" max="11523" width="13.26953125" style="7" customWidth="1"/>
    <col min="11524" max="11524" width="45.1796875" style="7" customWidth="1"/>
    <col min="11525" max="11525" width="3.81640625" style="7" customWidth="1"/>
    <col min="11526" max="11526" width="7.1796875" style="7" customWidth="1"/>
    <col min="11527" max="11527" width="9.26953125" style="7" customWidth="1"/>
    <col min="11528" max="11528" width="10.54296875" style="7" customWidth="1"/>
    <col min="11529" max="11529" width="15.453125" style="7" customWidth="1"/>
    <col min="11530" max="11530" width="15.54296875" style="7" customWidth="1"/>
    <col min="11531" max="11531" width="14.54296875" style="7" customWidth="1"/>
    <col min="11532" max="11533" width="14" style="7" customWidth="1"/>
    <col min="11534" max="11534" width="14.54296875" style="7" customWidth="1"/>
    <col min="11535" max="11535" width="14.26953125" style="7" customWidth="1"/>
    <col min="11536" max="11536" width="16" style="7" customWidth="1"/>
    <col min="11537" max="11777" width="9" style="7"/>
    <col min="11778" max="11778" width="3.7265625" style="7" customWidth="1"/>
    <col min="11779" max="11779" width="13.26953125" style="7" customWidth="1"/>
    <col min="11780" max="11780" width="45.1796875" style="7" customWidth="1"/>
    <col min="11781" max="11781" width="3.81640625" style="7" customWidth="1"/>
    <col min="11782" max="11782" width="7.1796875" style="7" customWidth="1"/>
    <col min="11783" max="11783" width="9.26953125" style="7" customWidth="1"/>
    <col min="11784" max="11784" width="10.54296875" style="7" customWidth="1"/>
    <col min="11785" max="11785" width="15.453125" style="7" customWidth="1"/>
    <col min="11786" max="11786" width="15.54296875" style="7" customWidth="1"/>
    <col min="11787" max="11787" width="14.54296875" style="7" customWidth="1"/>
    <col min="11788" max="11789" width="14" style="7" customWidth="1"/>
    <col min="11790" max="11790" width="14.54296875" style="7" customWidth="1"/>
    <col min="11791" max="11791" width="14.26953125" style="7" customWidth="1"/>
    <col min="11792" max="11792" width="16" style="7" customWidth="1"/>
    <col min="11793" max="12033" width="9" style="7"/>
    <col min="12034" max="12034" width="3.7265625" style="7" customWidth="1"/>
    <col min="12035" max="12035" width="13.26953125" style="7" customWidth="1"/>
    <col min="12036" max="12036" width="45.1796875" style="7" customWidth="1"/>
    <col min="12037" max="12037" width="3.81640625" style="7" customWidth="1"/>
    <col min="12038" max="12038" width="7.1796875" style="7" customWidth="1"/>
    <col min="12039" max="12039" width="9.26953125" style="7" customWidth="1"/>
    <col min="12040" max="12040" width="10.54296875" style="7" customWidth="1"/>
    <col min="12041" max="12041" width="15.453125" style="7" customWidth="1"/>
    <col min="12042" max="12042" width="15.54296875" style="7" customWidth="1"/>
    <col min="12043" max="12043" width="14.54296875" style="7" customWidth="1"/>
    <col min="12044" max="12045" width="14" style="7" customWidth="1"/>
    <col min="12046" max="12046" width="14.54296875" style="7" customWidth="1"/>
    <col min="12047" max="12047" width="14.26953125" style="7" customWidth="1"/>
    <col min="12048" max="12048" width="16" style="7" customWidth="1"/>
    <col min="12049" max="12289" width="9" style="7"/>
    <col min="12290" max="12290" width="3.7265625" style="7" customWidth="1"/>
    <col min="12291" max="12291" width="13.26953125" style="7" customWidth="1"/>
    <col min="12292" max="12292" width="45.1796875" style="7" customWidth="1"/>
    <col min="12293" max="12293" width="3.81640625" style="7" customWidth="1"/>
    <col min="12294" max="12294" width="7.1796875" style="7" customWidth="1"/>
    <col min="12295" max="12295" width="9.26953125" style="7" customWidth="1"/>
    <col min="12296" max="12296" width="10.54296875" style="7" customWidth="1"/>
    <col min="12297" max="12297" width="15.453125" style="7" customWidth="1"/>
    <col min="12298" max="12298" width="15.54296875" style="7" customWidth="1"/>
    <col min="12299" max="12299" width="14.54296875" style="7" customWidth="1"/>
    <col min="12300" max="12301" width="14" style="7" customWidth="1"/>
    <col min="12302" max="12302" width="14.54296875" style="7" customWidth="1"/>
    <col min="12303" max="12303" width="14.26953125" style="7" customWidth="1"/>
    <col min="12304" max="12304" width="16" style="7" customWidth="1"/>
    <col min="12305" max="12545" width="9" style="7"/>
    <col min="12546" max="12546" width="3.7265625" style="7" customWidth="1"/>
    <col min="12547" max="12547" width="13.26953125" style="7" customWidth="1"/>
    <col min="12548" max="12548" width="45.1796875" style="7" customWidth="1"/>
    <col min="12549" max="12549" width="3.81640625" style="7" customWidth="1"/>
    <col min="12550" max="12550" width="7.1796875" style="7" customWidth="1"/>
    <col min="12551" max="12551" width="9.26953125" style="7" customWidth="1"/>
    <col min="12552" max="12552" width="10.54296875" style="7" customWidth="1"/>
    <col min="12553" max="12553" width="15.453125" style="7" customWidth="1"/>
    <col min="12554" max="12554" width="15.54296875" style="7" customWidth="1"/>
    <col min="12555" max="12555" width="14.54296875" style="7" customWidth="1"/>
    <col min="12556" max="12557" width="14" style="7" customWidth="1"/>
    <col min="12558" max="12558" width="14.54296875" style="7" customWidth="1"/>
    <col min="12559" max="12559" width="14.26953125" style="7" customWidth="1"/>
    <col min="12560" max="12560" width="16" style="7" customWidth="1"/>
    <col min="12561" max="12801" width="9" style="7"/>
    <col min="12802" max="12802" width="3.7265625" style="7" customWidth="1"/>
    <col min="12803" max="12803" width="13.26953125" style="7" customWidth="1"/>
    <col min="12804" max="12804" width="45.1796875" style="7" customWidth="1"/>
    <col min="12805" max="12805" width="3.81640625" style="7" customWidth="1"/>
    <col min="12806" max="12806" width="7.1796875" style="7" customWidth="1"/>
    <col min="12807" max="12807" width="9.26953125" style="7" customWidth="1"/>
    <col min="12808" max="12808" width="10.54296875" style="7" customWidth="1"/>
    <col min="12809" max="12809" width="15.453125" style="7" customWidth="1"/>
    <col min="12810" max="12810" width="15.54296875" style="7" customWidth="1"/>
    <col min="12811" max="12811" width="14.54296875" style="7" customWidth="1"/>
    <col min="12812" max="12813" width="14" style="7" customWidth="1"/>
    <col min="12814" max="12814" width="14.54296875" style="7" customWidth="1"/>
    <col min="12815" max="12815" width="14.26953125" style="7" customWidth="1"/>
    <col min="12816" max="12816" width="16" style="7" customWidth="1"/>
    <col min="12817" max="13057" width="9" style="7"/>
    <col min="13058" max="13058" width="3.7265625" style="7" customWidth="1"/>
    <col min="13059" max="13059" width="13.26953125" style="7" customWidth="1"/>
    <col min="13060" max="13060" width="45.1796875" style="7" customWidth="1"/>
    <col min="13061" max="13061" width="3.81640625" style="7" customWidth="1"/>
    <col min="13062" max="13062" width="7.1796875" style="7" customWidth="1"/>
    <col min="13063" max="13063" width="9.26953125" style="7" customWidth="1"/>
    <col min="13064" max="13064" width="10.54296875" style="7" customWidth="1"/>
    <col min="13065" max="13065" width="15.453125" style="7" customWidth="1"/>
    <col min="13066" max="13066" width="15.54296875" style="7" customWidth="1"/>
    <col min="13067" max="13067" width="14.54296875" style="7" customWidth="1"/>
    <col min="13068" max="13069" width="14" style="7" customWidth="1"/>
    <col min="13070" max="13070" width="14.54296875" style="7" customWidth="1"/>
    <col min="13071" max="13071" width="14.26953125" style="7" customWidth="1"/>
    <col min="13072" max="13072" width="16" style="7" customWidth="1"/>
    <col min="13073" max="13313" width="9" style="7"/>
    <col min="13314" max="13314" width="3.7265625" style="7" customWidth="1"/>
    <col min="13315" max="13315" width="13.26953125" style="7" customWidth="1"/>
    <col min="13316" max="13316" width="45.1796875" style="7" customWidth="1"/>
    <col min="13317" max="13317" width="3.81640625" style="7" customWidth="1"/>
    <col min="13318" max="13318" width="7.1796875" style="7" customWidth="1"/>
    <col min="13319" max="13319" width="9.26953125" style="7" customWidth="1"/>
    <col min="13320" max="13320" width="10.54296875" style="7" customWidth="1"/>
    <col min="13321" max="13321" width="15.453125" style="7" customWidth="1"/>
    <col min="13322" max="13322" width="15.54296875" style="7" customWidth="1"/>
    <col min="13323" max="13323" width="14.54296875" style="7" customWidth="1"/>
    <col min="13324" max="13325" width="14" style="7" customWidth="1"/>
    <col min="13326" max="13326" width="14.54296875" style="7" customWidth="1"/>
    <col min="13327" max="13327" width="14.26953125" style="7" customWidth="1"/>
    <col min="13328" max="13328" width="16" style="7" customWidth="1"/>
    <col min="13329" max="13569" width="9" style="7"/>
    <col min="13570" max="13570" width="3.7265625" style="7" customWidth="1"/>
    <col min="13571" max="13571" width="13.26953125" style="7" customWidth="1"/>
    <col min="13572" max="13572" width="45.1796875" style="7" customWidth="1"/>
    <col min="13573" max="13573" width="3.81640625" style="7" customWidth="1"/>
    <col min="13574" max="13574" width="7.1796875" style="7" customWidth="1"/>
    <col min="13575" max="13575" width="9.26953125" style="7" customWidth="1"/>
    <col min="13576" max="13576" width="10.54296875" style="7" customWidth="1"/>
    <col min="13577" max="13577" width="15.453125" style="7" customWidth="1"/>
    <col min="13578" max="13578" width="15.54296875" style="7" customWidth="1"/>
    <col min="13579" max="13579" width="14.54296875" style="7" customWidth="1"/>
    <col min="13580" max="13581" width="14" style="7" customWidth="1"/>
    <col min="13582" max="13582" width="14.54296875" style="7" customWidth="1"/>
    <col min="13583" max="13583" width="14.26953125" style="7" customWidth="1"/>
    <col min="13584" max="13584" width="16" style="7" customWidth="1"/>
    <col min="13585" max="13825" width="9" style="7"/>
    <col min="13826" max="13826" width="3.7265625" style="7" customWidth="1"/>
    <col min="13827" max="13827" width="13.26953125" style="7" customWidth="1"/>
    <col min="13828" max="13828" width="45.1796875" style="7" customWidth="1"/>
    <col min="13829" max="13829" width="3.81640625" style="7" customWidth="1"/>
    <col min="13830" max="13830" width="7.1796875" style="7" customWidth="1"/>
    <col min="13831" max="13831" width="9.26953125" style="7" customWidth="1"/>
    <col min="13832" max="13832" width="10.54296875" style="7" customWidth="1"/>
    <col min="13833" max="13833" width="15.453125" style="7" customWidth="1"/>
    <col min="13834" max="13834" width="15.54296875" style="7" customWidth="1"/>
    <col min="13835" max="13835" width="14.54296875" style="7" customWidth="1"/>
    <col min="13836" max="13837" width="14" style="7" customWidth="1"/>
    <col min="13838" max="13838" width="14.54296875" style="7" customWidth="1"/>
    <col min="13839" max="13839" width="14.26953125" style="7" customWidth="1"/>
    <col min="13840" max="13840" width="16" style="7" customWidth="1"/>
    <col min="13841" max="14081" width="9" style="7"/>
    <col min="14082" max="14082" width="3.7265625" style="7" customWidth="1"/>
    <col min="14083" max="14083" width="13.26953125" style="7" customWidth="1"/>
    <col min="14084" max="14084" width="45.1796875" style="7" customWidth="1"/>
    <col min="14085" max="14085" width="3.81640625" style="7" customWidth="1"/>
    <col min="14086" max="14086" width="7.1796875" style="7" customWidth="1"/>
    <col min="14087" max="14087" width="9.26953125" style="7" customWidth="1"/>
    <col min="14088" max="14088" width="10.54296875" style="7" customWidth="1"/>
    <col min="14089" max="14089" width="15.453125" style="7" customWidth="1"/>
    <col min="14090" max="14090" width="15.54296875" style="7" customWidth="1"/>
    <col min="14091" max="14091" width="14.54296875" style="7" customWidth="1"/>
    <col min="14092" max="14093" width="14" style="7" customWidth="1"/>
    <col min="14094" max="14094" width="14.54296875" style="7" customWidth="1"/>
    <col min="14095" max="14095" width="14.26953125" style="7" customWidth="1"/>
    <col min="14096" max="14096" width="16" style="7" customWidth="1"/>
    <col min="14097" max="14337" width="9" style="7"/>
    <col min="14338" max="14338" width="3.7265625" style="7" customWidth="1"/>
    <col min="14339" max="14339" width="13.26953125" style="7" customWidth="1"/>
    <col min="14340" max="14340" width="45.1796875" style="7" customWidth="1"/>
    <col min="14341" max="14341" width="3.81640625" style="7" customWidth="1"/>
    <col min="14342" max="14342" width="7.1796875" style="7" customWidth="1"/>
    <col min="14343" max="14343" width="9.26953125" style="7" customWidth="1"/>
    <col min="14344" max="14344" width="10.54296875" style="7" customWidth="1"/>
    <col min="14345" max="14345" width="15.453125" style="7" customWidth="1"/>
    <col min="14346" max="14346" width="15.54296875" style="7" customWidth="1"/>
    <col min="14347" max="14347" width="14.54296875" style="7" customWidth="1"/>
    <col min="14348" max="14349" width="14" style="7" customWidth="1"/>
    <col min="14350" max="14350" width="14.54296875" style="7" customWidth="1"/>
    <col min="14351" max="14351" width="14.26953125" style="7" customWidth="1"/>
    <col min="14352" max="14352" width="16" style="7" customWidth="1"/>
    <col min="14353" max="14593" width="9" style="7"/>
    <col min="14594" max="14594" width="3.7265625" style="7" customWidth="1"/>
    <col min="14595" max="14595" width="13.26953125" style="7" customWidth="1"/>
    <col min="14596" max="14596" width="45.1796875" style="7" customWidth="1"/>
    <col min="14597" max="14597" width="3.81640625" style="7" customWidth="1"/>
    <col min="14598" max="14598" width="7.1796875" style="7" customWidth="1"/>
    <col min="14599" max="14599" width="9.26953125" style="7" customWidth="1"/>
    <col min="14600" max="14600" width="10.54296875" style="7" customWidth="1"/>
    <col min="14601" max="14601" width="15.453125" style="7" customWidth="1"/>
    <col min="14602" max="14602" width="15.54296875" style="7" customWidth="1"/>
    <col min="14603" max="14603" width="14.54296875" style="7" customWidth="1"/>
    <col min="14604" max="14605" width="14" style="7" customWidth="1"/>
    <col min="14606" max="14606" width="14.54296875" style="7" customWidth="1"/>
    <col min="14607" max="14607" width="14.26953125" style="7" customWidth="1"/>
    <col min="14608" max="14608" width="16" style="7" customWidth="1"/>
    <col min="14609" max="14849" width="9" style="7"/>
    <col min="14850" max="14850" width="3.7265625" style="7" customWidth="1"/>
    <col min="14851" max="14851" width="13.26953125" style="7" customWidth="1"/>
    <col min="14852" max="14852" width="45.1796875" style="7" customWidth="1"/>
    <col min="14853" max="14853" width="3.81640625" style="7" customWidth="1"/>
    <col min="14854" max="14854" width="7.1796875" style="7" customWidth="1"/>
    <col min="14855" max="14855" width="9.26953125" style="7" customWidth="1"/>
    <col min="14856" max="14856" width="10.54296875" style="7" customWidth="1"/>
    <col min="14857" max="14857" width="15.453125" style="7" customWidth="1"/>
    <col min="14858" max="14858" width="15.54296875" style="7" customWidth="1"/>
    <col min="14859" max="14859" width="14.54296875" style="7" customWidth="1"/>
    <col min="14860" max="14861" width="14" style="7" customWidth="1"/>
    <col min="14862" max="14862" width="14.54296875" style="7" customWidth="1"/>
    <col min="14863" max="14863" width="14.26953125" style="7" customWidth="1"/>
    <col min="14864" max="14864" width="16" style="7" customWidth="1"/>
    <col min="14865" max="15105" width="9" style="7"/>
    <col min="15106" max="15106" width="3.7265625" style="7" customWidth="1"/>
    <col min="15107" max="15107" width="13.26953125" style="7" customWidth="1"/>
    <col min="15108" max="15108" width="45.1796875" style="7" customWidth="1"/>
    <col min="15109" max="15109" width="3.81640625" style="7" customWidth="1"/>
    <col min="15110" max="15110" width="7.1796875" style="7" customWidth="1"/>
    <col min="15111" max="15111" width="9.26953125" style="7" customWidth="1"/>
    <col min="15112" max="15112" width="10.54296875" style="7" customWidth="1"/>
    <col min="15113" max="15113" width="15.453125" style="7" customWidth="1"/>
    <col min="15114" max="15114" width="15.54296875" style="7" customWidth="1"/>
    <col min="15115" max="15115" width="14.54296875" style="7" customWidth="1"/>
    <col min="15116" max="15117" width="14" style="7" customWidth="1"/>
    <col min="15118" max="15118" width="14.54296875" style="7" customWidth="1"/>
    <col min="15119" max="15119" width="14.26953125" style="7" customWidth="1"/>
    <col min="15120" max="15120" width="16" style="7" customWidth="1"/>
    <col min="15121" max="15361" width="9" style="7"/>
    <col min="15362" max="15362" width="3.7265625" style="7" customWidth="1"/>
    <col min="15363" max="15363" width="13.26953125" style="7" customWidth="1"/>
    <col min="15364" max="15364" width="45.1796875" style="7" customWidth="1"/>
    <col min="15365" max="15365" width="3.81640625" style="7" customWidth="1"/>
    <col min="15366" max="15366" width="7.1796875" style="7" customWidth="1"/>
    <col min="15367" max="15367" width="9.26953125" style="7" customWidth="1"/>
    <col min="15368" max="15368" width="10.54296875" style="7" customWidth="1"/>
    <col min="15369" max="15369" width="15.453125" style="7" customWidth="1"/>
    <col min="15370" max="15370" width="15.54296875" style="7" customWidth="1"/>
    <col min="15371" max="15371" width="14.54296875" style="7" customWidth="1"/>
    <col min="15372" max="15373" width="14" style="7" customWidth="1"/>
    <col min="15374" max="15374" width="14.54296875" style="7" customWidth="1"/>
    <col min="15375" max="15375" width="14.26953125" style="7" customWidth="1"/>
    <col min="15376" max="15376" width="16" style="7" customWidth="1"/>
    <col min="15377" max="15617" width="9" style="7"/>
    <col min="15618" max="15618" width="3.7265625" style="7" customWidth="1"/>
    <col min="15619" max="15619" width="13.26953125" style="7" customWidth="1"/>
    <col min="15620" max="15620" width="45.1796875" style="7" customWidth="1"/>
    <col min="15621" max="15621" width="3.81640625" style="7" customWidth="1"/>
    <col min="15622" max="15622" width="7.1796875" style="7" customWidth="1"/>
    <col min="15623" max="15623" width="9.26953125" style="7" customWidth="1"/>
    <col min="15624" max="15624" width="10.54296875" style="7" customWidth="1"/>
    <col min="15625" max="15625" width="15.453125" style="7" customWidth="1"/>
    <col min="15626" max="15626" width="15.54296875" style="7" customWidth="1"/>
    <col min="15627" max="15627" width="14.54296875" style="7" customWidth="1"/>
    <col min="15628" max="15629" width="14" style="7" customWidth="1"/>
    <col min="15630" max="15630" width="14.54296875" style="7" customWidth="1"/>
    <col min="15631" max="15631" width="14.26953125" style="7" customWidth="1"/>
    <col min="15632" max="15632" width="16" style="7" customWidth="1"/>
    <col min="15633" max="15873" width="9" style="7"/>
    <col min="15874" max="15874" width="3.7265625" style="7" customWidth="1"/>
    <col min="15875" max="15875" width="13.26953125" style="7" customWidth="1"/>
    <col min="15876" max="15876" width="45.1796875" style="7" customWidth="1"/>
    <col min="15877" max="15877" width="3.81640625" style="7" customWidth="1"/>
    <col min="15878" max="15878" width="7.1796875" style="7" customWidth="1"/>
    <col min="15879" max="15879" width="9.26953125" style="7" customWidth="1"/>
    <col min="15880" max="15880" width="10.54296875" style="7" customWidth="1"/>
    <col min="15881" max="15881" width="15.453125" style="7" customWidth="1"/>
    <col min="15882" max="15882" width="15.54296875" style="7" customWidth="1"/>
    <col min="15883" max="15883" width="14.54296875" style="7" customWidth="1"/>
    <col min="15884" max="15885" width="14" style="7" customWidth="1"/>
    <col min="15886" max="15886" width="14.54296875" style="7" customWidth="1"/>
    <col min="15887" max="15887" width="14.26953125" style="7" customWidth="1"/>
    <col min="15888" max="15888" width="16" style="7" customWidth="1"/>
    <col min="15889" max="16129" width="9" style="7"/>
    <col min="16130" max="16130" width="3.7265625" style="7" customWidth="1"/>
    <col min="16131" max="16131" width="13.26953125" style="7" customWidth="1"/>
    <col min="16132" max="16132" width="45.1796875" style="7" customWidth="1"/>
    <col min="16133" max="16133" width="3.81640625" style="7" customWidth="1"/>
    <col min="16134" max="16134" width="7.1796875" style="7" customWidth="1"/>
    <col min="16135" max="16135" width="9.26953125" style="7" customWidth="1"/>
    <col min="16136" max="16136" width="10.54296875" style="7" customWidth="1"/>
    <col min="16137" max="16137" width="15.453125" style="7" customWidth="1"/>
    <col min="16138" max="16138" width="15.54296875" style="7" customWidth="1"/>
    <col min="16139" max="16139" width="14.54296875" style="7" customWidth="1"/>
    <col min="16140" max="16141" width="14" style="7" customWidth="1"/>
    <col min="16142" max="16142" width="14.54296875" style="7" customWidth="1"/>
    <col min="16143" max="16143" width="14.26953125" style="7" customWidth="1"/>
    <col min="16144" max="16144" width="16" style="7" customWidth="1"/>
    <col min="16145" max="16384" width="9" style="7"/>
  </cols>
  <sheetData>
    <row r="1" spans="1:30" ht="18" x14ac:dyDescent="0.35">
      <c r="A1" s="199" t="s">
        <v>0</v>
      </c>
      <c r="B1" s="199"/>
      <c r="C1" s="200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R1" s="23"/>
      <c r="S1" s="23"/>
    </row>
    <row r="2" spans="1:30" x14ac:dyDescent="0.25">
      <c r="A2" s="24" t="s">
        <v>1</v>
      </c>
      <c r="B2" s="25"/>
      <c r="C2" s="7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R2" s="25"/>
      <c r="S2" s="25"/>
    </row>
    <row r="3" spans="1:30" x14ac:dyDescent="0.25">
      <c r="A3" s="24" t="s">
        <v>3954</v>
      </c>
      <c r="B3" s="25"/>
      <c r="C3" s="7"/>
      <c r="D3" s="25"/>
      <c r="E3" s="25"/>
      <c r="F3" s="25"/>
      <c r="G3" s="25"/>
      <c r="H3" s="25"/>
      <c r="I3" s="25"/>
      <c r="J3" s="201"/>
      <c r="K3" s="202"/>
      <c r="L3" s="26"/>
      <c r="M3" s="25"/>
      <c r="N3" s="25"/>
      <c r="O3" s="25"/>
      <c r="P3" s="25"/>
      <c r="R3" s="25"/>
      <c r="S3" s="25"/>
    </row>
    <row r="4" spans="1:30" x14ac:dyDescent="0.25">
      <c r="A4" s="24" t="s">
        <v>3</v>
      </c>
      <c r="B4" s="25"/>
      <c r="C4" s="7"/>
      <c r="D4" s="25"/>
      <c r="E4" s="25"/>
      <c r="F4" s="25"/>
      <c r="G4" s="25"/>
      <c r="H4" s="25"/>
      <c r="I4" s="25"/>
      <c r="J4" s="201"/>
      <c r="K4" s="202"/>
      <c r="L4" s="26"/>
      <c r="M4" s="25"/>
      <c r="N4" s="25"/>
      <c r="O4" s="25"/>
      <c r="P4" s="25"/>
      <c r="R4" s="25"/>
      <c r="S4" s="25"/>
    </row>
    <row r="5" spans="1:30" x14ac:dyDescent="0.35">
      <c r="A5" s="27"/>
      <c r="B5" s="28"/>
      <c r="C5" s="7"/>
      <c r="D5" s="29"/>
      <c r="E5" s="30"/>
      <c r="F5" s="30"/>
      <c r="G5" s="31"/>
      <c r="H5" s="31"/>
      <c r="I5" s="31"/>
      <c r="J5" s="203"/>
      <c r="K5" s="204"/>
      <c r="L5" s="31"/>
      <c r="M5" s="31"/>
      <c r="N5" s="31"/>
      <c r="O5" s="31"/>
      <c r="P5" s="31"/>
      <c r="R5" s="31"/>
      <c r="S5" s="31"/>
    </row>
    <row r="6" spans="1:30" x14ac:dyDescent="0.25">
      <c r="A6" s="32" t="s">
        <v>4</v>
      </c>
      <c r="B6" s="25"/>
      <c r="C6" s="7"/>
      <c r="D6" s="33"/>
      <c r="E6" s="34"/>
      <c r="F6" s="34"/>
      <c r="G6" s="35"/>
      <c r="H6" s="35"/>
      <c r="I6" s="35"/>
      <c r="J6" s="197"/>
      <c r="K6" s="198"/>
      <c r="L6" s="35"/>
      <c r="M6" s="35"/>
      <c r="N6" s="35"/>
      <c r="O6" s="35"/>
      <c r="P6" s="35"/>
      <c r="R6" s="35"/>
      <c r="S6" s="35"/>
    </row>
    <row r="7" spans="1:30" x14ac:dyDescent="0.25">
      <c r="A7" s="32" t="s">
        <v>5</v>
      </c>
      <c r="B7" s="25"/>
      <c r="C7" s="7"/>
      <c r="D7" s="33"/>
      <c r="E7" s="34"/>
      <c r="F7" s="34"/>
      <c r="G7" s="35"/>
      <c r="H7" s="35"/>
      <c r="I7" s="35"/>
      <c r="J7" s="197"/>
      <c r="K7" s="198"/>
      <c r="L7" s="35"/>
      <c r="M7" s="35"/>
      <c r="N7" s="32" t="s">
        <v>6</v>
      </c>
      <c r="O7" s="35"/>
      <c r="P7" s="35"/>
      <c r="R7" s="35"/>
      <c r="S7" s="35"/>
    </row>
    <row r="8" spans="1:30" s="38" customFormat="1" ht="13" x14ac:dyDescent="0.3">
      <c r="A8" s="36" t="s">
        <v>7</v>
      </c>
      <c r="B8" s="37"/>
      <c r="D8" s="39"/>
      <c r="E8" s="40"/>
      <c r="F8" s="41"/>
      <c r="G8" s="42"/>
      <c r="H8" s="191" t="s">
        <v>4585</v>
      </c>
      <c r="I8" s="192"/>
      <c r="J8" s="192"/>
      <c r="K8" s="192"/>
      <c r="L8" s="192"/>
      <c r="M8" s="192"/>
      <c r="N8" s="192"/>
      <c r="O8" s="192"/>
      <c r="P8" s="192"/>
      <c r="Q8" s="192"/>
      <c r="R8" s="193"/>
      <c r="S8" s="42"/>
      <c r="T8" s="43"/>
      <c r="U8" s="43"/>
      <c r="V8" s="43"/>
      <c r="W8" s="43"/>
      <c r="X8" s="43"/>
      <c r="Y8" s="194" t="s">
        <v>4584</v>
      </c>
      <c r="Z8" s="195"/>
      <c r="AA8" s="195"/>
      <c r="AB8" s="196"/>
      <c r="AC8" s="44"/>
    </row>
    <row r="9" spans="1:30" s="38" customFormat="1" ht="13" x14ac:dyDescent="0.3">
      <c r="F9" s="45" t="s">
        <v>4560</v>
      </c>
      <c r="G9" s="45" t="s">
        <v>4561</v>
      </c>
      <c r="H9" s="45" t="s">
        <v>4562</v>
      </c>
      <c r="I9" s="45"/>
      <c r="J9" s="45"/>
      <c r="K9" s="45"/>
      <c r="L9" s="45"/>
      <c r="M9" s="45"/>
      <c r="N9" s="45"/>
      <c r="O9" s="45"/>
      <c r="P9" s="45"/>
      <c r="Q9" s="45"/>
      <c r="R9" s="45" t="s">
        <v>4566</v>
      </c>
      <c r="S9" s="45"/>
      <c r="T9" s="45" t="s">
        <v>4568</v>
      </c>
      <c r="U9" s="45" t="s">
        <v>4569</v>
      </c>
      <c r="V9" s="45" t="s">
        <v>4570</v>
      </c>
      <c r="W9" s="45" t="s">
        <v>4571</v>
      </c>
      <c r="X9" s="45" t="s">
        <v>4572</v>
      </c>
      <c r="Y9" s="45" t="s">
        <v>4573</v>
      </c>
      <c r="Z9" s="45" t="s">
        <v>4574</v>
      </c>
      <c r="AA9" s="45" t="s">
        <v>4575</v>
      </c>
      <c r="AB9" s="45" t="s">
        <v>95</v>
      </c>
      <c r="AC9" s="45" t="s">
        <v>4576</v>
      </c>
    </row>
    <row r="10" spans="1:30" s="38" customFormat="1" ht="91.5" thickBot="1" x14ac:dyDescent="0.4">
      <c r="A10" s="46" t="s">
        <v>4588</v>
      </c>
      <c r="B10" s="46" t="s">
        <v>4587</v>
      </c>
      <c r="C10" s="46" t="s">
        <v>4586</v>
      </c>
      <c r="D10" s="46" t="s">
        <v>8</v>
      </c>
      <c r="E10" s="46" t="s">
        <v>9</v>
      </c>
      <c r="F10" s="47" t="s">
        <v>4563</v>
      </c>
      <c r="G10" s="48" t="s">
        <v>4564</v>
      </c>
      <c r="H10" s="49" t="s">
        <v>4565</v>
      </c>
      <c r="I10" s="46" t="s">
        <v>10</v>
      </c>
      <c r="J10" s="46" t="s">
        <v>11</v>
      </c>
      <c r="K10" s="46" t="s">
        <v>12</v>
      </c>
      <c r="L10" s="46" t="s">
        <v>13</v>
      </c>
      <c r="M10" s="46" t="s">
        <v>14</v>
      </c>
      <c r="N10" s="46" t="s">
        <v>15</v>
      </c>
      <c r="O10" s="46" t="s">
        <v>16</v>
      </c>
      <c r="P10" s="46" t="s">
        <v>17</v>
      </c>
      <c r="R10" s="50" t="s">
        <v>4567</v>
      </c>
      <c r="S10" s="46" t="s">
        <v>11</v>
      </c>
      <c r="T10" s="49" t="s">
        <v>4577</v>
      </c>
      <c r="U10" s="49" t="s">
        <v>4578</v>
      </c>
      <c r="V10" s="49" t="s">
        <v>4579</v>
      </c>
      <c r="W10" s="49" t="s">
        <v>4580</v>
      </c>
      <c r="X10" s="49" t="s">
        <v>4581</v>
      </c>
      <c r="Y10" s="49">
        <v>2018</v>
      </c>
      <c r="Z10" s="49">
        <v>2019</v>
      </c>
      <c r="AA10" s="49">
        <v>2020</v>
      </c>
      <c r="AB10" s="49" t="s">
        <v>4582</v>
      </c>
      <c r="AC10" s="51" t="s">
        <v>4583</v>
      </c>
    </row>
    <row r="11" spans="1:30" ht="15" thickBot="1" x14ac:dyDescent="0.4">
      <c r="A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R11" s="7"/>
      <c r="S11" s="7"/>
    </row>
    <row r="12" spans="1:30" ht="15" thickBot="1" x14ac:dyDescent="0.4">
      <c r="A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R12" s="7"/>
      <c r="S12" s="7"/>
      <c r="X12" s="52">
        <f>SUBTOTAL(9,X13:X1062)</f>
        <v>82570.0836207502</v>
      </c>
    </row>
    <row r="13" spans="1:30" x14ac:dyDescent="0.35">
      <c r="A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R13" s="7"/>
      <c r="S13" s="7"/>
    </row>
    <row r="14" spans="1:30" ht="50" x14ac:dyDescent="0.2">
      <c r="A14" s="2"/>
      <c r="B14" s="3" t="s">
        <v>2350</v>
      </c>
      <c r="C14" s="4" t="s">
        <v>3955</v>
      </c>
      <c r="D14" s="4" t="s">
        <v>44</v>
      </c>
      <c r="E14" s="5">
        <v>0</v>
      </c>
      <c r="F14" s="5">
        <v>1</v>
      </c>
      <c r="G14" s="6">
        <v>110367.61</v>
      </c>
      <c r="H14" s="6"/>
      <c r="I14" s="6"/>
      <c r="J14" s="6"/>
      <c r="K14" s="6"/>
      <c r="L14" s="6"/>
      <c r="M14" s="6"/>
      <c r="N14" s="6"/>
      <c r="O14" s="6"/>
      <c r="P14" s="6"/>
      <c r="R14" s="6"/>
      <c r="S14" s="6">
        <v>110367.61</v>
      </c>
      <c r="T14" s="15">
        <f>T15</f>
        <v>1.047945205479452</v>
      </c>
      <c r="U14" s="15">
        <f>U15</f>
        <v>1.0222931939406188</v>
      </c>
      <c r="V14" s="16">
        <f t="shared" ref="V14" si="0">G14*U14</f>
        <v>112828.05653449259</v>
      </c>
      <c r="W14" s="16">
        <f t="shared" ref="W14" si="1">V14-G14</f>
        <v>2460.4465344925848</v>
      </c>
      <c r="X14" s="16">
        <f t="shared" ref="X14" si="2">F14*W14</f>
        <v>2460.4465344925848</v>
      </c>
      <c r="Y14" s="15"/>
      <c r="Z14" s="15"/>
      <c r="AA14" s="15"/>
      <c r="AB14" s="15"/>
      <c r="AC14" s="17" t="s">
        <v>5050</v>
      </c>
      <c r="AD14" s="21"/>
    </row>
    <row r="15" spans="1:30" s="85" customFormat="1" x14ac:dyDescent="0.35">
      <c r="A15" s="80"/>
      <c r="B15" s="81">
        <v>35718100</v>
      </c>
      <c r="C15" s="82" t="s">
        <v>5049</v>
      </c>
      <c r="D15" s="82" t="s">
        <v>44</v>
      </c>
      <c r="E15" s="83">
        <v>1.295E-2</v>
      </c>
      <c r="F15" s="83">
        <v>1</v>
      </c>
      <c r="G15" s="84"/>
      <c r="H15" s="84">
        <v>14600</v>
      </c>
      <c r="I15" s="84">
        <v>101.893380365</v>
      </c>
      <c r="J15" s="84">
        <v>101.893380365</v>
      </c>
      <c r="K15" s="84"/>
      <c r="L15" s="84"/>
      <c r="M15" s="84"/>
      <c r="N15" s="84"/>
      <c r="O15" s="84"/>
      <c r="P15" s="84"/>
      <c r="R15" s="84">
        <v>15300</v>
      </c>
      <c r="S15" s="84">
        <v>117.72364296000001</v>
      </c>
      <c r="T15" s="15">
        <f t="shared" ref="T15" si="3">R15/H15</f>
        <v>1.047945205479452</v>
      </c>
      <c r="U15" s="15">
        <f t="shared" ref="U15" si="4">T15-AB15</f>
        <v>1.0222931939406188</v>
      </c>
      <c r="V15" s="16"/>
      <c r="W15" s="16"/>
      <c r="X15" s="16"/>
      <c r="Y15" s="15">
        <f t="shared" ref="Y15:Y27" si="5">104.584835545197%-100%</f>
        <v>4.5848355451969969E-2</v>
      </c>
      <c r="Z15" s="15">
        <f t="shared" ref="Z15:Z27" si="6">101.199262415129%-100%</f>
        <v>1.1992624151289988E-2</v>
      </c>
      <c r="AA15" s="15">
        <f t="shared" ref="AA15:AA27" si="7">101.911505501324%-100%</f>
        <v>1.9115055013239957E-2</v>
      </c>
      <c r="AB15" s="15">
        <f t="shared" ref="AB15" si="8">AVERAGE(Y15:AA15)</f>
        <v>2.5652011538833303E-2</v>
      </c>
      <c r="AC15" s="17" t="s">
        <v>5051</v>
      </c>
    </row>
    <row r="16" spans="1:30" ht="30" x14ac:dyDescent="0.2">
      <c r="A16" s="2"/>
      <c r="B16" s="3" t="s">
        <v>2352</v>
      </c>
      <c r="C16" s="4" t="s">
        <v>3956</v>
      </c>
      <c r="D16" s="4" t="s">
        <v>95</v>
      </c>
      <c r="E16" s="5">
        <v>0</v>
      </c>
      <c r="F16" s="5">
        <v>35</v>
      </c>
      <c r="G16" s="6">
        <v>1674.24</v>
      </c>
      <c r="H16" s="6"/>
      <c r="I16" s="6"/>
      <c r="J16" s="6"/>
      <c r="K16" s="6"/>
      <c r="L16" s="6"/>
      <c r="M16" s="6"/>
      <c r="N16" s="6"/>
      <c r="O16" s="6"/>
      <c r="P16" s="6"/>
      <c r="R16" s="6"/>
      <c r="S16" s="6">
        <v>58598.400000000001</v>
      </c>
      <c r="T16" s="15"/>
      <c r="U16" s="15"/>
      <c r="V16" s="16"/>
      <c r="W16" s="16"/>
      <c r="X16" s="16"/>
      <c r="Y16" s="15"/>
      <c r="Z16" s="15"/>
      <c r="AA16" s="15"/>
      <c r="AB16" s="15"/>
      <c r="AD16" s="21"/>
    </row>
    <row r="17" spans="1:30" s="85" customFormat="1" ht="20" x14ac:dyDescent="0.35">
      <c r="A17" s="80"/>
      <c r="B17" s="81">
        <v>34111673</v>
      </c>
      <c r="C17" s="82" t="s">
        <v>4995</v>
      </c>
      <c r="D17" s="82" t="s">
        <v>95</v>
      </c>
      <c r="E17" s="83">
        <v>1.295E-2</v>
      </c>
      <c r="F17" s="83">
        <v>35</v>
      </c>
      <c r="G17" s="84">
        <v>1700</v>
      </c>
      <c r="H17" s="84">
        <v>1700</v>
      </c>
      <c r="I17" s="84">
        <v>101.893380365</v>
      </c>
      <c r="J17" s="84">
        <v>101.893380365</v>
      </c>
      <c r="K17" s="84"/>
      <c r="L17" s="84"/>
      <c r="M17" s="84"/>
      <c r="N17" s="84"/>
      <c r="O17" s="84"/>
      <c r="P17" s="84"/>
      <c r="R17" s="84">
        <v>2980</v>
      </c>
      <c r="S17" s="84">
        <v>117.72364296000001</v>
      </c>
      <c r="T17" s="15">
        <f t="shared" ref="T17" si="9">R17/H17</f>
        <v>1.7529411764705882</v>
      </c>
      <c r="U17" s="15">
        <f t="shared" ref="U17" si="10">T17-AB17</f>
        <v>1.727289164931755</v>
      </c>
      <c r="V17" s="16">
        <f t="shared" ref="V17" si="11">G17*U17</f>
        <v>2936.3915803839836</v>
      </c>
      <c r="W17" s="16">
        <f t="shared" ref="W17" si="12">V17-G17</f>
        <v>1236.3915803839836</v>
      </c>
      <c r="X17" s="16">
        <f t="shared" ref="X17" si="13">F17*W17</f>
        <v>43273.70531343943</v>
      </c>
      <c r="Y17" s="15">
        <f t="shared" si="5"/>
        <v>4.5848355451969969E-2</v>
      </c>
      <c r="Z17" s="15">
        <f t="shared" si="6"/>
        <v>1.1992624151289988E-2</v>
      </c>
      <c r="AA17" s="15">
        <f t="shared" si="7"/>
        <v>1.9115055013239957E-2</v>
      </c>
      <c r="AB17" s="15">
        <f t="shared" ref="AB17" si="14">AVERAGE(Y17:AA17)</f>
        <v>2.5652011538833303E-2</v>
      </c>
      <c r="AC17" s="17" t="s">
        <v>4996</v>
      </c>
    </row>
    <row r="18" spans="1:30" ht="30" x14ac:dyDescent="0.2">
      <c r="A18" s="2"/>
      <c r="B18" s="3" t="s">
        <v>2354</v>
      </c>
      <c r="C18" s="4" t="s">
        <v>3957</v>
      </c>
      <c r="D18" s="4" t="s">
        <v>95</v>
      </c>
      <c r="E18" s="5">
        <v>0</v>
      </c>
      <c r="F18" s="5">
        <v>135</v>
      </c>
      <c r="G18" s="6">
        <v>329.83</v>
      </c>
      <c r="H18" s="6"/>
      <c r="I18" s="6"/>
      <c r="J18" s="6"/>
      <c r="K18" s="6"/>
      <c r="L18" s="6"/>
      <c r="M18" s="6"/>
      <c r="N18" s="6"/>
      <c r="O18" s="6"/>
      <c r="P18" s="6"/>
      <c r="R18" s="6"/>
      <c r="S18" s="6">
        <v>44527.05</v>
      </c>
      <c r="T18" s="15"/>
      <c r="U18" s="15"/>
      <c r="V18" s="16"/>
      <c r="W18" s="16"/>
      <c r="X18" s="16"/>
      <c r="Y18" s="15"/>
      <c r="Z18" s="15"/>
      <c r="AA18" s="15"/>
      <c r="AB18" s="15"/>
      <c r="AD18" s="21"/>
    </row>
    <row r="19" spans="1:30" s="85" customFormat="1" ht="20" x14ac:dyDescent="0.35">
      <c r="A19" s="80"/>
      <c r="B19" s="81">
        <v>34113235</v>
      </c>
      <c r="C19" s="82" t="s">
        <v>4993</v>
      </c>
      <c r="D19" s="82" t="s">
        <v>95</v>
      </c>
      <c r="E19" s="83">
        <v>1.295E-2</v>
      </c>
      <c r="F19" s="83">
        <v>135</v>
      </c>
      <c r="G19" s="84">
        <v>321</v>
      </c>
      <c r="H19" s="84">
        <v>321</v>
      </c>
      <c r="I19" s="84">
        <v>101.893380365</v>
      </c>
      <c r="J19" s="84">
        <v>101.893380365</v>
      </c>
      <c r="K19" s="84"/>
      <c r="L19" s="84"/>
      <c r="M19" s="84"/>
      <c r="N19" s="84"/>
      <c r="O19" s="84"/>
      <c r="P19" s="84"/>
      <c r="R19" s="84">
        <v>455</v>
      </c>
      <c r="S19" s="84">
        <v>117.72364296000001</v>
      </c>
      <c r="T19" s="15">
        <f t="shared" ref="T19" si="15">R19/H19</f>
        <v>1.4174454828660437</v>
      </c>
      <c r="U19" s="15">
        <f t="shared" ref="U19" si="16">T19-AB19</f>
        <v>1.3917934713272104</v>
      </c>
      <c r="V19" s="16">
        <f t="shared" ref="V19" si="17">G19*U19</f>
        <v>446.76570429603453</v>
      </c>
      <c r="W19" s="16">
        <f t="shared" ref="W19" si="18">V19-G19</f>
        <v>125.76570429603453</v>
      </c>
      <c r="X19" s="16">
        <f t="shared" ref="X19" si="19">F19*W19</f>
        <v>16978.370079964661</v>
      </c>
      <c r="Y19" s="15">
        <f t="shared" si="5"/>
        <v>4.5848355451969969E-2</v>
      </c>
      <c r="Z19" s="15">
        <f t="shared" si="6"/>
        <v>1.1992624151289988E-2</v>
      </c>
      <c r="AA19" s="15">
        <f t="shared" si="7"/>
        <v>1.9115055013239957E-2</v>
      </c>
      <c r="AB19" s="15">
        <f t="shared" ref="AB19" si="20">AVERAGE(Y19:AA19)</f>
        <v>2.5652011538833303E-2</v>
      </c>
      <c r="AC19" s="17" t="s">
        <v>4994</v>
      </c>
    </row>
    <row r="20" spans="1:30" ht="30" x14ac:dyDescent="0.2">
      <c r="A20" s="2"/>
      <c r="B20" s="3" t="s">
        <v>2356</v>
      </c>
      <c r="C20" s="4" t="s">
        <v>3958</v>
      </c>
      <c r="D20" s="4" t="s">
        <v>95</v>
      </c>
      <c r="E20" s="5">
        <v>0</v>
      </c>
      <c r="F20" s="5">
        <v>85</v>
      </c>
      <c r="G20" s="6">
        <v>222.69</v>
      </c>
      <c r="H20" s="6"/>
      <c r="I20" s="6"/>
      <c r="J20" s="6"/>
      <c r="K20" s="6"/>
      <c r="L20" s="6"/>
      <c r="M20" s="6"/>
      <c r="N20" s="6"/>
      <c r="O20" s="6"/>
      <c r="P20" s="6"/>
      <c r="R20" s="6"/>
      <c r="S20" s="6">
        <v>18928.650000000001</v>
      </c>
      <c r="T20" s="15"/>
      <c r="U20" s="15"/>
      <c r="V20" s="16"/>
      <c r="W20" s="16"/>
      <c r="X20" s="16"/>
      <c r="Y20" s="15"/>
      <c r="Z20" s="15"/>
      <c r="AA20" s="15"/>
      <c r="AB20" s="15"/>
      <c r="AD20" s="21"/>
    </row>
    <row r="21" spans="1:30" s="85" customFormat="1" ht="20" x14ac:dyDescent="0.35">
      <c r="A21" s="80"/>
      <c r="B21" s="81">
        <v>34113223</v>
      </c>
      <c r="C21" s="82" t="s">
        <v>4991</v>
      </c>
      <c r="D21" s="82" t="s">
        <v>95</v>
      </c>
      <c r="E21" s="83">
        <v>1.295E-2</v>
      </c>
      <c r="F21" s="83">
        <v>85</v>
      </c>
      <c r="G21" s="84">
        <v>186</v>
      </c>
      <c r="H21" s="84">
        <v>186</v>
      </c>
      <c r="I21" s="84">
        <v>101.893380365</v>
      </c>
      <c r="J21" s="84">
        <v>101.893380365</v>
      </c>
      <c r="K21" s="84"/>
      <c r="L21" s="84"/>
      <c r="M21" s="84"/>
      <c r="N21" s="84"/>
      <c r="O21" s="84"/>
      <c r="P21" s="84"/>
      <c r="R21" s="84">
        <v>269</v>
      </c>
      <c r="S21" s="84">
        <v>117.72364296000001</v>
      </c>
      <c r="T21" s="15">
        <f t="shared" ref="T21" si="21">R21/H21</f>
        <v>1.446236559139785</v>
      </c>
      <c r="U21" s="15">
        <f t="shared" ref="U21" si="22">T21-AB21</f>
        <v>1.4205845476009518</v>
      </c>
      <c r="V21" s="16">
        <f t="shared" ref="V21" si="23">G21*U21</f>
        <v>264.22872585377701</v>
      </c>
      <c r="W21" s="16">
        <f t="shared" ref="W21" si="24">V21-G21</f>
        <v>78.228725853777007</v>
      </c>
      <c r="X21" s="16">
        <f t="shared" ref="X21" si="25">F21*W21</f>
        <v>6649.4416975710456</v>
      </c>
      <c r="Y21" s="15">
        <f t="shared" si="5"/>
        <v>4.5848355451969969E-2</v>
      </c>
      <c r="Z21" s="15">
        <f t="shared" si="6"/>
        <v>1.1992624151289988E-2</v>
      </c>
      <c r="AA21" s="15">
        <f t="shared" si="7"/>
        <v>1.9115055013239957E-2</v>
      </c>
      <c r="AB21" s="15">
        <f t="shared" ref="AB21" si="26">AVERAGE(Y21:AA21)</f>
        <v>2.5652011538833303E-2</v>
      </c>
      <c r="AC21" s="17" t="s">
        <v>4992</v>
      </c>
    </row>
    <row r="22" spans="1:30" ht="30" x14ac:dyDescent="0.2">
      <c r="A22" s="2"/>
      <c r="B22" s="3" t="s">
        <v>2358</v>
      </c>
      <c r="C22" s="4" t="s">
        <v>2413</v>
      </c>
      <c r="D22" s="4" t="s">
        <v>95</v>
      </c>
      <c r="E22" s="5">
        <v>0</v>
      </c>
      <c r="F22" s="5">
        <v>45</v>
      </c>
      <c r="G22" s="6">
        <v>91.7</v>
      </c>
      <c r="H22" s="6"/>
      <c r="I22" s="6"/>
      <c r="J22" s="6"/>
      <c r="K22" s="6"/>
      <c r="L22" s="6"/>
      <c r="M22" s="6"/>
      <c r="N22" s="6"/>
      <c r="O22" s="6"/>
      <c r="P22" s="6"/>
      <c r="R22" s="6"/>
      <c r="S22" s="6">
        <v>4126.5</v>
      </c>
      <c r="T22" s="15"/>
      <c r="U22" s="15"/>
      <c r="V22" s="16"/>
      <c r="W22" s="16"/>
      <c r="X22" s="16"/>
      <c r="Y22" s="15"/>
      <c r="Z22" s="15"/>
      <c r="AA22" s="15"/>
      <c r="AB22" s="15"/>
      <c r="AD22" s="21"/>
    </row>
    <row r="23" spans="1:30" s="85" customFormat="1" ht="20" x14ac:dyDescent="0.35">
      <c r="A23" s="80"/>
      <c r="B23" s="81">
        <v>34111100</v>
      </c>
      <c r="C23" s="82" t="s">
        <v>4630</v>
      </c>
      <c r="D23" s="82" t="s">
        <v>95</v>
      </c>
      <c r="E23" s="83">
        <v>1.295E-2</v>
      </c>
      <c r="F23" s="83">
        <v>45</v>
      </c>
      <c r="G23" s="84">
        <v>86.9</v>
      </c>
      <c r="H23" s="84">
        <v>86.9</v>
      </c>
      <c r="I23" s="84">
        <v>101.893380365</v>
      </c>
      <c r="J23" s="84">
        <v>101.893380365</v>
      </c>
      <c r="K23" s="84"/>
      <c r="L23" s="84"/>
      <c r="M23" s="84"/>
      <c r="N23" s="84"/>
      <c r="O23" s="84"/>
      <c r="P23" s="84"/>
      <c r="R23" s="84">
        <v>116</v>
      </c>
      <c r="S23" s="84">
        <v>117.72364296000001</v>
      </c>
      <c r="T23" s="15">
        <f t="shared" ref="T23" si="27">R23/H23</f>
        <v>1.334867663981588</v>
      </c>
      <c r="U23" s="15">
        <f t="shared" ref="U23" si="28">T23-AB23</f>
        <v>1.3092156524427547</v>
      </c>
      <c r="V23" s="16">
        <f t="shared" ref="V23" si="29">G23*U23</f>
        <v>113.77084019727539</v>
      </c>
      <c r="W23" s="16">
        <f t="shared" ref="W23" si="30">V23-G23</f>
        <v>26.870840197275385</v>
      </c>
      <c r="X23" s="16">
        <f t="shared" ref="X23" si="31">F23*W23</f>
        <v>1209.1878088773924</v>
      </c>
      <c r="Y23" s="15">
        <f t="shared" si="5"/>
        <v>4.5848355451969969E-2</v>
      </c>
      <c r="Z23" s="15">
        <f t="shared" si="6"/>
        <v>1.1992624151289988E-2</v>
      </c>
      <c r="AA23" s="15">
        <f t="shared" si="7"/>
        <v>1.9115055013239957E-2</v>
      </c>
      <c r="AB23" s="15">
        <f t="shared" ref="AB23" si="32">AVERAGE(Y23:AA23)</f>
        <v>2.5652011538833303E-2</v>
      </c>
      <c r="AC23" s="17" t="s">
        <v>4890</v>
      </c>
    </row>
    <row r="24" spans="1:30" ht="30" x14ac:dyDescent="0.2">
      <c r="A24" s="2"/>
      <c r="B24" s="3" t="s">
        <v>2360</v>
      </c>
      <c r="C24" s="4" t="s">
        <v>3959</v>
      </c>
      <c r="D24" s="4" t="s">
        <v>95</v>
      </c>
      <c r="E24" s="5">
        <v>0</v>
      </c>
      <c r="F24" s="5">
        <v>50</v>
      </c>
      <c r="G24" s="6">
        <v>64.56</v>
      </c>
      <c r="H24" s="6"/>
      <c r="I24" s="6"/>
      <c r="J24" s="6"/>
      <c r="K24" s="6"/>
      <c r="L24" s="6"/>
      <c r="M24" s="6"/>
      <c r="N24" s="6"/>
      <c r="O24" s="6"/>
      <c r="P24" s="6"/>
      <c r="R24" s="6"/>
      <c r="S24" s="6">
        <v>3228</v>
      </c>
      <c r="T24" s="15"/>
      <c r="U24" s="15"/>
      <c r="V24" s="16"/>
      <c r="W24" s="16"/>
      <c r="X24" s="16"/>
      <c r="Y24" s="15"/>
      <c r="Z24" s="15"/>
      <c r="AA24" s="15"/>
      <c r="AB24" s="15"/>
      <c r="AD24" s="21"/>
    </row>
    <row r="25" spans="1:30" s="85" customFormat="1" ht="20" x14ac:dyDescent="0.35">
      <c r="A25" s="80"/>
      <c r="B25" s="81">
        <v>34111048</v>
      </c>
      <c r="C25" s="82" t="s">
        <v>4989</v>
      </c>
      <c r="D25" s="82" t="s">
        <v>95</v>
      </c>
      <c r="E25" s="83">
        <v>1.295E-2</v>
      </c>
      <c r="F25" s="83">
        <v>50</v>
      </c>
      <c r="G25" s="84">
        <v>56.6</v>
      </c>
      <c r="H25" s="84">
        <v>56.6</v>
      </c>
      <c r="I25" s="84">
        <v>101.893380365</v>
      </c>
      <c r="J25" s="84">
        <v>101.893380365</v>
      </c>
      <c r="K25" s="84"/>
      <c r="L25" s="84"/>
      <c r="M25" s="84"/>
      <c r="N25" s="84"/>
      <c r="O25" s="84"/>
      <c r="P25" s="84"/>
      <c r="R25" s="84">
        <v>73.8</v>
      </c>
      <c r="S25" s="84">
        <v>117.72364296000001</v>
      </c>
      <c r="T25" s="15">
        <f t="shared" ref="T25" si="33">R25/H25</f>
        <v>1.3038869257950529</v>
      </c>
      <c r="U25" s="15">
        <f t="shared" ref="U25" si="34">T25-AB25</f>
        <v>1.2782349142562197</v>
      </c>
      <c r="V25" s="16">
        <f t="shared" ref="V25" si="35">G25*U25</f>
        <v>72.348096146902037</v>
      </c>
      <c r="W25" s="16">
        <f t="shared" ref="W25" si="36">V25-G25</f>
        <v>15.748096146902036</v>
      </c>
      <c r="X25" s="16">
        <f t="shared" ref="X25" si="37">F25*W25</f>
        <v>787.40480734510174</v>
      </c>
      <c r="Y25" s="15">
        <f t="shared" si="5"/>
        <v>4.5848355451969969E-2</v>
      </c>
      <c r="Z25" s="15">
        <f t="shared" si="6"/>
        <v>1.1992624151289988E-2</v>
      </c>
      <c r="AA25" s="15">
        <f t="shared" si="7"/>
        <v>1.9115055013239957E-2</v>
      </c>
      <c r="AB25" s="15">
        <f t="shared" ref="AB25" si="38">AVERAGE(Y25:AA25)</f>
        <v>2.5652011538833303E-2</v>
      </c>
      <c r="AC25" s="17" t="s">
        <v>4990</v>
      </c>
    </row>
    <row r="26" spans="1:30" ht="30" x14ac:dyDescent="0.2">
      <c r="A26" s="2"/>
      <c r="B26" s="3" t="s">
        <v>2362</v>
      </c>
      <c r="C26" s="4" t="s">
        <v>3960</v>
      </c>
      <c r="D26" s="4" t="s">
        <v>95</v>
      </c>
      <c r="E26" s="5">
        <v>0</v>
      </c>
      <c r="F26" s="5">
        <v>70</v>
      </c>
      <c r="G26" s="6">
        <v>46.95</v>
      </c>
      <c r="H26" s="6"/>
      <c r="I26" s="6"/>
      <c r="J26" s="6"/>
      <c r="K26" s="6"/>
      <c r="L26" s="6"/>
      <c r="M26" s="6"/>
      <c r="N26" s="6"/>
      <c r="O26" s="6"/>
      <c r="P26" s="6"/>
      <c r="R26" s="6"/>
      <c r="S26" s="6">
        <v>3286.5</v>
      </c>
      <c r="T26" s="15"/>
      <c r="U26" s="15"/>
      <c r="V26" s="16"/>
      <c r="W26" s="16"/>
      <c r="X26" s="16"/>
      <c r="Y26" s="15"/>
      <c r="Z26" s="15"/>
      <c r="AA26" s="15"/>
      <c r="AB26" s="15"/>
      <c r="AD26" s="21"/>
    </row>
    <row r="27" spans="1:30" s="85" customFormat="1" ht="20" x14ac:dyDescent="0.35">
      <c r="A27" s="80"/>
      <c r="B27" s="81">
        <v>34111042</v>
      </c>
      <c r="C27" s="82" t="s">
        <v>4987</v>
      </c>
      <c r="D27" s="82" t="s">
        <v>95</v>
      </c>
      <c r="E27" s="83">
        <v>1.295E-2</v>
      </c>
      <c r="F27" s="83">
        <v>70</v>
      </c>
      <c r="G27" s="84">
        <v>39</v>
      </c>
      <c r="H27" s="84">
        <v>39</v>
      </c>
      <c r="I27" s="84">
        <v>101.893380365</v>
      </c>
      <c r="J27" s="84">
        <v>101.893380365</v>
      </c>
      <c r="K27" s="84"/>
      <c r="L27" s="84"/>
      <c r="M27" s="84"/>
      <c r="N27" s="84"/>
      <c r="O27" s="84"/>
      <c r="P27" s="84"/>
      <c r="R27" s="84">
        <v>50.6</v>
      </c>
      <c r="S27" s="84">
        <v>117.72364296000001</v>
      </c>
      <c r="T27" s="15">
        <f t="shared" ref="T27" si="39">R27/H27</f>
        <v>1.2974358974358975</v>
      </c>
      <c r="U27" s="15">
        <f t="shared" ref="U27" si="40">T27-AB27</f>
        <v>1.2717838858970643</v>
      </c>
      <c r="V27" s="16">
        <f t="shared" ref="V27" si="41">G27*U27</f>
        <v>49.599571549985505</v>
      </c>
      <c r="W27" s="16">
        <f t="shared" ref="W27" si="42">V27-G27</f>
        <v>10.599571549985505</v>
      </c>
      <c r="X27" s="16">
        <f t="shared" ref="X27" si="43">F27*W27</f>
        <v>741.97000849898541</v>
      </c>
      <c r="Y27" s="15">
        <f t="shared" si="5"/>
        <v>4.5848355451969969E-2</v>
      </c>
      <c r="Z27" s="15">
        <f t="shared" si="6"/>
        <v>1.1992624151289988E-2</v>
      </c>
      <c r="AA27" s="15">
        <f t="shared" si="7"/>
        <v>1.9115055013239957E-2</v>
      </c>
      <c r="AB27" s="15">
        <f t="shared" ref="AB27" si="44">AVERAGE(Y27:AA27)</f>
        <v>2.5652011538833303E-2</v>
      </c>
      <c r="AC27" s="17" t="s">
        <v>4988</v>
      </c>
    </row>
    <row r="28" spans="1:30" ht="20" x14ac:dyDescent="0.2">
      <c r="A28" s="2"/>
      <c r="B28" s="3" t="s">
        <v>2364</v>
      </c>
      <c r="C28" s="4" t="s">
        <v>2437</v>
      </c>
      <c r="D28" s="4" t="s">
        <v>44</v>
      </c>
      <c r="E28" s="5">
        <v>0</v>
      </c>
      <c r="F28" s="5">
        <v>1</v>
      </c>
      <c r="G28" s="6">
        <v>2924.94</v>
      </c>
      <c r="H28" s="6"/>
      <c r="I28" s="6"/>
      <c r="J28" s="6"/>
      <c r="K28" s="6"/>
      <c r="L28" s="6"/>
      <c r="M28" s="6"/>
      <c r="N28" s="6"/>
      <c r="O28" s="6"/>
      <c r="P28" s="6"/>
      <c r="R28" s="6"/>
      <c r="S28" s="6">
        <v>2924.94</v>
      </c>
      <c r="T28" s="15"/>
      <c r="U28" s="15"/>
      <c r="V28" s="16"/>
      <c r="W28" s="16"/>
      <c r="X28" s="16"/>
      <c r="Y28" s="15"/>
      <c r="Z28" s="15"/>
      <c r="AA28" s="15"/>
      <c r="AB28" s="15"/>
      <c r="AD28" s="21"/>
    </row>
    <row r="29" spans="1:30" ht="50" x14ac:dyDescent="0.2">
      <c r="A29" s="2"/>
      <c r="B29" s="3" t="s">
        <v>2366</v>
      </c>
      <c r="C29" s="4" t="s">
        <v>2439</v>
      </c>
      <c r="D29" s="4" t="s">
        <v>44</v>
      </c>
      <c r="E29" s="5">
        <v>0</v>
      </c>
      <c r="F29" s="5">
        <v>12</v>
      </c>
      <c r="G29" s="6">
        <v>11.21</v>
      </c>
      <c r="H29" s="6"/>
      <c r="I29" s="6"/>
      <c r="J29" s="6"/>
      <c r="K29" s="6"/>
      <c r="L29" s="6"/>
      <c r="M29" s="6"/>
      <c r="N29" s="6"/>
      <c r="O29" s="6"/>
      <c r="P29" s="6"/>
      <c r="R29" s="6"/>
      <c r="S29" s="6">
        <v>134.52000000000001</v>
      </c>
      <c r="T29" s="15"/>
      <c r="U29" s="15"/>
      <c r="V29" s="16"/>
      <c r="W29" s="16"/>
      <c r="X29" s="16"/>
      <c r="Y29" s="15"/>
      <c r="Z29" s="15"/>
      <c r="AA29" s="15"/>
      <c r="AB29" s="15"/>
      <c r="AD29" s="21"/>
    </row>
    <row r="30" spans="1:30" ht="30" x14ac:dyDescent="0.2">
      <c r="A30" s="2"/>
      <c r="B30" s="3" t="s">
        <v>2368</v>
      </c>
      <c r="C30" s="4" t="s">
        <v>3961</v>
      </c>
      <c r="D30" s="4" t="s">
        <v>44</v>
      </c>
      <c r="E30" s="5">
        <v>0</v>
      </c>
      <c r="F30" s="5">
        <v>1</v>
      </c>
      <c r="G30" s="6">
        <v>1494.55</v>
      </c>
      <c r="H30" s="6"/>
      <c r="I30" s="6"/>
      <c r="J30" s="6"/>
      <c r="K30" s="6"/>
      <c r="L30" s="6"/>
      <c r="M30" s="6"/>
      <c r="N30" s="6"/>
      <c r="O30" s="6"/>
      <c r="P30" s="6"/>
      <c r="R30" s="6"/>
      <c r="S30" s="6">
        <v>1494.55</v>
      </c>
      <c r="T30" s="15"/>
      <c r="U30" s="15"/>
      <c r="V30" s="16"/>
      <c r="W30" s="16"/>
      <c r="X30" s="16"/>
      <c r="Y30" s="15"/>
      <c r="Z30" s="15"/>
      <c r="AA30" s="15"/>
      <c r="AB30" s="15"/>
      <c r="AD30" s="21"/>
    </row>
    <row r="31" spans="1:30" ht="40" x14ac:dyDescent="0.2">
      <c r="A31" s="2"/>
      <c r="B31" s="3" t="s">
        <v>2370</v>
      </c>
      <c r="C31" s="4" t="s">
        <v>3190</v>
      </c>
      <c r="D31" s="4" t="s">
        <v>95</v>
      </c>
      <c r="E31" s="5">
        <v>0</v>
      </c>
      <c r="F31" s="5">
        <v>28</v>
      </c>
      <c r="G31" s="6">
        <v>82.56</v>
      </c>
      <c r="H31" s="6"/>
      <c r="I31" s="6"/>
      <c r="J31" s="6"/>
      <c r="K31" s="6"/>
      <c r="L31" s="6"/>
      <c r="M31" s="6"/>
      <c r="N31" s="6"/>
      <c r="O31" s="6"/>
      <c r="P31" s="6"/>
      <c r="R31" s="6"/>
      <c r="S31" s="6">
        <v>2311.6799999999998</v>
      </c>
      <c r="T31" s="15"/>
      <c r="U31" s="15"/>
      <c r="V31" s="16"/>
      <c r="W31" s="16"/>
      <c r="X31" s="16"/>
      <c r="Y31" s="15"/>
      <c r="Z31" s="15"/>
      <c r="AA31" s="15"/>
      <c r="AB31" s="15"/>
      <c r="AD31" s="21"/>
    </row>
    <row r="32" spans="1:30" ht="40" x14ac:dyDescent="0.2">
      <c r="A32" s="2"/>
      <c r="B32" s="3" t="s">
        <v>2372</v>
      </c>
      <c r="C32" s="4" t="s">
        <v>3962</v>
      </c>
      <c r="D32" s="4" t="s">
        <v>95</v>
      </c>
      <c r="E32" s="5">
        <v>0</v>
      </c>
      <c r="F32" s="5">
        <v>5</v>
      </c>
      <c r="G32" s="6">
        <v>44.91</v>
      </c>
      <c r="H32" s="6"/>
      <c r="I32" s="6"/>
      <c r="J32" s="6"/>
      <c r="K32" s="6"/>
      <c r="L32" s="6"/>
      <c r="M32" s="6"/>
      <c r="N32" s="6"/>
      <c r="O32" s="6"/>
      <c r="P32" s="6"/>
      <c r="R32" s="6"/>
      <c r="S32" s="6">
        <v>224.55</v>
      </c>
      <c r="T32" s="15"/>
      <c r="U32" s="15"/>
      <c r="V32" s="16"/>
      <c r="W32" s="16"/>
      <c r="X32" s="16"/>
      <c r="Y32" s="15"/>
      <c r="Z32" s="15"/>
      <c r="AA32" s="15"/>
      <c r="AB32" s="15"/>
      <c r="AD32" s="21"/>
    </row>
    <row r="33" spans="1:30" ht="30" x14ac:dyDescent="0.2">
      <c r="A33" s="2"/>
      <c r="B33" s="3" t="s">
        <v>2374</v>
      </c>
      <c r="C33" s="4" t="s">
        <v>3963</v>
      </c>
      <c r="D33" s="4" t="s">
        <v>44</v>
      </c>
      <c r="E33" s="5">
        <v>0</v>
      </c>
      <c r="F33" s="5">
        <v>4</v>
      </c>
      <c r="G33" s="6">
        <v>97.22</v>
      </c>
      <c r="H33" s="6"/>
      <c r="I33" s="6"/>
      <c r="J33" s="6"/>
      <c r="K33" s="6"/>
      <c r="L33" s="6"/>
      <c r="M33" s="6"/>
      <c r="N33" s="6"/>
      <c r="O33" s="6"/>
      <c r="P33" s="6"/>
      <c r="R33" s="6"/>
      <c r="S33" s="6">
        <v>388.88</v>
      </c>
      <c r="T33" s="15"/>
      <c r="U33" s="15"/>
      <c r="V33" s="16"/>
      <c r="W33" s="16"/>
      <c r="X33" s="16"/>
      <c r="Y33" s="15"/>
      <c r="Z33" s="15"/>
      <c r="AA33" s="15"/>
      <c r="AB33" s="15"/>
      <c r="AD33" s="21"/>
    </row>
    <row r="34" spans="1:30" ht="20" x14ac:dyDescent="0.2">
      <c r="A34" s="2"/>
      <c r="B34" s="3" t="s">
        <v>2378</v>
      </c>
      <c r="C34" s="4" t="s">
        <v>2471</v>
      </c>
      <c r="D34" s="4" t="s">
        <v>95</v>
      </c>
      <c r="E34" s="5">
        <v>0</v>
      </c>
      <c r="F34" s="5">
        <v>180</v>
      </c>
      <c r="G34" s="6">
        <v>73.12</v>
      </c>
      <c r="H34" s="6"/>
      <c r="I34" s="6"/>
      <c r="J34" s="6"/>
      <c r="K34" s="6"/>
      <c r="L34" s="6"/>
      <c r="M34" s="6"/>
      <c r="N34" s="6"/>
      <c r="O34" s="6"/>
      <c r="P34" s="6"/>
      <c r="R34" s="6"/>
      <c r="S34" s="6">
        <v>13161.6</v>
      </c>
      <c r="T34" s="15">
        <f>T35</f>
        <v>1.8211143695014662</v>
      </c>
      <c r="U34" s="15">
        <f>U35</f>
        <v>1.795462357962633</v>
      </c>
      <c r="V34" s="16">
        <f t="shared" ref="V34" si="45">G34*U34</f>
        <v>131.28420761422774</v>
      </c>
      <c r="W34" s="16">
        <f t="shared" ref="W34" si="46">V34-G34</f>
        <v>58.164207614227735</v>
      </c>
      <c r="X34" s="16">
        <f t="shared" ref="X34" si="47">F34*W34</f>
        <v>10469.557370560993</v>
      </c>
      <c r="Y34" s="15"/>
      <c r="Z34" s="15"/>
      <c r="AA34" s="15"/>
      <c r="AB34" s="15"/>
      <c r="AC34" s="17" t="s">
        <v>4637</v>
      </c>
      <c r="AD34" s="21"/>
    </row>
    <row r="35" spans="1:30" s="85" customFormat="1" x14ac:dyDescent="0.35">
      <c r="A35" s="80"/>
      <c r="B35" s="81">
        <v>35442062</v>
      </c>
      <c r="C35" s="82" t="s">
        <v>4636</v>
      </c>
      <c r="D35" s="82" t="s">
        <v>98</v>
      </c>
      <c r="E35" s="83">
        <v>1.295E-2</v>
      </c>
      <c r="F35" s="83">
        <v>1</v>
      </c>
      <c r="G35" s="84">
        <v>34.1</v>
      </c>
      <c r="H35" s="84">
        <v>34.1</v>
      </c>
      <c r="I35" s="84">
        <v>101.893380365</v>
      </c>
      <c r="J35" s="84">
        <v>101.893380365</v>
      </c>
      <c r="K35" s="84"/>
      <c r="L35" s="84"/>
      <c r="M35" s="84"/>
      <c r="N35" s="84"/>
      <c r="O35" s="84"/>
      <c r="P35" s="84"/>
      <c r="R35" s="84">
        <v>62.1</v>
      </c>
      <c r="S35" s="84">
        <v>117.72364296000001</v>
      </c>
      <c r="T35" s="15">
        <f t="shared" ref="T35" si="48">R35/H35</f>
        <v>1.8211143695014662</v>
      </c>
      <c r="U35" s="15">
        <f t="shared" ref="U35" si="49">T35-AB35</f>
        <v>1.795462357962633</v>
      </c>
      <c r="V35" s="16"/>
      <c r="W35" s="16"/>
      <c r="X35" s="16"/>
      <c r="Y35" s="15">
        <f t="shared" ref="Y35" si="50">104.584835545197%-100%</f>
        <v>4.5848355451969969E-2</v>
      </c>
      <c r="Z35" s="15">
        <f t="shared" ref="Z35" si="51">101.199262415129%-100%</f>
        <v>1.1992624151289988E-2</v>
      </c>
      <c r="AA35" s="15">
        <f t="shared" ref="AA35" si="52">101.911505501324%-100%</f>
        <v>1.9115055013239957E-2</v>
      </c>
      <c r="AB35" s="15">
        <f t="shared" ref="AB35" si="53">AVERAGE(Y35:AA35)</f>
        <v>2.5652011538833303E-2</v>
      </c>
      <c r="AC35" s="17" t="s">
        <v>4896</v>
      </c>
    </row>
    <row r="36" spans="1:30" ht="20" x14ac:dyDescent="0.2">
      <c r="A36" s="2"/>
      <c r="B36" s="3" t="s">
        <v>2380</v>
      </c>
      <c r="C36" s="4" t="s">
        <v>2493</v>
      </c>
      <c r="D36" s="4" t="s">
        <v>44</v>
      </c>
      <c r="E36" s="5">
        <v>0</v>
      </c>
      <c r="F36" s="5">
        <v>20</v>
      </c>
      <c r="G36" s="6">
        <v>62.4</v>
      </c>
      <c r="H36" s="6"/>
      <c r="I36" s="6"/>
      <c r="J36" s="6"/>
      <c r="K36" s="6"/>
      <c r="L36" s="6"/>
      <c r="M36" s="6"/>
      <c r="N36" s="6"/>
      <c r="O36" s="6"/>
      <c r="P36" s="6"/>
      <c r="R36" s="6"/>
      <c r="S36" s="6">
        <v>1248</v>
      </c>
      <c r="T36" s="15"/>
      <c r="U36" s="15"/>
      <c r="V36" s="16"/>
      <c r="W36" s="16"/>
      <c r="X36" s="16"/>
      <c r="Y36" s="15"/>
      <c r="Z36" s="15"/>
      <c r="AA36" s="15"/>
      <c r="AB36" s="15"/>
      <c r="AD36" s="21"/>
    </row>
    <row r="37" spans="1:30" ht="20" x14ac:dyDescent="0.2">
      <c r="A37" s="2"/>
      <c r="B37" s="3" t="s">
        <v>2382</v>
      </c>
      <c r="C37" s="4" t="s">
        <v>2495</v>
      </c>
      <c r="D37" s="4" t="s">
        <v>38</v>
      </c>
      <c r="E37" s="5">
        <v>0</v>
      </c>
      <c r="F37" s="5">
        <v>1</v>
      </c>
      <c r="G37" s="6">
        <v>309.56</v>
      </c>
      <c r="H37" s="6"/>
      <c r="I37" s="6"/>
      <c r="J37" s="6"/>
      <c r="K37" s="6"/>
      <c r="L37" s="6"/>
      <c r="M37" s="6"/>
      <c r="N37" s="6"/>
      <c r="O37" s="6"/>
      <c r="P37" s="6"/>
      <c r="R37" s="6"/>
      <c r="S37" s="6">
        <v>309.56</v>
      </c>
      <c r="T37" s="15"/>
      <c r="U37" s="15"/>
      <c r="V37" s="16"/>
      <c r="W37" s="16"/>
      <c r="X37" s="16"/>
      <c r="Y37" s="15"/>
      <c r="Z37" s="15"/>
      <c r="AA37" s="15"/>
      <c r="AB37" s="15"/>
      <c r="AD37" s="21"/>
    </row>
    <row r="38" spans="1:30" ht="40" x14ac:dyDescent="0.2">
      <c r="A38" s="2"/>
      <c r="B38" s="3" t="s">
        <v>2384</v>
      </c>
      <c r="C38" s="4" t="s">
        <v>3964</v>
      </c>
      <c r="D38" s="4" t="s">
        <v>95</v>
      </c>
      <c r="E38" s="5">
        <v>0</v>
      </c>
      <c r="F38" s="5">
        <v>165</v>
      </c>
      <c r="G38" s="6">
        <v>345.14</v>
      </c>
      <c r="H38" s="6"/>
      <c r="I38" s="6"/>
      <c r="J38" s="6"/>
      <c r="K38" s="6"/>
      <c r="L38" s="6"/>
      <c r="M38" s="6"/>
      <c r="N38" s="6"/>
      <c r="O38" s="6"/>
      <c r="P38" s="6"/>
      <c r="R38" s="6"/>
      <c r="S38" s="6">
        <v>56948.1</v>
      </c>
      <c r="T38" s="15"/>
      <c r="U38" s="15"/>
      <c r="V38" s="16"/>
      <c r="W38" s="16"/>
      <c r="X38" s="16"/>
      <c r="Y38" s="15"/>
      <c r="Z38" s="15"/>
      <c r="AA38" s="15"/>
      <c r="AB38" s="15"/>
      <c r="AD38" s="21"/>
    </row>
    <row r="39" spans="1:30" ht="40" x14ac:dyDescent="0.2">
      <c r="A39" s="2"/>
      <c r="B39" s="3" t="s">
        <v>2386</v>
      </c>
      <c r="C39" s="4" t="s">
        <v>3965</v>
      </c>
      <c r="D39" s="4" t="s">
        <v>95</v>
      </c>
      <c r="E39" s="5">
        <v>0</v>
      </c>
      <c r="F39" s="5">
        <v>20</v>
      </c>
      <c r="G39" s="6">
        <v>817.03</v>
      </c>
      <c r="H39" s="6"/>
      <c r="I39" s="6"/>
      <c r="J39" s="6"/>
      <c r="K39" s="6"/>
      <c r="L39" s="6"/>
      <c r="M39" s="6"/>
      <c r="N39" s="6"/>
      <c r="O39" s="6"/>
      <c r="P39" s="6"/>
      <c r="R39" s="6"/>
      <c r="S39" s="6">
        <v>16340.6</v>
      </c>
      <c r="T39" s="15"/>
      <c r="U39" s="15"/>
      <c r="V39" s="16"/>
      <c r="W39" s="16"/>
      <c r="X39" s="16"/>
      <c r="Y39" s="15"/>
      <c r="Z39" s="15"/>
      <c r="AA39" s="15"/>
      <c r="AB39" s="15"/>
      <c r="AD39" s="21"/>
    </row>
    <row r="40" spans="1:30" ht="30" x14ac:dyDescent="0.2">
      <c r="A40" s="2"/>
      <c r="B40" s="3" t="s">
        <v>2388</v>
      </c>
      <c r="C40" s="4" t="s">
        <v>3966</v>
      </c>
      <c r="D40" s="4" t="s">
        <v>44</v>
      </c>
      <c r="E40" s="5">
        <v>0</v>
      </c>
      <c r="F40" s="5">
        <v>1</v>
      </c>
      <c r="G40" s="6">
        <v>4874.8900000000003</v>
      </c>
      <c r="H40" s="6"/>
      <c r="I40" s="6"/>
      <c r="J40" s="6"/>
      <c r="K40" s="6"/>
      <c r="L40" s="6"/>
      <c r="M40" s="6"/>
      <c r="N40" s="6"/>
      <c r="O40" s="6"/>
      <c r="P40" s="6"/>
      <c r="R40" s="6"/>
      <c r="S40" s="6">
        <v>4874.8900000000003</v>
      </c>
      <c r="T40" s="15"/>
      <c r="U40" s="15"/>
      <c r="V40" s="16"/>
      <c r="W40" s="16"/>
      <c r="X40" s="16"/>
      <c r="Y40" s="15"/>
      <c r="Z40" s="15"/>
      <c r="AA40" s="15"/>
      <c r="AB40" s="15"/>
      <c r="AD40" s="21"/>
    </row>
    <row r="41" spans="1:30" ht="30" x14ac:dyDescent="0.2">
      <c r="A41" s="2"/>
      <c r="B41" s="3" t="s">
        <v>2390</v>
      </c>
      <c r="C41" s="4" t="s">
        <v>2497</v>
      </c>
      <c r="D41" s="4" t="s">
        <v>44</v>
      </c>
      <c r="E41" s="5">
        <v>0</v>
      </c>
      <c r="F41" s="5">
        <v>1</v>
      </c>
      <c r="G41" s="6">
        <v>974.98</v>
      </c>
      <c r="H41" s="6"/>
      <c r="I41" s="6"/>
      <c r="J41" s="6"/>
      <c r="K41" s="6"/>
      <c r="L41" s="6"/>
      <c r="M41" s="6"/>
      <c r="N41" s="6"/>
      <c r="O41" s="6"/>
      <c r="P41" s="6"/>
      <c r="R41" s="6"/>
      <c r="S41" s="6">
        <v>974.98</v>
      </c>
      <c r="T41" s="15"/>
      <c r="U41" s="15"/>
      <c r="V41" s="16"/>
      <c r="W41" s="16"/>
      <c r="X41" s="16"/>
      <c r="Y41" s="15"/>
      <c r="Z41" s="15"/>
      <c r="AA41" s="15"/>
      <c r="AB41" s="15"/>
      <c r="AD41" s="21"/>
    </row>
    <row r="42" spans="1:30" ht="30" x14ac:dyDescent="0.2">
      <c r="A42" s="2"/>
      <c r="B42" s="3" t="s">
        <v>2392</v>
      </c>
      <c r="C42" s="4" t="s">
        <v>2503</v>
      </c>
      <c r="D42" s="4" t="s">
        <v>2504</v>
      </c>
      <c r="E42" s="5">
        <v>0</v>
      </c>
      <c r="F42" s="5">
        <v>8</v>
      </c>
      <c r="G42" s="6">
        <v>341.24</v>
      </c>
      <c r="H42" s="6"/>
      <c r="I42" s="6"/>
      <c r="J42" s="6"/>
      <c r="K42" s="6"/>
      <c r="L42" s="6"/>
      <c r="M42" s="6"/>
      <c r="N42" s="6"/>
      <c r="O42" s="6"/>
      <c r="P42" s="6"/>
      <c r="R42" s="6"/>
      <c r="S42" s="6">
        <v>2729.92</v>
      </c>
      <c r="T42" s="15"/>
      <c r="U42" s="15"/>
      <c r="V42" s="16"/>
      <c r="W42" s="16"/>
      <c r="X42" s="16"/>
      <c r="Y42" s="15"/>
      <c r="Z42" s="15"/>
      <c r="AA42" s="15"/>
      <c r="AB42" s="15"/>
      <c r="AD42" s="21"/>
    </row>
    <row r="43" spans="1:30" ht="20" x14ac:dyDescent="0.2">
      <c r="A43" s="2"/>
      <c r="B43" s="3" t="s">
        <v>2394</v>
      </c>
      <c r="C43" s="4" t="s">
        <v>2508</v>
      </c>
      <c r="D43" s="4" t="s">
        <v>44</v>
      </c>
      <c r="E43" s="5">
        <v>0</v>
      </c>
      <c r="F43" s="5">
        <v>1</v>
      </c>
      <c r="G43" s="6">
        <v>2924.94</v>
      </c>
      <c r="H43" s="6"/>
      <c r="I43" s="6"/>
      <c r="J43" s="6"/>
      <c r="K43" s="6"/>
      <c r="L43" s="6"/>
      <c r="M43" s="6"/>
      <c r="N43" s="6"/>
      <c r="O43" s="6"/>
      <c r="P43" s="6"/>
      <c r="R43" s="6"/>
      <c r="S43" s="6">
        <v>2924.94</v>
      </c>
      <c r="T43" s="15"/>
      <c r="U43" s="15"/>
      <c r="V43" s="16"/>
      <c r="W43" s="16"/>
      <c r="X43" s="16"/>
      <c r="Y43" s="15"/>
      <c r="Z43" s="15"/>
      <c r="AA43" s="15"/>
      <c r="AB43" s="15"/>
      <c r="AD43" s="21"/>
    </row>
    <row r="44" spans="1:30" ht="20.5" thickBot="1" x14ac:dyDescent="0.25">
      <c r="A44" s="2"/>
      <c r="B44" s="3" t="s">
        <v>2396</v>
      </c>
      <c r="C44" s="4" t="s">
        <v>2512</v>
      </c>
      <c r="D44" s="4" t="s">
        <v>2504</v>
      </c>
      <c r="E44" s="5">
        <v>0</v>
      </c>
      <c r="F44" s="5">
        <v>6</v>
      </c>
      <c r="G44" s="6">
        <v>536.24</v>
      </c>
      <c r="H44" s="6"/>
      <c r="I44" s="6"/>
      <c r="J44" s="6"/>
      <c r="K44" s="6"/>
      <c r="L44" s="6"/>
      <c r="M44" s="6"/>
      <c r="N44" s="6"/>
      <c r="O44" s="6"/>
      <c r="P44" s="6"/>
      <c r="R44" s="6"/>
      <c r="S44" s="6">
        <v>3217.44</v>
      </c>
      <c r="T44" s="15"/>
      <c r="U44" s="15"/>
      <c r="V44" s="16"/>
      <c r="W44" s="16"/>
      <c r="X44" s="16"/>
      <c r="Y44" s="15"/>
      <c r="Z44" s="15"/>
      <c r="AA44" s="15"/>
      <c r="AB44" s="15"/>
      <c r="AD44" s="21"/>
    </row>
    <row r="45" spans="1:30" ht="15" thickBot="1" x14ac:dyDescent="0.25">
      <c r="A45" s="8"/>
      <c r="B45" s="9" t="s">
        <v>2402</v>
      </c>
      <c r="C45" s="10" t="s">
        <v>2514</v>
      </c>
      <c r="D45" s="10" t="s">
        <v>44</v>
      </c>
      <c r="E45" s="11">
        <v>0</v>
      </c>
      <c r="F45" s="11">
        <v>1</v>
      </c>
      <c r="G45" s="12">
        <v>63446.05</v>
      </c>
      <c r="H45" s="12"/>
      <c r="I45" s="12"/>
      <c r="J45" s="12"/>
      <c r="K45" s="12"/>
      <c r="L45" s="12"/>
      <c r="M45" s="12"/>
      <c r="N45" s="12"/>
      <c r="O45" s="12"/>
      <c r="P45" s="13"/>
      <c r="R45" s="12"/>
      <c r="S45" s="12">
        <v>0</v>
      </c>
      <c r="T45" s="15"/>
      <c r="U45" s="15"/>
      <c r="V45" s="16"/>
      <c r="W45" s="16"/>
      <c r="X45" s="16"/>
      <c r="Y45" s="15"/>
      <c r="Z45" s="15"/>
      <c r="AA45" s="15"/>
      <c r="AB45" s="15"/>
      <c r="AD45" s="21"/>
    </row>
  </sheetData>
  <mergeCells count="8">
    <mergeCell ref="Y8:AB8"/>
    <mergeCell ref="A1:P1"/>
    <mergeCell ref="J3:K3"/>
    <mergeCell ref="J4:K4"/>
    <mergeCell ref="J5:K5"/>
    <mergeCell ref="J6:K6"/>
    <mergeCell ref="J7:K7"/>
    <mergeCell ref="H8:R8"/>
  </mergeCells>
  <conditionalFormatting sqref="W1:X8 W18:X18 W43:X1048576 W13:X13 W12 W10:X11 W20:X20 W22:X22 W24:X24 W26:X26 W28:X33 W36:X41">
    <cfRule type="cellIs" dxfId="148" priority="19" operator="lessThan">
      <formula>0</formula>
    </cfRule>
  </conditionalFormatting>
  <conditionalFormatting sqref="W42:X42">
    <cfRule type="cellIs" dxfId="147" priority="18" operator="lessThan">
      <formula>0</formula>
    </cfRule>
  </conditionalFormatting>
  <conditionalFormatting sqref="W16:X16">
    <cfRule type="cellIs" dxfId="146" priority="14" operator="lessThan">
      <formula>0</formula>
    </cfRule>
  </conditionalFormatting>
  <conditionalFormatting sqref="X12">
    <cfRule type="cellIs" dxfId="145" priority="12" operator="lessThan">
      <formula>0</formula>
    </cfRule>
  </conditionalFormatting>
  <conditionalFormatting sqref="W17:X17">
    <cfRule type="cellIs" dxfId="144" priority="11" operator="lessThan">
      <formula>0</formula>
    </cfRule>
  </conditionalFormatting>
  <conditionalFormatting sqref="W19:X19">
    <cfRule type="cellIs" dxfId="143" priority="10" operator="lessThan">
      <formula>0</formula>
    </cfRule>
  </conditionalFormatting>
  <conditionalFormatting sqref="W21:X21">
    <cfRule type="cellIs" dxfId="142" priority="9" operator="lessThan">
      <formula>0</formula>
    </cfRule>
  </conditionalFormatting>
  <conditionalFormatting sqref="W23:X23">
    <cfRule type="cellIs" dxfId="141" priority="7" operator="lessThan">
      <formula>0</formula>
    </cfRule>
  </conditionalFormatting>
  <conditionalFormatting sqref="W25:X25">
    <cfRule type="cellIs" dxfId="140" priority="6" operator="lessThan">
      <formula>0</formula>
    </cfRule>
  </conditionalFormatting>
  <conditionalFormatting sqref="W27:X27">
    <cfRule type="cellIs" dxfId="139" priority="5" operator="lessThan">
      <formula>0</formula>
    </cfRule>
  </conditionalFormatting>
  <conditionalFormatting sqref="W35:X35">
    <cfRule type="cellIs" dxfId="138" priority="4" operator="lessThan">
      <formula>0</formula>
    </cfRule>
  </conditionalFormatting>
  <conditionalFormatting sqref="W34:X34">
    <cfRule type="cellIs" dxfId="137" priority="3" operator="lessThan">
      <formula>0</formula>
    </cfRule>
  </conditionalFormatting>
  <conditionalFormatting sqref="W15:X15">
    <cfRule type="cellIs" dxfId="136" priority="2" operator="lessThan">
      <formula>0</formula>
    </cfRule>
  </conditionalFormatting>
  <conditionalFormatting sqref="W14:X14">
    <cfRule type="cellIs" dxfId="135" priority="1" operator="lessThan">
      <formula>0</formula>
    </cfRule>
  </conditionalFormatting>
  <pageMargins left="0.7" right="0.7" top="0.78740157499999996" bottom="0.78740157499999996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38"/>
  <sheetViews>
    <sheetView topLeftCell="A2" workbookViewId="0">
      <selection activeCell="X11" sqref="X11"/>
    </sheetView>
  </sheetViews>
  <sheetFormatPr defaultColWidth="9" defaultRowHeight="14.5" x14ac:dyDescent="0.35"/>
  <cols>
    <col min="1" max="1" width="3.7265625" style="119" customWidth="1"/>
    <col min="2" max="2" width="13.26953125" style="7" customWidth="1"/>
    <col min="3" max="3" width="45.1796875" style="120" customWidth="1"/>
    <col min="4" max="4" width="3.81640625" style="120" customWidth="1"/>
    <col min="5" max="5" width="7.1796875" style="121" hidden="1" customWidth="1"/>
    <col min="6" max="6" width="9.26953125" style="121" customWidth="1"/>
    <col min="7" max="7" width="9.54296875" style="79" customWidth="1"/>
    <col min="8" max="8" width="10.54296875" style="79" customWidth="1"/>
    <col min="9" max="9" width="15.453125" style="79" hidden="1" customWidth="1"/>
    <col min="10" max="10" width="15.54296875" style="79" hidden="1" customWidth="1"/>
    <col min="11" max="11" width="14.54296875" style="79" hidden="1" customWidth="1"/>
    <col min="12" max="13" width="14" style="79" hidden="1" customWidth="1"/>
    <col min="14" max="14" width="14.54296875" style="79" hidden="1" customWidth="1"/>
    <col min="15" max="15" width="14.26953125" style="79" hidden="1" customWidth="1"/>
    <col min="16" max="16" width="16" style="79" hidden="1" customWidth="1"/>
    <col min="17" max="17" width="0" style="7" hidden="1" customWidth="1"/>
    <col min="18" max="18" width="9.54296875" style="79" customWidth="1"/>
    <col min="19" max="19" width="14.1796875" style="79" hidden="1" customWidth="1"/>
    <col min="20" max="24" width="12.7265625" style="7" customWidth="1"/>
    <col min="25" max="28" width="9" style="7"/>
    <col min="29" max="29" width="27.54296875" style="7" customWidth="1"/>
    <col min="30" max="257" width="9" style="7"/>
    <col min="258" max="258" width="3.7265625" style="7" customWidth="1"/>
    <col min="259" max="259" width="13.26953125" style="7" customWidth="1"/>
    <col min="260" max="260" width="45.1796875" style="7" customWidth="1"/>
    <col min="261" max="261" width="3.81640625" style="7" customWidth="1"/>
    <col min="262" max="262" width="7.1796875" style="7" customWidth="1"/>
    <col min="263" max="263" width="9.26953125" style="7" customWidth="1"/>
    <col min="264" max="264" width="10.54296875" style="7" customWidth="1"/>
    <col min="265" max="265" width="15.453125" style="7" customWidth="1"/>
    <col min="266" max="266" width="15.54296875" style="7" customWidth="1"/>
    <col min="267" max="267" width="14.54296875" style="7" customWidth="1"/>
    <col min="268" max="269" width="14" style="7" customWidth="1"/>
    <col min="270" max="270" width="14.54296875" style="7" customWidth="1"/>
    <col min="271" max="271" width="14.26953125" style="7" customWidth="1"/>
    <col min="272" max="272" width="16" style="7" customWidth="1"/>
    <col min="273" max="513" width="9" style="7"/>
    <col min="514" max="514" width="3.7265625" style="7" customWidth="1"/>
    <col min="515" max="515" width="13.26953125" style="7" customWidth="1"/>
    <col min="516" max="516" width="45.1796875" style="7" customWidth="1"/>
    <col min="517" max="517" width="3.81640625" style="7" customWidth="1"/>
    <col min="518" max="518" width="7.1796875" style="7" customWidth="1"/>
    <col min="519" max="519" width="9.26953125" style="7" customWidth="1"/>
    <col min="520" max="520" width="10.54296875" style="7" customWidth="1"/>
    <col min="521" max="521" width="15.453125" style="7" customWidth="1"/>
    <col min="522" max="522" width="15.54296875" style="7" customWidth="1"/>
    <col min="523" max="523" width="14.54296875" style="7" customWidth="1"/>
    <col min="524" max="525" width="14" style="7" customWidth="1"/>
    <col min="526" max="526" width="14.54296875" style="7" customWidth="1"/>
    <col min="527" max="527" width="14.26953125" style="7" customWidth="1"/>
    <col min="528" max="528" width="16" style="7" customWidth="1"/>
    <col min="529" max="769" width="9" style="7"/>
    <col min="770" max="770" width="3.7265625" style="7" customWidth="1"/>
    <col min="771" max="771" width="13.26953125" style="7" customWidth="1"/>
    <col min="772" max="772" width="45.1796875" style="7" customWidth="1"/>
    <col min="773" max="773" width="3.81640625" style="7" customWidth="1"/>
    <col min="774" max="774" width="7.1796875" style="7" customWidth="1"/>
    <col min="775" max="775" width="9.26953125" style="7" customWidth="1"/>
    <col min="776" max="776" width="10.54296875" style="7" customWidth="1"/>
    <col min="777" max="777" width="15.453125" style="7" customWidth="1"/>
    <col min="778" max="778" width="15.54296875" style="7" customWidth="1"/>
    <col min="779" max="779" width="14.54296875" style="7" customWidth="1"/>
    <col min="780" max="781" width="14" style="7" customWidth="1"/>
    <col min="782" max="782" width="14.54296875" style="7" customWidth="1"/>
    <col min="783" max="783" width="14.26953125" style="7" customWidth="1"/>
    <col min="784" max="784" width="16" style="7" customWidth="1"/>
    <col min="785" max="1025" width="9" style="7"/>
    <col min="1026" max="1026" width="3.7265625" style="7" customWidth="1"/>
    <col min="1027" max="1027" width="13.26953125" style="7" customWidth="1"/>
    <col min="1028" max="1028" width="45.1796875" style="7" customWidth="1"/>
    <col min="1029" max="1029" width="3.81640625" style="7" customWidth="1"/>
    <col min="1030" max="1030" width="7.1796875" style="7" customWidth="1"/>
    <col min="1031" max="1031" width="9.26953125" style="7" customWidth="1"/>
    <col min="1032" max="1032" width="10.54296875" style="7" customWidth="1"/>
    <col min="1033" max="1033" width="15.453125" style="7" customWidth="1"/>
    <col min="1034" max="1034" width="15.54296875" style="7" customWidth="1"/>
    <col min="1035" max="1035" width="14.54296875" style="7" customWidth="1"/>
    <col min="1036" max="1037" width="14" style="7" customWidth="1"/>
    <col min="1038" max="1038" width="14.54296875" style="7" customWidth="1"/>
    <col min="1039" max="1039" width="14.26953125" style="7" customWidth="1"/>
    <col min="1040" max="1040" width="16" style="7" customWidth="1"/>
    <col min="1041" max="1281" width="9" style="7"/>
    <col min="1282" max="1282" width="3.7265625" style="7" customWidth="1"/>
    <col min="1283" max="1283" width="13.26953125" style="7" customWidth="1"/>
    <col min="1284" max="1284" width="45.1796875" style="7" customWidth="1"/>
    <col min="1285" max="1285" width="3.81640625" style="7" customWidth="1"/>
    <col min="1286" max="1286" width="7.1796875" style="7" customWidth="1"/>
    <col min="1287" max="1287" width="9.26953125" style="7" customWidth="1"/>
    <col min="1288" max="1288" width="10.54296875" style="7" customWidth="1"/>
    <col min="1289" max="1289" width="15.453125" style="7" customWidth="1"/>
    <col min="1290" max="1290" width="15.54296875" style="7" customWidth="1"/>
    <col min="1291" max="1291" width="14.54296875" style="7" customWidth="1"/>
    <col min="1292" max="1293" width="14" style="7" customWidth="1"/>
    <col min="1294" max="1294" width="14.54296875" style="7" customWidth="1"/>
    <col min="1295" max="1295" width="14.26953125" style="7" customWidth="1"/>
    <col min="1296" max="1296" width="16" style="7" customWidth="1"/>
    <col min="1297" max="1537" width="9" style="7"/>
    <col min="1538" max="1538" width="3.7265625" style="7" customWidth="1"/>
    <col min="1539" max="1539" width="13.26953125" style="7" customWidth="1"/>
    <col min="1540" max="1540" width="45.1796875" style="7" customWidth="1"/>
    <col min="1541" max="1541" width="3.81640625" style="7" customWidth="1"/>
    <col min="1542" max="1542" width="7.1796875" style="7" customWidth="1"/>
    <col min="1543" max="1543" width="9.26953125" style="7" customWidth="1"/>
    <col min="1544" max="1544" width="10.54296875" style="7" customWidth="1"/>
    <col min="1545" max="1545" width="15.453125" style="7" customWidth="1"/>
    <col min="1546" max="1546" width="15.54296875" style="7" customWidth="1"/>
    <col min="1547" max="1547" width="14.54296875" style="7" customWidth="1"/>
    <col min="1548" max="1549" width="14" style="7" customWidth="1"/>
    <col min="1550" max="1550" width="14.54296875" style="7" customWidth="1"/>
    <col min="1551" max="1551" width="14.26953125" style="7" customWidth="1"/>
    <col min="1552" max="1552" width="16" style="7" customWidth="1"/>
    <col min="1553" max="1793" width="9" style="7"/>
    <col min="1794" max="1794" width="3.7265625" style="7" customWidth="1"/>
    <col min="1795" max="1795" width="13.26953125" style="7" customWidth="1"/>
    <col min="1796" max="1796" width="45.1796875" style="7" customWidth="1"/>
    <col min="1797" max="1797" width="3.81640625" style="7" customWidth="1"/>
    <col min="1798" max="1798" width="7.1796875" style="7" customWidth="1"/>
    <col min="1799" max="1799" width="9.26953125" style="7" customWidth="1"/>
    <col min="1800" max="1800" width="10.54296875" style="7" customWidth="1"/>
    <col min="1801" max="1801" width="15.453125" style="7" customWidth="1"/>
    <col min="1802" max="1802" width="15.54296875" style="7" customWidth="1"/>
    <col min="1803" max="1803" width="14.54296875" style="7" customWidth="1"/>
    <col min="1804" max="1805" width="14" style="7" customWidth="1"/>
    <col min="1806" max="1806" width="14.54296875" style="7" customWidth="1"/>
    <col min="1807" max="1807" width="14.26953125" style="7" customWidth="1"/>
    <col min="1808" max="1808" width="16" style="7" customWidth="1"/>
    <col min="1809" max="2049" width="9" style="7"/>
    <col min="2050" max="2050" width="3.7265625" style="7" customWidth="1"/>
    <col min="2051" max="2051" width="13.26953125" style="7" customWidth="1"/>
    <col min="2052" max="2052" width="45.1796875" style="7" customWidth="1"/>
    <col min="2053" max="2053" width="3.81640625" style="7" customWidth="1"/>
    <col min="2054" max="2054" width="7.1796875" style="7" customWidth="1"/>
    <col min="2055" max="2055" width="9.26953125" style="7" customWidth="1"/>
    <col min="2056" max="2056" width="10.54296875" style="7" customWidth="1"/>
    <col min="2057" max="2057" width="15.453125" style="7" customWidth="1"/>
    <col min="2058" max="2058" width="15.54296875" style="7" customWidth="1"/>
    <col min="2059" max="2059" width="14.54296875" style="7" customWidth="1"/>
    <col min="2060" max="2061" width="14" style="7" customWidth="1"/>
    <col min="2062" max="2062" width="14.54296875" style="7" customWidth="1"/>
    <col min="2063" max="2063" width="14.26953125" style="7" customWidth="1"/>
    <col min="2064" max="2064" width="16" style="7" customWidth="1"/>
    <col min="2065" max="2305" width="9" style="7"/>
    <col min="2306" max="2306" width="3.7265625" style="7" customWidth="1"/>
    <col min="2307" max="2307" width="13.26953125" style="7" customWidth="1"/>
    <col min="2308" max="2308" width="45.1796875" style="7" customWidth="1"/>
    <col min="2309" max="2309" width="3.81640625" style="7" customWidth="1"/>
    <col min="2310" max="2310" width="7.1796875" style="7" customWidth="1"/>
    <col min="2311" max="2311" width="9.26953125" style="7" customWidth="1"/>
    <col min="2312" max="2312" width="10.54296875" style="7" customWidth="1"/>
    <col min="2313" max="2313" width="15.453125" style="7" customWidth="1"/>
    <col min="2314" max="2314" width="15.54296875" style="7" customWidth="1"/>
    <col min="2315" max="2315" width="14.54296875" style="7" customWidth="1"/>
    <col min="2316" max="2317" width="14" style="7" customWidth="1"/>
    <col min="2318" max="2318" width="14.54296875" style="7" customWidth="1"/>
    <col min="2319" max="2319" width="14.26953125" style="7" customWidth="1"/>
    <col min="2320" max="2320" width="16" style="7" customWidth="1"/>
    <col min="2321" max="2561" width="9" style="7"/>
    <col min="2562" max="2562" width="3.7265625" style="7" customWidth="1"/>
    <col min="2563" max="2563" width="13.26953125" style="7" customWidth="1"/>
    <col min="2564" max="2564" width="45.1796875" style="7" customWidth="1"/>
    <col min="2565" max="2565" width="3.81640625" style="7" customWidth="1"/>
    <col min="2566" max="2566" width="7.1796875" style="7" customWidth="1"/>
    <col min="2567" max="2567" width="9.26953125" style="7" customWidth="1"/>
    <col min="2568" max="2568" width="10.54296875" style="7" customWidth="1"/>
    <col min="2569" max="2569" width="15.453125" style="7" customWidth="1"/>
    <col min="2570" max="2570" width="15.54296875" style="7" customWidth="1"/>
    <col min="2571" max="2571" width="14.54296875" style="7" customWidth="1"/>
    <col min="2572" max="2573" width="14" style="7" customWidth="1"/>
    <col min="2574" max="2574" width="14.54296875" style="7" customWidth="1"/>
    <col min="2575" max="2575" width="14.26953125" style="7" customWidth="1"/>
    <col min="2576" max="2576" width="16" style="7" customWidth="1"/>
    <col min="2577" max="2817" width="9" style="7"/>
    <col min="2818" max="2818" width="3.7265625" style="7" customWidth="1"/>
    <col min="2819" max="2819" width="13.26953125" style="7" customWidth="1"/>
    <col min="2820" max="2820" width="45.1796875" style="7" customWidth="1"/>
    <col min="2821" max="2821" width="3.81640625" style="7" customWidth="1"/>
    <col min="2822" max="2822" width="7.1796875" style="7" customWidth="1"/>
    <col min="2823" max="2823" width="9.26953125" style="7" customWidth="1"/>
    <col min="2824" max="2824" width="10.54296875" style="7" customWidth="1"/>
    <col min="2825" max="2825" width="15.453125" style="7" customWidth="1"/>
    <col min="2826" max="2826" width="15.54296875" style="7" customWidth="1"/>
    <col min="2827" max="2827" width="14.54296875" style="7" customWidth="1"/>
    <col min="2828" max="2829" width="14" style="7" customWidth="1"/>
    <col min="2830" max="2830" width="14.54296875" style="7" customWidth="1"/>
    <col min="2831" max="2831" width="14.26953125" style="7" customWidth="1"/>
    <col min="2832" max="2832" width="16" style="7" customWidth="1"/>
    <col min="2833" max="3073" width="9" style="7"/>
    <col min="3074" max="3074" width="3.7265625" style="7" customWidth="1"/>
    <col min="3075" max="3075" width="13.26953125" style="7" customWidth="1"/>
    <col min="3076" max="3076" width="45.1796875" style="7" customWidth="1"/>
    <col min="3077" max="3077" width="3.81640625" style="7" customWidth="1"/>
    <col min="3078" max="3078" width="7.1796875" style="7" customWidth="1"/>
    <col min="3079" max="3079" width="9.26953125" style="7" customWidth="1"/>
    <col min="3080" max="3080" width="10.54296875" style="7" customWidth="1"/>
    <col min="3081" max="3081" width="15.453125" style="7" customWidth="1"/>
    <col min="3082" max="3082" width="15.54296875" style="7" customWidth="1"/>
    <col min="3083" max="3083" width="14.54296875" style="7" customWidth="1"/>
    <col min="3084" max="3085" width="14" style="7" customWidth="1"/>
    <col min="3086" max="3086" width="14.54296875" style="7" customWidth="1"/>
    <col min="3087" max="3087" width="14.26953125" style="7" customWidth="1"/>
    <col min="3088" max="3088" width="16" style="7" customWidth="1"/>
    <col min="3089" max="3329" width="9" style="7"/>
    <col min="3330" max="3330" width="3.7265625" style="7" customWidth="1"/>
    <col min="3331" max="3331" width="13.26953125" style="7" customWidth="1"/>
    <col min="3332" max="3332" width="45.1796875" style="7" customWidth="1"/>
    <col min="3333" max="3333" width="3.81640625" style="7" customWidth="1"/>
    <col min="3334" max="3334" width="7.1796875" style="7" customWidth="1"/>
    <col min="3335" max="3335" width="9.26953125" style="7" customWidth="1"/>
    <col min="3336" max="3336" width="10.54296875" style="7" customWidth="1"/>
    <col min="3337" max="3337" width="15.453125" style="7" customWidth="1"/>
    <col min="3338" max="3338" width="15.54296875" style="7" customWidth="1"/>
    <col min="3339" max="3339" width="14.54296875" style="7" customWidth="1"/>
    <col min="3340" max="3341" width="14" style="7" customWidth="1"/>
    <col min="3342" max="3342" width="14.54296875" style="7" customWidth="1"/>
    <col min="3343" max="3343" width="14.26953125" style="7" customWidth="1"/>
    <col min="3344" max="3344" width="16" style="7" customWidth="1"/>
    <col min="3345" max="3585" width="9" style="7"/>
    <col min="3586" max="3586" width="3.7265625" style="7" customWidth="1"/>
    <col min="3587" max="3587" width="13.26953125" style="7" customWidth="1"/>
    <col min="3588" max="3588" width="45.1796875" style="7" customWidth="1"/>
    <col min="3589" max="3589" width="3.81640625" style="7" customWidth="1"/>
    <col min="3590" max="3590" width="7.1796875" style="7" customWidth="1"/>
    <col min="3591" max="3591" width="9.26953125" style="7" customWidth="1"/>
    <col min="3592" max="3592" width="10.54296875" style="7" customWidth="1"/>
    <col min="3593" max="3593" width="15.453125" style="7" customWidth="1"/>
    <col min="3594" max="3594" width="15.54296875" style="7" customWidth="1"/>
    <col min="3595" max="3595" width="14.54296875" style="7" customWidth="1"/>
    <col min="3596" max="3597" width="14" style="7" customWidth="1"/>
    <col min="3598" max="3598" width="14.54296875" style="7" customWidth="1"/>
    <col min="3599" max="3599" width="14.26953125" style="7" customWidth="1"/>
    <col min="3600" max="3600" width="16" style="7" customWidth="1"/>
    <col min="3601" max="3841" width="9" style="7"/>
    <col min="3842" max="3842" width="3.7265625" style="7" customWidth="1"/>
    <col min="3843" max="3843" width="13.26953125" style="7" customWidth="1"/>
    <col min="3844" max="3844" width="45.1796875" style="7" customWidth="1"/>
    <col min="3845" max="3845" width="3.81640625" style="7" customWidth="1"/>
    <col min="3846" max="3846" width="7.1796875" style="7" customWidth="1"/>
    <col min="3847" max="3847" width="9.26953125" style="7" customWidth="1"/>
    <col min="3848" max="3848" width="10.54296875" style="7" customWidth="1"/>
    <col min="3849" max="3849" width="15.453125" style="7" customWidth="1"/>
    <col min="3850" max="3850" width="15.54296875" style="7" customWidth="1"/>
    <col min="3851" max="3851" width="14.54296875" style="7" customWidth="1"/>
    <col min="3852" max="3853" width="14" style="7" customWidth="1"/>
    <col min="3854" max="3854" width="14.54296875" style="7" customWidth="1"/>
    <col min="3855" max="3855" width="14.26953125" style="7" customWidth="1"/>
    <col min="3856" max="3856" width="16" style="7" customWidth="1"/>
    <col min="3857" max="4097" width="9" style="7"/>
    <col min="4098" max="4098" width="3.7265625" style="7" customWidth="1"/>
    <col min="4099" max="4099" width="13.26953125" style="7" customWidth="1"/>
    <col min="4100" max="4100" width="45.1796875" style="7" customWidth="1"/>
    <col min="4101" max="4101" width="3.81640625" style="7" customWidth="1"/>
    <col min="4102" max="4102" width="7.1796875" style="7" customWidth="1"/>
    <col min="4103" max="4103" width="9.26953125" style="7" customWidth="1"/>
    <col min="4104" max="4104" width="10.54296875" style="7" customWidth="1"/>
    <col min="4105" max="4105" width="15.453125" style="7" customWidth="1"/>
    <col min="4106" max="4106" width="15.54296875" style="7" customWidth="1"/>
    <col min="4107" max="4107" width="14.54296875" style="7" customWidth="1"/>
    <col min="4108" max="4109" width="14" style="7" customWidth="1"/>
    <col min="4110" max="4110" width="14.54296875" style="7" customWidth="1"/>
    <col min="4111" max="4111" width="14.26953125" style="7" customWidth="1"/>
    <col min="4112" max="4112" width="16" style="7" customWidth="1"/>
    <col min="4113" max="4353" width="9" style="7"/>
    <col min="4354" max="4354" width="3.7265625" style="7" customWidth="1"/>
    <col min="4355" max="4355" width="13.26953125" style="7" customWidth="1"/>
    <col min="4356" max="4356" width="45.1796875" style="7" customWidth="1"/>
    <col min="4357" max="4357" width="3.81640625" style="7" customWidth="1"/>
    <col min="4358" max="4358" width="7.1796875" style="7" customWidth="1"/>
    <col min="4359" max="4359" width="9.26953125" style="7" customWidth="1"/>
    <col min="4360" max="4360" width="10.54296875" style="7" customWidth="1"/>
    <col min="4361" max="4361" width="15.453125" style="7" customWidth="1"/>
    <col min="4362" max="4362" width="15.54296875" style="7" customWidth="1"/>
    <col min="4363" max="4363" width="14.54296875" style="7" customWidth="1"/>
    <col min="4364" max="4365" width="14" style="7" customWidth="1"/>
    <col min="4366" max="4366" width="14.54296875" style="7" customWidth="1"/>
    <col min="4367" max="4367" width="14.26953125" style="7" customWidth="1"/>
    <col min="4368" max="4368" width="16" style="7" customWidth="1"/>
    <col min="4369" max="4609" width="9" style="7"/>
    <col min="4610" max="4610" width="3.7265625" style="7" customWidth="1"/>
    <col min="4611" max="4611" width="13.26953125" style="7" customWidth="1"/>
    <col min="4612" max="4612" width="45.1796875" style="7" customWidth="1"/>
    <col min="4613" max="4613" width="3.81640625" style="7" customWidth="1"/>
    <col min="4614" max="4614" width="7.1796875" style="7" customWidth="1"/>
    <col min="4615" max="4615" width="9.26953125" style="7" customWidth="1"/>
    <col min="4616" max="4616" width="10.54296875" style="7" customWidth="1"/>
    <col min="4617" max="4617" width="15.453125" style="7" customWidth="1"/>
    <col min="4618" max="4618" width="15.54296875" style="7" customWidth="1"/>
    <col min="4619" max="4619" width="14.54296875" style="7" customWidth="1"/>
    <col min="4620" max="4621" width="14" style="7" customWidth="1"/>
    <col min="4622" max="4622" width="14.54296875" style="7" customWidth="1"/>
    <col min="4623" max="4623" width="14.26953125" style="7" customWidth="1"/>
    <col min="4624" max="4624" width="16" style="7" customWidth="1"/>
    <col min="4625" max="4865" width="9" style="7"/>
    <col min="4866" max="4866" width="3.7265625" style="7" customWidth="1"/>
    <col min="4867" max="4867" width="13.26953125" style="7" customWidth="1"/>
    <col min="4868" max="4868" width="45.1796875" style="7" customWidth="1"/>
    <col min="4869" max="4869" width="3.81640625" style="7" customWidth="1"/>
    <col min="4870" max="4870" width="7.1796875" style="7" customWidth="1"/>
    <col min="4871" max="4871" width="9.26953125" style="7" customWidth="1"/>
    <col min="4872" max="4872" width="10.54296875" style="7" customWidth="1"/>
    <col min="4873" max="4873" width="15.453125" style="7" customWidth="1"/>
    <col min="4874" max="4874" width="15.54296875" style="7" customWidth="1"/>
    <col min="4875" max="4875" width="14.54296875" style="7" customWidth="1"/>
    <col min="4876" max="4877" width="14" style="7" customWidth="1"/>
    <col min="4878" max="4878" width="14.54296875" style="7" customWidth="1"/>
    <col min="4879" max="4879" width="14.26953125" style="7" customWidth="1"/>
    <col min="4880" max="4880" width="16" style="7" customWidth="1"/>
    <col min="4881" max="5121" width="9" style="7"/>
    <col min="5122" max="5122" width="3.7265625" style="7" customWidth="1"/>
    <col min="5123" max="5123" width="13.26953125" style="7" customWidth="1"/>
    <col min="5124" max="5124" width="45.1796875" style="7" customWidth="1"/>
    <col min="5125" max="5125" width="3.81640625" style="7" customWidth="1"/>
    <col min="5126" max="5126" width="7.1796875" style="7" customWidth="1"/>
    <col min="5127" max="5127" width="9.26953125" style="7" customWidth="1"/>
    <col min="5128" max="5128" width="10.54296875" style="7" customWidth="1"/>
    <col min="5129" max="5129" width="15.453125" style="7" customWidth="1"/>
    <col min="5130" max="5130" width="15.54296875" style="7" customWidth="1"/>
    <col min="5131" max="5131" width="14.54296875" style="7" customWidth="1"/>
    <col min="5132" max="5133" width="14" style="7" customWidth="1"/>
    <col min="5134" max="5134" width="14.54296875" style="7" customWidth="1"/>
    <col min="5135" max="5135" width="14.26953125" style="7" customWidth="1"/>
    <col min="5136" max="5136" width="16" style="7" customWidth="1"/>
    <col min="5137" max="5377" width="9" style="7"/>
    <col min="5378" max="5378" width="3.7265625" style="7" customWidth="1"/>
    <col min="5379" max="5379" width="13.26953125" style="7" customWidth="1"/>
    <col min="5380" max="5380" width="45.1796875" style="7" customWidth="1"/>
    <col min="5381" max="5381" width="3.81640625" style="7" customWidth="1"/>
    <col min="5382" max="5382" width="7.1796875" style="7" customWidth="1"/>
    <col min="5383" max="5383" width="9.26953125" style="7" customWidth="1"/>
    <col min="5384" max="5384" width="10.54296875" style="7" customWidth="1"/>
    <col min="5385" max="5385" width="15.453125" style="7" customWidth="1"/>
    <col min="5386" max="5386" width="15.54296875" style="7" customWidth="1"/>
    <col min="5387" max="5387" width="14.54296875" style="7" customWidth="1"/>
    <col min="5388" max="5389" width="14" style="7" customWidth="1"/>
    <col min="5390" max="5390" width="14.54296875" style="7" customWidth="1"/>
    <col min="5391" max="5391" width="14.26953125" style="7" customWidth="1"/>
    <col min="5392" max="5392" width="16" style="7" customWidth="1"/>
    <col min="5393" max="5633" width="9" style="7"/>
    <col min="5634" max="5634" width="3.7265625" style="7" customWidth="1"/>
    <col min="5635" max="5635" width="13.26953125" style="7" customWidth="1"/>
    <col min="5636" max="5636" width="45.1796875" style="7" customWidth="1"/>
    <col min="5637" max="5637" width="3.81640625" style="7" customWidth="1"/>
    <col min="5638" max="5638" width="7.1796875" style="7" customWidth="1"/>
    <col min="5639" max="5639" width="9.26953125" style="7" customWidth="1"/>
    <col min="5640" max="5640" width="10.54296875" style="7" customWidth="1"/>
    <col min="5641" max="5641" width="15.453125" style="7" customWidth="1"/>
    <col min="5642" max="5642" width="15.54296875" style="7" customWidth="1"/>
    <col min="5643" max="5643" width="14.54296875" style="7" customWidth="1"/>
    <col min="5644" max="5645" width="14" style="7" customWidth="1"/>
    <col min="5646" max="5646" width="14.54296875" style="7" customWidth="1"/>
    <col min="5647" max="5647" width="14.26953125" style="7" customWidth="1"/>
    <col min="5648" max="5648" width="16" style="7" customWidth="1"/>
    <col min="5649" max="5889" width="9" style="7"/>
    <col min="5890" max="5890" width="3.7265625" style="7" customWidth="1"/>
    <col min="5891" max="5891" width="13.26953125" style="7" customWidth="1"/>
    <col min="5892" max="5892" width="45.1796875" style="7" customWidth="1"/>
    <col min="5893" max="5893" width="3.81640625" style="7" customWidth="1"/>
    <col min="5894" max="5894" width="7.1796875" style="7" customWidth="1"/>
    <col min="5895" max="5895" width="9.26953125" style="7" customWidth="1"/>
    <col min="5896" max="5896" width="10.54296875" style="7" customWidth="1"/>
    <col min="5897" max="5897" width="15.453125" style="7" customWidth="1"/>
    <col min="5898" max="5898" width="15.54296875" style="7" customWidth="1"/>
    <col min="5899" max="5899" width="14.54296875" style="7" customWidth="1"/>
    <col min="5900" max="5901" width="14" style="7" customWidth="1"/>
    <col min="5902" max="5902" width="14.54296875" style="7" customWidth="1"/>
    <col min="5903" max="5903" width="14.26953125" style="7" customWidth="1"/>
    <col min="5904" max="5904" width="16" style="7" customWidth="1"/>
    <col min="5905" max="6145" width="9" style="7"/>
    <col min="6146" max="6146" width="3.7265625" style="7" customWidth="1"/>
    <col min="6147" max="6147" width="13.26953125" style="7" customWidth="1"/>
    <col min="6148" max="6148" width="45.1796875" style="7" customWidth="1"/>
    <col min="6149" max="6149" width="3.81640625" style="7" customWidth="1"/>
    <col min="6150" max="6150" width="7.1796875" style="7" customWidth="1"/>
    <col min="6151" max="6151" width="9.26953125" style="7" customWidth="1"/>
    <col min="6152" max="6152" width="10.54296875" style="7" customWidth="1"/>
    <col min="6153" max="6153" width="15.453125" style="7" customWidth="1"/>
    <col min="6154" max="6154" width="15.54296875" style="7" customWidth="1"/>
    <col min="6155" max="6155" width="14.54296875" style="7" customWidth="1"/>
    <col min="6156" max="6157" width="14" style="7" customWidth="1"/>
    <col min="6158" max="6158" width="14.54296875" style="7" customWidth="1"/>
    <col min="6159" max="6159" width="14.26953125" style="7" customWidth="1"/>
    <col min="6160" max="6160" width="16" style="7" customWidth="1"/>
    <col min="6161" max="6401" width="9" style="7"/>
    <col min="6402" max="6402" width="3.7265625" style="7" customWidth="1"/>
    <col min="6403" max="6403" width="13.26953125" style="7" customWidth="1"/>
    <col min="6404" max="6404" width="45.1796875" style="7" customWidth="1"/>
    <col min="6405" max="6405" width="3.81640625" style="7" customWidth="1"/>
    <col min="6406" max="6406" width="7.1796875" style="7" customWidth="1"/>
    <col min="6407" max="6407" width="9.26953125" style="7" customWidth="1"/>
    <col min="6408" max="6408" width="10.54296875" style="7" customWidth="1"/>
    <col min="6409" max="6409" width="15.453125" style="7" customWidth="1"/>
    <col min="6410" max="6410" width="15.54296875" style="7" customWidth="1"/>
    <col min="6411" max="6411" width="14.54296875" style="7" customWidth="1"/>
    <col min="6412" max="6413" width="14" style="7" customWidth="1"/>
    <col min="6414" max="6414" width="14.54296875" style="7" customWidth="1"/>
    <col min="6415" max="6415" width="14.26953125" style="7" customWidth="1"/>
    <col min="6416" max="6416" width="16" style="7" customWidth="1"/>
    <col min="6417" max="6657" width="9" style="7"/>
    <col min="6658" max="6658" width="3.7265625" style="7" customWidth="1"/>
    <col min="6659" max="6659" width="13.26953125" style="7" customWidth="1"/>
    <col min="6660" max="6660" width="45.1796875" style="7" customWidth="1"/>
    <col min="6661" max="6661" width="3.81640625" style="7" customWidth="1"/>
    <col min="6662" max="6662" width="7.1796875" style="7" customWidth="1"/>
    <col min="6663" max="6663" width="9.26953125" style="7" customWidth="1"/>
    <col min="6664" max="6664" width="10.54296875" style="7" customWidth="1"/>
    <col min="6665" max="6665" width="15.453125" style="7" customWidth="1"/>
    <col min="6666" max="6666" width="15.54296875" style="7" customWidth="1"/>
    <col min="6667" max="6667" width="14.54296875" style="7" customWidth="1"/>
    <col min="6668" max="6669" width="14" style="7" customWidth="1"/>
    <col min="6670" max="6670" width="14.54296875" style="7" customWidth="1"/>
    <col min="6671" max="6671" width="14.26953125" style="7" customWidth="1"/>
    <col min="6672" max="6672" width="16" style="7" customWidth="1"/>
    <col min="6673" max="6913" width="9" style="7"/>
    <col min="6914" max="6914" width="3.7265625" style="7" customWidth="1"/>
    <col min="6915" max="6915" width="13.26953125" style="7" customWidth="1"/>
    <col min="6916" max="6916" width="45.1796875" style="7" customWidth="1"/>
    <col min="6917" max="6917" width="3.81640625" style="7" customWidth="1"/>
    <col min="6918" max="6918" width="7.1796875" style="7" customWidth="1"/>
    <col min="6919" max="6919" width="9.26953125" style="7" customWidth="1"/>
    <col min="6920" max="6920" width="10.54296875" style="7" customWidth="1"/>
    <col min="6921" max="6921" width="15.453125" style="7" customWidth="1"/>
    <col min="6922" max="6922" width="15.54296875" style="7" customWidth="1"/>
    <col min="6923" max="6923" width="14.54296875" style="7" customWidth="1"/>
    <col min="6924" max="6925" width="14" style="7" customWidth="1"/>
    <col min="6926" max="6926" width="14.54296875" style="7" customWidth="1"/>
    <col min="6927" max="6927" width="14.26953125" style="7" customWidth="1"/>
    <col min="6928" max="6928" width="16" style="7" customWidth="1"/>
    <col min="6929" max="7169" width="9" style="7"/>
    <col min="7170" max="7170" width="3.7265625" style="7" customWidth="1"/>
    <col min="7171" max="7171" width="13.26953125" style="7" customWidth="1"/>
    <col min="7172" max="7172" width="45.1796875" style="7" customWidth="1"/>
    <col min="7173" max="7173" width="3.81640625" style="7" customWidth="1"/>
    <col min="7174" max="7174" width="7.1796875" style="7" customWidth="1"/>
    <col min="7175" max="7175" width="9.26953125" style="7" customWidth="1"/>
    <col min="7176" max="7176" width="10.54296875" style="7" customWidth="1"/>
    <col min="7177" max="7177" width="15.453125" style="7" customWidth="1"/>
    <col min="7178" max="7178" width="15.54296875" style="7" customWidth="1"/>
    <col min="7179" max="7179" width="14.54296875" style="7" customWidth="1"/>
    <col min="7180" max="7181" width="14" style="7" customWidth="1"/>
    <col min="7182" max="7182" width="14.54296875" style="7" customWidth="1"/>
    <col min="7183" max="7183" width="14.26953125" style="7" customWidth="1"/>
    <col min="7184" max="7184" width="16" style="7" customWidth="1"/>
    <col min="7185" max="7425" width="9" style="7"/>
    <col min="7426" max="7426" width="3.7265625" style="7" customWidth="1"/>
    <col min="7427" max="7427" width="13.26953125" style="7" customWidth="1"/>
    <col min="7428" max="7428" width="45.1796875" style="7" customWidth="1"/>
    <col min="7429" max="7429" width="3.81640625" style="7" customWidth="1"/>
    <col min="7430" max="7430" width="7.1796875" style="7" customWidth="1"/>
    <col min="7431" max="7431" width="9.26953125" style="7" customWidth="1"/>
    <col min="7432" max="7432" width="10.54296875" style="7" customWidth="1"/>
    <col min="7433" max="7433" width="15.453125" style="7" customWidth="1"/>
    <col min="7434" max="7434" width="15.54296875" style="7" customWidth="1"/>
    <col min="7435" max="7435" width="14.54296875" style="7" customWidth="1"/>
    <col min="7436" max="7437" width="14" style="7" customWidth="1"/>
    <col min="7438" max="7438" width="14.54296875" style="7" customWidth="1"/>
    <col min="7439" max="7439" width="14.26953125" style="7" customWidth="1"/>
    <col min="7440" max="7440" width="16" style="7" customWidth="1"/>
    <col min="7441" max="7681" width="9" style="7"/>
    <col min="7682" max="7682" width="3.7265625" style="7" customWidth="1"/>
    <col min="7683" max="7683" width="13.26953125" style="7" customWidth="1"/>
    <col min="7684" max="7684" width="45.1796875" style="7" customWidth="1"/>
    <col min="7685" max="7685" width="3.81640625" style="7" customWidth="1"/>
    <col min="7686" max="7686" width="7.1796875" style="7" customWidth="1"/>
    <col min="7687" max="7687" width="9.26953125" style="7" customWidth="1"/>
    <col min="7688" max="7688" width="10.54296875" style="7" customWidth="1"/>
    <col min="7689" max="7689" width="15.453125" style="7" customWidth="1"/>
    <col min="7690" max="7690" width="15.54296875" style="7" customWidth="1"/>
    <col min="7691" max="7691" width="14.54296875" style="7" customWidth="1"/>
    <col min="7692" max="7693" width="14" style="7" customWidth="1"/>
    <col min="7694" max="7694" width="14.54296875" style="7" customWidth="1"/>
    <col min="7695" max="7695" width="14.26953125" style="7" customWidth="1"/>
    <col min="7696" max="7696" width="16" style="7" customWidth="1"/>
    <col min="7697" max="7937" width="9" style="7"/>
    <col min="7938" max="7938" width="3.7265625" style="7" customWidth="1"/>
    <col min="7939" max="7939" width="13.26953125" style="7" customWidth="1"/>
    <col min="7940" max="7940" width="45.1796875" style="7" customWidth="1"/>
    <col min="7941" max="7941" width="3.81640625" style="7" customWidth="1"/>
    <col min="7942" max="7942" width="7.1796875" style="7" customWidth="1"/>
    <col min="7943" max="7943" width="9.26953125" style="7" customWidth="1"/>
    <col min="7944" max="7944" width="10.54296875" style="7" customWidth="1"/>
    <col min="7945" max="7945" width="15.453125" style="7" customWidth="1"/>
    <col min="7946" max="7946" width="15.54296875" style="7" customWidth="1"/>
    <col min="7947" max="7947" width="14.54296875" style="7" customWidth="1"/>
    <col min="7948" max="7949" width="14" style="7" customWidth="1"/>
    <col min="7950" max="7950" width="14.54296875" style="7" customWidth="1"/>
    <col min="7951" max="7951" width="14.26953125" style="7" customWidth="1"/>
    <col min="7952" max="7952" width="16" style="7" customWidth="1"/>
    <col min="7953" max="8193" width="9" style="7"/>
    <col min="8194" max="8194" width="3.7265625" style="7" customWidth="1"/>
    <col min="8195" max="8195" width="13.26953125" style="7" customWidth="1"/>
    <col min="8196" max="8196" width="45.1796875" style="7" customWidth="1"/>
    <col min="8197" max="8197" width="3.81640625" style="7" customWidth="1"/>
    <col min="8198" max="8198" width="7.1796875" style="7" customWidth="1"/>
    <col min="8199" max="8199" width="9.26953125" style="7" customWidth="1"/>
    <col min="8200" max="8200" width="10.54296875" style="7" customWidth="1"/>
    <col min="8201" max="8201" width="15.453125" style="7" customWidth="1"/>
    <col min="8202" max="8202" width="15.54296875" style="7" customWidth="1"/>
    <col min="8203" max="8203" width="14.54296875" style="7" customWidth="1"/>
    <col min="8204" max="8205" width="14" style="7" customWidth="1"/>
    <col min="8206" max="8206" width="14.54296875" style="7" customWidth="1"/>
    <col min="8207" max="8207" width="14.26953125" style="7" customWidth="1"/>
    <col min="8208" max="8208" width="16" style="7" customWidth="1"/>
    <col min="8209" max="8449" width="9" style="7"/>
    <col min="8450" max="8450" width="3.7265625" style="7" customWidth="1"/>
    <col min="8451" max="8451" width="13.26953125" style="7" customWidth="1"/>
    <col min="8452" max="8452" width="45.1796875" style="7" customWidth="1"/>
    <col min="8453" max="8453" width="3.81640625" style="7" customWidth="1"/>
    <col min="8454" max="8454" width="7.1796875" style="7" customWidth="1"/>
    <col min="8455" max="8455" width="9.26953125" style="7" customWidth="1"/>
    <col min="8456" max="8456" width="10.54296875" style="7" customWidth="1"/>
    <col min="8457" max="8457" width="15.453125" style="7" customWidth="1"/>
    <col min="8458" max="8458" width="15.54296875" style="7" customWidth="1"/>
    <col min="8459" max="8459" width="14.54296875" style="7" customWidth="1"/>
    <col min="8460" max="8461" width="14" style="7" customWidth="1"/>
    <col min="8462" max="8462" width="14.54296875" style="7" customWidth="1"/>
    <col min="8463" max="8463" width="14.26953125" style="7" customWidth="1"/>
    <col min="8464" max="8464" width="16" style="7" customWidth="1"/>
    <col min="8465" max="8705" width="9" style="7"/>
    <col min="8706" max="8706" width="3.7265625" style="7" customWidth="1"/>
    <col min="8707" max="8707" width="13.26953125" style="7" customWidth="1"/>
    <col min="8708" max="8708" width="45.1796875" style="7" customWidth="1"/>
    <col min="8709" max="8709" width="3.81640625" style="7" customWidth="1"/>
    <col min="8710" max="8710" width="7.1796875" style="7" customWidth="1"/>
    <col min="8711" max="8711" width="9.26953125" style="7" customWidth="1"/>
    <col min="8712" max="8712" width="10.54296875" style="7" customWidth="1"/>
    <col min="8713" max="8713" width="15.453125" style="7" customWidth="1"/>
    <col min="8714" max="8714" width="15.54296875" style="7" customWidth="1"/>
    <col min="8715" max="8715" width="14.54296875" style="7" customWidth="1"/>
    <col min="8716" max="8717" width="14" style="7" customWidth="1"/>
    <col min="8718" max="8718" width="14.54296875" style="7" customWidth="1"/>
    <col min="8719" max="8719" width="14.26953125" style="7" customWidth="1"/>
    <col min="8720" max="8720" width="16" style="7" customWidth="1"/>
    <col min="8721" max="8961" width="9" style="7"/>
    <col min="8962" max="8962" width="3.7265625" style="7" customWidth="1"/>
    <col min="8963" max="8963" width="13.26953125" style="7" customWidth="1"/>
    <col min="8964" max="8964" width="45.1796875" style="7" customWidth="1"/>
    <col min="8965" max="8965" width="3.81640625" style="7" customWidth="1"/>
    <col min="8966" max="8966" width="7.1796875" style="7" customWidth="1"/>
    <col min="8967" max="8967" width="9.26953125" style="7" customWidth="1"/>
    <col min="8968" max="8968" width="10.54296875" style="7" customWidth="1"/>
    <col min="8969" max="8969" width="15.453125" style="7" customWidth="1"/>
    <col min="8970" max="8970" width="15.54296875" style="7" customWidth="1"/>
    <col min="8971" max="8971" width="14.54296875" style="7" customWidth="1"/>
    <col min="8972" max="8973" width="14" style="7" customWidth="1"/>
    <col min="8974" max="8974" width="14.54296875" style="7" customWidth="1"/>
    <col min="8975" max="8975" width="14.26953125" style="7" customWidth="1"/>
    <col min="8976" max="8976" width="16" style="7" customWidth="1"/>
    <col min="8977" max="9217" width="9" style="7"/>
    <col min="9218" max="9218" width="3.7265625" style="7" customWidth="1"/>
    <col min="9219" max="9219" width="13.26953125" style="7" customWidth="1"/>
    <col min="9220" max="9220" width="45.1796875" style="7" customWidth="1"/>
    <col min="9221" max="9221" width="3.81640625" style="7" customWidth="1"/>
    <col min="9222" max="9222" width="7.1796875" style="7" customWidth="1"/>
    <col min="9223" max="9223" width="9.26953125" style="7" customWidth="1"/>
    <col min="9224" max="9224" width="10.54296875" style="7" customWidth="1"/>
    <col min="9225" max="9225" width="15.453125" style="7" customWidth="1"/>
    <col min="9226" max="9226" width="15.54296875" style="7" customWidth="1"/>
    <col min="9227" max="9227" width="14.54296875" style="7" customWidth="1"/>
    <col min="9228" max="9229" width="14" style="7" customWidth="1"/>
    <col min="9230" max="9230" width="14.54296875" style="7" customWidth="1"/>
    <col min="9231" max="9231" width="14.26953125" style="7" customWidth="1"/>
    <col min="9232" max="9232" width="16" style="7" customWidth="1"/>
    <col min="9233" max="9473" width="9" style="7"/>
    <col min="9474" max="9474" width="3.7265625" style="7" customWidth="1"/>
    <col min="9475" max="9475" width="13.26953125" style="7" customWidth="1"/>
    <col min="9476" max="9476" width="45.1796875" style="7" customWidth="1"/>
    <col min="9477" max="9477" width="3.81640625" style="7" customWidth="1"/>
    <col min="9478" max="9478" width="7.1796875" style="7" customWidth="1"/>
    <col min="9479" max="9479" width="9.26953125" style="7" customWidth="1"/>
    <col min="9480" max="9480" width="10.54296875" style="7" customWidth="1"/>
    <col min="9481" max="9481" width="15.453125" style="7" customWidth="1"/>
    <col min="9482" max="9482" width="15.54296875" style="7" customWidth="1"/>
    <col min="9483" max="9483" width="14.54296875" style="7" customWidth="1"/>
    <col min="9484" max="9485" width="14" style="7" customWidth="1"/>
    <col min="9486" max="9486" width="14.54296875" style="7" customWidth="1"/>
    <col min="9487" max="9487" width="14.26953125" style="7" customWidth="1"/>
    <col min="9488" max="9488" width="16" style="7" customWidth="1"/>
    <col min="9489" max="9729" width="9" style="7"/>
    <col min="9730" max="9730" width="3.7265625" style="7" customWidth="1"/>
    <col min="9731" max="9731" width="13.26953125" style="7" customWidth="1"/>
    <col min="9732" max="9732" width="45.1796875" style="7" customWidth="1"/>
    <col min="9733" max="9733" width="3.81640625" style="7" customWidth="1"/>
    <col min="9734" max="9734" width="7.1796875" style="7" customWidth="1"/>
    <col min="9735" max="9735" width="9.26953125" style="7" customWidth="1"/>
    <col min="9736" max="9736" width="10.54296875" style="7" customWidth="1"/>
    <col min="9737" max="9737" width="15.453125" style="7" customWidth="1"/>
    <col min="9738" max="9738" width="15.54296875" style="7" customWidth="1"/>
    <col min="9739" max="9739" width="14.54296875" style="7" customWidth="1"/>
    <col min="9740" max="9741" width="14" style="7" customWidth="1"/>
    <col min="9742" max="9742" width="14.54296875" style="7" customWidth="1"/>
    <col min="9743" max="9743" width="14.26953125" style="7" customWidth="1"/>
    <col min="9744" max="9744" width="16" style="7" customWidth="1"/>
    <col min="9745" max="9985" width="9" style="7"/>
    <col min="9986" max="9986" width="3.7265625" style="7" customWidth="1"/>
    <col min="9987" max="9987" width="13.26953125" style="7" customWidth="1"/>
    <col min="9988" max="9988" width="45.1796875" style="7" customWidth="1"/>
    <col min="9989" max="9989" width="3.81640625" style="7" customWidth="1"/>
    <col min="9990" max="9990" width="7.1796875" style="7" customWidth="1"/>
    <col min="9991" max="9991" width="9.26953125" style="7" customWidth="1"/>
    <col min="9992" max="9992" width="10.54296875" style="7" customWidth="1"/>
    <col min="9993" max="9993" width="15.453125" style="7" customWidth="1"/>
    <col min="9994" max="9994" width="15.54296875" style="7" customWidth="1"/>
    <col min="9995" max="9995" width="14.54296875" style="7" customWidth="1"/>
    <col min="9996" max="9997" width="14" style="7" customWidth="1"/>
    <col min="9998" max="9998" width="14.54296875" style="7" customWidth="1"/>
    <col min="9999" max="9999" width="14.26953125" style="7" customWidth="1"/>
    <col min="10000" max="10000" width="16" style="7" customWidth="1"/>
    <col min="10001" max="10241" width="9" style="7"/>
    <col min="10242" max="10242" width="3.7265625" style="7" customWidth="1"/>
    <col min="10243" max="10243" width="13.26953125" style="7" customWidth="1"/>
    <col min="10244" max="10244" width="45.1796875" style="7" customWidth="1"/>
    <col min="10245" max="10245" width="3.81640625" style="7" customWidth="1"/>
    <col min="10246" max="10246" width="7.1796875" style="7" customWidth="1"/>
    <col min="10247" max="10247" width="9.26953125" style="7" customWidth="1"/>
    <col min="10248" max="10248" width="10.54296875" style="7" customWidth="1"/>
    <col min="10249" max="10249" width="15.453125" style="7" customWidth="1"/>
    <col min="10250" max="10250" width="15.54296875" style="7" customWidth="1"/>
    <col min="10251" max="10251" width="14.54296875" style="7" customWidth="1"/>
    <col min="10252" max="10253" width="14" style="7" customWidth="1"/>
    <col min="10254" max="10254" width="14.54296875" style="7" customWidth="1"/>
    <col min="10255" max="10255" width="14.26953125" style="7" customWidth="1"/>
    <col min="10256" max="10256" width="16" style="7" customWidth="1"/>
    <col min="10257" max="10497" width="9" style="7"/>
    <col min="10498" max="10498" width="3.7265625" style="7" customWidth="1"/>
    <col min="10499" max="10499" width="13.26953125" style="7" customWidth="1"/>
    <col min="10500" max="10500" width="45.1796875" style="7" customWidth="1"/>
    <col min="10501" max="10501" width="3.81640625" style="7" customWidth="1"/>
    <col min="10502" max="10502" width="7.1796875" style="7" customWidth="1"/>
    <col min="10503" max="10503" width="9.26953125" style="7" customWidth="1"/>
    <col min="10504" max="10504" width="10.54296875" style="7" customWidth="1"/>
    <col min="10505" max="10505" width="15.453125" style="7" customWidth="1"/>
    <col min="10506" max="10506" width="15.54296875" style="7" customWidth="1"/>
    <col min="10507" max="10507" width="14.54296875" style="7" customWidth="1"/>
    <col min="10508" max="10509" width="14" style="7" customWidth="1"/>
    <col min="10510" max="10510" width="14.54296875" style="7" customWidth="1"/>
    <col min="10511" max="10511" width="14.26953125" style="7" customWidth="1"/>
    <col min="10512" max="10512" width="16" style="7" customWidth="1"/>
    <col min="10513" max="10753" width="9" style="7"/>
    <col min="10754" max="10754" width="3.7265625" style="7" customWidth="1"/>
    <col min="10755" max="10755" width="13.26953125" style="7" customWidth="1"/>
    <col min="10756" max="10756" width="45.1796875" style="7" customWidth="1"/>
    <col min="10757" max="10757" width="3.81640625" style="7" customWidth="1"/>
    <col min="10758" max="10758" width="7.1796875" style="7" customWidth="1"/>
    <col min="10759" max="10759" width="9.26953125" style="7" customWidth="1"/>
    <col min="10760" max="10760" width="10.54296875" style="7" customWidth="1"/>
    <col min="10761" max="10761" width="15.453125" style="7" customWidth="1"/>
    <col min="10762" max="10762" width="15.54296875" style="7" customWidth="1"/>
    <col min="10763" max="10763" width="14.54296875" style="7" customWidth="1"/>
    <col min="10764" max="10765" width="14" style="7" customWidth="1"/>
    <col min="10766" max="10766" width="14.54296875" style="7" customWidth="1"/>
    <col min="10767" max="10767" width="14.26953125" style="7" customWidth="1"/>
    <col min="10768" max="10768" width="16" style="7" customWidth="1"/>
    <col min="10769" max="11009" width="9" style="7"/>
    <col min="11010" max="11010" width="3.7265625" style="7" customWidth="1"/>
    <col min="11011" max="11011" width="13.26953125" style="7" customWidth="1"/>
    <col min="11012" max="11012" width="45.1796875" style="7" customWidth="1"/>
    <col min="11013" max="11013" width="3.81640625" style="7" customWidth="1"/>
    <col min="11014" max="11014" width="7.1796875" style="7" customWidth="1"/>
    <col min="11015" max="11015" width="9.26953125" style="7" customWidth="1"/>
    <col min="11016" max="11016" width="10.54296875" style="7" customWidth="1"/>
    <col min="11017" max="11017" width="15.453125" style="7" customWidth="1"/>
    <col min="11018" max="11018" width="15.54296875" style="7" customWidth="1"/>
    <col min="11019" max="11019" width="14.54296875" style="7" customWidth="1"/>
    <col min="11020" max="11021" width="14" style="7" customWidth="1"/>
    <col min="11022" max="11022" width="14.54296875" style="7" customWidth="1"/>
    <col min="11023" max="11023" width="14.26953125" style="7" customWidth="1"/>
    <col min="11024" max="11024" width="16" style="7" customWidth="1"/>
    <col min="11025" max="11265" width="9" style="7"/>
    <col min="11266" max="11266" width="3.7265625" style="7" customWidth="1"/>
    <col min="11267" max="11267" width="13.26953125" style="7" customWidth="1"/>
    <col min="11268" max="11268" width="45.1796875" style="7" customWidth="1"/>
    <col min="11269" max="11269" width="3.81640625" style="7" customWidth="1"/>
    <col min="11270" max="11270" width="7.1796875" style="7" customWidth="1"/>
    <col min="11271" max="11271" width="9.26953125" style="7" customWidth="1"/>
    <col min="11272" max="11272" width="10.54296875" style="7" customWidth="1"/>
    <col min="11273" max="11273" width="15.453125" style="7" customWidth="1"/>
    <col min="11274" max="11274" width="15.54296875" style="7" customWidth="1"/>
    <col min="11275" max="11275" width="14.54296875" style="7" customWidth="1"/>
    <col min="11276" max="11277" width="14" style="7" customWidth="1"/>
    <col min="11278" max="11278" width="14.54296875" style="7" customWidth="1"/>
    <col min="11279" max="11279" width="14.26953125" style="7" customWidth="1"/>
    <col min="11280" max="11280" width="16" style="7" customWidth="1"/>
    <col min="11281" max="11521" width="9" style="7"/>
    <col min="11522" max="11522" width="3.7265625" style="7" customWidth="1"/>
    <col min="11523" max="11523" width="13.26953125" style="7" customWidth="1"/>
    <col min="11524" max="11524" width="45.1796875" style="7" customWidth="1"/>
    <col min="11525" max="11525" width="3.81640625" style="7" customWidth="1"/>
    <col min="11526" max="11526" width="7.1796875" style="7" customWidth="1"/>
    <col min="11527" max="11527" width="9.26953125" style="7" customWidth="1"/>
    <col min="11528" max="11528" width="10.54296875" style="7" customWidth="1"/>
    <col min="11529" max="11529" width="15.453125" style="7" customWidth="1"/>
    <col min="11530" max="11530" width="15.54296875" style="7" customWidth="1"/>
    <col min="11531" max="11531" width="14.54296875" style="7" customWidth="1"/>
    <col min="11532" max="11533" width="14" style="7" customWidth="1"/>
    <col min="11534" max="11534" width="14.54296875" style="7" customWidth="1"/>
    <col min="11535" max="11535" width="14.26953125" style="7" customWidth="1"/>
    <col min="11536" max="11536" width="16" style="7" customWidth="1"/>
    <col min="11537" max="11777" width="9" style="7"/>
    <col min="11778" max="11778" width="3.7265625" style="7" customWidth="1"/>
    <col min="11779" max="11779" width="13.26953125" style="7" customWidth="1"/>
    <col min="11780" max="11780" width="45.1796875" style="7" customWidth="1"/>
    <col min="11781" max="11781" width="3.81640625" style="7" customWidth="1"/>
    <col min="11782" max="11782" width="7.1796875" style="7" customWidth="1"/>
    <col min="11783" max="11783" width="9.26953125" style="7" customWidth="1"/>
    <col min="11784" max="11784" width="10.54296875" style="7" customWidth="1"/>
    <col min="11785" max="11785" width="15.453125" style="7" customWidth="1"/>
    <col min="11786" max="11786" width="15.54296875" style="7" customWidth="1"/>
    <col min="11787" max="11787" width="14.54296875" style="7" customWidth="1"/>
    <col min="11788" max="11789" width="14" style="7" customWidth="1"/>
    <col min="11790" max="11790" width="14.54296875" style="7" customWidth="1"/>
    <col min="11791" max="11791" width="14.26953125" style="7" customWidth="1"/>
    <col min="11792" max="11792" width="16" style="7" customWidth="1"/>
    <col min="11793" max="12033" width="9" style="7"/>
    <col min="12034" max="12034" width="3.7265625" style="7" customWidth="1"/>
    <col min="12035" max="12035" width="13.26953125" style="7" customWidth="1"/>
    <col min="12036" max="12036" width="45.1796875" style="7" customWidth="1"/>
    <col min="12037" max="12037" width="3.81640625" style="7" customWidth="1"/>
    <col min="12038" max="12038" width="7.1796875" style="7" customWidth="1"/>
    <col min="12039" max="12039" width="9.26953125" style="7" customWidth="1"/>
    <col min="12040" max="12040" width="10.54296875" style="7" customWidth="1"/>
    <col min="12041" max="12041" width="15.453125" style="7" customWidth="1"/>
    <col min="12042" max="12042" width="15.54296875" style="7" customWidth="1"/>
    <col min="12043" max="12043" width="14.54296875" style="7" customWidth="1"/>
    <col min="12044" max="12045" width="14" style="7" customWidth="1"/>
    <col min="12046" max="12046" width="14.54296875" style="7" customWidth="1"/>
    <col min="12047" max="12047" width="14.26953125" style="7" customWidth="1"/>
    <col min="12048" max="12048" width="16" style="7" customWidth="1"/>
    <col min="12049" max="12289" width="9" style="7"/>
    <col min="12290" max="12290" width="3.7265625" style="7" customWidth="1"/>
    <col min="12291" max="12291" width="13.26953125" style="7" customWidth="1"/>
    <col min="12292" max="12292" width="45.1796875" style="7" customWidth="1"/>
    <col min="12293" max="12293" width="3.81640625" style="7" customWidth="1"/>
    <col min="12294" max="12294" width="7.1796875" style="7" customWidth="1"/>
    <col min="12295" max="12295" width="9.26953125" style="7" customWidth="1"/>
    <col min="12296" max="12296" width="10.54296875" style="7" customWidth="1"/>
    <col min="12297" max="12297" width="15.453125" style="7" customWidth="1"/>
    <col min="12298" max="12298" width="15.54296875" style="7" customWidth="1"/>
    <col min="12299" max="12299" width="14.54296875" style="7" customWidth="1"/>
    <col min="12300" max="12301" width="14" style="7" customWidth="1"/>
    <col min="12302" max="12302" width="14.54296875" style="7" customWidth="1"/>
    <col min="12303" max="12303" width="14.26953125" style="7" customWidth="1"/>
    <col min="12304" max="12304" width="16" style="7" customWidth="1"/>
    <col min="12305" max="12545" width="9" style="7"/>
    <col min="12546" max="12546" width="3.7265625" style="7" customWidth="1"/>
    <col min="12547" max="12547" width="13.26953125" style="7" customWidth="1"/>
    <col min="12548" max="12548" width="45.1796875" style="7" customWidth="1"/>
    <col min="12549" max="12549" width="3.81640625" style="7" customWidth="1"/>
    <col min="12550" max="12550" width="7.1796875" style="7" customWidth="1"/>
    <col min="12551" max="12551" width="9.26953125" style="7" customWidth="1"/>
    <col min="12552" max="12552" width="10.54296875" style="7" customWidth="1"/>
    <col min="12553" max="12553" width="15.453125" style="7" customWidth="1"/>
    <col min="12554" max="12554" width="15.54296875" style="7" customWidth="1"/>
    <col min="12555" max="12555" width="14.54296875" style="7" customWidth="1"/>
    <col min="12556" max="12557" width="14" style="7" customWidth="1"/>
    <col min="12558" max="12558" width="14.54296875" style="7" customWidth="1"/>
    <col min="12559" max="12559" width="14.26953125" style="7" customWidth="1"/>
    <col min="12560" max="12560" width="16" style="7" customWidth="1"/>
    <col min="12561" max="12801" width="9" style="7"/>
    <col min="12802" max="12802" width="3.7265625" style="7" customWidth="1"/>
    <col min="12803" max="12803" width="13.26953125" style="7" customWidth="1"/>
    <col min="12804" max="12804" width="45.1796875" style="7" customWidth="1"/>
    <col min="12805" max="12805" width="3.81640625" style="7" customWidth="1"/>
    <col min="12806" max="12806" width="7.1796875" style="7" customWidth="1"/>
    <col min="12807" max="12807" width="9.26953125" style="7" customWidth="1"/>
    <col min="12808" max="12808" width="10.54296875" style="7" customWidth="1"/>
    <col min="12809" max="12809" width="15.453125" style="7" customWidth="1"/>
    <col min="12810" max="12810" width="15.54296875" style="7" customWidth="1"/>
    <col min="12811" max="12811" width="14.54296875" style="7" customWidth="1"/>
    <col min="12812" max="12813" width="14" style="7" customWidth="1"/>
    <col min="12814" max="12814" width="14.54296875" style="7" customWidth="1"/>
    <col min="12815" max="12815" width="14.26953125" style="7" customWidth="1"/>
    <col min="12816" max="12816" width="16" style="7" customWidth="1"/>
    <col min="12817" max="13057" width="9" style="7"/>
    <col min="13058" max="13058" width="3.7265625" style="7" customWidth="1"/>
    <col min="13059" max="13059" width="13.26953125" style="7" customWidth="1"/>
    <col min="13060" max="13060" width="45.1796875" style="7" customWidth="1"/>
    <col min="13061" max="13061" width="3.81640625" style="7" customWidth="1"/>
    <col min="13062" max="13062" width="7.1796875" style="7" customWidth="1"/>
    <col min="13063" max="13063" width="9.26953125" style="7" customWidth="1"/>
    <col min="13064" max="13064" width="10.54296875" style="7" customWidth="1"/>
    <col min="13065" max="13065" width="15.453125" style="7" customWidth="1"/>
    <col min="13066" max="13066" width="15.54296875" style="7" customWidth="1"/>
    <col min="13067" max="13067" width="14.54296875" style="7" customWidth="1"/>
    <col min="13068" max="13069" width="14" style="7" customWidth="1"/>
    <col min="13070" max="13070" width="14.54296875" style="7" customWidth="1"/>
    <col min="13071" max="13071" width="14.26953125" style="7" customWidth="1"/>
    <col min="13072" max="13072" width="16" style="7" customWidth="1"/>
    <col min="13073" max="13313" width="9" style="7"/>
    <col min="13314" max="13314" width="3.7265625" style="7" customWidth="1"/>
    <col min="13315" max="13315" width="13.26953125" style="7" customWidth="1"/>
    <col min="13316" max="13316" width="45.1796875" style="7" customWidth="1"/>
    <col min="13317" max="13317" width="3.81640625" style="7" customWidth="1"/>
    <col min="13318" max="13318" width="7.1796875" style="7" customWidth="1"/>
    <col min="13319" max="13319" width="9.26953125" style="7" customWidth="1"/>
    <col min="13320" max="13320" width="10.54296875" style="7" customWidth="1"/>
    <col min="13321" max="13321" width="15.453125" style="7" customWidth="1"/>
    <col min="13322" max="13322" width="15.54296875" style="7" customWidth="1"/>
    <col min="13323" max="13323" width="14.54296875" style="7" customWidth="1"/>
    <col min="13324" max="13325" width="14" style="7" customWidth="1"/>
    <col min="13326" max="13326" width="14.54296875" style="7" customWidth="1"/>
    <col min="13327" max="13327" width="14.26953125" style="7" customWidth="1"/>
    <col min="13328" max="13328" width="16" style="7" customWidth="1"/>
    <col min="13329" max="13569" width="9" style="7"/>
    <col min="13570" max="13570" width="3.7265625" style="7" customWidth="1"/>
    <col min="13571" max="13571" width="13.26953125" style="7" customWidth="1"/>
    <col min="13572" max="13572" width="45.1796875" style="7" customWidth="1"/>
    <col min="13573" max="13573" width="3.81640625" style="7" customWidth="1"/>
    <col min="13574" max="13574" width="7.1796875" style="7" customWidth="1"/>
    <col min="13575" max="13575" width="9.26953125" style="7" customWidth="1"/>
    <col min="13576" max="13576" width="10.54296875" style="7" customWidth="1"/>
    <col min="13577" max="13577" width="15.453125" style="7" customWidth="1"/>
    <col min="13578" max="13578" width="15.54296875" style="7" customWidth="1"/>
    <col min="13579" max="13579" width="14.54296875" style="7" customWidth="1"/>
    <col min="13580" max="13581" width="14" style="7" customWidth="1"/>
    <col min="13582" max="13582" width="14.54296875" style="7" customWidth="1"/>
    <col min="13583" max="13583" width="14.26953125" style="7" customWidth="1"/>
    <col min="13584" max="13584" width="16" style="7" customWidth="1"/>
    <col min="13585" max="13825" width="9" style="7"/>
    <col min="13826" max="13826" width="3.7265625" style="7" customWidth="1"/>
    <col min="13827" max="13827" width="13.26953125" style="7" customWidth="1"/>
    <col min="13828" max="13828" width="45.1796875" style="7" customWidth="1"/>
    <col min="13829" max="13829" width="3.81640625" style="7" customWidth="1"/>
    <col min="13830" max="13830" width="7.1796875" style="7" customWidth="1"/>
    <col min="13831" max="13831" width="9.26953125" style="7" customWidth="1"/>
    <col min="13832" max="13832" width="10.54296875" style="7" customWidth="1"/>
    <col min="13833" max="13833" width="15.453125" style="7" customWidth="1"/>
    <col min="13834" max="13834" width="15.54296875" style="7" customWidth="1"/>
    <col min="13835" max="13835" width="14.54296875" style="7" customWidth="1"/>
    <col min="13836" max="13837" width="14" style="7" customWidth="1"/>
    <col min="13838" max="13838" width="14.54296875" style="7" customWidth="1"/>
    <col min="13839" max="13839" width="14.26953125" style="7" customWidth="1"/>
    <col min="13840" max="13840" width="16" style="7" customWidth="1"/>
    <col min="13841" max="14081" width="9" style="7"/>
    <col min="14082" max="14082" width="3.7265625" style="7" customWidth="1"/>
    <col min="14083" max="14083" width="13.26953125" style="7" customWidth="1"/>
    <col min="14084" max="14084" width="45.1796875" style="7" customWidth="1"/>
    <col min="14085" max="14085" width="3.81640625" style="7" customWidth="1"/>
    <col min="14086" max="14086" width="7.1796875" style="7" customWidth="1"/>
    <col min="14087" max="14087" width="9.26953125" style="7" customWidth="1"/>
    <col min="14088" max="14088" width="10.54296875" style="7" customWidth="1"/>
    <col min="14089" max="14089" width="15.453125" style="7" customWidth="1"/>
    <col min="14090" max="14090" width="15.54296875" style="7" customWidth="1"/>
    <col min="14091" max="14091" width="14.54296875" style="7" customWidth="1"/>
    <col min="14092" max="14093" width="14" style="7" customWidth="1"/>
    <col min="14094" max="14094" width="14.54296875" style="7" customWidth="1"/>
    <col min="14095" max="14095" width="14.26953125" style="7" customWidth="1"/>
    <col min="14096" max="14096" width="16" style="7" customWidth="1"/>
    <col min="14097" max="14337" width="9" style="7"/>
    <col min="14338" max="14338" width="3.7265625" style="7" customWidth="1"/>
    <col min="14339" max="14339" width="13.26953125" style="7" customWidth="1"/>
    <col min="14340" max="14340" width="45.1796875" style="7" customWidth="1"/>
    <col min="14341" max="14341" width="3.81640625" style="7" customWidth="1"/>
    <col min="14342" max="14342" width="7.1796875" style="7" customWidth="1"/>
    <col min="14343" max="14343" width="9.26953125" style="7" customWidth="1"/>
    <col min="14344" max="14344" width="10.54296875" style="7" customWidth="1"/>
    <col min="14345" max="14345" width="15.453125" style="7" customWidth="1"/>
    <col min="14346" max="14346" width="15.54296875" style="7" customWidth="1"/>
    <col min="14347" max="14347" width="14.54296875" style="7" customWidth="1"/>
    <col min="14348" max="14349" width="14" style="7" customWidth="1"/>
    <col min="14350" max="14350" width="14.54296875" style="7" customWidth="1"/>
    <col min="14351" max="14351" width="14.26953125" style="7" customWidth="1"/>
    <col min="14352" max="14352" width="16" style="7" customWidth="1"/>
    <col min="14353" max="14593" width="9" style="7"/>
    <col min="14594" max="14594" width="3.7265625" style="7" customWidth="1"/>
    <col min="14595" max="14595" width="13.26953125" style="7" customWidth="1"/>
    <col min="14596" max="14596" width="45.1796875" style="7" customWidth="1"/>
    <col min="14597" max="14597" width="3.81640625" style="7" customWidth="1"/>
    <col min="14598" max="14598" width="7.1796875" style="7" customWidth="1"/>
    <col min="14599" max="14599" width="9.26953125" style="7" customWidth="1"/>
    <col min="14600" max="14600" width="10.54296875" style="7" customWidth="1"/>
    <col min="14601" max="14601" width="15.453125" style="7" customWidth="1"/>
    <col min="14602" max="14602" width="15.54296875" style="7" customWidth="1"/>
    <col min="14603" max="14603" width="14.54296875" style="7" customWidth="1"/>
    <col min="14604" max="14605" width="14" style="7" customWidth="1"/>
    <col min="14606" max="14606" width="14.54296875" style="7" customWidth="1"/>
    <col min="14607" max="14607" width="14.26953125" style="7" customWidth="1"/>
    <col min="14608" max="14608" width="16" style="7" customWidth="1"/>
    <col min="14609" max="14849" width="9" style="7"/>
    <col min="14850" max="14850" width="3.7265625" style="7" customWidth="1"/>
    <col min="14851" max="14851" width="13.26953125" style="7" customWidth="1"/>
    <col min="14852" max="14852" width="45.1796875" style="7" customWidth="1"/>
    <col min="14853" max="14853" width="3.81640625" style="7" customWidth="1"/>
    <col min="14854" max="14854" width="7.1796875" style="7" customWidth="1"/>
    <col min="14855" max="14855" width="9.26953125" style="7" customWidth="1"/>
    <col min="14856" max="14856" width="10.54296875" style="7" customWidth="1"/>
    <col min="14857" max="14857" width="15.453125" style="7" customWidth="1"/>
    <col min="14858" max="14858" width="15.54296875" style="7" customWidth="1"/>
    <col min="14859" max="14859" width="14.54296875" style="7" customWidth="1"/>
    <col min="14860" max="14861" width="14" style="7" customWidth="1"/>
    <col min="14862" max="14862" width="14.54296875" style="7" customWidth="1"/>
    <col min="14863" max="14863" width="14.26953125" style="7" customWidth="1"/>
    <col min="14864" max="14864" width="16" style="7" customWidth="1"/>
    <col min="14865" max="15105" width="9" style="7"/>
    <col min="15106" max="15106" width="3.7265625" style="7" customWidth="1"/>
    <col min="15107" max="15107" width="13.26953125" style="7" customWidth="1"/>
    <col min="15108" max="15108" width="45.1796875" style="7" customWidth="1"/>
    <col min="15109" max="15109" width="3.81640625" style="7" customWidth="1"/>
    <col min="15110" max="15110" width="7.1796875" style="7" customWidth="1"/>
    <col min="15111" max="15111" width="9.26953125" style="7" customWidth="1"/>
    <col min="15112" max="15112" width="10.54296875" style="7" customWidth="1"/>
    <col min="15113" max="15113" width="15.453125" style="7" customWidth="1"/>
    <col min="15114" max="15114" width="15.54296875" style="7" customWidth="1"/>
    <col min="15115" max="15115" width="14.54296875" style="7" customWidth="1"/>
    <col min="15116" max="15117" width="14" style="7" customWidth="1"/>
    <col min="15118" max="15118" width="14.54296875" style="7" customWidth="1"/>
    <col min="15119" max="15119" width="14.26953125" style="7" customWidth="1"/>
    <col min="15120" max="15120" width="16" style="7" customWidth="1"/>
    <col min="15121" max="15361" width="9" style="7"/>
    <col min="15362" max="15362" width="3.7265625" style="7" customWidth="1"/>
    <col min="15363" max="15363" width="13.26953125" style="7" customWidth="1"/>
    <col min="15364" max="15364" width="45.1796875" style="7" customWidth="1"/>
    <col min="15365" max="15365" width="3.81640625" style="7" customWidth="1"/>
    <col min="15366" max="15366" width="7.1796875" style="7" customWidth="1"/>
    <col min="15367" max="15367" width="9.26953125" style="7" customWidth="1"/>
    <col min="15368" max="15368" width="10.54296875" style="7" customWidth="1"/>
    <col min="15369" max="15369" width="15.453125" style="7" customWidth="1"/>
    <col min="15370" max="15370" width="15.54296875" style="7" customWidth="1"/>
    <col min="15371" max="15371" width="14.54296875" style="7" customWidth="1"/>
    <col min="15372" max="15373" width="14" style="7" customWidth="1"/>
    <col min="15374" max="15374" width="14.54296875" style="7" customWidth="1"/>
    <col min="15375" max="15375" width="14.26953125" style="7" customWidth="1"/>
    <col min="15376" max="15376" width="16" style="7" customWidth="1"/>
    <col min="15377" max="15617" width="9" style="7"/>
    <col min="15618" max="15618" width="3.7265625" style="7" customWidth="1"/>
    <col min="15619" max="15619" width="13.26953125" style="7" customWidth="1"/>
    <col min="15620" max="15620" width="45.1796875" style="7" customWidth="1"/>
    <col min="15621" max="15621" width="3.81640625" style="7" customWidth="1"/>
    <col min="15622" max="15622" width="7.1796875" style="7" customWidth="1"/>
    <col min="15623" max="15623" width="9.26953125" style="7" customWidth="1"/>
    <col min="15624" max="15624" width="10.54296875" style="7" customWidth="1"/>
    <col min="15625" max="15625" width="15.453125" style="7" customWidth="1"/>
    <col min="15626" max="15626" width="15.54296875" style="7" customWidth="1"/>
    <col min="15627" max="15627" width="14.54296875" style="7" customWidth="1"/>
    <col min="15628" max="15629" width="14" style="7" customWidth="1"/>
    <col min="15630" max="15630" width="14.54296875" style="7" customWidth="1"/>
    <col min="15631" max="15631" width="14.26953125" style="7" customWidth="1"/>
    <col min="15632" max="15632" width="16" style="7" customWidth="1"/>
    <col min="15633" max="15873" width="9" style="7"/>
    <col min="15874" max="15874" width="3.7265625" style="7" customWidth="1"/>
    <col min="15875" max="15875" width="13.26953125" style="7" customWidth="1"/>
    <col min="15876" max="15876" width="45.1796875" style="7" customWidth="1"/>
    <col min="15877" max="15877" width="3.81640625" style="7" customWidth="1"/>
    <col min="15878" max="15878" width="7.1796875" style="7" customWidth="1"/>
    <col min="15879" max="15879" width="9.26953125" style="7" customWidth="1"/>
    <col min="15880" max="15880" width="10.54296875" style="7" customWidth="1"/>
    <col min="15881" max="15881" width="15.453125" style="7" customWidth="1"/>
    <col min="15882" max="15882" width="15.54296875" style="7" customWidth="1"/>
    <col min="15883" max="15883" width="14.54296875" style="7" customWidth="1"/>
    <col min="15884" max="15885" width="14" style="7" customWidth="1"/>
    <col min="15886" max="15886" width="14.54296875" style="7" customWidth="1"/>
    <col min="15887" max="15887" width="14.26953125" style="7" customWidth="1"/>
    <col min="15888" max="15888" width="16" style="7" customWidth="1"/>
    <col min="15889" max="16129" width="9" style="7"/>
    <col min="16130" max="16130" width="3.7265625" style="7" customWidth="1"/>
    <col min="16131" max="16131" width="13.26953125" style="7" customWidth="1"/>
    <col min="16132" max="16132" width="45.1796875" style="7" customWidth="1"/>
    <col min="16133" max="16133" width="3.81640625" style="7" customWidth="1"/>
    <col min="16134" max="16134" width="7.1796875" style="7" customWidth="1"/>
    <col min="16135" max="16135" width="9.26953125" style="7" customWidth="1"/>
    <col min="16136" max="16136" width="10.54296875" style="7" customWidth="1"/>
    <col min="16137" max="16137" width="15.453125" style="7" customWidth="1"/>
    <col min="16138" max="16138" width="15.54296875" style="7" customWidth="1"/>
    <col min="16139" max="16139" width="14.54296875" style="7" customWidth="1"/>
    <col min="16140" max="16141" width="14" style="7" customWidth="1"/>
    <col min="16142" max="16142" width="14.54296875" style="7" customWidth="1"/>
    <col min="16143" max="16143" width="14.26953125" style="7" customWidth="1"/>
    <col min="16144" max="16144" width="16" style="7" customWidth="1"/>
    <col min="16145" max="16384" width="9" style="7"/>
  </cols>
  <sheetData>
    <row r="1" spans="1:30" ht="18" x14ac:dyDescent="0.35">
      <c r="A1" s="199" t="s">
        <v>0</v>
      </c>
      <c r="B1" s="199"/>
      <c r="C1" s="200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R1" s="23"/>
      <c r="S1" s="23"/>
    </row>
    <row r="2" spans="1:30" ht="13.5" customHeight="1" x14ac:dyDescent="0.25">
      <c r="A2" s="24" t="s">
        <v>1</v>
      </c>
      <c r="B2" s="25"/>
      <c r="C2" s="7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R2" s="25"/>
      <c r="S2" s="25"/>
    </row>
    <row r="3" spans="1:30" ht="13.5" customHeight="1" x14ac:dyDescent="0.25">
      <c r="A3" s="24" t="s">
        <v>3967</v>
      </c>
      <c r="B3" s="25"/>
      <c r="C3" s="7"/>
      <c r="D3" s="25"/>
      <c r="E3" s="25"/>
      <c r="F3" s="25"/>
      <c r="G3" s="25"/>
      <c r="H3" s="25"/>
      <c r="I3" s="25"/>
      <c r="J3" s="201"/>
      <c r="K3" s="202"/>
      <c r="L3" s="26"/>
      <c r="M3" s="25"/>
      <c r="N3" s="25"/>
      <c r="O3" s="25"/>
      <c r="P3" s="25"/>
      <c r="R3" s="25"/>
      <c r="S3" s="25"/>
    </row>
    <row r="4" spans="1:30" ht="13.5" customHeight="1" x14ac:dyDescent="0.25">
      <c r="A4" s="24" t="s">
        <v>3</v>
      </c>
      <c r="B4" s="25"/>
      <c r="C4" s="7"/>
      <c r="D4" s="25"/>
      <c r="E4" s="25"/>
      <c r="F4" s="25"/>
      <c r="G4" s="25"/>
      <c r="H4" s="25"/>
      <c r="I4" s="25"/>
      <c r="J4" s="201"/>
      <c r="K4" s="202"/>
      <c r="L4" s="26"/>
      <c r="M4" s="25"/>
      <c r="N4" s="25"/>
      <c r="O4" s="25"/>
      <c r="P4" s="25"/>
      <c r="R4" s="25"/>
      <c r="S4" s="25"/>
    </row>
    <row r="5" spans="1:30" x14ac:dyDescent="0.35">
      <c r="A5" s="27"/>
      <c r="B5" s="28"/>
      <c r="C5" s="7"/>
      <c r="D5" s="29"/>
      <c r="E5" s="30"/>
      <c r="F5" s="30"/>
      <c r="G5" s="31"/>
      <c r="H5" s="31"/>
      <c r="I5" s="31"/>
      <c r="J5" s="203"/>
      <c r="K5" s="204"/>
      <c r="L5" s="31"/>
      <c r="M5" s="31"/>
      <c r="N5" s="31"/>
      <c r="O5" s="31"/>
      <c r="P5" s="31"/>
      <c r="R5" s="31"/>
      <c r="S5" s="31"/>
    </row>
    <row r="6" spans="1:30" ht="12.75" customHeight="1" x14ac:dyDescent="0.25">
      <c r="A6" s="32" t="s">
        <v>4</v>
      </c>
      <c r="B6" s="25"/>
      <c r="C6" s="7"/>
      <c r="D6" s="33"/>
      <c r="E6" s="34"/>
      <c r="F6" s="34"/>
      <c r="G6" s="35"/>
      <c r="H6" s="35"/>
      <c r="I6" s="35"/>
      <c r="J6" s="197"/>
      <c r="K6" s="198"/>
      <c r="L6" s="35"/>
      <c r="M6" s="35"/>
      <c r="N6" s="35"/>
      <c r="O6" s="35"/>
      <c r="P6" s="35"/>
      <c r="R6" s="35"/>
      <c r="S6" s="35"/>
    </row>
    <row r="7" spans="1:30" ht="12.75" customHeight="1" x14ac:dyDescent="0.25">
      <c r="A7" s="32" t="s">
        <v>5</v>
      </c>
      <c r="B7" s="25"/>
      <c r="C7" s="7"/>
      <c r="D7" s="33"/>
      <c r="E7" s="34"/>
      <c r="F7" s="34"/>
      <c r="G7" s="35"/>
      <c r="H7" s="35"/>
      <c r="I7" s="35"/>
      <c r="J7" s="197"/>
      <c r="K7" s="198"/>
      <c r="L7" s="35"/>
      <c r="M7" s="35"/>
      <c r="N7" s="32" t="s">
        <v>6</v>
      </c>
      <c r="O7" s="35"/>
      <c r="P7" s="35"/>
      <c r="R7" s="35"/>
      <c r="S7" s="35"/>
    </row>
    <row r="8" spans="1:30" s="38" customFormat="1" ht="12.75" customHeight="1" x14ac:dyDescent="0.3">
      <c r="A8" s="36" t="s">
        <v>7</v>
      </c>
      <c r="B8" s="37"/>
      <c r="D8" s="39"/>
      <c r="E8" s="40"/>
      <c r="F8" s="41"/>
      <c r="G8" s="42"/>
      <c r="H8" s="191" t="s">
        <v>4585</v>
      </c>
      <c r="I8" s="192"/>
      <c r="J8" s="192"/>
      <c r="K8" s="192"/>
      <c r="L8" s="192"/>
      <c r="M8" s="192"/>
      <c r="N8" s="192"/>
      <c r="O8" s="192"/>
      <c r="P8" s="192"/>
      <c r="Q8" s="192"/>
      <c r="R8" s="193"/>
      <c r="S8" s="42"/>
      <c r="T8" s="43"/>
      <c r="U8" s="43"/>
      <c r="V8" s="43"/>
      <c r="W8" s="43"/>
      <c r="X8" s="43"/>
      <c r="Y8" s="194" t="s">
        <v>4584</v>
      </c>
      <c r="Z8" s="195"/>
      <c r="AA8" s="195"/>
      <c r="AB8" s="196"/>
      <c r="AC8" s="44"/>
    </row>
    <row r="9" spans="1:30" s="38" customFormat="1" ht="13" x14ac:dyDescent="0.3">
      <c r="F9" s="45" t="s">
        <v>4560</v>
      </c>
      <c r="G9" s="45" t="s">
        <v>4561</v>
      </c>
      <c r="H9" s="45" t="s">
        <v>4562</v>
      </c>
      <c r="I9" s="45"/>
      <c r="J9" s="45"/>
      <c r="K9" s="45"/>
      <c r="L9" s="45"/>
      <c r="M9" s="45"/>
      <c r="N9" s="45"/>
      <c r="O9" s="45"/>
      <c r="P9" s="45"/>
      <c r="Q9" s="45"/>
      <c r="R9" s="45" t="s">
        <v>4566</v>
      </c>
      <c r="S9" s="45"/>
      <c r="T9" s="45" t="s">
        <v>4568</v>
      </c>
      <c r="U9" s="45" t="s">
        <v>4569</v>
      </c>
      <c r="V9" s="45" t="s">
        <v>4570</v>
      </c>
      <c r="W9" s="45" t="s">
        <v>4571</v>
      </c>
      <c r="X9" s="45" t="s">
        <v>4572</v>
      </c>
      <c r="Y9" s="45" t="s">
        <v>4573</v>
      </c>
      <c r="Z9" s="45" t="s">
        <v>4574</v>
      </c>
      <c r="AA9" s="45" t="s">
        <v>4575</v>
      </c>
      <c r="AB9" s="45" t="s">
        <v>95</v>
      </c>
      <c r="AC9" s="45" t="s">
        <v>4576</v>
      </c>
    </row>
    <row r="10" spans="1:30" s="38" customFormat="1" ht="91.5" thickBot="1" x14ac:dyDescent="0.4">
      <c r="A10" s="46" t="s">
        <v>4588</v>
      </c>
      <c r="B10" s="46" t="s">
        <v>4587</v>
      </c>
      <c r="C10" s="46" t="s">
        <v>4586</v>
      </c>
      <c r="D10" s="46" t="s">
        <v>8</v>
      </c>
      <c r="E10" s="46" t="s">
        <v>9</v>
      </c>
      <c r="F10" s="47" t="s">
        <v>4563</v>
      </c>
      <c r="G10" s="48" t="s">
        <v>4564</v>
      </c>
      <c r="H10" s="49" t="s">
        <v>4565</v>
      </c>
      <c r="I10" s="46" t="s">
        <v>10</v>
      </c>
      <c r="J10" s="46" t="s">
        <v>11</v>
      </c>
      <c r="K10" s="46" t="s">
        <v>12</v>
      </c>
      <c r="L10" s="46" t="s">
        <v>13</v>
      </c>
      <c r="M10" s="46" t="s">
        <v>14</v>
      </c>
      <c r="N10" s="46" t="s">
        <v>15</v>
      </c>
      <c r="O10" s="46" t="s">
        <v>16</v>
      </c>
      <c r="P10" s="46" t="s">
        <v>17</v>
      </c>
      <c r="R10" s="50" t="s">
        <v>4567</v>
      </c>
      <c r="S10" s="46" t="s">
        <v>11</v>
      </c>
      <c r="T10" s="49" t="s">
        <v>4577</v>
      </c>
      <c r="U10" s="49" t="s">
        <v>4578</v>
      </c>
      <c r="V10" s="49" t="s">
        <v>4579</v>
      </c>
      <c r="W10" s="49" t="s">
        <v>4580</v>
      </c>
      <c r="X10" s="49" t="s">
        <v>4581</v>
      </c>
      <c r="Y10" s="49">
        <v>2018</v>
      </c>
      <c r="Z10" s="49">
        <v>2019</v>
      </c>
      <c r="AA10" s="49">
        <v>2020</v>
      </c>
      <c r="AB10" s="49" t="s">
        <v>4582</v>
      </c>
      <c r="AC10" s="51" t="s">
        <v>4583</v>
      </c>
    </row>
    <row r="11" spans="1:30" ht="15" thickBot="1" x14ac:dyDescent="0.4">
      <c r="A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R11" s="7"/>
      <c r="S11" s="7"/>
      <c r="X11" s="52">
        <f>SUBTOTAL(9,X12:X1056)</f>
        <v>29969.287918105652</v>
      </c>
    </row>
    <row r="12" spans="1:30" x14ac:dyDescent="0.35">
      <c r="A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R12" s="7"/>
      <c r="S12" s="7"/>
    </row>
    <row r="13" spans="1:30" ht="40" x14ac:dyDescent="0.2">
      <c r="A13" s="2"/>
      <c r="B13" s="3" t="s">
        <v>2350</v>
      </c>
      <c r="C13" s="4" t="s">
        <v>3968</v>
      </c>
      <c r="D13" s="4" t="s">
        <v>44</v>
      </c>
      <c r="E13" s="5">
        <v>0</v>
      </c>
      <c r="F13" s="5">
        <v>6</v>
      </c>
      <c r="G13" s="6">
        <v>17574.93</v>
      </c>
      <c r="H13" s="6"/>
      <c r="I13" s="6"/>
      <c r="J13" s="6"/>
      <c r="K13" s="6"/>
      <c r="L13" s="6"/>
      <c r="M13" s="6"/>
      <c r="N13" s="6"/>
      <c r="O13" s="6"/>
      <c r="P13" s="6"/>
      <c r="R13" s="6"/>
      <c r="S13" s="6">
        <v>105449.58</v>
      </c>
      <c r="T13" s="15">
        <v>1.25</v>
      </c>
      <c r="U13" s="15">
        <f t="shared" ref="U13" si="0">T13-AB13</f>
        <v>1.2243479884611668</v>
      </c>
      <c r="V13" s="173">
        <f t="shared" ref="V13" si="1">G13*U13</f>
        <v>21517.830192845813</v>
      </c>
      <c r="W13" s="173">
        <f t="shared" ref="W13" si="2">V13-G13</f>
        <v>3942.9001928458129</v>
      </c>
      <c r="X13" s="173">
        <f t="shared" ref="X13" si="3">F13*W13</f>
        <v>23657.401157074877</v>
      </c>
      <c r="Y13" s="15">
        <f t="shared" ref="Y13" si="4">104.584835545197%-100%</f>
        <v>4.5848355451969969E-2</v>
      </c>
      <c r="Z13" s="15">
        <f t="shared" ref="Z13" si="5">101.199262415129%-100%</f>
        <v>1.1992624151289988E-2</v>
      </c>
      <c r="AA13" s="15">
        <f t="shared" ref="AA13" si="6">101.911505501324%-100%</f>
        <v>1.9115055013239957E-2</v>
      </c>
      <c r="AB13" s="15">
        <f t="shared" ref="AB13" si="7">AVERAGE(Y13:AA13)</f>
        <v>2.5652011538833303E-2</v>
      </c>
      <c r="AC13" s="17" t="s">
        <v>5106</v>
      </c>
      <c r="AD13" s="21"/>
    </row>
    <row r="14" spans="1:30" ht="50" x14ac:dyDescent="0.2">
      <c r="A14" s="2"/>
      <c r="B14" s="3" t="s">
        <v>2352</v>
      </c>
      <c r="C14" s="4" t="s">
        <v>3969</v>
      </c>
      <c r="D14" s="4" t="s">
        <v>44</v>
      </c>
      <c r="E14" s="5">
        <v>0</v>
      </c>
      <c r="F14" s="5">
        <v>6</v>
      </c>
      <c r="G14" s="6">
        <v>7436.11</v>
      </c>
      <c r="H14" s="6"/>
      <c r="I14" s="6"/>
      <c r="J14" s="6"/>
      <c r="K14" s="6"/>
      <c r="L14" s="6"/>
      <c r="M14" s="6"/>
      <c r="N14" s="6"/>
      <c r="O14" s="6"/>
      <c r="P14" s="6"/>
      <c r="R14" s="6"/>
      <c r="S14" s="6">
        <v>44616.66</v>
      </c>
      <c r="T14" s="15"/>
      <c r="U14" s="15"/>
      <c r="V14" s="173"/>
      <c r="W14" s="173"/>
      <c r="X14" s="173"/>
      <c r="Y14" s="15"/>
      <c r="Z14" s="15"/>
      <c r="AA14" s="15"/>
      <c r="AB14" s="15"/>
      <c r="AC14" s="17"/>
      <c r="AD14" s="21"/>
    </row>
    <row r="15" spans="1:30" ht="50" x14ac:dyDescent="0.2">
      <c r="A15" s="2"/>
      <c r="B15" s="3" t="s">
        <v>2354</v>
      </c>
      <c r="C15" s="4" t="s">
        <v>3970</v>
      </c>
      <c r="D15" s="4" t="s">
        <v>44</v>
      </c>
      <c r="E15" s="5">
        <v>0</v>
      </c>
      <c r="F15" s="5">
        <v>5</v>
      </c>
      <c r="G15" s="6">
        <v>701.13</v>
      </c>
      <c r="H15" s="6"/>
      <c r="I15" s="6"/>
      <c r="J15" s="6"/>
      <c r="K15" s="6"/>
      <c r="L15" s="6"/>
      <c r="M15" s="6"/>
      <c r="N15" s="6"/>
      <c r="O15" s="6"/>
      <c r="P15" s="6"/>
      <c r="R15" s="6"/>
      <c r="S15" s="6">
        <v>3505.65</v>
      </c>
      <c r="T15" s="15"/>
      <c r="U15" s="15"/>
      <c r="V15" s="173"/>
      <c r="W15" s="173"/>
      <c r="X15" s="173"/>
      <c r="Y15" s="15"/>
      <c r="Z15" s="15"/>
      <c r="AA15" s="15"/>
      <c r="AB15" s="15"/>
      <c r="AC15" s="17"/>
      <c r="AD15" s="21"/>
    </row>
    <row r="16" spans="1:30" ht="50" x14ac:dyDescent="0.2">
      <c r="A16" s="2"/>
      <c r="B16" s="3" t="s">
        <v>2356</v>
      </c>
      <c r="C16" s="4" t="s">
        <v>3971</v>
      </c>
      <c r="D16" s="4" t="s">
        <v>44</v>
      </c>
      <c r="E16" s="5">
        <v>0</v>
      </c>
      <c r="F16" s="5">
        <v>1</v>
      </c>
      <c r="G16" s="6">
        <v>701.13</v>
      </c>
      <c r="H16" s="6"/>
      <c r="I16" s="6"/>
      <c r="J16" s="6"/>
      <c r="K16" s="6"/>
      <c r="L16" s="6"/>
      <c r="M16" s="6"/>
      <c r="N16" s="6"/>
      <c r="O16" s="6"/>
      <c r="P16" s="6"/>
      <c r="R16" s="6"/>
      <c r="S16" s="6">
        <v>701.13</v>
      </c>
      <c r="T16" s="15"/>
      <c r="U16" s="15"/>
      <c r="V16" s="173"/>
      <c r="W16" s="173"/>
      <c r="X16" s="173"/>
      <c r="Y16" s="15"/>
      <c r="Z16" s="15"/>
      <c r="AA16" s="15"/>
      <c r="AB16" s="15"/>
      <c r="AC16" s="17"/>
      <c r="AD16" s="21"/>
    </row>
    <row r="17" spans="1:30" ht="30" x14ac:dyDescent="0.2">
      <c r="A17" s="2"/>
      <c r="B17" s="3" t="s">
        <v>2358</v>
      </c>
      <c r="C17" s="4" t="s">
        <v>3171</v>
      </c>
      <c r="D17" s="4" t="s">
        <v>95</v>
      </c>
      <c r="E17" s="5">
        <v>0</v>
      </c>
      <c r="F17" s="5">
        <v>120</v>
      </c>
      <c r="G17" s="6">
        <v>141.16999999999999</v>
      </c>
      <c r="H17" s="6"/>
      <c r="I17" s="6"/>
      <c r="J17" s="6"/>
      <c r="K17" s="6"/>
      <c r="L17" s="6"/>
      <c r="M17" s="6"/>
      <c r="N17" s="6"/>
      <c r="O17" s="6"/>
      <c r="P17" s="6"/>
      <c r="R17" s="6"/>
      <c r="S17" s="6">
        <v>16940.400000000001</v>
      </c>
      <c r="T17" s="15"/>
      <c r="U17" s="15"/>
      <c r="V17" s="16"/>
      <c r="W17" s="16"/>
      <c r="X17" s="16"/>
      <c r="Y17" s="15"/>
      <c r="Z17" s="15"/>
      <c r="AA17" s="15"/>
      <c r="AB17" s="15"/>
      <c r="AD17" s="21"/>
    </row>
    <row r="18" spans="1:30" s="85" customFormat="1" x14ac:dyDescent="0.35">
      <c r="A18" s="80"/>
      <c r="B18" s="81"/>
      <c r="C18" s="82"/>
      <c r="D18" s="82"/>
      <c r="E18" s="83"/>
      <c r="F18" s="83"/>
      <c r="G18" s="84"/>
      <c r="H18" s="84" t="s">
        <v>4984</v>
      </c>
      <c r="I18" s="84"/>
      <c r="J18" s="84"/>
      <c r="K18" s="84"/>
      <c r="L18" s="84"/>
      <c r="M18" s="84"/>
      <c r="N18" s="84"/>
      <c r="O18" s="84"/>
      <c r="P18" s="84"/>
      <c r="R18" s="84" t="s">
        <v>4985</v>
      </c>
      <c r="S18" s="84"/>
      <c r="T18" s="15"/>
      <c r="U18" s="15"/>
      <c r="V18" s="16"/>
      <c r="W18" s="16"/>
      <c r="X18" s="16"/>
      <c r="Y18" s="15"/>
      <c r="Z18" s="15"/>
      <c r="AA18" s="15"/>
      <c r="AB18" s="15"/>
      <c r="AC18" s="17"/>
    </row>
    <row r="19" spans="1:30" s="85" customFormat="1" ht="20" x14ac:dyDescent="0.35">
      <c r="A19" s="80"/>
      <c r="B19" s="81">
        <v>34113034</v>
      </c>
      <c r="C19" s="82" t="s">
        <v>4902</v>
      </c>
      <c r="D19" s="82" t="s">
        <v>95</v>
      </c>
      <c r="E19" s="83">
        <v>1.295E-2</v>
      </c>
      <c r="F19" s="83">
        <v>120</v>
      </c>
      <c r="G19" s="84">
        <v>181</v>
      </c>
      <c r="H19" s="84">
        <v>181</v>
      </c>
      <c r="I19" s="84">
        <v>101.893380365</v>
      </c>
      <c r="J19" s="84">
        <v>101.893380365</v>
      </c>
      <c r="K19" s="84"/>
      <c r="L19" s="84"/>
      <c r="M19" s="84"/>
      <c r="N19" s="84"/>
      <c r="O19" s="84"/>
      <c r="P19" s="84"/>
      <c r="R19" s="84">
        <v>193</v>
      </c>
      <c r="S19" s="84">
        <v>117.72364296000001</v>
      </c>
      <c r="T19" s="15">
        <f t="shared" ref="T19" si="8">R19/H19</f>
        <v>1.0662983425414365</v>
      </c>
      <c r="U19" s="15">
        <f t="shared" ref="U19" si="9">T19-AB19</f>
        <v>1.0406463310026033</v>
      </c>
      <c r="V19" s="16">
        <f t="shared" ref="V19" si="10">G19*U19</f>
        <v>188.35698591147118</v>
      </c>
      <c r="W19" s="16">
        <f t="shared" ref="W19" si="11">V19-G19</f>
        <v>7.3569859114711846</v>
      </c>
      <c r="X19" s="16">
        <f t="shared" ref="X19" si="12">F19*W19</f>
        <v>882.83830937654216</v>
      </c>
      <c r="Y19" s="15">
        <f t="shared" ref="Y19" si="13">104.584835545197%-100%</f>
        <v>4.5848355451969969E-2</v>
      </c>
      <c r="Z19" s="15">
        <f t="shared" ref="Z19" si="14">101.199262415129%-100%</f>
        <v>1.1992624151289988E-2</v>
      </c>
      <c r="AA19" s="15">
        <f t="shared" ref="AA19" si="15">101.911505501324%-100%</f>
        <v>1.9115055013239957E-2</v>
      </c>
      <c r="AB19" s="15">
        <f t="shared" ref="AB19" si="16">AVERAGE(Y19:AA19)</f>
        <v>2.5652011538833303E-2</v>
      </c>
      <c r="AC19" s="17" t="s">
        <v>4903</v>
      </c>
    </row>
    <row r="20" spans="1:30" ht="30" x14ac:dyDescent="0.2">
      <c r="A20" s="2"/>
      <c r="B20" s="3" t="s">
        <v>2360</v>
      </c>
      <c r="C20" s="4" t="s">
        <v>2423</v>
      </c>
      <c r="D20" s="4" t="s">
        <v>95</v>
      </c>
      <c r="E20" s="5">
        <v>0</v>
      </c>
      <c r="F20" s="5">
        <v>30</v>
      </c>
      <c r="G20" s="6">
        <v>28.48</v>
      </c>
      <c r="H20" s="6"/>
      <c r="I20" s="6"/>
      <c r="J20" s="6"/>
      <c r="K20" s="6"/>
      <c r="L20" s="6"/>
      <c r="M20" s="6"/>
      <c r="N20" s="6"/>
      <c r="O20" s="6"/>
      <c r="P20" s="6"/>
      <c r="R20" s="6"/>
      <c r="S20" s="6">
        <v>854.4</v>
      </c>
      <c r="T20" s="15"/>
      <c r="U20" s="15"/>
      <c r="V20" s="16"/>
      <c r="W20" s="16"/>
      <c r="X20" s="16"/>
      <c r="Y20" s="15"/>
      <c r="Z20" s="15"/>
      <c r="AA20" s="15"/>
      <c r="AB20" s="15"/>
      <c r="AD20" s="21"/>
    </row>
    <row r="21" spans="1:30" s="85" customFormat="1" ht="20" x14ac:dyDescent="0.35">
      <c r="A21" s="80"/>
      <c r="B21" s="81">
        <v>34111030</v>
      </c>
      <c r="C21" s="82" t="s">
        <v>4635</v>
      </c>
      <c r="D21" s="82" t="s">
        <v>95</v>
      </c>
      <c r="E21" s="83">
        <v>1.295E-2</v>
      </c>
      <c r="F21" s="83">
        <v>30</v>
      </c>
      <c r="G21" s="84">
        <v>13.9</v>
      </c>
      <c r="H21" s="84">
        <v>13.9</v>
      </c>
      <c r="I21" s="84">
        <v>101.893380365</v>
      </c>
      <c r="J21" s="84">
        <v>101.893380365</v>
      </c>
      <c r="K21" s="84"/>
      <c r="L21" s="84"/>
      <c r="M21" s="84"/>
      <c r="N21" s="84"/>
      <c r="O21" s="84"/>
      <c r="P21" s="84"/>
      <c r="R21" s="84">
        <v>18.2</v>
      </c>
      <c r="S21" s="84">
        <v>117.72364296000001</v>
      </c>
      <c r="T21" s="15">
        <f t="shared" ref="T21" si="17">R21/H21</f>
        <v>1.3093525179856114</v>
      </c>
      <c r="U21" s="15">
        <f t="shared" ref="U21" si="18">T21-AB21</f>
        <v>1.2837005064467781</v>
      </c>
      <c r="V21" s="16">
        <f t="shared" ref="V21" si="19">G21*U21</f>
        <v>17.843437039610215</v>
      </c>
      <c r="W21" s="16">
        <f t="shared" ref="W21" si="20">V21-G21</f>
        <v>3.943437039610215</v>
      </c>
      <c r="X21" s="16">
        <f t="shared" ref="X21" si="21">F21*W21</f>
        <v>118.30311118830645</v>
      </c>
      <c r="Y21" s="15">
        <f t="shared" ref="Y21" si="22">104.584835545197%-100%</f>
        <v>4.5848355451969969E-2</v>
      </c>
      <c r="Z21" s="15">
        <f t="shared" ref="Z21" si="23">101.199262415129%-100%</f>
        <v>1.1992624151289988E-2</v>
      </c>
      <c r="AA21" s="15">
        <f t="shared" ref="AA21" si="24">101.911505501324%-100%</f>
        <v>1.9115055013239957E-2</v>
      </c>
      <c r="AB21" s="15">
        <f t="shared" ref="AB21" si="25">AVERAGE(Y21:AA21)</f>
        <v>2.5652011538833303E-2</v>
      </c>
      <c r="AC21" s="17" t="s">
        <v>4986</v>
      </c>
    </row>
    <row r="22" spans="1:30" ht="20" x14ac:dyDescent="0.2">
      <c r="A22" s="2"/>
      <c r="B22" s="3" t="s">
        <v>2362</v>
      </c>
      <c r="C22" s="4" t="s">
        <v>2437</v>
      </c>
      <c r="D22" s="4" t="s">
        <v>44</v>
      </c>
      <c r="E22" s="5">
        <v>0</v>
      </c>
      <c r="F22" s="5">
        <v>1</v>
      </c>
      <c r="G22" s="6">
        <v>2077.42</v>
      </c>
      <c r="H22" s="6"/>
      <c r="I22" s="6"/>
      <c r="J22" s="6"/>
      <c r="K22" s="6"/>
      <c r="L22" s="6"/>
      <c r="M22" s="6"/>
      <c r="N22" s="6"/>
      <c r="O22" s="6"/>
      <c r="P22" s="6"/>
      <c r="R22" s="6"/>
      <c r="S22" s="6">
        <v>2077.42</v>
      </c>
      <c r="T22" s="15"/>
      <c r="U22" s="15"/>
      <c r="V22" s="16"/>
      <c r="W22" s="16"/>
      <c r="X22" s="16"/>
      <c r="Y22" s="15"/>
      <c r="Z22" s="15"/>
      <c r="AA22" s="15"/>
      <c r="AB22" s="15"/>
      <c r="AD22" s="21"/>
    </row>
    <row r="23" spans="1:30" ht="50" x14ac:dyDescent="0.2">
      <c r="A23" s="2"/>
      <c r="B23" s="3" t="s">
        <v>2364</v>
      </c>
      <c r="C23" s="4" t="s">
        <v>2439</v>
      </c>
      <c r="D23" s="4" t="s">
        <v>44</v>
      </c>
      <c r="E23" s="5">
        <v>0</v>
      </c>
      <c r="F23" s="5">
        <v>13</v>
      </c>
      <c r="G23" s="6">
        <v>11.95</v>
      </c>
      <c r="H23" s="6"/>
      <c r="I23" s="6"/>
      <c r="J23" s="6"/>
      <c r="K23" s="6"/>
      <c r="L23" s="6"/>
      <c r="M23" s="6"/>
      <c r="N23" s="6"/>
      <c r="O23" s="6"/>
      <c r="P23" s="6"/>
      <c r="R23" s="6"/>
      <c r="S23" s="6">
        <v>155.35</v>
      </c>
      <c r="T23" s="15"/>
      <c r="U23" s="15"/>
      <c r="V23" s="16"/>
      <c r="W23" s="16"/>
      <c r="X23" s="16"/>
      <c r="Y23" s="15"/>
      <c r="Z23" s="15"/>
      <c r="AA23" s="15"/>
      <c r="AB23" s="15"/>
      <c r="AD23" s="21"/>
    </row>
    <row r="24" spans="1:30" ht="40" x14ac:dyDescent="0.2">
      <c r="A24" s="2"/>
      <c r="B24" s="3" t="s">
        <v>2366</v>
      </c>
      <c r="C24" s="4" t="s">
        <v>3190</v>
      </c>
      <c r="D24" s="4" t="s">
        <v>95</v>
      </c>
      <c r="E24" s="5">
        <v>0</v>
      </c>
      <c r="F24" s="5">
        <v>10</v>
      </c>
      <c r="G24" s="6">
        <v>87.96</v>
      </c>
      <c r="H24" s="6"/>
      <c r="I24" s="6"/>
      <c r="J24" s="6"/>
      <c r="K24" s="6"/>
      <c r="L24" s="6"/>
      <c r="M24" s="6"/>
      <c r="N24" s="6"/>
      <c r="O24" s="6"/>
      <c r="P24" s="6"/>
      <c r="R24" s="6"/>
      <c r="S24" s="6">
        <v>879.6</v>
      </c>
      <c r="T24" s="15"/>
      <c r="U24" s="15"/>
      <c r="V24" s="16"/>
      <c r="W24" s="16"/>
      <c r="X24" s="16"/>
      <c r="Y24" s="15"/>
      <c r="Z24" s="15"/>
      <c r="AA24" s="15"/>
      <c r="AB24" s="15"/>
      <c r="AD24" s="21"/>
    </row>
    <row r="25" spans="1:30" ht="30" x14ac:dyDescent="0.2">
      <c r="A25" s="2"/>
      <c r="B25" s="3" t="s">
        <v>2368</v>
      </c>
      <c r="C25" s="4" t="s">
        <v>3963</v>
      </c>
      <c r="D25" s="4" t="s">
        <v>44</v>
      </c>
      <c r="E25" s="5">
        <v>0</v>
      </c>
      <c r="F25" s="5">
        <v>1</v>
      </c>
      <c r="G25" s="6">
        <v>103.58</v>
      </c>
      <c r="H25" s="6"/>
      <c r="I25" s="6"/>
      <c r="J25" s="6"/>
      <c r="K25" s="6"/>
      <c r="L25" s="6"/>
      <c r="M25" s="6"/>
      <c r="N25" s="6"/>
      <c r="O25" s="6"/>
      <c r="P25" s="6"/>
      <c r="R25" s="6"/>
      <c r="S25" s="6">
        <v>103.58</v>
      </c>
      <c r="T25" s="15"/>
      <c r="U25" s="15"/>
      <c r="V25" s="16"/>
      <c r="W25" s="16"/>
      <c r="X25" s="16"/>
      <c r="Y25" s="15"/>
      <c r="Z25" s="15"/>
      <c r="AA25" s="15"/>
      <c r="AB25" s="15"/>
      <c r="AD25" s="21"/>
    </row>
    <row r="26" spans="1:30" ht="20" x14ac:dyDescent="0.2">
      <c r="A26" s="2"/>
      <c r="B26" s="3" t="s">
        <v>2370</v>
      </c>
      <c r="C26" s="4" t="s">
        <v>2471</v>
      </c>
      <c r="D26" s="4" t="s">
        <v>95</v>
      </c>
      <c r="E26" s="5">
        <v>0</v>
      </c>
      <c r="F26" s="5">
        <v>65</v>
      </c>
      <c r="G26" s="6">
        <v>77.900000000000006</v>
      </c>
      <c r="H26" s="6"/>
      <c r="I26" s="6"/>
      <c r="J26" s="6"/>
      <c r="K26" s="6"/>
      <c r="L26" s="6"/>
      <c r="M26" s="6"/>
      <c r="N26" s="6"/>
      <c r="O26" s="6"/>
      <c r="P26" s="6"/>
      <c r="R26" s="6"/>
      <c r="S26" s="6">
        <v>5063.5</v>
      </c>
      <c r="T26" s="15">
        <f>T27</f>
        <v>1.8211143695014662</v>
      </c>
      <c r="U26" s="15">
        <f>U27</f>
        <v>1.795462357962633</v>
      </c>
      <c r="V26" s="16">
        <f t="shared" ref="V26:V28" si="26">G26*U26</f>
        <v>139.86651768528912</v>
      </c>
      <c r="W26" s="16">
        <f t="shared" ref="W26" si="27">V26-G26</f>
        <v>61.966517685289119</v>
      </c>
      <c r="X26" s="16">
        <f t="shared" ref="X26" si="28">F26*W26</f>
        <v>4027.8236495437927</v>
      </c>
      <c r="Y26" s="15"/>
      <c r="Z26" s="15"/>
      <c r="AA26" s="15"/>
      <c r="AB26" s="15"/>
      <c r="AC26" s="17" t="s">
        <v>4637</v>
      </c>
      <c r="AD26" s="21"/>
    </row>
    <row r="27" spans="1:30" s="85" customFormat="1" x14ac:dyDescent="0.35">
      <c r="A27" s="80"/>
      <c r="B27" s="81">
        <v>35442062</v>
      </c>
      <c r="C27" s="82" t="s">
        <v>4636</v>
      </c>
      <c r="D27" s="82" t="s">
        <v>98</v>
      </c>
      <c r="E27" s="83">
        <v>1.295E-2</v>
      </c>
      <c r="F27" s="83">
        <v>1</v>
      </c>
      <c r="G27" s="84">
        <v>34.1</v>
      </c>
      <c r="H27" s="84">
        <v>34.1</v>
      </c>
      <c r="I27" s="84">
        <v>101.893380365</v>
      </c>
      <c r="J27" s="84">
        <v>101.893380365</v>
      </c>
      <c r="K27" s="84"/>
      <c r="L27" s="84"/>
      <c r="M27" s="84"/>
      <c r="N27" s="84"/>
      <c r="O27" s="84"/>
      <c r="P27" s="84"/>
      <c r="R27" s="84">
        <v>62.1</v>
      </c>
      <c r="S27" s="84">
        <v>117.72364296000001</v>
      </c>
      <c r="T27" s="15">
        <f t="shared" ref="T27" si="29">R27/H27</f>
        <v>1.8211143695014662</v>
      </c>
      <c r="U27" s="15">
        <f t="shared" ref="U27" si="30">T27-AB27</f>
        <v>1.795462357962633</v>
      </c>
      <c r="V27" s="16"/>
      <c r="W27" s="16"/>
      <c r="X27" s="16"/>
      <c r="Y27" s="15">
        <f t="shared" ref="Y27" si="31">104.584835545197%-100%</f>
        <v>4.5848355451969969E-2</v>
      </c>
      <c r="Z27" s="15">
        <f t="shared" ref="Z27" si="32">101.199262415129%-100%</f>
        <v>1.1992624151289988E-2</v>
      </c>
      <c r="AA27" s="15">
        <f t="shared" ref="AA27" si="33">101.911505501324%-100%</f>
        <v>1.9115055013239957E-2</v>
      </c>
      <c r="AB27" s="15">
        <f t="shared" ref="AB27" si="34">AVERAGE(Y27:AA27)</f>
        <v>2.5652011538833303E-2</v>
      </c>
      <c r="AC27" s="17" t="s">
        <v>4896</v>
      </c>
    </row>
    <row r="28" spans="1:30" ht="20" x14ac:dyDescent="0.2">
      <c r="A28" s="2"/>
      <c r="B28" s="3" t="s">
        <v>2372</v>
      </c>
      <c r="C28" s="4" t="s">
        <v>2473</v>
      </c>
      <c r="D28" s="4" t="s">
        <v>95</v>
      </c>
      <c r="E28" s="5">
        <v>0</v>
      </c>
      <c r="F28" s="5">
        <v>12</v>
      </c>
      <c r="G28" s="6">
        <v>134.4</v>
      </c>
      <c r="H28" s="6"/>
      <c r="I28" s="6"/>
      <c r="J28" s="6"/>
      <c r="K28" s="6"/>
      <c r="L28" s="6"/>
      <c r="M28" s="6"/>
      <c r="N28" s="6"/>
      <c r="O28" s="6"/>
      <c r="P28" s="6"/>
      <c r="R28" s="6"/>
      <c r="S28" s="6">
        <v>1612.8</v>
      </c>
      <c r="T28" s="15">
        <v>1.8211143695014662</v>
      </c>
      <c r="U28" s="15">
        <v>1.795462357962633</v>
      </c>
      <c r="V28" s="16">
        <f t="shared" si="26"/>
        <v>241.31014091017789</v>
      </c>
      <c r="W28" s="16">
        <f t="shared" ref="W28" si="35">V28-G28</f>
        <v>106.91014091017789</v>
      </c>
      <c r="X28" s="16">
        <f t="shared" ref="X28" si="36">F28*W28</f>
        <v>1282.9216909221345</v>
      </c>
      <c r="Y28" s="15"/>
      <c r="Z28" s="15"/>
      <c r="AA28" s="15"/>
      <c r="AB28" s="15"/>
      <c r="AC28" s="17" t="s">
        <v>4897</v>
      </c>
      <c r="AD28" s="21"/>
    </row>
    <row r="29" spans="1:30" ht="20" x14ac:dyDescent="0.2">
      <c r="A29" s="2"/>
      <c r="B29" s="3" t="s">
        <v>2374</v>
      </c>
      <c r="C29" s="4" t="s">
        <v>2493</v>
      </c>
      <c r="D29" s="4" t="s">
        <v>44</v>
      </c>
      <c r="E29" s="5">
        <v>0</v>
      </c>
      <c r="F29" s="5">
        <v>20</v>
      </c>
      <c r="G29" s="6">
        <v>66.48</v>
      </c>
      <c r="H29" s="6"/>
      <c r="I29" s="6"/>
      <c r="J29" s="6"/>
      <c r="K29" s="6"/>
      <c r="L29" s="6"/>
      <c r="M29" s="6"/>
      <c r="N29" s="6"/>
      <c r="O29" s="6"/>
      <c r="P29" s="6"/>
      <c r="R29" s="6"/>
      <c r="S29" s="6">
        <v>1329.6</v>
      </c>
      <c r="T29" s="15"/>
      <c r="U29" s="15"/>
      <c r="V29" s="16"/>
      <c r="W29" s="16"/>
      <c r="X29" s="16"/>
      <c r="Y29" s="15"/>
      <c r="Z29" s="15"/>
      <c r="AA29" s="15"/>
      <c r="AB29" s="15"/>
      <c r="AD29" s="21"/>
    </row>
    <row r="30" spans="1:30" ht="20" x14ac:dyDescent="0.2">
      <c r="A30" s="2"/>
      <c r="B30" s="3" t="s">
        <v>2376</v>
      </c>
      <c r="C30" s="4" t="s">
        <v>2495</v>
      </c>
      <c r="D30" s="4" t="s">
        <v>38</v>
      </c>
      <c r="E30" s="5">
        <v>0</v>
      </c>
      <c r="F30" s="5">
        <v>0.5</v>
      </c>
      <c r="G30" s="6">
        <v>329.79</v>
      </c>
      <c r="H30" s="6"/>
      <c r="I30" s="6"/>
      <c r="J30" s="6"/>
      <c r="K30" s="6"/>
      <c r="L30" s="6"/>
      <c r="M30" s="6"/>
      <c r="N30" s="6"/>
      <c r="O30" s="6"/>
      <c r="P30" s="6"/>
      <c r="R30" s="6"/>
      <c r="S30" s="6">
        <v>164.89500000000001</v>
      </c>
      <c r="T30" s="15"/>
      <c r="U30" s="15"/>
      <c r="V30" s="16"/>
      <c r="W30" s="16"/>
      <c r="X30" s="16"/>
      <c r="Y30" s="15"/>
      <c r="Z30" s="15"/>
      <c r="AA30" s="15"/>
      <c r="AB30" s="15"/>
      <c r="AD30" s="21"/>
    </row>
    <row r="31" spans="1:30" x14ac:dyDescent="0.2">
      <c r="A31" s="2"/>
      <c r="B31" s="3" t="s">
        <v>2378</v>
      </c>
      <c r="C31" s="4" t="s">
        <v>3972</v>
      </c>
      <c r="D31" s="4" t="s">
        <v>44</v>
      </c>
      <c r="E31" s="5">
        <v>0</v>
      </c>
      <c r="F31" s="5">
        <v>6</v>
      </c>
      <c r="G31" s="6">
        <v>58.48</v>
      </c>
      <c r="H31" s="6"/>
      <c r="I31" s="6"/>
      <c r="J31" s="6"/>
      <c r="K31" s="6"/>
      <c r="L31" s="6"/>
      <c r="M31" s="6"/>
      <c r="N31" s="6"/>
      <c r="O31" s="6"/>
      <c r="P31" s="6"/>
      <c r="R31" s="6"/>
      <c r="S31" s="6">
        <v>350.88</v>
      </c>
      <c r="T31" s="15"/>
      <c r="U31" s="15"/>
      <c r="V31" s="16"/>
      <c r="W31" s="16"/>
      <c r="X31" s="16"/>
      <c r="Y31" s="15"/>
      <c r="Z31" s="15"/>
      <c r="AA31" s="15"/>
      <c r="AB31" s="15"/>
      <c r="AD31" s="21"/>
    </row>
    <row r="32" spans="1:30" ht="40" x14ac:dyDescent="0.2">
      <c r="A32" s="2"/>
      <c r="B32" s="3" t="s">
        <v>2380</v>
      </c>
      <c r="C32" s="4" t="s">
        <v>3964</v>
      </c>
      <c r="D32" s="4" t="s">
        <v>95</v>
      </c>
      <c r="E32" s="5">
        <v>0</v>
      </c>
      <c r="F32" s="5">
        <v>65</v>
      </c>
      <c r="G32" s="6">
        <v>367.7</v>
      </c>
      <c r="H32" s="6"/>
      <c r="I32" s="6"/>
      <c r="J32" s="6"/>
      <c r="K32" s="6"/>
      <c r="L32" s="6"/>
      <c r="M32" s="6"/>
      <c r="N32" s="6"/>
      <c r="O32" s="6"/>
      <c r="P32" s="6"/>
      <c r="R32" s="6"/>
      <c r="S32" s="6">
        <v>23900.5</v>
      </c>
      <c r="T32" s="15"/>
      <c r="U32" s="15"/>
      <c r="V32" s="16"/>
      <c r="W32" s="16"/>
      <c r="X32" s="16"/>
      <c r="Y32" s="15"/>
      <c r="Z32" s="15"/>
      <c r="AA32" s="15"/>
      <c r="AB32" s="15"/>
      <c r="AD32" s="21"/>
    </row>
    <row r="33" spans="1:30" ht="40" x14ac:dyDescent="0.2">
      <c r="A33" s="2"/>
      <c r="B33" s="3" t="s">
        <v>2382</v>
      </c>
      <c r="C33" s="4" t="s">
        <v>3965</v>
      </c>
      <c r="D33" s="4" t="s">
        <v>95</v>
      </c>
      <c r="E33" s="5">
        <v>0</v>
      </c>
      <c r="F33" s="5">
        <v>10</v>
      </c>
      <c r="G33" s="6">
        <v>870.44</v>
      </c>
      <c r="H33" s="6"/>
      <c r="I33" s="6"/>
      <c r="J33" s="6"/>
      <c r="K33" s="6"/>
      <c r="L33" s="6"/>
      <c r="M33" s="6"/>
      <c r="N33" s="6"/>
      <c r="O33" s="6"/>
      <c r="P33" s="6"/>
      <c r="R33" s="6"/>
      <c r="S33" s="6">
        <v>8704.4</v>
      </c>
      <c r="T33" s="15"/>
      <c r="U33" s="15"/>
      <c r="V33" s="16"/>
      <c r="W33" s="16"/>
      <c r="X33" s="16"/>
      <c r="Y33" s="15"/>
      <c r="Z33" s="15"/>
      <c r="AA33" s="15"/>
      <c r="AB33" s="15"/>
      <c r="AD33" s="21"/>
    </row>
    <row r="34" spans="1:30" ht="30" x14ac:dyDescent="0.2">
      <c r="A34" s="2"/>
      <c r="B34" s="3" t="s">
        <v>2384</v>
      </c>
      <c r="C34" s="4" t="s">
        <v>2497</v>
      </c>
      <c r="D34" s="4" t="s">
        <v>44</v>
      </c>
      <c r="E34" s="5">
        <v>0</v>
      </c>
      <c r="F34" s="5">
        <v>1</v>
      </c>
      <c r="G34" s="6">
        <v>519.35</v>
      </c>
      <c r="H34" s="6"/>
      <c r="I34" s="6"/>
      <c r="J34" s="6"/>
      <c r="K34" s="6"/>
      <c r="L34" s="6"/>
      <c r="M34" s="6"/>
      <c r="N34" s="6"/>
      <c r="O34" s="6"/>
      <c r="P34" s="6"/>
      <c r="R34" s="6"/>
      <c r="S34" s="6">
        <v>519.35</v>
      </c>
      <c r="T34" s="15"/>
      <c r="U34" s="15"/>
      <c r="V34" s="16"/>
      <c r="W34" s="16"/>
      <c r="X34" s="16"/>
      <c r="Y34" s="15"/>
      <c r="Z34" s="15"/>
      <c r="AA34" s="15"/>
      <c r="AB34" s="15"/>
      <c r="AD34" s="21"/>
    </row>
    <row r="35" spans="1:30" ht="30" x14ac:dyDescent="0.2">
      <c r="A35" s="2"/>
      <c r="B35" s="3" t="s">
        <v>2386</v>
      </c>
      <c r="C35" s="4" t="s">
        <v>2503</v>
      </c>
      <c r="D35" s="4" t="s">
        <v>2504</v>
      </c>
      <c r="E35" s="5">
        <v>0</v>
      </c>
      <c r="F35" s="5">
        <v>4</v>
      </c>
      <c r="G35" s="6">
        <v>363.55</v>
      </c>
      <c r="H35" s="6"/>
      <c r="I35" s="6"/>
      <c r="J35" s="6"/>
      <c r="K35" s="6"/>
      <c r="L35" s="6"/>
      <c r="M35" s="6"/>
      <c r="N35" s="6"/>
      <c r="O35" s="6"/>
      <c r="P35" s="6"/>
      <c r="R35" s="6"/>
      <c r="S35" s="6">
        <v>1454.2</v>
      </c>
      <c r="T35" s="15"/>
      <c r="U35" s="15"/>
      <c r="V35" s="16"/>
      <c r="W35" s="16"/>
      <c r="X35" s="16"/>
      <c r="Y35" s="15"/>
      <c r="Z35" s="15"/>
      <c r="AA35" s="15"/>
      <c r="AB35" s="15"/>
      <c r="AD35" s="21"/>
    </row>
    <row r="36" spans="1:30" ht="20" x14ac:dyDescent="0.2">
      <c r="A36" s="2"/>
      <c r="B36" s="3" t="s">
        <v>2388</v>
      </c>
      <c r="C36" s="4" t="s">
        <v>2508</v>
      </c>
      <c r="D36" s="4" t="s">
        <v>44</v>
      </c>
      <c r="E36" s="5">
        <v>0</v>
      </c>
      <c r="F36" s="5">
        <v>1</v>
      </c>
      <c r="G36" s="6">
        <v>1038.71</v>
      </c>
      <c r="H36" s="6"/>
      <c r="I36" s="6"/>
      <c r="J36" s="6"/>
      <c r="K36" s="6"/>
      <c r="L36" s="6"/>
      <c r="M36" s="6"/>
      <c r="N36" s="6"/>
      <c r="O36" s="6"/>
      <c r="P36" s="6"/>
      <c r="R36" s="6"/>
      <c r="S36" s="6">
        <v>1038.71</v>
      </c>
      <c r="T36" s="15"/>
      <c r="U36" s="15"/>
      <c r="V36" s="16"/>
      <c r="W36" s="16"/>
      <c r="X36" s="16"/>
      <c r="Y36" s="15"/>
      <c r="Z36" s="15"/>
      <c r="AA36" s="15"/>
      <c r="AB36" s="15"/>
      <c r="AD36" s="21"/>
    </row>
    <row r="37" spans="1:30" ht="20.5" thickBot="1" x14ac:dyDescent="0.25">
      <c r="A37" s="2"/>
      <c r="B37" s="3" t="s">
        <v>2390</v>
      </c>
      <c r="C37" s="4" t="s">
        <v>2512</v>
      </c>
      <c r="D37" s="4" t="s">
        <v>2504</v>
      </c>
      <c r="E37" s="5">
        <v>0</v>
      </c>
      <c r="F37" s="5">
        <v>4</v>
      </c>
      <c r="G37" s="6">
        <v>571.29</v>
      </c>
      <c r="H37" s="6"/>
      <c r="I37" s="6"/>
      <c r="J37" s="6"/>
      <c r="K37" s="6"/>
      <c r="L37" s="6"/>
      <c r="M37" s="6"/>
      <c r="N37" s="6"/>
      <c r="O37" s="6"/>
      <c r="P37" s="6"/>
      <c r="R37" s="6"/>
      <c r="S37" s="6">
        <v>2285.16</v>
      </c>
      <c r="T37" s="15"/>
      <c r="U37" s="15"/>
      <c r="V37" s="16"/>
      <c r="W37" s="16"/>
      <c r="X37" s="16"/>
      <c r="Y37" s="15"/>
      <c r="Z37" s="15"/>
      <c r="AA37" s="15"/>
      <c r="AB37" s="15"/>
      <c r="AD37" s="21"/>
    </row>
    <row r="38" spans="1:30" ht="15" thickBot="1" x14ac:dyDescent="0.25">
      <c r="A38" s="8"/>
      <c r="B38" s="9" t="s">
        <v>2396</v>
      </c>
      <c r="C38" s="10" t="s">
        <v>2514</v>
      </c>
      <c r="D38" s="10" t="s">
        <v>44</v>
      </c>
      <c r="E38" s="11">
        <v>0</v>
      </c>
      <c r="F38" s="11">
        <v>1</v>
      </c>
      <c r="G38" s="12">
        <v>23772.17</v>
      </c>
      <c r="H38" s="12"/>
      <c r="I38" s="12"/>
      <c r="J38" s="12"/>
      <c r="K38" s="12"/>
      <c r="L38" s="12"/>
      <c r="M38" s="12"/>
      <c r="N38" s="12"/>
      <c r="O38" s="12"/>
      <c r="P38" s="13"/>
      <c r="R38" s="12"/>
      <c r="S38" s="12">
        <v>0</v>
      </c>
      <c r="T38" s="15"/>
      <c r="U38" s="15"/>
      <c r="V38" s="16"/>
      <c r="W38" s="16"/>
      <c r="X38" s="16"/>
      <c r="Y38" s="15"/>
      <c r="Z38" s="15"/>
      <c r="AA38" s="15"/>
      <c r="AB38" s="15"/>
      <c r="AD38" s="21"/>
    </row>
  </sheetData>
  <mergeCells count="8">
    <mergeCell ref="Y8:AB8"/>
    <mergeCell ref="A1:P1"/>
    <mergeCell ref="J3:K3"/>
    <mergeCell ref="J4:K4"/>
    <mergeCell ref="J5:K5"/>
    <mergeCell ref="J6:K6"/>
    <mergeCell ref="J7:K7"/>
    <mergeCell ref="H8:R8"/>
  </mergeCells>
  <conditionalFormatting sqref="W1:X8 W17:X17 W38:X1048576 W10:X10 W11 W12:X12 W20:X20 W22:X25 W29:X36">
    <cfRule type="cellIs" dxfId="134" priority="20" operator="lessThan">
      <formula>0</formula>
    </cfRule>
  </conditionalFormatting>
  <conditionalFormatting sqref="W37:X37">
    <cfRule type="cellIs" dxfId="133" priority="19" operator="lessThan">
      <formula>0</formula>
    </cfRule>
  </conditionalFormatting>
  <conditionalFormatting sqref="X11">
    <cfRule type="cellIs" dxfId="132" priority="13" operator="lessThan">
      <formula>0</formula>
    </cfRule>
  </conditionalFormatting>
  <conditionalFormatting sqref="W19:X19">
    <cfRule type="cellIs" dxfId="131" priority="12" operator="lessThan">
      <formula>0</formula>
    </cfRule>
  </conditionalFormatting>
  <conditionalFormatting sqref="W18:X18">
    <cfRule type="cellIs" dxfId="130" priority="10" operator="lessThan">
      <formula>0</formula>
    </cfRule>
  </conditionalFormatting>
  <conditionalFormatting sqref="W21:X21">
    <cfRule type="cellIs" dxfId="129" priority="9" operator="lessThan">
      <formula>0</formula>
    </cfRule>
  </conditionalFormatting>
  <conditionalFormatting sqref="W27:X27">
    <cfRule type="cellIs" dxfId="128" priority="8" operator="lessThan">
      <formula>0</formula>
    </cfRule>
  </conditionalFormatting>
  <conditionalFormatting sqref="W26:X26">
    <cfRule type="cellIs" dxfId="127" priority="7" operator="lessThan">
      <formula>0</formula>
    </cfRule>
  </conditionalFormatting>
  <conditionalFormatting sqref="X28">
    <cfRule type="cellIs" dxfId="126" priority="6" operator="lessThan">
      <formula>0</formula>
    </cfRule>
  </conditionalFormatting>
  <conditionalFormatting sqref="W28">
    <cfRule type="cellIs" dxfId="125" priority="5" operator="lessThan">
      <formula>0</formula>
    </cfRule>
  </conditionalFormatting>
  <conditionalFormatting sqref="W13:X13">
    <cfRule type="cellIs" dxfId="124" priority="4" operator="lessThan">
      <formula>0</formula>
    </cfRule>
  </conditionalFormatting>
  <conditionalFormatting sqref="W14:X14">
    <cfRule type="cellIs" dxfId="123" priority="3" operator="lessThan">
      <formula>0</formula>
    </cfRule>
  </conditionalFormatting>
  <conditionalFormatting sqref="W15:X15">
    <cfRule type="cellIs" dxfId="122" priority="2" operator="lessThan">
      <formula>0</formula>
    </cfRule>
  </conditionalFormatting>
  <conditionalFormatting sqref="W16:X16">
    <cfRule type="cellIs" dxfId="121" priority="1" operator="lessThan">
      <formula>0</formula>
    </cfRule>
  </conditionalFormatting>
  <pageMargins left="0.7" right="0.7" top="0.78740157499999996" bottom="0.78740157499999996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27"/>
  <sheetViews>
    <sheetView workbookViewId="0">
      <selection activeCell="T15" sqref="T15"/>
    </sheetView>
  </sheetViews>
  <sheetFormatPr defaultColWidth="9" defaultRowHeight="14.5" x14ac:dyDescent="0.35"/>
  <cols>
    <col min="1" max="1" width="3.7265625" style="119" customWidth="1"/>
    <col min="2" max="2" width="13.26953125" style="7" customWidth="1"/>
    <col min="3" max="3" width="45.1796875" style="120" customWidth="1"/>
    <col min="4" max="4" width="3.81640625" style="120" customWidth="1"/>
    <col min="5" max="5" width="7.1796875" style="121" hidden="1" customWidth="1"/>
    <col min="6" max="6" width="9.26953125" style="121" customWidth="1"/>
    <col min="7" max="7" width="9.54296875" style="79" customWidth="1"/>
    <col min="8" max="8" width="10.54296875" style="79" customWidth="1"/>
    <col min="9" max="9" width="15.453125" style="79" hidden="1" customWidth="1"/>
    <col min="10" max="10" width="15.54296875" style="79" hidden="1" customWidth="1"/>
    <col min="11" max="11" width="14.54296875" style="79" hidden="1" customWidth="1"/>
    <col min="12" max="13" width="14" style="79" hidden="1" customWidth="1"/>
    <col min="14" max="14" width="14.54296875" style="79" hidden="1" customWidth="1"/>
    <col min="15" max="15" width="14.26953125" style="79" hidden="1" customWidth="1"/>
    <col min="16" max="16" width="16" style="79" hidden="1" customWidth="1"/>
    <col min="17" max="17" width="0" style="7" hidden="1" customWidth="1"/>
    <col min="18" max="18" width="9.54296875" style="79" customWidth="1"/>
    <col min="19" max="19" width="14.1796875" style="79" hidden="1" customWidth="1"/>
    <col min="20" max="24" width="12.7265625" style="7" customWidth="1"/>
    <col min="25" max="257" width="9" style="7"/>
    <col min="258" max="258" width="3.7265625" style="7" customWidth="1"/>
    <col min="259" max="259" width="13.26953125" style="7" customWidth="1"/>
    <col min="260" max="260" width="45.1796875" style="7" customWidth="1"/>
    <col min="261" max="261" width="3.81640625" style="7" customWidth="1"/>
    <col min="262" max="262" width="7.1796875" style="7" customWidth="1"/>
    <col min="263" max="263" width="9.26953125" style="7" customWidth="1"/>
    <col min="264" max="264" width="10.54296875" style="7" customWidth="1"/>
    <col min="265" max="265" width="15.453125" style="7" customWidth="1"/>
    <col min="266" max="266" width="15.54296875" style="7" customWidth="1"/>
    <col min="267" max="267" width="14.54296875" style="7" customWidth="1"/>
    <col min="268" max="269" width="14" style="7" customWidth="1"/>
    <col min="270" max="270" width="14.54296875" style="7" customWidth="1"/>
    <col min="271" max="271" width="14.26953125" style="7" customWidth="1"/>
    <col min="272" max="272" width="16" style="7" customWidth="1"/>
    <col min="273" max="513" width="9" style="7"/>
    <col min="514" max="514" width="3.7265625" style="7" customWidth="1"/>
    <col min="515" max="515" width="13.26953125" style="7" customWidth="1"/>
    <col min="516" max="516" width="45.1796875" style="7" customWidth="1"/>
    <col min="517" max="517" width="3.81640625" style="7" customWidth="1"/>
    <col min="518" max="518" width="7.1796875" style="7" customWidth="1"/>
    <col min="519" max="519" width="9.26953125" style="7" customWidth="1"/>
    <col min="520" max="520" width="10.54296875" style="7" customWidth="1"/>
    <col min="521" max="521" width="15.453125" style="7" customWidth="1"/>
    <col min="522" max="522" width="15.54296875" style="7" customWidth="1"/>
    <col min="523" max="523" width="14.54296875" style="7" customWidth="1"/>
    <col min="524" max="525" width="14" style="7" customWidth="1"/>
    <col min="526" max="526" width="14.54296875" style="7" customWidth="1"/>
    <col min="527" max="527" width="14.26953125" style="7" customWidth="1"/>
    <col min="528" max="528" width="16" style="7" customWidth="1"/>
    <col min="529" max="769" width="9" style="7"/>
    <col min="770" max="770" width="3.7265625" style="7" customWidth="1"/>
    <col min="771" max="771" width="13.26953125" style="7" customWidth="1"/>
    <col min="772" max="772" width="45.1796875" style="7" customWidth="1"/>
    <col min="773" max="773" width="3.81640625" style="7" customWidth="1"/>
    <col min="774" max="774" width="7.1796875" style="7" customWidth="1"/>
    <col min="775" max="775" width="9.26953125" style="7" customWidth="1"/>
    <col min="776" max="776" width="10.54296875" style="7" customWidth="1"/>
    <col min="777" max="777" width="15.453125" style="7" customWidth="1"/>
    <col min="778" max="778" width="15.54296875" style="7" customWidth="1"/>
    <col min="779" max="779" width="14.54296875" style="7" customWidth="1"/>
    <col min="780" max="781" width="14" style="7" customWidth="1"/>
    <col min="782" max="782" width="14.54296875" style="7" customWidth="1"/>
    <col min="783" max="783" width="14.26953125" style="7" customWidth="1"/>
    <col min="784" max="784" width="16" style="7" customWidth="1"/>
    <col min="785" max="1025" width="9" style="7"/>
    <col min="1026" max="1026" width="3.7265625" style="7" customWidth="1"/>
    <col min="1027" max="1027" width="13.26953125" style="7" customWidth="1"/>
    <col min="1028" max="1028" width="45.1796875" style="7" customWidth="1"/>
    <col min="1029" max="1029" width="3.81640625" style="7" customWidth="1"/>
    <col min="1030" max="1030" width="7.1796875" style="7" customWidth="1"/>
    <col min="1031" max="1031" width="9.26953125" style="7" customWidth="1"/>
    <col min="1032" max="1032" width="10.54296875" style="7" customWidth="1"/>
    <col min="1033" max="1033" width="15.453125" style="7" customWidth="1"/>
    <col min="1034" max="1034" width="15.54296875" style="7" customWidth="1"/>
    <col min="1035" max="1035" width="14.54296875" style="7" customWidth="1"/>
    <col min="1036" max="1037" width="14" style="7" customWidth="1"/>
    <col min="1038" max="1038" width="14.54296875" style="7" customWidth="1"/>
    <col min="1039" max="1039" width="14.26953125" style="7" customWidth="1"/>
    <col min="1040" max="1040" width="16" style="7" customWidth="1"/>
    <col min="1041" max="1281" width="9" style="7"/>
    <col min="1282" max="1282" width="3.7265625" style="7" customWidth="1"/>
    <col min="1283" max="1283" width="13.26953125" style="7" customWidth="1"/>
    <col min="1284" max="1284" width="45.1796875" style="7" customWidth="1"/>
    <col min="1285" max="1285" width="3.81640625" style="7" customWidth="1"/>
    <col min="1286" max="1286" width="7.1796875" style="7" customWidth="1"/>
    <col min="1287" max="1287" width="9.26953125" style="7" customWidth="1"/>
    <col min="1288" max="1288" width="10.54296875" style="7" customWidth="1"/>
    <col min="1289" max="1289" width="15.453125" style="7" customWidth="1"/>
    <col min="1290" max="1290" width="15.54296875" style="7" customWidth="1"/>
    <col min="1291" max="1291" width="14.54296875" style="7" customWidth="1"/>
    <col min="1292" max="1293" width="14" style="7" customWidth="1"/>
    <col min="1294" max="1294" width="14.54296875" style="7" customWidth="1"/>
    <col min="1295" max="1295" width="14.26953125" style="7" customWidth="1"/>
    <col min="1296" max="1296" width="16" style="7" customWidth="1"/>
    <col min="1297" max="1537" width="9" style="7"/>
    <col min="1538" max="1538" width="3.7265625" style="7" customWidth="1"/>
    <col min="1539" max="1539" width="13.26953125" style="7" customWidth="1"/>
    <col min="1540" max="1540" width="45.1796875" style="7" customWidth="1"/>
    <col min="1541" max="1541" width="3.81640625" style="7" customWidth="1"/>
    <col min="1542" max="1542" width="7.1796875" style="7" customWidth="1"/>
    <col min="1543" max="1543" width="9.26953125" style="7" customWidth="1"/>
    <col min="1544" max="1544" width="10.54296875" style="7" customWidth="1"/>
    <col min="1545" max="1545" width="15.453125" style="7" customWidth="1"/>
    <col min="1546" max="1546" width="15.54296875" style="7" customWidth="1"/>
    <col min="1547" max="1547" width="14.54296875" style="7" customWidth="1"/>
    <col min="1548" max="1549" width="14" style="7" customWidth="1"/>
    <col min="1550" max="1550" width="14.54296875" style="7" customWidth="1"/>
    <col min="1551" max="1551" width="14.26953125" style="7" customWidth="1"/>
    <col min="1552" max="1552" width="16" style="7" customWidth="1"/>
    <col min="1553" max="1793" width="9" style="7"/>
    <col min="1794" max="1794" width="3.7265625" style="7" customWidth="1"/>
    <col min="1795" max="1795" width="13.26953125" style="7" customWidth="1"/>
    <col min="1796" max="1796" width="45.1796875" style="7" customWidth="1"/>
    <col min="1797" max="1797" width="3.81640625" style="7" customWidth="1"/>
    <col min="1798" max="1798" width="7.1796875" style="7" customWidth="1"/>
    <col min="1799" max="1799" width="9.26953125" style="7" customWidth="1"/>
    <col min="1800" max="1800" width="10.54296875" style="7" customWidth="1"/>
    <col min="1801" max="1801" width="15.453125" style="7" customWidth="1"/>
    <col min="1802" max="1802" width="15.54296875" style="7" customWidth="1"/>
    <col min="1803" max="1803" width="14.54296875" style="7" customWidth="1"/>
    <col min="1804" max="1805" width="14" style="7" customWidth="1"/>
    <col min="1806" max="1806" width="14.54296875" style="7" customWidth="1"/>
    <col min="1807" max="1807" width="14.26953125" style="7" customWidth="1"/>
    <col min="1808" max="1808" width="16" style="7" customWidth="1"/>
    <col min="1809" max="2049" width="9" style="7"/>
    <col min="2050" max="2050" width="3.7265625" style="7" customWidth="1"/>
    <col min="2051" max="2051" width="13.26953125" style="7" customWidth="1"/>
    <col min="2052" max="2052" width="45.1796875" style="7" customWidth="1"/>
    <col min="2053" max="2053" width="3.81640625" style="7" customWidth="1"/>
    <col min="2054" max="2054" width="7.1796875" style="7" customWidth="1"/>
    <col min="2055" max="2055" width="9.26953125" style="7" customWidth="1"/>
    <col min="2056" max="2056" width="10.54296875" style="7" customWidth="1"/>
    <col min="2057" max="2057" width="15.453125" style="7" customWidth="1"/>
    <col min="2058" max="2058" width="15.54296875" style="7" customWidth="1"/>
    <col min="2059" max="2059" width="14.54296875" style="7" customWidth="1"/>
    <col min="2060" max="2061" width="14" style="7" customWidth="1"/>
    <col min="2062" max="2062" width="14.54296875" style="7" customWidth="1"/>
    <col min="2063" max="2063" width="14.26953125" style="7" customWidth="1"/>
    <col min="2064" max="2064" width="16" style="7" customWidth="1"/>
    <col min="2065" max="2305" width="9" style="7"/>
    <col min="2306" max="2306" width="3.7265625" style="7" customWidth="1"/>
    <col min="2307" max="2307" width="13.26953125" style="7" customWidth="1"/>
    <col min="2308" max="2308" width="45.1796875" style="7" customWidth="1"/>
    <col min="2309" max="2309" width="3.81640625" style="7" customWidth="1"/>
    <col min="2310" max="2310" width="7.1796875" style="7" customWidth="1"/>
    <col min="2311" max="2311" width="9.26953125" style="7" customWidth="1"/>
    <col min="2312" max="2312" width="10.54296875" style="7" customWidth="1"/>
    <col min="2313" max="2313" width="15.453125" style="7" customWidth="1"/>
    <col min="2314" max="2314" width="15.54296875" style="7" customWidth="1"/>
    <col min="2315" max="2315" width="14.54296875" style="7" customWidth="1"/>
    <col min="2316" max="2317" width="14" style="7" customWidth="1"/>
    <col min="2318" max="2318" width="14.54296875" style="7" customWidth="1"/>
    <col min="2319" max="2319" width="14.26953125" style="7" customWidth="1"/>
    <col min="2320" max="2320" width="16" style="7" customWidth="1"/>
    <col min="2321" max="2561" width="9" style="7"/>
    <col min="2562" max="2562" width="3.7265625" style="7" customWidth="1"/>
    <col min="2563" max="2563" width="13.26953125" style="7" customWidth="1"/>
    <col min="2564" max="2564" width="45.1796875" style="7" customWidth="1"/>
    <col min="2565" max="2565" width="3.81640625" style="7" customWidth="1"/>
    <col min="2566" max="2566" width="7.1796875" style="7" customWidth="1"/>
    <col min="2567" max="2567" width="9.26953125" style="7" customWidth="1"/>
    <col min="2568" max="2568" width="10.54296875" style="7" customWidth="1"/>
    <col min="2569" max="2569" width="15.453125" style="7" customWidth="1"/>
    <col min="2570" max="2570" width="15.54296875" style="7" customWidth="1"/>
    <col min="2571" max="2571" width="14.54296875" style="7" customWidth="1"/>
    <col min="2572" max="2573" width="14" style="7" customWidth="1"/>
    <col min="2574" max="2574" width="14.54296875" style="7" customWidth="1"/>
    <col min="2575" max="2575" width="14.26953125" style="7" customWidth="1"/>
    <col min="2576" max="2576" width="16" style="7" customWidth="1"/>
    <col min="2577" max="2817" width="9" style="7"/>
    <col min="2818" max="2818" width="3.7265625" style="7" customWidth="1"/>
    <col min="2819" max="2819" width="13.26953125" style="7" customWidth="1"/>
    <col min="2820" max="2820" width="45.1796875" style="7" customWidth="1"/>
    <col min="2821" max="2821" width="3.81640625" style="7" customWidth="1"/>
    <col min="2822" max="2822" width="7.1796875" style="7" customWidth="1"/>
    <col min="2823" max="2823" width="9.26953125" style="7" customWidth="1"/>
    <col min="2824" max="2824" width="10.54296875" style="7" customWidth="1"/>
    <col min="2825" max="2825" width="15.453125" style="7" customWidth="1"/>
    <col min="2826" max="2826" width="15.54296875" style="7" customWidth="1"/>
    <col min="2827" max="2827" width="14.54296875" style="7" customWidth="1"/>
    <col min="2828" max="2829" width="14" style="7" customWidth="1"/>
    <col min="2830" max="2830" width="14.54296875" style="7" customWidth="1"/>
    <col min="2831" max="2831" width="14.26953125" style="7" customWidth="1"/>
    <col min="2832" max="2832" width="16" style="7" customWidth="1"/>
    <col min="2833" max="3073" width="9" style="7"/>
    <col min="3074" max="3074" width="3.7265625" style="7" customWidth="1"/>
    <col min="3075" max="3075" width="13.26953125" style="7" customWidth="1"/>
    <col min="3076" max="3076" width="45.1796875" style="7" customWidth="1"/>
    <col min="3077" max="3077" width="3.81640625" style="7" customWidth="1"/>
    <col min="3078" max="3078" width="7.1796875" style="7" customWidth="1"/>
    <col min="3079" max="3079" width="9.26953125" style="7" customWidth="1"/>
    <col min="3080" max="3080" width="10.54296875" style="7" customWidth="1"/>
    <col min="3081" max="3081" width="15.453125" style="7" customWidth="1"/>
    <col min="3082" max="3082" width="15.54296875" style="7" customWidth="1"/>
    <col min="3083" max="3083" width="14.54296875" style="7" customWidth="1"/>
    <col min="3084" max="3085" width="14" style="7" customWidth="1"/>
    <col min="3086" max="3086" width="14.54296875" style="7" customWidth="1"/>
    <col min="3087" max="3087" width="14.26953125" style="7" customWidth="1"/>
    <col min="3088" max="3088" width="16" style="7" customWidth="1"/>
    <col min="3089" max="3329" width="9" style="7"/>
    <col min="3330" max="3330" width="3.7265625" style="7" customWidth="1"/>
    <col min="3331" max="3331" width="13.26953125" style="7" customWidth="1"/>
    <col min="3332" max="3332" width="45.1796875" style="7" customWidth="1"/>
    <col min="3333" max="3333" width="3.81640625" style="7" customWidth="1"/>
    <col min="3334" max="3334" width="7.1796875" style="7" customWidth="1"/>
    <col min="3335" max="3335" width="9.26953125" style="7" customWidth="1"/>
    <col min="3336" max="3336" width="10.54296875" style="7" customWidth="1"/>
    <col min="3337" max="3337" width="15.453125" style="7" customWidth="1"/>
    <col min="3338" max="3338" width="15.54296875" style="7" customWidth="1"/>
    <col min="3339" max="3339" width="14.54296875" style="7" customWidth="1"/>
    <col min="3340" max="3341" width="14" style="7" customWidth="1"/>
    <col min="3342" max="3342" width="14.54296875" style="7" customWidth="1"/>
    <col min="3343" max="3343" width="14.26953125" style="7" customWidth="1"/>
    <col min="3344" max="3344" width="16" style="7" customWidth="1"/>
    <col min="3345" max="3585" width="9" style="7"/>
    <col min="3586" max="3586" width="3.7265625" style="7" customWidth="1"/>
    <col min="3587" max="3587" width="13.26953125" style="7" customWidth="1"/>
    <col min="3588" max="3588" width="45.1796875" style="7" customWidth="1"/>
    <col min="3589" max="3589" width="3.81640625" style="7" customWidth="1"/>
    <col min="3590" max="3590" width="7.1796875" style="7" customWidth="1"/>
    <col min="3591" max="3591" width="9.26953125" style="7" customWidth="1"/>
    <col min="3592" max="3592" width="10.54296875" style="7" customWidth="1"/>
    <col min="3593" max="3593" width="15.453125" style="7" customWidth="1"/>
    <col min="3594" max="3594" width="15.54296875" style="7" customWidth="1"/>
    <col min="3595" max="3595" width="14.54296875" style="7" customWidth="1"/>
    <col min="3596" max="3597" width="14" style="7" customWidth="1"/>
    <col min="3598" max="3598" width="14.54296875" style="7" customWidth="1"/>
    <col min="3599" max="3599" width="14.26953125" style="7" customWidth="1"/>
    <col min="3600" max="3600" width="16" style="7" customWidth="1"/>
    <col min="3601" max="3841" width="9" style="7"/>
    <col min="3842" max="3842" width="3.7265625" style="7" customWidth="1"/>
    <col min="3843" max="3843" width="13.26953125" style="7" customWidth="1"/>
    <col min="3844" max="3844" width="45.1796875" style="7" customWidth="1"/>
    <col min="3845" max="3845" width="3.81640625" style="7" customWidth="1"/>
    <col min="3846" max="3846" width="7.1796875" style="7" customWidth="1"/>
    <col min="3847" max="3847" width="9.26953125" style="7" customWidth="1"/>
    <col min="3848" max="3848" width="10.54296875" style="7" customWidth="1"/>
    <col min="3849" max="3849" width="15.453125" style="7" customWidth="1"/>
    <col min="3850" max="3850" width="15.54296875" style="7" customWidth="1"/>
    <col min="3851" max="3851" width="14.54296875" style="7" customWidth="1"/>
    <col min="3852" max="3853" width="14" style="7" customWidth="1"/>
    <col min="3854" max="3854" width="14.54296875" style="7" customWidth="1"/>
    <col min="3855" max="3855" width="14.26953125" style="7" customWidth="1"/>
    <col min="3856" max="3856" width="16" style="7" customWidth="1"/>
    <col min="3857" max="4097" width="9" style="7"/>
    <col min="4098" max="4098" width="3.7265625" style="7" customWidth="1"/>
    <col min="4099" max="4099" width="13.26953125" style="7" customWidth="1"/>
    <col min="4100" max="4100" width="45.1796875" style="7" customWidth="1"/>
    <col min="4101" max="4101" width="3.81640625" style="7" customWidth="1"/>
    <col min="4102" max="4102" width="7.1796875" style="7" customWidth="1"/>
    <col min="4103" max="4103" width="9.26953125" style="7" customWidth="1"/>
    <col min="4104" max="4104" width="10.54296875" style="7" customWidth="1"/>
    <col min="4105" max="4105" width="15.453125" style="7" customWidth="1"/>
    <col min="4106" max="4106" width="15.54296875" style="7" customWidth="1"/>
    <col min="4107" max="4107" width="14.54296875" style="7" customWidth="1"/>
    <col min="4108" max="4109" width="14" style="7" customWidth="1"/>
    <col min="4110" max="4110" width="14.54296875" style="7" customWidth="1"/>
    <col min="4111" max="4111" width="14.26953125" style="7" customWidth="1"/>
    <col min="4112" max="4112" width="16" style="7" customWidth="1"/>
    <col min="4113" max="4353" width="9" style="7"/>
    <col min="4354" max="4354" width="3.7265625" style="7" customWidth="1"/>
    <col min="4355" max="4355" width="13.26953125" style="7" customWidth="1"/>
    <col min="4356" max="4356" width="45.1796875" style="7" customWidth="1"/>
    <col min="4357" max="4357" width="3.81640625" style="7" customWidth="1"/>
    <col min="4358" max="4358" width="7.1796875" style="7" customWidth="1"/>
    <col min="4359" max="4359" width="9.26953125" style="7" customWidth="1"/>
    <col min="4360" max="4360" width="10.54296875" style="7" customWidth="1"/>
    <col min="4361" max="4361" width="15.453125" style="7" customWidth="1"/>
    <col min="4362" max="4362" width="15.54296875" style="7" customWidth="1"/>
    <col min="4363" max="4363" width="14.54296875" style="7" customWidth="1"/>
    <col min="4364" max="4365" width="14" style="7" customWidth="1"/>
    <col min="4366" max="4366" width="14.54296875" style="7" customWidth="1"/>
    <col min="4367" max="4367" width="14.26953125" style="7" customWidth="1"/>
    <col min="4368" max="4368" width="16" style="7" customWidth="1"/>
    <col min="4369" max="4609" width="9" style="7"/>
    <col min="4610" max="4610" width="3.7265625" style="7" customWidth="1"/>
    <col min="4611" max="4611" width="13.26953125" style="7" customWidth="1"/>
    <col min="4612" max="4612" width="45.1796875" style="7" customWidth="1"/>
    <col min="4613" max="4613" width="3.81640625" style="7" customWidth="1"/>
    <col min="4614" max="4614" width="7.1796875" style="7" customWidth="1"/>
    <col min="4615" max="4615" width="9.26953125" style="7" customWidth="1"/>
    <col min="4616" max="4616" width="10.54296875" style="7" customWidth="1"/>
    <col min="4617" max="4617" width="15.453125" style="7" customWidth="1"/>
    <col min="4618" max="4618" width="15.54296875" style="7" customWidth="1"/>
    <col min="4619" max="4619" width="14.54296875" style="7" customWidth="1"/>
    <col min="4620" max="4621" width="14" style="7" customWidth="1"/>
    <col min="4622" max="4622" width="14.54296875" style="7" customWidth="1"/>
    <col min="4623" max="4623" width="14.26953125" style="7" customWidth="1"/>
    <col min="4624" max="4624" width="16" style="7" customWidth="1"/>
    <col min="4625" max="4865" width="9" style="7"/>
    <col min="4866" max="4866" width="3.7265625" style="7" customWidth="1"/>
    <col min="4867" max="4867" width="13.26953125" style="7" customWidth="1"/>
    <col min="4868" max="4868" width="45.1796875" style="7" customWidth="1"/>
    <col min="4869" max="4869" width="3.81640625" style="7" customWidth="1"/>
    <col min="4870" max="4870" width="7.1796875" style="7" customWidth="1"/>
    <col min="4871" max="4871" width="9.26953125" style="7" customWidth="1"/>
    <col min="4872" max="4872" width="10.54296875" style="7" customWidth="1"/>
    <col min="4873" max="4873" width="15.453125" style="7" customWidth="1"/>
    <col min="4874" max="4874" width="15.54296875" style="7" customWidth="1"/>
    <col min="4875" max="4875" width="14.54296875" style="7" customWidth="1"/>
    <col min="4876" max="4877" width="14" style="7" customWidth="1"/>
    <col min="4878" max="4878" width="14.54296875" style="7" customWidth="1"/>
    <col min="4879" max="4879" width="14.26953125" style="7" customWidth="1"/>
    <col min="4880" max="4880" width="16" style="7" customWidth="1"/>
    <col min="4881" max="5121" width="9" style="7"/>
    <col min="5122" max="5122" width="3.7265625" style="7" customWidth="1"/>
    <col min="5123" max="5123" width="13.26953125" style="7" customWidth="1"/>
    <col min="5124" max="5124" width="45.1796875" style="7" customWidth="1"/>
    <col min="5125" max="5125" width="3.81640625" style="7" customWidth="1"/>
    <col min="5126" max="5126" width="7.1796875" style="7" customWidth="1"/>
    <col min="5127" max="5127" width="9.26953125" style="7" customWidth="1"/>
    <col min="5128" max="5128" width="10.54296875" style="7" customWidth="1"/>
    <col min="5129" max="5129" width="15.453125" style="7" customWidth="1"/>
    <col min="5130" max="5130" width="15.54296875" style="7" customWidth="1"/>
    <col min="5131" max="5131" width="14.54296875" style="7" customWidth="1"/>
    <col min="5132" max="5133" width="14" style="7" customWidth="1"/>
    <col min="5134" max="5134" width="14.54296875" style="7" customWidth="1"/>
    <col min="5135" max="5135" width="14.26953125" style="7" customWidth="1"/>
    <col min="5136" max="5136" width="16" style="7" customWidth="1"/>
    <col min="5137" max="5377" width="9" style="7"/>
    <col min="5378" max="5378" width="3.7265625" style="7" customWidth="1"/>
    <col min="5379" max="5379" width="13.26953125" style="7" customWidth="1"/>
    <col min="5380" max="5380" width="45.1796875" style="7" customWidth="1"/>
    <col min="5381" max="5381" width="3.81640625" style="7" customWidth="1"/>
    <col min="5382" max="5382" width="7.1796875" style="7" customWidth="1"/>
    <col min="5383" max="5383" width="9.26953125" style="7" customWidth="1"/>
    <col min="5384" max="5384" width="10.54296875" style="7" customWidth="1"/>
    <col min="5385" max="5385" width="15.453125" style="7" customWidth="1"/>
    <col min="5386" max="5386" width="15.54296875" style="7" customWidth="1"/>
    <col min="5387" max="5387" width="14.54296875" style="7" customWidth="1"/>
    <col min="5388" max="5389" width="14" style="7" customWidth="1"/>
    <col min="5390" max="5390" width="14.54296875" style="7" customWidth="1"/>
    <col min="5391" max="5391" width="14.26953125" style="7" customWidth="1"/>
    <col min="5392" max="5392" width="16" style="7" customWidth="1"/>
    <col min="5393" max="5633" width="9" style="7"/>
    <col min="5634" max="5634" width="3.7265625" style="7" customWidth="1"/>
    <col min="5635" max="5635" width="13.26953125" style="7" customWidth="1"/>
    <col min="5636" max="5636" width="45.1796875" style="7" customWidth="1"/>
    <col min="5637" max="5637" width="3.81640625" style="7" customWidth="1"/>
    <col min="5638" max="5638" width="7.1796875" style="7" customWidth="1"/>
    <col min="5639" max="5639" width="9.26953125" style="7" customWidth="1"/>
    <col min="5640" max="5640" width="10.54296875" style="7" customWidth="1"/>
    <col min="5641" max="5641" width="15.453125" style="7" customWidth="1"/>
    <col min="5642" max="5642" width="15.54296875" style="7" customWidth="1"/>
    <col min="5643" max="5643" width="14.54296875" style="7" customWidth="1"/>
    <col min="5644" max="5645" width="14" style="7" customWidth="1"/>
    <col min="5646" max="5646" width="14.54296875" style="7" customWidth="1"/>
    <col min="5647" max="5647" width="14.26953125" style="7" customWidth="1"/>
    <col min="5648" max="5648" width="16" style="7" customWidth="1"/>
    <col min="5649" max="5889" width="9" style="7"/>
    <col min="5890" max="5890" width="3.7265625" style="7" customWidth="1"/>
    <col min="5891" max="5891" width="13.26953125" style="7" customWidth="1"/>
    <col min="5892" max="5892" width="45.1796875" style="7" customWidth="1"/>
    <col min="5893" max="5893" width="3.81640625" style="7" customWidth="1"/>
    <col min="5894" max="5894" width="7.1796875" style="7" customWidth="1"/>
    <col min="5895" max="5895" width="9.26953125" style="7" customWidth="1"/>
    <col min="5896" max="5896" width="10.54296875" style="7" customWidth="1"/>
    <col min="5897" max="5897" width="15.453125" style="7" customWidth="1"/>
    <col min="5898" max="5898" width="15.54296875" style="7" customWidth="1"/>
    <col min="5899" max="5899" width="14.54296875" style="7" customWidth="1"/>
    <col min="5900" max="5901" width="14" style="7" customWidth="1"/>
    <col min="5902" max="5902" width="14.54296875" style="7" customWidth="1"/>
    <col min="5903" max="5903" width="14.26953125" style="7" customWidth="1"/>
    <col min="5904" max="5904" width="16" style="7" customWidth="1"/>
    <col min="5905" max="6145" width="9" style="7"/>
    <col min="6146" max="6146" width="3.7265625" style="7" customWidth="1"/>
    <col min="6147" max="6147" width="13.26953125" style="7" customWidth="1"/>
    <col min="6148" max="6148" width="45.1796875" style="7" customWidth="1"/>
    <col min="6149" max="6149" width="3.81640625" style="7" customWidth="1"/>
    <col min="6150" max="6150" width="7.1796875" style="7" customWidth="1"/>
    <col min="6151" max="6151" width="9.26953125" style="7" customWidth="1"/>
    <col min="6152" max="6152" width="10.54296875" style="7" customWidth="1"/>
    <col min="6153" max="6153" width="15.453125" style="7" customWidth="1"/>
    <col min="6154" max="6154" width="15.54296875" style="7" customWidth="1"/>
    <col min="6155" max="6155" width="14.54296875" style="7" customWidth="1"/>
    <col min="6156" max="6157" width="14" style="7" customWidth="1"/>
    <col min="6158" max="6158" width="14.54296875" style="7" customWidth="1"/>
    <col min="6159" max="6159" width="14.26953125" style="7" customWidth="1"/>
    <col min="6160" max="6160" width="16" style="7" customWidth="1"/>
    <col min="6161" max="6401" width="9" style="7"/>
    <col min="6402" max="6402" width="3.7265625" style="7" customWidth="1"/>
    <col min="6403" max="6403" width="13.26953125" style="7" customWidth="1"/>
    <col min="6404" max="6404" width="45.1796875" style="7" customWidth="1"/>
    <col min="6405" max="6405" width="3.81640625" style="7" customWidth="1"/>
    <col min="6406" max="6406" width="7.1796875" style="7" customWidth="1"/>
    <col min="6407" max="6407" width="9.26953125" style="7" customWidth="1"/>
    <col min="6408" max="6408" width="10.54296875" style="7" customWidth="1"/>
    <col min="6409" max="6409" width="15.453125" style="7" customWidth="1"/>
    <col min="6410" max="6410" width="15.54296875" style="7" customWidth="1"/>
    <col min="6411" max="6411" width="14.54296875" style="7" customWidth="1"/>
    <col min="6412" max="6413" width="14" style="7" customWidth="1"/>
    <col min="6414" max="6414" width="14.54296875" style="7" customWidth="1"/>
    <col min="6415" max="6415" width="14.26953125" style="7" customWidth="1"/>
    <col min="6416" max="6416" width="16" style="7" customWidth="1"/>
    <col min="6417" max="6657" width="9" style="7"/>
    <col min="6658" max="6658" width="3.7265625" style="7" customWidth="1"/>
    <col min="6659" max="6659" width="13.26953125" style="7" customWidth="1"/>
    <col min="6660" max="6660" width="45.1796875" style="7" customWidth="1"/>
    <col min="6661" max="6661" width="3.81640625" style="7" customWidth="1"/>
    <col min="6662" max="6662" width="7.1796875" style="7" customWidth="1"/>
    <col min="6663" max="6663" width="9.26953125" style="7" customWidth="1"/>
    <col min="6664" max="6664" width="10.54296875" style="7" customWidth="1"/>
    <col min="6665" max="6665" width="15.453125" style="7" customWidth="1"/>
    <col min="6666" max="6666" width="15.54296875" style="7" customWidth="1"/>
    <col min="6667" max="6667" width="14.54296875" style="7" customWidth="1"/>
    <col min="6668" max="6669" width="14" style="7" customWidth="1"/>
    <col min="6670" max="6670" width="14.54296875" style="7" customWidth="1"/>
    <col min="6671" max="6671" width="14.26953125" style="7" customWidth="1"/>
    <col min="6672" max="6672" width="16" style="7" customWidth="1"/>
    <col min="6673" max="6913" width="9" style="7"/>
    <col min="6914" max="6914" width="3.7265625" style="7" customWidth="1"/>
    <col min="6915" max="6915" width="13.26953125" style="7" customWidth="1"/>
    <col min="6916" max="6916" width="45.1796875" style="7" customWidth="1"/>
    <col min="6917" max="6917" width="3.81640625" style="7" customWidth="1"/>
    <col min="6918" max="6918" width="7.1796875" style="7" customWidth="1"/>
    <col min="6919" max="6919" width="9.26953125" style="7" customWidth="1"/>
    <col min="6920" max="6920" width="10.54296875" style="7" customWidth="1"/>
    <col min="6921" max="6921" width="15.453125" style="7" customWidth="1"/>
    <col min="6922" max="6922" width="15.54296875" style="7" customWidth="1"/>
    <col min="6923" max="6923" width="14.54296875" style="7" customWidth="1"/>
    <col min="6924" max="6925" width="14" style="7" customWidth="1"/>
    <col min="6926" max="6926" width="14.54296875" style="7" customWidth="1"/>
    <col min="6927" max="6927" width="14.26953125" style="7" customWidth="1"/>
    <col min="6928" max="6928" width="16" style="7" customWidth="1"/>
    <col min="6929" max="7169" width="9" style="7"/>
    <col min="7170" max="7170" width="3.7265625" style="7" customWidth="1"/>
    <col min="7171" max="7171" width="13.26953125" style="7" customWidth="1"/>
    <col min="7172" max="7172" width="45.1796875" style="7" customWidth="1"/>
    <col min="7173" max="7173" width="3.81640625" style="7" customWidth="1"/>
    <col min="7174" max="7174" width="7.1796875" style="7" customWidth="1"/>
    <col min="7175" max="7175" width="9.26953125" style="7" customWidth="1"/>
    <col min="7176" max="7176" width="10.54296875" style="7" customWidth="1"/>
    <col min="7177" max="7177" width="15.453125" style="7" customWidth="1"/>
    <col min="7178" max="7178" width="15.54296875" style="7" customWidth="1"/>
    <col min="7179" max="7179" width="14.54296875" style="7" customWidth="1"/>
    <col min="7180" max="7181" width="14" style="7" customWidth="1"/>
    <col min="7182" max="7182" width="14.54296875" style="7" customWidth="1"/>
    <col min="7183" max="7183" width="14.26953125" style="7" customWidth="1"/>
    <col min="7184" max="7184" width="16" style="7" customWidth="1"/>
    <col min="7185" max="7425" width="9" style="7"/>
    <col min="7426" max="7426" width="3.7265625" style="7" customWidth="1"/>
    <col min="7427" max="7427" width="13.26953125" style="7" customWidth="1"/>
    <col min="7428" max="7428" width="45.1796875" style="7" customWidth="1"/>
    <col min="7429" max="7429" width="3.81640625" style="7" customWidth="1"/>
    <col min="7430" max="7430" width="7.1796875" style="7" customWidth="1"/>
    <col min="7431" max="7431" width="9.26953125" style="7" customWidth="1"/>
    <col min="7432" max="7432" width="10.54296875" style="7" customWidth="1"/>
    <col min="7433" max="7433" width="15.453125" style="7" customWidth="1"/>
    <col min="7434" max="7434" width="15.54296875" style="7" customWidth="1"/>
    <col min="7435" max="7435" width="14.54296875" style="7" customWidth="1"/>
    <col min="7436" max="7437" width="14" style="7" customWidth="1"/>
    <col min="7438" max="7438" width="14.54296875" style="7" customWidth="1"/>
    <col min="7439" max="7439" width="14.26953125" style="7" customWidth="1"/>
    <col min="7440" max="7440" width="16" style="7" customWidth="1"/>
    <col min="7441" max="7681" width="9" style="7"/>
    <col min="7682" max="7682" width="3.7265625" style="7" customWidth="1"/>
    <col min="7683" max="7683" width="13.26953125" style="7" customWidth="1"/>
    <col min="7684" max="7684" width="45.1796875" style="7" customWidth="1"/>
    <col min="7685" max="7685" width="3.81640625" style="7" customWidth="1"/>
    <col min="7686" max="7686" width="7.1796875" style="7" customWidth="1"/>
    <col min="7687" max="7687" width="9.26953125" style="7" customWidth="1"/>
    <col min="7688" max="7688" width="10.54296875" style="7" customWidth="1"/>
    <col min="7689" max="7689" width="15.453125" style="7" customWidth="1"/>
    <col min="7690" max="7690" width="15.54296875" style="7" customWidth="1"/>
    <col min="7691" max="7691" width="14.54296875" style="7" customWidth="1"/>
    <col min="7692" max="7693" width="14" style="7" customWidth="1"/>
    <col min="7694" max="7694" width="14.54296875" style="7" customWidth="1"/>
    <col min="7695" max="7695" width="14.26953125" style="7" customWidth="1"/>
    <col min="7696" max="7696" width="16" style="7" customWidth="1"/>
    <col min="7697" max="7937" width="9" style="7"/>
    <col min="7938" max="7938" width="3.7265625" style="7" customWidth="1"/>
    <col min="7939" max="7939" width="13.26953125" style="7" customWidth="1"/>
    <col min="7940" max="7940" width="45.1796875" style="7" customWidth="1"/>
    <col min="7941" max="7941" width="3.81640625" style="7" customWidth="1"/>
    <col min="7942" max="7942" width="7.1796875" style="7" customWidth="1"/>
    <col min="7943" max="7943" width="9.26953125" style="7" customWidth="1"/>
    <col min="7944" max="7944" width="10.54296875" style="7" customWidth="1"/>
    <col min="7945" max="7945" width="15.453125" style="7" customWidth="1"/>
    <col min="7946" max="7946" width="15.54296875" style="7" customWidth="1"/>
    <col min="7947" max="7947" width="14.54296875" style="7" customWidth="1"/>
    <col min="7948" max="7949" width="14" style="7" customWidth="1"/>
    <col min="7950" max="7950" width="14.54296875" style="7" customWidth="1"/>
    <col min="7951" max="7951" width="14.26953125" style="7" customWidth="1"/>
    <col min="7952" max="7952" width="16" style="7" customWidth="1"/>
    <col min="7953" max="8193" width="9" style="7"/>
    <col min="8194" max="8194" width="3.7265625" style="7" customWidth="1"/>
    <col min="8195" max="8195" width="13.26953125" style="7" customWidth="1"/>
    <col min="8196" max="8196" width="45.1796875" style="7" customWidth="1"/>
    <col min="8197" max="8197" width="3.81640625" style="7" customWidth="1"/>
    <col min="8198" max="8198" width="7.1796875" style="7" customWidth="1"/>
    <col min="8199" max="8199" width="9.26953125" style="7" customWidth="1"/>
    <col min="8200" max="8200" width="10.54296875" style="7" customWidth="1"/>
    <col min="8201" max="8201" width="15.453125" style="7" customWidth="1"/>
    <col min="8202" max="8202" width="15.54296875" style="7" customWidth="1"/>
    <col min="8203" max="8203" width="14.54296875" style="7" customWidth="1"/>
    <col min="8204" max="8205" width="14" style="7" customWidth="1"/>
    <col min="8206" max="8206" width="14.54296875" style="7" customWidth="1"/>
    <col min="8207" max="8207" width="14.26953125" style="7" customWidth="1"/>
    <col min="8208" max="8208" width="16" style="7" customWidth="1"/>
    <col min="8209" max="8449" width="9" style="7"/>
    <col min="8450" max="8450" width="3.7265625" style="7" customWidth="1"/>
    <col min="8451" max="8451" width="13.26953125" style="7" customWidth="1"/>
    <col min="8452" max="8452" width="45.1796875" style="7" customWidth="1"/>
    <col min="8453" max="8453" width="3.81640625" style="7" customWidth="1"/>
    <col min="8454" max="8454" width="7.1796875" style="7" customWidth="1"/>
    <col min="8455" max="8455" width="9.26953125" style="7" customWidth="1"/>
    <col min="8456" max="8456" width="10.54296875" style="7" customWidth="1"/>
    <col min="8457" max="8457" width="15.453125" style="7" customWidth="1"/>
    <col min="8458" max="8458" width="15.54296875" style="7" customWidth="1"/>
    <col min="8459" max="8459" width="14.54296875" style="7" customWidth="1"/>
    <col min="8460" max="8461" width="14" style="7" customWidth="1"/>
    <col min="8462" max="8462" width="14.54296875" style="7" customWidth="1"/>
    <col min="8463" max="8463" width="14.26953125" style="7" customWidth="1"/>
    <col min="8464" max="8464" width="16" style="7" customWidth="1"/>
    <col min="8465" max="8705" width="9" style="7"/>
    <col min="8706" max="8706" width="3.7265625" style="7" customWidth="1"/>
    <col min="8707" max="8707" width="13.26953125" style="7" customWidth="1"/>
    <col min="8708" max="8708" width="45.1796875" style="7" customWidth="1"/>
    <col min="8709" max="8709" width="3.81640625" style="7" customWidth="1"/>
    <col min="8710" max="8710" width="7.1796875" style="7" customWidth="1"/>
    <col min="8711" max="8711" width="9.26953125" style="7" customWidth="1"/>
    <col min="8712" max="8712" width="10.54296875" style="7" customWidth="1"/>
    <col min="8713" max="8713" width="15.453125" style="7" customWidth="1"/>
    <col min="8714" max="8714" width="15.54296875" style="7" customWidth="1"/>
    <col min="8715" max="8715" width="14.54296875" style="7" customWidth="1"/>
    <col min="8716" max="8717" width="14" style="7" customWidth="1"/>
    <col min="8718" max="8718" width="14.54296875" style="7" customWidth="1"/>
    <col min="8719" max="8719" width="14.26953125" style="7" customWidth="1"/>
    <col min="8720" max="8720" width="16" style="7" customWidth="1"/>
    <col min="8721" max="8961" width="9" style="7"/>
    <col min="8962" max="8962" width="3.7265625" style="7" customWidth="1"/>
    <col min="8963" max="8963" width="13.26953125" style="7" customWidth="1"/>
    <col min="8964" max="8964" width="45.1796875" style="7" customWidth="1"/>
    <col min="8965" max="8965" width="3.81640625" style="7" customWidth="1"/>
    <col min="8966" max="8966" width="7.1796875" style="7" customWidth="1"/>
    <col min="8967" max="8967" width="9.26953125" style="7" customWidth="1"/>
    <col min="8968" max="8968" width="10.54296875" style="7" customWidth="1"/>
    <col min="8969" max="8969" width="15.453125" style="7" customWidth="1"/>
    <col min="8970" max="8970" width="15.54296875" style="7" customWidth="1"/>
    <col min="8971" max="8971" width="14.54296875" style="7" customWidth="1"/>
    <col min="8972" max="8973" width="14" style="7" customWidth="1"/>
    <col min="8974" max="8974" width="14.54296875" style="7" customWidth="1"/>
    <col min="8975" max="8975" width="14.26953125" style="7" customWidth="1"/>
    <col min="8976" max="8976" width="16" style="7" customWidth="1"/>
    <col min="8977" max="9217" width="9" style="7"/>
    <col min="9218" max="9218" width="3.7265625" style="7" customWidth="1"/>
    <col min="9219" max="9219" width="13.26953125" style="7" customWidth="1"/>
    <col min="9220" max="9220" width="45.1796875" style="7" customWidth="1"/>
    <col min="9221" max="9221" width="3.81640625" style="7" customWidth="1"/>
    <col min="9222" max="9222" width="7.1796875" style="7" customWidth="1"/>
    <col min="9223" max="9223" width="9.26953125" style="7" customWidth="1"/>
    <col min="9224" max="9224" width="10.54296875" style="7" customWidth="1"/>
    <col min="9225" max="9225" width="15.453125" style="7" customWidth="1"/>
    <col min="9226" max="9226" width="15.54296875" style="7" customWidth="1"/>
    <col min="9227" max="9227" width="14.54296875" style="7" customWidth="1"/>
    <col min="9228" max="9229" width="14" style="7" customWidth="1"/>
    <col min="9230" max="9230" width="14.54296875" style="7" customWidth="1"/>
    <col min="9231" max="9231" width="14.26953125" style="7" customWidth="1"/>
    <col min="9232" max="9232" width="16" style="7" customWidth="1"/>
    <col min="9233" max="9473" width="9" style="7"/>
    <col min="9474" max="9474" width="3.7265625" style="7" customWidth="1"/>
    <col min="9475" max="9475" width="13.26953125" style="7" customWidth="1"/>
    <col min="9476" max="9476" width="45.1796875" style="7" customWidth="1"/>
    <col min="9477" max="9477" width="3.81640625" style="7" customWidth="1"/>
    <col min="9478" max="9478" width="7.1796875" style="7" customWidth="1"/>
    <col min="9479" max="9479" width="9.26953125" style="7" customWidth="1"/>
    <col min="9480" max="9480" width="10.54296875" style="7" customWidth="1"/>
    <col min="9481" max="9481" width="15.453125" style="7" customWidth="1"/>
    <col min="9482" max="9482" width="15.54296875" style="7" customWidth="1"/>
    <col min="9483" max="9483" width="14.54296875" style="7" customWidth="1"/>
    <col min="9484" max="9485" width="14" style="7" customWidth="1"/>
    <col min="9486" max="9486" width="14.54296875" style="7" customWidth="1"/>
    <col min="9487" max="9487" width="14.26953125" style="7" customWidth="1"/>
    <col min="9488" max="9488" width="16" style="7" customWidth="1"/>
    <col min="9489" max="9729" width="9" style="7"/>
    <col min="9730" max="9730" width="3.7265625" style="7" customWidth="1"/>
    <col min="9731" max="9731" width="13.26953125" style="7" customWidth="1"/>
    <col min="9732" max="9732" width="45.1796875" style="7" customWidth="1"/>
    <col min="9733" max="9733" width="3.81640625" style="7" customWidth="1"/>
    <col min="9734" max="9734" width="7.1796875" style="7" customWidth="1"/>
    <col min="9735" max="9735" width="9.26953125" style="7" customWidth="1"/>
    <col min="9736" max="9736" width="10.54296875" style="7" customWidth="1"/>
    <col min="9737" max="9737" width="15.453125" style="7" customWidth="1"/>
    <col min="9738" max="9738" width="15.54296875" style="7" customWidth="1"/>
    <col min="9739" max="9739" width="14.54296875" style="7" customWidth="1"/>
    <col min="9740" max="9741" width="14" style="7" customWidth="1"/>
    <col min="9742" max="9742" width="14.54296875" style="7" customWidth="1"/>
    <col min="9743" max="9743" width="14.26953125" style="7" customWidth="1"/>
    <col min="9744" max="9744" width="16" style="7" customWidth="1"/>
    <col min="9745" max="9985" width="9" style="7"/>
    <col min="9986" max="9986" width="3.7265625" style="7" customWidth="1"/>
    <col min="9987" max="9987" width="13.26953125" style="7" customWidth="1"/>
    <col min="9988" max="9988" width="45.1796875" style="7" customWidth="1"/>
    <col min="9989" max="9989" width="3.81640625" style="7" customWidth="1"/>
    <col min="9990" max="9990" width="7.1796875" style="7" customWidth="1"/>
    <col min="9991" max="9991" width="9.26953125" style="7" customWidth="1"/>
    <col min="9992" max="9992" width="10.54296875" style="7" customWidth="1"/>
    <col min="9993" max="9993" width="15.453125" style="7" customWidth="1"/>
    <col min="9994" max="9994" width="15.54296875" style="7" customWidth="1"/>
    <col min="9995" max="9995" width="14.54296875" style="7" customWidth="1"/>
    <col min="9996" max="9997" width="14" style="7" customWidth="1"/>
    <col min="9998" max="9998" width="14.54296875" style="7" customWidth="1"/>
    <col min="9999" max="9999" width="14.26953125" style="7" customWidth="1"/>
    <col min="10000" max="10000" width="16" style="7" customWidth="1"/>
    <col min="10001" max="10241" width="9" style="7"/>
    <col min="10242" max="10242" width="3.7265625" style="7" customWidth="1"/>
    <col min="10243" max="10243" width="13.26953125" style="7" customWidth="1"/>
    <col min="10244" max="10244" width="45.1796875" style="7" customWidth="1"/>
    <col min="10245" max="10245" width="3.81640625" style="7" customWidth="1"/>
    <col min="10246" max="10246" width="7.1796875" style="7" customWidth="1"/>
    <col min="10247" max="10247" width="9.26953125" style="7" customWidth="1"/>
    <col min="10248" max="10248" width="10.54296875" style="7" customWidth="1"/>
    <col min="10249" max="10249" width="15.453125" style="7" customWidth="1"/>
    <col min="10250" max="10250" width="15.54296875" style="7" customWidth="1"/>
    <col min="10251" max="10251" width="14.54296875" style="7" customWidth="1"/>
    <col min="10252" max="10253" width="14" style="7" customWidth="1"/>
    <col min="10254" max="10254" width="14.54296875" style="7" customWidth="1"/>
    <col min="10255" max="10255" width="14.26953125" style="7" customWidth="1"/>
    <col min="10256" max="10256" width="16" style="7" customWidth="1"/>
    <col min="10257" max="10497" width="9" style="7"/>
    <col min="10498" max="10498" width="3.7265625" style="7" customWidth="1"/>
    <col min="10499" max="10499" width="13.26953125" style="7" customWidth="1"/>
    <col min="10500" max="10500" width="45.1796875" style="7" customWidth="1"/>
    <col min="10501" max="10501" width="3.81640625" style="7" customWidth="1"/>
    <col min="10502" max="10502" width="7.1796875" style="7" customWidth="1"/>
    <col min="10503" max="10503" width="9.26953125" style="7" customWidth="1"/>
    <col min="10504" max="10504" width="10.54296875" style="7" customWidth="1"/>
    <col min="10505" max="10505" width="15.453125" style="7" customWidth="1"/>
    <col min="10506" max="10506" width="15.54296875" style="7" customWidth="1"/>
    <col min="10507" max="10507" width="14.54296875" style="7" customWidth="1"/>
    <col min="10508" max="10509" width="14" style="7" customWidth="1"/>
    <col min="10510" max="10510" width="14.54296875" style="7" customWidth="1"/>
    <col min="10511" max="10511" width="14.26953125" style="7" customWidth="1"/>
    <col min="10512" max="10512" width="16" style="7" customWidth="1"/>
    <col min="10513" max="10753" width="9" style="7"/>
    <col min="10754" max="10754" width="3.7265625" style="7" customWidth="1"/>
    <col min="10755" max="10755" width="13.26953125" style="7" customWidth="1"/>
    <col min="10756" max="10756" width="45.1796875" style="7" customWidth="1"/>
    <col min="10757" max="10757" width="3.81640625" style="7" customWidth="1"/>
    <col min="10758" max="10758" width="7.1796875" style="7" customWidth="1"/>
    <col min="10759" max="10759" width="9.26953125" style="7" customWidth="1"/>
    <col min="10760" max="10760" width="10.54296875" style="7" customWidth="1"/>
    <col min="10761" max="10761" width="15.453125" style="7" customWidth="1"/>
    <col min="10762" max="10762" width="15.54296875" style="7" customWidth="1"/>
    <col min="10763" max="10763" width="14.54296875" style="7" customWidth="1"/>
    <col min="10764" max="10765" width="14" style="7" customWidth="1"/>
    <col min="10766" max="10766" width="14.54296875" style="7" customWidth="1"/>
    <col min="10767" max="10767" width="14.26953125" style="7" customWidth="1"/>
    <col min="10768" max="10768" width="16" style="7" customWidth="1"/>
    <col min="10769" max="11009" width="9" style="7"/>
    <col min="11010" max="11010" width="3.7265625" style="7" customWidth="1"/>
    <col min="11011" max="11011" width="13.26953125" style="7" customWidth="1"/>
    <col min="11012" max="11012" width="45.1796875" style="7" customWidth="1"/>
    <col min="11013" max="11013" width="3.81640625" style="7" customWidth="1"/>
    <col min="11014" max="11014" width="7.1796875" style="7" customWidth="1"/>
    <col min="11015" max="11015" width="9.26953125" style="7" customWidth="1"/>
    <col min="11016" max="11016" width="10.54296875" style="7" customWidth="1"/>
    <col min="11017" max="11017" width="15.453125" style="7" customWidth="1"/>
    <col min="11018" max="11018" width="15.54296875" style="7" customWidth="1"/>
    <col min="11019" max="11019" width="14.54296875" style="7" customWidth="1"/>
    <col min="11020" max="11021" width="14" style="7" customWidth="1"/>
    <col min="11022" max="11022" width="14.54296875" style="7" customWidth="1"/>
    <col min="11023" max="11023" width="14.26953125" style="7" customWidth="1"/>
    <col min="11024" max="11024" width="16" style="7" customWidth="1"/>
    <col min="11025" max="11265" width="9" style="7"/>
    <col min="11266" max="11266" width="3.7265625" style="7" customWidth="1"/>
    <col min="11267" max="11267" width="13.26953125" style="7" customWidth="1"/>
    <col min="11268" max="11268" width="45.1796875" style="7" customWidth="1"/>
    <col min="11269" max="11269" width="3.81640625" style="7" customWidth="1"/>
    <col min="11270" max="11270" width="7.1796875" style="7" customWidth="1"/>
    <col min="11271" max="11271" width="9.26953125" style="7" customWidth="1"/>
    <col min="11272" max="11272" width="10.54296875" style="7" customWidth="1"/>
    <col min="11273" max="11273" width="15.453125" style="7" customWidth="1"/>
    <col min="11274" max="11274" width="15.54296875" style="7" customWidth="1"/>
    <col min="11275" max="11275" width="14.54296875" style="7" customWidth="1"/>
    <col min="11276" max="11277" width="14" style="7" customWidth="1"/>
    <col min="11278" max="11278" width="14.54296875" style="7" customWidth="1"/>
    <col min="11279" max="11279" width="14.26953125" style="7" customWidth="1"/>
    <col min="11280" max="11280" width="16" style="7" customWidth="1"/>
    <col min="11281" max="11521" width="9" style="7"/>
    <col min="11522" max="11522" width="3.7265625" style="7" customWidth="1"/>
    <col min="11523" max="11523" width="13.26953125" style="7" customWidth="1"/>
    <col min="11524" max="11524" width="45.1796875" style="7" customWidth="1"/>
    <col min="11525" max="11525" width="3.81640625" style="7" customWidth="1"/>
    <col min="11526" max="11526" width="7.1796875" style="7" customWidth="1"/>
    <col min="11527" max="11527" width="9.26953125" style="7" customWidth="1"/>
    <col min="11528" max="11528" width="10.54296875" style="7" customWidth="1"/>
    <col min="11529" max="11529" width="15.453125" style="7" customWidth="1"/>
    <col min="11530" max="11530" width="15.54296875" style="7" customWidth="1"/>
    <col min="11531" max="11531" width="14.54296875" style="7" customWidth="1"/>
    <col min="11532" max="11533" width="14" style="7" customWidth="1"/>
    <col min="11534" max="11534" width="14.54296875" style="7" customWidth="1"/>
    <col min="11535" max="11535" width="14.26953125" style="7" customWidth="1"/>
    <col min="11536" max="11536" width="16" style="7" customWidth="1"/>
    <col min="11537" max="11777" width="9" style="7"/>
    <col min="11778" max="11778" width="3.7265625" style="7" customWidth="1"/>
    <col min="11779" max="11779" width="13.26953125" style="7" customWidth="1"/>
    <col min="11780" max="11780" width="45.1796875" style="7" customWidth="1"/>
    <col min="11781" max="11781" width="3.81640625" style="7" customWidth="1"/>
    <col min="11782" max="11782" width="7.1796875" style="7" customWidth="1"/>
    <col min="11783" max="11783" width="9.26953125" style="7" customWidth="1"/>
    <col min="11784" max="11784" width="10.54296875" style="7" customWidth="1"/>
    <col min="11785" max="11785" width="15.453125" style="7" customWidth="1"/>
    <col min="11786" max="11786" width="15.54296875" style="7" customWidth="1"/>
    <col min="11787" max="11787" width="14.54296875" style="7" customWidth="1"/>
    <col min="11788" max="11789" width="14" style="7" customWidth="1"/>
    <col min="11790" max="11790" width="14.54296875" style="7" customWidth="1"/>
    <col min="11791" max="11791" width="14.26953125" style="7" customWidth="1"/>
    <col min="11792" max="11792" width="16" style="7" customWidth="1"/>
    <col min="11793" max="12033" width="9" style="7"/>
    <col min="12034" max="12034" width="3.7265625" style="7" customWidth="1"/>
    <col min="12035" max="12035" width="13.26953125" style="7" customWidth="1"/>
    <col min="12036" max="12036" width="45.1796875" style="7" customWidth="1"/>
    <col min="12037" max="12037" width="3.81640625" style="7" customWidth="1"/>
    <col min="12038" max="12038" width="7.1796875" style="7" customWidth="1"/>
    <col min="12039" max="12039" width="9.26953125" style="7" customWidth="1"/>
    <col min="12040" max="12040" width="10.54296875" style="7" customWidth="1"/>
    <col min="12041" max="12041" width="15.453125" style="7" customWidth="1"/>
    <col min="12042" max="12042" width="15.54296875" style="7" customWidth="1"/>
    <col min="12043" max="12043" width="14.54296875" style="7" customWidth="1"/>
    <col min="12044" max="12045" width="14" style="7" customWidth="1"/>
    <col min="12046" max="12046" width="14.54296875" style="7" customWidth="1"/>
    <col min="12047" max="12047" width="14.26953125" style="7" customWidth="1"/>
    <col min="12048" max="12048" width="16" style="7" customWidth="1"/>
    <col min="12049" max="12289" width="9" style="7"/>
    <col min="12290" max="12290" width="3.7265625" style="7" customWidth="1"/>
    <col min="12291" max="12291" width="13.26953125" style="7" customWidth="1"/>
    <col min="12292" max="12292" width="45.1796875" style="7" customWidth="1"/>
    <col min="12293" max="12293" width="3.81640625" style="7" customWidth="1"/>
    <col min="12294" max="12294" width="7.1796875" style="7" customWidth="1"/>
    <col min="12295" max="12295" width="9.26953125" style="7" customWidth="1"/>
    <col min="12296" max="12296" width="10.54296875" style="7" customWidth="1"/>
    <col min="12297" max="12297" width="15.453125" style="7" customWidth="1"/>
    <col min="12298" max="12298" width="15.54296875" style="7" customWidth="1"/>
    <col min="12299" max="12299" width="14.54296875" style="7" customWidth="1"/>
    <col min="12300" max="12301" width="14" style="7" customWidth="1"/>
    <col min="12302" max="12302" width="14.54296875" style="7" customWidth="1"/>
    <col min="12303" max="12303" width="14.26953125" style="7" customWidth="1"/>
    <col min="12304" max="12304" width="16" style="7" customWidth="1"/>
    <col min="12305" max="12545" width="9" style="7"/>
    <col min="12546" max="12546" width="3.7265625" style="7" customWidth="1"/>
    <col min="12547" max="12547" width="13.26953125" style="7" customWidth="1"/>
    <col min="12548" max="12548" width="45.1796875" style="7" customWidth="1"/>
    <col min="12549" max="12549" width="3.81640625" style="7" customWidth="1"/>
    <col min="12550" max="12550" width="7.1796875" style="7" customWidth="1"/>
    <col min="12551" max="12551" width="9.26953125" style="7" customWidth="1"/>
    <col min="12552" max="12552" width="10.54296875" style="7" customWidth="1"/>
    <col min="12553" max="12553" width="15.453125" style="7" customWidth="1"/>
    <col min="12554" max="12554" width="15.54296875" style="7" customWidth="1"/>
    <col min="12555" max="12555" width="14.54296875" style="7" customWidth="1"/>
    <col min="12556" max="12557" width="14" style="7" customWidth="1"/>
    <col min="12558" max="12558" width="14.54296875" style="7" customWidth="1"/>
    <col min="12559" max="12559" width="14.26953125" style="7" customWidth="1"/>
    <col min="12560" max="12560" width="16" style="7" customWidth="1"/>
    <col min="12561" max="12801" width="9" style="7"/>
    <col min="12802" max="12802" width="3.7265625" style="7" customWidth="1"/>
    <col min="12803" max="12803" width="13.26953125" style="7" customWidth="1"/>
    <col min="12804" max="12804" width="45.1796875" style="7" customWidth="1"/>
    <col min="12805" max="12805" width="3.81640625" style="7" customWidth="1"/>
    <col min="12806" max="12806" width="7.1796875" style="7" customWidth="1"/>
    <col min="12807" max="12807" width="9.26953125" style="7" customWidth="1"/>
    <col min="12808" max="12808" width="10.54296875" style="7" customWidth="1"/>
    <col min="12809" max="12809" width="15.453125" style="7" customWidth="1"/>
    <col min="12810" max="12810" width="15.54296875" style="7" customWidth="1"/>
    <col min="12811" max="12811" width="14.54296875" style="7" customWidth="1"/>
    <col min="12812" max="12813" width="14" style="7" customWidth="1"/>
    <col min="12814" max="12814" width="14.54296875" style="7" customWidth="1"/>
    <col min="12815" max="12815" width="14.26953125" style="7" customWidth="1"/>
    <col min="12816" max="12816" width="16" style="7" customWidth="1"/>
    <col min="12817" max="13057" width="9" style="7"/>
    <col min="13058" max="13058" width="3.7265625" style="7" customWidth="1"/>
    <col min="13059" max="13059" width="13.26953125" style="7" customWidth="1"/>
    <col min="13060" max="13060" width="45.1796875" style="7" customWidth="1"/>
    <col min="13061" max="13061" width="3.81640625" style="7" customWidth="1"/>
    <col min="13062" max="13062" width="7.1796875" style="7" customWidth="1"/>
    <col min="13063" max="13063" width="9.26953125" style="7" customWidth="1"/>
    <col min="13064" max="13064" width="10.54296875" style="7" customWidth="1"/>
    <col min="13065" max="13065" width="15.453125" style="7" customWidth="1"/>
    <col min="13066" max="13066" width="15.54296875" style="7" customWidth="1"/>
    <col min="13067" max="13067" width="14.54296875" style="7" customWidth="1"/>
    <col min="13068" max="13069" width="14" style="7" customWidth="1"/>
    <col min="13070" max="13070" width="14.54296875" style="7" customWidth="1"/>
    <col min="13071" max="13071" width="14.26953125" style="7" customWidth="1"/>
    <col min="13072" max="13072" width="16" style="7" customWidth="1"/>
    <col min="13073" max="13313" width="9" style="7"/>
    <col min="13314" max="13314" width="3.7265625" style="7" customWidth="1"/>
    <col min="13315" max="13315" width="13.26953125" style="7" customWidth="1"/>
    <col min="13316" max="13316" width="45.1796875" style="7" customWidth="1"/>
    <col min="13317" max="13317" width="3.81640625" style="7" customWidth="1"/>
    <col min="13318" max="13318" width="7.1796875" style="7" customWidth="1"/>
    <col min="13319" max="13319" width="9.26953125" style="7" customWidth="1"/>
    <col min="13320" max="13320" width="10.54296875" style="7" customWidth="1"/>
    <col min="13321" max="13321" width="15.453125" style="7" customWidth="1"/>
    <col min="13322" max="13322" width="15.54296875" style="7" customWidth="1"/>
    <col min="13323" max="13323" width="14.54296875" style="7" customWidth="1"/>
    <col min="13324" max="13325" width="14" style="7" customWidth="1"/>
    <col min="13326" max="13326" width="14.54296875" style="7" customWidth="1"/>
    <col min="13327" max="13327" width="14.26953125" style="7" customWidth="1"/>
    <col min="13328" max="13328" width="16" style="7" customWidth="1"/>
    <col min="13329" max="13569" width="9" style="7"/>
    <col min="13570" max="13570" width="3.7265625" style="7" customWidth="1"/>
    <col min="13571" max="13571" width="13.26953125" style="7" customWidth="1"/>
    <col min="13572" max="13572" width="45.1796875" style="7" customWidth="1"/>
    <col min="13573" max="13573" width="3.81640625" style="7" customWidth="1"/>
    <col min="13574" max="13574" width="7.1796875" style="7" customWidth="1"/>
    <col min="13575" max="13575" width="9.26953125" style="7" customWidth="1"/>
    <col min="13576" max="13576" width="10.54296875" style="7" customWidth="1"/>
    <col min="13577" max="13577" width="15.453125" style="7" customWidth="1"/>
    <col min="13578" max="13578" width="15.54296875" style="7" customWidth="1"/>
    <col min="13579" max="13579" width="14.54296875" style="7" customWidth="1"/>
    <col min="13580" max="13581" width="14" style="7" customWidth="1"/>
    <col min="13582" max="13582" width="14.54296875" style="7" customWidth="1"/>
    <col min="13583" max="13583" width="14.26953125" style="7" customWidth="1"/>
    <col min="13584" max="13584" width="16" style="7" customWidth="1"/>
    <col min="13585" max="13825" width="9" style="7"/>
    <col min="13826" max="13826" width="3.7265625" style="7" customWidth="1"/>
    <col min="13827" max="13827" width="13.26953125" style="7" customWidth="1"/>
    <col min="13828" max="13828" width="45.1796875" style="7" customWidth="1"/>
    <col min="13829" max="13829" width="3.81640625" style="7" customWidth="1"/>
    <col min="13830" max="13830" width="7.1796875" style="7" customWidth="1"/>
    <col min="13831" max="13831" width="9.26953125" style="7" customWidth="1"/>
    <col min="13832" max="13832" width="10.54296875" style="7" customWidth="1"/>
    <col min="13833" max="13833" width="15.453125" style="7" customWidth="1"/>
    <col min="13834" max="13834" width="15.54296875" style="7" customWidth="1"/>
    <col min="13835" max="13835" width="14.54296875" style="7" customWidth="1"/>
    <col min="13836" max="13837" width="14" style="7" customWidth="1"/>
    <col min="13838" max="13838" width="14.54296875" style="7" customWidth="1"/>
    <col min="13839" max="13839" width="14.26953125" style="7" customWidth="1"/>
    <col min="13840" max="13840" width="16" style="7" customWidth="1"/>
    <col min="13841" max="14081" width="9" style="7"/>
    <col min="14082" max="14082" width="3.7265625" style="7" customWidth="1"/>
    <col min="14083" max="14083" width="13.26953125" style="7" customWidth="1"/>
    <col min="14084" max="14084" width="45.1796875" style="7" customWidth="1"/>
    <col min="14085" max="14085" width="3.81640625" style="7" customWidth="1"/>
    <col min="14086" max="14086" width="7.1796875" style="7" customWidth="1"/>
    <col min="14087" max="14087" width="9.26953125" style="7" customWidth="1"/>
    <col min="14088" max="14088" width="10.54296875" style="7" customWidth="1"/>
    <col min="14089" max="14089" width="15.453125" style="7" customWidth="1"/>
    <col min="14090" max="14090" width="15.54296875" style="7" customWidth="1"/>
    <col min="14091" max="14091" width="14.54296875" style="7" customWidth="1"/>
    <col min="14092" max="14093" width="14" style="7" customWidth="1"/>
    <col min="14094" max="14094" width="14.54296875" style="7" customWidth="1"/>
    <col min="14095" max="14095" width="14.26953125" style="7" customWidth="1"/>
    <col min="14096" max="14096" width="16" style="7" customWidth="1"/>
    <col min="14097" max="14337" width="9" style="7"/>
    <col min="14338" max="14338" width="3.7265625" style="7" customWidth="1"/>
    <col min="14339" max="14339" width="13.26953125" style="7" customWidth="1"/>
    <col min="14340" max="14340" width="45.1796875" style="7" customWidth="1"/>
    <col min="14341" max="14341" width="3.81640625" style="7" customWidth="1"/>
    <col min="14342" max="14342" width="7.1796875" style="7" customWidth="1"/>
    <col min="14343" max="14343" width="9.26953125" style="7" customWidth="1"/>
    <col min="14344" max="14344" width="10.54296875" style="7" customWidth="1"/>
    <col min="14345" max="14345" width="15.453125" style="7" customWidth="1"/>
    <col min="14346" max="14346" width="15.54296875" style="7" customWidth="1"/>
    <col min="14347" max="14347" width="14.54296875" style="7" customWidth="1"/>
    <col min="14348" max="14349" width="14" style="7" customWidth="1"/>
    <col min="14350" max="14350" width="14.54296875" style="7" customWidth="1"/>
    <col min="14351" max="14351" width="14.26953125" style="7" customWidth="1"/>
    <col min="14352" max="14352" width="16" style="7" customWidth="1"/>
    <col min="14353" max="14593" width="9" style="7"/>
    <col min="14594" max="14594" width="3.7265625" style="7" customWidth="1"/>
    <col min="14595" max="14595" width="13.26953125" style="7" customWidth="1"/>
    <col min="14596" max="14596" width="45.1796875" style="7" customWidth="1"/>
    <col min="14597" max="14597" width="3.81640625" style="7" customWidth="1"/>
    <col min="14598" max="14598" width="7.1796875" style="7" customWidth="1"/>
    <col min="14599" max="14599" width="9.26953125" style="7" customWidth="1"/>
    <col min="14600" max="14600" width="10.54296875" style="7" customWidth="1"/>
    <col min="14601" max="14601" width="15.453125" style="7" customWidth="1"/>
    <col min="14602" max="14602" width="15.54296875" style="7" customWidth="1"/>
    <col min="14603" max="14603" width="14.54296875" style="7" customWidth="1"/>
    <col min="14604" max="14605" width="14" style="7" customWidth="1"/>
    <col min="14606" max="14606" width="14.54296875" style="7" customWidth="1"/>
    <col min="14607" max="14607" width="14.26953125" style="7" customWidth="1"/>
    <col min="14608" max="14608" width="16" style="7" customWidth="1"/>
    <col min="14609" max="14849" width="9" style="7"/>
    <col min="14850" max="14850" width="3.7265625" style="7" customWidth="1"/>
    <col min="14851" max="14851" width="13.26953125" style="7" customWidth="1"/>
    <col min="14852" max="14852" width="45.1796875" style="7" customWidth="1"/>
    <col min="14853" max="14853" width="3.81640625" style="7" customWidth="1"/>
    <col min="14854" max="14854" width="7.1796875" style="7" customWidth="1"/>
    <col min="14855" max="14855" width="9.26953125" style="7" customWidth="1"/>
    <col min="14856" max="14856" width="10.54296875" style="7" customWidth="1"/>
    <col min="14857" max="14857" width="15.453125" style="7" customWidth="1"/>
    <col min="14858" max="14858" width="15.54296875" style="7" customWidth="1"/>
    <col min="14859" max="14859" width="14.54296875" style="7" customWidth="1"/>
    <col min="14860" max="14861" width="14" style="7" customWidth="1"/>
    <col min="14862" max="14862" width="14.54296875" style="7" customWidth="1"/>
    <col min="14863" max="14863" width="14.26953125" style="7" customWidth="1"/>
    <col min="14864" max="14864" width="16" style="7" customWidth="1"/>
    <col min="14865" max="15105" width="9" style="7"/>
    <col min="15106" max="15106" width="3.7265625" style="7" customWidth="1"/>
    <col min="15107" max="15107" width="13.26953125" style="7" customWidth="1"/>
    <col min="15108" max="15108" width="45.1796875" style="7" customWidth="1"/>
    <col min="15109" max="15109" width="3.81640625" style="7" customWidth="1"/>
    <col min="15110" max="15110" width="7.1796875" style="7" customWidth="1"/>
    <col min="15111" max="15111" width="9.26953125" style="7" customWidth="1"/>
    <col min="15112" max="15112" width="10.54296875" style="7" customWidth="1"/>
    <col min="15113" max="15113" width="15.453125" style="7" customWidth="1"/>
    <col min="15114" max="15114" width="15.54296875" style="7" customWidth="1"/>
    <col min="15115" max="15115" width="14.54296875" style="7" customWidth="1"/>
    <col min="15116" max="15117" width="14" style="7" customWidth="1"/>
    <col min="15118" max="15118" width="14.54296875" style="7" customWidth="1"/>
    <col min="15119" max="15119" width="14.26953125" style="7" customWidth="1"/>
    <col min="15120" max="15120" width="16" style="7" customWidth="1"/>
    <col min="15121" max="15361" width="9" style="7"/>
    <col min="15362" max="15362" width="3.7265625" style="7" customWidth="1"/>
    <col min="15363" max="15363" width="13.26953125" style="7" customWidth="1"/>
    <col min="15364" max="15364" width="45.1796875" style="7" customWidth="1"/>
    <col min="15365" max="15365" width="3.81640625" style="7" customWidth="1"/>
    <col min="15366" max="15366" width="7.1796875" style="7" customWidth="1"/>
    <col min="15367" max="15367" width="9.26953125" style="7" customWidth="1"/>
    <col min="15368" max="15368" width="10.54296875" style="7" customWidth="1"/>
    <col min="15369" max="15369" width="15.453125" style="7" customWidth="1"/>
    <col min="15370" max="15370" width="15.54296875" style="7" customWidth="1"/>
    <col min="15371" max="15371" width="14.54296875" style="7" customWidth="1"/>
    <col min="15372" max="15373" width="14" style="7" customWidth="1"/>
    <col min="15374" max="15374" width="14.54296875" style="7" customWidth="1"/>
    <col min="15375" max="15375" width="14.26953125" style="7" customWidth="1"/>
    <col min="15376" max="15376" width="16" style="7" customWidth="1"/>
    <col min="15377" max="15617" width="9" style="7"/>
    <col min="15618" max="15618" width="3.7265625" style="7" customWidth="1"/>
    <col min="15619" max="15619" width="13.26953125" style="7" customWidth="1"/>
    <col min="15620" max="15620" width="45.1796875" style="7" customWidth="1"/>
    <col min="15621" max="15621" width="3.81640625" style="7" customWidth="1"/>
    <col min="15622" max="15622" width="7.1796875" style="7" customWidth="1"/>
    <col min="15623" max="15623" width="9.26953125" style="7" customWidth="1"/>
    <col min="15624" max="15624" width="10.54296875" style="7" customWidth="1"/>
    <col min="15625" max="15625" width="15.453125" style="7" customWidth="1"/>
    <col min="15626" max="15626" width="15.54296875" style="7" customWidth="1"/>
    <col min="15627" max="15627" width="14.54296875" style="7" customWidth="1"/>
    <col min="15628" max="15629" width="14" style="7" customWidth="1"/>
    <col min="15630" max="15630" width="14.54296875" style="7" customWidth="1"/>
    <col min="15631" max="15631" width="14.26953125" style="7" customWidth="1"/>
    <col min="15632" max="15632" width="16" style="7" customWidth="1"/>
    <col min="15633" max="15873" width="9" style="7"/>
    <col min="15874" max="15874" width="3.7265625" style="7" customWidth="1"/>
    <col min="15875" max="15875" width="13.26953125" style="7" customWidth="1"/>
    <col min="15876" max="15876" width="45.1796875" style="7" customWidth="1"/>
    <col min="15877" max="15877" width="3.81640625" style="7" customWidth="1"/>
    <col min="15878" max="15878" width="7.1796875" style="7" customWidth="1"/>
    <col min="15879" max="15879" width="9.26953125" style="7" customWidth="1"/>
    <col min="15880" max="15880" width="10.54296875" style="7" customWidth="1"/>
    <col min="15881" max="15881" width="15.453125" style="7" customWidth="1"/>
    <col min="15882" max="15882" width="15.54296875" style="7" customWidth="1"/>
    <col min="15883" max="15883" width="14.54296875" style="7" customWidth="1"/>
    <col min="15884" max="15885" width="14" style="7" customWidth="1"/>
    <col min="15886" max="15886" width="14.54296875" style="7" customWidth="1"/>
    <col min="15887" max="15887" width="14.26953125" style="7" customWidth="1"/>
    <col min="15888" max="15888" width="16" style="7" customWidth="1"/>
    <col min="15889" max="16129" width="9" style="7"/>
    <col min="16130" max="16130" width="3.7265625" style="7" customWidth="1"/>
    <col min="16131" max="16131" width="13.26953125" style="7" customWidth="1"/>
    <col min="16132" max="16132" width="45.1796875" style="7" customWidth="1"/>
    <col min="16133" max="16133" width="3.81640625" style="7" customWidth="1"/>
    <col min="16134" max="16134" width="7.1796875" style="7" customWidth="1"/>
    <col min="16135" max="16135" width="9.26953125" style="7" customWidth="1"/>
    <col min="16136" max="16136" width="10.54296875" style="7" customWidth="1"/>
    <col min="16137" max="16137" width="15.453125" style="7" customWidth="1"/>
    <col min="16138" max="16138" width="15.54296875" style="7" customWidth="1"/>
    <col min="16139" max="16139" width="14.54296875" style="7" customWidth="1"/>
    <col min="16140" max="16141" width="14" style="7" customWidth="1"/>
    <col min="16142" max="16142" width="14.54296875" style="7" customWidth="1"/>
    <col min="16143" max="16143" width="14.26953125" style="7" customWidth="1"/>
    <col min="16144" max="16144" width="16" style="7" customWidth="1"/>
    <col min="16145" max="16384" width="9" style="7"/>
  </cols>
  <sheetData>
    <row r="1" spans="1:30" ht="18" x14ac:dyDescent="0.35">
      <c r="A1" s="199" t="s">
        <v>0</v>
      </c>
      <c r="B1" s="199"/>
      <c r="C1" s="200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R1" s="23"/>
      <c r="S1" s="23"/>
    </row>
    <row r="2" spans="1:30" ht="13.5" customHeight="1" x14ac:dyDescent="0.25">
      <c r="A2" s="24" t="s">
        <v>1</v>
      </c>
      <c r="B2" s="25"/>
      <c r="C2" s="7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R2" s="25"/>
      <c r="S2" s="25"/>
    </row>
    <row r="3" spans="1:30" ht="13.5" customHeight="1" x14ac:dyDescent="0.25">
      <c r="A3" s="24" t="s">
        <v>3973</v>
      </c>
      <c r="B3" s="25"/>
      <c r="C3" s="7"/>
      <c r="D3" s="25"/>
      <c r="E3" s="25"/>
      <c r="F3" s="25"/>
      <c r="G3" s="25"/>
      <c r="H3" s="25"/>
      <c r="I3" s="25"/>
      <c r="J3" s="201"/>
      <c r="K3" s="202"/>
      <c r="L3" s="26"/>
      <c r="M3" s="25"/>
      <c r="N3" s="25"/>
      <c r="O3" s="25"/>
      <c r="P3" s="25"/>
      <c r="R3" s="25"/>
      <c r="S3" s="25"/>
    </row>
    <row r="4" spans="1:30" ht="13.5" customHeight="1" x14ac:dyDescent="0.25">
      <c r="A4" s="24" t="s">
        <v>3974</v>
      </c>
      <c r="B4" s="25"/>
      <c r="C4" s="7"/>
      <c r="D4" s="25"/>
      <c r="E4" s="25"/>
      <c r="F4" s="25"/>
      <c r="G4" s="25"/>
      <c r="H4" s="25"/>
      <c r="I4" s="25"/>
      <c r="J4" s="201"/>
      <c r="K4" s="202"/>
      <c r="L4" s="26"/>
      <c r="M4" s="25"/>
      <c r="N4" s="25"/>
      <c r="O4" s="25"/>
      <c r="P4" s="25"/>
      <c r="R4" s="25"/>
      <c r="S4" s="25"/>
    </row>
    <row r="5" spans="1:30" x14ac:dyDescent="0.35">
      <c r="A5" s="27"/>
      <c r="B5" s="28"/>
      <c r="C5" s="7"/>
      <c r="D5" s="29"/>
      <c r="E5" s="30"/>
      <c r="F5" s="30"/>
      <c r="G5" s="31"/>
      <c r="H5" s="31"/>
      <c r="I5" s="31"/>
      <c r="J5" s="203"/>
      <c r="K5" s="204"/>
      <c r="L5" s="31"/>
      <c r="M5" s="31"/>
      <c r="N5" s="31"/>
      <c r="O5" s="31"/>
      <c r="P5" s="31"/>
      <c r="R5" s="31"/>
      <c r="S5" s="31"/>
    </row>
    <row r="6" spans="1:30" ht="12.75" customHeight="1" x14ac:dyDescent="0.25">
      <c r="A6" s="32" t="s">
        <v>4</v>
      </c>
      <c r="B6" s="25"/>
      <c r="C6" s="7"/>
      <c r="D6" s="33"/>
      <c r="E6" s="34"/>
      <c r="F6" s="34"/>
      <c r="G6" s="35"/>
      <c r="H6" s="35"/>
      <c r="I6" s="35"/>
      <c r="J6" s="197"/>
      <c r="K6" s="198"/>
      <c r="L6" s="35"/>
      <c r="M6" s="35"/>
      <c r="N6" s="35"/>
      <c r="O6" s="35"/>
      <c r="P6" s="35"/>
      <c r="R6" s="35"/>
      <c r="S6" s="35"/>
    </row>
    <row r="7" spans="1:30" ht="12.75" customHeight="1" x14ac:dyDescent="0.25">
      <c r="A7" s="32" t="s">
        <v>5</v>
      </c>
      <c r="B7" s="25"/>
      <c r="C7" s="7"/>
      <c r="D7" s="33"/>
      <c r="E7" s="34"/>
      <c r="F7" s="34"/>
      <c r="G7" s="35"/>
      <c r="H7" s="35"/>
      <c r="I7" s="35"/>
      <c r="J7" s="197"/>
      <c r="K7" s="198"/>
      <c r="L7" s="35"/>
      <c r="M7" s="35"/>
      <c r="N7" s="32" t="s">
        <v>6</v>
      </c>
      <c r="O7" s="35"/>
      <c r="P7" s="35"/>
      <c r="R7" s="35"/>
      <c r="S7" s="35"/>
    </row>
    <row r="8" spans="1:30" s="38" customFormat="1" ht="12.75" customHeight="1" x14ac:dyDescent="0.3">
      <c r="A8" s="36" t="s">
        <v>7</v>
      </c>
      <c r="B8" s="37"/>
      <c r="D8" s="39"/>
      <c r="E8" s="40"/>
      <c r="F8" s="41"/>
      <c r="G8" s="42"/>
      <c r="H8" s="191" t="s">
        <v>4585</v>
      </c>
      <c r="I8" s="192"/>
      <c r="J8" s="192"/>
      <c r="K8" s="192"/>
      <c r="L8" s="192"/>
      <c r="M8" s="192"/>
      <c r="N8" s="192"/>
      <c r="O8" s="192"/>
      <c r="P8" s="192"/>
      <c r="Q8" s="192"/>
      <c r="R8" s="193"/>
      <c r="S8" s="42"/>
      <c r="T8" s="43"/>
      <c r="U8" s="43"/>
      <c r="V8" s="43"/>
      <c r="W8" s="43"/>
      <c r="X8" s="43"/>
      <c r="Y8" s="194" t="s">
        <v>4584</v>
      </c>
      <c r="Z8" s="195"/>
      <c r="AA8" s="195"/>
      <c r="AB8" s="196"/>
      <c r="AC8" s="44"/>
    </row>
    <row r="9" spans="1:30" s="38" customFormat="1" ht="13" x14ac:dyDescent="0.3">
      <c r="F9" s="45" t="s">
        <v>4560</v>
      </c>
      <c r="G9" s="45" t="s">
        <v>4561</v>
      </c>
      <c r="H9" s="45" t="s">
        <v>4562</v>
      </c>
      <c r="I9" s="45"/>
      <c r="J9" s="45"/>
      <c r="K9" s="45"/>
      <c r="L9" s="45"/>
      <c r="M9" s="45"/>
      <c r="N9" s="45"/>
      <c r="O9" s="45"/>
      <c r="P9" s="45"/>
      <c r="Q9" s="45"/>
      <c r="R9" s="45" t="s">
        <v>4566</v>
      </c>
      <c r="S9" s="45"/>
      <c r="T9" s="45" t="s">
        <v>4568</v>
      </c>
      <c r="U9" s="45" t="s">
        <v>4569</v>
      </c>
      <c r="V9" s="45" t="s">
        <v>4570</v>
      </c>
      <c r="W9" s="45" t="s">
        <v>4571</v>
      </c>
      <c r="X9" s="45" t="s">
        <v>4572</v>
      </c>
      <c r="Y9" s="45" t="s">
        <v>4573</v>
      </c>
      <c r="Z9" s="45" t="s">
        <v>4574</v>
      </c>
      <c r="AA9" s="45" t="s">
        <v>4575</v>
      </c>
      <c r="AB9" s="45" t="s">
        <v>95</v>
      </c>
      <c r="AC9" s="45" t="s">
        <v>4576</v>
      </c>
    </row>
    <row r="10" spans="1:30" s="38" customFormat="1" ht="91.5" thickBot="1" x14ac:dyDescent="0.4">
      <c r="A10" s="46" t="s">
        <v>4588</v>
      </c>
      <c r="B10" s="46" t="s">
        <v>4587</v>
      </c>
      <c r="C10" s="46" t="s">
        <v>4586</v>
      </c>
      <c r="D10" s="46" t="s">
        <v>8</v>
      </c>
      <c r="E10" s="46" t="s">
        <v>9</v>
      </c>
      <c r="F10" s="47" t="s">
        <v>4563</v>
      </c>
      <c r="G10" s="48" t="s">
        <v>4564</v>
      </c>
      <c r="H10" s="49" t="s">
        <v>4565</v>
      </c>
      <c r="I10" s="46" t="s">
        <v>10</v>
      </c>
      <c r="J10" s="46" t="s">
        <v>11</v>
      </c>
      <c r="K10" s="46" t="s">
        <v>12</v>
      </c>
      <c r="L10" s="46" t="s">
        <v>13</v>
      </c>
      <c r="M10" s="46" t="s">
        <v>14</v>
      </c>
      <c r="N10" s="46" t="s">
        <v>15</v>
      </c>
      <c r="O10" s="46" t="s">
        <v>16</v>
      </c>
      <c r="P10" s="46" t="s">
        <v>17</v>
      </c>
      <c r="R10" s="50" t="s">
        <v>4567</v>
      </c>
      <c r="S10" s="46" t="s">
        <v>11</v>
      </c>
      <c r="T10" s="49" t="s">
        <v>4577</v>
      </c>
      <c r="U10" s="49" t="s">
        <v>4578</v>
      </c>
      <c r="V10" s="49" t="s">
        <v>4579</v>
      </c>
      <c r="W10" s="49" t="s">
        <v>4580</v>
      </c>
      <c r="X10" s="49" t="s">
        <v>4581</v>
      </c>
      <c r="Y10" s="49">
        <v>2018</v>
      </c>
      <c r="Z10" s="49">
        <v>2019</v>
      </c>
      <c r="AA10" s="49">
        <v>2020</v>
      </c>
      <c r="AB10" s="49" t="s">
        <v>4582</v>
      </c>
      <c r="AC10" s="51" t="s">
        <v>4583</v>
      </c>
    </row>
    <row r="11" spans="1:30" ht="15" hidden="1" customHeight="1" x14ac:dyDescent="0.35">
      <c r="A11" s="136" t="s">
        <v>18</v>
      </c>
      <c r="B11" s="136" t="s">
        <v>19</v>
      </c>
      <c r="C11" s="137" t="s">
        <v>20</v>
      </c>
      <c r="D11" s="136" t="s">
        <v>21</v>
      </c>
      <c r="E11" s="136" t="s">
        <v>22</v>
      </c>
      <c r="F11" s="136" t="s">
        <v>23</v>
      </c>
      <c r="G11" s="136" t="s">
        <v>24</v>
      </c>
      <c r="H11" s="136" t="s">
        <v>24</v>
      </c>
      <c r="I11" s="136" t="s">
        <v>25</v>
      </c>
      <c r="J11" s="136" t="s">
        <v>26</v>
      </c>
      <c r="K11" s="136" t="s">
        <v>27</v>
      </c>
      <c r="L11" s="136" t="s">
        <v>28</v>
      </c>
      <c r="M11" s="136" t="s">
        <v>29</v>
      </c>
      <c r="N11" s="136" t="s">
        <v>30</v>
      </c>
      <c r="O11" s="136" t="s">
        <v>31</v>
      </c>
      <c r="P11" s="136" t="s">
        <v>32</v>
      </c>
      <c r="R11" s="136" t="s">
        <v>24</v>
      </c>
      <c r="S11" s="136" t="s">
        <v>26</v>
      </c>
    </row>
    <row r="12" spans="1:30" ht="20.25" customHeight="1" thickBot="1" x14ac:dyDescent="0.4">
      <c r="A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R12" s="7"/>
      <c r="S12" s="7"/>
      <c r="X12" s="52">
        <f>SUBTOTAL(9,X13:X1054)</f>
        <v>0</v>
      </c>
    </row>
    <row r="13" spans="1:30" x14ac:dyDescent="0.3">
      <c r="A13" s="53"/>
      <c r="B13" s="54" t="s">
        <v>33</v>
      </c>
      <c r="C13" s="55" t="s">
        <v>34</v>
      </c>
      <c r="D13" s="55"/>
      <c r="E13" s="56"/>
      <c r="F13" s="56"/>
      <c r="G13" s="57"/>
      <c r="H13" s="57"/>
      <c r="I13" s="57">
        <v>27906.41</v>
      </c>
      <c r="J13" s="57">
        <v>0</v>
      </c>
      <c r="K13" s="57">
        <v>2614.8188</v>
      </c>
      <c r="L13" s="57">
        <v>179.37692000000001</v>
      </c>
      <c r="M13" s="57">
        <v>0</v>
      </c>
      <c r="N13" s="57">
        <v>883.8087544</v>
      </c>
      <c r="O13" s="57">
        <v>1765.442147712</v>
      </c>
      <c r="P13" s="57">
        <v>762.08252709568001</v>
      </c>
      <c r="R13" s="57"/>
      <c r="S13" s="57">
        <v>0</v>
      </c>
    </row>
    <row r="14" spans="1:30" ht="15" thickBot="1" x14ac:dyDescent="0.35">
      <c r="A14" s="58"/>
      <c r="B14" s="59" t="s">
        <v>18</v>
      </c>
      <c r="C14" s="60" t="s">
        <v>3975</v>
      </c>
      <c r="D14" s="60"/>
      <c r="E14" s="61"/>
      <c r="F14" s="61"/>
      <c r="G14" s="62"/>
      <c r="H14" s="62"/>
      <c r="I14" s="62">
        <v>27906.41</v>
      </c>
      <c r="J14" s="62">
        <v>0</v>
      </c>
      <c r="K14" s="62">
        <v>2614.8188</v>
      </c>
      <c r="L14" s="62">
        <v>179.37692000000001</v>
      </c>
      <c r="M14" s="62">
        <v>0</v>
      </c>
      <c r="N14" s="62">
        <v>883.8087544</v>
      </c>
      <c r="O14" s="62">
        <v>1765.442147712</v>
      </c>
      <c r="P14" s="62">
        <v>762.08252709568001</v>
      </c>
      <c r="R14" s="62"/>
      <c r="S14" s="62">
        <v>0</v>
      </c>
    </row>
    <row r="15" spans="1:30" ht="40" x14ac:dyDescent="0.2">
      <c r="A15" s="67">
        <v>1</v>
      </c>
      <c r="B15" s="68" t="s">
        <v>107</v>
      </c>
      <c r="C15" s="69" t="s">
        <v>3976</v>
      </c>
      <c r="D15" s="69" t="s">
        <v>44</v>
      </c>
      <c r="E15" s="70">
        <v>0</v>
      </c>
      <c r="F15" s="70">
        <v>1</v>
      </c>
      <c r="G15" s="71">
        <v>4025.28</v>
      </c>
      <c r="H15" s="71">
        <v>4025.28</v>
      </c>
      <c r="I15" s="71">
        <v>4025.28</v>
      </c>
      <c r="J15" s="71">
        <v>0</v>
      </c>
      <c r="K15" s="71">
        <v>0</v>
      </c>
      <c r="L15" s="71">
        <v>0</v>
      </c>
      <c r="M15" s="71">
        <v>0</v>
      </c>
      <c r="N15" s="71">
        <v>0</v>
      </c>
      <c r="O15" s="71">
        <v>0</v>
      </c>
      <c r="P15" s="72">
        <v>0</v>
      </c>
      <c r="R15" s="71">
        <v>4025.28</v>
      </c>
      <c r="S15" s="71">
        <v>0</v>
      </c>
      <c r="T15" s="15"/>
      <c r="U15" s="15"/>
      <c r="V15" s="16"/>
      <c r="W15" s="16"/>
      <c r="X15" s="16"/>
      <c r="Y15" s="15"/>
      <c r="Z15" s="15"/>
      <c r="AA15" s="15"/>
      <c r="AB15" s="15"/>
      <c r="AD15" s="21"/>
    </row>
    <row r="16" spans="1:30" ht="20" x14ac:dyDescent="0.2">
      <c r="A16" s="87">
        <v>2</v>
      </c>
      <c r="B16" s="88" t="s">
        <v>3977</v>
      </c>
      <c r="C16" s="89" t="s">
        <v>3978</v>
      </c>
      <c r="D16" s="89" t="s">
        <v>44</v>
      </c>
      <c r="E16" s="90">
        <v>0</v>
      </c>
      <c r="F16" s="90">
        <v>1</v>
      </c>
      <c r="G16" s="91">
        <v>2127.65</v>
      </c>
      <c r="H16" s="91">
        <v>2127.65</v>
      </c>
      <c r="I16" s="91">
        <v>2127.65</v>
      </c>
      <c r="J16" s="91">
        <v>0</v>
      </c>
      <c r="K16" s="91">
        <v>0</v>
      </c>
      <c r="L16" s="91">
        <v>0</v>
      </c>
      <c r="M16" s="91">
        <v>0</v>
      </c>
      <c r="N16" s="91">
        <v>0</v>
      </c>
      <c r="O16" s="91">
        <v>0</v>
      </c>
      <c r="P16" s="92">
        <v>0</v>
      </c>
      <c r="R16" s="91">
        <v>2127.65</v>
      </c>
      <c r="S16" s="91">
        <v>0</v>
      </c>
      <c r="T16" s="15"/>
      <c r="U16" s="15"/>
      <c r="V16" s="16"/>
      <c r="W16" s="16"/>
      <c r="X16" s="16"/>
      <c r="Y16" s="15"/>
      <c r="Z16" s="15"/>
      <c r="AA16" s="15"/>
      <c r="AB16" s="15"/>
      <c r="AD16" s="21"/>
    </row>
    <row r="17" spans="1:30" x14ac:dyDescent="0.2">
      <c r="A17" s="87">
        <v>3</v>
      </c>
      <c r="B17" s="88" t="s">
        <v>3979</v>
      </c>
      <c r="C17" s="89" t="s">
        <v>3980</v>
      </c>
      <c r="D17" s="89" t="s">
        <v>44</v>
      </c>
      <c r="E17" s="90">
        <v>0</v>
      </c>
      <c r="F17" s="90">
        <v>1</v>
      </c>
      <c r="G17" s="91">
        <v>2921.21</v>
      </c>
      <c r="H17" s="91">
        <v>1453.22</v>
      </c>
      <c r="I17" s="91">
        <v>1453.22</v>
      </c>
      <c r="J17" s="91">
        <v>0</v>
      </c>
      <c r="K17" s="91">
        <v>617.46540000000005</v>
      </c>
      <c r="L17" s="91">
        <v>35.15166</v>
      </c>
      <c r="M17" s="91">
        <v>0</v>
      </c>
      <c r="N17" s="91">
        <v>208.70330519999999</v>
      </c>
      <c r="O17" s="91">
        <v>413.43377529600002</v>
      </c>
      <c r="P17" s="92">
        <v>178.46557966943999</v>
      </c>
      <c r="R17" s="91">
        <v>1621.56</v>
      </c>
      <c r="S17" s="91">
        <v>0</v>
      </c>
      <c r="T17" s="15"/>
      <c r="U17" s="15"/>
      <c r="V17" s="16"/>
      <c r="W17" s="16"/>
      <c r="X17" s="16"/>
      <c r="Y17" s="15"/>
      <c r="Z17" s="15"/>
      <c r="AA17" s="15"/>
      <c r="AB17" s="15"/>
      <c r="AD17" s="21"/>
    </row>
    <row r="18" spans="1:30" x14ac:dyDescent="0.2">
      <c r="A18" s="87">
        <v>4</v>
      </c>
      <c r="B18" s="88" t="s">
        <v>109</v>
      </c>
      <c r="C18" s="89" t="s">
        <v>3981</v>
      </c>
      <c r="D18" s="89" t="s">
        <v>44</v>
      </c>
      <c r="E18" s="90">
        <v>0</v>
      </c>
      <c r="F18" s="90">
        <v>1</v>
      </c>
      <c r="G18" s="91">
        <v>1472.1</v>
      </c>
      <c r="H18" s="91">
        <v>1472.1</v>
      </c>
      <c r="I18" s="91">
        <v>1472.1</v>
      </c>
      <c r="J18" s="91">
        <v>0</v>
      </c>
      <c r="K18" s="91">
        <v>0</v>
      </c>
      <c r="L18" s="91">
        <v>0</v>
      </c>
      <c r="M18" s="91">
        <v>0</v>
      </c>
      <c r="N18" s="91">
        <v>0</v>
      </c>
      <c r="O18" s="91">
        <v>0</v>
      </c>
      <c r="P18" s="92">
        <v>0</v>
      </c>
      <c r="R18" s="91">
        <v>1472.1</v>
      </c>
      <c r="S18" s="91">
        <v>0</v>
      </c>
      <c r="T18" s="15"/>
      <c r="U18" s="15"/>
      <c r="V18" s="16"/>
      <c r="W18" s="16"/>
      <c r="X18" s="16"/>
      <c r="Y18" s="15"/>
      <c r="Z18" s="15"/>
      <c r="AA18" s="15"/>
      <c r="AB18" s="15"/>
      <c r="AD18" s="21"/>
    </row>
    <row r="19" spans="1:30" x14ac:dyDescent="0.2">
      <c r="A19" s="87">
        <v>5</v>
      </c>
      <c r="B19" s="88" t="s">
        <v>3982</v>
      </c>
      <c r="C19" s="89" t="s">
        <v>3983</v>
      </c>
      <c r="D19" s="89" t="s">
        <v>44</v>
      </c>
      <c r="E19" s="90">
        <v>0</v>
      </c>
      <c r="F19" s="90">
        <v>1</v>
      </c>
      <c r="G19" s="91">
        <v>2921.21</v>
      </c>
      <c r="H19" s="91">
        <v>2921.21</v>
      </c>
      <c r="I19" s="91">
        <v>2921.21</v>
      </c>
      <c r="J19" s="91">
        <v>0</v>
      </c>
      <c r="K19" s="91">
        <v>0</v>
      </c>
      <c r="L19" s="91">
        <v>0</v>
      </c>
      <c r="M19" s="91">
        <v>0</v>
      </c>
      <c r="N19" s="91">
        <v>0</v>
      </c>
      <c r="O19" s="91">
        <v>0</v>
      </c>
      <c r="P19" s="92">
        <v>0</v>
      </c>
      <c r="R19" s="91">
        <v>2921.21</v>
      </c>
      <c r="S19" s="91">
        <v>0</v>
      </c>
      <c r="T19" s="15"/>
      <c r="U19" s="15"/>
      <c r="V19" s="16"/>
      <c r="W19" s="16"/>
      <c r="X19" s="16"/>
      <c r="Y19" s="15"/>
      <c r="Z19" s="15"/>
      <c r="AA19" s="15"/>
      <c r="AB19" s="15"/>
      <c r="AD19" s="21"/>
    </row>
    <row r="20" spans="1:30" x14ac:dyDescent="0.2">
      <c r="A20" s="87">
        <v>6</v>
      </c>
      <c r="B20" s="88" t="s">
        <v>3984</v>
      </c>
      <c r="C20" s="89" t="s">
        <v>3985</v>
      </c>
      <c r="D20" s="89" t="s">
        <v>44</v>
      </c>
      <c r="E20" s="90">
        <v>0</v>
      </c>
      <c r="F20" s="90">
        <v>1</v>
      </c>
      <c r="G20" s="91">
        <v>4393.3100000000004</v>
      </c>
      <c r="H20" s="91">
        <v>1696.11</v>
      </c>
      <c r="I20" s="91">
        <v>1696.11</v>
      </c>
      <c r="J20" s="91">
        <v>0</v>
      </c>
      <c r="K20" s="91">
        <v>720.6644</v>
      </c>
      <c r="L20" s="91">
        <v>41.034329999999997</v>
      </c>
      <c r="M20" s="91">
        <v>0</v>
      </c>
      <c r="N20" s="91">
        <v>243.58456720000001</v>
      </c>
      <c r="O20" s="91">
        <v>482.53598265599999</v>
      </c>
      <c r="P20" s="92">
        <v>208.29469917983999</v>
      </c>
      <c r="R20" s="91">
        <v>1892.59</v>
      </c>
      <c r="S20" s="91">
        <v>0</v>
      </c>
      <c r="T20" s="15"/>
      <c r="U20" s="15"/>
      <c r="V20" s="16"/>
      <c r="W20" s="16"/>
      <c r="X20" s="16"/>
      <c r="Y20" s="15"/>
      <c r="Z20" s="15"/>
      <c r="AA20" s="15"/>
      <c r="AB20" s="15"/>
      <c r="AD20" s="21"/>
    </row>
    <row r="21" spans="1:30" x14ac:dyDescent="0.2">
      <c r="A21" s="87">
        <v>7</v>
      </c>
      <c r="B21" s="88" t="s">
        <v>3986</v>
      </c>
      <c r="C21" s="89" t="s">
        <v>3987</v>
      </c>
      <c r="D21" s="89" t="s">
        <v>44</v>
      </c>
      <c r="E21" s="90">
        <v>0</v>
      </c>
      <c r="F21" s="90">
        <v>1</v>
      </c>
      <c r="G21" s="91">
        <v>4496.82</v>
      </c>
      <c r="H21" s="91">
        <v>514</v>
      </c>
      <c r="I21" s="91">
        <v>514</v>
      </c>
      <c r="J21" s="91">
        <v>0</v>
      </c>
      <c r="K21" s="91">
        <v>217.2928</v>
      </c>
      <c r="L21" s="91">
        <v>13.910690000000001</v>
      </c>
      <c r="M21" s="91">
        <v>0</v>
      </c>
      <c r="N21" s="91">
        <v>73.444966399999998</v>
      </c>
      <c r="O21" s="91">
        <v>146.231259072</v>
      </c>
      <c r="P21" s="92">
        <v>63.123160166079998</v>
      </c>
      <c r="R21" s="91">
        <v>573.85</v>
      </c>
      <c r="S21" s="91">
        <v>0</v>
      </c>
      <c r="T21" s="15"/>
      <c r="U21" s="15"/>
      <c r="V21" s="16"/>
      <c r="W21" s="16"/>
      <c r="X21" s="16"/>
      <c r="Y21" s="15"/>
      <c r="Z21" s="15"/>
      <c r="AA21" s="15"/>
      <c r="AB21" s="15"/>
      <c r="AD21" s="21"/>
    </row>
    <row r="22" spans="1:30" x14ac:dyDescent="0.2">
      <c r="A22" s="87">
        <v>8</v>
      </c>
      <c r="B22" s="88" t="s">
        <v>3988</v>
      </c>
      <c r="C22" s="89" t="s">
        <v>3989</v>
      </c>
      <c r="D22" s="89" t="s">
        <v>44</v>
      </c>
      <c r="E22" s="90">
        <v>0</v>
      </c>
      <c r="F22" s="90">
        <v>1</v>
      </c>
      <c r="G22" s="91">
        <v>56.01</v>
      </c>
      <c r="H22" s="91">
        <v>236.74</v>
      </c>
      <c r="I22" s="91">
        <v>236.74</v>
      </c>
      <c r="J22" s="91">
        <v>0</v>
      </c>
      <c r="K22" s="91">
        <v>86.570099999999996</v>
      </c>
      <c r="L22" s="91">
        <v>24.4816</v>
      </c>
      <c r="M22" s="91">
        <v>0</v>
      </c>
      <c r="N22" s="91">
        <v>29.260693799999999</v>
      </c>
      <c r="O22" s="91">
        <v>67.349949023999997</v>
      </c>
      <c r="P22" s="92">
        <v>29.072727995360001</v>
      </c>
      <c r="R22" s="91">
        <v>264.92</v>
      </c>
      <c r="S22" s="91">
        <v>0</v>
      </c>
      <c r="T22" s="15"/>
      <c r="U22" s="15"/>
      <c r="V22" s="16"/>
      <c r="W22" s="16"/>
      <c r="X22" s="16"/>
      <c r="Y22" s="15"/>
      <c r="Z22" s="15"/>
      <c r="AA22" s="15"/>
      <c r="AB22" s="15"/>
      <c r="AD22" s="21"/>
    </row>
    <row r="23" spans="1:30" x14ac:dyDescent="0.2">
      <c r="A23" s="87">
        <v>9</v>
      </c>
      <c r="B23" s="88" t="s">
        <v>3990</v>
      </c>
      <c r="C23" s="89" t="s">
        <v>3991</v>
      </c>
      <c r="D23" s="89" t="s">
        <v>44</v>
      </c>
      <c r="E23" s="90">
        <v>0</v>
      </c>
      <c r="F23" s="90">
        <v>1</v>
      </c>
      <c r="G23" s="91">
        <v>182.86</v>
      </c>
      <c r="H23" s="91">
        <v>139.88999999999999</v>
      </c>
      <c r="I23" s="91">
        <v>139.88999999999999</v>
      </c>
      <c r="J23" s="91">
        <v>0</v>
      </c>
      <c r="K23" s="91">
        <v>52.689900000000002</v>
      </c>
      <c r="L23" s="91">
        <v>12.412000000000001</v>
      </c>
      <c r="M23" s="91">
        <v>0</v>
      </c>
      <c r="N23" s="91">
        <v>17.809186199999999</v>
      </c>
      <c r="O23" s="91">
        <v>39.797321375999999</v>
      </c>
      <c r="P23" s="92">
        <v>17.179177060640001</v>
      </c>
      <c r="R23" s="91">
        <v>156.65</v>
      </c>
      <c r="S23" s="91">
        <v>0</v>
      </c>
      <c r="T23" s="15"/>
      <c r="U23" s="15"/>
      <c r="V23" s="16"/>
      <c r="W23" s="16"/>
      <c r="X23" s="16"/>
      <c r="Y23" s="15"/>
      <c r="Z23" s="15"/>
      <c r="AA23" s="15"/>
      <c r="AB23" s="15"/>
      <c r="AD23" s="21"/>
    </row>
    <row r="24" spans="1:30" x14ac:dyDescent="0.2">
      <c r="A24" s="87">
        <v>10</v>
      </c>
      <c r="B24" s="88" t="s">
        <v>3992</v>
      </c>
      <c r="C24" s="89" t="s">
        <v>3993</v>
      </c>
      <c r="D24" s="89" t="s">
        <v>44</v>
      </c>
      <c r="E24" s="90">
        <v>0</v>
      </c>
      <c r="F24" s="90">
        <v>1</v>
      </c>
      <c r="G24" s="91">
        <v>654.4</v>
      </c>
      <c r="H24" s="91">
        <v>2165.5700000000002</v>
      </c>
      <c r="I24" s="91">
        <v>2165.5700000000002</v>
      </c>
      <c r="J24" s="91">
        <v>0</v>
      </c>
      <c r="K24" s="91">
        <v>920.13620000000003</v>
      </c>
      <c r="L24" s="91">
        <v>52.38664</v>
      </c>
      <c r="M24" s="91">
        <v>0</v>
      </c>
      <c r="N24" s="91">
        <v>311.00603560000002</v>
      </c>
      <c r="O24" s="91">
        <v>616.09386028799997</v>
      </c>
      <c r="P24" s="92">
        <v>265.94718302432</v>
      </c>
      <c r="R24" s="91">
        <v>2416.4299999999998</v>
      </c>
      <c r="S24" s="91">
        <v>0</v>
      </c>
      <c r="T24" s="15"/>
      <c r="U24" s="15"/>
      <c r="V24" s="16"/>
      <c r="W24" s="16"/>
      <c r="X24" s="16"/>
      <c r="Y24" s="15"/>
      <c r="Z24" s="15"/>
      <c r="AA24" s="15"/>
      <c r="AB24" s="15"/>
      <c r="AD24" s="21"/>
    </row>
    <row r="25" spans="1:30" x14ac:dyDescent="0.2">
      <c r="A25" s="87">
        <v>11</v>
      </c>
      <c r="B25" s="88" t="s">
        <v>3994</v>
      </c>
      <c r="C25" s="89" t="s">
        <v>3995</v>
      </c>
      <c r="D25" s="89" t="s">
        <v>44</v>
      </c>
      <c r="E25" s="90">
        <v>0</v>
      </c>
      <c r="F25" s="90">
        <v>1</v>
      </c>
      <c r="G25" s="91">
        <v>182.86</v>
      </c>
      <c r="H25" s="91">
        <v>182.86</v>
      </c>
      <c r="I25" s="91">
        <v>182.86</v>
      </c>
      <c r="J25" s="91">
        <v>0</v>
      </c>
      <c r="K25" s="91">
        <v>0</v>
      </c>
      <c r="L25" s="91">
        <v>0</v>
      </c>
      <c r="M25" s="91">
        <v>0</v>
      </c>
      <c r="N25" s="91">
        <v>0</v>
      </c>
      <c r="O25" s="91">
        <v>0</v>
      </c>
      <c r="P25" s="92">
        <v>0</v>
      </c>
      <c r="R25" s="91">
        <v>182.86</v>
      </c>
      <c r="S25" s="91">
        <v>0</v>
      </c>
      <c r="T25" s="15"/>
      <c r="U25" s="15"/>
      <c r="V25" s="16"/>
      <c r="W25" s="16"/>
      <c r="X25" s="16"/>
      <c r="Y25" s="15"/>
      <c r="Z25" s="15"/>
      <c r="AA25" s="15"/>
      <c r="AB25" s="15"/>
      <c r="AD25" s="21"/>
    </row>
    <row r="26" spans="1:30" ht="30" x14ac:dyDescent="0.2">
      <c r="A26" s="87">
        <v>12</v>
      </c>
      <c r="B26" s="88" t="s">
        <v>111</v>
      </c>
      <c r="C26" s="89" t="s">
        <v>3996</v>
      </c>
      <c r="D26" s="89" t="s">
        <v>44</v>
      </c>
      <c r="E26" s="90">
        <v>0</v>
      </c>
      <c r="F26" s="90">
        <v>1</v>
      </c>
      <c r="G26" s="91">
        <v>8050.57</v>
      </c>
      <c r="H26" s="91">
        <v>8050.57</v>
      </c>
      <c r="I26" s="91">
        <v>8050.57</v>
      </c>
      <c r="J26" s="91">
        <v>0</v>
      </c>
      <c r="K26" s="91">
        <v>0</v>
      </c>
      <c r="L26" s="91">
        <v>0</v>
      </c>
      <c r="M26" s="91">
        <v>0</v>
      </c>
      <c r="N26" s="91">
        <v>0</v>
      </c>
      <c r="O26" s="91">
        <v>0</v>
      </c>
      <c r="P26" s="92">
        <v>0</v>
      </c>
      <c r="R26" s="91">
        <v>8050.57</v>
      </c>
      <c r="S26" s="91">
        <v>0</v>
      </c>
      <c r="T26" s="15"/>
      <c r="U26" s="15"/>
      <c r="V26" s="16"/>
      <c r="W26" s="16"/>
      <c r="X26" s="16"/>
      <c r="Y26" s="15"/>
      <c r="Z26" s="15"/>
      <c r="AA26" s="15"/>
      <c r="AB26" s="15"/>
      <c r="AD26" s="21"/>
    </row>
    <row r="27" spans="1:30" ht="15" thickBot="1" x14ac:dyDescent="0.25">
      <c r="A27" s="73">
        <v>13</v>
      </c>
      <c r="B27" s="74" t="s">
        <v>3997</v>
      </c>
      <c r="C27" s="75" t="s">
        <v>3998</v>
      </c>
      <c r="D27" s="75" t="s">
        <v>44</v>
      </c>
      <c r="E27" s="76">
        <v>0</v>
      </c>
      <c r="F27" s="76">
        <v>1</v>
      </c>
      <c r="G27" s="77">
        <v>2921.21</v>
      </c>
      <c r="H27" s="77">
        <v>2921.21</v>
      </c>
      <c r="I27" s="77">
        <v>2921.21</v>
      </c>
      <c r="J27" s="77">
        <v>0</v>
      </c>
      <c r="K27" s="77">
        <v>0</v>
      </c>
      <c r="L27" s="77">
        <v>0</v>
      </c>
      <c r="M27" s="77">
        <v>0</v>
      </c>
      <c r="N27" s="77">
        <v>0</v>
      </c>
      <c r="O27" s="77">
        <v>0</v>
      </c>
      <c r="P27" s="78">
        <v>0</v>
      </c>
      <c r="R27" s="77">
        <v>2921.21</v>
      </c>
      <c r="S27" s="77">
        <v>0</v>
      </c>
      <c r="T27" s="15"/>
      <c r="U27" s="15"/>
      <c r="V27" s="16"/>
      <c r="W27" s="16"/>
      <c r="X27" s="16"/>
      <c r="Y27" s="15"/>
      <c r="Z27" s="15"/>
      <c r="AA27" s="15"/>
      <c r="AB27" s="15"/>
      <c r="AD27" s="21"/>
    </row>
  </sheetData>
  <mergeCells count="8">
    <mergeCell ref="Y8:AB8"/>
    <mergeCell ref="A1:P1"/>
    <mergeCell ref="J3:K3"/>
    <mergeCell ref="J4:K4"/>
    <mergeCell ref="J5:K5"/>
    <mergeCell ref="J6:K6"/>
    <mergeCell ref="J7:K7"/>
    <mergeCell ref="H8:R8"/>
  </mergeCells>
  <conditionalFormatting sqref="W1:X8 W10:X11 W13:X1048576 W12">
    <cfRule type="cellIs" dxfId="120" priority="7" operator="lessThan">
      <formula>0</formula>
    </cfRule>
  </conditionalFormatting>
  <conditionalFormatting sqref="X12">
    <cfRule type="cellIs" dxfId="119" priority="1" operator="lessThan">
      <formula>0</formula>
    </cfRule>
  </conditionalFormatting>
  <pageMargins left="0.7" right="0.7" top="0.78740157499999996" bottom="0.78740157499999996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242"/>
  <sheetViews>
    <sheetView topLeftCell="A6" zoomScaleNormal="100" workbookViewId="0">
      <selection activeCell="X13" sqref="X13"/>
    </sheetView>
  </sheetViews>
  <sheetFormatPr defaultColWidth="9" defaultRowHeight="14.5" x14ac:dyDescent="0.35"/>
  <cols>
    <col min="1" max="1" width="3.7265625" style="119" customWidth="1"/>
    <col min="2" max="2" width="13.26953125" style="7" customWidth="1"/>
    <col min="3" max="3" width="45.1796875" style="120" customWidth="1"/>
    <col min="4" max="4" width="3.81640625" style="120" customWidth="1"/>
    <col min="5" max="5" width="7.1796875" style="121" hidden="1" customWidth="1"/>
    <col min="6" max="6" width="9.26953125" style="121" customWidth="1"/>
    <col min="7" max="7" width="9.54296875" style="79" customWidth="1"/>
    <col min="8" max="8" width="10.54296875" style="79" customWidth="1"/>
    <col min="9" max="9" width="15.453125" style="79" hidden="1" customWidth="1"/>
    <col min="10" max="10" width="15.54296875" style="79" hidden="1" customWidth="1"/>
    <col min="11" max="11" width="14.54296875" style="79" hidden="1" customWidth="1"/>
    <col min="12" max="13" width="14" style="79" hidden="1" customWidth="1"/>
    <col min="14" max="14" width="14.54296875" style="79" hidden="1" customWidth="1"/>
    <col min="15" max="15" width="14.26953125" style="79" hidden="1" customWidth="1"/>
    <col min="16" max="16" width="16" style="79" hidden="1" customWidth="1"/>
    <col min="17" max="17" width="0" style="7" hidden="1" customWidth="1"/>
    <col min="18" max="18" width="9.54296875" style="79" customWidth="1"/>
    <col min="19" max="19" width="14.1796875" style="79" hidden="1" customWidth="1"/>
    <col min="20" max="24" width="12.7265625" style="7" customWidth="1"/>
    <col min="25" max="28" width="9" style="7"/>
    <col min="29" max="29" width="20.453125" style="7" customWidth="1"/>
    <col min="30" max="257" width="9" style="7"/>
    <col min="258" max="258" width="3.7265625" style="7" customWidth="1"/>
    <col min="259" max="259" width="13.26953125" style="7" customWidth="1"/>
    <col min="260" max="260" width="45.1796875" style="7" customWidth="1"/>
    <col min="261" max="261" width="3.81640625" style="7" customWidth="1"/>
    <col min="262" max="262" width="7.1796875" style="7" customWidth="1"/>
    <col min="263" max="263" width="9.26953125" style="7" customWidth="1"/>
    <col min="264" max="264" width="10.54296875" style="7" customWidth="1"/>
    <col min="265" max="265" width="15.453125" style="7" customWidth="1"/>
    <col min="266" max="266" width="15.54296875" style="7" customWidth="1"/>
    <col min="267" max="267" width="14.54296875" style="7" customWidth="1"/>
    <col min="268" max="269" width="14" style="7" customWidth="1"/>
    <col min="270" max="270" width="14.54296875" style="7" customWidth="1"/>
    <col min="271" max="271" width="14.26953125" style="7" customWidth="1"/>
    <col min="272" max="272" width="16" style="7" customWidth="1"/>
    <col min="273" max="513" width="9" style="7"/>
    <col min="514" max="514" width="3.7265625" style="7" customWidth="1"/>
    <col min="515" max="515" width="13.26953125" style="7" customWidth="1"/>
    <col min="516" max="516" width="45.1796875" style="7" customWidth="1"/>
    <col min="517" max="517" width="3.81640625" style="7" customWidth="1"/>
    <col min="518" max="518" width="7.1796875" style="7" customWidth="1"/>
    <col min="519" max="519" width="9.26953125" style="7" customWidth="1"/>
    <col min="520" max="520" width="10.54296875" style="7" customWidth="1"/>
    <col min="521" max="521" width="15.453125" style="7" customWidth="1"/>
    <col min="522" max="522" width="15.54296875" style="7" customWidth="1"/>
    <col min="523" max="523" width="14.54296875" style="7" customWidth="1"/>
    <col min="524" max="525" width="14" style="7" customWidth="1"/>
    <col min="526" max="526" width="14.54296875" style="7" customWidth="1"/>
    <col min="527" max="527" width="14.26953125" style="7" customWidth="1"/>
    <col min="528" max="528" width="16" style="7" customWidth="1"/>
    <col min="529" max="769" width="9" style="7"/>
    <col min="770" max="770" width="3.7265625" style="7" customWidth="1"/>
    <col min="771" max="771" width="13.26953125" style="7" customWidth="1"/>
    <col min="772" max="772" width="45.1796875" style="7" customWidth="1"/>
    <col min="773" max="773" width="3.81640625" style="7" customWidth="1"/>
    <col min="774" max="774" width="7.1796875" style="7" customWidth="1"/>
    <col min="775" max="775" width="9.26953125" style="7" customWidth="1"/>
    <col min="776" max="776" width="10.54296875" style="7" customWidth="1"/>
    <col min="777" max="777" width="15.453125" style="7" customWidth="1"/>
    <col min="778" max="778" width="15.54296875" style="7" customWidth="1"/>
    <col min="779" max="779" width="14.54296875" style="7" customWidth="1"/>
    <col min="780" max="781" width="14" style="7" customWidth="1"/>
    <col min="782" max="782" width="14.54296875" style="7" customWidth="1"/>
    <col min="783" max="783" width="14.26953125" style="7" customWidth="1"/>
    <col min="784" max="784" width="16" style="7" customWidth="1"/>
    <col min="785" max="1025" width="9" style="7"/>
    <col min="1026" max="1026" width="3.7265625" style="7" customWidth="1"/>
    <col min="1027" max="1027" width="13.26953125" style="7" customWidth="1"/>
    <col min="1028" max="1028" width="45.1796875" style="7" customWidth="1"/>
    <col min="1029" max="1029" width="3.81640625" style="7" customWidth="1"/>
    <col min="1030" max="1030" width="7.1796875" style="7" customWidth="1"/>
    <col min="1031" max="1031" width="9.26953125" style="7" customWidth="1"/>
    <col min="1032" max="1032" width="10.54296875" style="7" customWidth="1"/>
    <col min="1033" max="1033" width="15.453125" style="7" customWidth="1"/>
    <col min="1034" max="1034" width="15.54296875" style="7" customWidth="1"/>
    <col min="1035" max="1035" width="14.54296875" style="7" customWidth="1"/>
    <col min="1036" max="1037" width="14" style="7" customWidth="1"/>
    <col min="1038" max="1038" width="14.54296875" style="7" customWidth="1"/>
    <col min="1039" max="1039" width="14.26953125" style="7" customWidth="1"/>
    <col min="1040" max="1040" width="16" style="7" customWidth="1"/>
    <col min="1041" max="1281" width="9" style="7"/>
    <col min="1282" max="1282" width="3.7265625" style="7" customWidth="1"/>
    <col min="1283" max="1283" width="13.26953125" style="7" customWidth="1"/>
    <col min="1284" max="1284" width="45.1796875" style="7" customWidth="1"/>
    <col min="1285" max="1285" width="3.81640625" style="7" customWidth="1"/>
    <col min="1286" max="1286" width="7.1796875" style="7" customWidth="1"/>
    <col min="1287" max="1287" width="9.26953125" style="7" customWidth="1"/>
    <col min="1288" max="1288" width="10.54296875" style="7" customWidth="1"/>
    <col min="1289" max="1289" width="15.453125" style="7" customWidth="1"/>
    <col min="1290" max="1290" width="15.54296875" style="7" customWidth="1"/>
    <col min="1291" max="1291" width="14.54296875" style="7" customWidth="1"/>
    <col min="1292" max="1293" width="14" style="7" customWidth="1"/>
    <col min="1294" max="1294" width="14.54296875" style="7" customWidth="1"/>
    <col min="1295" max="1295" width="14.26953125" style="7" customWidth="1"/>
    <col min="1296" max="1296" width="16" style="7" customWidth="1"/>
    <col min="1297" max="1537" width="9" style="7"/>
    <col min="1538" max="1538" width="3.7265625" style="7" customWidth="1"/>
    <col min="1539" max="1539" width="13.26953125" style="7" customWidth="1"/>
    <col min="1540" max="1540" width="45.1796875" style="7" customWidth="1"/>
    <col min="1541" max="1541" width="3.81640625" style="7" customWidth="1"/>
    <col min="1542" max="1542" width="7.1796875" style="7" customWidth="1"/>
    <col min="1543" max="1543" width="9.26953125" style="7" customWidth="1"/>
    <col min="1544" max="1544" width="10.54296875" style="7" customWidth="1"/>
    <col min="1545" max="1545" width="15.453125" style="7" customWidth="1"/>
    <col min="1546" max="1546" width="15.54296875" style="7" customWidth="1"/>
    <col min="1547" max="1547" width="14.54296875" style="7" customWidth="1"/>
    <col min="1548" max="1549" width="14" style="7" customWidth="1"/>
    <col min="1550" max="1550" width="14.54296875" style="7" customWidth="1"/>
    <col min="1551" max="1551" width="14.26953125" style="7" customWidth="1"/>
    <col min="1552" max="1552" width="16" style="7" customWidth="1"/>
    <col min="1553" max="1793" width="9" style="7"/>
    <col min="1794" max="1794" width="3.7265625" style="7" customWidth="1"/>
    <col min="1795" max="1795" width="13.26953125" style="7" customWidth="1"/>
    <col min="1796" max="1796" width="45.1796875" style="7" customWidth="1"/>
    <col min="1797" max="1797" width="3.81640625" style="7" customWidth="1"/>
    <col min="1798" max="1798" width="7.1796875" style="7" customWidth="1"/>
    <col min="1799" max="1799" width="9.26953125" style="7" customWidth="1"/>
    <col min="1800" max="1800" width="10.54296875" style="7" customWidth="1"/>
    <col min="1801" max="1801" width="15.453125" style="7" customWidth="1"/>
    <col min="1802" max="1802" width="15.54296875" style="7" customWidth="1"/>
    <col min="1803" max="1803" width="14.54296875" style="7" customWidth="1"/>
    <col min="1804" max="1805" width="14" style="7" customWidth="1"/>
    <col min="1806" max="1806" width="14.54296875" style="7" customWidth="1"/>
    <col min="1807" max="1807" width="14.26953125" style="7" customWidth="1"/>
    <col min="1808" max="1808" width="16" style="7" customWidth="1"/>
    <col min="1809" max="2049" width="9" style="7"/>
    <col min="2050" max="2050" width="3.7265625" style="7" customWidth="1"/>
    <col min="2051" max="2051" width="13.26953125" style="7" customWidth="1"/>
    <col min="2052" max="2052" width="45.1796875" style="7" customWidth="1"/>
    <col min="2053" max="2053" width="3.81640625" style="7" customWidth="1"/>
    <col min="2054" max="2054" width="7.1796875" style="7" customWidth="1"/>
    <col min="2055" max="2055" width="9.26953125" style="7" customWidth="1"/>
    <col min="2056" max="2056" width="10.54296875" style="7" customWidth="1"/>
    <col min="2057" max="2057" width="15.453125" style="7" customWidth="1"/>
    <col min="2058" max="2058" width="15.54296875" style="7" customWidth="1"/>
    <col min="2059" max="2059" width="14.54296875" style="7" customWidth="1"/>
    <col min="2060" max="2061" width="14" style="7" customWidth="1"/>
    <col min="2062" max="2062" width="14.54296875" style="7" customWidth="1"/>
    <col min="2063" max="2063" width="14.26953125" style="7" customWidth="1"/>
    <col min="2064" max="2064" width="16" style="7" customWidth="1"/>
    <col min="2065" max="2305" width="9" style="7"/>
    <col min="2306" max="2306" width="3.7265625" style="7" customWidth="1"/>
    <col min="2307" max="2307" width="13.26953125" style="7" customWidth="1"/>
    <col min="2308" max="2308" width="45.1796875" style="7" customWidth="1"/>
    <col min="2309" max="2309" width="3.81640625" style="7" customWidth="1"/>
    <col min="2310" max="2310" width="7.1796875" style="7" customWidth="1"/>
    <col min="2311" max="2311" width="9.26953125" style="7" customWidth="1"/>
    <col min="2312" max="2312" width="10.54296875" style="7" customWidth="1"/>
    <col min="2313" max="2313" width="15.453125" style="7" customWidth="1"/>
    <col min="2314" max="2314" width="15.54296875" style="7" customWidth="1"/>
    <col min="2315" max="2315" width="14.54296875" style="7" customWidth="1"/>
    <col min="2316" max="2317" width="14" style="7" customWidth="1"/>
    <col min="2318" max="2318" width="14.54296875" style="7" customWidth="1"/>
    <col min="2319" max="2319" width="14.26953125" style="7" customWidth="1"/>
    <col min="2320" max="2320" width="16" style="7" customWidth="1"/>
    <col min="2321" max="2561" width="9" style="7"/>
    <col min="2562" max="2562" width="3.7265625" style="7" customWidth="1"/>
    <col min="2563" max="2563" width="13.26953125" style="7" customWidth="1"/>
    <col min="2564" max="2564" width="45.1796875" style="7" customWidth="1"/>
    <col min="2565" max="2565" width="3.81640625" style="7" customWidth="1"/>
    <col min="2566" max="2566" width="7.1796875" style="7" customWidth="1"/>
    <col min="2567" max="2567" width="9.26953125" style="7" customWidth="1"/>
    <col min="2568" max="2568" width="10.54296875" style="7" customWidth="1"/>
    <col min="2569" max="2569" width="15.453125" style="7" customWidth="1"/>
    <col min="2570" max="2570" width="15.54296875" style="7" customWidth="1"/>
    <col min="2571" max="2571" width="14.54296875" style="7" customWidth="1"/>
    <col min="2572" max="2573" width="14" style="7" customWidth="1"/>
    <col min="2574" max="2574" width="14.54296875" style="7" customWidth="1"/>
    <col min="2575" max="2575" width="14.26953125" style="7" customWidth="1"/>
    <col min="2576" max="2576" width="16" style="7" customWidth="1"/>
    <col min="2577" max="2817" width="9" style="7"/>
    <col min="2818" max="2818" width="3.7265625" style="7" customWidth="1"/>
    <col min="2819" max="2819" width="13.26953125" style="7" customWidth="1"/>
    <col min="2820" max="2820" width="45.1796875" style="7" customWidth="1"/>
    <col min="2821" max="2821" width="3.81640625" style="7" customWidth="1"/>
    <col min="2822" max="2822" width="7.1796875" style="7" customWidth="1"/>
    <col min="2823" max="2823" width="9.26953125" style="7" customWidth="1"/>
    <col min="2824" max="2824" width="10.54296875" style="7" customWidth="1"/>
    <col min="2825" max="2825" width="15.453125" style="7" customWidth="1"/>
    <col min="2826" max="2826" width="15.54296875" style="7" customWidth="1"/>
    <col min="2827" max="2827" width="14.54296875" style="7" customWidth="1"/>
    <col min="2828" max="2829" width="14" style="7" customWidth="1"/>
    <col min="2830" max="2830" width="14.54296875" style="7" customWidth="1"/>
    <col min="2831" max="2831" width="14.26953125" style="7" customWidth="1"/>
    <col min="2832" max="2832" width="16" style="7" customWidth="1"/>
    <col min="2833" max="3073" width="9" style="7"/>
    <col min="3074" max="3074" width="3.7265625" style="7" customWidth="1"/>
    <col min="3075" max="3075" width="13.26953125" style="7" customWidth="1"/>
    <col min="3076" max="3076" width="45.1796875" style="7" customWidth="1"/>
    <col min="3077" max="3077" width="3.81640625" style="7" customWidth="1"/>
    <col min="3078" max="3078" width="7.1796875" style="7" customWidth="1"/>
    <col min="3079" max="3079" width="9.26953125" style="7" customWidth="1"/>
    <col min="3080" max="3080" width="10.54296875" style="7" customWidth="1"/>
    <col min="3081" max="3081" width="15.453125" style="7" customWidth="1"/>
    <col min="3082" max="3082" width="15.54296875" style="7" customWidth="1"/>
    <col min="3083" max="3083" width="14.54296875" style="7" customWidth="1"/>
    <col min="3084" max="3085" width="14" style="7" customWidth="1"/>
    <col min="3086" max="3086" width="14.54296875" style="7" customWidth="1"/>
    <col min="3087" max="3087" width="14.26953125" style="7" customWidth="1"/>
    <col min="3088" max="3088" width="16" style="7" customWidth="1"/>
    <col min="3089" max="3329" width="9" style="7"/>
    <col min="3330" max="3330" width="3.7265625" style="7" customWidth="1"/>
    <col min="3331" max="3331" width="13.26953125" style="7" customWidth="1"/>
    <col min="3332" max="3332" width="45.1796875" style="7" customWidth="1"/>
    <col min="3333" max="3333" width="3.81640625" style="7" customWidth="1"/>
    <col min="3334" max="3334" width="7.1796875" style="7" customWidth="1"/>
    <col min="3335" max="3335" width="9.26953125" style="7" customWidth="1"/>
    <col min="3336" max="3336" width="10.54296875" style="7" customWidth="1"/>
    <col min="3337" max="3337" width="15.453125" style="7" customWidth="1"/>
    <col min="3338" max="3338" width="15.54296875" style="7" customWidth="1"/>
    <col min="3339" max="3339" width="14.54296875" style="7" customWidth="1"/>
    <col min="3340" max="3341" width="14" style="7" customWidth="1"/>
    <col min="3342" max="3342" width="14.54296875" style="7" customWidth="1"/>
    <col min="3343" max="3343" width="14.26953125" style="7" customWidth="1"/>
    <col min="3344" max="3344" width="16" style="7" customWidth="1"/>
    <col min="3345" max="3585" width="9" style="7"/>
    <col min="3586" max="3586" width="3.7265625" style="7" customWidth="1"/>
    <col min="3587" max="3587" width="13.26953125" style="7" customWidth="1"/>
    <col min="3588" max="3588" width="45.1796875" style="7" customWidth="1"/>
    <col min="3589" max="3589" width="3.81640625" style="7" customWidth="1"/>
    <col min="3590" max="3590" width="7.1796875" style="7" customWidth="1"/>
    <col min="3591" max="3591" width="9.26953125" style="7" customWidth="1"/>
    <col min="3592" max="3592" width="10.54296875" style="7" customWidth="1"/>
    <col min="3593" max="3593" width="15.453125" style="7" customWidth="1"/>
    <col min="3594" max="3594" width="15.54296875" style="7" customWidth="1"/>
    <col min="3595" max="3595" width="14.54296875" style="7" customWidth="1"/>
    <col min="3596" max="3597" width="14" style="7" customWidth="1"/>
    <col min="3598" max="3598" width="14.54296875" style="7" customWidth="1"/>
    <col min="3599" max="3599" width="14.26953125" style="7" customWidth="1"/>
    <col min="3600" max="3600" width="16" style="7" customWidth="1"/>
    <col min="3601" max="3841" width="9" style="7"/>
    <col min="3842" max="3842" width="3.7265625" style="7" customWidth="1"/>
    <col min="3843" max="3843" width="13.26953125" style="7" customWidth="1"/>
    <col min="3844" max="3844" width="45.1796875" style="7" customWidth="1"/>
    <col min="3845" max="3845" width="3.81640625" style="7" customWidth="1"/>
    <col min="3846" max="3846" width="7.1796875" style="7" customWidth="1"/>
    <col min="3847" max="3847" width="9.26953125" style="7" customWidth="1"/>
    <col min="3848" max="3848" width="10.54296875" style="7" customWidth="1"/>
    <col min="3849" max="3849" width="15.453125" style="7" customWidth="1"/>
    <col min="3850" max="3850" width="15.54296875" style="7" customWidth="1"/>
    <col min="3851" max="3851" width="14.54296875" style="7" customWidth="1"/>
    <col min="3852" max="3853" width="14" style="7" customWidth="1"/>
    <col min="3854" max="3854" width="14.54296875" style="7" customWidth="1"/>
    <col min="3855" max="3855" width="14.26953125" style="7" customWidth="1"/>
    <col min="3856" max="3856" width="16" style="7" customWidth="1"/>
    <col min="3857" max="4097" width="9" style="7"/>
    <col min="4098" max="4098" width="3.7265625" style="7" customWidth="1"/>
    <col min="4099" max="4099" width="13.26953125" style="7" customWidth="1"/>
    <col min="4100" max="4100" width="45.1796875" style="7" customWidth="1"/>
    <col min="4101" max="4101" width="3.81640625" style="7" customWidth="1"/>
    <col min="4102" max="4102" width="7.1796875" style="7" customWidth="1"/>
    <col min="4103" max="4103" width="9.26953125" style="7" customWidth="1"/>
    <col min="4104" max="4104" width="10.54296875" style="7" customWidth="1"/>
    <col min="4105" max="4105" width="15.453125" style="7" customWidth="1"/>
    <col min="4106" max="4106" width="15.54296875" style="7" customWidth="1"/>
    <col min="4107" max="4107" width="14.54296875" style="7" customWidth="1"/>
    <col min="4108" max="4109" width="14" style="7" customWidth="1"/>
    <col min="4110" max="4110" width="14.54296875" style="7" customWidth="1"/>
    <col min="4111" max="4111" width="14.26953125" style="7" customWidth="1"/>
    <col min="4112" max="4112" width="16" style="7" customWidth="1"/>
    <col min="4113" max="4353" width="9" style="7"/>
    <col min="4354" max="4354" width="3.7265625" style="7" customWidth="1"/>
    <col min="4355" max="4355" width="13.26953125" style="7" customWidth="1"/>
    <col min="4356" max="4356" width="45.1796875" style="7" customWidth="1"/>
    <col min="4357" max="4357" width="3.81640625" style="7" customWidth="1"/>
    <col min="4358" max="4358" width="7.1796875" style="7" customWidth="1"/>
    <col min="4359" max="4359" width="9.26953125" style="7" customWidth="1"/>
    <col min="4360" max="4360" width="10.54296875" style="7" customWidth="1"/>
    <col min="4361" max="4361" width="15.453125" style="7" customWidth="1"/>
    <col min="4362" max="4362" width="15.54296875" style="7" customWidth="1"/>
    <col min="4363" max="4363" width="14.54296875" style="7" customWidth="1"/>
    <col min="4364" max="4365" width="14" style="7" customWidth="1"/>
    <col min="4366" max="4366" width="14.54296875" style="7" customWidth="1"/>
    <col min="4367" max="4367" width="14.26953125" style="7" customWidth="1"/>
    <col min="4368" max="4368" width="16" style="7" customWidth="1"/>
    <col min="4369" max="4609" width="9" style="7"/>
    <col min="4610" max="4610" width="3.7265625" style="7" customWidth="1"/>
    <col min="4611" max="4611" width="13.26953125" style="7" customWidth="1"/>
    <col min="4612" max="4612" width="45.1796875" style="7" customWidth="1"/>
    <col min="4613" max="4613" width="3.81640625" style="7" customWidth="1"/>
    <col min="4614" max="4614" width="7.1796875" style="7" customWidth="1"/>
    <col min="4615" max="4615" width="9.26953125" style="7" customWidth="1"/>
    <col min="4616" max="4616" width="10.54296875" style="7" customWidth="1"/>
    <col min="4617" max="4617" width="15.453125" style="7" customWidth="1"/>
    <col min="4618" max="4618" width="15.54296875" style="7" customWidth="1"/>
    <col min="4619" max="4619" width="14.54296875" style="7" customWidth="1"/>
    <col min="4620" max="4621" width="14" style="7" customWidth="1"/>
    <col min="4622" max="4622" width="14.54296875" style="7" customWidth="1"/>
    <col min="4623" max="4623" width="14.26953125" style="7" customWidth="1"/>
    <col min="4624" max="4624" width="16" style="7" customWidth="1"/>
    <col min="4625" max="4865" width="9" style="7"/>
    <col min="4866" max="4866" width="3.7265625" style="7" customWidth="1"/>
    <col min="4867" max="4867" width="13.26953125" style="7" customWidth="1"/>
    <col min="4868" max="4868" width="45.1796875" style="7" customWidth="1"/>
    <col min="4869" max="4869" width="3.81640625" style="7" customWidth="1"/>
    <col min="4870" max="4870" width="7.1796875" style="7" customWidth="1"/>
    <col min="4871" max="4871" width="9.26953125" style="7" customWidth="1"/>
    <col min="4872" max="4872" width="10.54296875" style="7" customWidth="1"/>
    <col min="4873" max="4873" width="15.453125" style="7" customWidth="1"/>
    <col min="4874" max="4874" width="15.54296875" style="7" customWidth="1"/>
    <col min="4875" max="4875" width="14.54296875" style="7" customWidth="1"/>
    <col min="4876" max="4877" width="14" style="7" customWidth="1"/>
    <col min="4878" max="4878" width="14.54296875" style="7" customWidth="1"/>
    <col min="4879" max="4879" width="14.26953125" style="7" customWidth="1"/>
    <col min="4880" max="4880" width="16" style="7" customWidth="1"/>
    <col min="4881" max="5121" width="9" style="7"/>
    <col min="5122" max="5122" width="3.7265625" style="7" customWidth="1"/>
    <col min="5123" max="5123" width="13.26953125" style="7" customWidth="1"/>
    <col min="5124" max="5124" width="45.1796875" style="7" customWidth="1"/>
    <col min="5125" max="5125" width="3.81640625" style="7" customWidth="1"/>
    <col min="5126" max="5126" width="7.1796875" style="7" customWidth="1"/>
    <col min="5127" max="5127" width="9.26953125" style="7" customWidth="1"/>
    <col min="5128" max="5128" width="10.54296875" style="7" customWidth="1"/>
    <col min="5129" max="5129" width="15.453125" style="7" customWidth="1"/>
    <col min="5130" max="5130" width="15.54296875" style="7" customWidth="1"/>
    <col min="5131" max="5131" width="14.54296875" style="7" customWidth="1"/>
    <col min="5132" max="5133" width="14" style="7" customWidth="1"/>
    <col min="5134" max="5134" width="14.54296875" style="7" customWidth="1"/>
    <col min="5135" max="5135" width="14.26953125" style="7" customWidth="1"/>
    <col min="5136" max="5136" width="16" style="7" customWidth="1"/>
    <col min="5137" max="5377" width="9" style="7"/>
    <col min="5378" max="5378" width="3.7265625" style="7" customWidth="1"/>
    <col min="5379" max="5379" width="13.26953125" style="7" customWidth="1"/>
    <col min="5380" max="5380" width="45.1796875" style="7" customWidth="1"/>
    <col min="5381" max="5381" width="3.81640625" style="7" customWidth="1"/>
    <col min="5382" max="5382" width="7.1796875" style="7" customWidth="1"/>
    <col min="5383" max="5383" width="9.26953125" style="7" customWidth="1"/>
    <col min="5384" max="5384" width="10.54296875" style="7" customWidth="1"/>
    <col min="5385" max="5385" width="15.453125" style="7" customWidth="1"/>
    <col min="5386" max="5386" width="15.54296875" style="7" customWidth="1"/>
    <col min="5387" max="5387" width="14.54296875" style="7" customWidth="1"/>
    <col min="5388" max="5389" width="14" style="7" customWidth="1"/>
    <col min="5390" max="5390" width="14.54296875" style="7" customWidth="1"/>
    <col min="5391" max="5391" width="14.26953125" style="7" customWidth="1"/>
    <col min="5392" max="5392" width="16" style="7" customWidth="1"/>
    <col min="5393" max="5633" width="9" style="7"/>
    <col min="5634" max="5634" width="3.7265625" style="7" customWidth="1"/>
    <col min="5635" max="5635" width="13.26953125" style="7" customWidth="1"/>
    <col min="5636" max="5636" width="45.1796875" style="7" customWidth="1"/>
    <col min="5637" max="5637" width="3.81640625" style="7" customWidth="1"/>
    <col min="5638" max="5638" width="7.1796875" style="7" customWidth="1"/>
    <col min="5639" max="5639" width="9.26953125" style="7" customWidth="1"/>
    <col min="5640" max="5640" width="10.54296875" style="7" customWidth="1"/>
    <col min="5641" max="5641" width="15.453125" style="7" customWidth="1"/>
    <col min="5642" max="5642" width="15.54296875" style="7" customWidth="1"/>
    <col min="5643" max="5643" width="14.54296875" style="7" customWidth="1"/>
    <col min="5644" max="5645" width="14" style="7" customWidth="1"/>
    <col min="5646" max="5646" width="14.54296875" style="7" customWidth="1"/>
    <col min="5647" max="5647" width="14.26953125" style="7" customWidth="1"/>
    <col min="5648" max="5648" width="16" style="7" customWidth="1"/>
    <col min="5649" max="5889" width="9" style="7"/>
    <col min="5890" max="5890" width="3.7265625" style="7" customWidth="1"/>
    <col min="5891" max="5891" width="13.26953125" style="7" customWidth="1"/>
    <col min="5892" max="5892" width="45.1796875" style="7" customWidth="1"/>
    <col min="5893" max="5893" width="3.81640625" style="7" customWidth="1"/>
    <col min="5894" max="5894" width="7.1796875" style="7" customWidth="1"/>
    <col min="5895" max="5895" width="9.26953125" style="7" customWidth="1"/>
    <col min="5896" max="5896" width="10.54296875" style="7" customWidth="1"/>
    <col min="5897" max="5897" width="15.453125" style="7" customWidth="1"/>
    <col min="5898" max="5898" width="15.54296875" style="7" customWidth="1"/>
    <col min="5899" max="5899" width="14.54296875" style="7" customWidth="1"/>
    <col min="5900" max="5901" width="14" style="7" customWidth="1"/>
    <col min="5902" max="5902" width="14.54296875" style="7" customWidth="1"/>
    <col min="5903" max="5903" width="14.26953125" style="7" customWidth="1"/>
    <col min="5904" max="5904" width="16" style="7" customWidth="1"/>
    <col min="5905" max="6145" width="9" style="7"/>
    <col min="6146" max="6146" width="3.7265625" style="7" customWidth="1"/>
    <col min="6147" max="6147" width="13.26953125" style="7" customWidth="1"/>
    <col min="6148" max="6148" width="45.1796875" style="7" customWidth="1"/>
    <col min="6149" max="6149" width="3.81640625" style="7" customWidth="1"/>
    <col min="6150" max="6150" width="7.1796875" style="7" customWidth="1"/>
    <col min="6151" max="6151" width="9.26953125" style="7" customWidth="1"/>
    <col min="6152" max="6152" width="10.54296875" style="7" customWidth="1"/>
    <col min="6153" max="6153" width="15.453125" style="7" customWidth="1"/>
    <col min="6154" max="6154" width="15.54296875" style="7" customWidth="1"/>
    <col min="6155" max="6155" width="14.54296875" style="7" customWidth="1"/>
    <col min="6156" max="6157" width="14" style="7" customWidth="1"/>
    <col min="6158" max="6158" width="14.54296875" style="7" customWidth="1"/>
    <col min="6159" max="6159" width="14.26953125" style="7" customWidth="1"/>
    <col min="6160" max="6160" width="16" style="7" customWidth="1"/>
    <col min="6161" max="6401" width="9" style="7"/>
    <col min="6402" max="6402" width="3.7265625" style="7" customWidth="1"/>
    <col min="6403" max="6403" width="13.26953125" style="7" customWidth="1"/>
    <col min="6404" max="6404" width="45.1796875" style="7" customWidth="1"/>
    <col min="6405" max="6405" width="3.81640625" style="7" customWidth="1"/>
    <col min="6406" max="6406" width="7.1796875" style="7" customWidth="1"/>
    <col min="6407" max="6407" width="9.26953125" style="7" customWidth="1"/>
    <col min="6408" max="6408" width="10.54296875" style="7" customWidth="1"/>
    <col min="6409" max="6409" width="15.453125" style="7" customWidth="1"/>
    <col min="6410" max="6410" width="15.54296875" style="7" customWidth="1"/>
    <col min="6411" max="6411" width="14.54296875" style="7" customWidth="1"/>
    <col min="6412" max="6413" width="14" style="7" customWidth="1"/>
    <col min="6414" max="6414" width="14.54296875" style="7" customWidth="1"/>
    <col min="6415" max="6415" width="14.26953125" style="7" customWidth="1"/>
    <col min="6416" max="6416" width="16" style="7" customWidth="1"/>
    <col min="6417" max="6657" width="9" style="7"/>
    <col min="6658" max="6658" width="3.7265625" style="7" customWidth="1"/>
    <col min="6659" max="6659" width="13.26953125" style="7" customWidth="1"/>
    <col min="6660" max="6660" width="45.1796875" style="7" customWidth="1"/>
    <col min="6661" max="6661" width="3.81640625" style="7" customWidth="1"/>
    <col min="6662" max="6662" width="7.1796875" style="7" customWidth="1"/>
    <col min="6663" max="6663" width="9.26953125" style="7" customWidth="1"/>
    <col min="6664" max="6664" width="10.54296875" style="7" customWidth="1"/>
    <col min="6665" max="6665" width="15.453125" style="7" customWidth="1"/>
    <col min="6666" max="6666" width="15.54296875" style="7" customWidth="1"/>
    <col min="6667" max="6667" width="14.54296875" style="7" customWidth="1"/>
    <col min="6668" max="6669" width="14" style="7" customWidth="1"/>
    <col min="6670" max="6670" width="14.54296875" style="7" customWidth="1"/>
    <col min="6671" max="6671" width="14.26953125" style="7" customWidth="1"/>
    <col min="6672" max="6672" width="16" style="7" customWidth="1"/>
    <col min="6673" max="6913" width="9" style="7"/>
    <col min="6914" max="6914" width="3.7265625" style="7" customWidth="1"/>
    <col min="6915" max="6915" width="13.26953125" style="7" customWidth="1"/>
    <col min="6916" max="6916" width="45.1796875" style="7" customWidth="1"/>
    <col min="6917" max="6917" width="3.81640625" style="7" customWidth="1"/>
    <col min="6918" max="6918" width="7.1796875" style="7" customWidth="1"/>
    <col min="6919" max="6919" width="9.26953125" style="7" customWidth="1"/>
    <col min="6920" max="6920" width="10.54296875" style="7" customWidth="1"/>
    <col min="6921" max="6921" width="15.453125" style="7" customWidth="1"/>
    <col min="6922" max="6922" width="15.54296875" style="7" customWidth="1"/>
    <col min="6923" max="6923" width="14.54296875" style="7" customWidth="1"/>
    <col min="6924" max="6925" width="14" style="7" customWidth="1"/>
    <col min="6926" max="6926" width="14.54296875" style="7" customWidth="1"/>
    <col min="6927" max="6927" width="14.26953125" style="7" customWidth="1"/>
    <col min="6928" max="6928" width="16" style="7" customWidth="1"/>
    <col min="6929" max="7169" width="9" style="7"/>
    <col min="7170" max="7170" width="3.7265625" style="7" customWidth="1"/>
    <col min="7171" max="7171" width="13.26953125" style="7" customWidth="1"/>
    <col min="7172" max="7172" width="45.1796875" style="7" customWidth="1"/>
    <col min="7173" max="7173" width="3.81640625" style="7" customWidth="1"/>
    <col min="7174" max="7174" width="7.1796875" style="7" customWidth="1"/>
    <col min="7175" max="7175" width="9.26953125" style="7" customWidth="1"/>
    <col min="7176" max="7176" width="10.54296875" style="7" customWidth="1"/>
    <col min="7177" max="7177" width="15.453125" style="7" customWidth="1"/>
    <col min="7178" max="7178" width="15.54296875" style="7" customWidth="1"/>
    <col min="7179" max="7179" width="14.54296875" style="7" customWidth="1"/>
    <col min="7180" max="7181" width="14" style="7" customWidth="1"/>
    <col min="7182" max="7182" width="14.54296875" style="7" customWidth="1"/>
    <col min="7183" max="7183" width="14.26953125" style="7" customWidth="1"/>
    <col min="7184" max="7184" width="16" style="7" customWidth="1"/>
    <col min="7185" max="7425" width="9" style="7"/>
    <col min="7426" max="7426" width="3.7265625" style="7" customWidth="1"/>
    <col min="7427" max="7427" width="13.26953125" style="7" customWidth="1"/>
    <col min="7428" max="7428" width="45.1796875" style="7" customWidth="1"/>
    <col min="7429" max="7429" width="3.81640625" style="7" customWidth="1"/>
    <col min="7430" max="7430" width="7.1796875" style="7" customWidth="1"/>
    <col min="7431" max="7431" width="9.26953125" style="7" customWidth="1"/>
    <col min="7432" max="7432" width="10.54296875" style="7" customWidth="1"/>
    <col min="7433" max="7433" width="15.453125" style="7" customWidth="1"/>
    <col min="7434" max="7434" width="15.54296875" style="7" customWidth="1"/>
    <col min="7435" max="7435" width="14.54296875" style="7" customWidth="1"/>
    <col min="7436" max="7437" width="14" style="7" customWidth="1"/>
    <col min="7438" max="7438" width="14.54296875" style="7" customWidth="1"/>
    <col min="7439" max="7439" width="14.26953125" style="7" customWidth="1"/>
    <col min="7440" max="7440" width="16" style="7" customWidth="1"/>
    <col min="7441" max="7681" width="9" style="7"/>
    <col min="7682" max="7682" width="3.7265625" style="7" customWidth="1"/>
    <col min="7683" max="7683" width="13.26953125" style="7" customWidth="1"/>
    <col min="7684" max="7684" width="45.1796875" style="7" customWidth="1"/>
    <col min="7685" max="7685" width="3.81640625" style="7" customWidth="1"/>
    <col min="7686" max="7686" width="7.1796875" style="7" customWidth="1"/>
    <col min="7687" max="7687" width="9.26953125" style="7" customWidth="1"/>
    <col min="7688" max="7688" width="10.54296875" style="7" customWidth="1"/>
    <col min="7689" max="7689" width="15.453125" style="7" customWidth="1"/>
    <col min="7690" max="7690" width="15.54296875" style="7" customWidth="1"/>
    <col min="7691" max="7691" width="14.54296875" style="7" customWidth="1"/>
    <col min="7692" max="7693" width="14" style="7" customWidth="1"/>
    <col min="7694" max="7694" width="14.54296875" style="7" customWidth="1"/>
    <col min="7695" max="7695" width="14.26953125" style="7" customWidth="1"/>
    <col min="7696" max="7696" width="16" style="7" customWidth="1"/>
    <col min="7697" max="7937" width="9" style="7"/>
    <col min="7938" max="7938" width="3.7265625" style="7" customWidth="1"/>
    <col min="7939" max="7939" width="13.26953125" style="7" customWidth="1"/>
    <col min="7940" max="7940" width="45.1796875" style="7" customWidth="1"/>
    <col min="7941" max="7941" width="3.81640625" style="7" customWidth="1"/>
    <col min="7942" max="7942" width="7.1796875" style="7" customWidth="1"/>
    <col min="7943" max="7943" width="9.26953125" style="7" customWidth="1"/>
    <col min="7944" max="7944" width="10.54296875" style="7" customWidth="1"/>
    <col min="7945" max="7945" width="15.453125" style="7" customWidth="1"/>
    <col min="7946" max="7946" width="15.54296875" style="7" customWidth="1"/>
    <col min="7947" max="7947" width="14.54296875" style="7" customWidth="1"/>
    <col min="7948" max="7949" width="14" style="7" customWidth="1"/>
    <col min="7950" max="7950" width="14.54296875" style="7" customWidth="1"/>
    <col min="7951" max="7951" width="14.26953125" style="7" customWidth="1"/>
    <col min="7952" max="7952" width="16" style="7" customWidth="1"/>
    <col min="7953" max="8193" width="9" style="7"/>
    <col min="8194" max="8194" width="3.7265625" style="7" customWidth="1"/>
    <col min="8195" max="8195" width="13.26953125" style="7" customWidth="1"/>
    <col min="8196" max="8196" width="45.1796875" style="7" customWidth="1"/>
    <col min="8197" max="8197" width="3.81640625" style="7" customWidth="1"/>
    <col min="8198" max="8198" width="7.1796875" style="7" customWidth="1"/>
    <col min="8199" max="8199" width="9.26953125" style="7" customWidth="1"/>
    <col min="8200" max="8200" width="10.54296875" style="7" customWidth="1"/>
    <col min="8201" max="8201" width="15.453125" style="7" customWidth="1"/>
    <col min="8202" max="8202" width="15.54296875" style="7" customWidth="1"/>
    <col min="8203" max="8203" width="14.54296875" style="7" customWidth="1"/>
    <col min="8204" max="8205" width="14" style="7" customWidth="1"/>
    <col min="8206" max="8206" width="14.54296875" style="7" customWidth="1"/>
    <col min="8207" max="8207" width="14.26953125" style="7" customWidth="1"/>
    <col min="8208" max="8208" width="16" style="7" customWidth="1"/>
    <col min="8209" max="8449" width="9" style="7"/>
    <col min="8450" max="8450" width="3.7265625" style="7" customWidth="1"/>
    <col min="8451" max="8451" width="13.26953125" style="7" customWidth="1"/>
    <col min="8452" max="8452" width="45.1796875" style="7" customWidth="1"/>
    <col min="8453" max="8453" width="3.81640625" style="7" customWidth="1"/>
    <col min="8454" max="8454" width="7.1796875" style="7" customWidth="1"/>
    <col min="8455" max="8455" width="9.26953125" style="7" customWidth="1"/>
    <col min="8456" max="8456" width="10.54296875" style="7" customWidth="1"/>
    <col min="8457" max="8457" width="15.453125" style="7" customWidth="1"/>
    <col min="8458" max="8458" width="15.54296875" style="7" customWidth="1"/>
    <col min="8459" max="8459" width="14.54296875" style="7" customWidth="1"/>
    <col min="8460" max="8461" width="14" style="7" customWidth="1"/>
    <col min="8462" max="8462" width="14.54296875" style="7" customWidth="1"/>
    <col min="8463" max="8463" width="14.26953125" style="7" customWidth="1"/>
    <col min="8464" max="8464" width="16" style="7" customWidth="1"/>
    <col min="8465" max="8705" width="9" style="7"/>
    <col min="8706" max="8706" width="3.7265625" style="7" customWidth="1"/>
    <col min="8707" max="8707" width="13.26953125" style="7" customWidth="1"/>
    <col min="8708" max="8708" width="45.1796875" style="7" customWidth="1"/>
    <col min="8709" max="8709" width="3.81640625" style="7" customWidth="1"/>
    <col min="8710" max="8710" width="7.1796875" style="7" customWidth="1"/>
    <col min="8711" max="8711" width="9.26953125" style="7" customWidth="1"/>
    <col min="8712" max="8712" width="10.54296875" style="7" customWidth="1"/>
    <col min="8713" max="8713" width="15.453125" style="7" customWidth="1"/>
    <col min="8714" max="8714" width="15.54296875" style="7" customWidth="1"/>
    <col min="8715" max="8715" width="14.54296875" style="7" customWidth="1"/>
    <col min="8716" max="8717" width="14" style="7" customWidth="1"/>
    <col min="8718" max="8718" width="14.54296875" style="7" customWidth="1"/>
    <col min="8719" max="8719" width="14.26953125" style="7" customWidth="1"/>
    <col min="8720" max="8720" width="16" style="7" customWidth="1"/>
    <col min="8721" max="8961" width="9" style="7"/>
    <col min="8962" max="8962" width="3.7265625" style="7" customWidth="1"/>
    <col min="8963" max="8963" width="13.26953125" style="7" customWidth="1"/>
    <col min="8964" max="8964" width="45.1796875" style="7" customWidth="1"/>
    <col min="8965" max="8965" width="3.81640625" style="7" customWidth="1"/>
    <col min="8966" max="8966" width="7.1796875" style="7" customWidth="1"/>
    <col min="8967" max="8967" width="9.26953125" style="7" customWidth="1"/>
    <col min="8968" max="8968" width="10.54296875" style="7" customWidth="1"/>
    <col min="8969" max="8969" width="15.453125" style="7" customWidth="1"/>
    <col min="8970" max="8970" width="15.54296875" style="7" customWidth="1"/>
    <col min="8971" max="8971" width="14.54296875" style="7" customWidth="1"/>
    <col min="8972" max="8973" width="14" style="7" customWidth="1"/>
    <col min="8974" max="8974" width="14.54296875" style="7" customWidth="1"/>
    <col min="8975" max="8975" width="14.26953125" style="7" customWidth="1"/>
    <col min="8976" max="8976" width="16" style="7" customWidth="1"/>
    <col min="8977" max="9217" width="9" style="7"/>
    <col min="9218" max="9218" width="3.7265625" style="7" customWidth="1"/>
    <col min="9219" max="9219" width="13.26953125" style="7" customWidth="1"/>
    <col min="9220" max="9220" width="45.1796875" style="7" customWidth="1"/>
    <col min="9221" max="9221" width="3.81640625" style="7" customWidth="1"/>
    <col min="9222" max="9222" width="7.1796875" style="7" customWidth="1"/>
    <col min="9223" max="9223" width="9.26953125" style="7" customWidth="1"/>
    <col min="9224" max="9224" width="10.54296875" style="7" customWidth="1"/>
    <col min="9225" max="9225" width="15.453125" style="7" customWidth="1"/>
    <col min="9226" max="9226" width="15.54296875" style="7" customWidth="1"/>
    <col min="9227" max="9227" width="14.54296875" style="7" customWidth="1"/>
    <col min="9228" max="9229" width="14" style="7" customWidth="1"/>
    <col min="9230" max="9230" width="14.54296875" style="7" customWidth="1"/>
    <col min="9231" max="9231" width="14.26953125" style="7" customWidth="1"/>
    <col min="9232" max="9232" width="16" style="7" customWidth="1"/>
    <col min="9233" max="9473" width="9" style="7"/>
    <col min="9474" max="9474" width="3.7265625" style="7" customWidth="1"/>
    <col min="9475" max="9475" width="13.26953125" style="7" customWidth="1"/>
    <col min="9476" max="9476" width="45.1796875" style="7" customWidth="1"/>
    <col min="9477" max="9477" width="3.81640625" style="7" customWidth="1"/>
    <col min="9478" max="9478" width="7.1796875" style="7" customWidth="1"/>
    <col min="9479" max="9479" width="9.26953125" style="7" customWidth="1"/>
    <col min="9480" max="9480" width="10.54296875" style="7" customWidth="1"/>
    <col min="9481" max="9481" width="15.453125" style="7" customWidth="1"/>
    <col min="9482" max="9482" width="15.54296875" style="7" customWidth="1"/>
    <col min="9483" max="9483" width="14.54296875" style="7" customWidth="1"/>
    <col min="9484" max="9485" width="14" style="7" customWidth="1"/>
    <col min="9486" max="9486" width="14.54296875" style="7" customWidth="1"/>
    <col min="9487" max="9487" width="14.26953125" style="7" customWidth="1"/>
    <col min="9488" max="9488" width="16" style="7" customWidth="1"/>
    <col min="9489" max="9729" width="9" style="7"/>
    <col min="9730" max="9730" width="3.7265625" style="7" customWidth="1"/>
    <col min="9731" max="9731" width="13.26953125" style="7" customWidth="1"/>
    <col min="9732" max="9732" width="45.1796875" style="7" customWidth="1"/>
    <col min="9733" max="9733" width="3.81640625" style="7" customWidth="1"/>
    <col min="9734" max="9734" width="7.1796875" style="7" customWidth="1"/>
    <col min="9735" max="9735" width="9.26953125" style="7" customWidth="1"/>
    <col min="9736" max="9736" width="10.54296875" style="7" customWidth="1"/>
    <col min="9737" max="9737" width="15.453125" style="7" customWidth="1"/>
    <col min="9738" max="9738" width="15.54296875" style="7" customWidth="1"/>
    <col min="9739" max="9739" width="14.54296875" style="7" customWidth="1"/>
    <col min="9740" max="9741" width="14" style="7" customWidth="1"/>
    <col min="9742" max="9742" width="14.54296875" style="7" customWidth="1"/>
    <col min="9743" max="9743" width="14.26953125" style="7" customWidth="1"/>
    <col min="9744" max="9744" width="16" style="7" customWidth="1"/>
    <col min="9745" max="9985" width="9" style="7"/>
    <col min="9986" max="9986" width="3.7265625" style="7" customWidth="1"/>
    <col min="9987" max="9987" width="13.26953125" style="7" customWidth="1"/>
    <col min="9988" max="9988" width="45.1796875" style="7" customWidth="1"/>
    <col min="9989" max="9989" width="3.81640625" style="7" customWidth="1"/>
    <col min="9990" max="9990" width="7.1796875" style="7" customWidth="1"/>
    <col min="9991" max="9991" width="9.26953125" style="7" customWidth="1"/>
    <col min="9992" max="9992" width="10.54296875" style="7" customWidth="1"/>
    <col min="9993" max="9993" width="15.453125" style="7" customWidth="1"/>
    <col min="9994" max="9994" width="15.54296875" style="7" customWidth="1"/>
    <col min="9995" max="9995" width="14.54296875" style="7" customWidth="1"/>
    <col min="9996" max="9997" width="14" style="7" customWidth="1"/>
    <col min="9998" max="9998" width="14.54296875" style="7" customWidth="1"/>
    <col min="9999" max="9999" width="14.26953125" style="7" customWidth="1"/>
    <col min="10000" max="10000" width="16" style="7" customWidth="1"/>
    <col min="10001" max="10241" width="9" style="7"/>
    <col min="10242" max="10242" width="3.7265625" style="7" customWidth="1"/>
    <col min="10243" max="10243" width="13.26953125" style="7" customWidth="1"/>
    <col min="10244" max="10244" width="45.1796875" style="7" customWidth="1"/>
    <col min="10245" max="10245" width="3.81640625" style="7" customWidth="1"/>
    <col min="10246" max="10246" width="7.1796875" style="7" customWidth="1"/>
    <col min="10247" max="10247" width="9.26953125" style="7" customWidth="1"/>
    <col min="10248" max="10248" width="10.54296875" style="7" customWidth="1"/>
    <col min="10249" max="10249" width="15.453125" style="7" customWidth="1"/>
    <col min="10250" max="10250" width="15.54296875" style="7" customWidth="1"/>
    <col min="10251" max="10251" width="14.54296875" style="7" customWidth="1"/>
    <col min="10252" max="10253" width="14" style="7" customWidth="1"/>
    <col min="10254" max="10254" width="14.54296875" style="7" customWidth="1"/>
    <col min="10255" max="10255" width="14.26953125" style="7" customWidth="1"/>
    <col min="10256" max="10256" width="16" style="7" customWidth="1"/>
    <col min="10257" max="10497" width="9" style="7"/>
    <col min="10498" max="10498" width="3.7265625" style="7" customWidth="1"/>
    <col min="10499" max="10499" width="13.26953125" style="7" customWidth="1"/>
    <col min="10500" max="10500" width="45.1796875" style="7" customWidth="1"/>
    <col min="10501" max="10501" width="3.81640625" style="7" customWidth="1"/>
    <col min="10502" max="10502" width="7.1796875" style="7" customWidth="1"/>
    <col min="10503" max="10503" width="9.26953125" style="7" customWidth="1"/>
    <col min="10504" max="10504" width="10.54296875" style="7" customWidth="1"/>
    <col min="10505" max="10505" width="15.453125" style="7" customWidth="1"/>
    <col min="10506" max="10506" width="15.54296875" style="7" customWidth="1"/>
    <col min="10507" max="10507" width="14.54296875" style="7" customWidth="1"/>
    <col min="10508" max="10509" width="14" style="7" customWidth="1"/>
    <col min="10510" max="10510" width="14.54296875" style="7" customWidth="1"/>
    <col min="10511" max="10511" width="14.26953125" style="7" customWidth="1"/>
    <col min="10512" max="10512" width="16" style="7" customWidth="1"/>
    <col min="10513" max="10753" width="9" style="7"/>
    <col min="10754" max="10754" width="3.7265625" style="7" customWidth="1"/>
    <col min="10755" max="10755" width="13.26953125" style="7" customWidth="1"/>
    <col min="10756" max="10756" width="45.1796875" style="7" customWidth="1"/>
    <col min="10757" max="10757" width="3.81640625" style="7" customWidth="1"/>
    <col min="10758" max="10758" width="7.1796875" style="7" customWidth="1"/>
    <col min="10759" max="10759" width="9.26953125" style="7" customWidth="1"/>
    <col min="10760" max="10760" width="10.54296875" style="7" customWidth="1"/>
    <col min="10761" max="10761" width="15.453125" style="7" customWidth="1"/>
    <col min="10762" max="10762" width="15.54296875" style="7" customWidth="1"/>
    <col min="10763" max="10763" width="14.54296875" style="7" customWidth="1"/>
    <col min="10764" max="10765" width="14" style="7" customWidth="1"/>
    <col min="10766" max="10766" width="14.54296875" style="7" customWidth="1"/>
    <col min="10767" max="10767" width="14.26953125" style="7" customWidth="1"/>
    <col min="10768" max="10768" width="16" style="7" customWidth="1"/>
    <col min="10769" max="11009" width="9" style="7"/>
    <col min="11010" max="11010" width="3.7265625" style="7" customWidth="1"/>
    <col min="11011" max="11011" width="13.26953125" style="7" customWidth="1"/>
    <col min="11012" max="11012" width="45.1796875" style="7" customWidth="1"/>
    <col min="11013" max="11013" width="3.81640625" style="7" customWidth="1"/>
    <col min="11014" max="11014" width="7.1796875" style="7" customWidth="1"/>
    <col min="11015" max="11015" width="9.26953125" style="7" customWidth="1"/>
    <col min="11016" max="11016" width="10.54296875" style="7" customWidth="1"/>
    <col min="11017" max="11017" width="15.453125" style="7" customWidth="1"/>
    <col min="11018" max="11018" width="15.54296875" style="7" customWidth="1"/>
    <col min="11019" max="11019" width="14.54296875" style="7" customWidth="1"/>
    <col min="11020" max="11021" width="14" style="7" customWidth="1"/>
    <col min="11022" max="11022" width="14.54296875" style="7" customWidth="1"/>
    <col min="11023" max="11023" width="14.26953125" style="7" customWidth="1"/>
    <col min="11024" max="11024" width="16" style="7" customWidth="1"/>
    <col min="11025" max="11265" width="9" style="7"/>
    <col min="11266" max="11266" width="3.7265625" style="7" customWidth="1"/>
    <col min="11267" max="11267" width="13.26953125" style="7" customWidth="1"/>
    <col min="11268" max="11268" width="45.1796875" style="7" customWidth="1"/>
    <col min="11269" max="11269" width="3.81640625" style="7" customWidth="1"/>
    <col min="11270" max="11270" width="7.1796875" style="7" customWidth="1"/>
    <col min="11271" max="11271" width="9.26953125" style="7" customWidth="1"/>
    <col min="11272" max="11272" width="10.54296875" style="7" customWidth="1"/>
    <col min="11273" max="11273" width="15.453125" style="7" customWidth="1"/>
    <col min="11274" max="11274" width="15.54296875" style="7" customWidth="1"/>
    <col min="11275" max="11275" width="14.54296875" style="7" customWidth="1"/>
    <col min="11276" max="11277" width="14" style="7" customWidth="1"/>
    <col min="11278" max="11278" width="14.54296875" style="7" customWidth="1"/>
    <col min="11279" max="11279" width="14.26953125" style="7" customWidth="1"/>
    <col min="11280" max="11280" width="16" style="7" customWidth="1"/>
    <col min="11281" max="11521" width="9" style="7"/>
    <col min="11522" max="11522" width="3.7265625" style="7" customWidth="1"/>
    <col min="11523" max="11523" width="13.26953125" style="7" customWidth="1"/>
    <col min="11524" max="11524" width="45.1796875" style="7" customWidth="1"/>
    <col min="11525" max="11525" width="3.81640625" style="7" customWidth="1"/>
    <col min="11526" max="11526" width="7.1796875" style="7" customWidth="1"/>
    <col min="11527" max="11527" width="9.26953125" style="7" customWidth="1"/>
    <col min="11528" max="11528" width="10.54296875" style="7" customWidth="1"/>
    <col min="11529" max="11529" width="15.453125" style="7" customWidth="1"/>
    <col min="11530" max="11530" width="15.54296875" style="7" customWidth="1"/>
    <col min="11531" max="11531" width="14.54296875" style="7" customWidth="1"/>
    <col min="11532" max="11533" width="14" style="7" customWidth="1"/>
    <col min="11534" max="11534" width="14.54296875" style="7" customWidth="1"/>
    <col min="11535" max="11535" width="14.26953125" style="7" customWidth="1"/>
    <col min="11536" max="11536" width="16" style="7" customWidth="1"/>
    <col min="11537" max="11777" width="9" style="7"/>
    <col min="11778" max="11778" width="3.7265625" style="7" customWidth="1"/>
    <col min="11779" max="11779" width="13.26953125" style="7" customWidth="1"/>
    <col min="11780" max="11780" width="45.1796875" style="7" customWidth="1"/>
    <col min="11781" max="11781" width="3.81640625" style="7" customWidth="1"/>
    <col min="11782" max="11782" width="7.1796875" style="7" customWidth="1"/>
    <col min="11783" max="11783" width="9.26953125" style="7" customWidth="1"/>
    <col min="11784" max="11784" width="10.54296875" style="7" customWidth="1"/>
    <col min="11785" max="11785" width="15.453125" style="7" customWidth="1"/>
    <col min="11786" max="11786" width="15.54296875" style="7" customWidth="1"/>
    <col min="11787" max="11787" width="14.54296875" style="7" customWidth="1"/>
    <col min="11788" max="11789" width="14" style="7" customWidth="1"/>
    <col min="11790" max="11790" width="14.54296875" style="7" customWidth="1"/>
    <col min="11791" max="11791" width="14.26953125" style="7" customWidth="1"/>
    <col min="11792" max="11792" width="16" style="7" customWidth="1"/>
    <col min="11793" max="12033" width="9" style="7"/>
    <col min="12034" max="12034" width="3.7265625" style="7" customWidth="1"/>
    <col min="12035" max="12035" width="13.26953125" style="7" customWidth="1"/>
    <col min="12036" max="12036" width="45.1796875" style="7" customWidth="1"/>
    <col min="12037" max="12037" width="3.81640625" style="7" customWidth="1"/>
    <col min="12038" max="12038" width="7.1796875" style="7" customWidth="1"/>
    <col min="12039" max="12039" width="9.26953125" style="7" customWidth="1"/>
    <col min="12040" max="12040" width="10.54296875" style="7" customWidth="1"/>
    <col min="12041" max="12041" width="15.453125" style="7" customWidth="1"/>
    <col min="12042" max="12042" width="15.54296875" style="7" customWidth="1"/>
    <col min="12043" max="12043" width="14.54296875" style="7" customWidth="1"/>
    <col min="12044" max="12045" width="14" style="7" customWidth="1"/>
    <col min="12046" max="12046" width="14.54296875" style="7" customWidth="1"/>
    <col min="12047" max="12047" width="14.26953125" style="7" customWidth="1"/>
    <col min="12048" max="12048" width="16" style="7" customWidth="1"/>
    <col min="12049" max="12289" width="9" style="7"/>
    <col min="12290" max="12290" width="3.7265625" style="7" customWidth="1"/>
    <col min="12291" max="12291" width="13.26953125" style="7" customWidth="1"/>
    <col min="12292" max="12292" width="45.1796875" style="7" customWidth="1"/>
    <col min="12293" max="12293" width="3.81640625" style="7" customWidth="1"/>
    <col min="12294" max="12294" width="7.1796875" style="7" customWidth="1"/>
    <col min="12295" max="12295" width="9.26953125" style="7" customWidth="1"/>
    <col min="12296" max="12296" width="10.54296875" style="7" customWidth="1"/>
    <col min="12297" max="12297" width="15.453125" style="7" customWidth="1"/>
    <col min="12298" max="12298" width="15.54296875" style="7" customWidth="1"/>
    <col min="12299" max="12299" width="14.54296875" style="7" customWidth="1"/>
    <col min="12300" max="12301" width="14" style="7" customWidth="1"/>
    <col min="12302" max="12302" width="14.54296875" style="7" customWidth="1"/>
    <col min="12303" max="12303" width="14.26953125" style="7" customWidth="1"/>
    <col min="12304" max="12304" width="16" style="7" customWidth="1"/>
    <col min="12305" max="12545" width="9" style="7"/>
    <col min="12546" max="12546" width="3.7265625" style="7" customWidth="1"/>
    <col min="12547" max="12547" width="13.26953125" style="7" customWidth="1"/>
    <col min="12548" max="12548" width="45.1796875" style="7" customWidth="1"/>
    <col min="12549" max="12549" width="3.81640625" style="7" customWidth="1"/>
    <col min="12550" max="12550" width="7.1796875" style="7" customWidth="1"/>
    <col min="12551" max="12551" width="9.26953125" style="7" customWidth="1"/>
    <col min="12552" max="12552" width="10.54296875" style="7" customWidth="1"/>
    <col min="12553" max="12553" width="15.453125" style="7" customWidth="1"/>
    <col min="12554" max="12554" width="15.54296875" style="7" customWidth="1"/>
    <col min="12555" max="12555" width="14.54296875" style="7" customWidth="1"/>
    <col min="12556" max="12557" width="14" style="7" customWidth="1"/>
    <col min="12558" max="12558" width="14.54296875" style="7" customWidth="1"/>
    <col min="12559" max="12559" width="14.26953125" style="7" customWidth="1"/>
    <col min="12560" max="12560" width="16" style="7" customWidth="1"/>
    <col min="12561" max="12801" width="9" style="7"/>
    <col min="12802" max="12802" width="3.7265625" style="7" customWidth="1"/>
    <col min="12803" max="12803" width="13.26953125" style="7" customWidth="1"/>
    <col min="12804" max="12804" width="45.1796875" style="7" customWidth="1"/>
    <col min="12805" max="12805" width="3.81640625" style="7" customWidth="1"/>
    <col min="12806" max="12806" width="7.1796875" style="7" customWidth="1"/>
    <col min="12807" max="12807" width="9.26953125" style="7" customWidth="1"/>
    <col min="12808" max="12808" width="10.54296875" style="7" customWidth="1"/>
    <col min="12809" max="12809" width="15.453125" style="7" customWidth="1"/>
    <col min="12810" max="12810" width="15.54296875" style="7" customWidth="1"/>
    <col min="12811" max="12811" width="14.54296875" style="7" customWidth="1"/>
    <col min="12812" max="12813" width="14" style="7" customWidth="1"/>
    <col min="12814" max="12814" width="14.54296875" style="7" customWidth="1"/>
    <col min="12815" max="12815" width="14.26953125" style="7" customWidth="1"/>
    <col min="12816" max="12816" width="16" style="7" customWidth="1"/>
    <col min="12817" max="13057" width="9" style="7"/>
    <col min="13058" max="13058" width="3.7265625" style="7" customWidth="1"/>
    <col min="13059" max="13059" width="13.26953125" style="7" customWidth="1"/>
    <col min="13060" max="13060" width="45.1796875" style="7" customWidth="1"/>
    <col min="13061" max="13061" width="3.81640625" style="7" customWidth="1"/>
    <col min="13062" max="13062" width="7.1796875" style="7" customWidth="1"/>
    <col min="13063" max="13063" width="9.26953125" style="7" customWidth="1"/>
    <col min="13064" max="13064" width="10.54296875" style="7" customWidth="1"/>
    <col min="13065" max="13065" width="15.453125" style="7" customWidth="1"/>
    <col min="13066" max="13066" width="15.54296875" style="7" customWidth="1"/>
    <col min="13067" max="13067" width="14.54296875" style="7" customWidth="1"/>
    <col min="13068" max="13069" width="14" style="7" customWidth="1"/>
    <col min="13070" max="13070" width="14.54296875" style="7" customWidth="1"/>
    <col min="13071" max="13071" width="14.26953125" style="7" customWidth="1"/>
    <col min="13072" max="13072" width="16" style="7" customWidth="1"/>
    <col min="13073" max="13313" width="9" style="7"/>
    <col min="13314" max="13314" width="3.7265625" style="7" customWidth="1"/>
    <col min="13315" max="13315" width="13.26953125" style="7" customWidth="1"/>
    <col min="13316" max="13316" width="45.1796875" style="7" customWidth="1"/>
    <col min="13317" max="13317" width="3.81640625" style="7" customWidth="1"/>
    <col min="13318" max="13318" width="7.1796875" style="7" customWidth="1"/>
    <col min="13319" max="13319" width="9.26953125" style="7" customWidth="1"/>
    <col min="13320" max="13320" width="10.54296875" style="7" customWidth="1"/>
    <col min="13321" max="13321" width="15.453125" style="7" customWidth="1"/>
    <col min="13322" max="13322" width="15.54296875" style="7" customWidth="1"/>
    <col min="13323" max="13323" width="14.54296875" style="7" customWidth="1"/>
    <col min="13324" max="13325" width="14" style="7" customWidth="1"/>
    <col min="13326" max="13326" width="14.54296875" style="7" customWidth="1"/>
    <col min="13327" max="13327" width="14.26953125" style="7" customWidth="1"/>
    <col min="13328" max="13328" width="16" style="7" customWidth="1"/>
    <col min="13329" max="13569" width="9" style="7"/>
    <col min="13570" max="13570" width="3.7265625" style="7" customWidth="1"/>
    <col min="13571" max="13571" width="13.26953125" style="7" customWidth="1"/>
    <col min="13572" max="13572" width="45.1796875" style="7" customWidth="1"/>
    <col min="13573" max="13573" width="3.81640625" style="7" customWidth="1"/>
    <col min="13574" max="13574" width="7.1796875" style="7" customWidth="1"/>
    <col min="13575" max="13575" width="9.26953125" style="7" customWidth="1"/>
    <col min="13576" max="13576" width="10.54296875" style="7" customWidth="1"/>
    <col min="13577" max="13577" width="15.453125" style="7" customWidth="1"/>
    <col min="13578" max="13578" width="15.54296875" style="7" customWidth="1"/>
    <col min="13579" max="13579" width="14.54296875" style="7" customWidth="1"/>
    <col min="13580" max="13581" width="14" style="7" customWidth="1"/>
    <col min="13582" max="13582" width="14.54296875" style="7" customWidth="1"/>
    <col min="13583" max="13583" width="14.26953125" style="7" customWidth="1"/>
    <col min="13584" max="13584" width="16" style="7" customWidth="1"/>
    <col min="13585" max="13825" width="9" style="7"/>
    <col min="13826" max="13826" width="3.7265625" style="7" customWidth="1"/>
    <col min="13827" max="13827" width="13.26953125" style="7" customWidth="1"/>
    <col min="13828" max="13828" width="45.1796875" style="7" customWidth="1"/>
    <col min="13829" max="13829" width="3.81640625" style="7" customWidth="1"/>
    <col min="13830" max="13830" width="7.1796875" style="7" customWidth="1"/>
    <col min="13831" max="13831" width="9.26953125" style="7" customWidth="1"/>
    <col min="13832" max="13832" width="10.54296875" style="7" customWidth="1"/>
    <col min="13833" max="13833" width="15.453125" style="7" customWidth="1"/>
    <col min="13834" max="13834" width="15.54296875" style="7" customWidth="1"/>
    <col min="13835" max="13835" width="14.54296875" style="7" customWidth="1"/>
    <col min="13836" max="13837" width="14" style="7" customWidth="1"/>
    <col min="13838" max="13838" width="14.54296875" style="7" customWidth="1"/>
    <col min="13839" max="13839" width="14.26953125" style="7" customWidth="1"/>
    <col min="13840" max="13840" width="16" style="7" customWidth="1"/>
    <col min="13841" max="14081" width="9" style="7"/>
    <col min="14082" max="14082" width="3.7265625" style="7" customWidth="1"/>
    <col min="14083" max="14083" width="13.26953125" style="7" customWidth="1"/>
    <col min="14084" max="14084" width="45.1796875" style="7" customWidth="1"/>
    <col min="14085" max="14085" width="3.81640625" style="7" customWidth="1"/>
    <col min="14086" max="14086" width="7.1796875" style="7" customWidth="1"/>
    <col min="14087" max="14087" width="9.26953125" style="7" customWidth="1"/>
    <col min="14088" max="14088" width="10.54296875" style="7" customWidth="1"/>
    <col min="14089" max="14089" width="15.453125" style="7" customWidth="1"/>
    <col min="14090" max="14090" width="15.54296875" style="7" customWidth="1"/>
    <col min="14091" max="14091" width="14.54296875" style="7" customWidth="1"/>
    <col min="14092" max="14093" width="14" style="7" customWidth="1"/>
    <col min="14094" max="14094" width="14.54296875" style="7" customWidth="1"/>
    <col min="14095" max="14095" width="14.26953125" style="7" customWidth="1"/>
    <col min="14096" max="14096" width="16" style="7" customWidth="1"/>
    <col min="14097" max="14337" width="9" style="7"/>
    <col min="14338" max="14338" width="3.7265625" style="7" customWidth="1"/>
    <col min="14339" max="14339" width="13.26953125" style="7" customWidth="1"/>
    <col min="14340" max="14340" width="45.1796875" style="7" customWidth="1"/>
    <col min="14341" max="14341" width="3.81640625" style="7" customWidth="1"/>
    <col min="14342" max="14342" width="7.1796875" style="7" customWidth="1"/>
    <col min="14343" max="14343" width="9.26953125" style="7" customWidth="1"/>
    <col min="14344" max="14344" width="10.54296875" style="7" customWidth="1"/>
    <col min="14345" max="14345" width="15.453125" style="7" customWidth="1"/>
    <col min="14346" max="14346" width="15.54296875" style="7" customWidth="1"/>
    <col min="14347" max="14347" width="14.54296875" style="7" customWidth="1"/>
    <col min="14348" max="14349" width="14" style="7" customWidth="1"/>
    <col min="14350" max="14350" width="14.54296875" style="7" customWidth="1"/>
    <col min="14351" max="14351" width="14.26953125" style="7" customWidth="1"/>
    <col min="14352" max="14352" width="16" style="7" customWidth="1"/>
    <col min="14353" max="14593" width="9" style="7"/>
    <col min="14594" max="14594" width="3.7265625" style="7" customWidth="1"/>
    <col min="14595" max="14595" width="13.26953125" style="7" customWidth="1"/>
    <col min="14596" max="14596" width="45.1796875" style="7" customWidth="1"/>
    <col min="14597" max="14597" width="3.81640625" style="7" customWidth="1"/>
    <col min="14598" max="14598" width="7.1796875" style="7" customWidth="1"/>
    <col min="14599" max="14599" width="9.26953125" style="7" customWidth="1"/>
    <col min="14600" max="14600" width="10.54296875" style="7" customWidth="1"/>
    <col min="14601" max="14601" width="15.453125" style="7" customWidth="1"/>
    <col min="14602" max="14602" width="15.54296875" style="7" customWidth="1"/>
    <col min="14603" max="14603" width="14.54296875" style="7" customWidth="1"/>
    <col min="14604" max="14605" width="14" style="7" customWidth="1"/>
    <col min="14606" max="14606" width="14.54296875" style="7" customWidth="1"/>
    <col min="14607" max="14607" width="14.26953125" style="7" customWidth="1"/>
    <col min="14608" max="14608" width="16" style="7" customWidth="1"/>
    <col min="14609" max="14849" width="9" style="7"/>
    <col min="14850" max="14850" width="3.7265625" style="7" customWidth="1"/>
    <col min="14851" max="14851" width="13.26953125" style="7" customWidth="1"/>
    <col min="14852" max="14852" width="45.1796875" style="7" customWidth="1"/>
    <col min="14853" max="14853" width="3.81640625" style="7" customWidth="1"/>
    <col min="14854" max="14854" width="7.1796875" style="7" customWidth="1"/>
    <col min="14855" max="14855" width="9.26953125" style="7" customWidth="1"/>
    <col min="14856" max="14856" width="10.54296875" style="7" customWidth="1"/>
    <col min="14857" max="14857" width="15.453125" style="7" customWidth="1"/>
    <col min="14858" max="14858" width="15.54296875" style="7" customWidth="1"/>
    <col min="14859" max="14859" width="14.54296875" style="7" customWidth="1"/>
    <col min="14860" max="14861" width="14" style="7" customWidth="1"/>
    <col min="14862" max="14862" width="14.54296875" style="7" customWidth="1"/>
    <col min="14863" max="14863" width="14.26953125" style="7" customWidth="1"/>
    <col min="14864" max="14864" width="16" style="7" customWidth="1"/>
    <col min="14865" max="15105" width="9" style="7"/>
    <col min="15106" max="15106" width="3.7265625" style="7" customWidth="1"/>
    <col min="15107" max="15107" width="13.26953125" style="7" customWidth="1"/>
    <col min="15108" max="15108" width="45.1796875" style="7" customWidth="1"/>
    <col min="15109" max="15109" width="3.81640625" style="7" customWidth="1"/>
    <col min="15110" max="15110" width="7.1796875" style="7" customWidth="1"/>
    <col min="15111" max="15111" width="9.26953125" style="7" customWidth="1"/>
    <col min="15112" max="15112" width="10.54296875" style="7" customWidth="1"/>
    <col min="15113" max="15113" width="15.453125" style="7" customWidth="1"/>
    <col min="15114" max="15114" width="15.54296875" style="7" customWidth="1"/>
    <col min="15115" max="15115" width="14.54296875" style="7" customWidth="1"/>
    <col min="15116" max="15117" width="14" style="7" customWidth="1"/>
    <col min="15118" max="15118" width="14.54296875" style="7" customWidth="1"/>
    <col min="15119" max="15119" width="14.26953125" style="7" customWidth="1"/>
    <col min="15120" max="15120" width="16" style="7" customWidth="1"/>
    <col min="15121" max="15361" width="9" style="7"/>
    <col min="15362" max="15362" width="3.7265625" style="7" customWidth="1"/>
    <col min="15363" max="15363" width="13.26953125" style="7" customWidth="1"/>
    <col min="15364" max="15364" width="45.1796875" style="7" customWidth="1"/>
    <col min="15365" max="15365" width="3.81640625" style="7" customWidth="1"/>
    <col min="15366" max="15366" width="7.1796875" style="7" customWidth="1"/>
    <col min="15367" max="15367" width="9.26953125" style="7" customWidth="1"/>
    <col min="15368" max="15368" width="10.54296875" style="7" customWidth="1"/>
    <col min="15369" max="15369" width="15.453125" style="7" customWidth="1"/>
    <col min="15370" max="15370" width="15.54296875" style="7" customWidth="1"/>
    <col min="15371" max="15371" width="14.54296875" style="7" customWidth="1"/>
    <col min="15372" max="15373" width="14" style="7" customWidth="1"/>
    <col min="15374" max="15374" width="14.54296875" style="7" customWidth="1"/>
    <col min="15375" max="15375" width="14.26953125" style="7" customWidth="1"/>
    <col min="15376" max="15376" width="16" style="7" customWidth="1"/>
    <col min="15377" max="15617" width="9" style="7"/>
    <col min="15618" max="15618" width="3.7265625" style="7" customWidth="1"/>
    <col min="15619" max="15619" width="13.26953125" style="7" customWidth="1"/>
    <col min="15620" max="15620" width="45.1796875" style="7" customWidth="1"/>
    <col min="15621" max="15621" width="3.81640625" style="7" customWidth="1"/>
    <col min="15622" max="15622" width="7.1796875" style="7" customWidth="1"/>
    <col min="15623" max="15623" width="9.26953125" style="7" customWidth="1"/>
    <col min="15624" max="15624" width="10.54296875" style="7" customWidth="1"/>
    <col min="15625" max="15625" width="15.453125" style="7" customWidth="1"/>
    <col min="15626" max="15626" width="15.54296875" style="7" customWidth="1"/>
    <col min="15627" max="15627" width="14.54296875" style="7" customWidth="1"/>
    <col min="15628" max="15629" width="14" style="7" customWidth="1"/>
    <col min="15630" max="15630" width="14.54296875" style="7" customWidth="1"/>
    <col min="15631" max="15631" width="14.26953125" style="7" customWidth="1"/>
    <col min="15632" max="15632" width="16" style="7" customWidth="1"/>
    <col min="15633" max="15873" width="9" style="7"/>
    <col min="15874" max="15874" width="3.7265625" style="7" customWidth="1"/>
    <col min="15875" max="15875" width="13.26953125" style="7" customWidth="1"/>
    <col min="15876" max="15876" width="45.1796875" style="7" customWidth="1"/>
    <col min="15877" max="15877" width="3.81640625" style="7" customWidth="1"/>
    <col min="15878" max="15878" width="7.1796875" style="7" customWidth="1"/>
    <col min="15879" max="15879" width="9.26953125" style="7" customWidth="1"/>
    <col min="15880" max="15880" width="10.54296875" style="7" customWidth="1"/>
    <col min="15881" max="15881" width="15.453125" style="7" customWidth="1"/>
    <col min="15882" max="15882" width="15.54296875" style="7" customWidth="1"/>
    <col min="15883" max="15883" width="14.54296875" style="7" customWidth="1"/>
    <col min="15884" max="15885" width="14" style="7" customWidth="1"/>
    <col min="15886" max="15886" width="14.54296875" style="7" customWidth="1"/>
    <col min="15887" max="15887" width="14.26953125" style="7" customWidth="1"/>
    <col min="15888" max="15888" width="16" style="7" customWidth="1"/>
    <col min="15889" max="16129" width="9" style="7"/>
    <col min="16130" max="16130" width="3.7265625" style="7" customWidth="1"/>
    <col min="16131" max="16131" width="13.26953125" style="7" customWidth="1"/>
    <col min="16132" max="16132" width="45.1796875" style="7" customWidth="1"/>
    <col min="16133" max="16133" width="3.81640625" style="7" customWidth="1"/>
    <col min="16134" max="16134" width="7.1796875" style="7" customWidth="1"/>
    <col min="16135" max="16135" width="9.26953125" style="7" customWidth="1"/>
    <col min="16136" max="16136" width="10.54296875" style="7" customWidth="1"/>
    <col min="16137" max="16137" width="15.453125" style="7" customWidth="1"/>
    <col min="16138" max="16138" width="15.54296875" style="7" customWidth="1"/>
    <col min="16139" max="16139" width="14.54296875" style="7" customWidth="1"/>
    <col min="16140" max="16141" width="14" style="7" customWidth="1"/>
    <col min="16142" max="16142" width="14.54296875" style="7" customWidth="1"/>
    <col min="16143" max="16143" width="14.26953125" style="7" customWidth="1"/>
    <col min="16144" max="16144" width="16" style="7" customWidth="1"/>
    <col min="16145" max="16384" width="9" style="7"/>
  </cols>
  <sheetData>
    <row r="1" spans="1:30" ht="27.75" customHeight="1" x14ac:dyDescent="0.35">
      <c r="A1" s="199" t="s">
        <v>0</v>
      </c>
      <c r="B1" s="199"/>
      <c r="C1" s="200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R1" s="23"/>
      <c r="S1" s="23"/>
    </row>
    <row r="2" spans="1:30" ht="13.5" customHeight="1" x14ac:dyDescent="0.25">
      <c r="A2" s="24" t="s">
        <v>1</v>
      </c>
      <c r="B2" s="25"/>
      <c r="C2" s="7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R2" s="25"/>
      <c r="S2" s="25"/>
    </row>
    <row r="3" spans="1:30" ht="13.5" customHeight="1" x14ac:dyDescent="0.25">
      <c r="A3" s="24" t="s">
        <v>3973</v>
      </c>
      <c r="B3" s="25"/>
      <c r="C3" s="7"/>
      <c r="D3" s="25"/>
      <c r="E3" s="25"/>
      <c r="F3" s="25"/>
      <c r="G3" s="25"/>
      <c r="H3" s="25"/>
      <c r="I3" s="25"/>
      <c r="J3" s="201"/>
      <c r="K3" s="202"/>
      <c r="L3" s="26"/>
      <c r="M3" s="25"/>
      <c r="N3" s="25"/>
      <c r="O3" s="25"/>
      <c r="P3" s="25"/>
      <c r="R3" s="25"/>
      <c r="S3" s="25"/>
    </row>
    <row r="4" spans="1:30" ht="13.5" customHeight="1" x14ac:dyDescent="0.25">
      <c r="A4" s="24" t="s">
        <v>3999</v>
      </c>
      <c r="B4" s="25"/>
      <c r="C4" s="7"/>
      <c r="D4" s="25"/>
      <c r="E4" s="25"/>
      <c r="F4" s="25"/>
      <c r="G4" s="25"/>
      <c r="H4" s="25"/>
      <c r="I4" s="25"/>
      <c r="J4" s="201"/>
      <c r="K4" s="202"/>
      <c r="L4" s="26"/>
      <c r="M4" s="25"/>
      <c r="N4" s="25"/>
      <c r="O4" s="25"/>
      <c r="P4" s="25"/>
      <c r="R4" s="25"/>
      <c r="S4" s="25"/>
    </row>
    <row r="5" spans="1:30" ht="6.75" customHeight="1" x14ac:dyDescent="0.35">
      <c r="A5" s="27"/>
      <c r="B5" s="28"/>
      <c r="C5" s="7"/>
      <c r="D5" s="29"/>
      <c r="E5" s="30"/>
      <c r="F5" s="30"/>
      <c r="G5" s="31"/>
      <c r="H5" s="31"/>
      <c r="I5" s="31"/>
      <c r="J5" s="203"/>
      <c r="K5" s="204"/>
      <c r="L5" s="31"/>
      <c r="M5" s="31"/>
      <c r="N5" s="31"/>
      <c r="O5" s="31"/>
      <c r="P5" s="31"/>
      <c r="R5" s="31"/>
      <c r="S5" s="31"/>
    </row>
    <row r="6" spans="1:30" ht="12.75" customHeight="1" x14ac:dyDescent="0.25">
      <c r="A6" s="32" t="s">
        <v>4</v>
      </c>
      <c r="B6" s="25"/>
      <c r="C6" s="7"/>
      <c r="D6" s="33"/>
      <c r="E6" s="34"/>
      <c r="F6" s="34"/>
      <c r="G6" s="35"/>
      <c r="H6" s="35"/>
      <c r="I6" s="35"/>
      <c r="J6" s="197"/>
      <c r="K6" s="198"/>
      <c r="L6" s="35"/>
      <c r="M6" s="35"/>
      <c r="N6" s="35"/>
      <c r="O6" s="35"/>
      <c r="P6" s="35"/>
      <c r="R6" s="35"/>
      <c r="S6" s="35"/>
    </row>
    <row r="7" spans="1:30" ht="12.75" customHeight="1" x14ac:dyDescent="0.25">
      <c r="A7" s="32" t="s">
        <v>5</v>
      </c>
      <c r="B7" s="25"/>
      <c r="C7" s="7"/>
      <c r="D7" s="33"/>
      <c r="E7" s="34"/>
      <c r="F7" s="34"/>
      <c r="G7" s="35"/>
      <c r="H7" s="35"/>
      <c r="I7" s="35"/>
      <c r="J7" s="197"/>
      <c r="K7" s="198"/>
      <c r="L7" s="35"/>
      <c r="M7" s="35"/>
      <c r="N7" s="32" t="s">
        <v>6</v>
      </c>
      <c r="O7" s="35"/>
      <c r="P7" s="35"/>
      <c r="R7" s="35"/>
      <c r="S7" s="35"/>
    </row>
    <row r="8" spans="1:30" s="38" customFormat="1" ht="12.75" customHeight="1" x14ac:dyDescent="0.3">
      <c r="A8" s="36" t="s">
        <v>7</v>
      </c>
      <c r="B8" s="37"/>
      <c r="D8" s="39"/>
      <c r="E8" s="40"/>
      <c r="F8" s="41"/>
      <c r="G8" s="42"/>
      <c r="H8" s="191" t="s">
        <v>4585</v>
      </c>
      <c r="I8" s="192"/>
      <c r="J8" s="192"/>
      <c r="K8" s="192"/>
      <c r="L8" s="192"/>
      <c r="M8" s="192"/>
      <c r="N8" s="192"/>
      <c r="O8" s="192"/>
      <c r="P8" s="192"/>
      <c r="Q8" s="192"/>
      <c r="R8" s="193"/>
      <c r="S8" s="42"/>
      <c r="T8" s="43"/>
      <c r="U8" s="43"/>
      <c r="V8" s="43"/>
      <c r="W8" s="43"/>
      <c r="X8" s="43"/>
      <c r="Y8" s="194" t="s">
        <v>4584</v>
      </c>
      <c r="Z8" s="195"/>
      <c r="AA8" s="195"/>
      <c r="AB8" s="196"/>
      <c r="AC8" s="44"/>
    </row>
    <row r="9" spans="1:30" s="38" customFormat="1" ht="13" x14ac:dyDescent="0.3">
      <c r="F9" s="45" t="s">
        <v>4560</v>
      </c>
      <c r="G9" s="45" t="s">
        <v>4561</v>
      </c>
      <c r="H9" s="45" t="s">
        <v>4562</v>
      </c>
      <c r="I9" s="45"/>
      <c r="J9" s="45"/>
      <c r="K9" s="45"/>
      <c r="L9" s="45"/>
      <c r="M9" s="45"/>
      <c r="N9" s="45"/>
      <c r="O9" s="45"/>
      <c r="P9" s="45"/>
      <c r="Q9" s="45"/>
      <c r="R9" s="45" t="s">
        <v>4566</v>
      </c>
      <c r="S9" s="45"/>
      <c r="T9" s="45" t="s">
        <v>4568</v>
      </c>
      <c r="U9" s="45" t="s">
        <v>4569</v>
      </c>
      <c r="V9" s="45" t="s">
        <v>4570</v>
      </c>
      <c r="W9" s="45" t="s">
        <v>4571</v>
      </c>
      <c r="X9" s="45" t="s">
        <v>4572</v>
      </c>
      <c r="Y9" s="45" t="s">
        <v>4573</v>
      </c>
      <c r="Z9" s="45" t="s">
        <v>4574</v>
      </c>
      <c r="AA9" s="45" t="s">
        <v>4575</v>
      </c>
      <c r="AB9" s="45" t="s">
        <v>95</v>
      </c>
      <c r="AC9" s="45" t="s">
        <v>4576</v>
      </c>
    </row>
    <row r="10" spans="1:30" s="38" customFormat="1" ht="91.5" thickBot="1" x14ac:dyDescent="0.4">
      <c r="A10" s="46" t="s">
        <v>4588</v>
      </c>
      <c r="B10" s="46" t="s">
        <v>4587</v>
      </c>
      <c r="C10" s="46" t="s">
        <v>4586</v>
      </c>
      <c r="D10" s="46" t="s">
        <v>8</v>
      </c>
      <c r="E10" s="46" t="s">
        <v>9</v>
      </c>
      <c r="F10" s="47" t="s">
        <v>4563</v>
      </c>
      <c r="G10" s="48" t="s">
        <v>4564</v>
      </c>
      <c r="H10" s="49" t="s">
        <v>4565</v>
      </c>
      <c r="I10" s="46" t="s">
        <v>10</v>
      </c>
      <c r="J10" s="46" t="s">
        <v>11</v>
      </c>
      <c r="K10" s="46" t="s">
        <v>12</v>
      </c>
      <c r="L10" s="46" t="s">
        <v>13</v>
      </c>
      <c r="M10" s="46" t="s">
        <v>14</v>
      </c>
      <c r="N10" s="46" t="s">
        <v>15</v>
      </c>
      <c r="O10" s="46" t="s">
        <v>16</v>
      </c>
      <c r="P10" s="46" t="s">
        <v>17</v>
      </c>
      <c r="R10" s="50" t="s">
        <v>4567</v>
      </c>
      <c r="S10" s="46" t="s">
        <v>11</v>
      </c>
      <c r="T10" s="49" t="s">
        <v>4577</v>
      </c>
      <c r="U10" s="49" t="s">
        <v>4578</v>
      </c>
      <c r="V10" s="49" t="s">
        <v>4579</v>
      </c>
      <c r="W10" s="49" t="s">
        <v>4580</v>
      </c>
      <c r="X10" s="49" t="s">
        <v>4581</v>
      </c>
      <c r="Y10" s="49">
        <v>2018</v>
      </c>
      <c r="Z10" s="49">
        <v>2019</v>
      </c>
      <c r="AA10" s="49">
        <v>2020</v>
      </c>
      <c r="AB10" s="49" t="s">
        <v>4582</v>
      </c>
      <c r="AC10" s="51" t="s">
        <v>4583</v>
      </c>
    </row>
    <row r="11" spans="1:30" ht="12.75" hidden="1" customHeight="1" x14ac:dyDescent="0.35">
      <c r="A11" s="136" t="s">
        <v>18</v>
      </c>
      <c r="B11" s="136" t="s">
        <v>19</v>
      </c>
      <c r="C11" s="137" t="s">
        <v>20</v>
      </c>
      <c r="D11" s="136" t="s">
        <v>21</v>
      </c>
      <c r="E11" s="136" t="s">
        <v>22</v>
      </c>
      <c r="F11" s="136" t="s">
        <v>23</v>
      </c>
      <c r="G11" s="136" t="s">
        <v>24</v>
      </c>
      <c r="H11" s="136" t="s">
        <v>24</v>
      </c>
      <c r="I11" s="136" t="s">
        <v>25</v>
      </c>
      <c r="J11" s="136" t="s">
        <v>26</v>
      </c>
      <c r="K11" s="136" t="s">
        <v>27</v>
      </c>
      <c r="L11" s="136" t="s">
        <v>28</v>
      </c>
      <c r="M11" s="136" t="s">
        <v>29</v>
      </c>
      <c r="N11" s="136" t="s">
        <v>30</v>
      </c>
      <c r="O11" s="136" t="s">
        <v>31</v>
      </c>
      <c r="P11" s="136" t="s">
        <v>32</v>
      </c>
      <c r="R11" s="136" t="s">
        <v>24</v>
      </c>
      <c r="S11" s="136" t="s">
        <v>26</v>
      </c>
    </row>
    <row r="12" spans="1:30" ht="6" customHeight="1" thickBot="1" x14ac:dyDescent="0.4">
      <c r="A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R12" s="7"/>
      <c r="S12" s="7"/>
    </row>
    <row r="13" spans="1:30" ht="30.75" customHeight="1" thickBot="1" x14ac:dyDescent="0.35">
      <c r="A13" s="53"/>
      <c r="B13" s="54" t="s">
        <v>33</v>
      </c>
      <c r="C13" s="55" t="s">
        <v>34</v>
      </c>
      <c r="D13" s="55"/>
      <c r="E13" s="56"/>
      <c r="F13" s="56"/>
      <c r="G13" s="57"/>
      <c r="H13" s="57"/>
      <c r="I13" s="57">
        <v>1103233.26</v>
      </c>
      <c r="J13" s="57">
        <v>1336.0569</v>
      </c>
      <c r="K13" s="57">
        <v>31575.6237879</v>
      </c>
      <c r="L13" s="57">
        <v>2830.6181099999999</v>
      </c>
      <c r="M13" s="57">
        <v>0</v>
      </c>
      <c r="N13" s="57">
        <v>10672.5608403102</v>
      </c>
      <c r="O13" s="57">
        <v>21855.100463140901</v>
      </c>
      <c r="P13" s="57">
        <v>9434.1183665891494</v>
      </c>
      <c r="R13" s="57"/>
      <c r="S13" s="57">
        <v>1547.7516000000001</v>
      </c>
      <c r="X13" s="52">
        <f>SUBTOTAL(9,X14:X1074)</f>
        <v>1919.4555319824833</v>
      </c>
    </row>
    <row r="14" spans="1:30" ht="28.5" customHeight="1" thickBot="1" x14ac:dyDescent="0.35">
      <c r="A14" s="58"/>
      <c r="B14" s="59" t="s">
        <v>18</v>
      </c>
      <c r="C14" s="60" t="s">
        <v>4000</v>
      </c>
      <c r="D14" s="60"/>
      <c r="E14" s="61"/>
      <c r="F14" s="61"/>
      <c r="G14" s="62"/>
      <c r="H14" s="62"/>
      <c r="I14" s="62">
        <v>79718.14</v>
      </c>
      <c r="J14" s="62">
        <v>0</v>
      </c>
      <c r="K14" s="62">
        <v>0</v>
      </c>
      <c r="L14" s="62">
        <v>0</v>
      </c>
      <c r="M14" s="62">
        <v>0</v>
      </c>
      <c r="N14" s="62">
        <v>0</v>
      </c>
      <c r="O14" s="62">
        <v>0</v>
      </c>
      <c r="P14" s="62">
        <v>0</v>
      </c>
      <c r="R14" s="62"/>
      <c r="S14" s="62">
        <v>0</v>
      </c>
    </row>
    <row r="15" spans="1:30" ht="55.5" customHeight="1" x14ac:dyDescent="0.2">
      <c r="A15" s="67">
        <v>1</v>
      </c>
      <c r="B15" s="68" t="s">
        <v>4001</v>
      </c>
      <c r="C15" s="69" t="s">
        <v>4002</v>
      </c>
      <c r="D15" s="69" t="s">
        <v>38</v>
      </c>
      <c r="E15" s="70">
        <v>0</v>
      </c>
      <c r="F15" s="70">
        <v>1204</v>
      </c>
      <c r="G15" s="71">
        <v>53.72</v>
      </c>
      <c r="H15" s="71"/>
      <c r="I15" s="71">
        <v>64678.879999999997</v>
      </c>
      <c r="J15" s="71">
        <v>0</v>
      </c>
      <c r="K15" s="71">
        <v>0</v>
      </c>
      <c r="L15" s="71">
        <v>0</v>
      </c>
      <c r="M15" s="71">
        <v>0</v>
      </c>
      <c r="N15" s="71">
        <v>0</v>
      </c>
      <c r="O15" s="71">
        <v>0</v>
      </c>
      <c r="P15" s="72">
        <v>0</v>
      </c>
      <c r="R15" s="71"/>
      <c r="S15" s="71">
        <v>0</v>
      </c>
      <c r="T15" s="15"/>
      <c r="U15" s="15"/>
      <c r="V15" s="16"/>
      <c r="W15" s="16"/>
      <c r="X15" s="16"/>
      <c r="Y15" s="15"/>
      <c r="Z15" s="15"/>
      <c r="AA15" s="15"/>
      <c r="AB15" s="15"/>
      <c r="AD15" s="21"/>
    </row>
    <row r="16" spans="1:30" ht="45" customHeight="1" x14ac:dyDescent="0.2">
      <c r="A16" s="87">
        <v>2</v>
      </c>
      <c r="B16" s="88" t="s">
        <v>4003</v>
      </c>
      <c r="C16" s="89" t="s">
        <v>4004</v>
      </c>
      <c r="D16" s="89" t="s">
        <v>92</v>
      </c>
      <c r="E16" s="90">
        <v>0</v>
      </c>
      <c r="F16" s="90">
        <v>175</v>
      </c>
      <c r="G16" s="91">
        <v>83.27</v>
      </c>
      <c r="H16" s="91"/>
      <c r="I16" s="91">
        <v>14572.25</v>
      </c>
      <c r="J16" s="91">
        <v>0</v>
      </c>
      <c r="K16" s="91">
        <v>0</v>
      </c>
      <c r="L16" s="91">
        <v>0</v>
      </c>
      <c r="M16" s="91">
        <v>0</v>
      </c>
      <c r="N16" s="91">
        <v>0</v>
      </c>
      <c r="O16" s="91">
        <v>0</v>
      </c>
      <c r="P16" s="92">
        <v>0</v>
      </c>
      <c r="R16" s="91"/>
      <c r="S16" s="91">
        <v>0</v>
      </c>
      <c r="T16" s="15"/>
      <c r="U16" s="15"/>
      <c r="V16" s="16"/>
      <c r="W16" s="16"/>
      <c r="X16" s="16"/>
      <c r="Y16" s="15"/>
      <c r="Z16" s="15"/>
      <c r="AA16" s="15"/>
      <c r="AB16" s="15"/>
      <c r="AD16" s="21"/>
    </row>
    <row r="17" spans="1:30" ht="24" customHeight="1" thickBot="1" x14ac:dyDescent="0.25">
      <c r="A17" s="73">
        <v>3</v>
      </c>
      <c r="B17" s="74" t="s">
        <v>4005</v>
      </c>
      <c r="C17" s="75" t="s">
        <v>4006</v>
      </c>
      <c r="D17" s="75" t="s">
        <v>92</v>
      </c>
      <c r="E17" s="76">
        <v>0</v>
      </c>
      <c r="F17" s="76">
        <v>0.69</v>
      </c>
      <c r="G17" s="77">
        <v>676.82</v>
      </c>
      <c r="H17" s="77"/>
      <c r="I17" s="77">
        <v>467.01</v>
      </c>
      <c r="J17" s="77">
        <v>0</v>
      </c>
      <c r="K17" s="77">
        <v>0</v>
      </c>
      <c r="L17" s="77">
        <v>0</v>
      </c>
      <c r="M17" s="77">
        <v>0</v>
      </c>
      <c r="N17" s="77">
        <v>0</v>
      </c>
      <c r="O17" s="77">
        <v>0</v>
      </c>
      <c r="P17" s="78">
        <v>0</v>
      </c>
      <c r="R17" s="77"/>
      <c r="S17" s="77">
        <v>0</v>
      </c>
      <c r="T17" s="15"/>
      <c r="U17" s="15"/>
      <c r="V17" s="16"/>
      <c r="W17" s="16"/>
      <c r="X17" s="16"/>
      <c r="Y17" s="15"/>
      <c r="Z17" s="15"/>
      <c r="AA17" s="15"/>
      <c r="AB17" s="15"/>
      <c r="AD17" s="21"/>
    </row>
    <row r="18" spans="1:30" ht="28.5" customHeight="1" thickBot="1" x14ac:dyDescent="0.35">
      <c r="A18" s="58"/>
      <c r="B18" s="59" t="s">
        <v>4007</v>
      </c>
      <c r="C18" s="60" t="s">
        <v>4008</v>
      </c>
      <c r="D18" s="60"/>
      <c r="E18" s="61"/>
      <c r="F18" s="61"/>
      <c r="G18" s="62"/>
      <c r="H18" s="62"/>
      <c r="I18" s="62">
        <v>18453.599999999999</v>
      </c>
      <c r="J18" s="62">
        <v>85.841999999999999</v>
      </c>
      <c r="K18" s="62">
        <v>4829.9304000000002</v>
      </c>
      <c r="L18" s="62">
        <v>768.69528000000003</v>
      </c>
      <c r="M18" s="62">
        <v>0</v>
      </c>
      <c r="N18" s="62">
        <v>1632.5164752000001</v>
      </c>
      <c r="O18" s="62">
        <v>3639.3234024960002</v>
      </c>
      <c r="P18" s="62">
        <v>1570.9746020774401</v>
      </c>
      <c r="R18" s="62"/>
      <c r="S18" s="62">
        <v>103.30200000000001</v>
      </c>
      <c r="T18" s="15"/>
      <c r="U18" s="15"/>
      <c r="V18" s="16"/>
      <c r="W18" s="16"/>
      <c r="X18" s="16"/>
      <c r="Y18" s="15"/>
      <c r="Z18" s="15"/>
      <c r="AA18" s="15"/>
      <c r="AB18" s="15"/>
      <c r="AD18" s="21"/>
    </row>
    <row r="19" spans="1:30" ht="45" customHeight="1" x14ac:dyDescent="0.2">
      <c r="A19" s="67">
        <v>4</v>
      </c>
      <c r="B19" s="68" t="s">
        <v>4009</v>
      </c>
      <c r="C19" s="69" t="s">
        <v>4010</v>
      </c>
      <c r="D19" s="69" t="s">
        <v>44</v>
      </c>
      <c r="E19" s="70">
        <v>0</v>
      </c>
      <c r="F19" s="70">
        <v>6</v>
      </c>
      <c r="G19" s="71">
        <v>1449.1</v>
      </c>
      <c r="H19" s="71">
        <v>1296.5899999999999</v>
      </c>
      <c r="I19" s="71">
        <v>7779.54</v>
      </c>
      <c r="J19" s="71">
        <v>0</v>
      </c>
      <c r="K19" s="71">
        <v>2886.0875999999998</v>
      </c>
      <c r="L19" s="71">
        <v>749.3424</v>
      </c>
      <c r="M19" s="71">
        <v>0</v>
      </c>
      <c r="N19" s="71">
        <v>975.49760879999997</v>
      </c>
      <c r="O19" s="71">
        <v>2213.2452522240001</v>
      </c>
      <c r="P19" s="72">
        <v>955.38420054335995</v>
      </c>
      <c r="R19" s="71">
        <v>1468.76</v>
      </c>
      <c r="S19" s="71">
        <v>0</v>
      </c>
      <c r="T19" s="15"/>
      <c r="U19" s="15"/>
      <c r="V19" s="16"/>
      <c r="W19" s="16"/>
      <c r="X19" s="16"/>
      <c r="Y19" s="15"/>
      <c r="Z19" s="15"/>
      <c r="AA19" s="15"/>
      <c r="AB19" s="15"/>
      <c r="AD19" s="21"/>
    </row>
    <row r="20" spans="1:30" ht="24" customHeight="1" x14ac:dyDescent="0.2">
      <c r="A20" s="87">
        <v>5</v>
      </c>
      <c r="B20" s="88" t="s">
        <v>4011</v>
      </c>
      <c r="C20" s="89" t="s">
        <v>4012</v>
      </c>
      <c r="D20" s="89" t="s">
        <v>44</v>
      </c>
      <c r="E20" s="90">
        <v>0</v>
      </c>
      <c r="F20" s="90">
        <v>6</v>
      </c>
      <c r="G20" s="91">
        <v>174.81</v>
      </c>
      <c r="H20" s="91"/>
      <c r="I20" s="91">
        <v>1048.8599999999999</v>
      </c>
      <c r="J20" s="91">
        <v>0</v>
      </c>
      <c r="K20" s="91">
        <v>0</v>
      </c>
      <c r="L20" s="91">
        <v>0</v>
      </c>
      <c r="M20" s="91">
        <v>0</v>
      </c>
      <c r="N20" s="91">
        <v>0</v>
      </c>
      <c r="O20" s="91">
        <v>0</v>
      </c>
      <c r="P20" s="92">
        <v>0</v>
      </c>
      <c r="R20" s="91"/>
      <c r="S20" s="91">
        <v>0</v>
      </c>
      <c r="T20" s="15"/>
      <c r="U20" s="15"/>
      <c r="V20" s="16"/>
      <c r="W20" s="16"/>
      <c r="X20" s="16"/>
      <c r="Y20" s="15"/>
      <c r="Z20" s="15"/>
      <c r="AA20" s="15"/>
      <c r="AB20" s="15"/>
      <c r="AD20" s="21"/>
    </row>
    <row r="21" spans="1:30" ht="34.5" customHeight="1" thickBot="1" x14ac:dyDescent="0.25">
      <c r="A21" s="73">
        <v>6</v>
      </c>
      <c r="B21" s="74" t="s">
        <v>4013</v>
      </c>
      <c r="C21" s="75" t="s">
        <v>4014</v>
      </c>
      <c r="D21" s="75" t="s">
        <v>44</v>
      </c>
      <c r="E21" s="76">
        <v>0</v>
      </c>
      <c r="F21" s="76">
        <v>6</v>
      </c>
      <c r="G21" s="77">
        <v>531.34</v>
      </c>
      <c r="H21" s="77">
        <v>472.06</v>
      </c>
      <c r="I21" s="77">
        <v>2832.36</v>
      </c>
      <c r="J21" s="77">
        <v>24.678000000000001</v>
      </c>
      <c r="K21" s="77">
        <v>981.56640000000004</v>
      </c>
      <c r="L21" s="77">
        <v>0</v>
      </c>
      <c r="M21" s="77">
        <v>0</v>
      </c>
      <c r="N21" s="77">
        <v>331.76944320000001</v>
      </c>
      <c r="O21" s="77">
        <v>798.77637273599998</v>
      </c>
      <c r="P21" s="78">
        <v>344.80513423103997</v>
      </c>
      <c r="R21" s="77">
        <v>532.72</v>
      </c>
      <c r="S21" s="77">
        <v>28.512</v>
      </c>
      <c r="T21" s="15"/>
      <c r="U21" s="15"/>
      <c r="V21" s="16"/>
      <c r="W21" s="16"/>
      <c r="X21" s="16"/>
      <c r="Y21" s="15"/>
      <c r="Z21" s="15"/>
      <c r="AA21" s="15"/>
      <c r="AB21" s="15"/>
      <c r="AD21" s="21"/>
    </row>
    <row r="22" spans="1:30" ht="13.5" customHeight="1" thickBot="1" x14ac:dyDescent="0.25">
      <c r="A22" s="63"/>
      <c r="B22" s="64" t="s">
        <v>187</v>
      </c>
      <c r="C22" s="65" t="s">
        <v>188</v>
      </c>
      <c r="D22" s="65" t="s">
        <v>92</v>
      </c>
      <c r="E22" s="66">
        <v>0.09</v>
      </c>
      <c r="F22" s="66">
        <v>0.54</v>
      </c>
      <c r="G22" s="1">
        <v>45.7</v>
      </c>
      <c r="H22" s="1">
        <v>45.7</v>
      </c>
      <c r="I22" s="1">
        <v>24.678000000000001</v>
      </c>
      <c r="J22" s="1">
        <v>24.678000000000001</v>
      </c>
      <c r="K22" s="1"/>
      <c r="L22" s="1"/>
      <c r="M22" s="1"/>
      <c r="N22" s="1"/>
      <c r="O22" s="1"/>
      <c r="P22" s="1"/>
      <c r="R22" s="1">
        <v>52.8</v>
      </c>
      <c r="S22" s="1">
        <v>28.512</v>
      </c>
      <c r="T22" s="15">
        <f t="shared" ref="T22:T76" si="0">R22/H22</f>
        <v>1.1553610503282274</v>
      </c>
      <c r="U22" s="15">
        <f t="shared" ref="U22:U76" si="1">T22-AB22</f>
        <v>1.1297090387893942</v>
      </c>
      <c r="V22" s="16">
        <f t="shared" ref="V22:V76" si="2">G22*U22</f>
        <v>51.627703072675317</v>
      </c>
      <c r="W22" s="16">
        <f t="shared" ref="W22:W76" si="3">V22-G22</f>
        <v>5.9277030726753139</v>
      </c>
      <c r="X22" s="16">
        <f t="shared" ref="X22:X76" si="4">F22*W22</f>
        <v>3.2009596592446696</v>
      </c>
      <c r="Y22" s="15">
        <f t="shared" ref="Y22:Y27" si="5">104.584835545197%-100%</f>
        <v>4.5848355451969969E-2</v>
      </c>
      <c r="Z22" s="15">
        <f t="shared" ref="Z22:Z27" si="6">101.199262415129%-100%</f>
        <v>1.1992624151289988E-2</v>
      </c>
      <c r="AA22" s="15">
        <f t="shared" ref="AA22:AA27" si="7">101.911505501324%-100%</f>
        <v>1.9115055013239957E-2</v>
      </c>
      <c r="AB22" s="15">
        <f t="shared" ref="AB22:AB27" si="8">AVERAGE(Y22:AA22)</f>
        <v>2.5652011538833303E-2</v>
      </c>
      <c r="AD22" s="21"/>
    </row>
    <row r="23" spans="1:30" ht="13.5" customHeight="1" x14ac:dyDescent="0.2">
      <c r="A23" s="67">
        <v>7</v>
      </c>
      <c r="B23" s="68" t="s">
        <v>4015</v>
      </c>
      <c r="C23" s="69" t="s">
        <v>4016</v>
      </c>
      <c r="D23" s="69" t="s">
        <v>44</v>
      </c>
      <c r="E23" s="70">
        <v>0</v>
      </c>
      <c r="F23" s="70">
        <v>6</v>
      </c>
      <c r="G23" s="71">
        <v>165.61</v>
      </c>
      <c r="H23" s="71"/>
      <c r="I23" s="71">
        <v>993.66</v>
      </c>
      <c r="J23" s="71">
        <v>0</v>
      </c>
      <c r="K23" s="71">
        <v>0</v>
      </c>
      <c r="L23" s="71">
        <v>0</v>
      </c>
      <c r="M23" s="71">
        <v>0</v>
      </c>
      <c r="N23" s="71">
        <v>0</v>
      </c>
      <c r="O23" s="71">
        <v>0</v>
      </c>
      <c r="P23" s="72">
        <v>0</v>
      </c>
      <c r="R23" s="71"/>
      <c r="S23" s="71">
        <v>0</v>
      </c>
      <c r="T23" s="15"/>
      <c r="U23" s="15"/>
      <c r="V23" s="16"/>
      <c r="W23" s="16"/>
      <c r="X23" s="16"/>
      <c r="Y23" s="15"/>
      <c r="Z23" s="15"/>
      <c r="AA23" s="15"/>
      <c r="AB23" s="15"/>
      <c r="AD23" s="21"/>
    </row>
    <row r="24" spans="1:30" ht="24" customHeight="1" thickBot="1" x14ac:dyDescent="0.25">
      <c r="A24" s="73">
        <v>8</v>
      </c>
      <c r="B24" s="74" t="s">
        <v>4017</v>
      </c>
      <c r="C24" s="75" t="s">
        <v>4018</v>
      </c>
      <c r="D24" s="75" t="s">
        <v>44</v>
      </c>
      <c r="E24" s="76">
        <v>0</v>
      </c>
      <c r="F24" s="76">
        <v>6</v>
      </c>
      <c r="G24" s="77">
        <v>296.72000000000003</v>
      </c>
      <c r="H24" s="77">
        <v>267.67</v>
      </c>
      <c r="I24" s="77">
        <v>1606.02</v>
      </c>
      <c r="J24" s="77">
        <v>61.164000000000001</v>
      </c>
      <c r="K24" s="77">
        <v>684.34199999999998</v>
      </c>
      <c r="L24" s="77">
        <v>0</v>
      </c>
      <c r="M24" s="77">
        <v>0</v>
      </c>
      <c r="N24" s="77">
        <v>231.30759599999999</v>
      </c>
      <c r="O24" s="77">
        <v>439.51180607999999</v>
      </c>
      <c r="P24" s="78">
        <v>189.72259629120001</v>
      </c>
      <c r="R24" s="77">
        <v>302.54000000000002</v>
      </c>
      <c r="S24" s="77">
        <v>74.790000000000006</v>
      </c>
      <c r="T24" s="15"/>
      <c r="U24" s="15"/>
      <c r="V24" s="16"/>
      <c r="W24" s="16"/>
      <c r="X24" s="16"/>
      <c r="Y24" s="15"/>
      <c r="Z24" s="15"/>
      <c r="AA24" s="15"/>
      <c r="AB24" s="15"/>
      <c r="AD24" s="21"/>
    </row>
    <row r="25" spans="1:30" ht="13.5" customHeight="1" x14ac:dyDescent="0.2">
      <c r="A25" s="63"/>
      <c r="B25" s="64" t="s">
        <v>4019</v>
      </c>
      <c r="C25" s="65" t="s">
        <v>4020</v>
      </c>
      <c r="D25" s="65" t="s">
        <v>98</v>
      </c>
      <c r="E25" s="66">
        <v>0.03</v>
      </c>
      <c r="F25" s="66">
        <v>0.18</v>
      </c>
      <c r="G25" s="1">
        <v>35</v>
      </c>
      <c r="H25" s="1">
        <v>35</v>
      </c>
      <c r="I25" s="1">
        <v>6.3</v>
      </c>
      <c r="J25" s="1">
        <v>6.3</v>
      </c>
      <c r="K25" s="1"/>
      <c r="L25" s="1"/>
      <c r="M25" s="1"/>
      <c r="N25" s="1"/>
      <c r="O25" s="1"/>
      <c r="P25" s="1"/>
      <c r="R25" s="1">
        <v>48.7</v>
      </c>
      <c r="S25" s="1">
        <v>8.766</v>
      </c>
      <c r="T25" s="15">
        <f t="shared" si="0"/>
        <v>1.3914285714285715</v>
      </c>
      <c r="U25" s="15">
        <f t="shared" si="1"/>
        <v>1.3657765598897382</v>
      </c>
      <c r="V25" s="16">
        <f t="shared" si="2"/>
        <v>47.802179596140839</v>
      </c>
      <c r="W25" s="16">
        <f t="shared" si="3"/>
        <v>12.802179596140839</v>
      </c>
      <c r="X25" s="16">
        <f t="shared" si="4"/>
        <v>2.3043923273053508</v>
      </c>
      <c r="Y25" s="15">
        <f t="shared" si="5"/>
        <v>4.5848355451969969E-2</v>
      </c>
      <c r="Z25" s="15">
        <f t="shared" si="6"/>
        <v>1.1992624151289988E-2</v>
      </c>
      <c r="AA25" s="15">
        <f t="shared" si="7"/>
        <v>1.9115055013239957E-2</v>
      </c>
      <c r="AB25" s="15">
        <f t="shared" si="8"/>
        <v>2.5652011538833303E-2</v>
      </c>
      <c r="AD25" s="21"/>
    </row>
    <row r="26" spans="1:30" ht="13.5" customHeight="1" x14ac:dyDescent="0.2">
      <c r="A26" s="63"/>
      <c r="B26" s="64" t="s">
        <v>4021</v>
      </c>
      <c r="C26" s="65" t="s">
        <v>4022</v>
      </c>
      <c r="D26" s="65" t="s">
        <v>95</v>
      </c>
      <c r="E26" s="66">
        <v>1.2</v>
      </c>
      <c r="F26" s="66">
        <v>7.2</v>
      </c>
      <c r="G26" s="1">
        <v>4</v>
      </c>
      <c r="H26" s="1">
        <v>4</v>
      </c>
      <c r="I26" s="1">
        <v>28.8</v>
      </c>
      <c r="J26" s="1">
        <v>28.8</v>
      </c>
      <c r="K26" s="1"/>
      <c r="L26" s="1"/>
      <c r="M26" s="1"/>
      <c r="N26" s="1"/>
      <c r="O26" s="1"/>
      <c r="P26" s="1"/>
      <c r="R26" s="1">
        <v>4.8899999999999997</v>
      </c>
      <c r="S26" s="1">
        <v>35.207999999999998</v>
      </c>
      <c r="T26" s="15">
        <f t="shared" si="0"/>
        <v>1.2224999999999999</v>
      </c>
      <c r="U26" s="15">
        <f t="shared" si="1"/>
        <v>1.1968479884611667</v>
      </c>
      <c r="V26" s="16">
        <f t="shared" si="2"/>
        <v>4.7873919538446668</v>
      </c>
      <c r="W26" s="16">
        <f t="shared" si="3"/>
        <v>0.78739195384466676</v>
      </c>
      <c r="X26" s="16">
        <f t="shared" si="4"/>
        <v>5.6692220676816012</v>
      </c>
      <c r="Y26" s="15">
        <f t="shared" si="5"/>
        <v>4.5848355451969969E-2</v>
      </c>
      <c r="Z26" s="15">
        <f t="shared" si="6"/>
        <v>1.1992624151289988E-2</v>
      </c>
      <c r="AA26" s="15">
        <f t="shared" si="7"/>
        <v>1.9115055013239957E-2</v>
      </c>
      <c r="AB26" s="15">
        <f t="shared" si="8"/>
        <v>2.5652011538833303E-2</v>
      </c>
      <c r="AD26" s="21"/>
    </row>
    <row r="27" spans="1:30" ht="13.5" customHeight="1" thickBot="1" x14ac:dyDescent="0.25">
      <c r="A27" s="63"/>
      <c r="B27" s="64" t="s">
        <v>4023</v>
      </c>
      <c r="C27" s="65" t="s">
        <v>4024</v>
      </c>
      <c r="D27" s="65" t="s">
        <v>95</v>
      </c>
      <c r="E27" s="66">
        <v>0.8</v>
      </c>
      <c r="F27" s="66">
        <v>4.8</v>
      </c>
      <c r="G27" s="1">
        <v>5.43</v>
      </c>
      <c r="H27" s="1">
        <v>5.43</v>
      </c>
      <c r="I27" s="1">
        <v>26.064</v>
      </c>
      <c r="J27" s="1">
        <v>26.064</v>
      </c>
      <c r="K27" s="1"/>
      <c r="L27" s="1"/>
      <c r="M27" s="1"/>
      <c r="N27" s="1"/>
      <c r="O27" s="1"/>
      <c r="P27" s="1"/>
      <c r="R27" s="1">
        <v>6.42</v>
      </c>
      <c r="S27" s="1">
        <v>30.815999999999999</v>
      </c>
      <c r="T27" s="15">
        <f t="shared" si="0"/>
        <v>1.1823204419889504</v>
      </c>
      <c r="U27" s="15">
        <f t="shared" si="1"/>
        <v>1.1566684304501171</v>
      </c>
      <c r="V27" s="16">
        <f t="shared" si="2"/>
        <v>6.2807095773441359</v>
      </c>
      <c r="W27" s="16">
        <f t="shared" si="3"/>
        <v>0.85070957734413621</v>
      </c>
      <c r="X27" s="16">
        <f t="shared" si="4"/>
        <v>4.083405971251854</v>
      </c>
      <c r="Y27" s="15">
        <f t="shared" si="5"/>
        <v>4.5848355451969969E-2</v>
      </c>
      <c r="Z27" s="15">
        <f t="shared" si="6"/>
        <v>1.1992624151289988E-2</v>
      </c>
      <c r="AA27" s="15">
        <f t="shared" si="7"/>
        <v>1.9115055013239957E-2</v>
      </c>
      <c r="AB27" s="15">
        <f t="shared" si="8"/>
        <v>2.5652011538833303E-2</v>
      </c>
      <c r="AD27" s="21"/>
    </row>
    <row r="28" spans="1:30" ht="24" customHeight="1" x14ac:dyDescent="0.2">
      <c r="A28" s="67">
        <v>9</v>
      </c>
      <c r="B28" s="68" t="s">
        <v>4025</v>
      </c>
      <c r="C28" s="69" t="s">
        <v>4026</v>
      </c>
      <c r="D28" s="69" t="s">
        <v>44</v>
      </c>
      <c r="E28" s="70">
        <v>0</v>
      </c>
      <c r="F28" s="70">
        <v>6</v>
      </c>
      <c r="G28" s="71">
        <v>79.010000000000005</v>
      </c>
      <c r="H28" s="71">
        <v>73.41</v>
      </c>
      <c r="I28" s="71">
        <v>440.46</v>
      </c>
      <c r="J28" s="71">
        <v>0</v>
      </c>
      <c r="K28" s="71">
        <v>188.94059999999999</v>
      </c>
      <c r="L28" s="71">
        <v>8.2456800000000001</v>
      </c>
      <c r="M28" s="71">
        <v>0</v>
      </c>
      <c r="N28" s="71">
        <v>63.861922800000002</v>
      </c>
      <c r="O28" s="71">
        <v>125.30313734400001</v>
      </c>
      <c r="P28" s="72">
        <v>54.089187620159997</v>
      </c>
      <c r="R28" s="71">
        <v>81.75</v>
      </c>
      <c r="S28" s="71">
        <v>0</v>
      </c>
      <c r="T28" s="15"/>
      <c r="U28" s="15"/>
      <c r="V28" s="16"/>
      <c r="W28" s="16"/>
      <c r="X28" s="16"/>
      <c r="Y28" s="15"/>
      <c r="Z28" s="15"/>
      <c r="AA28" s="15"/>
      <c r="AB28" s="15"/>
      <c r="AD28" s="21"/>
    </row>
    <row r="29" spans="1:30" ht="13.5" customHeight="1" x14ac:dyDescent="0.2">
      <c r="A29" s="87">
        <v>10</v>
      </c>
      <c r="B29" s="88" t="s">
        <v>107</v>
      </c>
      <c r="C29" s="89" t="s">
        <v>4027</v>
      </c>
      <c r="D29" s="89" t="s">
        <v>44</v>
      </c>
      <c r="E29" s="90">
        <v>0</v>
      </c>
      <c r="F29" s="90">
        <v>6</v>
      </c>
      <c r="G29" s="91">
        <v>588.84</v>
      </c>
      <c r="H29" s="91"/>
      <c r="I29" s="91">
        <v>3533.04</v>
      </c>
      <c r="J29" s="91">
        <v>0</v>
      </c>
      <c r="K29" s="91">
        <v>0</v>
      </c>
      <c r="L29" s="91">
        <v>0</v>
      </c>
      <c r="M29" s="91">
        <v>0</v>
      </c>
      <c r="N29" s="91">
        <v>0</v>
      </c>
      <c r="O29" s="91">
        <v>0</v>
      </c>
      <c r="P29" s="92">
        <v>0</v>
      </c>
      <c r="R29" s="91"/>
      <c r="S29" s="91">
        <v>0</v>
      </c>
      <c r="T29" s="15"/>
      <c r="U29" s="15"/>
      <c r="V29" s="16"/>
      <c r="W29" s="16"/>
      <c r="X29" s="16"/>
      <c r="Y29" s="15"/>
      <c r="Z29" s="15"/>
      <c r="AA29" s="15"/>
      <c r="AB29" s="15"/>
      <c r="AD29" s="21"/>
    </row>
    <row r="30" spans="1:30" ht="45" customHeight="1" thickBot="1" x14ac:dyDescent="0.25">
      <c r="A30" s="73">
        <v>11</v>
      </c>
      <c r="B30" s="74" t="s">
        <v>4028</v>
      </c>
      <c r="C30" s="75" t="s">
        <v>4029</v>
      </c>
      <c r="D30" s="75" t="s">
        <v>38</v>
      </c>
      <c r="E30" s="76">
        <v>0</v>
      </c>
      <c r="F30" s="76">
        <v>6</v>
      </c>
      <c r="G30" s="77">
        <v>40.6</v>
      </c>
      <c r="H30" s="77">
        <v>36.61</v>
      </c>
      <c r="I30" s="77">
        <v>219.66</v>
      </c>
      <c r="J30" s="77">
        <v>0</v>
      </c>
      <c r="K30" s="77">
        <v>88.993799999999993</v>
      </c>
      <c r="L30" s="77">
        <v>11.107200000000001</v>
      </c>
      <c r="M30" s="77">
        <v>0</v>
      </c>
      <c r="N30" s="77">
        <v>30.0799044</v>
      </c>
      <c r="O30" s="77">
        <v>62.486834111999997</v>
      </c>
      <c r="P30" s="78">
        <v>26.973483391679999</v>
      </c>
      <c r="R30" s="77">
        <v>41.23</v>
      </c>
      <c r="S30" s="77">
        <v>0</v>
      </c>
      <c r="T30" s="15"/>
      <c r="U30" s="15"/>
      <c r="V30" s="16"/>
      <c r="W30" s="16"/>
      <c r="X30" s="16"/>
      <c r="Y30" s="15"/>
      <c r="Z30" s="15"/>
      <c r="AA30" s="15"/>
      <c r="AB30" s="15"/>
      <c r="AD30" s="21"/>
    </row>
    <row r="31" spans="1:30" ht="28.5" customHeight="1" thickBot="1" x14ac:dyDescent="0.35">
      <c r="A31" s="58"/>
      <c r="B31" s="59" t="s">
        <v>2204</v>
      </c>
      <c r="C31" s="60" t="s">
        <v>4030</v>
      </c>
      <c r="D31" s="60"/>
      <c r="E31" s="61"/>
      <c r="F31" s="61"/>
      <c r="G31" s="62"/>
      <c r="H31" s="62"/>
      <c r="I31" s="62">
        <v>37964.720000000001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2">
        <v>0</v>
      </c>
      <c r="R31" s="62"/>
      <c r="S31" s="62">
        <v>0</v>
      </c>
      <c r="T31" s="15"/>
      <c r="U31" s="15"/>
      <c r="V31" s="16"/>
      <c r="W31" s="16"/>
      <c r="X31" s="16"/>
      <c r="Y31" s="15"/>
      <c r="Z31" s="15"/>
      <c r="AA31" s="15"/>
      <c r="AB31" s="15"/>
      <c r="AD31" s="21"/>
    </row>
    <row r="32" spans="1:30" ht="13.5" customHeight="1" x14ac:dyDescent="0.2">
      <c r="A32" s="67">
        <v>12</v>
      </c>
      <c r="B32" s="68" t="s">
        <v>4031</v>
      </c>
      <c r="C32" s="69" t="s">
        <v>4032</v>
      </c>
      <c r="D32" s="69" t="s">
        <v>44</v>
      </c>
      <c r="E32" s="70">
        <v>0</v>
      </c>
      <c r="F32" s="70">
        <v>2</v>
      </c>
      <c r="G32" s="71">
        <v>5755</v>
      </c>
      <c r="H32" s="71"/>
      <c r="I32" s="71">
        <v>11510</v>
      </c>
      <c r="J32" s="71">
        <v>0</v>
      </c>
      <c r="K32" s="71">
        <v>0</v>
      </c>
      <c r="L32" s="71">
        <v>0</v>
      </c>
      <c r="M32" s="71">
        <v>0</v>
      </c>
      <c r="N32" s="71">
        <v>0</v>
      </c>
      <c r="O32" s="71">
        <v>0</v>
      </c>
      <c r="P32" s="72">
        <v>0</v>
      </c>
      <c r="R32" s="71"/>
      <c r="S32" s="71">
        <v>0</v>
      </c>
      <c r="T32" s="15"/>
      <c r="U32" s="15"/>
      <c r="V32" s="16"/>
      <c r="W32" s="16"/>
      <c r="X32" s="16"/>
      <c r="Y32" s="15"/>
      <c r="Z32" s="15"/>
      <c r="AA32" s="15"/>
      <c r="AB32" s="15"/>
      <c r="AD32" s="21"/>
    </row>
    <row r="33" spans="1:30" ht="13.5" customHeight="1" x14ac:dyDescent="0.2">
      <c r="A33" s="87">
        <v>13</v>
      </c>
      <c r="B33" s="88" t="s">
        <v>4033</v>
      </c>
      <c r="C33" s="89" t="s">
        <v>4034</v>
      </c>
      <c r="D33" s="89" t="s">
        <v>44</v>
      </c>
      <c r="E33" s="90">
        <v>0</v>
      </c>
      <c r="F33" s="90">
        <v>1</v>
      </c>
      <c r="G33" s="91">
        <v>8587.65</v>
      </c>
      <c r="H33" s="91"/>
      <c r="I33" s="91">
        <v>8587.65</v>
      </c>
      <c r="J33" s="91">
        <v>0</v>
      </c>
      <c r="K33" s="91">
        <v>0</v>
      </c>
      <c r="L33" s="91">
        <v>0</v>
      </c>
      <c r="M33" s="91">
        <v>0</v>
      </c>
      <c r="N33" s="91">
        <v>0</v>
      </c>
      <c r="O33" s="91">
        <v>0</v>
      </c>
      <c r="P33" s="92">
        <v>0</v>
      </c>
      <c r="R33" s="91"/>
      <c r="S33" s="91">
        <v>0</v>
      </c>
      <c r="T33" s="15"/>
      <c r="U33" s="15"/>
      <c r="V33" s="16"/>
      <c r="W33" s="16"/>
      <c r="X33" s="16"/>
      <c r="Y33" s="15"/>
      <c r="Z33" s="15"/>
      <c r="AA33" s="15"/>
      <c r="AB33" s="15"/>
      <c r="AD33" s="21"/>
    </row>
    <row r="34" spans="1:30" ht="13.5" customHeight="1" x14ac:dyDescent="0.2">
      <c r="A34" s="87">
        <v>14</v>
      </c>
      <c r="B34" s="88" t="s">
        <v>4035</v>
      </c>
      <c r="C34" s="89" t="s">
        <v>4036</v>
      </c>
      <c r="D34" s="89" t="s">
        <v>44</v>
      </c>
      <c r="E34" s="90">
        <v>0</v>
      </c>
      <c r="F34" s="90">
        <v>1</v>
      </c>
      <c r="G34" s="91">
        <v>4464.6099999999997</v>
      </c>
      <c r="H34" s="91"/>
      <c r="I34" s="91">
        <v>4464.6099999999997</v>
      </c>
      <c r="J34" s="91">
        <v>0</v>
      </c>
      <c r="K34" s="91">
        <v>0</v>
      </c>
      <c r="L34" s="91">
        <v>0</v>
      </c>
      <c r="M34" s="91">
        <v>0</v>
      </c>
      <c r="N34" s="91">
        <v>0</v>
      </c>
      <c r="O34" s="91">
        <v>0</v>
      </c>
      <c r="P34" s="92">
        <v>0</v>
      </c>
      <c r="R34" s="91"/>
      <c r="S34" s="91">
        <v>0</v>
      </c>
      <c r="T34" s="15"/>
      <c r="U34" s="15"/>
      <c r="V34" s="16"/>
      <c r="W34" s="16"/>
      <c r="X34" s="16"/>
      <c r="Y34" s="15"/>
      <c r="Z34" s="15"/>
      <c r="AA34" s="15"/>
      <c r="AB34" s="15"/>
      <c r="AD34" s="21"/>
    </row>
    <row r="35" spans="1:30" ht="13.5" customHeight="1" x14ac:dyDescent="0.2">
      <c r="A35" s="87">
        <v>15</v>
      </c>
      <c r="B35" s="88" t="s">
        <v>4037</v>
      </c>
      <c r="C35" s="89" t="s">
        <v>4038</v>
      </c>
      <c r="D35" s="89" t="s">
        <v>44</v>
      </c>
      <c r="E35" s="90">
        <v>0</v>
      </c>
      <c r="F35" s="90">
        <v>1</v>
      </c>
      <c r="G35" s="91">
        <v>5755</v>
      </c>
      <c r="H35" s="91"/>
      <c r="I35" s="91">
        <v>5755</v>
      </c>
      <c r="J35" s="91">
        <v>0</v>
      </c>
      <c r="K35" s="91">
        <v>0</v>
      </c>
      <c r="L35" s="91">
        <v>0</v>
      </c>
      <c r="M35" s="91">
        <v>0</v>
      </c>
      <c r="N35" s="91">
        <v>0</v>
      </c>
      <c r="O35" s="91">
        <v>0</v>
      </c>
      <c r="P35" s="92">
        <v>0</v>
      </c>
      <c r="R35" s="91"/>
      <c r="S35" s="91">
        <v>0</v>
      </c>
      <c r="T35" s="15"/>
      <c r="U35" s="15"/>
      <c r="V35" s="16"/>
      <c r="W35" s="16"/>
      <c r="X35" s="16"/>
      <c r="Y35" s="15"/>
      <c r="Z35" s="15"/>
      <c r="AA35" s="15"/>
      <c r="AB35" s="15"/>
      <c r="AD35" s="21"/>
    </row>
    <row r="36" spans="1:30" ht="13.5" customHeight="1" thickBot="1" x14ac:dyDescent="0.25">
      <c r="A36" s="73">
        <v>16</v>
      </c>
      <c r="B36" s="74" t="s">
        <v>4039</v>
      </c>
      <c r="C36" s="75" t="s">
        <v>4040</v>
      </c>
      <c r="D36" s="75" t="s">
        <v>44</v>
      </c>
      <c r="E36" s="76">
        <v>0</v>
      </c>
      <c r="F36" s="76">
        <v>1</v>
      </c>
      <c r="G36" s="77">
        <v>7647.46</v>
      </c>
      <c r="H36" s="77"/>
      <c r="I36" s="77">
        <v>7647.46</v>
      </c>
      <c r="J36" s="77">
        <v>0</v>
      </c>
      <c r="K36" s="77">
        <v>0</v>
      </c>
      <c r="L36" s="77">
        <v>0</v>
      </c>
      <c r="M36" s="77">
        <v>0</v>
      </c>
      <c r="N36" s="77">
        <v>0</v>
      </c>
      <c r="O36" s="77">
        <v>0</v>
      </c>
      <c r="P36" s="78">
        <v>0</v>
      </c>
      <c r="R36" s="77"/>
      <c r="S36" s="77">
        <v>0</v>
      </c>
      <c r="T36" s="15"/>
      <c r="U36" s="15"/>
      <c r="V36" s="16"/>
      <c r="W36" s="16"/>
      <c r="X36" s="16"/>
      <c r="Y36" s="15"/>
      <c r="Z36" s="15"/>
      <c r="AA36" s="15"/>
      <c r="AB36" s="15"/>
      <c r="AD36" s="21"/>
    </row>
    <row r="37" spans="1:30" ht="28.5" customHeight="1" thickBot="1" x14ac:dyDescent="0.35">
      <c r="A37" s="58"/>
      <c r="B37" s="59" t="s">
        <v>2244</v>
      </c>
      <c r="C37" s="60" t="s">
        <v>4041</v>
      </c>
      <c r="D37" s="60"/>
      <c r="E37" s="61"/>
      <c r="F37" s="61"/>
      <c r="G37" s="62"/>
      <c r="H37" s="62"/>
      <c r="I37" s="62">
        <v>10288.99</v>
      </c>
      <c r="J37" s="62">
        <v>0</v>
      </c>
      <c r="K37" s="62">
        <v>0</v>
      </c>
      <c r="L37" s="62">
        <v>0</v>
      </c>
      <c r="M37" s="62">
        <v>0</v>
      </c>
      <c r="N37" s="62">
        <v>0</v>
      </c>
      <c r="O37" s="62">
        <v>0</v>
      </c>
      <c r="P37" s="62">
        <v>0</v>
      </c>
      <c r="R37" s="62"/>
      <c r="S37" s="62">
        <v>0</v>
      </c>
      <c r="T37" s="15"/>
      <c r="U37" s="15"/>
      <c r="V37" s="16"/>
      <c r="W37" s="16"/>
      <c r="X37" s="16"/>
      <c r="Y37" s="15"/>
      <c r="Z37" s="15"/>
      <c r="AA37" s="15"/>
      <c r="AB37" s="15"/>
      <c r="AD37" s="21"/>
    </row>
    <row r="38" spans="1:30" ht="13.5" customHeight="1" x14ac:dyDescent="0.2">
      <c r="A38" s="67">
        <v>17</v>
      </c>
      <c r="B38" s="68" t="s">
        <v>4042</v>
      </c>
      <c r="C38" s="69" t="s">
        <v>4043</v>
      </c>
      <c r="D38" s="69" t="s">
        <v>92</v>
      </c>
      <c r="E38" s="70">
        <v>0</v>
      </c>
      <c r="F38" s="70">
        <v>0.6</v>
      </c>
      <c r="G38" s="71">
        <v>1184.58</v>
      </c>
      <c r="H38" s="71"/>
      <c r="I38" s="71">
        <v>710.75</v>
      </c>
      <c r="J38" s="71">
        <v>0</v>
      </c>
      <c r="K38" s="71">
        <v>0</v>
      </c>
      <c r="L38" s="71">
        <v>0</v>
      </c>
      <c r="M38" s="71">
        <v>0</v>
      </c>
      <c r="N38" s="71">
        <v>0</v>
      </c>
      <c r="O38" s="71">
        <v>0</v>
      </c>
      <c r="P38" s="72">
        <v>0</v>
      </c>
      <c r="R38" s="71"/>
      <c r="S38" s="71">
        <v>0</v>
      </c>
      <c r="T38" s="15"/>
      <c r="U38" s="15"/>
      <c r="V38" s="16"/>
      <c r="W38" s="16"/>
      <c r="X38" s="16"/>
      <c r="Y38" s="15"/>
      <c r="Z38" s="15"/>
      <c r="AA38" s="15"/>
      <c r="AB38" s="15"/>
      <c r="AD38" s="21"/>
    </row>
    <row r="39" spans="1:30" ht="13.5" customHeight="1" x14ac:dyDescent="0.2">
      <c r="A39" s="87">
        <v>18</v>
      </c>
      <c r="B39" s="88" t="s">
        <v>4044</v>
      </c>
      <c r="C39" s="89" t="s">
        <v>4045</v>
      </c>
      <c r="D39" s="89" t="s">
        <v>98</v>
      </c>
      <c r="E39" s="90">
        <v>0</v>
      </c>
      <c r="F39" s="90">
        <v>3</v>
      </c>
      <c r="G39" s="91">
        <v>442.78</v>
      </c>
      <c r="H39" s="91"/>
      <c r="I39" s="91">
        <v>1328.34</v>
      </c>
      <c r="J39" s="91">
        <v>0</v>
      </c>
      <c r="K39" s="91">
        <v>0</v>
      </c>
      <c r="L39" s="91">
        <v>0</v>
      </c>
      <c r="M39" s="91">
        <v>0</v>
      </c>
      <c r="N39" s="91">
        <v>0</v>
      </c>
      <c r="O39" s="91">
        <v>0</v>
      </c>
      <c r="P39" s="92">
        <v>0</v>
      </c>
      <c r="R39" s="91"/>
      <c r="S39" s="91">
        <v>0</v>
      </c>
      <c r="T39" s="15"/>
      <c r="U39" s="15"/>
      <c r="V39" s="16"/>
      <c r="W39" s="16"/>
      <c r="X39" s="16"/>
      <c r="Y39" s="15"/>
      <c r="Z39" s="15"/>
      <c r="AA39" s="15"/>
      <c r="AB39" s="15"/>
      <c r="AD39" s="21"/>
    </row>
    <row r="40" spans="1:30" ht="24" customHeight="1" x14ac:dyDescent="0.2">
      <c r="A40" s="87">
        <v>19</v>
      </c>
      <c r="B40" s="88" t="s">
        <v>4046</v>
      </c>
      <c r="C40" s="89" t="s">
        <v>4047</v>
      </c>
      <c r="D40" s="89" t="s">
        <v>98</v>
      </c>
      <c r="E40" s="90">
        <v>0</v>
      </c>
      <c r="F40" s="90">
        <v>0.9</v>
      </c>
      <c r="G40" s="91">
        <v>224.27</v>
      </c>
      <c r="H40" s="91"/>
      <c r="I40" s="91">
        <v>201.84</v>
      </c>
      <c r="J40" s="91">
        <v>0</v>
      </c>
      <c r="K40" s="91">
        <v>0</v>
      </c>
      <c r="L40" s="91">
        <v>0</v>
      </c>
      <c r="M40" s="91">
        <v>0</v>
      </c>
      <c r="N40" s="91">
        <v>0</v>
      </c>
      <c r="O40" s="91">
        <v>0</v>
      </c>
      <c r="P40" s="92">
        <v>0</v>
      </c>
      <c r="R40" s="91"/>
      <c r="S40" s="91">
        <v>0</v>
      </c>
      <c r="T40" s="15"/>
      <c r="U40" s="15"/>
      <c r="V40" s="16"/>
      <c r="W40" s="16"/>
      <c r="X40" s="16"/>
      <c r="Y40" s="15"/>
      <c r="Z40" s="15"/>
      <c r="AA40" s="15"/>
      <c r="AB40" s="15"/>
      <c r="AD40" s="21"/>
    </row>
    <row r="41" spans="1:30" ht="13.5" customHeight="1" x14ac:dyDescent="0.2">
      <c r="A41" s="87">
        <v>20</v>
      </c>
      <c r="B41" s="88" t="s">
        <v>4048</v>
      </c>
      <c r="C41" s="89" t="s">
        <v>4049</v>
      </c>
      <c r="D41" s="89" t="s">
        <v>44</v>
      </c>
      <c r="E41" s="90">
        <v>0</v>
      </c>
      <c r="F41" s="90">
        <v>18</v>
      </c>
      <c r="G41" s="91">
        <v>284.07</v>
      </c>
      <c r="H41" s="91"/>
      <c r="I41" s="91">
        <v>5113.26</v>
      </c>
      <c r="J41" s="91">
        <v>0</v>
      </c>
      <c r="K41" s="91">
        <v>0</v>
      </c>
      <c r="L41" s="91">
        <v>0</v>
      </c>
      <c r="M41" s="91">
        <v>0</v>
      </c>
      <c r="N41" s="91">
        <v>0</v>
      </c>
      <c r="O41" s="91">
        <v>0</v>
      </c>
      <c r="P41" s="92">
        <v>0</v>
      </c>
      <c r="R41" s="91"/>
      <c r="S41" s="91">
        <v>0</v>
      </c>
      <c r="T41" s="15"/>
      <c r="U41" s="15"/>
      <c r="V41" s="16"/>
      <c r="W41" s="16"/>
      <c r="X41" s="16"/>
      <c r="Y41" s="15"/>
      <c r="Z41" s="15"/>
      <c r="AA41" s="15"/>
      <c r="AB41" s="15"/>
      <c r="AD41" s="21"/>
    </row>
    <row r="42" spans="1:30" ht="13.5" customHeight="1" x14ac:dyDescent="0.2">
      <c r="A42" s="87">
        <v>21</v>
      </c>
      <c r="B42" s="88" t="s">
        <v>4050</v>
      </c>
      <c r="C42" s="89" t="s">
        <v>4051</v>
      </c>
      <c r="D42" s="89" t="s">
        <v>44</v>
      </c>
      <c r="E42" s="90">
        <v>0</v>
      </c>
      <c r="F42" s="90">
        <v>18</v>
      </c>
      <c r="G42" s="91">
        <v>40.6</v>
      </c>
      <c r="H42" s="91"/>
      <c r="I42" s="91">
        <v>730.8</v>
      </c>
      <c r="J42" s="91">
        <v>0</v>
      </c>
      <c r="K42" s="91">
        <v>0</v>
      </c>
      <c r="L42" s="91">
        <v>0</v>
      </c>
      <c r="M42" s="91">
        <v>0</v>
      </c>
      <c r="N42" s="91">
        <v>0</v>
      </c>
      <c r="O42" s="91">
        <v>0</v>
      </c>
      <c r="P42" s="92">
        <v>0</v>
      </c>
      <c r="R42" s="91"/>
      <c r="S42" s="91">
        <v>0</v>
      </c>
      <c r="T42" s="15"/>
      <c r="U42" s="15"/>
      <c r="V42" s="16"/>
      <c r="W42" s="16"/>
      <c r="X42" s="16"/>
      <c r="Y42" s="15"/>
      <c r="Z42" s="15"/>
      <c r="AA42" s="15"/>
      <c r="AB42" s="15"/>
      <c r="AD42" s="21"/>
    </row>
    <row r="43" spans="1:30" ht="13.5" customHeight="1" x14ac:dyDescent="0.2">
      <c r="A43" s="87">
        <v>22</v>
      </c>
      <c r="B43" s="88" t="s">
        <v>4052</v>
      </c>
      <c r="C43" s="89" t="s">
        <v>4053</v>
      </c>
      <c r="D43" s="89" t="s">
        <v>95</v>
      </c>
      <c r="E43" s="90">
        <v>0</v>
      </c>
      <c r="F43" s="90">
        <v>18</v>
      </c>
      <c r="G43" s="91">
        <v>20.010000000000002</v>
      </c>
      <c r="H43" s="91"/>
      <c r="I43" s="91">
        <v>360.18</v>
      </c>
      <c r="J43" s="91">
        <v>0</v>
      </c>
      <c r="K43" s="91">
        <v>0</v>
      </c>
      <c r="L43" s="91">
        <v>0</v>
      </c>
      <c r="M43" s="91">
        <v>0</v>
      </c>
      <c r="N43" s="91">
        <v>0</v>
      </c>
      <c r="O43" s="91">
        <v>0</v>
      </c>
      <c r="P43" s="92">
        <v>0</v>
      </c>
      <c r="R43" s="91"/>
      <c r="S43" s="91">
        <v>0</v>
      </c>
      <c r="T43" s="15"/>
      <c r="U43" s="15"/>
      <c r="V43" s="16"/>
      <c r="W43" s="16"/>
      <c r="X43" s="16"/>
      <c r="Y43" s="15"/>
      <c r="Z43" s="15"/>
      <c r="AA43" s="15"/>
      <c r="AB43" s="15"/>
      <c r="AD43" s="21"/>
    </row>
    <row r="44" spans="1:30" ht="24" customHeight="1" x14ac:dyDescent="0.2">
      <c r="A44" s="87">
        <v>23</v>
      </c>
      <c r="B44" s="88" t="s">
        <v>4054</v>
      </c>
      <c r="C44" s="89" t="s">
        <v>4055</v>
      </c>
      <c r="D44" s="89" t="s">
        <v>98</v>
      </c>
      <c r="E44" s="90">
        <v>0</v>
      </c>
      <c r="F44" s="90">
        <v>1.08</v>
      </c>
      <c r="G44" s="91">
        <v>1109.83</v>
      </c>
      <c r="H44" s="91"/>
      <c r="I44" s="91">
        <v>1198.6199999999999</v>
      </c>
      <c r="J44" s="91">
        <v>0</v>
      </c>
      <c r="K44" s="91">
        <v>0</v>
      </c>
      <c r="L44" s="91">
        <v>0</v>
      </c>
      <c r="M44" s="91">
        <v>0</v>
      </c>
      <c r="N44" s="91">
        <v>0</v>
      </c>
      <c r="O44" s="91">
        <v>0</v>
      </c>
      <c r="P44" s="92">
        <v>0</v>
      </c>
      <c r="R44" s="91"/>
      <c r="S44" s="91">
        <v>0</v>
      </c>
      <c r="T44" s="15"/>
      <c r="U44" s="15"/>
      <c r="V44" s="16"/>
      <c r="W44" s="16"/>
      <c r="X44" s="16"/>
      <c r="Y44" s="15"/>
      <c r="Z44" s="15"/>
      <c r="AA44" s="15"/>
      <c r="AB44" s="15"/>
      <c r="AD44" s="21"/>
    </row>
    <row r="45" spans="1:30" ht="13.5" customHeight="1" x14ac:dyDescent="0.2">
      <c r="A45" s="87">
        <v>24</v>
      </c>
      <c r="B45" s="88" t="s">
        <v>4056</v>
      </c>
      <c r="C45" s="89" t="s">
        <v>4057</v>
      </c>
      <c r="D45" s="89" t="s">
        <v>92</v>
      </c>
      <c r="E45" s="90">
        <v>0</v>
      </c>
      <c r="F45" s="90">
        <v>0.6</v>
      </c>
      <c r="G45" s="91">
        <v>126.51</v>
      </c>
      <c r="H45" s="91"/>
      <c r="I45" s="91">
        <v>75.91</v>
      </c>
      <c r="J45" s="91">
        <v>0</v>
      </c>
      <c r="K45" s="91">
        <v>0</v>
      </c>
      <c r="L45" s="91">
        <v>0</v>
      </c>
      <c r="M45" s="91">
        <v>0</v>
      </c>
      <c r="N45" s="91">
        <v>0</v>
      </c>
      <c r="O45" s="91">
        <v>0</v>
      </c>
      <c r="P45" s="92">
        <v>0</v>
      </c>
      <c r="R45" s="91"/>
      <c r="S45" s="91">
        <v>0</v>
      </c>
      <c r="T45" s="15"/>
      <c r="U45" s="15"/>
      <c r="V45" s="16"/>
      <c r="W45" s="16"/>
      <c r="X45" s="16"/>
      <c r="Y45" s="15"/>
      <c r="Z45" s="15"/>
      <c r="AA45" s="15"/>
      <c r="AB45" s="15"/>
      <c r="AD45" s="21"/>
    </row>
    <row r="46" spans="1:30" x14ac:dyDescent="0.2">
      <c r="A46" s="63"/>
      <c r="B46" s="64">
        <v>8211321</v>
      </c>
      <c r="C46" s="65" t="s">
        <v>188</v>
      </c>
      <c r="D46" s="65" t="s">
        <v>92</v>
      </c>
      <c r="E46" s="66"/>
      <c r="F46" s="66">
        <f>F45</f>
        <v>0.6</v>
      </c>
      <c r="G46" s="1">
        <v>45.7</v>
      </c>
      <c r="H46" s="1">
        <v>45.7</v>
      </c>
      <c r="I46" s="1">
        <v>28.791</v>
      </c>
      <c r="J46" s="1">
        <v>28.791</v>
      </c>
      <c r="K46" s="1"/>
      <c r="L46" s="1"/>
      <c r="M46" s="1"/>
      <c r="N46" s="1"/>
      <c r="O46" s="1"/>
      <c r="P46" s="1"/>
      <c r="R46" s="1">
        <v>52.8</v>
      </c>
      <c r="S46" s="1"/>
      <c r="T46" s="15">
        <f t="shared" ref="T46" si="9">R46/H46</f>
        <v>1.1553610503282274</v>
      </c>
      <c r="U46" s="15">
        <f t="shared" ref="U46" si="10">T46-AB46</f>
        <v>1.1297090387893942</v>
      </c>
      <c r="V46" s="16">
        <f t="shared" ref="V46" si="11">G46*U46</f>
        <v>51.627703072675317</v>
      </c>
      <c r="W46" s="16">
        <f t="shared" ref="W46" si="12">V46-G46</f>
        <v>5.9277030726753139</v>
      </c>
      <c r="X46" s="16">
        <f t="shared" ref="X46" si="13">F46*W46</f>
        <v>3.5566218436051882</v>
      </c>
      <c r="Y46" s="15">
        <f t="shared" ref="Y46" si="14">104.584835545197%-100%</f>
        <v>4.5848355451969969E-2</v>
      </c>
      <c r="Z46" s="15">
        <f t="shared" ref="Z46" si="15">101.199262415129%-100%</f>
        <v>1.1992624151289988E-2</v>
      </c>
      <c r="AA46" s="15">
        <f t="shared" ref="AA46" si="16">101.911505501324%-100%</f>
        <v>1.9115055013239957E-2</v>
      </c>
      <c r="AB46" s="15">
        <f t="shared" ref="AB46" si="17">AVERAGE(Y46:AA46)</f>
        <v>2.5652011538833303E-2</v>
      </c>
      <c r="AC46" s="17" t="s">
        <v>4956</v>
      </c>
      <c r="AD46" s="21"/>
    </row>
    <row r="47" spans="1:30" ht="13.5" customHeight="1" thickBot="1" x14ac:dyDescent="0.25">
      <c r="A47" s="73">
        <v>25</v>
      </c>
      <c r="B47" s="74" t="s">
        <v>4058</v>
      </c>
      <c r="C47" s="75" t="s">
        <v>4059</v>
      </c>
      <c r="D47" s="75" t="s">
        <v>92</v>
      </c>
      <c r="E47" s="76">
        <v>0</v>
      </c>
      <c r="F47" s="76">
        <v>0.6</v>
      </c>
      <c r="G47" s="77">
        <v>948.82</v>
      </c>
      <c r="H47" s="77"/>
      <c r="I47" s="77">
        <v>569.29</v>
      </c>
      <c r="J47" s="77">
        <v>0</v>
      </c>
      <c r="K47" s="77">
        <v>0</v>
      </c>
      <c r="L47" s="77">
        <v>0</v>
      </c>
      <c r="M47" s="77">
        <v>0</v>
      </c>
      <c r="N47" s="77">
        <v>0</v>
      </c>
      <c r="O47" s="77">
        <v>0</v>
      </c>
      <c r="P47" s="78">
        <v>0</v>
      </c>
      <c r="R47" s="77"/>
      <c r="S47" s="77">
        <v>0</v>
      </c>
      <c r="T47" s="15"/>
      <c r="U47" s="15"/>
      <c r="V47" s="16"/>
      <c r="W47" s="16"/>
      <c r="X47" s="16"/>
      <c r="Y47" s="15"/>
      <c r="Z47" s="15"/>
      <c r="AA47" s="15"/>
      <c r="AB47" s="15"/>
      <c r="AD47" s="21"/>
    </row>
    <row r="48" spans="1:30" ht="28.5" customHeight="1" thickBot="1" x14ac:dyDescent="0.35">
      <c r="A48" s="58"/>
      <c r="B48" s="59" t="s">
        <v>4060</v>
      </c>
      <c r="C48" s="60" t="s">
        <v>4061</v>
      </c>
      <c r="D48" s="60"/>
      <c r="E48" s="61"/>
      <c r="F48" s="61"/>
      <c r="G48" s="62"/>
      <c r="H48" s="62"/>
      <c r="I48" s="62">
        <v>17509.87</v>
      </c>
      <c r="J48" s="62">
        <v>27.42</v>
      </c>
      <c r="K48" s="62">
        <v>2174.3524499999999</v>
      </c>
      <c r="L48" s="62">
        <v>211.84688</v>
      </c>
      <c r="M48" s="62">
        <v>0</v>
      </c>
      <c r="N48" s="62">
        <v>734.93112810000002</v>
      </c>
      <c r="O48" s="62">
        <v>1498.6254998879999</v>
      </c>
      <c r="P48" s="62">
        <v>646.90667411831998</v>
      </c>
      <c r="R48" s="62"/>
      <c r="S48" s="62">
        <v>31.68</v>
      </c>
      <c r="T48" s="15"/>
      <c r="U48" s="15"/>
      <c r="V48" s="16"/>
      <c r="W48" s="16"/>
      <c r="X48" s="16"/>
      <c r="Y48" s="15"/>
      <c r="Z48" s="15"/>
      <c r="AA48" s="15"/>
      <c r="AB48" s="15"/>
      <c r="AD48" s="21"/>
    </row>
    <row r="49" spans="1:30" ht="45" customHeight="1" x14ac:dyDescent="0.2">
      <c r="A49" s="67">
        <v>26</v>
      </c>
      <c r="B49" s="68" t="s">
        <v>4062</v>
      </c>
      <c r="C49" s="69" t="s">
        <v>4063</v>
      </c>
      <c r="D49" s="69" t="s">
        <v>44</v>
      </c>
      <c r="E49" s="70">
        <v>0</v>
      </c>
      <c r="F49" s="70">
        <v>20</v>
      </c>
      <c r="G49" s="71">
        <v>77.86</v>
      </c>
      <c r="H49" s="71">
        <v>69.489999999999995</v>
      </c>
      <c r="I49" s="71">
        <v>1389.8</v>
      </c>
      <c r="J49" s="71">
        <v>0</v>
      </c>
      <c r="K49" s="71">
        <v>514.53</v>
      </c>
      <c r="L49" s="71">
        <v>135.24799999999999</v>
      </c>
      <c r="M49" s="71">
        <v>0</v>
      </c>
      <c r="N49" s="71">
        <v>173.91113999999999</v>
      </c>
      <c r="O49" s="71">
        <v>395.3707872</v>
      </c>
      <c r="P49" s="72">
        <v>170.668389808</v>
      </c>
      <c r="R49" s="71">
        <v>78.72</v>
      </c>
      <c r="S49" s="71">
        <v>0</v>
      </c>
      <c r="T49" s="15"/>
      <c r="U49" s="15"/>
      <c r="V49" s="16"/>
      <c r="W49" s="16"/>
      <c r="X49" s="16"/>
      <c r="Y49" s="15"/>
      <c r="Z49" s="15"/>
      <c r="AA49" s="15"/>
      <c r="AB49" s="15"/>
      <c r="AD49" s="21"/>
    </row>
    <row r="50" spans="1:30" ht="24" customHeight="1" x14ac:dyDescent="0.2">
      <c r="A50" s="87">
        <v>27</v>
      </c>
      <c r="B50" s="88" t="s">
        <v>4064</v>
      </c>
      <c r="C50" s="89" t="s">
        <v>4065</v>
      </c>
      <c r="D50" s="89" t="s">
        <v>44</v>
      </c>
      <c r="E50" s="90">
        <v>0</v>
      </c>
      <c r="F50" s="90">
        <v>20</v>
      </c>
      <c r="G50" s="91">
        <v>59.8</v>
      </c>
      <c r="H50" s="91"/>
      <c r="I50" s="91">
        <v>1196</v>
      </c>
      <c r="J50" s="91">
        <v>0</v>
      </c>
      <c r="K50" s="91">
        <v>0</v>
      </c>
      <c r="L50" s="91">
        <v>0</v>
      </c>
      <c r="M50" s="91">
        <v>0</v>
      </c>
      <c r="N50" s="91">
        <v>0</v>
      </c>
      <c r="O50" s="91">
        <v>0</v>
      </c>
      <c r="P50" s="92">
        <v>0</v>
      </c>
      <c r="R50" s="91"/>
      <c r="S50" s="91">
        <v>0</v>
      </c>
      <c r="T50" s="15"/>
      <c r="U50" s="15"/>
      <c r="V50" s="16"/>
      <c r="W50" s="16"/>
      <c r="X50" s="16"/>
      <c r="Y50" s="15"/>
      <c r="Z50" s="15"/>
      <c r="AA50" s="15"/>
      <c r="AB50" s="15"/>
      <c r="AD50" s="21"/>
    </row>
    <row r="51" spans="1:30" ht="24" customHeight="1" thickBot="1" x14ac:dyDescent="0.25">
      <c r="A51" s="73">
        <v>28</v>
      </c>
      <c r="B51" s="74" t="s">
        <v>4066</v>
      </c>
      <c r="C51" s="75" t="s">
        <v>4067</v>
      </c>
      <c r="D51" s="75" t="s">
        <v>44</v>
      </c>
      <c r="E51" s="76">
        <v>0</v>
      </c>
      <c r="F51" s="76">
        <v>20</v>
      </c>
      <c r="G51" s="77">
        <v>90.74</v>
      </c>
      <c r="H51" s="77">
        <v>82.55</v>
      </c>
      <c r="I51" s="77">
        <v>1651</v>
      </c>
      <c r="J51" s="77">
        <v>27.42</v>
      </c>
      <c r="K51" s="77">
        <v>718.428</v>
      </c>
      <c r="L51" s="77">
        <v>0</v>
      </c>
      <c r="M51" s="77">
        <v>0</v>
      </c>
      <c r="N51" s="77">
        <v>242.828664</v>
      </c>
      <c r="O51" s="77">
        <v>461.88607872</v>
      </c>
      <c r="P51" s="78">
        <v>199.38082398079999</v>
      </c>
      <c r="R51" s="77">
        <v>93.03</v>
      </c>
      <c r="S51" s="77">
        <v>31.68</v>
      </c>
      <c r="T51" s="15"/>
      <c r="U51" s="15"/>
      <c r="V51" s="16"/>
      <c r="W51" s="16"/>
      <c r="X51" s="16"/>
      <c r="Y51" s="15"/>
      <c r="Z51" s="15"/>
      <c r="AA51" s="15"/>
      <c r="AB51" s="15"/>
      <c r="AD51" s="21"/>
    </row>
    <row r="52" spans="1:30" ht="13.5" customHeight="1" thickBot="1" x14ac:dyDescent="0.25">
      <c r="A52" s="63"/>
      <c r="B52" s="64" t="s">
        <v>187</v>
      </c>
      <c r="C52" s="65" t="s">
        <v>188</v>
      </c>
      <c r="D52" s="65" t="s">
        <v>92</v>
      </c>
      <c r="E52" s="66">
        <v>0.03</v>
      </c>
      <c r="F52" s="66">
        <v>0.6</v>
      </c>
      <c r="G52" s="1">
        <v>45.7</v>
      </c>
      <c r="H52" s="1">
        <v>45.7</v>
      </c>
      <c r="I52" s="1">
        <v>27.42</v>
      </c>
      <c r="J52" s="1">
        <v>27.42</v>
      </c>
      <c r="K52" s="1"/>
      <c r="L52" s="1"/>
      <c r="M52" s="1"/>
      <c r="N52" s="1"/>
      <c r="O52" s="1"/>
      <c r="P52" s="1"/>
      <c r="R52" s="1">
        <v>52.8</v>
      </c>
      <c r="S52" s="1">
        <v>31.68</v>
      </c>
      <c r="T52" s="15">
        <f t="shared" si="0"/>
        <v>1.1553610503282274</v>
      </c>
      <c r="U52" s="15">
        <f t="shared" si="1"/>
        <v>1.1297090387893942</v>
      </c>
      <c r="V52" s="16">
        <f t="shared" si="2"/>
        <v>51.627703072675317</v>
      </c>
      <c r="W52" s="16">
        <f t="shared" si="3"/>
        <v>5.9277030726753139</v>
      </c>
      <c r="X52" s="16">
        <f t="shared" si="4"/>
        <v>3.5566218436051882</v>
      </c>
      <c r="Y52" s="15">
        <f t="shared" ref="Y52" si="18">104.584835545197%-100%</f>
        <v>4.5848355451969969E-2</v>
      </c>
      <c r="Z52" s="15">
        <f t="shared" ref="Z52" si="19">101.199262415129%-100%</f>
        <v>1.1992624151289988E-2</v>
      </c>
      <c r="AA52" s="15">
        <f t="shared" ref="AA52" si="20">101.911505501324%-100%</f>
        <v>1.9115055013239957E-2</v>
      </c>
      <c r="AB52" s="15">
        <f t="shared" ref="AB52" si="21">AVERAGE(Y52:AA52)</f>
        <v>2.5652011538833303E-2</v>
      </c>
      <c r="AD52" s="21"/>
    </row>
    <row r="53" spans="1:30" ht="13.5" customHeight="1" x14ac:dyDescent="0.2">
      <c r="A53" s="67">
        <v>29</v>
      </c>
      <c r="B53" s="68" t="s">
        <v>4068</v>
      </c>
      <c r="C53" s="69" t="s">
        <v>4069</v>
      </c>
      <c r="D53" s="69" t="s">
        <v>44</v>
      </c>
      <c r="E53" s="70">
        <v>0</v>
      </c>
      <c r="F53" s="70">
        <v>20</v>
      </c>
      <c r="G53" s="71">
        <v>74.180000000000007</v>
      </c>
      <c r="H53" s="71"/>
      <c r="I53" s="71">
        <v>1483.6</v>
      </c>
      <c r="J53" s="71">
        <v>0</v>
      </c>
      <c r="K53" s="71">
        <v>0</v>
      </c>
      <c r="L53" s="71">
        <v>0</v>
      </c>
      <c r="M53" s="71">
        <v>0</v>
      </c>
      <c r="N53" s="71">
        <v>0</v>
      </c>
      <c r="O53" s="71">
        <v>0</v>
      </c>
      <c r="P53" s="72">
        <v>0</v>
      </c>
      <c r="R53" s="71"/>
      <c r="S53" s="71">
        <v>0</v>
      </c>
      <c r="T53" s="15"/>
      <c r="U53" s="15"/>
      <c r="V53" s="16"/>
      <c r="W53" s="16"/>
      <c r="X53" s="16"/>
      <c r="Y53" s="15"/>
      <c r="Z53" s="15"/>
      <c r="AA53" s="15"/>
      <c r="AB53" s="15"/>
      <c r="AD53" s="21"/>
    </row>
    <row r="54" spans="1:30" ht="24" customHeight="1" x14ac:dyDescent="0.2">
      <c r="A54" s="87">
        <v>30</v>
      </c>
      <c r="B54" s="88" t="s">
        <v>4025</v>
      </c>
      <c r="C54" s="89" t="s">
        <v>4026</v>
      </c>
      <c r="D54" s="89" t="s">
        <v>44</v>
      </c>
      <c r="E54" s="90">
        <v>0</v>
      </c>
      <c r="F54" s="90">
        <v>16</v>
      </c>
      <c r="G54" s="91">
        <v>79.010000000000005</v>
      </c>
      <c r="H54" s="91">
        <v>73.41</v>
      </c>
      <c r="I54" s="91">
        <v>1174.56</v>
      </c>
      <c r="J54" s="91">
        <v>0</v>
      </c>
      <c r="K54" s="91">
        <v>503.84160000000003</v>
      </c>
      <c r="L54" s="91">
        <v>21.988479999999999</v>
      </c>
      <c r="M54" s="91">
        <v>0</v>
      </c>
      <c r="N54" s="91">
        <v>170.29846079999999</v>
      </c>
      <c r="O54" s="91">
        <v>334.14169958399998</v>
      </c>
      <c r="P54" s="92">
        <v>144.23783365375999</v>
      </c>
      <c r="R54" s="91">
        <v>81.75</v>
      </c>
      <c r="S54" s="91">
        <v>0</v>
      </c>
      <c r="T54" s="15"/>
      <c r="U54" s="15"/>
      <c r="V54" s="16"/>
      <c r="W54" s="16"/>
      <c r="X54" s="16"/>
      <c r="Y54" s="15"/>
      <c r="Z54" s="15"/>
      <c r="AA54" s="15"/>
      <c r="AB54" s="15"/>
      <c r="AD54" s="21"/>
    </row>
    <row r="55" spans="1:30" ht="45" customHeight="1" thickBot="1" x14ac:dyDescent="0.25">
      <c r="A55" s="73">
        <v>31</v>
      </c>
      <c r="B55" s="74" t="s">
        <v>4028</v>
      </c>
      <c r="C55" s="75" t="s">
        <v>4029</v>
      </c>
      <c r="D55" s="75" t="s">
        <v>38</v>
      </c>
      <c r="E55" s="76">
        <v>0</v>
      </c>
      <c r="F55" s="76">
        <v>29.5</v>
      </c>
      <c r="G55" s="77">
        <v>40.6</v>
      </c>
      <c r="H55" s="77">
        <v>36.61</v>
      </c>
      <c r="I55" s="77">
        <v>1080</v>
      </c>
      <c r="J55" s="77">
        <v>0</v>
      </c>
      <c r="K55" s="77">
        <v>437.55284999999998</v>
      </c>
      <c r="L55" s="77">
        <v>54.610399999999998</v>
      </c>
      <c r="M55" s="77">
        <v>0</v>
      </c>
      <c r="N55" s="77">
        <v>147.89286329999999</v>
      </c>
      <c r="O55" s="77">
        <v>307.226934384</v>
      </c>
      <c r="P55" s="78">
        <v>132.61962667576</v>
      </c>
      <c r="R55" s="77">
        <v>41.23</v>
      </c>
      <c r="S55" s="77">
        <v>0</v>
      </c>
      <c r="T55" s="15"/>
      <c r="U55" s="15"/>
      <c r="V55" s="16"/>
      <c r="W55" s="16"/>
      <c r="X55" s="16"/>
      <c r="Y55" s="15"/>
      <c r="Z55" s="15"/>
      <c r="AA55" s="15"/>
      <c r="AB55" s="15"/>
      <c r="AD55" s="21"/>
    </row>
    <row r="56" spans="1:30" ht="28.5" customHeight="1" thickBot="1" x14ac:dyDescent="0.35">
      <c r="A56" s="138"/>
      <c r="B56" s="139" t="s">
        <v>2345</v>
      </c>
      <c r="C56" s="140" t="s">
        <v>4070</v>
      </c>
      <c r="D56" s="140"/>
      <c r="E56" s="141"/>
      <c r="F56" s="141"/>
      <c r="G56" s="142"/>
      <c r="H56" s="142"/>
      <c r="I56" s="142">
        <v>4447.92</v>
      </c>
      <c r="J56" s="142">
        <v>0</v>
      </c>
      <c r="K56" s="142">
        <v>0</v>
      </c>
      <c r="L56" s="142">
        <v>0</v>
      </c>
      <c r="M56" s="142">
        <v>0</v>
      </c>
      <c r="N56" s="142">
        <v>0</v>
      </c>
      <c r="O56" s="142">
        <v>0</v>
      </c>
      <c r="P56" s="142">
        <v>0</v>
      </c>
      <c r="R56" s="142"/>
      <c r="S56" s="142">
        <v>0</v>
      </c>
      <c r="T56" s="15"/>
      <c r="U56" s="15"/>
      <c r="V56" s="16"/>
      <c r="W56" s="16"/>
      <c r="X56" s="16"/>
      <c r="Y56" s="15"/>
      <c r="Z56" s="15"/>
      <c r="AA56" s="15"/>
      <c r="AB56" s="15"/>
      <c r="AD56" s="21"/>
    </row>
    <row r="57" spans="1:30" ht="13.5" customHeight="1" x14ac:dyDescent="0.2">
      <c r="A57" s="67">
        <v>32</v>
      </c>
      <c r="B57" s="68" t="s">
        <v>4071</v>
      </c>
      <c r="C57" s="69" t="s">
        <v>4072</v>
      </c>
      <c r="D57" s="69" t="s">
        <v>44</v>
      </c>
      <c r="E57" s="70">
        <v>0</v>
      </c>
      <c r="F57" s="70">
        <v>1</v>
      </c>
      <c r="G57" s="71">
        <v>209.89</v>
      </c>
      <c r="H57" s="71"/>
      <c r="I57" s="71">
        <v>209.89</v>
      </c>
      <c r="J57" s="71">
        <v>0</v>
      </c>
      <c r="K57" s="71">
        <v>0</v>
      </c>
      <c r="L57" s="71">
        <v>0</v>
      </c>
      <c r="M57" s="71">
        <v>0</v>
      </c>
      <c r="N57" s="71">
        <v>0</v>
      </c>
      <c r="O57" s="71">
        <v>0</v>
      </c>
      <c r="P57" s="72">
        <v>0</v>
      </c>
      <c r="R57" s="71"/>
      <c r="S57" s="71">
        <v>0</v>
      </c>
      <c r="T57" s="15"/>
      <c r="U57" s="15"/>
      <c r="V57" s="16"/>
      <c r="W57" s="16"/>
      <c r="X57" s="16"/>
      <c r="Y57" s="15"/>
      <c r="Z57" s="15"/>
      <c r="AA57" s="15"/>
      <c r="AB57" s="15"/>
      <c r="AD57" s="21"/>
    </row>
    <row r="58" spans="1:30" ht="13.5" customHeight="1" x14ac:dyDescent="0.2">
      <c r="A58" s="87">
        <v>33</v>
      </c>
      <c r="B58" s="88" t="s">
        <v>4073</v>
      </c>
      <c r="C58" s="89" t="s">
        <v>4074</v>
      </c>
      <c r="D58" s="89" t="s">
        <v>44</v>
      </c>
      <c r="E58" s="90">
        <v>0</v>
      </c>
      <c r="F58" s="90">
        <v>3</v>
      </c>
      <c r="G58" s="91">
        <v>258.77</v>
      </c>
      <c r="H58" s="91"/>
      <c r="I58" s="91">
        <v>776.31</v>
      </c>
      <c r="J58" s="91">
        <v>0</v>
      </c>
      <c r="K58" s="91">
        <v>0</v>
      </c>
      <c r="L58" s="91">
        <v>0</v>
      </c>
      <c r="M58" s="91">
        <v>0</v>
      </c>
      <c r="N58" s="91">
        <v>0</v>
      </c>
      <c r="O58" s="91">
        <v>0</v>
      </c>
      <c r="P58" s="92">
        <v>0</v>
      </c>
      <c r="R58" s="91"/>
      <c r="S58" s="91">
        <v>0</v>
      </c>
      <c r="T58" s="15"/>
      <c r="U58" s="15"/>
      <c r="V58" s="16"/>
      <c r="W58" s="16"/>
      <c r="X58" s="16"/>
      <c r="Y58" s="15"/>
      <c r="Z58" s="15"/>
      <c r="AA58" s="15"/>
      <c r="AB58" s="15"/>
      <c r="AD58" s="21"/>
    </row>
    <row r="59" spans="1:30" ht="13.5" customHeight="1" x14ac:dyDescent="0.2">
      <c r="A59" s="87">
        <v>34</v>
      </c>
      <c r="B59" s="88" t="s">
        <v>4075</v>
      </c>
      <c r="C59" s="89" t="s">
        <v>4076</v>
      </c>
      <c r="D59" s="89" t="s">
        <v>44</v>
      </c>
      <c r="E59" s="90">
        <v>0</v>
      </c>
      <c r="F59" s="90">
        <v>1</v>
      </c>
      <c r="G59" s="91">
        <v>376.65</v>
      </c>
      <c r="H59" s="91"/>
      <c r="I59" s="91">
        <v>376.65</v>
      </c>
      <c r="J59" s="91">
        <v>0</v>
      </c>
      <c r="K59" s="91">
        <v>0</v>
      </c>
      <c r="L59" s="91">
        <v>0</v>
      </c>
      <c r="M59" s="91">
        <v>0</v>
      </c>
      <c r="N59" s="91">
        <v>0</v>
      </c>
      <c r="O59" s="91">
        <v>0</v>
      </c>
      <c r="P59" s="92">
        <v>0</v>
      </c>
      <c r="R59" s="91"/>
      <c r="S59" s="91">
        <v>0</v>
      </c>
      <c r="T59" s="15"/>
      <c r="U59" s="15"/>
      <c r="V59" s="16"/>
      <c r="W59" s="16"/>
      <c r="X59" s="16"/>
      <c r="Y59" s="15"/>
      <c r="Z59" s="15"/>
      <c r="AA59" s="15"/>
      <c r="AB59" s="15"/>
      <c r="AD59" s="21"/>
    </row>
    <row r="60" spans="1:30" ht="13.5" customHeight="1" x14ac:dyDescent="0.2">
      <c r="A60" s="87">
        <v>35</v>
      </c>
      <c r="B60" s="88" t="s">
        <v>4077</v>
      </c>
      <c r="C60" s="89" t="s">
        <v>4078</v>
      </c>
      <c r="D60" s="89" t="s">
        <v>44</v>
      </c>
      <c r="E60" s="90">
        <v>0</v>
      </c>
      <c r="F60" s="90">
        <v>5</v>
      </c>
      <c r="G60" s="91">
        <v>150.09</v>
      </c>
      <c r="H60" s="91"/>
      <c r="I60" s="91">
        <v>750.45</v>
      </c>
      <c r="J60" s="91">
        <v>0</v>
      </c>
      <c r="K60" s="91">
        <v>0</v>
      </c>
      <c r="L60" s="91">
        <v>0</v>
      </c>
      <c r="M60" s="91">
        <v>0</v>
      </c>
      <c r="N60" s="91">
        <v>0</v>
      </c>
      <c r="O60" s="91">
        <v>0</v>
      </c>
      <c r="P60" s="92">
        <v>0</v>
      </c>
      <c r="R60" s="91"/>
      <c r="S60" s="91">
        <v>0</v>
      </c>
      <c r="T60" s="15"/>
      <c r="U60" s="15"/>
      <c r="V60" s="16"/>
      <c r="W60" s="16"/>
      <c r="X60" s="16"/>
      <c r="Y60" s="15"/>
      <c r="Z60" s="15"/>
      <c r="AA60" s="15"/>
      <c r="AB60" s="15"/>
      <c r="AD60" s="21"/>
    </row>
    <row r="61" spans="1:30" ht="13.5" customHeight="1" x14ac:dyDescent="0.2">
      <c r="A61" s="87">
        <v>36</v>
      </c>
      <c r="B61" s="88" t="s">
        <v>4079</v>
      </c>
      <c r="C61" s="89" t="s">
        <v>4080</v>
      </c>
      <c r="D61" s="89" t="s">
        <v>44</v>
      </c>
      <c r="E61" s="90">
        <v>0</v>
      </c>
      <c r="F61" s="90">
        <v>2</v>
      </c>
      <c r="G61" s="91">
        <v>316.27</v>
      </c>
      <c r="H61" s="91"/>
      <c r="I61" s="91">
        <v>632.54</v>
      </c>
      <c r="J61" s="91">
        <v>0</v>
      </c>
      <c r="K61" s="91">
        <v>0</v>
      </c>
      <c r="L61" s="91">
        <v>0</v>
      </c>
      <c r="M61" s="91">
        <v>0</v>
      </c>
      <c r="N61" s="91">
        <v>0</v>
      </c>
      <c r="O61" s="91">
        <v>0</v>
      </c>
      <c r="P61" s="92">
        <v>0</v>
      </c>
      <c r="R61" s="91"/>
      <c r="S61" s="91">
        <v>0</v>
      </c>
      <c r="T61" s="15"/>
      <c r="U61" s="15"/>
      <c r="V61" s="16"/>
      <c r="W61" s="16"/>
      <c r="X61" s="16"/>
      <c r="Y61" s="15"/>
      <c r="Z61" s="15"/>
      <c r="AA61" s="15"/>
      <c r="AB61" s="15"/>
      <c r="AD61" s="21"/>
    </row>
    <row r="62" spans="1:30" ht="13.5" customHeight="1" thickBot="1" x14ac:dyDescent="0.25">
      <c r="A62" s="73">
        <v>37</v>
      </c>
      <c r="B62" s="74" t="s">
        <v>4081</v>
      </c>
      <c r="C62" s="75" t="s">
        <v>4082</v>
      </c>
      <c r="D62" s="75" t="s">
        <v>44</v>
      </c>
      <c r="E62" s="76">
        <v>0</v>
      </c>
      <c r="F62" s="76">
        <v>8</v>
      </c>
      <c r="G62" s="77">
        <v>212.76</v>
      </c>
      <c r="H62" s="77"/>
      <c r="I62" s="77">
        <v>1702.08</v>
      </c>
      <c r="J62" s="77">
        <v>0</v>
      </c>
      <c r="K62" s="77">
        <v>0</v>
      </c>
      <c r="L62" s="77">
        <v>0</v>
      </c>
      <c r="M62" s="77">
        <v>0</v>
      </c>
      <c r="N62" s="77">
        <v>0</v>
      </c>
      <c r="O62" s="77">
        <v>0</v>
      </c>
      <c r="P62" s="78">
        <v>0</v>
      </c>
      <c r="R62" s="77"/>
      <c r="S62" s="77">
        <v>0</v>
      </c>
      <c r="T62" s="15"/>
      <c r="U62" s="15"/>
      <c r="V62" s="16"/>
      <c r="W62" s="16"/>
      <c r="X62" s="16"/>
      <c r="Y62" s="15"/>
      <c r="Z62" s="15"/>
      <c r="AA62" s="15"/>
      <c r="AB62" s="15"/>
      <c r="AD62" s="21"/>
    </row>
    <row r="63" spans="1:30" ht="28.5" customHeight="1" thickBot="1" x14ac:dyDescent="0.35">
      <c r="A63" s="138"/>
      <c r="B63" s="139" t="s">
        <v>2244</v>
      </c>
      <c r="C63" s="140" t="s">
        <v>4041</v>
      </c>
      <c r="D63" s="140"/>
      <c r="E63" s="141"/>
      <c r="F63" s="141"/>
      <c r="G63" s="142"/>
      <c r="H63" s="142"/>
      <c r="I63" s="142">
        <v>5086.99</v>
      </c>
      <c r="J63" s="142">
        <v>0</v>
      </c>
      <c r="K63" s="142">
        <v>0</v>
      </c>
      <c r="L63" s="142">
        <v>0</v>
      </c>
      <c r="M63" s="142">
        <v>0</v>
      </c>
      <c r="N63" s="142">
        <v>0</v>
      </c>
      <c r="O63" s="142">
        <v>0</v>
      </c>
      <c r="P63" s="142">
        <v>0</v>
      </c>
      <c r="R63" s="142"/>
      <c r="S63" s="142">
        <v>0</v>
      </c>
      <c r="T63" s="15"/>
      <c r="U63" s="15"/>
      <c r="V63" s="16"/>
      <c r="W63" s="16"/>
      <c r="X63" s="16"/>
      <c r="Y63" s="15"/>
      <c r="Z63" s="15"/>
      <c r="AA63" s="15"/>
      <c r="AB63" s="15"/>
      <c r="AD63" s="21"/>
    </row>
    <row r="64" spans="1:30" ht="13.5" customHeight="1" x14ac:dyDescent="0.2">
      <c r="A64" s="67">
        <v>38</v>
      </c>
      <c r="B64" s="68" t="s">
        <v>4083</v>
      </c>
      <c r="C64" s="69" t="s">
        <v>4084</v>
      </c>
      <c r="D64" s="69" t="s">
        <v>92</v>
      </c>
      <c r="E64" s="70">
        <v>0</v>
      </c>
      <c r="F64" s="70">
        <v>0.4</v>
      </c>
      <c r="G64" s="71">
        <v>1184.58</v>
      </c>
      <c r="H64" s="71"/>
      <c r="I64" s="71">
        <v>473.83</v>
      </c>
      <c r="J64" s="71">
        <v>0</v>
      </c>
      <c r="K64" s="71">
        <v>0</v>
      </c>
      <c r="L64" s="71">
        <v>0</v>
      </c>
      <c r="M64" s="71">
        <v>0</v>
      </c>
      <c r="N64" s="71">
        <v>0</v>
      </c>
      <c r="O64" s="71">
        <v>0</v>
      </c>
      <c r="P64" s="72">
        <v>0</v>
      </c>
      <c r="R64" s="71"/>
      <c r="S64" s="71">
        <v>0</v>
      </c>
      <c r="T64" s="15"/>
      <c r="U64" s="15"/>
      <c r="V64" s="16"/>
      <c r="W64" s="16"/>
      <c r="X64" s="16"/>
      <c r="Y64" s="15"/>
      <c r="Z64" s="15"/>
      <c r="AA64" s="15"/>
      <c r="AB64" s="15"/>
      <c r="AD64" s="21"/>
    </row>
    <row r="65" spans="1:30" ht="13.5" customHeight="1" x14ac:dyDescent="0.2">
      <c r="A65" s="87">
        <v>39</v>
      </c>
      <c r="B65" s="88" t="s">
        <v>4085</v>
      </c>
      <c r="C65" s="89" t="s">
        <v>4086</v>
      </c>
      <c r="D65" s="89" t="s">
        <v>98</v>
      </c>
      <c r="E65" s="90">
        <v>0</v>
      </c>
      <c r="F65" s="90">
        <v>2</v>
      </c>
      <c r="G65" s="91">
        <v>442.78</v>
      </c>
      <c r="H65" s="91"/>
      <c r="I65" s="91">
        <v>885.56</v>
      </c>
      <c r="J65" s="91">
        <v>0</v>
      </c>
      <c r="K65" s="91">
        <v>0</v>
      </c>
      <c r="L65" s="91">
        <v>0</v>
      </c>
      <c r="M65" s="91">
        <v>0</v>
      </c>
      <c r="N65" s="91">
        <v>0</v>
      </c>
      <c r="O65" s="91">
        <v>0</v>
      </c>
      <c r="P65" s="92">
        <v>0</v>
      </c>
      <c r="R65" s="91"/>
      <c r="S65" s="91">
        <v>0</v>
      </c>
      <c r="T65" s="15"/>
      <c r="U65" s="15"/>
      <c r="V65" s="16"/>
      <c r="W65" s="16"/>
      <c r="X65" s="16"/>
      <c r="Y65" s="15"/>
      <c r="Z65" s="15"/>
      <c r="AA65" s="15"/>
      <c r="AB65" s="15"/>
      <c r="AD65" s="21"/>
    </row>
    <row r="66" spans="1:30" ht="24" customHeight="1" x14ac:dyDescent="0.2">
      <c r="A66" s="87">
        <v>40</v>
      </c>
      <c r="B66" s="88" t="s">
        <v>4087</v>
      </c>
      <c r="C66" s="89" t="s">
        <v>4088</v>
      </c>
      <c r="D66" s="89" t="s">
        <v>98</v>
      </c>
      <c r="E66" s="90">
        <v>0</v>
      </c>
      <c r="F66" s="90">
        <v>1.6</v>
      </c>
      <c r="G66" s="91">
        <v>224.27</v>
      </c>
      <c r="H66" s="91"/>
      <c r="I66" s="91">
        <v>358.83</v>
      </c>
      <c r="J66" s="91">
        <v>0</v>
      </c>
      <c r="K66" s="91">
        <v>0</v>
      </c>
      <c r="L66" s="91">
        <v>0</v>
      </c>
      <c r="M66" s="91">
        <v>0</v>
      </c>
      <c r="N66" s="91">
        <v>0</v>
      </c>
      <c r="O66" s="91">
        <v>0</v>
      </c>
      <c r="P66" s="92">
        <v>0</v>
      </c>
      <c r="R66" s="91"/>
      <c r="S66" s="91">
        <v>0</v>
      </c>
      <c r="T66" s="15"/>
      <c r="U66" s="15"/>
      <c r="V66" s="16"/>
      <c r="W66" s="16"/>
      <c r="X66" s="16"/>
      <c r="Y66" s="15"/>
      <c r="Z66" s="15"/>
      <c r="AA66" s="15"/>
      <c r="AB66" s="15"/>
      <c r="AD66" s="21"/>
    </row>
    <row r="67" spans="1:30" ht="13.5" customHeight="1" x14ac:dyDescent="0.2">
      <c r="A67" s="87">
        <v>41</v>
      </c>
      <c r="B67" s="88" t="s">
        <v>4058</v>
      </c>
      <c r="C67" s="89" t="s">
        <v>4059</v>
      </c>
      <c r="D67" s="89" t="s">
        <v>92</v>
      </c>
      <c r="E67" s="90">
        <v>0</v>
      </c>
      <c r="F67" s="90">
        <v>2.95</v>
      </c>
      <c r="G67" s="91">
        <v>948.82</v>
      </c>
      <c r="H67" s="91"/>
      <c r="I67" s="91">
        <v>2799.02</v>
      </c>
      <c r="J67" s="91">
        <v>0</v>
      </c>
      <c r="K67" s="91">
        <v>0</v>
      </c>
      <c r="L67" s="91">
        <v>0</v>
      </c>
      <c r="M67" s="91">
        <v>0</v>
      </c>
      <c r="N67" s="91">
        <v>0</v>
      </c>
      <c r="O67" s="91">
        <v>0</v>
      </c>
      <c r="P67" s="92">
        <v>0</v>
      </c>
      <c r="R67" s="91"/>
      <c r="S67" s="91">
        <v>0</v>
      </c>
      <c r="T67" s="15"/>
      <c r="U67" s="15"/>
      <c r="V67" s="16"/>
      <c r="W67" s="16"/>
      <c r="X67" s="16"/>
      <c r="Y67" s="15"/>
      <c r="Z67" s="15"/>
      <c r="AA67" s="15"/>
      <c r="AB67" s="15"/>
      <c r="AD67" s="21"/>
    </row>
    <row r="68" spans="1:30" ht="13.5" customHeight="1" x14ac:dyDescent="0.2">
      <c r="A68" s="87">
        <v>42</v>
      </c>
      <c r="B68" s="88" t="s">
        <v>4089</v>
      </c>
      <c r="C68" s="89" t="s">
        <v>4090</v>
      </c>
      <c r="D68" s="89" t="s">
        <v>44</v>
      </c>
      <c r="E68" s="90">
        <v>0</v>
      </c>
      <c r="F68" s="90">
        <v>2</v>
      </c>
      <c r="G68" s="91">
        <v>249.57</v>
      </c>
      <c r="H68" s="91"/>
      <c r="I68" s="91">
        <v>499.14</v>
      </c>
      <c r="J68" s="91">
        <v>0</v>
      </c>
      <c r="K68" s="91">
        <v>0</v>
      </c>
      <c r="L68" s="91">
        <v>0</v>
      </c>
      <c r="M68" s="91">
        <v>0</v>
      </c>
      <c r="N68" s="91">
        <v>0</v>
      </c>
      <c r="O68" s="91">
        <v>0</v>
      </c>
      <c r="P68" s="92">
        <v>0</v>
      </c>
      <c r="R68" s="91"/>
      <c r="S68" s="91">
        <v>0</v>
      </c>
      <c r="T68" s="15"/>
      <c r="U68" s="15"/>
      <c r="V68" s="16"/>
      <c r="W68" s="16"/>
      <c r="X68" s="16"/>
      <c r="Y68" s="15"/>
      <c r="Z68" s="15"/>
      <c r="AA68" s="15"/>
      <c r="AB68" s="15"/>
      <c r="AD68" s="21"/>
    </row>
    <row r="69" spans="1:30" ht="13.5" customHeight="1" x14ac:dyDescent="0.2">
      <c r="A69" s="87">
        <v>43</v>
      </c>
      <c r="B69" s="88" t="s">
        <v>4091</v>
      </c>
      <c r="C69" s="89" t="s">
        <v>4092</v>
      </c>
      <c r="D69" s="89" t="s">
        <v>95</v>
      </c>
      <c r="E69" s="90">
        <v>0</v>
      </c>
      <c r="F69" s="90">
        <v>1</v>
      </c>
      <c r="G69" s="91">
        <v>20.010000000000002</v>
      </c>
      <c r="H69" s="91"/>
      <c r="I69" s="91">
        <v>20.010000000000002</v>
      </c>
      <c r="J69" s="91">
        <v>0</v>
      </c>
      <c r="K69" s="91">
        <v>0</v>
      </c>
      <c r="L69" s="91">
        <v>0</v>
      </c>
      <c r="M69" s="91">
        <v>0</v>
      </c>
      <c r="N69" s="91">
        <v>0</v>
      </c>
      <c r="O69" s="91">
        <v>0</v>
      </c>
      <c r="P69" s="92">
        <v>0</v>
      </c>
      <c r="R69" s="91"/>
      <c r="S69" s="91">
        <v>0</v>
      </c>
      <c r="T69" s="15"/>
      <c r="U69" s="15"/>
      <c r="V69" s="16"/>
      <c r="W69" s="16"/>
      <c r="X69" s="16"/>
      <c r="Y69" s="15"/>
      <c r="Z69" s="15"/>
      <c r="AA69" s="15"/>
      <c r="AB69" s="15"/>
      <c r="AD69" s="21"/>
    </row>
    <row r="70" spans="1:30" ht="13.5" customHeight="1" thickBot="1" x14ac:dyDescent="0.25">
      <c r="A70" s="73">
        <v>44</v>
      </c>
      <c r="B70" s="74" t="s">
        <v>4093</v>
      </c>
      <c r="C70" s="75" t="s">
        <v>4094</v>
      </c>
      <c r="D70" s="75" t="s">
        <v>92</v>
      </c>
      <c r="E70" s="76">
        <v>0</v>
      </c>
      <c r="F70" s="76">
        <v>0.4</v>
      </c>
      <c r="G70" s="77">
        <v>126.51</v>
      </c>
      <c r="H70" s="77"/>
      <c r="I70" s="77">
        <v>50.6</v>
      </c>
      <c r="J70" s="77">
        <v>0</v>
      </c>
      <c r="K70" s="77">
        <v>0</v>
      </c>
      <c r="L70" s="77">
        <v>0</v>
      </c>
      <c r="M70" s="77">
        <v>0</v>
      </c>
      <c r="N70" s="77">
        <v>0</v>
      </c>
      <c r="O70" s="77">
        <v>0</v>
      </c>
      <c r="P70" s="78">
        <v>0</v>
      </c>
      <c r="R70" s="77"/>
      <c r="S70" s="77">
        <v>0</v>
      </c>
      <c r="T70" s="15"/>
      <c r="U70" s="15"/>
      <c r="V70" s="16"/>
      <c r="W70" s="16"/>
      <c r="X70" s="16"/>
      <c r="Y70" s="15"/>
      <c r="Z70" s="15"/>
      <c r="AA70" s="15"/>
      <c r="AB70" s="15"/>
      <c r="AD70" s="21"/>
    </row>
    <row r="71" spans="1:30" x14ac:dyDescent="0.2">
      <c r="A71" s="63"/>
      <c r="B71" s="64">
        <v>8211321</v>
      </c>
      <c r="C71" s="65" t="s">
        <v>188</v>
      </c>
      <c r="D71" s="65" t="s">
        <v>92</v>
      </c>
      <c r="E71" s="66"/>
      <c r="F71" s="66">
        <f>F70</f>
        <v>0.4</v>
      </c>
      <c r="G71" s="1">
        <v>45.7</v>
      </c>
      <c r="H71" s="1">
        <v>45.7</v>
      </c>
      <c r="I71" s="1">
        <v>28.791</v>
      </c>
      <c r="J71" s="1">
        <v>28.791</v>
      </c>
      <c r="K71" s="1"/>
      <c r="L71" s="1"/>
      <c r="M71" s="1"/>
      <c r="N71" s="1"/>
      <c r="O71" s="1"/>
      <c r="P71" s="1"/>
      <c r="R71" s="1">
        <v>52.8</v>
      </c>
      <c r="S71" s="1"/>
      <c r="T71" s="15">
        <f t="shared" ref="T71" si="22">R71/H71</f>
        <v>1.1553610503282274</v>
      </c>
      <c r="U71" s="15">
        <f t="shared" ref="U71" si="23">T71-AB71</f>
        <v>1.1297090387893942</v>
      </c>
      <c r="V71" s="16">
        <f t="shared" ref="V71" si="24">G71*U71</f>
        <v>51.627703072675317</v>
      </c>
      <c r="W71" s="16">
        <f t="shared" ref="W71" si="25">V71-G71</f>
        <v>5.9277030726753139</v>
      </c>
      <c r="X71" s="16">
        <f t="shared" ref="X71" si="26">F71*W71</f>
        <v>2.3710812290701258</v>
      </c>
      <c r="Y71" s="15">
        <f t="shared" ref="Y71" si="27">104.584835545197%-100%</f>
        <v>4.5848355451969969E-2</v>
      </c>
      <c r="Z71" s="15">
        <f t="shared" ref="Z71" si="28">101.199262415129%-100%</f>
        <v>1.1992624151289988E-2</v>
      </c>
      <c r="AA71" s="15">
        <f t="shared" ref="AA71" si="29">101.911505501324%-100%</f>
        <v>1.9115055013239957E-2</v>
      </c>
      <c r="AB71" s="15">
        <f t="shared" ref="AB71" si="30">AVERAGE(Y71:AA71)</f>
        <v>2.5652011538833303E-2</v>
      </c>
      <c r="AC71" s="17" t="s">
        <v>4956</v>
      </c>
      <c r="AD71" s="21"/>
    </row>
    <row r="72" spans="1:30" ht="28.5" customHeight="1" thickBot="1" x14ac:dyDescent="0.35">
      <c r="A72" s="58"/>
      <c r="B72" s="59" t="s">
        <v>4095</v>
      </c>
      <c r="C72" s="60" t="s">
        <v>4096</v>
      </c>
      <c r="D72" s="60"/>
      <c r="E72" s="61"/>
      <c r="F72" s="61"/>
      <c r="G72" s="62"/>
      <c r="H72" s="62"/>
      <c r="I72" s="62">
        <v>63495.39</v>
      </c>
      <c r="J72" s="62">
        <v>99.397499999999994</v>
      </c>
      <c r="K72" s="62">
        <v>7210.5038999999997</v>
      </c>
      <c r="L72" s="62">
        <v>550.83360000000005</v>
      </c>
      <c r="M72" s="62">
        <v>0</v>
      </c>
      <c r="N72" s="62">
        <v>2437.1503182000001</v>
      </c>
      <c r="O72" s="62">
        <v>4898.775032736</v>
      </c>
      <c r="P72" s="62">
        <v>2114.6378891310401</v>
      </c>
      <c r="R72" s="62"/>
      <c r="S72" s="62">
        <v>114.84</v>
      </c>
      <c r="T72" s="15"/>
      <c r="U72" s="15"/>
      <c r="V72" s="16"/>
      <c r="W72" s="16"/>
      <c r="X72" s="16"/>
      <c r="Y72" s="15"/>
      <c r="Z72" s="15"/>
      <c r="AA72" s="15"/>
      <c r="AB72" s="15"/>
      <c r="AD72" s="21"/>
    </row>
    <row r="73" spans="1:30" ht="45" customHeight="1" x14ac:dyDescent="0.2">
      <c r="A73" s="67">
        <v>45</v>
      </c>
      <c r="B73" s="68" t="s">
        <v>4097</v>
      </c>
      <c r="C73" s="69" t="s">
        <v>4098</v>
      </c>
      <c r="D73" s="69" t="s">
        <v>44</v>
      </c>
      <c r="E73" s="70">
        <v>0</v>
      </c>
      <c r="F73" s="70">
        <v>145</v>
      </c>
      <c r="G73" s="71">
        <v>55.32</v>
      </c>
      <c r="H73" s="71">
        <v>49.77</v>
      </c>
      <c r="I73" s="71">
        <v>7216.65</v>
      </c>
      <c r="J73" s="71">
        <v>0</v>
      </c>
      <c r="K73" s="71">
        <v>2899.884</v>
      </c>
      <c r="L73" s="71">
        <v>397.18400000000003</v>
      </c>
      <c r="M73" s="71">
        <v>0</v>
      </c>
      <c r="N73" s="71">
        <v>980.16079200000001</v>
      </c>
      <c r="O73" s="71">
        <v>2053.0698201599998</v>
      </c>
      <c r="P73" s="72">
        <v>886.24180570240003</v>
      </c>
      <c r="R73" s="71">
        <v>56.24</v>
      </c>
      <c r="S73" s="71">
        <v>0</v>
      </c>
      <c r="T73" s="15"/>
      <c r="U73" s="15"/>
      <c r="V73" s="16"/>
      <c r="W73" s="16"/>
      <c r="X73" s="16"/>
      <c r="Y73" s="15"/>
      <c r="Z73" s="15"/>
      <c r="AA73" s="15"/>
      <c r="AB73" s="15"/>
      <c r="AD73" s="21"/>
    </row>
    <row r="74" spans="1:30" ht="24" customHeight="1" x14ac:dyDescent="0.2">
      <c r="A74" s="87">
        <v>46</v>
      </c>
      <c r="B74" s="88" t="s">
        <v>4099</v>
      </c>
      <c r="C74" s="89" t="s">
        <v>4065</v>
      </c>
      <c r="D74" s="89" t="s">
        <v>44</v>
      </c>
      <c r="E74" s="90">
        <v>0</v>
      </c>
      <c r="F74" s="90">
        <v>145</v>
      </c>
      <c r="G74" s="91">
        <v>59.8</v>
      </c>
      <c r="H74" s="91"/>
      <c r="I74" s="91">
        <v>8671</v>
      </c>
      <c r="J74" s="91">
        <v>0</v>
      </c>
      <c r="K74" s="91">
        <v>0</v>
      </c>
      <c r="L74" s="91">
        <v>0</v>
      </c>
      <c r="M74" s="91">
        <v>0</v>
      </c>
      <c r="N74" s="91">
        <v>0</v>
      </c>
      <c r="O74" s="91">
        <v>0</v>
      </c>
      <c r="P74" s="92">
        <v>0</v>
      </c>
      <c r="R74" s="91"/>
      <c r="S74" s="91">
        <v>0</v>
      </c>
      <c r="T74" s="15"/>
      <c r="U74" s="15"/>
      <c r="V74" s="16"/>
      <c r="W74" s="16"/>
      <c r="X74" s="16"/>
      <c r="Y74" s="15"/>
      <c r="Z74" s="15"/>
      <c r="AA74" s="15"/>
      <c r="AB74" s="15"/>
      <c r="AD74" s="21"/>
    </row>
    <row r="75" spans="1:30" ht="24" customHeight="1" thickBot="1" x14ac:dyDescent="0.25">
      <c r="A75" s="73">
        <v>47</v>
      </c>
      <c r="B75" s="74" t="s">
        <v>4100</v>
      </c>
      <c r="C75" s="75" t="s">
        <v>4101</v>
      </c>
      <c r="D75" s="75" t="s">
        <v>44</v>
      </c>
      <c r="E75" s="76">
        <v>0</v>
      </c>
      <c r="F75" s="76">
        <v>145</v>
      </c>
      <c r="G75" s="77">
        <v>53.59</v>
      </c>
      <c r="H75" s="77">
        <v>48.72</v>
      </c>
      <c r="I75" s="77">
        <v>7064.4</v>
      </c>
      <c r="J75" s="77">
        <v>99.397499999999994</v>
      </c>
      <c r="K75" s="77">
        <v>3079.5390000000002</v>
      </c>
      <c r="L75" s="77">
        <v>0</v>
      </c>
      <c r="M75" s="77">
        <v>0</v>
      </c>
      <c r="N75" s="77">
        <v>1040.884182</v>
      </c>
      <c r="O75" s="77">
        <v>1981.30400736</v>
      </c>
      <c r="P75" s="78">
        <v>855.26289651039997</v>
      </c>
      <c r="R75" s="77">
        <v>54.9</v>
      </c>
      <c r="S75" s="77">
        <v>114.84</v>
      </c>
      <c r="T75" s="15"/>
      <c r="U75" s="15"/>
      <c r="V75" s="16"/>
      <c r="W75" s="16"/>
      <c r="X75" s="16"/>
      <c r="Y75" s="15"/>
      <c r="Z75" s="15"/>
      <c r="AA75" s="15"/>
      <c r="AB75" s="15"/>
      <c r="AD75" s="21"/>
    </row>
    <row r="76" spans="1:30" ht="13.5" customHeight="1" thickBot="1" x14ac:dyDescent="0.25">
      <c r="A76" s="63"/>
      <c r="B76" s="64" t="s">
        <v>187</v>
      </c>
      <c r="C76" s="65" t="s">
        <v>188</v>
      </c>
      <c r="D76" s="65" t="s">
        <v>92</v>
      </c>
      <c r="E76" s="66">
        <v>1.4999999999999999E-2</v>
      </c>
      <c r="F76" s="66">
        <v>2.1749999999999998</v>
      </c>
      <c r="G76" s="1">
        <v>45.7</v>
      </c>
      <c r="H76" s="1">
        <v>45.7</v>
      </c>
      <c r="I76" s="1">
        <v>99.397499999999994</v>
      </c>
      <c r="J76" s="1">
        <v>99.397499999999994</v>
      </c>
      <c r="K76" s="1"/>
      <c r="L76" s="1"/>
      <c r="M76" s="1"/>
      <c r="N76" s="1"/>
      <c r="O76" s="1"/>
      <c r="P76" s="1"/>
      <c r="R76" s="1">
        <v>52.8</v>
      </c>
      <c r="S76" s="1">
        <v>114.84</v>
      </c>
      <c r="T76" s="15">
        <f t="shared" si="0"/>
        <v>1.1553610503282274</v>
      </c>
      <c r="U76" s="15">
        <f t="shared" si="1"/>
        <v>1.1297090387893942</v>
      </c>
      <c r="V76" s="16">
        <f t="shared" si="2"/>
        <v>51.627703072675317</v>
      </c>
      <c r="W76" s="16">
        <f t="shared" si="3"/>
        <v>5.9277030726753139</v>
      </c>
      <c r="X76" s="16">
        <f t="shared" si="4"/>
        <v>12.892754183068806</v>
      </c>
      <c r="Y76" s="15">
        <f t="shared" ref="Y76" si="31">104.584835545197%-100%</f>
        <v>4.5848355451969969E-2</v>
      </c>
      <c r="Z76" s="15">
        <f t="shared" ref="Z76" si="32">101.199262415129%-100%</f>
        <v>1.1992624151289988E-2</v>
      </c>
      <c r="AA76" s="15">
        <f t="shared" ref="AA76" si="33">101.911505501324%-100%</f>
        <v>1.9115055013239957E-2</v>
      </c>
      <c r="AB76" s="15">
        <f t="shared" ref="AB76" si="34">AVERAGE(Y76:AA76)</f>
        <v>2.5652011538833303E-2</v>
      </c>
      <c r="AD76" s="21"/>
    </row>
    <row r="77" spans="1:30" ht="13.5" customHeight="1" x14ac:dyDescent="0.2">
      <c r="A77" s="67">
        <v>48</v>
      </c>
      <c r="B77" s="68" t="s">
        <v>4102</v>
      </c>
      <c r="C77" s="69" t="s">
        <v>4069</v>
      </c>
      <c r="D77" s="69" t="s">
        <v>44</v>
      </c>
      <c r="E77" s="70">
        <v>0</v>
      </c>
      <c r="F77" s="70">
        <v>145</v>
      </c>
      <c r="G77" s="71">
        <v>74.180000000000007</v>
      </c>
      <c r="H77" s="71"/>
      <c r="I77" s="71">
        <v>10756.1</v>
      </c>
      <c r="J77" s="71">
        <v>0</v>
      </c>
      <c r="K77" s="71">
        <v>0</v>
      </c>
      <c r="L77" s="71">
        <v>0</v>
      </c>
      <c r="M77" s="71">
        <v>0</v>
      </c>
      <c r="N77" s="71">
        <v>0</v>
      </c>
      <c r="O77" s="71">
        <v>0</v>
      </c>
      <c r="P77" s="72">
        <v>0</v>
      </c>
      <c r="R77" s="71"/>
      <c r="S77" s="71">
        <v>0</v>
      </c>
      <c r="T77" s="15"/>
      <c r="U77" s="15"/>
      <c r="V77" s="16"/>
      <c r="W77" s="16"/>
      <c r="X77" s="16"/>
      <c r="Y77" s="15"/>
      <c r="Z77" s="15"/>
      <c r="AA77" s="15"/>
      <c r="AB77" s="15"/>
      <c r="AD77" s="21"/>
    </row>
    <row r="78" spans="1:30" ht="45" customHeight="1" thickBot="1" x14ac:dyDescent="0.25">
      <c r="A78" s="73">
        <v>49</v>
      </c>
      <c r="B78" s="74" t="s">
        <v>4028</v>
      </c>
      <c r="C78" s="75" t="s">
        <v>4029</v>
      </c>
      <c r="D78" s="75" t="s">
        <v>38</v>
      </c>
      <c r="E78" s="76">
        <v>0</v>
      </c>
      <c r="F78" s="76">
        <v>83</v>
      </c>
      <c r="G78" s="77">
        <v>40.6</v>
      </c>
      <c r="H78" s="77">
        <v>36.61</v>
      </c>
      <c r="I78" s="77">
        <v>3038.63</v>
      </c>
      <c r="J78" s="77">
        <v>0</v>
      </c>
      <c r="K78" s="77">
        <v>1231.0808999999999</v>
      </c>
      <c r="L78" s="77">
        <v>153.64959999999999</v>
      </c>
      <c r="M78" s="77">
        <v>0</v>
      </c>
      <c r="N78" s="77">
        <v>416.10534419999999</v>
      </c>
      <c r="O78" s="77">
        <v>864.40120521599999</v>
      </c>
      <c r="P78" s="78">
        <v>373.13318691824003</v>
      </c>
      <c r="R78" s="77">
        <v>41.23</v>
      </c>
      <c r="S78" s="77">
        <v>0</v>
      </c>
      <c r="T78" s="15"/>
      <c r="U78" s="15"/>
      <c r="V78" s="16"/>
      <c r="W78" s="16"/>
      <c r="X78" s="16"/>
      <c r="Y78" s="15"/>
      <c r="Z78" s="15"/>
      <c r="AA78" s="15"/>
      <c r="AB78" s="15"/>
      <c r="AD78" s="21"/>
    </row>
    <row r="79" spans="1:30" ht="28.5" customHeight="1" thickBot="1" x14ac:dyDescent="0.35">
      <c r="A79" s="138"/>
      <c r="B79" s="139" t="s">
        <v>4103</v>
      </c>
      <c r="C79" s="140" t="s">
        <v>4104</v>
      </c>
      <c r="D79" s="140"/>
      <c r="E79" s="141"/>
      <c r="F79" s="141"/>
      <c r="G79" s="142"/>
      <c r="H79" s="142"/>
      <c r="I79" s="142">
        <v>7952.82</v>
      </c>
      <c r="J79" s="142">
        <v>0</v>
      </c>
      <c r="K79" s="142">
        <v>0</v>
      </c>
      <c r="L79" s="142">
        <v>0</v>
      </c>
      <c r="M79" s="142">
        <v>0</v>
      </c>
      <c r="N79" s="142">
        <v>0</v>
      </c>
      <c r="O79" s="142">
        <v>0</v>
      </c>
      <c r="P79" s="142">
        <v>0</v>
      </c>
      <c r="R79" s="142"/>
      <c r="S79" s="142">
        <v>0</v>
      </c>
      <c r="T79" s="15"/>
      <c r="U79" s="15"/>
      <c r="V79" s="16"/>
      <c r="W79" s="16"/>
      <c r="X79" s="16"/>
      <c r="Y79" s="15"/>
      <c r="Z79" s="15"/>
      <c r="AA79" s="15"/>
      <c r="AB79" s="15"/>
      <c r="AD79" s="21"/>
    </row>
    <row r="80" spans="1:30" ht="13.5" customHeight="1" x14ac:dyDescent="0.2">
      <c r="A80" s="67">
        <v>50</v>
      </c>
      <c r="B80" s="68" t="s">
        <v>4105</v>
      </c>
      <c r="C80" s="69" t="s">
        <v>4106</v>
      </c>
      <c r="D80" s="69" t="s">
        <v>44</v>
      </c>
      <c r="E80" s="70">
        <v>0</v>
      </c>
      <c r="F80" s="70">
        <v>22</v>
      </c>
      <c r="G80" s="71">
        <v>34.5</v>
      </c>
      <c r="H80" s="71"/>
      <c r="I80" s="71">
        <v>759</v>
      </c>
      <c r="J80" s="71">
        <v>0</v>
      </c>
      <c r="K80" s="71">
        <v>0</v>
      </c>
      <c r="L80" s="71">
        <v>0</v>
      </c>
      <c r="M80" s="71">
        <v>0</v>
      </c>
      <c r="N80" s="71">
        <v>0</v>
      </c>
      <c r="O80" s="71">
        <v>0</v>
      </c>
      <c r="P80" s="72">
        <v>0</v>
      </c>
      <c r="R80" s="71"/>
      <c r="S80" s="71">
        <v>0</v>
      </c>
      <c r="T80" s="15"/>
      <c r="U80" s="15"/>
      <c r="V80" s="16"/>
      <c r="W80" s="16"/>
      <c r="X80" s="16"/>
      <c r="Y80" s="15"/>
      <c r="Z80" s="15"/>
      <c r="AA80" s="15"/>
      <c r="AB80" s="15"/>
      <c r="AD80" s="21"/>
    </row>
    <row r="81" spans="1:30" ht="13.5" customHeight="1" x14ac:dyDescent="0.2">
      <c r="A81" s="87">
        <v>51</v>
      </c>
      <c r="B81" s="88" t="s">
        <v>4107</v>
      </c>
      <c r="C81" s="89" t="s">
        <v>4108</v>
      </c>
      <c r="D81" s="89" t="s">
        <v>44</v>
      </c>
      <c r="E81" s="90">
        <v>0</v>
      </c>
      <c r="F81" s="90">
        <v>42</v>
      </c>
      <c r="G81" s="91">
        <v>60.38</v>
      </c>
      <c r="H81" s="91"/>
      <c r="I81" s="91">
        <v>2535.96</v>
      </c>
      <c r="J81" s="91">
        <v>0</v>
      </c>
      <c r="K81" s="91">
        <v>0</v>
      </c>
      <c r="L81" s="91">
        <v>0</v>
      </c>
      <c r="M81" s="91">
        <v>0</v>
      </c>
      <c r="N81" s="91">
        <v>0</v>
      </c>
      <c r="O81" s="91">
        <v>0</v>
      </c>
      <c r="P81" s="92">
        <v>0</v>
      </c>
      <c r="R81" s="91"/>
      <c r="S81" s="91">
        <v>0</v>
      </c>
      <c r="T81" s="15"/>
      <c r="U81" s="15"/>
      <c r="V81" s="16"/>
      <c r="W81" s="16"/>
      <c r="X81" s="16"/>
      <c r="Y81" s="15"/>
      <c r="Z81" s="15"/>
      <c r="AA81" s="15"/>
      <c r="AB81" s="15"/>
      <c r="AD81" s="21"/>
    </row>
    <row r="82" spans="1:30" ht="13.5" customHeight="1" x14ac:dyDescent="0.2">
      <c r="A82" s="87">
        <v>52</v>
      </c>
      <c r="B82" s="88" t="s">
        <v>4109</v>
      </c>
      <c r="C82" s="89" t="s">
        <v>4110</v>
      </c>
      <c r="D82" s="89" t="s">
        <v>44</v>
      </c>
      <c r="E82" s="90">
        <v>0</v>
      </c>
      <c r="F82" s="90">
        <v>36</v>
      </c>
      <c r="G82" s="91">
        <v>60.38</v>
      </c>
      <c r="H82" s="91"/>
      <c r="I82" s="91">
        <v>2173.6799999999998</v>
      </c>
      <c r="J82" s="91">
        <v>0</v>
      </c>
      <c r="K82" s="91">
        <v>0</v>
      </c>
      <c r="L82" s="91">
        <v>0</v>
      </c>
      <c r="M82" s="91">
        <v>0</v>
      </c>
      <c r="N82" s="91">
        <v>0</v>
      </c>
      <c r="O82" s="91">
        <v>0</v>
      </c>
      <c r="P82" s="92">
        <v>0</v>
      </c>
      <c r="R82" s="91"/>
      <c r="S82" s="91">
        <v>0</v>
      </c>
      <c r="T82" s="15"/>
      <c r="U82" s="15"/>
      <c r="V82" s="16"/>
      <c r="W82" s="16"/>
      <c r="X82" s="16"/>
      <c r="Y82" s="15"/>
      <c r="Z82" s="15"/>
      <c r="AA82" s="15"/>
      <c r="AB82" s="15"/>
      <c r="AD82" s="21"/>
    </row>
    <row r="83" spans="1:30" ht="13.5" customHeight="1" x14ac:dyDescent="0.2">
      <c r="A83" s="87">
        <v>53</v>
      </c>
      <c r="B83" s="88" t="s">
        <v>4111</v>
      </c>
      <c r="C83" s="89" t="s">
        <v>4112</v>
      </c>
      <c r="D83" s="89" t="s">
        <v>44</v>
      </c>
      <c r="E83" s="90">
        <v>0</v>
      </c>
      <c r="F83" s="90">
        <v>9</v>
      </c>
      <c r="G83" s="91">
        <v>34.5</v>
      </c>
      <c r="H83" s="91"/>
      <c r="I83" s="91">
        <v>310.5</v>
      </c>
      <c r="J83" s="91">
        <v>0</v>
      </c>
      <c r="K83" s="91">
        <v>0</v>
      </c>
      <c r="L83" s="91">
        <v>0</v>
      </c>
      <c r="M83" s="91">
        <v>0</v>
      </c>
      <c r="N83" s="91">
        <v>0</v>
      </c>
      <c r="O83" s="91">
        <v>0</v>
      </c>
      <c r="P83" s="92">
        <v>0</v>
      </c>
      <c r="R83" s="91"/>
      <c r="S83" s="91">
        <v>0</v>
      </c>
      <c r="T83" s="15"/>
      <c r="U83" s="15"/>
      <c r="V83" s="16"/>
      <c r="W83" s="16"/>
      <c r="X83" s="16"/>
      <c r="Y83" s="15"/>
      <c r="Z83" s="15"/>
      <c r="AA83" s="15"/>
      <c r="AB83" s="15"/>
      <c r="AD83" s="21"/>
    </row>
    <row r="84" spans="1:30" ht="13.5" customHeight="1" thickBot="1" x14ac:dyDescent="0.25">
      <c r="A84" s="73">
        <v>54</v>
      </c>
      <c r="B84" s="74" t="s">
        <v>4113</v>
      </c>
      <c r="C84" s="75" t="s">
        <v>4114</v>
      </c>
      <c r="D84" s="75" t="s">
        <v>44</v>
      </c>
      <c r="E84" s="76">
        <v>0</v>
      </c>
      <c r="F84" s="76">
        <v>36</v>
      </c>
      <c r="G84" s="77">
        <v>60.38</v>
      </c>
      <c r="H84" s="77"/>
      <c r="I84" s="77">
        <v>2173.6799999999998</v>
      </c>
      <c r="J84" s="77">
        <v>0</v>
      </c>
      <c r="K84" s="77">
        <v>0</v>
      </c>
      <c r="L84" s="77">
        <v>0</v>
      </c>
      <c r="M84" s="77">
        <v>0</v>
      </c>
      <c r="N84" s="77">
        <v>0</v>
      </c>
      <c r="O84" s="77">
        <v>0</v>
      </c>
      <c r="P84" s="78">
        <v>0</v>
      </c>
      <c r="R84" s="77"/>
      <c r="S84" s="77">
        <v>0</v>
      </c>
      <c r="T84" s="15"/>
      <c r="U84" s="15"/>
      <c r="V84" s="16"/>
      <c r="W84" s="16"/>
      <c r="X84" s="16"/>
      <c r="Y84" s="15"/>
      <c r="Z84" s="15"/>
      <c r="AA84" s="15"/>
      <c r="AB84" s="15"/>
      <c r="AD84" s="21"/>
    </row>
    <row r="85" spans="1:30" ht="28.5" customHeight="1" thickBot="1" x14ac:dyDescent="0.35">
      <c r="A85" s="138"/>
      <c r="B85" s="139" t="s">
        <v>2244</v>
      </c>
      <c r="C85" s="140" t="s">
        <v>4041</v>
      </c>
      <c r="D85" s="140"/>
      <c r="E85" s="141"/>
      <c r="F85" s="141"/>
      <c r="G85" s="142"/>
      <c r="H85" s="142"/>
      <c r="I85" s="142">
        <v>18795.79</v>
      </c>
      <c r="J85" s="142">
        <v>0</v>
      </c>
      <c r="K85" s="142">
        <v>0</v>
      </c>
      <c r="L85" s="142">
        <v>0</v>
      </c>
      <c r="M85" s="142">
        <v>0</v>
      </c>
      <c r="N85" s="142">
        <v>0</v>
      </c>
      <c r="O85" s="142">
        <v>0</v>
      </c>
      <c r="P85" s="142">
        <v>0</v>
      </c>
      <c r="R85" s="142"/>
      <c r="S85" s="142">
        <v>0</v>
      </c>
      <c r="T85" s="15"/>
      <c r="U85" s="15"/>
      <c r="V85" s="16"/>
      <c r="W85" s="16"/>
      <c r="X85" s="16"/>
      <c r="Y85" s="15"/>
      <c r="Z85" s="15"/>
      <c r="AA85" s="15"/>
      <c r="AB85" s="15"/>
      <c r="AD85" s="21"/>
    </row>
    <row r="86" spans="1:30" ht="13.5" customHeight="1" x14ac:dyDescent="0.2">
      <c r="A86" s="67">
        <v>55</v>
      </c>
      <c r="B86" s="68" t="s">
        <v>4115</v>
      </c>
      <c r="C86" s="69" t="s">
        <v>4116</v>
      </c>
      <c r="D86" s="69" t="s">
        <v>92</v>
      </c>
      <c r="E86" s="70">
        <v>0</v>
      </c>
      <c r="F86" s="70">
        <v>0.28999999999999998</v>
      </c>
      <c r="G86" s="71">
        <v>1184.58</v>
      </c>
      <c r="H86" s="71"/>
      <c r="I86" s="71">
        <v>343.53</v>
      </c>
      <c r="J86" s="71">
        <v>0</v>
      </c>
      <c r="K86" s="71">
        <v>0</v>
      </c>
      <c r="L86" s="71">
        <v>0</v>
      </c>
      <c r="M86" s="71">
        <v>0</v>
      </c>
      <c r="N86" s="71">
        <v>0</v>
      </c>
      <c r="O86" s="71">
        <v>0</v>
      </c>
      <c r="P86" s="72">
        <v>0</v>
      </c>
      <c r="R86" s="71"/>
      <c r="S86" s="71">
        <v>0</v>
      </c>
      <c r="T86" s="15"/>
      <c r="U86" s="15"/>
      <c r="V86" s="16"/>
      <c r="W86" s="16"/>
      <c r="X86" s="16"/>
      <c r="Y86" s="15"/>
      <c r="Z86" s="15"/>
      <c r="AA86" s="15"/>
      <c r="AB86" s="15"/>
      <c r="AD86" s="21"/>
    </row>
    <row r="87" spans="1:30" ht="13.5" customHeight="1" x14ac:dyDescent="0.2">
      <c r="A87" s="87">
        <v>56</v>
      </c>
      <c r="B87" s="88" t="s">
        <v>4117</v>
      </c>
      <c r="C87" s="89" t="s">
        <v>4118</v>
      </c>
      <c r="D87" s="89" t="s">
        <v>98</v>
      </c>
      <c r="E87" s="90">
        <v>0</v>
      </c>
      <c r="F87" s="90">
        <v>7.25</v>
      </c>
      <c r="G87" s="91">
        <v>442.78</v>
      </c>
      <c r="H87" s="91"/>
      <c r="I87" s="91">
        <v>3210.16</v>
      </c>
      <c r="J87" s="91">
        <v>0</v>
      </c>
      <c r="K87" s="91">
        <v>0</v>
      </c>
      <c r="L87" s="91">
        <v>0</v>
      </c>
      <c r="M87" s="91">
        <v>0</v>
      </c>
      <c r="N87" s="91">
        <v>0</v>
      </c>
      <c r="O87" s="91">
        <v>0</v>
      </c>
      <c r="P87" s="92">
        <v>0</v>
      </c>
      <c r="R87" s="91"/>
      <c r="S87" s="91">
        <v>0</v>
      </c>
      <c r="T87" s="15"/>
      <c r="U87" s="15"/>
      <c r="V87" s="16"/>
      <c r="W87" s="16"/>
      <c r="X87" s="16"/>
      <c r="Y87" s="15"/>
      <c r="Z87" s="15"/>
      <c r="AA87" s="15"/>
      <c r="AB87" s="15"/>
      <c r="AD87" s="21"/>
    </row>
    <row r="88" spans="1:30" ht="24" customHeight="1" x14ac:dyDescent="0.2">
      <c r="A88" s="87">
        <v>57</v>
      </c>
      <c r="B88" s="88" t="s">
        <v>4119</v>
      </c>
      <c r="C88" s="89" t="s">
        <v>4120</v>
      </c>
      <c r="D88" s="89" t="s">
        <v>98</v>
      </c>
      <c r="E88" s="90">
        <v>0</v>
      </c>
      <c r="F88" s="90">
        <v>5.8</v>
      </c>
      <c r="G88" s="91">
        <v>224.27</v>
      </c>
      <c r="H88" s="91"/>
      <c r="I88" s="91">
        <v>1300.77</v>
      </c>
      <c r="J88" s="91">
        <v>0</v>
      </c>
      <c r="K88" s="91">
        <v>0</v>
      </c>
      <c r="L88" s="91">
        <v>0</v>
      </c>
      <c r="M88" s="91">
        <v>0</v>
      </c>
      <c r="N88" s="91">
        <v>0</v>
      </c>
      <c r="O88" s="91">
        <v>0</v>
      </c>
      <c r="P88" s="92">
        <v>0</v>
      </c>
      <c r="R88" s="91"/>
      <c r="S88" s="91">
        <v>0</v>
      </c>
      <c r="T88" s="15"/>
      <c r="U88" s="15"/>
      <c r="V88" s="16"/>
      <c r="W88" s="16"/>
      <c r="X88" s="16"/>
      <c r="Y88" s="15"/>
      <c r="Z88" s="15"/>
      <c r="AA88" s="15"/>
      <c r="AB88" s="15"/>
      <c r="AD88" s="21"/>
    </row>
    <row r="89" spans="1:30" ht="13.5" customHeight="1" x14ac:dyDescent="0.2">
      <c r="A89" s="87">
        <v>58</v>
      </c>
      <c r="B89" s="88" t="s">
        <v>4058</v>
      </c>
      <c r="C89" s="89" t="s">
        <v>4059</v>
      </c>
      <c r="D89" s="89" t="s">
        <v>92</v>
      </c>
      <c r="E89" s="90">
        <v>0</v>
      </c>
      <c r="F89" s="90">
        <v>14.5</v>
      </c>
      <c r="G89" s="91">
        <v>948.82</v>
      </c>
      <c r="H89" s="91"/>
      <c r="I89" s="91">
        <v>13757.89</v>
      </c>
      <c r="J89" s="91">
        <v>0</v>
      </c>
      <c r="K89" s="91">
        <v>0</v>
      </c>
      <c r="L89" s="91">
        <v>0</v>
      </c>
      <c r="M89" s="91">
        <v>0</v>
      </c>
      <c r="N89" s="91">
        <v>0</v>
      </c>
      <c r="O89" s="91">
        <v>0</v>
      </c>
      <c r="P89" s="92">
        <v>0</v>
      </c>
      <c r="R89" s="91"/>
      <c r="S89" s="91">
        <v>0</v>
      </c>
      <c r="T89" s="15"/>
      <c r="U89" s="15"/>
      <c r="V89" s="16"/>
      <c r="W89" s="16"/>
      <c r="X89" s="16"/>
      <c r="Y89" s="15"/>
      <c r="Z89" s="15"/>
      <c r="AA89" s="15"/>
      <c r="AB89" s="15"/>
      <c r="AD89" s="21"/>
    </row>
    <row r="90" spans="1:30" ht="13.5" customHeight="1" thickBot="1" x14ac:dyDescent="0.25">
      <c r="A90" s="73">
        <v>59</v>
      </c>
      <c r="B90" s="74" t="s">
        <v>4121</v>
      </c>
      <c r="C90" s="75" t="s">
        <v>4122</v>
      </c>
      <c r="D90" s="75" t="s">
        <v>92</v>
      </c>
      <c r="E90" s="76">
        <v>0</v>
      </c>
      <c r="F90" s="76">
        <v>1.45</v>
      </c>
      <c r="G90" s="77">
        <v>126.51</v>
      </c>
      <c r="H90" s="77"/>
      <c r="I90" s="77">
        <v>183.44</v>
      </c>
      <c r="J90" s="77">
        <v>0</v>
      </c>
      <c r="K90" s="77">
        <v>0</v>
      </c>
      <c r="L90" s="77">
        <v>0</v>
      </c>
      <c r="M90" s="77">
        <v>0</v>
      </c>
      <c r="N90" s="77">
        <v>0</v>
      </c>
      <c r="O90" s="77">
        <v>0</v>
      </c>
      <c r="P90" s="78">
        <v>0</v>
      </c>
      <c r="R90" s="77"/>
      <c r="S90" s="77">
        <v>0</v>
      </c>
      <c r="T90" s="15"/>
      <c r="U90" s="15"/>
      <c r="V90" s="16"/>
      <c r="W90" s="16"/>
      <c r="X90" s="16"/>
      <c r="Y90" s="15"/>
      <c r="Z90" s="15"/>
      <c r="AA90" s="15"/>
      <c r="AB90" s="15"/>
      <c r="AD90" s="21"/>
    </row>
    <row r="91" spans="1:30" x14ac:dyDescent="0.2">
      <c r="A91" s="63"/>
      <c r="B91" s="64">
        <v>8211321</v>
      </c>
      <c r="C91" s="65" t="s">
        <v>188</v>
      </c>
      <c r="D91" s="65" t="s">
        <v>92</v>
      </c>
      <c r="E91" s="66"/>
      <c r="F91" s="66">
        <f>F90</f>
        <v>1.45</v>
      </c>
      <c r="G91" s="1">
        <v>45.7</v>
      </c>
      <c r="H91" s="1">
        <v>45.7</v>
      </c>
      <c r="I91" s="1">
        <v>28.791</v>
      </c>
      <c r="J91" s="1">
        <v>28.791</v>
      </c>
      <c r="K91" s="1"/>
      <c r="L91" s="1"/>
      <c r="M91" s="1"/>
      <c r="N91" s="1"/>
      <c r="O91" s="1"/>
      <c r="P91" s="1"/>
      <c r="R91" s="1">
        <v>52.8</v>
      </c>
      <c r="S91" s="1"/>
      <c r="T91" s="15">
        <f t="shared" ref="T91" si="35">R91/H91</f>
        <v>1.1553610503282274</v>
      </c>
      <c r="U91" s="15">
        <f t="shared" ref="U91" si="36">T91-AB91</f>
        <v>1.1297090387893942</v>
      </c>
      <c r="V91" s="16">
        <f t="shared" ref="V91" si="37">G91*U91</f>
        <v>51.627703072675317</v>
      </c>
      <c r="W91" s="16">
        <f t="shared" ref="W91" si="38">V91-G91</f>
        <v>5.9277030726753139</v>
      </c>
      <c r="X91" s="16">
        <f t="shared" ref="X91" si="39">F91*W91</f>
        <v>8.5951694553792048</v>
      </c>
      <c r="Y91" s="15">
        <f t="shared" ref="Y91" si="40">104.584835545197%-100%</f>
        <v>4.5848355451969969E-2</v>
      </c>
      <c r="Z91" s="15">
        <f t="shared" ref="Z91" si="41">101.199262415129%-100%</f>
        <v>1.1992624151289988E-2</v>
      </c>
      <c r="AA91" s="15">
        <f t="shared" ref="AA91" si="42">101.911505501324%-100%</f>
        <v>1.9115055013239957E-2</v>
      </c>
      <c r="AB91" s="15">
        <f t="shared" ref="AB91" si="43">AVERAGE(Y91:AA91)</f>
        <v>2.5652011538833303E-2</v>
      </c>
      <c r="AC91" s="17" t="s">
        <v>4956</v>
      </c>
      <c r="AD91" s="21"/>
    </row>
    <row r="92" spans="1:30" ht="28.5" customHeight="1" thickBot="1" x14ac:dyDescent="0.35">
      <c r="A92" s="58"/>
      <c r="B92" s="59" t="s">
        <v>4123</v>
      </c>
      <c r="C92" s="60" t="s">
        <v>4124</v>
      </c>
      <c r="D92" s="60"/>
      <c r="E92" s="61"/>
      <c r="F92" s="61"/>
      <c r="G92" s="62"/>
      <c r="H92" s="62"/>
      <c r="I92" s="62">
        <v>10481.92</v>
      </c>
      <c r="J92" s="62">
        <v>3.2904</v>
      </c>
      <c r="K92" s="62">
        <v>1004.0418</v>
      </c>
      <c r="L92" s="62">
        <v>80.956800000000001</v>
      </c>
      <c r="M92" s="62">
        <v>0</v>
      </c>
      <c r="N92" s="62">
        <v>339.36612839999998</v>
      </c>
      <c r="O92" s="62">
        <v>724.30537363200006</v>
      </c>
      <c r="P92" s="62">
        <v>312.65848628447998</v>
      </c>
      <c r="R92" s="62"/>
      <c r="S92" s="62">
        <v>3.8016000000000001</v>
      </c>
      <c r="T92" s="15"/>
      <c r="U92" s="15"/>
      <c r="V92" s="16"/>
      <c r="W92" s="16"/>
      <c r="X92" s="16"/>
      <c r="Y92" s="15"/>
      <c r="Z92" s="15"/>
      <c r="AA92" s="15"/>
      <c r="AB92" s="15"/>
      <c r="AD92" s="21"/>
    </row>
    <row r="93" spans="1:30" ht="45" customHeight="1" x14ac:dyDescent="0.2">
      <c r="A93" s="67">
        <v>60</v>
      </c>
      <c r="B93" s="68" t="s">
        <v>4125</v>
      </c>
      <c r="C93" s="69" t="s">
        <v>4126</v>
      </c>
      <c r="D93" s="69" t="s">
        <v>44</v>
      </c>
      <c r="E93" s="70">
        <v>0</v>
      </c>
      <c r="F93" s="70">
        <v>48</v>
      </c>
      <c r="G93" s="71">
        <v>34.39</v>
      </c>
      <c r="H93" s="71">
        <v>30.95</v>
      </c>
      <c r="I93" s="71">
        <v>1485.6</v>
      </c>
      <c r="J93" s="71">
        <v>0</v>
      </c>
      <c r="K93" s="71">
        <v>605.83680000000004</v>
      </c>
      <c r="L93" s="71">
        <v>69.849599999999995</v>
      </c>
      <c r="M93" s="71">
        <v>0</v>
      </c>
      <c r="N93" s="71">
        <v>204.77283840000001</v>
      </c>
      <c r="O93" s="71">
        <v>422.62043443200002</v>
      </c>
      <c r="P93" s="72">
        <v>182.43115419648001</v>
      </c>
      <c r="R93" s="71">
        <v>34.96</v>
      </c>
      <c r="S93" s="71">
        <v>0</v>
      </c>
      <c r="T93" s="15"/>
      <c r="U93" s="15"/>
      <c r="V93" s="16"/>
      <c r="W93" s="16"/>
      <c r="X93" s="16"/>
      <c r="Y93" s="15"/>
      <c r="Z93" s="15"/>
      <c r="AA93" s="15"/>
      <c r="AB93" s="15"/>
      <c r="AD93" s="21"/>
    </row>
    <row r="94" spans="1:30" ht="24" customHeight="1" x14ac:dyDescent="0.2">
      <c r="A94" s="87">
        <v>61</v>
      </c>
      <c r="B94" s="88" t="s">
        <v>4127</v>
      </c>
      <c r="C94" s="89" t="s">
        <v>4065</v>
      </c>
      <c r="D94" s="89" t="s">
        <v>44</v>
      </c>
      <c r="E94" s="90">
        <v>0</v>
      </c>
      <c r="F94" s="90">
        <v>48</v>
      </c>
      <c r="G94" s="91">
        <v>59.8</v>
      </c>
      <c r="H94" s="91"/>
      <c r="I94" s="91">
        <v>2870.4</v>
      </c>
      <c r="J94" s="91">
        <v>0</v>
      </c>
      <c r="K94" s="91">
        <v>0</v>
      </c>
      <c r="L94" s="91">
        <v>0</v>
      </c>
      <c r="M94" s="91">
        <v>0</v>
      </c>
      <c r="N94" s="91">
        <v>0</v>
      </c>
      <c r="O94" s="91">
        <v>0</v>
      </c>
      <c r="P94" s="92">
        <v>0</v>
      </c>
      <c r="R94" s="91"/>
      <c r="S94" s="91">
        <v>0</v>
      </c>
      <c r="T94" s="15"/>
      <c r="U94" s="15"/>
      <c r="V94" s="16"/>
      <c r="W94" s="16"/>
      <c r="X94" s="16"/>
      <c r="Y94" s="15"/>
      <c r="Z94" s="15"/>
      <c r="AA94" s="15"/>
      <c r="AB94" s="15"/>
      <c r="AD94" s="21"/>
    </row>
    <row r="95" spans="1:30" ht="24" customHeight="1" thickBot="1" x14ac:dyDescent="0.25">
      <c r="A95" s="73">
        <v>62</v>
      </c>
      <c r="B95" s="74" t="s">
        <v>4128</v>
      </c>
      <c r="C95" s="75" t="s">
        <v>4129</v>
      </c>
      <c r="D95" s="75" t="s">
        <v>44</v>
      </c>
      <c r="E95" s="76">
        <v>0</v>
      </c>
      <c r="F95" s="76">
        <v>48</v>
      </c>
      <c r="G95" s="77">
        <v>19.670000000000002</v>
      </c>
      <c r="H95" s="77">
        <v>17.579999999999998</v>
      </c>
      <c r="I95" s="77">
        <v>843.84</v>
      </c>
      <c r="J95" s="77">
        <v>3.2904</v>
      </c>
      <c r="K95" s="77">
        <v>309.21120000000002</v>
      </c>
      <c r="L95" s="77">
        <v>0</v>
      </c>
      <c r="M95" s="77">
        <v>0</v>
      </c>
      <c r="N95" s="77">
        <v>104.51338560000001</v>
      </c>
      <c r="O95" s="77">
        <v>239.19810508800001</v>
      </c>
      <c r="P95" s="78">
        <v>103.25384869632001</v>
      </c>
      <c r="R95" s="77">
        <v>19.8</v>
      </c>
      <c r="S95" s="77">
        <v>3.8016000000000001</v>
      </c>
      <c r="T95" s="15"/>
      <c r="U95" s="15"/>
      <c r="V95" s="16"/>
      <c r="W95" s="16"/>
      <c r="X95" s="16"/>
      <c r="Y95" s="15"/>
      <c r="Z95" s="15"/>
      <c r="AA95" s="15"/>
      <c r="AB95" s="15"/>
      <c r="AD95" s="21"/>
    </row>
    <row r="96" spans="1:30" ht="13.5" customHeight="1" thickBot="1" x14ac:dyDescent="0.25">
      <c r="A96" s="63"/>
      <c r="B96" s="64" t="s">
        <v>187</v>
      </c>
      <c r="C96" s="65" t="s">
        <v>188</v>
      </c>
      <c r="D96" s="65" t="s">
        <v>92</v>
      </c>
      <c r="E96" s="66">
        <v>1.5E-3</v>
      </c>
      <c r="F96" s="66">
        <v>7.1999999999999995E-2</v>
      </c>
      <c r="G96" s="1">
        <v>45.7</v>
      </c>
      <c r="H96" s="1">
        <v>45.7</v>
      </c>
      <c r="I96" s="1">
        <v>3.2904</v>
      </c>
      <c r="J96" s="1">
        <v>3.2904</v>
      </c>
      <c r="K96" s="1"/>
      <c r="L96" s="1"/>
      <c r="M96" s="1"/>
      <c r="N96" s="1"/>
      <c r="O96" s="1"/>
      <c r="P96" s="1"/>
      <c r="R96" s="1">
        <v>52.8</v>
      </c>
      <c r="S96" s="1">
        <v>3.8016000000000001</v>
      </c>
      <c r="T96" s="15">
        <f t="shared" ref="T96:T114" si="44">R96/H96</f>
        <v>1.1553610503282274</v>
      </c>
      <c r="U96" s="15">
        <f t="shared" ref="U96:U114" si="45">T96-AB96</f>
        <v>1.1297090387893942</v>
      </c>
      <c r="V96" s="16">
        <f t="shared" ref="V96:V114" si="46">G96*U96</f>
        <v>51.627703072675317</v>
      </c>
      <c r="W96" s="16">
        <f t="shared" ref="W96:W114" si="47">V96-G96</f>
        <v>5.9277030726753139</v>
      </c>
      <c r="X96" s="16">
        <f t="shared" ref="X96:X114" si="48">F96*W96</f>
        <v>0.42679462123262257</v>
      </c>
      <c r="Y96" s="15">
        <f>104.584835545197%-100%</f>
        <v>4.5848355451969969E-2</v>
      </c>
      <c r="Z96" s="15">
        <f>101.199262415129%-100%</f>
        <v>1.1992624151289988E-2</v>
      </c>
      <c r="AA96" s="15">
        <f>101.911505501324%-100%</f>
        <v>1.9115055013239957E-2</v>
      </c>
      <c r="AB96" s="15">
        <f>AVERAGE(Y96:AA96)</f>
        <v>2.5652011538833303E-2</v>
      </c>
      <c r="AD96" s="21"/>
    </row>
    <row r="97" spans="1:30" ht="45" customHeight="1" thickBot="1" x14ac:dyDescent="0.25">
      <c r="A97" s="8">
        <v>63</v>
      </c>
      <c r="B97" s="9" t="s">
        <v>4028</v>
      </c>
      <c r="C97" s="10" t="s">
        <v>4029</v>
      </c>
      <c r="D97" s="10" t="s">
        <v>38</v>
      </c>
      <c r="E97" s="11">
        <v>0</v>
      </c>
      <c r="F97" s="11">
        <v>6</v>
      </c>
      <c r="G97" s="12">
        <v>40.6</v>
      </c>
      <c r="H97" s="12">
        <v>36.61</v>
      </c>
      <c r="I97" s="12">
        <v>219.66</v>
      </c>
      <c r="J97" s="12">
        <v>0</v>
      </c>
      <c r="K97" s="12">
        <v>88.993799999999993</v>
      </c>
      <c r="L97" s="12">
        <v>11.107200000000001</v>
      </c>
      <c r="M97" s="12">
        <v>0</v>
      </c>
      <c r="N97" s="12">
        <v>30.0799044</v>
      </c>
      <c r="O97" s="12">
        <v>62.486834111999997</v>
      </c>
      <c r="P97" s="13">
        <v>26.973483391679999</v>
      </c>
      <c r="R97" s="12">
        <v>41.23</v>
      </c>
      <c r="S97" s="12">
        <v>0</v>
      </c>
      <c r="T97" s="15"/>
      <c r="U97" s="15"/>
      <c r="V97" s="16"/>
      <c r="W97" s="16"/>
      <c r="X97" s="16"/>
      <c r="Y97" s="15"/>
      <c r="Z97" s="15"/>
      <c r="AA97" s="15"/>
      <c r="AB97" s="15"/>
      <c r="AD97" s="21"/>
    </row>
    <row r="98" spans="1:30" ht="28.5" customHeight="1" thickBot="1" x14ac:dyDescent="0.35">
      <c r="A98" s="138"/>
      <c r="B98" s="139" t="s">
        <v>3112</v>
      </c>
      <c r="C98" s="140" t="s">
        <v>4130</v>
      </c>
      <c r="D98" s="140"/>
      <c r="E98" s="141"/>
      <c r="F98" s="141"/>
      <c r="G98" s="142"/>
      <c r="H98" s="142"/>
      <c r="I98" s="142">
        <v>3726.24</v>
      </c>
      <c r="J98" s="142">
        <v>0</v>
      </c>
      <c r="K98" s="142">
        <v>0</v>
      </c>
      <c r="L98" s="142">
        <v>0</v>
      </c>
      <c r="M98" s="142">
        <v>0</v>
      </c>
      <c r="N98" s="142">
        <v>0</v>
      </c>
      <c r="O98" s="142">
        <v>0</v>
      </c>
      <c r="P98" s="142">
        <v>0</v>
      </c>
      <c r="R98" s="142"/>
      <c r="S98" s="142">
        <v>0</v>
      </c>
      <c r="T98" s="15"/>
      <c r="U98" s="15"/>
      <c r="V98" s="16"/>
      <c r="W98" s="16"/>
      <c r="X98" s="16"/>
      <c r="Y98" s="15"/>
      <c r="Z98" s="15"/>
      <c r="AA98" s="15"/>
      <c r="AB98" s="15"/>
      <c r="AD98" s="21"/>
    </row>
    <row r="99" spans="1:30" ht="13.5" customHeight="1" thickBot="1" x14ac:dyDescent="0.25">
      <c r="A99" s="8">
        <v>64</v>
      </c>
      <c r="B99" s="9" t="s">
        <v>4131</v>
      </c>
      <c r="C99" s="10" t="s">
        <v>4132</v>
      </c>
      <c r="D99" s="10" t="s">
        <v>44</v>
      </c>
      <c r="E99" s="11">
        <v>0</v>
      </c>
      <c r="F99" s="11">
        <v>48</v>
      </c>
      <c r="G99" s="12">
        <v>77.63</v>
      </c>
      <c r="H99" s="12"/>
      <c r="I99" s="12">
        <v>3726.24</v>
      </c>
      <c r="J99" s="12">
        <v>0</v>
      </c>
      <c r="K99" s="12">
        <v>0</v>
      </c>
      <c r="L99" s="12">
        <v>0</v>
      </c>
      <c r="M99" s="12">
        <v>0</v>
      </c>
      <c r="N99" s="12">
        <v>0</v>
      </c>
      <c r="O99" s="12">
        <v>0</v>
      </c>
      <c r="P99" s="13">
        <v>0</v>
      </c>
      <c r="R99" s="12"/>
      <c r="S99" s="12">
        <v>0</v>
      </c>
      <c r="T99" s="15"/>
      <c r="U99" s="15"/>
      <c r="V99" s="16"/>
      <c r="W99" s="16"/>
      <c r="X99" s="16"/>
      <c r="Y99" s="15"/>
      <c r="Z99" s="15"/>
      <c r="AA99" s="15"/>
      <c r="AB99" s="15"/>
      <c r="AD99" s="21"/>
    </row>
    <row r="100" spans="1:30" ht="28.5" customHeight="1" thickBot="1" x14ac:dyDescent="0.35">
      <c r="A100" s="138"/>
      <c r="B100" s="139" t="s">
        <v>2244</v>
      </c>
      <c r="C100" s="140" t="s">
        <v>4041</v>
      </c>
      <c r="D100" s="140"/>
      <c r="E100" s="141"/>
      <c r="F100" s="141"/>
      <c r="G100" s="142"/>
      <c r="H100" s="142"/>
      <c r="I100" s="142">
        <v>1336.18</v>
      </c>
      <c r="J100" s="142">
        <v>0</v>
      </c>
      <c r="K100" s="142">
        <v>0</v>
      </c>
      <c r="L100" s="142">
        <v>0</v>
      </c>
      <c r="M100" s="142">
        <v>0</v>
      </c>
      <c r="N100" s="142">
        <v>0</v>
      </c>
      <c r="O100" s="142">
        <v>0</v>
      </c>
      <c r="P100" s="142">
        <v>0</v>
      </c>
      <c r="R100" s="142"/>
      <c r="S100" s="142">
        <v>0</v>
      </c>
      <c r="T100" s="15"/>
      <c r="U100" s="15"/>
      <c r="V100" s="16"/>
      <c r="W100" s="16"/>
      <c r="X100" s="16"/>
      <c r="Y100" s="15"/>
      <c r="Z100" s="15"/>
      <c r="AA100" s="15"/>
      <c r="AB100" s="15"/>
      <c r="AD100" s="21"/>
    </row>
    <row r="101" spans="1:30" ht="13.5" customHeight="1" x14ac:dyDescent="0.2">
      <c r="A101" s="67">
        <v>66</v>
      </c>
      <c r="B101" s="68" t="s">
        <v>4133</v>
      </c>
      <c r="C101" s="69" t="s">
        <v>4134</v>
      </c>
      <c r="D101" s="69" t="s">
        <v>92</v>
      </c>
      <c r="E101" s="70">
        <v>0</v>
      </c>
      <c r="F101" s="70">
        <v>0.05</v>
      </c>
      <c r="G101" s="71">
        <v>1184.58</v>
      </c>
      <c r="H101" s="71"/>
      <c r="I101" s="71">
        <v>59.23</v>
      </c>
      <c r="J101" s="71">
        <v>0</v>
      </c>
      <c r="K101" s="71">
        <v>0</v>
      </c>
      <c r="L101" s="71">
        <v>0</v>
      </c>
      <c r="M101" s="71">
        <v>0</v>
      </c>
      <c r="N101" s="71">
        <v>0</v>
      </c>
      <c r="O101" s="71">
        <v>0</v>
      </c>
      <c r="P101" s="72">
        <v>0</v>
      </c>
      <c r="R101" s="71"/>
      <c r="S101" s="71">
        <v>0</v>
      </c>
      <c r="T101" s="15"/>
      <c r="U101" s="15"/>
      <c r="V101" s="16"/>
      <c r="W101" s="16"/>
      <c r="X101" s="16"/>
      <c r="Y101" s="15"/>
      <c r="Z101" s="15"/>
      <c r="AA101" s="15"/>
      <c r="AB101" s="15"/>
      <c r="AD101" s="21"/>
    </row>
    <row r="102" spans="1:30" ht="13.5" customHeight="1" x14ac:dyDescent="0.2">
      <c r="A102" s="87">
        <v>67</v>
      </c>
      <c r="B102" s="88" t="s">
        <v>4135</v>
      </c>
      <c r="C102" s="89" t="s">
        <v>4136</v>
      </c>
      <c r="D102" s="89" t="s">
        <v>98</v>
      </c>
      <c r="E102" s="90">
        <v>0</v>
      </c>
      <c r="F102" s="90">
        <v>1.2</v>
      </c>
      <c r="G102" s="91">
        <v>442.78</v>
      </c>
      <c r="H102" s="91"/>
      <c r="I102" s="91">
        <v>531.34</v>
      </c>
      <c r="J102" s="91">
        <v>0</v>
      </c>
      <c r="K102" s="91">
        <v>0</v>
      </c>
      <c r="L102" s="91">
        <v>0</v>
      </c>
      <c r="M102" s="91">
        <v>0</v>
      </c>
      <c r="N102" s="91">
        <v>0</v>
      </c>
      <c r="O102" s="91">
        <v>0</v>
      </c>
      <c r="P102" s="92">
        <v>0</v>
      </c>
      <c r="R102" s="91"/>
      <c r="S102" s="91">
        <v>0</v>
      </c>
      <c r="T102" s="15"/>
      <c r="U102" s="15"/>
      <c r="V102" s="16"/>
      <c r="W102" s="16"/>
      <c r="X102" s="16"/>
      <c r="Y102" s="15"/>
      <c r="Z102" s="15"/>
      <c r="AA102" s="15"/>
      <c r="AB102" s="15"/>
      <c r="AD102" s="21"/>
    </row>
    <row r="103" spans="1:30" ht="24" customHeight="1" x14ac:dyDescent="0.2">
      <c r="A103" s="87">
        <v>68</v>
      </c>
      <c r="B103" s="88" t="s">
        <v>4119</v>
      </c>
      <c r="C103" s="89" t="s">
        <v>4120</v>
      </c>
      <c r="D103" s="89" t="s">
        <v>98</v>
      </c>
      <c r="E103" s="90">
        <v>0</v>
      </c>
      <c r="F103" s="90">
        <v>1.92</v>
      </c>
      <c r="G103" s="91">
        <v>224.27</v>
      </c>
      <c r="H103" s="91"/>
      <c r="I103" s="91">
        <v>430.6</v>
      </c>
      <c r="J103" s="91">
        <v>0</v>
      </c>
      <c r="K103" s="91">
        <v>0</v>
      </c>
      <c r="L103" s="91">
        <v>0</v>
      </c>
      <c r="M103" s="91">
        <v>0</v>
      </c>
      <c r="N103" s="91">
        <v>0</v>
      </c>
      <c r="O103" s="91">
        <v>0</v>
      </c>
      <c r="P103" s="92">
        <v>0</v>
      </c>
      <c r="R103" s="91"/>
      <c r="S103" s="91">
        <v>0</v>
      </c>
      <c r="T103" s="15"/>
      <c r="U103" s="15"/>
      <c r="V103" s="16"/>
      <c r="W103" s="16"/>
      <c r="X103" s="16"/>
      <c r="Y103" s="15"/>
      <c r="Z103" s="15"/>
      <c r="AA103" s="15"/>
      <c r="AB103" s="15"/>
      <c r="AD103" s="21"/>
    </row>
    <row r="104" spans="1:30" ht="13.5" customHeight="1" x14ac:dyDescent="0.2">
      <c r="A104" s="87">
        <v>69</v>
      </c>
      <c r="B104" s="88" t="s">
        <v>4137</v>
      </c>
      <c r="C104" s="89" t="s">
        <v>4138</v>
      </c>
      <c r="D104" s="89" t="s">
        <v>92</v>
      </c>
      <c r="E104" s="90">
        <v>0</v>
      </c>
      <c r="F104" s="90">
        <v>0.3</v>
      </c>
      <c r="G104" s="91">
        <v>948.82</v>
      </c>
      <c r="H104" s="91"/>
      <c r="I104" s="91">
        <v>284.64999999999998</v>
      </c>
      <c r="J104" s="91">
        <v>0</v>
      </c>
      <c r="K104" s="91">
        <v>0</v>
      </c>
      <c r="L104" s="91">
        <v>0</v>
      </c>
      <c r="M104" s="91">
        <v>0</v>
      </c>
      <c r="N104" s="91">
        <v>0</v>
      </c>
      <c r="O104" s="91">
        <v>0</v>
      </c>
      <c r="P104" s="92">
        <v>0</v>
      </c>
      <c r="R104" s="91"/>
      <c r="S104" s="91">
        <v>0</v>
      </c>
      <c r="T104" s="15"/>
      <c r="U104" s="15"/>
      <c r="V104" s="16"/>
      <c r="W104" s="16"/>
      <c r="X104" s="16"/>
      <c r="Y104" s="15"/>
      <c r="Z104" s="15"/>
      <c r="AA104" s="15"/>
      <c r="AB104" s="15"/>
      <c r="AD104" s="21"/>
    </row>
    <row r="105" spans="1:30" ht="13.5" customHeight="1" thickBot="1" x14ac:dyDescent="0.25">
      <c r="A105" s="73">
        <v>70</v>
      </c>
      <c r="B105" s="74" t="s">
        <v>4139</v>
      </c>
      <c r="C105" s="75" t="s">
        <v>4140</v>
      </c>
      <c r="D105" s="75" t="s">
        <v>92</v>
      </c>
      <c r="E105" s="76">
        <v>0</v>
      </c>
      <c r="F105" s="76">
        <v>0.24</v>
      </c>
      <c r="G105" s="77">
        <v>126.51</v>
      </c>
      <c r="H105" s="77"/>
      <c r="I105" s="77">
        <v>30.36</v>
      </c>
      <c r="J105" s="77">
        <v>0</v>
      </c>
      <c r="K105" s="77">
        <v>0</v>
      </c>
      <c r="L105" s="77">
        <v>0</v>
      </c>
      <c r="M105" s="77">
        <v>0</v>
      </c>
      <c r="N105" s="77">
        <v>0</v>
      </c>
      <c r="O105" s="77">
        <v>0</v>
      </c>
      <c r="P105" s="78">
        <v>0</v>
      </c>
      <c r="R105" s="77"/>
      <c r="S105" s="77">
        <v>0</v>
      </c>
      <c r="T105" s="15"/>
      <c r="U105" s="15"/>
      <c r="V105" s="16"/>
      <c r="W105" s="16"/>
      <c r="X105" s="16"/>
      <c r="Y105" s="15"/>
      <c r="Z105" s="15"/>
      <c r="AA105" s="15"/>
      <c r="AB105" s="15"/>
      <c r="AD105" s="21"/>
    </row>
    <row r="106" spans="1:30" x14ac:dyDescent="0.2">
      <c r="A106" s="63"/>
      <c r="B106" s="64">
        <v>8211321</v>
      </c>
      <c r="C106" s="65" t="s">
        <v>188</v>
      </c>
      <c r="D106" s="65" t="s">
        <v>92</v>
      </c>
      <c r="E106" s="66"/>
      <c r="F106" s="66">
        <f>F105</f>
        <v>0.24</v>
      </c>
      <c r="G106" s="1">
        <v>45.7</v>
      </c>
      <c r="H106" s="1">
        <v>45.7</v>
      </c>
      <c r="I106" s="1">
        <v>28.791</v>
      </c>
      <c r="J106" s="1">
        <v>28.791</v>
      </c>
      <c r="K106" s="1"/>
      <c r="L106" s="1"/>
      <c r="M106" s="1"/>
      <c r="N106" s="1"/>
      <c r="O106" s="1"/>
      <c r="P106" s="1"/>
      <c r="R106" s="1">
        <v>52.8</v>
      </c>
      <c r="S106" s="1"/>
      <c r="T106" s="15">
        <f t="shared" ref="T106" si="49">R106/H106</f>
        <v>1.1553610503282274</v>
      </c>
      <c r="U106" s="15">
        <f t="shared" ref="U106" si="50">T106-AB106</f>
        <v>1.1297090387893942</v>
      </c>
      <c r="V106" s="16">
        <f t="shared" ref="V106" si="51">G106*U106</f>
        <v>51.627703072675317</v>
      </c>
      <c r="W106" s="16">
        <f t="shared" ref="W106" si="52">V106-G106</f>
        <v>5.9277030726753139</v>
      </c>
      <c r="X106" s="16">
        <f t="shared" ref="X106" si="53">F106*W106</f>
        <v>1.4226487374420753</v>
      </c>
      <c r="Y106" s="15">
        <f t="shared" ref="Y106" si="54">104.584835545197%-100%</f>
        <v>4.5848355451969969E-2</v>
      </c>
      <c r="Z106" s="15">
        <f t="shared" ref="Z106" si="55">101.199262415129%-100%</f>
        <v>1.1992624151289988E-2</v>
      </c>
      <c r="AA106" s="15">
        <f t="shared" ref="AA106" si="56">101.911505501324%-100%</f>
        <v>1.9115055013239957E-2</v>
      </c>
      <c r="AB106" s="15">
        <f t="shared" ref="AB106" si="57">AVERAGE(Y106:AA106)</f>
        <v>2.5652011538833303E-2</v>
      </c>
      <c r="AC106" s="17" t="s">
        <v>4956</v>
      </c>
      <c r="AD106" s="21"/>
    </row>
    <row r="107" spans="1:30" ht="28.5" customHeight="1" thickBot="1" x14ac:dyDescent="0.35">
      <c r="A107" s="58"/>
      <c r="B107" s="59" t="s">
        <v>4141</v>
      </c>
      <c r="C107" s="60" t="s">
        <v>4142</v>
      </c>
      <c r="D107" s="60"/>
      <c r="E107" s="61"/>
      <c r="F107" s="61"/>
      <c r="G107" s="62"/>
      <c r="H107" s="62"/>
      <c r="I107" s="62">
        <v>73407.570000000007</v>
      </c>
      <c r="J107" s="62">
        <v>1120.107</v>
      </c>
      <c r="K107" s="62">
        <v>16356.7952379</v>
      </c>
      <c r="L107" s="62">
        <v>1218.2855500000001</v>
      </c>
      <c r="M107" s="62">
        <v>0</v>
      </c>
      <c r="N107" s="62">
        <v>5528.5967904101999</v>
      </c>
      <c r="O107" s="62">
        <v>11094.071154388899</v>
      </c>
      <c r="P107" s="62">
        <v>4788.9407149778699</v>
      </c>
      <c r="R107" s="62"/>
      <c r="S107" s="62">
        <v>1294.1279999999999</v>
      </c>
      <c r="T107" s="15"/>
      <c r="U107" s="15"/>
      <c r="V107" s="16"/>
      <c r="W107" s="16"/>
      <c r="X107" s="16"/>
      <c r="Y107" s="15"/>
      <c r="Z107" s="15"/>
      <c r="AA107" s="15"/>
      <c r="AB107" s="15"/>
      <c r="AD107" s="21"/>
    </row>
    <row r="108" spans="1:30" ht="24" customHeight="1" x14ac:dyDescent="0.2">
      <c r="A108" s="67">
        <v>71</v>
      </c>
      <c r="B108" s="68" t="s">
        <v>4143</v>
      </c>
      <c r="C108" s="69" t="s">
        <v>4144</v>
      </c>
      <c r="D108" s="69" t="s">
        <v>38</v>
      </c>
      <c r="E108" s="70">
        <v>0</v>
      </c>
      <c r="F108" s="70">
        <v>1080</v>
      </c>
      <c r="G108" s="71">
        <v>20.93</v>
      </c>
      <c r="H108" s="71">
        <v>18.8</v>
      </c>
      <c r="I108" s="71">
        <v>20304</v>
      </c>
      <c r="J108" s="71">
        <v>0</v>
      </c>
      <c r="K108" s="71">
        <v>8231.5439999999999</v>
      </c>
      <c r="L108" s="71">
        <v>1017.9648</v>
      </c>
      <c r="M108" s="71">
        <v>0</v>
      </c>
      <c r="N108" s="71">
        <v>2782.261872</v>
      </c>
      <c r="O108" s="71">
        <v>5775.2499225600004</v>
      </c>
      <c r="P108" s="72">
        <v>2492.9828832384001</v>
      </c>
      <c r="R108" s="71">
        <v>21.25</v>
      </c>
      <c r="S108" s="71">
        <v>0</v>
      </c>
      <c r="T108" s="15"/>
      <c r="U108" s="15"/>
      <c r="V108" s="16"/>
      <c r="W108" s="16"/>
      <c r="X108" s="16"/>
      <c r="Y108" s="15"/>
      <c r="Z108" s="15"/>
      <c r="AA108" s="15"/>
      <c r="AB108" s="15"/>
      <c r="AD108" s="21"/>
    </row>
    <row r="109" spans="1:30" ht="24" customHeight="1" x14ac:dyDescent="0.2">
      <c r="A109" s="87">
        <v>72</v>
      </c>
      <c r="B109" s="88" t="s">
        <v>4145</v>
      </c>
      <c r="C109" s="89" t="s">
        <v>4146</v>
      </c>
      <c r="D109" s="89" t="s">
        <v>38</v>
      </c>
      <c r="E109" s="90">
        <v>0</v>
      </c>
      <c r="F109" s="90">
        <v>175</v>
      </c>
      <c r="G109" s="91">
        <v>30.82</v>
      </c>
      <c r="H109" s="91">
        <v>27.72</v>
      </c>
      <c r="I109" s="91">
        <v>4851</v>
      </c>
      <c r="J109" s="91">
        <v>0</v>
      </c>
      <c r="K109" s="91">
        <v>1999.1475</v>
      </c>
      <c r="L109" s="91">
        <v>200.32075</v>
      </c>
      <c r="M109" s="91">
        <v>0</v>
      </c>
      <c r="N109" s="91">
        <v>675.71185500000001</v>
      </c>
      <c r="O109" s="91">
        <v>1380.0864504000001</v>
      </c>
      <c r="P109" s="92">
        <v>595.73731775600004</v>
      </c>
      <c r="R109" s="91">
        <v>31.34</v>
      </c>
      <c r="S109" s="91">
        <v>0</v>
      </c>
      <c r="T109" s="15"/>
      <c r="U109" s="15"/>
      <c r="V109" s="16"/>
      <c r="W109" s="16"/>
      <c r="X109" s="16"/>
      <c r="Y109" s="15"/>
      <c r="Z109" s="15"/>
      <c r="AA109" s="15"/>
      <c r="AB109" s="15"/>
      <c r="AD109" s="21"/>
    </row>
    <row r="110" spans="1:30" ht="24" customHeight="1" x14ac:dyDescent="0.2">
      <c r="A110" s="87">
        <v>73</v>
      </c>
      <c r="B110" s="88" t="s">
        <v>4147</v>
      </c>
      <c r="C110" s="89" t="s">
        <v>4148</v>
      </c>
      <c r="D110" s="89" t="s">
        <v>139</v>
      </c>
      <c r="E110" s="90">
        <v>0</v>
      </c>
      <c r="F110" s="90">
        <v>5.3999999999999999E-2</v>
      </c>
      <c r="G110" s="91">
        <v>6980.99</v>
      </c>
      <c r="H110" s="91">
        <v>6342.02</v>
      </c>
      <c r="I110" s="91">
        <v>342.47</v>
      </c>
      <c r="J110" s="91">
        <v>0</v>
      </c>
      <c r="K110" s="91">
        <v>151.7044626</v>
      </c>
      <c r="L110" s="91">
        <v>0</v>
      </c>
      <c r="M110" s="91">
        <v>0</v>
      </c>
      <c r="N110" s="91">
        <v>51.276108358800002</v>
      </c>
      <c r="O110" s="91">
        <v>97.430674060224007</v>
      </c>
      <c r="P110" s="92">
        <v>42.057574302663397</v>
      </c>
      <c r="R110" s="91">
        <v>7144.82</v>
      </c>
      <c r="S110" s="91">
        <v>0</v>
      </c>
      <c r="T110" s="15"/>
      <c r="U110" s="15"/>
      <c r="V110" s="16"/>
      <c r="W110" s="16"/>
      <c r="X110" s="16"/>
      <c r="Y110" s="15"/>
      <c r="Z110" s="15"/>
      <c r="AA110" s="15"/>
      <c r="AB110" s="15"/>
      <c r="AD110" s="21"/>
    </row>
    <row r="111" spans="1:30" ht="24" customHeight="1" x14ac:dyDescent="0.2">
      <c r="A111" s="87">
        <v>74</v>
      </c>
      <c r="B111" s="88" t="s">
        <v>4149</v>
      </c>
      <c r="C111" s="89" t="s">
        <v>4150</v>
      </c>
      <c r="D111" s="89" t="s">
        <v>139</v>
      </c>
      <c r="E111" s="90">
        <v>0</v>
      </c>
      <c r="F111" s="90">
        <v>8.9999999999999993E-3</v>
      </c>
      <c r="G111" s="91">
        <v>13915.98</v>
      </c>
      <c r="H111" s="91">
        <v>12683.73</v>
      </c>
      <c r="I111" s="91">
        <v>114.15</v>
      </c>
      <c r="J111" s="91">
        <v>0</v>
      </c>
      <c r="K111" s="91">
        <v>50.566974299999998</v>
      </c>
      <c r="L111" s="91">
        <v>0</v>
      </c>
      <c r="M111" s="91">
        <v>0</v>
      </c>
      <c r="N111" s="91">
        <v>17.0916373134</v>
      </c>
      <c r="O111" s="91">
        <v>32.476133574431998</v>
      </c>
      <c r="P111" s="92">
        <v>14.0188643262965</v>
      </c>
      <c r="R111" s="91">
        <v>14289.3</v>
      </c>
      <c r="S111" s="91">
        <v>0</v>
      </c>
      <c r="T111" s="15"/>
      <c r="U111" s="15"/>
      <c r="V111" s="16"/>
      <c r="W111" s="16"/>
      <c r="X111" s="16"/>
      <c r="Y111" s="15"/>
      <c r="Z111" s="15"/>
      <c r="AA111" s="15"/>
      <c r="AB111" s="15"/>
      <c r="AD111" s="21"/>
    </row>
    <row r="112" spans="1:30" ht="13.5" customHeight="1" x14ac:dyDescent="0.2">
      <c r="A112" s="87">
        <v>75</v>
      </c>
      <c r="B112" s="88" t="s">
        <v>4151</v>
      </c>
      <c r="C112" s="89" t="s">
        <v>4152</v>
      </c>
      <c r="D112" s="89" t="s">
        <v>38</v>
      </c>
      <c r="E112" s="90">
        <v>0</v>
      </c>
      <c r="F112" s="90">
        <v>175</v>
      </c>
      <c r="G112" s="91">
        <v>71.650000000000006</v>
      </c>
      <c r="H112" s="91">
        <v>65.59</v>
      </c>
      <c r="I112" s="91">
        <v>11478.25</v>
      </c>
      <c r="J112" s="91">
        <v>0</v>
      </c>
      <c r="K112" s="91">
        <v>5084.7299999999996</v>
      </c>
      <c r="L112" s="91">
        <v>0</v>
      </c>
      <c r="M112" s="91">
        <v>0</v>
      </c>
      <c r="N112" s="91">
        <v>1718.6387400000001</v>
      </c>
      <c r="O112" s="91">
        <v>3265.6169952</v>
      </c>
      <c r="P112" s="92">
        <v>1409.6580029280001</v>
      </c>
      <c r="R112" s="91">
        <v>73.53</v>
      </c>
      <c r="S112" s="91">
        <v>0</v>
      </c>
      <c r="T112" s="15"/>
      <c r="U112" s="15"/>
      <c r="V112" s="16"/>
      <c r="W112" s="16"/>
      <c r="X112" s="16"/>
      <c r="Y112" s="15"/>
      <c r="Z112" s="15"/>
      <c r="AA112" s="15"/>
      <c r="AB112" s="15"/>
      <c r="AD112" s="21"/>
    </row>
    <row r="113" spans="1:30" ht="13.5" customHeight="1" thickBot="1" x14ac:dyDescent="0.25">
      <c r="A113" s="73">
        <v>76</v>
      </c>
      <c r="B113" s="74" t="s">
        <v>4153</v>
      </c>
      <c r="C113" s="75" t="s">
        <v>4154</v>
      </c>
      <c r="D113" s="75" t="s">
        <v>92</v>
      </c>
      <c r="E113" s="76">
        <v>0</v>
      </c>
      <c r="F113" s="76">
        <v>24.51</v>
      </c>
      <c r="G113" s="77">
        <v>134.56</v>
      </c>
      <c r="H113" s="77">
        <v>123.6</v>
      </c>
      <c r="I113" s="77">
        <v>3029.44</v>
      </c>
      <c r="J113" s="77">
        <v>1120.107</v>
      </c>
      <c r="K113" s="77">
        <v>839.10230100000001</v>
      </c>
      <c r="L113" s="77">
        <v>0</v>
      </c>
      <c r="M113" s="77">
        <v>0</v>
      </c>
      <c r="N113" s="77">
        <v>283.61657773799999</v>
      </c>
      <c r="O113" s="77">
        <v>543.21097859424003</v>
      </c>
      <c r="P113" s="78">
        <v>234.486072426514</v>
      </c>
      <c r="R113" s="77">
        <v>343.63</v>
      </c>
      <c r="S113" s="77">
        <v>1294.1279999999999</v>
      </c>
      <c r="T113" s="15"/>
      <c r="U113" s="15"/>
      <c r="V113" s="16"/>
      <c r="W113" s="16"/>
      <c r="X113" s="16"/>
      <c r="Y113" s="15"/>
      <c r="Z113" s="15"/>
      <c r="AA113" s="15"/>
      <c r="AB113" s="15"/>
      <c r="AD113" s="21"/>
    </row>
    <row r="114" spans="1:30" ht="13.5" customHeight="1" thickBot="1" x14ac:dyDescent="0.25">
      <c r="A114" s="63"/>
      <c r="B114" s="64" t="s">
        <v>187</v>
      </c>
      <c r="C114" s="65" t="s">
        <v>188</v>
      </c>
      <c r="D114" s="65" t="s">
        <v>92</v>
      </c>
      <c r="E114" s="66">
        <v>1</v>
      </c>
      <c r="F114" s="66">
        <v>24.51</v>
      </c>
      <c r="G114" s="1">
        <v>45.7</v>
      </c>
      <c r="H114" s="1">
        <v>45.7</v>
      </c>
      <c r="I114" s="1">
        <v>1120.107</v>
      </c>
      <c r="J114" s="1">
        <v>1120.107</v>
      </c>
      <c r="K114" s="1"/>
      <c r="L114" s="1"/>
      <c r="M114" s="1"/>
      <c r="N114" s="1"/>
      <c r="O114" s="1"/>
      <c r="P114" s="1"/>
      <c r="R114" s="1">
        <v>52.8</v>
      </c>
      <c r="S114" s="1">
        <v>1294.1279999999999</v>
      </c>
      <c r="T114" s="15">
        <f t="shared" si="44"/>
        <v>1.1553610503282274</v>
      </c>
      <c r="U114" s="15">
        <f t="shared" si="45"/>
        <v>1.1297090387893942</v>
      </c>
      <c r="V114" s="16">
        <f t="shared" si="46"/>
        <v>51.627703072675317</v>
      </c>
      <c r="W114" s="16">
        <f t="shared" si="47"/>
        <v>5.9277030726753139</v>
      </c>
      <c r="X114" s="16">
        <f t="shared" si="48"/>
        <v>145.28800231127195</v>
      </c>
      <c r="Y114" s="15">
        <f t="shared" ref="Y114" si="58">104.584835545197%-100%</f>
        <v>4.5848355451969969E-2</v>
      </c>
      <c r="Z114" s="15">
        <f t="shared" ref="Z114" si="59">101.199262415129%-100%</f>
        <v>1.1992624151289988E-2</v>
      </c>
      <c r="AA114" s="15">
        <f t="shared" ref="AA114" si="60">101.911505501324%-100%</f>
        <v>1.9115055013239957E-2</v>
      </c>
      <c r="AB114" s="15">
        <f t="shared" ref="AB114" si="61">AVERAGE(Y114:AA114)</f>
        <v>2.5652011538833303E-2</v>
      </c>
      <c r="AD114" s="21"/>
    </row>
    <row r="115" spans="1:30" ht="13.5" customHeight="1" x14ac:dyDescent="0.2">
      <c r="A115" s="67">
        <v>77</v>
      </c>
      <c r="B115" s="68" t="s">
        <v>4155</v>
      </c>
      <c r="C115" s="69" t="s">
        <v>4156</v>
      </c>
      <c r="D115" s="69" t="s">
        <v>98</v>
      </c>
      <c r="E115" s="70">
        <v>0</v>
      </c>
      <c r="F115" s="70">
        <v>27</v>
      </c>
      <c r="G115" s="71">
        <v>262.22000000000003</v>
      </c>
      <c r="H115" s="71"/>
      <c r="I115" s="71">
        <v>7079.94</v>
      </c>
      <c r="J115" s="71">
        <v>0</v>
      </c>
      <c r="K115" s="71">
        <v>0</v>
      </c>
      <c r="L115" s="71">
        <v>0</v>
      </c>
      <c r="M115" s="71">
        <v>0</v>
      </c>
      <c r="N115" s="71">
        <v>0</v>
      </c>
      <c r="O115" s="71">
        <v>0</v>
      </c>
      <c r="P115" s="72">
        <v>0</v>
      </c>
      <c r="R115" s="71"/>
      <c r="S115" s="71">
        <v>0</v>
      </c>
      <c r="T115" s="15"/>
      <c r="U115" s="15"/>
      <c r="V115" s="16"/>
      <c r="W115" s="16"/>
      <c r="X115" s="16"/>
      <c r="Y115" s="15"/>
      <c r="Z115" s="15"/>
      <c r="AA115" s="15"/>
      <c r="AB115" s="15"/>
      <c r="AD115" s="21"/>
    </row>
    <row r="116" spans="1:30" ht="13.5" customHeight="1" x14ac:dyDescent="0.2">
      <c r="A116" s="87">
        <v>78</v>
      </c>
      <c r="B116" s="88" t="s">
        <v>4157</v>
      </c>
      <c r="C116" s="89" t="s">
        <v>4158</v>
      </c>
      <c r="D116" s="89" t="s">
        <v>98</v>
      </c>
      <c r="E116" s="90">
        <v>0</v>
      </c>
      <c r="F116" s="90">
        <v>4</v>
      </c>
      <c r="G116" s="91">
        <v>212.76</v>
      </c>
      <c r="H116" s="91"/>
      <c r="I116" s="91">
        <v>851.04</v>
      </c>
      <c r="J116" s="91">
        <v>0</v>
      </c>
      <c r="K116" s="91">
        <v>0</v>
      </c>
      <c r="L116" s="91">
        <v>0</v>
      </c>
      <c r="M116" s="91">
        <v>0</v>
      </c>
      <c r="N116" s="91">
        <v>0</v>
      </c>
      <c r="O116" s="91">
        <v>0</v>
      </c>
      <c r="P116" s="92">
        <v>0</v>
      </c>
      <c r="R116" s="91"/>
      <c r="S116" s="91">
        <v>0</v>
      </c>
      <c r="T116" s="15"/>
      <c r="U116" s="15"/>
      <c r="V116" s="16"/>
      <c r="W116" s="16"/>
      <c r="X116" s="16"/>
      <c r="Y116" s="15"/>
      <c r="Z116" s="15"/>
      <c r="AA116" s="15"/>
      <c r="AB116" s="15"/>
      <c r="AD116" s="21"/>
    </row>
    <row r="117" spans="1:30" ht="13.5" customHeight="1" x14ac:dyDescent="0.2">
      <c r="A117" s="87">
        <v>79</v>
      </c>
      <c r="B117" s="88" t="s">
        <v>4159</v>
      </c>
      <c r="C117" s="89" t="s">
        <v>4160</v>
      </c>
      <c r="D117" s="89" t="s">
        <v>98</v>
      </c>
      <c r="E117" s="90">
        <v>0</v>
      </c>
      <c r="F117" s="90">
        <v>62.75</v>
      </c>
      <c r="G117" s="91">
        <v>55.66</v>
      </c>
      <c r="H117" s="91"/>
      <c r="I117" s="91">
        <v>3492.67</v>
      </c>
      <c r="J117" s="91">
        <v>0</v>
      </c>
      <c r="K117" s="91">
        <v>0</v>
      </c>
      <c r="L117" s="91">
        <v>0</v>
      </c>
      <c r="M117" s="91">
        <v>0</v>
      </c>
      <c r="N117" s="91">
        <v>0</v>
      </c>
      <c r="O117" s="91">
        <v>0</v>
      </c>
      <c r="P117" s="92">
        <v>0</v>
      </c>
      <c r="R117" s="91"/>
      <c r="S117" s="91">
        <v>0</v>
      </c>
      <c r="T117" s="15"/>
      <c r="U117" s="15"/>
      <c r="V117" s="16"/>
      <c r="W117" s="16"/>
      <c r="X117" s="16"/>
      <c r="Y117" s="15"/>
      <c r="Z117" s="15"/>
      <c r="AA117" s="15"/>
      <c r="AB117" s="15"/>
      <c r="AD117" s="21"/>
    </row>
    <row r="118" spans="1:30" ht="24" customHeight="1" x14ac:dyDescent="0.2">
      <c r="A118" s="87">
        <v>80</v>
      </c>
      <c r="B118" s="88" t="s">
        <v>4161</v>
      </c>
      <c r="C118" s="89" t="s">
        <v>4162</v>
      </c>
      <c r="D118" s="89" t="s">
        <v>38</v>
      </c>
      <c r="E118" s="90">
        <v>0</v>
      </c>
      <c r="F118" s="90">
        <v>210</v>
      </c>
      <c r="G118" s="91">
        <v>67.06</v>
      </c>
      <c r="H118" s="91"/>
      <c r="I118" s="91">
        <v>14082.6</v>
      </c>
      <c r="J118" s="91">
        <v>0</v>
      </c>
      <c r="K118" s="91">
        <v>0</v>
      </c>
      <c r="L118" s="91">
        <v>0</v>
      </c>
      <c r="M118" s="91">
        <v>0</v>
      </c>
      <c r="N118" s="91">
        <v>0</v>
      </c>
      <c r="O118" s="91">
        <v>0</v>
      </c>
      <c r="P118" s="92">
        <v>0</v>
      </c>
      <c r="R118" s="91"/>
      <c r="S118" s="91">
        <v>0</v>
      </c>
      <c r="T118" s="15"/>
      <c r="U118" s="15"/>
      <c r="V118" s="16"/>
      <c r="W118" s="16"/>
      <c r="X118" s="16"/>
      <c r="Y118" s="15"/>
      <c r="Z118" s="15"/>
      <c r="AA118" s="15"/>
      <c r="AB118" s="15"/>
      <c r="AD118" s="21"/>
    </row>
    <row r="119" spans="1:30" ht="13.5" customHeight="1" x14ac:dyDescent="0.2">
      <c r="A119" s="87">
        <v>81</v>
      </c>
      <c r="B119" s="88" t="s">
        <v>4163</v>
      </c>
      <c r="C119" s="89" t="s">
        <v>4164</v>
      </c>
      <c r="D119" s="89" t="s">
        <v>44</v>
      </c>
      <c r="E119" s="90">
        <v>0</v>
      </c>
      <c r="F119" s="90">
        <v>875</v>
      </c>
      <c r="G119" s="91">
        <v>5.35</v>
      </c>
      <c r="H119" s="91"/>
      <c r="I119" s="91">
        <v>4681.25</v>
      </c>
      <c r="J119" s="91">
        <v>0</v>
      </c>
      <c r="K119" s="91">
        <v>0</v>
      </c>
      <c r="L119" s="91">
        <v>0</v>
      </c>
      <c r="M119" s="91">
        <v>0</v>
      </c>
      <c r="N119" s="91">
        <v>0</v>
      </c>
      <c r="O119" s="91">
        <v>0</v>
      </c>
      <c r="P119" s="92">
        <v>0</v>
      </c>
      <c r="R119" s="91"/>
      <c r="S119" s="91">
        <v>0</v>
      </c>
      <c r="T119" s="15"/>
      <c r="U119" s="15"/>
      <c r="V119" s="16"/>
      <c r="W119" s="16"/>
      <c r="X119" s="16"/>
      <c r="Y119" s="15"/>
      <c r="Z119" s="15"/>
      <c r="AA119" s="15"/>
      <c r="AB119" s="15"/>
      <c r="AD119" s="21"/>
    </row>
    <row r="120" spans="1:30" ht="24" customHeight="1" thickBot="1" x14ac:dyDescent="0.25">
      <c r="A120" s="73">
        <v>82</v>
      </c>
      <c r="B120" s="74" t="s">
        <v>4165</v>
      </c>
      <c r="C120" s="75" t="s">
        <v>4166</v>
      </c>
      <c r="D120" s="75" t="s">
        <v>92</v>
      </c>
      <c r="E120" s="76">
        <v>0</v>
      </c>
      <c r="F120" s="76">
        <v>24.51</v>
      </c>
      <c r="G120" s="77">
        <v>126.51</v>
      </c>
      <c r="H120" s="77"/>
      <c r="I120" s="77">
        <v>3100.76</v>
      </c>
      <c r="J120" s="77">
        <v>0</v>
      </c>
      <c r="K120" s="77">
        <v>0</v>
      </c>
      <c r="L120" s="77">
        <v>0</v>
      </c>
      <c r="M120" s="77">
        <v>0</v>
      </c>
      <c r="N120" s="77">
        <v>0</v>
      </c>
      <c r="O120" s="77">
        <v>0</v>
      </c>
      <c r="P120" s="78">
        <v>0</v>
      </c>
      <c r="R120" s="77"/>
      <c r="S120" s="77">
        <v>0</v>
      </c>
      <c r="T120" s="15"/>
      <c r="U120" s="15"/>
      <c r="V120" s="16"/>
      <c r="W120" s="16"/>
      <c r="X120" s="16"/>
      <c r="Y120" s="15"/>
      <c r="Z120" s="15"/>
      <c r="AA120" s="15"/>
      <c r="AB120" s="15"/>
      <c r="AD120" s="21"/>
    </row>
    <row r="121" spans="1:30" x14ac:dyDescent="0.2">
      <c r="A121" s="63"/>
      <c r="B121" s="64">
        <v>8211321</v>
      </c>
      <c r="C121" s="65" t="s">
        <v>188</v>
      </c>
      <c r="D121" s="65" t="s">
        <v>92</v>
      </c>
      <c r="E121" s="66"/>
      <c r="F121" s="66">
        <f>F120</f>
        <v>24.51</v>
      </c>
      <c r="G121" s="1">
        <v>45.7</v>
      </c>
      <c r="H121" s="1">
        <v>45.7</v>
      </c>
      <c r="I121" s="1">
        <v>28.791</v>
      </c>
      <c r="J121" s="1">
        <v>28.791</v>
      </c>
      <c r="K121" s="1"/>
      <c r="L121" s="1"/>
      <c r="M121" s="1"/>
      <c r="N121" s="1"/>
      <c r="O121" s="1"/>
      <c r="P121" s="1"/>
      <c r="R121" s="1">
        <v>52.8</v>
      </c>
      <c r="S121" s="1"/>
      <c r="T121" s="15">
        <f t="shared" ref="T121" si="62">R121/H121</f>
        <v>1.1553610503282274</v>
      </c>
      <c r="U121" s="15">
        <f t="shared" ref="U121" si="63">T121-AB121</f>
        <v>1.1297090387893942</v>
      </c>
      <c r="V121" s="16">
        <f t="shared" ref="V121" si="64">G121*U121</f>
        <v>51.627703072675317</v>
      </c>
      <c r="W121" s="16">
        <f t="shared" ref="W121" si="65">V121-G121</f>
        <v>5.9277030726753139</v>
      </c>
      <c r="X121" s="16">
        <f t="shared" ref="X121" si="66">F121*W121</f>
        <v>145.28800231127195</v>
      </c>
      <c r="Y121" s="15">
        <f t="shared" ref="Y121" si="67">104.584835545197%-100%</f>
        <v>4.5848355451969969E-2</v>
      </c>
      <c r="Z121" s="15">
        <f t="shared" ref="Z121" si="68">101.199262415129%-100%</f>
        <v>1.1992624151289988E-2</v>
      </c>
      <c r="AA121" s="15">
        <f t="shared" ref="AA121" si="69">101.911505501324%-100%</f>
        <v>1.9115055013239957E-2</v>
      </c>
      <c r="AB121" s="15">
        <f t="shared" ref="AB121" si="70">AVERAGE(Y121:AA121)</f>
        <v>2.5652011538833303E-2</v>
      </c>
      <c r="AC121" s="17" t="s">
        <v>4956</v>
      </c>
      <c r="AD121" s="21"/>
    </row>
    <row r="122" spans="1:30" ht="28.5" customHeight="1" x14ac:dyDescent="0.3">
      <c r="A122" s="58"/>
      <c r="B122" s="59" t="s">
        <v>4167</v>
      </c>
      <c r="C122" s="60" t="s">
        <v>4168</v>
      </c>
      <c r="D122" s="60"/>
      <c r="E122" s="61"/>
      <c r="F122" s="61"/>
      <c r="G122" s="62"/>
      <c r="H122" s="62"/>
      <c r="I122" s="62">
        <v>160538.96</v>
      </c>
      <c r="J122" s="62">
        <v>0</v>
      </c>
      <c r="K122" s="62">
        <v>0</v>
      </c>
      <c r="L122" s="62">
        <v>0</v>
      </c>
      <c r="M122" s="62">
        <v>0</v>
      </c>
      <c r="N122" s="62">
        <v>0</v>
      </c>
      <c r="O122" s="62">
        <v>0</v>
      </c>
      <c r="P122" s="62">
        <v>0</v>
      </c>
      <c r="R122" s="62"/>
      <c r="S122" s="62">
        <v>0</v>
      </c>
      <c r="T122" s="15"/>
      <c r="U122" s="15"/>
      <c r="V122" s="16"/>
      <c r="W122" s="16"/>
      <c r="X122" s="16"/>
      <c r="Y122" s="15"/>
      <c r="Z122" s="15"/>
      <c r="AA122" s="15"/>
      <c r="AB122" s="15"/>
      <c r="AD122" s="21"/>
    </row>
    <row r="123" spans="1:30" ht="28.5" customHeight="1" thickBot="1" x14ac:dyDescent="0.35">
      <c r="A123" s="138"/>
      <c r="B123" s="139" t="s">
        <v>4169</v>
      </c>
      <c r="C123" s="140" t="s">
        <v>4170</v>
      </c>
      <c r="D123" s="140"/>
      <c r="E123" s="141"/>
      <c r="F123" s="141"/>
      <c r="G123" s="142"/>
      <c r="H123" s="142"/>
      <c r="I123" s="142">
        <v>10361.450000000001</v>
      </c>
      <c r="J123" s="142">
        <v>0</v>
      </c>
      <c r="K123" s="142">
        <v>0</v>
      </c>
      <c r="L123" s="142">
        <v>0</v>
      </c>
      <c r="M123" s="142">
        <v>0</v>
      </c>
      <c r="N123" s="142">
        <v>0</v>
      </c>
      <c r="O123" s="142">
        <v>0</v>
      </c>
      <c r="P123" s="142">
        <v>0</v>
      </c>
      <c r="R123" s="142"/>
      <c r="S123" s="142">
        <v>0</v>
      </c>
      <c r="T123" s="15"/>
      <c r="U123" s="15"/>
      <c r="V123" s="16"/>
      <c r="W123" s="16"/>
      <c r="X123" s="16"/>
      <c r="Y123" s="15"/>
      <c r="Z123" s="15"/>
      <c r="AA123" s="15"/>
      <c r="AB123" s="15"/>
      <c r="AD123" s="21"/>
    </row>
    <row r="124" spans="1:30" ht="24" customHeight="1" x14ac:dyDescent="0.2">
      <c r="A124" s="67">
        <v>83</v>
      </c>
      <c r="B124" s="68" t="s">
        <v>109</v>
      </c>
      <c r="C124" s="69" t="s">
        <v>4171</v>
      </c>
      <c r="D124" s="69" t="s">
        <v>44</v>
      </c>
      <c r="E124" s="70">
        <v>0</v>
      </c>
      <c r="F124" s="70">
        <v>6</v>
      </c>
      <c r="G124" s="71">
        <v>652.1</v>
      </c>
      <c r="H124" s="71"/>
      <c r="I124" s="71">
        <v>3912.6</v>
      </c>
      <c r="J124" s="71">
        <v>0</v>
      </c>
      <c r="K124" s="71">
        <v>0</v>
      </c>
      <c r="L124" s="71">
        <v>0</v>
      </c>
      <c r="M124" s="71">
        <v>0</v>
      </c>
      <c r="N124" s="71">
        <v>0</v>
      </c>
      <c r="O124" s="71">
        <v>0</v>
      </c>
      <c r="P124" s="72">
        <v>0</v>
      </c>
      <c r="R124" s="71"/>
      <c r="S124" s="71">
        <v>0</v>
      </c>
      <c r="T124" s="15"/>
      <c r="U124" s="15"/>
      <c r="V124" s="16"/>
      <c r="W124" s="16"/>
      <c r="X124" s="16"/>
      <c r="Y124" s="15"/>
      <c r="Z124" s="15"/>
      <c r="AA124" s="15"/>
      <c r="AB124" s="15"/>
      <c r="AD124" s="21"/>
    </row>
    <row r="125" spans="1:30" ht="13.5" customHeight="1" x14ac:dyDescent="0.2">
      <c r="A125" s="87">
        <v>84</v>
      </c>
      <c r="B125" s="88" t="s">
        <v>111</v>
      </c>
      <c r="C125" s="89" t="s">
        <v>4172</v>
      </c>
      <c r="D125" s="89" t="s">
        <v>44</v>
      </c>
      <c r="E125" s="90">
        <v>0</v>
      </c>
      <c r="F125" s="90">
        <v>6</v>
      </c>
      <c r="G125" s="91">
        <v>210.46</v>
      </c>
      <c r="H125" s="91"/>
      <c r="I125" s="91">
        <v>1262.76</v>
      </c>
      <c r="J125" s="91">
        <v>0</v>
      </c>
      <c r="K125" s="91">
        <v>0</v>
      </c>
      <c r="L125" s="91">
        <v>0</v>
      </c>
      <c r="M125" s="91">
        <v>0</v>
      </c>
      <c r="N125" s="91">
        <v>0</v>
      </c>
      <c r="O125" s="91">
        <v>0</v>
      </c>
      <c r="P125" s="92">
        <v>0</v>
      </c>
      <c r="R125" s="91"/>
      <c r="S125" s="91">
        <v>0</v>
      </c>
      <c r="T125" s="15"/>
      <c r="U125" s="15"/>
      <c r="V125" s="16"/>
      <c r="W125" s="16"/>
      <c r="X125" s="16"/>
      <c r="Y125" s="15"/>
      <c r="Z125" s="15"/>
      <c r="AA125" s="15"/>
      <c r="AB125" s="15"/>
      <c r="AD125" s="21"/>
    </row>
    <row r="126" spans="1:30" ht="13.5" customHeight="1" x14ac:dyDescent="0.2">
      <c r="A126" s="87">
        <v>85</v>
      </c>
      <c r="B126" s="88" t="s">
        <v>113</v>
      </c>
      <c r="C126" s="89" t="s">
        <v>4173</v>
      </c>
      <c r="D126" s="89" t="s">
        <v>92</v>
      </c>
      <c r="E126" s="90">
        <v>0</v>
      </c>
      <c r="F126" s="90">
        <v>3.84</v>
      </c>
      <c r="G126" s="91">
        <v>668.2</v>
      </c>
      <c r="H126" s="91"/>
      <c r="I126" s="91">
        <v>2565.89</v>
      </c>
      <c r="J126" s="91">
        <v>0</v>
      </c>
      <c r="K126" s="91">
        <v>0</v>
      </c>
      <c r="L126" s="91">
        <v>0</v>
      </c>
      <c r="M126" s="91">
        <v>0</v>
      </c>
      <c r="N126" s="91">
        <v>0</v>
      </c>
      <c r="O126" s="91">
        <v>0</v>
      </c>
      <c r="P126" s="92">
        <v>0</v>
      </c>
      <c r="R126" s="91"/>
      <c r="S126" s="91">
        <v>0</v>
      </c>
      <c r="T126" s="15"/>
      <c r="U126" s="15"/>
      <c r="V126" s="16"/>
      <c r="W126" s="16"/>
      <c r="X126" s="16"/>
      <c r="Y126" s="15"/>
      <c r="Z126" s="15"/>
      <c r="AA126" s="15"/>
      <c r="AB126" s="15"/>
      <c r="AD126" s="21"/>
    </row>
    <row r="127" spans="1:30" x14ac:dyDescent="0.2">
      <c r="A127" s="63"/>
      <c r="B127" s="64">
        <v>8211321</v>
      </c>
      <c r="C127" s="65" t="s">
        <v>188</v>
      </c>
      <c r="D127" s="65" t="s">
        <v>92</v>
      </c>
      <c r="E127" s="66"/>
      <c r="F127" s="66">
        <f>F126</f>
        <v>3.84</v>
      </c>
      <c r="G127" s="1">
        <v>45.7</v>
      </c>
      <c r="H127" s="1">
        <v>45.7</v>
      </c>
      <c r="I127" s="1">
        <v>28.791</v>
      </c>
      <c r="J127" s="1">
        <v>28.791</v>
      </c>
      <c r="K127" s="1"/>
      <c r="L127" s="1"/>
      <c r="M127" s="1"/>
      <c r="N127" s="1"/>
      <c r="O127" s="1"/>
      <c r="P127" s="1"/>
      <c r="R127" s="1">
        <v>52.8</v>
      </c>
      <c r="S127" s="1"/>
      <c r="T127" s="15">
        <f t="shared" ref="T127" si="71">R127/H127</f>
        <v>1.1553610503282274</v>
      </c>
      <c r="U127" s="15">
        <f t="shared" ref="U127" si="72">T127-AB127</f>
        <v>1.1297090387893942</v>
      </c>
      <c r="V127" s="16">
        <f t="shared" ref="V127" si="73">G127*U127</f>
        <v>51.627703072675317</v>
      </c>
      <c r="W127" s="16">
        <f t="shared" ref="W127" si="74">V127-G127</f>
        <v>5.9277030726753139</v>
      </c>
      <c r="X127" s="16">
        <f t="shared" ref="X127" si="75">F127*W127</f>
        <v>22.762379799073205</v>
      </c>
      <c r="Y127" s="15">
        <f t="shared" ref="Y127" si="76">104.584835545197%-100%</f>
        <v>4.5848355451969969E-2</v>
      </c>
      <c r="Z127" s="15">
        <f t="shared" ref="Z127" si="77">101.199262415129%-100%</f>
        <v>1.1992624151289988E-2</v>
      </c>
      <c r="AA127" s="15">
        <f t="shared" ref="AA127" si="78">101.911505501324%-100%</f>
        <v>1.9115055013239957E-2</v>
      </c>
      <c r="AB127" s="15">
        <f t="shared" ref="AB127" si="79">AVERAGE(Y127:AA127)</f>
        <v>2.5652011538833303E-2</v>
      </c>
      <c r="AC127" s="17" t="s">
        <v>4956</v>
      </c>
      <c r="AD127" s="21"/>
    </row>
    <row r="128" spans="1:30" ht="13.5" customHeight="1" x14ac:dyDescent="0.2">
      <c r="A128" s="87">
        <v>86</v>
      </c>
      <c r="B128" s="88" t="s">
        <v>115</v>
      </c>
      <c r="C128" s="89" t="s">
        <v>4174</v>
      </c>
      <c r="D128" s="89" t="s">
        <v>44</v>
      </c>
      <c r="E128" s="90">
        <v>0</v>
      </c>
      <c r="F128" s="90">
        <v>18</v>
      </c>
      <c r="G128" s="91">
        <v>94.08</v>
      </c>
      <c r="H128" s="91"/>
      <c r="I128" s="91">
        <v>1693.44</v>
      </c>
      <c r="J128" s="91">
        <v>0</v>
      </c>
      <c r="K128" s="91">
        <v>0</v>
      </c>
      <c r="L128" s="91">
        <v>0</v>
      </c>
      <c r="M128" s="91">
        <v>0</v>
      </c>
      <c r="N128" s="91">
        <v>0</v>
      </c>
      <c r="O128" s="91">
        <v>0</v>
      </c>
      <c r="P128" s="92">
        <v>0</v>
      </c>
      <c r="R128" s="91"/>
      <c r="S128" s="91">
        <v>0</v>
      </c>
      <c r="T128" s="15"/>
      <c r="U128" s="15"/>
      <c r="V128" s="16"/>
      <c r="W128" s="16"/>
      <c r="X128" s="16"/>
      <c r="Y128" s="15"/>
      <c r="Z128" s="15"/>
      <c r="AA128" s="15"/>
      <c r="AB128" s="15"/>
      <c r="AD128" s="21"/>
    </row>
    <row r="129" spans="1:30" ht="13.5" customHeight="1" thickBot="1" x14ac:dyDescent="0.25">
      <c r="A129" s="73">
        <v>87</v>
      </c>
      <c r="B129" s="74" t="s">
        <v>4175</v>
      </c>
      <c r="C129" s="75" t="s">
        <v>4176</v>
      </c>
      <c r="D129" s="75" t="s">
        <v>38</v>
      </c>
      <c r="E129" s="76">
        <v>0</v>
      </c>
      <c r="F129" s="76">
        <v>6</v>
      </c>
      <c r="G129" s="77">
        <v>154.46</v>
      </c>
      <c r="H129" s="77"/>
      <c r="I129" s="77">
        <v>926.76</v>
      </c>
      <c r="J129" s="77">
        <v>0</v>
      </c>
      <c r="K129" s="77">
        <v>0</v>
      </c>
      <c r="L129" s="77">
        <v>0</v>
      </c>
      <c r="M129" s="77">
        <v>0</v>
      </c>
      <c r="N129" s="77">
        <v>0</v>
      </c>
      <c r="O129" s="77">
        <v>0</v>
      </c>
      <c r="P129" s="78">
        <v>0</v>
      </c>
      <c r="R129" s="77"/>
      <c r="S129" s="77">
        <v>0</v>
      </c>
      <c r="T129" s="15"/>
      <c r="U129" s="15"/>
      <c r="V129" s="16"/>
      <c r="W129" s="16"/>
      <c r="X129" s="16"/>
      <c r="Y129" s="15"/>
      <c r="Z129" s="15"/>
      <c r="AA129" s="15"/>
      <c r="AB129" s="15"/>
      <c r="AD129" s="21"/>
    </row>
    <row r="130" spans="1:30" ht="28.5" customHeight="1" thickBot="1" x14ac:dyDescent="0.35">
      <c r="A130" s="138"/>
      <c r="B130" s="139" t="s">
        <v>4177</v>
      </c>
      <c r="C130" s="140" t="s">
        <v>4178</v>
      </c>
      <c r="D130" s="140"/>
      <c r="E130" s="141"/>
      <c r="F130" s="141"/>
      <c r="G130" s="142"/>
      <c r="H130" s="142"/>
      <c r="I130" s="142">
        <v>136719.88</v>
      </c>
      <c r="J130" s="142">
        <v>0</v>
      </c>
      <c r="K130" s="142">
        <v>0</v>
      </c>
      <c r="L130" s="142">
        <v>0</v>
      </c>
      <c r="M130" s="142">
        <v>0</v>
      </c>
      <c r="N130" s="142">
        <v>0</v>
      </c>
      <c r="O130" s="142">
        <v>0</v>
      </c>
      <c r="P130" s="142">
        <v>0</v>
      </c>
      <c r="R130" s="142"/>
      <c r="S130" s="142">
        <v>0</v>
      </c>
      <c r="T130" s="15"/>
      <c r="U130" s="15"/>
      <c r="V130" s="16"/>
      <c r="W130" s="16"/>
      <c r="X130" s="16"/>
      <c r="Y130" s="15"/>
      <c r="Z130" s="15"/>
      <c r="AA130" s="15"/>
      <c r="AB130" s="15"/>
      <c r="AD130" s="21"/>
    </row>
    <row r="131" spans="1:30" ht="13.5" customHeight="1" x14ac:dyDescent="0.2">
      <c r="A131" s="67">
        <v>88</v>
      </c>
      <c r="B131" s="68" t="s">
        <v>4179</v>
      </c>
      <c r="C131" s="69" t="s">
        <v>4180</v>
      </c>
      <c r="D131" s="69" t="s">
        <v>44</v>
      </c>
      <c r="E131" s="70">
        <v>0</v>
      </c>
      <c r="F131" s="70">
        <v>165</v>
      </c>
      <c r="G131" s="71">
        <v>371.48</v>
      </c>
      <c r="H131" s="71"/>
      <c r="I131" s="71">
        <v>61294.2</v>
      </c>
      <c r="J131" s="71">
        <v>0</v>
      </c>
      <c r="K131" s="71">
        <v>0</v>
      </c>
      <c r="L131" s="71">
        <v>0</v>
      </c>
      <c r="M131" s="71">
        <v>0</v>
      </c>
      <c r="N131" s="71">
        <v>0</v>
      </c>
      <c r="O131" s="71">
        <v>0</v>
      </c>
      <c r="P131" s="72">
        <v>0</v>
      </c>
      <c r="R131" s="71"/>
      <c r="S131" s="71">
        <v>0</v>
      </c>
      <c r="T131" s="15"/>
      <c r="U131" s="15"/>
      <c r="V131" s="16"/>
      <c r="W131" s="16"/>
      <c r="X131" s="16"/>
      <c r="Y131" s="15"/>
      <c r="Z131" s="15"/>
      <c r="AA131" s="15"/>
      <c r="AB131" s="15"/>
      <c r="AD131" s="21"/>
    </row>
    <row r="132" spans="1:30" ht="13.5" customHeight="1" x14ac:dyDescent="0.2">
      <c r="A132" s="87">
        <v>89</v>
      </c>
      <c r="B132" s="88" t="s">
        <v>4181</v>
      </c>
      <c r="C132" s="89" t="s">
        <v>4182</v>
      </c>
      <c r="D132" s="89" t="s">
        <v>92</v>
      </c>
      <c r="E132" s="90">
        <v>0</v>
      </c>
      <c r="F132" s="90">
        <v>45.04</v>
      </c>
      <c r="G132" s="91">
        <v>668.2</v>
      </c>
      <c r="H132" s="91"/>
      <c r="I132" s="91">
        <v>30095.73</v>
      </c>
      <c r="J132" s="91">
        <v>0</v>
      </c>
      <c r="K132" s="91">
        <v>0</v>
      </c>
      <c r="L132" s="91">
        <v>0</v>
      </c>
      <c r="M132" s="91">
        <v>0</v>
      </c>
      <c r="N132" s="91">
        <v>0</v>
      </c>
      <c r="O132" s="91">
        <v>0</v>
      </c>
      <c r="P132" s="92">
        <v>0</v>
      </c>
      <c r="R132" s="91"/>
      <c r="S132" s="91">
        <v>0</v>
      </c>
      <c r="T132" s="15"/>
      <c r="U132" s="15"/>
      <c r="V132" s="16"/>
      <c r="W132" s="16"/>
      <c r="X132" s="16"/>
      <c r="Y132" s="15"/>
      <c r="Z132" s="15"/>
      <c r="AA132" s="15"/>
      <c r="AB132" s="15"/>
      <c r="AD132" s="21"/>
    </row>
    <row r="133" spans="1:30" x14ac:dyDescent="0.2">
      <c r="A133" s="63"/>
      <c r="B133" s="64">
        <v>8211321</v>
      </c>
      <c r="C133" s="65" t="s">
        <v>188</v>
      </c>
      <c r="D133" s="65" t="s">
        <v>92</v>
      </c>
      <c r="E133" s="66"/>
      <c r="F133" s="66">
        <f>F132</f>
        <v>45.04</v>
      </c>
      <c r="G133" s="1">
        <v>45.7</v>
      </c>
      <c r="H133" s="1">
        <v>45.7</v>
      </c>
      <c r="I133" s="1">
        <v>28.791</v>
      </c>
      <c r="J133" s="1">
        <v>28.791</v>
      </c>
      <c r="K133" s="1"/>
      <c r="L133" s="1"/>
      <c r="M133" s="1"/>
      <c r="N133" s="1"/>
      <c r="O133" s="1"/>
      <c r="P133" s="1"/>
      <c r="R133" s="1">
        <v>52.8</v>
      </c>
      <c r="S133" s="1"/>
      <c r="T133" s="15">
        <f t="shared" ref="T133" si="80">R133/H133</f>
        <v>1.1553610503282274</v>
      </c>
      <c r="U133" s="15">
        <f t="shared" ref="U133" si="81">T133-AB133</f>
        <v>1.1297090387893942</v>
      </c>
      <c r="V133" s="16">
        <f t="shared" ref="V133" si="82">G133*U133</f>
        <v>51.627703072675317</v>
      </c>
      <c r="W133" s="16">
        <f t="shared" ref="W133" si="83">V133-G133</f>
        <v>5.9277030726753139</v>
      </c>
      <c r="X133" s="16">
        <f t="shared" ref="X133" si="84">F133*W133</f>
        <v>266.98374639329614</v>
      </c>
      <c r="Y133" s="15">
        <f t="shared" ref="Y133" si="85">104.584835545197%-100%</f>
        <v>4.5848355451969969E-2</v>
      </c>
      <c r="Z133" s="15">
        <f t="shared" ref="Z133" si="86">101.199262415129%-100%</f>
        <v>1.1992624151289988E-2</v>
      </c>
      <c r="AA133" s="15">
        <f t="shared" ref="AA133" si="87">101.911505501324%-100%</f>
        <v>1.9115055013239957E-2</v>
      </c>
      <c r="AB133" s="15">
        <f t="shared" ref="AB133" si="88">AVERAGE(Y133:AA133)</f>
        <v>2.5652011538833303E-2</v>
      </c>
      <c r="AC133" s="17" t="s">
        <v>4956</v>
      </c>
      <c r="AD133" s="21"/>
    </row>
    <row r="134" spans="1:30" ht="13.5" customHeight="1" x14ac:dyDescent="0.2">
      <c r="A134" s="87">
        <v>90</v>
      </c>
      <c r="B134" s="88" t="s">
        <v>4183</v>
      </c>
      <c r="C134" s="89" t="s">
        <v>4184</v>
      </c>
      <c r="D134" s="89" t="s">
        <v>38</v>
      </c>
      <c r="E134" s="90">
        <v>0</v>
      </c>
      <c r="F134" s="90">
        <v>339</v>
      </c>
      <c r="G134" s="91">
        <v>82.23</v>
      </c>
      <c r="H134" s="91"/>
      <c r="I134" s="91">
        <v>27875.97</v>
      </c>
      <c r="J134" s="91">
        <v>0</v>
      </c>
      <c r="K134" s="91">
        <v>0</v>
      </c>
      <c r="L134" s="91">
        <v>0</v>
      </c>
      <c r="M134" s="91">
        <v>0</v>
      </c>
      <c r="N134" s="91">
        <v>0</v>
      </c>
      <c r="O134" s="91">
        <v>0</v>
      </c>
      <c r="P134" s="92">
        <v>0</v>
      </c>
      <c r="R134" s="91"/>
      <c r="S134" s="91">
        <v>0</v>
      </c>
      <c r="T134" s="15"/>
      <c r="U134" s="15"/>
      <c r="V134" s="16"/>
      <c r="W134" s="16"/>
      <c r="X134" s="16"/>
      <c r="Y134" s="15"/>
      <c r="Z134" s="15"/>
      <c r="AA134" s="15"/>
      <c r="AB134" s="15"/>
      <c r="AD134" s="21"/>
    </row>
    <row r="135" spans="1:30" ht="13.5" customHeight="1" thickBot="1" x14ac:dyDescent="0.25">
      <c r="A135" s="73">
        <v>91</v>
      </c>
      <c r="B135" s="74" t="s">
        <v>4175</v>
      </c>
      <c r="C135" s="75" t="s">
        <v>4176</v>
      </c>
      <c r="D135" s="75" t="s">
        <v>38</v>
      </c>
      <c r="E135" s="76">
        <v>0</v>
      </c>
      <c r="F135" s="76">
        <v>113</v>
      </c>
      <c r="G135" s="77">
        <v>154.46</v>
      </c>
      <c r="H135" s="77"/>
      <c r="I135" s="77">
        <v>17453.98</v>
      </c>
      <c r="J135" s="77">
        <v>0</v>
      </c>
      <c r="K135" s="77">
        <v>0</v>
      </c>
      <c r="L135" s="77">
        <v>0</v>
      </c>
      <c r="M135" s="77">
        <v>0</v>
      </c>
      <c r="N135" s="77">
        <v>0</v>
      </c>
      <c r="O135" s="77">
        <v>0</v>
      </c>
      <c r="P135" s="78">
        <v>0</v>
      </c>
      <c r="R135" s="77"/>
      <c r="S135" s="77">
        <v>0</v>
      </c>
      <c r="T135" s="15"/>
      <c r="U135" s="15"/>
      <c r="V135" s="16"/>
      <c r="W135" s="16"/>
      <c r="X135" s="16"/>
      <c r="Y135" s="15"/>
      <c r="Z135" s="15"/>
      <c r="AA135" s="15"/>
      <c r="AB135" s="15"/>
      <c r="AD135" s="21"/>
    </row>
    <row r="136" spans="1:30" ht="28.5" customHeight="1" thickBot="1" x14ac:dyDescent="0.35">
      <c r="A136" s="138"/>
      <c r="B136" s="139" t="s">
        <v>4185</v>
      </c>
      <c r="C136" s="140" t="s">
        <v>4186</v>
      </c>
      <c r="D136" s="140"/>
      <c r="E136" s="141"/>
      <c r="F136" s="141"/>
      <c r="G136" s="142"/>
      <c r="H136" s="142"/>
      <c r="I136" s="142">
        <v>9271.56</v>
      </c>
      <c r="J136" s="142">
        <v>0</v>
      </c>
      <c r="K136" s="142">
        <v>0</v>
      </c>
      <c r="L136" s="142">
        <v>0</v>
      </c>
      <c r="M136" s="142">
        <v>0</v>
      </c>
      <c r="N136" s="142">
        <v>0</v>
      </c>
      <c r="O136" s="142">
        <v>0</v>
      </c>
      <c r="P136" s="142">
        <v>0</v>
      </c>
      <c r="R136" s="142"/>
      <c r="S136" s="142">
        <v>0</v>
      </c>
      <c r="T136" s="15"/>
      <c r="U136" s="15"/>
      <c r="V136" s="16"/>
      <c r="W136" s="16"/>
      <c r="X136" s="16"/>
      <c r="Y136" s="15"/>
      <c r="Z136" s="15"/>
      <c r="AA136" s="15"/>
      <c r="AB136" s="15"/>
      <c r="AD136" s="21"/>
    </row>
    <row r="137" spans="1:30" ht="13.5" customHeight="1" x14ac:dyDescent="0.2">
      <c r="A137" s="67">
        <v>92</v>
      </c>
      <c r="B137" s="68" t="s">
        <v>4187</v>
      </c>
      <c r="C137" s="69" t="s">
        <v>4180</v>
      </c>
      <c r="D137" s="69" t="s">
        <v>38</v>
      </c>
      <c r="E137" s="70">
        <v>0</v>
      </c>
      <c r="F137" s="70">
        <v>12</v>
      </c>
      <c r="G137" s="71">
        <v>371.48</v>
      </c>
      <c r="H137" s="71"/>
      <c r="I137" s="71">
        <v>4457.76</v>
      </c>
      <c r="J137" s="71">
        <v>0</v>
      </c>
      <c r="K137" s="71">
        <v>0</v>
      </c>
      <c r="L137" s="71">
        <v>0</v>
      </c>
      <c r="M137" s="71">
        <v>0</v>
      </c>
      <c r="N137" s="71">
        <v>0</v>
      </c>
      <c r="O137" s="71">
        <v>0</v>
      </c>
      <c r="P137" s="72">
        <v>0</v>
      </c>
      <c r="R137" s="71"/>
      <c r="S137" s="71">
        <v>0</v>
      </c>
      <c r="T137" s="15"/>
      <c r="U137" s="15"/>
      <c r="V137" s="16"/>
      <c r="W137" s="16"/>
      <c r="X137" s="16"/>
      <c r="Y137" s="15"/>
      <c r="Z137" s="15"/>
      <c r="AA137" s="15"/>
      <c r="AB137" s="15"/>
      <c r="AD137" s="21"/>
    </row>
    <row r="138" spans="1:30" ht="13.5" customHeight="1" x14ac:dyDescent="0.2">
      <c r="A138" s="87">
        <v>93</v>
      </c>
      <c r="B138" s="88" t="s">
        <v>4183</v>
      </c>
      <c r="C138" s="89" t="s">
        <v>4184</v>
      </c>
      <c r="D138" s="89" t="s">
        <v>38</v>
      </c>
      <c r="E138" s="90">
        <v>0</v>
      </c>
      <c r="F138" s="90">
        <v>36</v>
      </c>
      <c r="G138" s="91">
        <v>82.23</v>
      </c>
      <c r="H138" s="91"/>
      <c r="I138" s="91">
        <v>2960.28</v>
      </c>
      <c r="J138" s="91">
        <v>0</v>
      </c>
      <c r="K138" s="91">
        <v>0</v>
      </c>
      <c r="L138" s="91">
        <v>0</v>
      </c>
      <c r="M138" s="91">
        <v>0</v>
      </c>
      <c r="N138" s="91">
        <v>0</v>
      </c>
      <c r="O138" s="91">
        <v>0</v>
      </c>
      <c r="P138" s="92">
        <v>0</v>
      </c>
      <c r="R138" s="91"/>
      <c r="S138" s="91">
        <v>0</v>
      </c>
      <c r="T138" s="15"/>
      <c r="U138" s="15"/>
      <c r="V138" s="16"/>
      <c r="W138" s="16"/>
      <c r="X138" s="16"/>
      <c r="Y138" s="15"/>
      <c r="Z138" s="15"/>
      <c r="AA138" s="15"/>
      <c r="AB138" s="15"/>
      <c r="AD138" s="21"/>
    </row>
    <row r="139" spans="1:30" ht="13.5" customHeight="1" thickBot="1" x14ac:dyDescent="0.25">
      <c r="A139" s="73">
        <v>94</v>
      </c>
      <c r="B139" s="74" t="s">
        <v>4175</v>
      </c>
      <c r="C139" s="75" t="s">
        <v>4176</v>
      </c>
      <c r="D139" s="75" t="s">
        <v>38</v>
      </c>
      <c r="E139" s="76">
        <v>0</v>
      </c>
      <c r="F139" s="76">
        <v>12</v>
      </c>
      <c r="G139" s="77">
        <v>154.46</v>
      </c>
      <c r="H139" s="77"/>
      <c r="I139" s="77">
        <v>1853.52</v>
      </c>
      <c r="J139" s="77">
        <v>0</v>
      </c>
      <c r="K139" s="77">
        <v>0</v>
      </c>
      <c r="L139" s="77">
        <v>0</v>
      </c>
      <c r="M139" s="77">
        <v>0</v>
      </c>
      <c r="N139" s="77">
        <v>0</v>
      </c>
      <c r="O139" s="77">
        <v>0</v>
      </c>
      <c r="P139" s="78">
        <v>0</v>
      </c>
      <c r="R139" s="77"/>
      <c r="S139" s="77">
        <v>0</v>
      </c>
      <c r="T139" s="15"/>
      <c r="U139" s="15"/>
      <c r="V139" s="16"/>
      <c r="W139" s="16"/>
      <c r="X139" s="16"/>
      <c r="Y139" s="15"/>
      <c r="Z139" s="15"/>
      <c r="AA139" s="15"/>
      <c r="AB139" s="15"/>
      <c r="AD139" s="21"/>
    </row>
    <row r="140" spans="1:30" ht="28.5" customHeight="1" thickBot="1" x14ac:dyDescent="0.35">
      <c r="A140" s="138"/>
      <c r="B140" s="139" t="s">
        <v>4188</v>
      </c>
      <c r="C140" s="140" t="s">
        <v>4189</v>
      </c>
      <c r="D140" s="140"/>
      <c r="E140" s="141"/>
      <c r="F140" s="141"/>
      <c r="G140" s="142"/>
      <c r="H140" s="142"/>
      <c r="I140" s="142">
        <v>4186.07</v>
      </c>
      <c r="J140" s="142">
        <v>0</v>
      </c>
      <c r="K140" s="142">
        <v>0</v>
      </c>
      <c r="L140" s="142">
        <v>0</v>
      </c>
      <c r="M140" s="142">
        <v>0</v>
      </c>
      <c r="N140" s="142">
        <v>0</v>
      </c>
      <c r="O140" s="142">
        <v>0</v>
      </c>
      <c r="P140" s="142">
        <v>0</v>
      </c>
      <c r="R140" s="142"/>
      <c r="S140" s="142">
        <v>0</v>
      </c>
      <c r="T140" s="15"/>
      <c r="U140" s="15"/>
      <c r="V140" s="16"/>
      <c r="W140" s="16"/>
      <c r="X140" s="16"/>
      <c r="Y140" s="15"/>
      <c r="Z140" s="15"/>
      <c r="AA140" s="15"/>
      <c r="AB140" s="15"/>
      <c r="AD140" s="21"/>
    </row>
    <row r="141" spans="1:30" ht="24" customHeight="1" x14ac:dyDescent="0.2">
      <c r="A141" s="67">
        <v>95</v>
      </c>
      <c r="B141" s="68" t="s">
        <v>4190</v>
      </c>
      <c r="C141" s="69" t="s">
        <v>4191</v>
      </c>
      <c r="D141" s="69" t="s">
        <v>44</v>
      </c>
      <c r="E141" s="70">
        <v>0</v>
      </c>
      <c r="F141" s="70">
        <v>96</v>
      </c>
      <c r="G141" s="71">
        <v>8.51</v>
      </c>
      <c r="H141" s="71"/>
      <c r="I141" s="71">
        <v>816.96</v>
      </c>
      <c r="J141" s="71">
        <v>0</v>
      </c>
      <c r="K141" s="71">
        <v>0</v>
      </c>
      <c r="L141" s="71">
        <v>0</v>
      </c>
      <c r="M141" s="71">
        <v>0</v>
      </c>
      <c r="N141" s="71">
        <v>0</v>
      </c>
      <c r="O141" s="71">
        <v>0</v>
      </c>
      <c r="P141" s="72">
        <v>0</v>
      </c>
      <c r="R141" s="71"/>
      <c r="S141" s="71">
        <v>0</v>
      </c>
      <c r="T141" s="15"/>
      <c r="U141" s="15"/>
      <c r="V141" s="16"/>
      <c r="W141" s="16"/>
      <c r="X141" s="16"/>
      <c r="Y141" s="15"/>
      <c r="Z141" s="15"/>
      <c r="AA141" s="15"/>
      <c r="AB141" s="15"/>
      <c r="AD141" s="21"/>
    </row>
    <row r="142" spans="1:30" ht="13.5" customHeight="1" x14ac:dyDescent="0.2">
      <c r="A142" s="87">
        <v>96</v>
      </c>
      <c r="B142" s="88" t="s">
        <v>4192</v>
      </c>
      <c r="C142" s="89" t="s">
        <v>4193</v>
      </c>
      <c r="D142" s="89" t="s">
        <v>92</v>
      </c>
      <c r="E142" s="90">
        <v>0</v>
      </c>
      <c r="F142" s="90">
        <v>1.44</v>
      </c>
      <c r="G142" s="91">
        <v>668.2</v>
      </c>
      <c r="H142" s="91"/>
      <c r="I142" s="91">
        <v>962.21</v>
      </c>
      <c r="J142" s="91">
        <v>0</v>
      </c>
      <c r="K142" s="91">
        <v>0</v>
      </c>
      <c r="L142" s="91">
        <v>0</v>
      </c>
      <c r="M142" s="91">
        <v>0</v>
      </c>
      <c r="N142" s="91">
        <v>0</v>
      </c>
      <c r="O142" s="91">
        <v>0</v>
      </c>
      <c r="P142" s="92">
        <v>0</v>
      </c>
      <c r="R142" s="91"/>
      <c r="S142" s="91">
        <v>0</v>
      </c>
      <c r="T142" s="15"/>
      <c r="U142" s="15"/>
      <c r="V142" s="16"/>
      <c r="W142" s="16"/>
      <c r="X142" s="16"/>
      <c r="Y142" s="15"/>
      <c r="Z142" s="15"/>
      <c r="AA142" s="15"/>
      <c r="AB142" s="15"/>
      <c r="AD142" s="21"/>
    </row>
    <row r="143" spans="1:30" x14ac:dyDescent="0.2">
      <c r="A143" s="63"/>
      <c r="B143" s="64">
        <v>8211321</v>
      </c>
      <c r="C143" s="65" t="s">
        <v>188</v>
      </c>
      <c r="D143" s="65" t="s">
        <v>92</v>
      </c>
      <c r="E143" s="66"/>
      <c r="F143" s="66">
        <f>F142</f>
        <v>1.44</v>
      </c>
      <c r="G143" s="1">
        <v>45.7</v>
      </c>
      <c r="H143" s="1">
        <v>45.7</v>
      </c>
      <c r="I143" s="1">
        <v>28.791</v>
      </c>
      <c r="J143" s="1">
        <v>28.791</v>
      </c>
      <c r="K143" s="1"/>
      <c r="L143" s="1"/>
      <c r="M143" s="1"/>
      <c r="N143" s="1"/>
      <c r="O143" s="1"/>
      <c r="P143" s="1"/>
      <c r="R143" s="1">
        <v>52.8</v>
      </c>
      <c r="S143" s="1"/>
      <c r="T143" s="15">
        <f t="shared" ref="T143" si="89">R143/H143</f>
        <v>1.1553610503282274</v>
      </c>
      <c r="U143" s="15">
        <f t="shared" ref="U143" si="90">T143-AB143</f>
        <v>1.1297090387893942</v>
      </c>
      <c r="V143" s="16">
        <f t="shared" ref="V143" si="91">G143*U143</f>
        <v>51.627703072675317</v>
      </c>
      <c r="W143" s="16">
        <f t="shared" ref="W143" si="92">V143-G143</f>
        <v>5.9277030726753139</v>
      </c>
      <c r="X143" s="16">
        <f t="shared" ref="X143" si="93">F143*W143</f>
        <v>8.5358924246524523</v>
      </c>
      <c r="Y143" s="15">
        <f t="shared" ref="Y143" si="94">104.584835545197%-100%</f>
        <v>4.5848355451969969E-2</v>
      </c>
      <c r="Z143" s="15">
        <f t="shared" ref="Z143" si="95">101.199262415129%-100%</f>
        <v>1.1992624151289988E-2</v>
      </c>
      <c r="AA143" s="15">
        <f t="shared" ref="AA143" si="96">101.911505501324%-100%</f>
        <v>1.9115055013239957E-2</v>
      </c>
      <c r="AB143" s="15">
        <f t="shared" ref="AB143" si="97">AVERAGE(Y143:AA143)</f>
        <v>2.5652011538833303E-2</v>
      </c>
      <c r="AC143" s="17" t="s">
        <v>4956</v>
      </c>
      <c r="AD143" s="21"/>
    </row>
    <row r="144" spans="1:30" ht="13.5" customHeight="1" x14ac:dyDescent="0.2">
      <c r="A144" s="87">
        <v>97</v>
      </c>
      <c r="B144" s="88" t="s">
        <v>4183</v>
      </c>
      <c r="C144" s="89" t="s">
        <v>4184</v>
      </c>
      <c r="D144" s="89" t="s">
        <v>38</v>
      </c>
      <c r="E144" s="90">
        <v>0</v>
      </c>
      <c r="F144" s="90">
        <v>18</v>
      </c>
      <c r="G144" s="91">
        <v>82.23</v>
      </c>
      <c r="H144" s="91"/>
      <c r="I144" s="91">
        <v>1480.14</v>
      </c>
      <c r="J144" s="91">
        <v>0</v>
      </c>
      <c r="K144" s="91">
        <v>0</v>
      </c>
      <c r="L144" s="91">
        <v>0</v>
      </c>
      <c r="M144" s="91">
        <v>0</v>
      </c>
      <c r="N144" s="91">
        <v>0</v>
      </c>
      <c r="O144" s="91">
        <v>0</v>
      </c>
      <c r="P144" s="92">
        <v>0</v>
      </c>
      <c r="R144" s="91"/>
      <c r="S144" s="91">
        <v>0</v>
      </c>
      <c r="T144" s="15"/>
      <c r="U144" s="15"/>
      <c r="V144" s="16"/>
      <c r="W144" s="16"/>
      <c r="X144" s="16"/>
      <c r="Y144" s="15"/>
      <c r="Z144" s="15"/>
      <c r="AA144" s="15"/>
      <c r="AB144" s="15"/>
      <c r="AD144" s="21"/>
    </row>
    <row r="145" spans="1:30" ht="13.5" customHeight="1" thickBot="1" x14ac:dyDescent="0.25">
      <c r="A145" s="73">
        <v>98</v>
      </c>
      <c r="B145" s="74" t="s">
        <v>4175</v>
      </c>
      <c r="C145" s="75" t="s">
        <v>4176</v>
      </c>
      <c r="D145" s="75" t="s">
        <v>38</v>
      </c>
      <c r="E145" s="76">
        <v>0</v>
      </c>
      <c r="F145" s="76">
        <v>6</v>
      </c>
      <c r="G145" s="77">
        <v>154.46</v>
      </c>
      <c r="H145" s="77"/>
      <c r="I145" s="77">
        <v>926.76</v>
      </c>
      <c r="J145" s="77">
        <v>0</v>
      </c>
      <c r="K145" s="77">
        <v>0</v>
      </c>
      <c r="L145" s="77">
        <v>0</v>
      </c>
      <c r="M145" s="77">
        <v>0</v>
      </c>
      <c r="N145" s="77">
        <v>0</v>
      </c>
      <c r="O145" s="77">
        <v>0</v>
      </c>
      <c r="P145" s="78">
        <v>0</v>
      </c>
      <c r="R145" s="77"/>
      <c r="S145" s="77">
        <v>0</v>
      </c>
      <c r="T145" s="15"/>
      <c r="U145" s="15"/>
      <c r="V145" s="16"/>
      <c r="W145" s="16"/>
      <c r="X145" s="16"/>
      <c r="Y145" s="15"/>
      <c r="Z145" s="15"/>
      <c r="AA145" s="15"/>
      <c r="AB145" s="15"/>
      <c r="AD145" s="21"/>
    </row>
    <row r="146" spans="1:30" ht="28.5" customHeight="1" x14ac:dyDescent="0.3">
      <c r="A146" s="58"/>
      <c r="B146" s="59" t="s">
        <v>4194</v>
      </c>
      <c r="C146" s="60" t="s">
        <v>4195</v>
      </c>
      <c r="D146" s="60"/>
      <c r="E146" s="61"/>
      <c r="F146" s="61"/>
      <c r="G146" s="62"/>
      <c r="H146" s="62"/>
      <c r="I146" s="62">
        <v>164650.76</v>
      </c>
      <c r="J146" s="62">
        <v>0</v>
      </c>
      <c r="K146" s="62">
        <v>0</v>
      </c>
      <c r="L146" s="62">
        <v>0</v>
      </c>
      <c r="M146" s="62">
        <v>0</v>
      </c>
      <c r="N146" s="62">
        <v>0</v>
      </c>
      <c r="O146" s="62">
        <v>0</v>
      </c>
      <c r="P146" s="62">
        <v>0</v>
      </c>
      <c r="R146" s="62"/>
      <c r="S146" s="62">
        <v>0</v>
      </c>
      <c r="T146" s="15"/>
      <c r="U146" s="15"/>
      <c r="V146" s="16"/>
      <c r="W146" s="16"/>
      <c r="X146" s="16"/>
      <c r="Y146" s="15"/>
      <c r="Z146" s="15"/>
      <c r="AA146" s="15"/>
      <c r="AB146" s="15"/>
      <c r="AD146" s="21"/>
    </row>
    <row r="147" spans="1:30" ht="28.5" customHeight="1" thickBot="1" x14ac:dyDescent="0.35">
      <c r="A147" s="138"/>
      <c r="B147" s="139" t="s">
        <v>4169</v>
      </c>
      <c r="C147" s="140" t="s">
        <v>4170</v>
      </c>
      <c r="D147" s="140"/>
      <c r="E147" s="141"/>
      <c r="F147" s="141"/>
      <c r="G147" s="142"/>
      <c r="H147" s="142"/>
      <c r="I147" s="142">
        <v>10361.450000000001</v>
      </c>
      <c r="J147" s="142">
        <v>0</v>
      </c>
      <c r="K147" s="142">
        <v>0</v>
      </c>
      <c r="L147" s="142">
        <v>0</v>
      </c>
      <c r="M147" s="142">
        <v>0</v>
      </c>
      <c r="N147" s="142">
        <v>0</v>
      </c>
      <c r="O147" s="142">
        <v>0</v>
      </c>
      <c r="P147" s="142">
        <v>0</v>
      </c>
      <c r="R147" s="142"/>
      <c r="S147" s="142">
        <v>0</v>
      </c>
      <c r="T147" s="15"/>
      <c r="U147" s="15"/>
      <c r="V147" s="16"/>
      <c r="W147" s="16"/>
      <c r="X147" s="16"/>
      <c r="Y147" s="15"/>
      <c r="Z147" s="15"/>
      <c r="AA147" s="15"/>
      <c r="AB147" s="15"/>
      <c r="AD147" s="21"/>
    </row>
    <row r="148" spans="1:30" ht="24" customHeight="1" x14ac:dyDescent="0.2">
      <c r="A148" s="67">
        <v>99</v>
      </c>
      <c r="B148" s="68" t="s">
        <v>109</v>
      </c>
      <c r="C148" s="69" t="s">
        <v>4171</v>
      </c>
      <c r="D148" s="69" t="s">
        <v>44</v>
      </c>
      <c r="E148" s="70">
        <v>0</v>
      </c>
      <c r="F148" s="70">
        <v>6</v>
      </c>
      <c r="G148" s="71">
        <v>652.1</v>
      </c>
      <c r="H148" s="71"/>
      <c r="I148" s="71">
        <v>3912.6</v>
      </c>
      <c r="J148" s="71">
        <v>0</v>
      </c>
      <c r="K148" s="71">
        <v>0</v>
      </c>
      <c r="L148" s="71">
        <v>0</v>
      </c>
      <c r="M148" s="71">
        <v>0</v>
      </c>
      <c r="N148" s="71">
        <v>0</v>
      </c>
      <c r="O148" s="71">
        <v>0</v>
      </c>
      <c r="P148" s="72">
        <v>0</v>
      </c>
      <c r="R148" s="71"/>
      <c r="S148" s="71">
        <v>0</v>
      </c>
      <c r="T148" s="15"/>
      <c r="U148" s="15"/>
      <c r="V148" s="16"/>
      <c r="W148" s="16"/>
      <c r="X148" s="16"/>
      <c r="Y148" s="15"/>
      <c r="Z148" s="15"/>
      <c r="AA148" s="15"/>
      <c r="AB148" s="15"/>
      <c r="AD148" s="21"/>
    </row>
    <row r="149" spans="1:30" ht="13.5" customHeight="1" x14ac:dyDescent="0.2">
      <c r="A149" s="87">
        <v>100</v>
      </c>
      <c r="B149" s="88" t="s">
        <v>111</v>
      </c>
      <c r="C149" s="89" t="s">
        <v>4172</v>
      </c>
      <c r="D149" s="89" t="s">
        <v>44</v>
      </c>
      <c r="E149" s="90">
        <v>0</v>
      </c>
      <c r="F149" s="90">
        <v>6</v>
      </c>
      <c r="G149" s="91">
        <v>210.46</v>
      </c>
      <c r="H149" s="91"/>
      <c r="I149" s="91">
        <v>1262.76</v>
      </c>
      <c r="J149" s="91">
        <v>0</v>
      </c>
      <c r="K149" s="91">
        <v>0</v>
      </c>
      <c r="L149" s="91">
        <v>0</v>
      </c>
      <c r="M149" s="91">
        <v>0</v>
      </c>
      <c r="N149" s="91">
        <v>0</v>
      </c>
      <c r="O149" s="91">
        <v>0</v>
      </c>
      <c r="P149" s="92">
        <v>0</v>
      </c>
      <c r="R149" s="91"/>
      <c r="S149" s="91">
        <v>0</v>
      </c>
      <c r="T149" s="15"/>
      <c r="U149" s="15"/>
      <c r="V149" s="16"/>
      <c r="W149" s="16"/>
      <c r="X149" s="16"/>
      <c r="Y149" s="15"/>
      <c r="Z149" s="15"/>
      <c r="AA149" s="15"/>
      <c r="AB149" s="15"/>
      <c r="AD149" s="21"/>
    </row>
    <row r="150" spans="1:30" ht="13.5" customHeight="1" x14ac:dyDescent="0.2">
      <c r="A150" s="87">
        <v>101</v>
      </c>
      <c r="B150" s="88" t="s">
        <v>113</v>
      </c>
      <c r="C150" s="89" t="s">
        <v>4173</v>
      </c>
      <c r="D150" s="89" t="s">
        <v>92</v>
      </c>
      <c r="E150" s="90">
        <v>0</v>
      </c>
      <c r="F150" s="90">
        <v>3.84</v>
      </c>
      <c r="G150" s="91">
        <v>668.2</v>
      </c>
      <c r="H150" s="91"/>
      <c r="I150" s="91">
        <v>2565.89</v>
      </c>
      <c r="J150" s="91">
        <v>0</v>
      </c>
      <c r="K150" s="91">
        <v>0</v>
      </c>
      <c r="L150" s="91">
        <v>0</v>
      </c>
      <c r="M150" s="91">
        <v>0</v>
      </c>
      <c r="N150" s="91">
        <v>0</v>
      </c>
      <c r="O150" s="91">
        <v>0</v>
      </c>
      <c r="P150" s="92">
        <v>0</v>
      </c>
      <c r="R150" s="91"/>
      <c r="S150" s="91">
        <v>0</v>
      </c>
      <c r="T150" s="15"/>
      <c r="U150" s="15"/>
      <c r="V150" s="16"/>
      <c r="W150" s="16"/>
      <c r="X150" s="16"/>
      <c r="Y150" s="15"/>
      <c r="Z150" s="15"/>
      <c r="AA150" s="15"/>
      <c r="AB150" s="15"/>
      <c r="AD150" s="21"/>
    </row>
    <row r="151" spans="1:30" x14ac:dyDescent="0.2">
      <c r="A151" s="63"/>
      <c r="B151" s="64">
        <v>8211321</v>
      </c>
      <c r="C151" s="65" t="s">
        <v>188</v>
      </c>
      <c r="D151" s="65" t="s">
        <v>92</v>
      </c>
      <c r="E151" s="66"/>
      <c r="F151" s="66">
        <f>F150</f>
        <v>3.84</v>
      </c>
      <c r="G151" s="1">
        <v>45.7</v>
      </c>
      <c r="H151" s="1">
        <v>45.7</v>
      </c>
      <c r="I151" s="1">
        <v>28.791</v>
      </c>
      <c r="J151" s="1">
        <v>28.791</v>
      </c>
      <c r="K151" s="1"/>
      <c r="L151" s="1"/>
      <c r="M151" s="1"/>
      <c r="N151" s="1"/>
      <c r="O151" s="1"/>
      <c r="P151" s="1"/>
      <c r="R151" s="1">
        <v>52.8</v>
      </c>
      <c r="S151" s="1"/>
      <c r="T151" s="15">
        <f t="shared" ref="T151" si="98">R151/H151</f>
        <v>1.1553610503282274</v>
      </c>
      <c r="U151" s="15">
        <f t="shared" ref="U151" si="99">T151-AB151</f>
        <v>1.1297090387893942</v>
      </c>
      <c r="V151" s="16">
        <f t="shared" ref="V151" si="100">G151*U151</f>
        <v>51.627703072675317</v>
      </c>
      <c r="W151" s="16">
        <f t="shared" ref="W151" si="101">V151-G151</f>
        <v>5.9277030726753139</v>
      </c>
      <c r="X151" s="16">
        <f t="shared" ref="X151" si="102">F151*W151</f>
        <v>22.762379799073205</v>
      </c>
      <c r="Y151" s="15">
        <f t="shared" ref="Y151" si="103">104.584835545197%-100%</f>
        <v>4.5848355451969969E-2</v>
      </c>
      <c r="Z151" s="15">
        <f t="shared" ref="Z151" si="104">101.199262415129%-100%</f>
        <v>1.1992624151289988E-2</v>
      </c>
      <c r="AA151" s="15">
        <f t="shared" ref="AA151" si="105">101.911505501324%-100%</f>
        <v>1.9115055013239957E-2</v>
      </c>
      <c r="AB151" s="15">
        <f t="shared" ref="AB151" si="106">AVERAGE(Y151:AA151)</f>
        <v>2.5652011538833303E-2</v>
      </c>
      <c r="AC151" s="17" t="s">
        <v>4956</v>
      </c>
      <c r="AD151" s="21"/>
    </row>
    <row r="152" spans="1:30" ht="13.5" customHeight="1" x14ac:dyDescent="0.2">
      <c r="A152" s="87">
        <v>102</v>
      </c>
      <c r="B152" s="88" t="s">
        <v>115</v>
      </c>
      <c r="C152" s="89" t="s">
        <v>4174</v>
      </c>
      <c r="D152" s="89" t="s">
        <v>44</v>
      </c>
      <c r="E152" s="90">
        <v>0</v>
      </c>
      <c r="F152" s="90">
        <v>18</v>
      </c>
      <c r="G152" s="91">
        <v>94.08</v>
      </c>
      <c r="H152" s="91"/>
      <c r="I152" s="91">
        <v>1693.44</v>
      </c>
      <c r="J152" s="91">
        <v>0</v>
      </c>
      <c r="K152" s="91">
        <v>0</v>
      </c>
      <c r="L152" s="91">
        <v>0</v>
      </c>
      <c r="M152" s="91">
        <v>0</v>
      </c>
      <c r="N152" s="91">
        <v>0</v>
      </c>
      <c r="O152" s="91">
        <v>0</v>
      </c>
      <c r="P152" s="92">
        <v>0</v>
      </c>
      <c r="R152" s="91"/>
      <c r="S152" s="91">
        <v>0</v>
      </c>
      <c r="T152" s="15"/>
      <c r="U152" s="15"/>
      <c r="V152" s="16"/>
      <c r="W152" s="16"/>
      <c r="X152" s="16"/>
      <c r="Y152" s="15"/>
      <c r="Z152" s="15"/>
      <c r="AA152" s="15"/>
      <c r="AB152" s="15"/>
      <c r="AD152" s="21"/>
    </row>
    <row r="153" spans="1:30" ht="13.5" customHeight="1" thickBot="1" x14ac:dyDescent="0.25">
      <c r="A153" s="73">
        <v>103</v>
      </c>
      <c r="B153" s="74" t="s">
        <v>4175</v>
      </c>
      <c r="C153" s="75" t="s">
        <v>4176</v>
      </c>
      <c r="D153" s="75" t="s">
        <v>38</v>
      </c>
      <c r="E153" s="76">
        <v>0</v>
      </c>
      <c r="F153" s="76">
        <v>6</v>
      </c>
      <c r="G153" s="77">
        <v>154.46</v>
      </c>
      <c r="H153" s="77"/>
      <c r="I153" s="77">
        <v>926.76</v>
      </c>
      <c r="J153" s="77">
        <v>0</v>
      </c>
      <c r="K153" s="77">
        <v>0</v>
      </c>
      <c r="L153" s="77">
        <v>0</v>
      </c>
      <c r="M153" s="77">
        <v>0</v>
      </c>
      <c r="N153" s="77">
        <v>0</v>
      </c>
      <c r="O153" s="77">
        <v>0</v>
      </c>
      <c r="P153" s="78">
        <v>0</v>
      </c>
      <c r="R153" s="77"/>
      <c r="S153" s="77">
        <v>0</v>
      </c>
      <c r="T153" s="15"/>
      <c r="U153" s="15"/>
      <c r="V153" s="16"/>
      <c r="W153" s="16"/>
      <c r="X153" s="16"/>
      <c r="Y153" s="15"/>
      <c r="Z153" s="15"/>
      <c r="AA153" s="15"/>
      <c r="AB153" s="15"/>
      <c r="AD153" s="21"/>
    </row>
    <row r="154" spans="1:30" ht="28.5" customHeight="1" thickBot="1" x14ac:dyDescent="0.35">
      <c r="A154" s="138"/>
      <c r="B154" s="139" t="s">
        <v>4177</v>
      </c>
      <c r="C154" s="140" t="s">
        <v>4178</v>
      </c>
      <c r="D154" s="140"/>
      <c r="E154" s="141"/>
      <c r="F154" s="141"/>
      <c r="G154" s="142"/>
      <c r="H154" s="142"/>
      <c r="I154" s="142">
        <v>140618.38</v>
      </c>
      <c r="J154" s="142">
        <v>0</v>
      </c>
      <c r="K154" s="142">
        <v>0</v>
      </c>
      <c r="L154" s="142">
        <v>0</v>
      </c>
      <c r="M154" s="142">
        <v>0</v>
      </c>
      <c r="N154" s="142">
        <v>0</v>
      </c>
      <c r="O154" s="142">
        <v>0</v>
      </c>
      <c r="P154" s="142">
        <v>0</v>
      </c>
      <c r="R154" s="142"/>
      <c r="S154" s="142">
        <v>0</v>
      </c>
      <c r="T154" s="15"/>
      <c r="U154" s="15"/>
      <c r="V154" s="16"/>
      <c r="W154" s="16"/>
      <c r="X154" s="16"/>
      <c r="Y154" s="15"/>
      <c r="Z154" s="15"/>
      <c r="AA154" s="15"/>
      <c r="AB154" s="15"/>
      <c r="AD154" s="21"/>
    </row>
    <row r="155" spans="1:30" ht="13.5" customHeight="1" x14ac:dyDescent="0.2">
      <c r="A155" s="67">
        <v>104</v>
      </c>
      <c r="B155" s="68" t="s">
        <v>4179</v>
      </c>
      <c r="C155" s="69" t="s">
        <v>4180</v>
      </c>
      <c r="D155" s="69" t="s">
        <v>44</v>
      </c>
      <c r="E155" s="70">
        <v>0</v>
      </c>
      <c r="F155" s="70">
        <v>165</v>
      </c>
      <c r="G155" s="71">
        <v>371.48</v>
      </c>
      <c r="H155" s="71"/>
      <c r="I155" s="71">
        <v>61294.2</v>
      </c>
      <c r="J155" s="71">
        <v>0</v>
      </c>
      <c r="K155" s="71">
        <v>0</v>
      </c>
      <c r="L155" s="71">
        <v>0</v>
      </c>
      <c r="M155" s="71">
        <v>0</v>
      </c>
      <c r="N155" s="71">
        <v>0</v>
      </c>
      <c r="O155" s="71">
        <v>0</v>
      </c>
      <c r="P155" s="72">
        <v>0</v>
      </c>
      <c r="R155" s="71"/>
      <c r="S155" s="71">
        <v>0</v>
      </c>
      <c r="T155" s="15"/>
      <c r="U155" s="15"/>
      <c r="V155" s="16"/>
      <c r="W155" s="16"/>
      <c r="X155" s="16"/>
      <c r="Y155" s="15"/>
      <c r="Z155" s="15"/>
      <c r="AA155" s="15"/>
      <c r="AB155" s="15"/>
      <c r="AD155" s="21"/>
    </row>
    <row r="156" spans="1:30" ht="13.5" customHeight="1" x14ac:dyDescent="0.2">
      <c r="A156" s="87">
        <v>105</v>
      </c>
      <c r="B156" s="88" t="s">
        <v>4181</v>
      </c>
      <c r="C156" s="89" t="s">
        <v>4182</v>
      </c>
      <c r="D156" s="89" t="s">
        <v>92</v>
      </c>
      <c r="E156" s="90">
        <v>0</v>
      </c>
      <c r="F156" s="90">
        <v>45.04</v>
      </c>
      <c r="G156" s="91">
        <v>668.2</v>
      </c>
      <c r="H156" s="91"/>
      <c r="I156" s="91">
        <v>30095.73</v>
      </c>
      <c r="J156" s="91">
        <v>0</v>
      </c>
      <c r="K156" s="91">
        <v>0</v>
      </c>
      <c r="L156" s="91">
        <v>0</v>
      </c>
      <c r="M156" s="91">
        <v>0</v>
      </c>
      <c r="N156" s="91">
        <v>0</v>
      </c>
      <c r="O156" s="91">
        <v>0</v>
      </c>
      <c r="P156" s="92">
        <v>0</v>
      </c>
      <c r="R156" s="91"/>
      <c r="S156" s="91">
        <v>0</v>
      </c>
      <c r="T156" s="15"/>
      <c r="U156" s="15"/>
      <c r="V156" s="16"/>
      <c r="W156" s="16"/>
      <c r="X156" s="16"/>
      <c r="Y156" s="15"/>
      <c r="Z156" s="15"/>
      <c r="AA156" s="15"/>
      <c r="AB156" s="15"/>
      <c r="AD156" s="21"/>
    </row>
    <row r="157" spans="1:30" x14ac:dyDescent="0.2">
      <c r="A157" s="63"/>
      <c r="B157" s="64">
        <v>8211321</v>
      </c>
      <c r="C157" s="65" t="s">
        <v>188</v>
      </c>
      <c r="D157" s="65" t="s">
        <v>92</v>
      </c>
      <c r="E157" s="66"/>
      <c r="F157" s="66">
        <f>F156</f>
        <v>45.04</v>
      </c>
      <c r="G157" s="1">
        <v>45.7</v>
      </c>
      <c r="H157" s="1">
        <v>45.7</v>
      </c>
      <c r="I157" s="1">
        <v>28.791</v>
      </c>
      <c r="J157" s="1">
        <v>28.791</v>
      </c>
      <c r="K157" s="1"/>
      <c r="L157" s="1"/>
      <c r="M157" s="1"/>
      <c r="N157" s="1"/>
      <c r="O157" s="1"/>
      <c r="P157" s="1"/>
      <c r="R157" s="1">
        <v>52.8</v>
      </c>
      <c r="S157" s="1"/>
      <c r="T157" s="15">
        <f t="shared" ref="T157" si="107">R157/H157</f>
        <v>1.1553610503282274</v>
      </c>
      <c r="U157" s="15">
        <f t="shared" ref="U157" si="108">T157-AB157</f>
        <v>1.1297090387893942</v>
      </c>
      <c r="V157" s="16">
        <f t="shared" ref="V157" si="109">G157*U157</f>
        <v>51.627703072675317</v>
      </c>
      <c r="W157" s="16">
        <f t="shared" ref="W157" si="110">V157-G157</f>
        <v>5.9277030726753139</v>
      </c>
      <c r="X157" s="16">
        <f t="shared" ref="X157" si="111">F157*W157</f>
        <v>266.98374639329614</v>
      </c>
      <c r="Y157" s="15">
        <f t="shared" ref="Y157" si="112">104.584835545197%-100%</f>
        <v>4.5848355451969969E-2</v>
      </c>
      <c r="Z157" s="15">
        <f t="shared" ref="Z157" si="113">101.199262415129%-100%</f>
        <v>1.1992624151289988E-2</v>
      </c>
      <c r="AA157" s="15">
        <f t="shared" ref="AA157" si="114">101.911505501324%-100%</f>
        <v>1.9115055013239957E-2</v>
      </c>
      <c r="AB157" s="15">
        <f t="shared" ref="AB157" si="115">AVERAGE(Y157:AA157)</f>
        <v>2.5652011538833303E-2</v>
      </c>
      <c r="AC157" s="17" t="s">
        <v>4956</v>
      </c>
      <c r="AD157" s="21"/>
    </row>
    <row r="158" spans="1:30" ht="13.5" customHeight="1" x14ac:dyDescent="0.2">
      <c r="A158" s="87">
        <v>106</v>
      </c>
      <c r="B158" s="88" t="s">
        <v>4196</v>
      </c>
      <c r="C158" s="89" t="s">
        <v>4184</v>
      </c>
      <c r="D158" s="89" t="s">
        <v>38</v>
      </c>
      <c r="E158" s="90">
        <v>0</v>
      </c>
      <c r="F158" s="90">
        <v>339</v>
      </c>
      <c r="G158" s="91">
        <v>93.73</v>
      </c>
      <c r="H158" s="91"/>
      <c r="I158" s="91">
        <v>31774.47</v>
      </c>
      <c r="J158" s="91">
        <v>0</v>
      </c>
      <c r="K158" s="91">
        <v>0</v>
      </c>
      <c r="L158" s="91">
        <v>0</v>
      </c>
      <c r="M158" s="91">
        <v>0</v>
      </c>
      <c r="N158" s="91">
        <v>0</v>
      </c>
      <c r="O158" s="91">
        <v>0</v>
      </c>
      <c r="P158" s="92">
        <v>0</v>
      </c>
      <c r="R158" s="91"/>
      <c r="S158" s="91">
        <v>0</v>
      </c>
      <c r="T158" s="15"/>
      <c r="U158" s="15"/>
      <c r="V158" s="16"/>
      <c r="W158" s="16"/>
      <c r="X158" s="16"/>
      <c r="Y158" s="15"/>
      <c r="Z158" s="15"/>
      <c r="AA158" s="15"/>
      <c r="AB158" s="15"/>
      <c r="AD158" s="21"/>
    </row>
    <row r="159" spans="1:30" ht="13.5" customHeight="1" thickBot="1" x14ac:dyDescent="0.25">
      <c r="A159" s="73">
        <v>107</v>
      </c>
      <c r="B159" s="74" t="s">
        <v>4175</v>
      </c>
      <c r="C159" s="75" t="s">
        <v>4176</v>
      </c>
      <c r="D159" s="75" t="s">
        <v>38</v>
      </c>
      <c r="E159" s="76">
        <v>0</v>
      </c>
      <c r="F159" s="76">
        <v>113</v>
      </c>
      <c r="G159" s="77">
        <v>154.46</v>
      </c>
      <c r="H159" s="77"/>
      <c r="I159" s="77">
        <v>17453.98</v>
      </c>
      <c r="J159" s="77">
        <v>0</v>
      </c>
      <c r="K159" s="77">
        <v>0</v>
      </c>
      <c r="L159" s="77">
        <v>0</v>
      </c>
      <c r="M159" s="77">
        <v>0</v>
      </c>
      <c r="N159" s="77">
        <v>0</v>
      </c>
      <c r="O159" s="77">
        <v>0</v>
      </c>
      <c r="P159" s="78">
        <v>0</v>
      </c>
      <c r="R159" s="77"/>
      <c r="S159" s="77">
        <v>0</v>
      </c>
      <c r="T159" s="15"/>
      <c r="U159" s="15"/>
      <c r="V159" s="16"/>
      <c r="W159" s="16"/>
      <c r="X159" s="16"/>
      <c r="Y159" s="15"/>
      <c r="Z159" s="15"/>
      <c r="AA159" s="15"/>
      <c r="AB159" s="15"/>
      <c r="AD159" s="21"/>
    </row>
    <row r="160" spans="1:30" ht="28.5" customHeight="1" thickBot="1" x14ac:dyDescent="0.35">
      <c r="A160" s="138"/>
      <c r="B160" s="139" t="s">
        <v>4185</v>
      </c>
      <c r="C160" s="140" t="s">
        <v>4186</v>
      </c>
      <c r="D160" s="140"/>
      <c r="E160" s="141"/>
      <c r="F160" s="141"/>
      <c r="G160" s="142"/>
      <c r="H160" s="142"/>
      <c r="I160" s="142">
        <v>9271.56</v>
      </c>
      <c r="J160" s="142">
        <v>0</v>
      </c>
      <c r="K160" s="142">
        <v>0</v>
      </c>
      <c r="L160" s="142">
        <v>0</v>
      </c>
      <c r="M160" s="142">
        <v>0</v>
      </c>
      <c r="N160" s="142">
        <v>0</v>
      </c>
      <c r="O160" s="142">
        <v>0</v>
      </c>
      <c r="P160" s="142">
        <v>0</v>
      </c>
      <c r="R160" s="142"/>
      <c r="S160" s="142">
        <v>0</v>
      </c>
      <c r="T160" s="15"/>
      <c r="U160" s="15"/>
      <c r="V160" s="16"/>
      <c r="W160" s="16"/>
      <c r="X160" s="16"/>
      <c r="Y160" s="15"/>
      <c r="Z160" s="15"/>
      <c r="AA160" s="15"/>
      <c r="AB160" s="15"/>
      <c r="AD160" s="21"/>
    </row>
    <row r="161" spans="1:30" ht="13.5" customHeight="1" x14ac:dyDescent="0.2">
      <c r="A161" s="67">
        <v>108</v>
      </c>
      <c r="B161" s="68" t="s">
        <v>4187</v>
      </c>
      <c r="C161" s="69" t="s">
        <v>4180</v>
      </c>
      <c r="D161" s="69" t="s">
        <v>38</v>
      </c>
      <c r="E161" s="70">
        <v>0</v>
      </c>
      <c r="F161" s="70">
        <v>12</v>
      </c>
      <c r="G161" s="71">
        <v>371.48</v>
      </c>
      <c r="H161" s="71"/>
      <c r="I161" s="71">
        <v>4457.76</v>
      </c>
      <c r="J161" s="71">
        <v>0</v>
      </c>
      <c r="K161" s="71">
        <v>0</v>
      </c>
      <c r="L161" s="71">
        <v>0</v>
      </c>
      <c r="M161" s="71">
        <v>0</v>
      </c>
      <c r="N161" s="71">
        <v>0</v>
      </c>
      <c r="O161" s="71">
        <v>0</v>
      </c>
      <c r="P161" s="72">
        <v>0</v>
      </c>
      <c r="R161" s="71"/>
      <c r="S161" s="71">
        <v>0</v>
      </c>
      <c r="T161" s="15"/>
      <c r="U161" s="15"/>
      <c r="V161" s="16"/>
      <c r="W161" s="16"/>
      <c r="X161" s="16"/>
      <c r="Y161" s="15"/>
      <c r="Z161" s="15"/>
      <c r="AA161" s="15"/>
      <c r="AB161" s="15"/>
      <c r="AD161" s="21"/>
    </row>
    <row r="162" spans="1:30" ht="13.5" customHeight="1" x14ac:dyDescent="0.2">
      <c r="A162" s="87">
        <v>109</v>
      </c>
      <c r="B162" s="88" t="s">
        <v>4183</v>
      </c>
      <c r="C162" s="89" t="s">
        <v>4184</v>
      </c>
      <c r="D162" s="89" t="s">
        <v>38</v>
      </c>
      <c r="E162" s="90">
        <v>0</v>
      </c>
      <c r="F162" s="90">
        <v>36</v>
      </c>
      <c r="G162" s="91">
        <v>82.23</v>
      </c>
      <c r="H162" s="91"/>
      <c r="I162" s="91">
        <v>2960.28</v>
      </c>
      <c r="J162" s="91">
        <v>0</v>
      </c>
      <c r="K162" s="91">
        <v>0</v>
      </c>
      <c r="L162" s="91">
        <v>0</v>
      </c>
      <c r="M162" s="91">
        <v>0</v>
      </c>
      <c r="N162" s="91">
        <v>0</v>
      </c>
      <c r="O162" s="91">
        <v>0</v>
      </c>
      <c r="P162" s="92">
        <v>0</v>
      </c>
      <c r="R162" s="91"/>
      <c r="S162" s="91">
        <v>0</v>
      </c>
      <c r="T162" s="15"/>
      <c r="U162" s="15"/>
      <c r="V162" s="16"/>
      <c r="W162" s="16"/>
      <c r="X162" s="16"/>
      <c r="Y162" s="15"/>
      <c r="Z162" s="15"/>
      <c r="AA162" s="15"/>
      <c r="AB162" s="15"/>
      <c r="AD162" s="21"/>
    </row>
    <row r="163" spans="1:30" ht="13.5" customHeight="1" thickBot="1" x14ac:dyDescent="0.25">
      <c r="A163" s="73">
        <v>110</v>
      </c>
      <c r="B163" s="74" t="s">
        <v>4175</v>
      </c>
      <c r="C163" s="75" t="s">
        <v>4176</v>
      </c>
      <c r="D163" s="75" t="s">
        <v>38</v>
      </c>
      <c r="E163" s="76">
        <v>0</v>
      </c>
      <c r="F163" s="76">
        <v>12</v>
      </c>
      <c r="G163" s="77">
        <v>154.46</v>
      </c>
      <c r="H163" s="77"/>
      <c r="I163" s="77">
        <v>1853.52</v>
      </c>
      <c r="J163" s="77">
        <v>0</v>
      </c>
      <c r="K163" s="77">
        <v>0</v>
      </c>
      <c r="L163" s="77">
        <v>0</v>
      </c>
      <c r="M163" s="77">
        <v>0</v>
      </c>
      <c r="N163" s="77">
        <v>0</v>
      </c>
      <c r="O163" s="77">
        <v>0</v>
      </c>
      <c r="P163" s="78">
        <v>0</v>
      </c>
      <c r="R163" s="77"/>
      <c r="S163" s="77">
        <v>0</v>
      </c>
      <c r="T163" s="15"/>
      <c r="U163" s="15"/>
      <c r="V163" s="16"/>
      <c r="W163" s="16"/>
      <c r="X163" s="16"/>
      <c r="Y163" s="15"/>
      <c r="Z163" s="15"/>
      <c r="AA163" s="15"/>
      <c r="AB163" s="15"/>
      <c r="AD163" s="21"/>
    </row>
    <row r="164" spans="1:30" ht="28.5" customHeight="1" thickBot="1" x14ac:dyDescent="0.35">
      <c r="A164" s="138"/>
      <c r="B164" s="139" t="s">
        <v>4188</v>
      </c>
      <c r="C164" s="140" t="s">
        <v>4189</v>
      </c>
      <c r="D164" s="140"/>
      <c r="E164" s="141"/>
      <c r="F164" s="141"/>
      <c r="G164" s="142"/>
      <c r="H164" s="142"/>
      <c r="I164" s="142">
        <v>4399.37</v>
      </c>
      <c r="J164" s="142">
        <v>0</v>
      </c>
      <c r="K164" s="142">
        <v>0</v>
      </c>
      <c r="L164" s="142">
        <v>0</v>
      </c>
      <c r="M164" s="142">
        <v>0</v>
      </c>
      <c r="N164" s="142">
        <v>0</v>
      </c>
      <c r="O164" s="142">
        <v>0</v>
      </c>
      <c r="P164" s="142">
        <v>0</v>
      </c>
      <c r="R164" s="142"/>
      <c r="S164" s="142">
        <v>0</v>
      </c>
      <c r="T164" s="15"/>
      <c r="U164" s="15"/>
      <c r="V164" s="16"/>
      <c r="W164" s="16"/>
      <c r="X164" s="16"/>
      <c r="Y164" s="15"/>
      <c r="Z164" s="15"/>
      <c r="AA164" s="15"/>
      <c r="AB164" s="15"/>
      <c r="AD164" s="21"/>
    </row>
    <row r="165" spans="1:30" ht="24" customHeight="1" x14ac:dyDescent="0.2">
      <c r="A165" s="67">
        <v>111</v>
      </c>
      <c r="B165" s="68" t="s">
        <v>4190</v>
      </c>
      <c r="C165" s="69" t="s">
        <v>4191</v>
      </c>
      <c r="D165" s="69" t="s">
        <v>44</v>
      </c>
      <c r="E165" s="70">
        <v>0</v>
      </c>
      <c r="F165" s="70">
        <v>96</v>
      </c>
      <c r="G165" s="71">
        <v>8.51</v>
      </c>
      <c r="H165" s="71"/>
      <c r="I165" s="71">
        <v>816.96</v>
      </c>
      <c r="J165" s="71">
        <v>0</v>
      </c>
      <c r="K165" s="71">
        <v>0</v>
      </c>
      <c r="L165" s="71">
        <v>0</v>
      </c>
      <c r="M165" s="71">
        <v>0</v>
      </c>
      <c r="N165" s="71">
        <v>0</v>
      </c>
      <c r="O165" s="71">
        <v>0</v>
      </c>
      <c r="P165" s="72">
        <v>0</v>
      </c>
      <c r="R165" s="71"/>
      <c r="S165" s="71">
        <v>0</v>
      </c>
      <c r="T165" s="15"/>
      <c r="U165" s="15"/>
      <c r="V165" s="16"/>
      <c r="W165" s="16"/>
      <c r="X165" s="16"/>
      <c r="Y165" s="15"/>
      <c r="Z165" s="15"/>
      <c r="AA165" s="15"/>
      <c r="AB165" s="15"/>
      <c r="AD165" s="21"/>
    </row>
    <row r="166" spans="1:30" ht="13.5" customHeight="1" x14ac:dyDescent="0.2">
      <c r="A166" s="87">
        <v>112</v>
      </c>
      <c r="B166" s="88" t="s">
        <v>4192</v>
      </c>
      <c r="C166" s="89" t="s">
        <v>4193</v>
      </c>
      <c r="D166" s="89" t="s">
        <v>92</v>
      </c>
      <c r="E166" s="90">
        <v>0</v>
      </c>
      <c r="F166" s="90">
        <v>1.44</v>
      </c>
      <c r="G166" s="91">
        <v>668.2</v>
      </c>
      <c r="H166" s="91"/>
      <c r="I166" s="91">
        <v>962.21</v>
      </c>
      <c r="J166" s="91">
        <v>0</v>
      </c>
      <c r="K166" s="91">
        <v>0</v>
      </c>
      <c r="L166" s="91">
        <v>0</v>
      </c>
      <c r="M166" s="91">
        <v>0</v>
      </c>
      <c r="N166" s="91">
        <v>0</v>
      </c>
      <c r="O166" s="91">
        <v>0</v>
      </c>
      <c r="P166" s="92">
        <v>0</v>
      </c>
      <c r="R166" s="91"/>
      <c r="S166" s="91">
        <v>0</v>
      </c>
      <c r="T166" s="15"/>
      <c r="U166" s="15"/>
      <c r="V166" s="16"/>
      <c r="W166" s="16"/>
      <c r="X166" s="16"/>
      <c r="Y166" s="15"/>
      <c r="Z166" s="15"/>
      <c r="AA166" s="15"/>
      <c r="AB166" s="15"/>
      <c r="AD166" s="21"/>
    </row>
    <row r="167" spans="1:30" x14ac:dyDescent="0.2">
      <c r="A167" s="63"/>
      <c r="B167" s="64">
        <v>8211321</v>
      </c>
      <c r="C167" s="65" t="s">
        <v>188</v>
      </c>
      <c r="D167" s="65" t="s">
        <v>92</v>
      </c>
      <c r="E167" s="66"/>
      <c r="F167" s="66">
        <f>F166</f>
        <v>1.44</v>
      </c>
      <c r="G167" s="1">
        <v>45.7</v>
      </c>
      <c r="H167" s="1">
        <v>45.7</v>
      </c>
      <c r="I167" s="1">
        <v>28.791</v>
      </c>
      <c r="J167" s="1">
        <v>28.791</v>
      </c>
      <c r="K167" s="1"/>
      <c r="L167" s="1"/>
      <c r="M167" s="1"/>
      <c r="N167" s="1"/>
      <c r="O167" s="1"/>
      <c r="P167" s="1"/>
      <c r="R167" s="1">
        <v>52.8</v>
      </c>
      <c r="S167" s="1"/>
      <c r="T167" s="15">
        <f t="shared" ref="T167" si="116">R167/H167</f>
        <v>1.1553610503282274</v>
      </c>
      <c r="U167" s="15">
        <f t="shared" ref="U167" si="117">T167-AB167</f>
        <v>1.1297090387893942</v>
      </c>
      <c r="V167" s="16">
        <f t="shared" ref="V167" si="118">G167*U167</f>
        <v>51.627703072675317</v>
      </c>
      <c r="W167" s="16">
        <f t="shared" ref="W167" si="119">V167-G167</f>
        <v>5.9277030726753139</v>
      </c>
      <c r="X167" s="16">
        <f t="shared" ref="X167" si="120">F167*W167</f>
        <v>8.5358924246524523</v>
      </c>
      <c r="Y167" s="15">
        <f t="shared" ref="Y167" si="121">104.584835545197%-100%</f>
        <v>4.5848355451969969E-2</v>
      </c>
      <c r="Z167" s="15">
        <f t="shared" ref="Z167" si="122">101.199262415129%-100%</f>
        <v>1.1992624151289988E-2</v>
      </c>
      <c r="AA167" s="15">
        <f t="shared" ref="AA167" si="123">101.911505501324%-100%</f>
        <v>1.9115055013239957E-2</v>
      </c>
      <c r="AB167" s="15">
        <f t="shared" ref="AB167" si="124">AVERAGE(Y167:AA167)</f>
        <v>2.5652011538833303E-2</v>
      </c>
      <c r="AC167" s="17" t="s">
        <v>4956</v>
      </c>
      <c r="AD167" s="21"/>
    </row>
    <row r="168" spans="1:30" ht="13.5" customHeight="1" x14ac:dyDescent="0.2">
      <c r="A168" s="87">
        <v>113</v>
      </c>
      <c r="B168" s="88" t="s">
        <v>4197</v>
      </c>
      <c r="C168" s="89" t="s">
        <v>4184</v>
      </c>
      <c r="D168" s="89" t="s">
        <v>38</v>
      </c>
      <c r="E168" s="90">
        <v>0</v>
      </c>
      <c r="F168" s="90">
        <v>18</v>
      </c>
      <c r="G168" s="91">
        <v>94.08</v>
      </c>
      <c r="H168" s="91"/>
      <c r="I168" s="91">
        <v>1693.44</v>
      </c>
      <c r="J168" s="91">
        <v>0</v>
      </c>
      <c r="K168" s="91">
        <v>0</v>
      </c>
      <c r="L168" s="91">
        <v>0</v>
      </c>
      <c r="M168" s="91">
        <v>0</v>
      </c>
      <c r="N168" s="91">
        <v>0</v>
      </c>
      <c r="O168" s="91">
        <v>0</v>
      </c>
      <c r="P168" s="92">
        <v>0</v>
      </c>
      <c r="R168" s="91"/>
      <c r="S168" s="91">
        <v>0</v>
      </c>
      <c r="T168" s="15"/>
      <c r="U168" s="15"/>
      <c r="V168" s="16"/>
      <c r="W168" s="16"/>
      <c r="X168" s="16"/>
      <c r="Y168" s="15"/>
      <c r="Z168" s="15"/>
      <c r="AA168" s="15"/>
      <c r="AB168" s="15"/>
      <c r="AD168" s="21"/>
    </row>
    <row r="169" spans="1:30" ht="13.5" customHeight="1" thickBot="1" x14ac:dyDescent="0.25">
      <c r="A169" s="73">
        <v>114</v>
      </c>
      <c r="B169" s="74" t="s">
        <v>4175</v>
      </c>
      <c r="C169" s="75" t="s">
        <v>4176</v>
      </c>
      <c r="D169" s="75" t="s">
        <v>38</v>
      </c>
      <c r="E169" s="76">
        <v>0</v>
      </c>
      <c r="F169" s="76">
        <v>6</v>
      </c>
      <c r="G169" s="77">
        <v>154.46</v>
      </c>
      <c r="H169" s="77"/>
      <c r="I169" s="77">
        <v>926.76</v>
      </c>
      <c r="J169" s="77">
        <v>0</v>
      </c>
      <c r="K169" s="77">
        <v>0</v>
      </c>
      <c r="L169" s="77">
        <v>0</v>
      </c>
      <c r="M169" s="77">
        <v>0</v>
      </c>
      <c r="N169" s="77">
        <v>0</v>
      </c>
      <c r="O169" s="77">
        <v>0</v>
      </c>
      <c r="P169" s="78">
        <v>0</v>
      </c>
      <c r="R169" s="77"/>
      <c r="S169" s="77">
        <v>0</v>
      </c>
      <c r="T169" s="15"/>
      <c r="U169" s="15"/>
      <c r="V169" s="16"/>
      <c r="W169" s="16"/>
      <c r="X169" s="16"/>
      <c r="Y169" s="15"/>
      <c r="Z169" s="15"/>
      <c r="AA169" s="15"/>
      <c r="AB169" s="15"/>
      <c r="AD169" s="21"/>
    </row>
    <row r="170" spans="1:30" ht="28.5" customHeight="1" x14ac:dyDescent="0.3">
      <c r="A170" s="58"/>
      <c r="B170" s="59" t="s">
        <v>4198</v>
      </c>
      <c r="C170" s="60" t="s">
        <v>4199</v>
      </c>
      <c r="D170" s="60"/>
      <c r="E170" s="61"/>
      <c r="F170" s="61"/>
      <c r="G170" s="62"/>
      <c r="H170" s="62"/>
      <c r="I170" s="62">
        <v>188282.1</v>
      </c>
      <c r="J170" s="62">
        <v>0</v>
      </c>
      <c r="K170" s="62">
        <v>0</v>
      </c>
      <c r="L170" s="62">
        <v>0</v>
      </c>
      <c r="M170" s="62">
        <v>0</v>
      </c>
      <c r="N170" s="62">
        <v>0</v>
      </c>
      <c r="O170" s="62">
        <v>0</v>
      </c>
      <c r="P170" s="62">
        <v>0</v>
      </c>
      <c r="R170" s="62"/>
      <c r="S170" s="62">
        <v>0</v>
      </c>
      <c r="T170" s="15"/>
      <c r="U170" s="15"/>
      <c r="V170" s="16"/>
      <c r="W170" s="16"/>
      <c r="X170" s="16"/>
      <c r="Y170" s="15"/>
      <c r="Z170" s="15"/>
      <c r="AA170" s="15"/>
      <c r="AB170" s="15"/>
      <c r="AD170" s="21"/>
    </row>
    <row r="171" spans="1:30" ht="28.5" customHeight="1" thickBot="1" x14ac:dyDescent="0.35">
      <c r="A171" s="138"/>
      <c r="B171" s="139" t="s">
        <v>4169</v>
      </c>
      <c r="C171" s="140" t="s">
        <v>4170</v>
      </c>
      <c r="D171" s="140"/>
      <c r="E171" s="141"/>
      <c r="F171" s="141"/>
      <c r="G171" s="142"/>
      <c r="H171" s="142"/>
      <c r="I171" s="142">
        <v>37891.29</v>
      </c>
      <c r="J171" s="142">
        <v>0</v>
      </c>
      <c r="K171" s="142">
        <v>0</v>
      </c>
      <c r="L171" s="142">
        <v>0</v>
      </c>
      <c r="M171" s="142">
        <v>0</v>
      </c>
      <c r="N171" s="142">
        <v>0</v>
      </c>
      <c r="O171" s="142">
        <v>0</v>
      </c>
      <c r="P171" s="142">
        <v>0</v>
      </c>
      <c r="R171" s="142"/>
      <c r="S171" s="142">
        <v>0</v>
      </c>
      <c r="T171" s="15"/>
      <c r="U171" s="15"/>
      <c r="V171" s="16"/>
      <c r="W171" s="16"/>
      <c r="X171" s="16"/>
      <c r="Y171" s="15"/>
      <c r="Z171" s="15"/>
      <c r="AA171" s="15"/>
      <c r="AB171" s="15"/>
      <c r="AD171" s="21"/>
    </row>
    <row r="172" spans="1:30" ht="24" customHeight="1" x14ac:dyDescent="0.2">
      <c r="A172" s="67">
        <v>115</v>
      </c>
      <c r="B172" s="68" t="s">
        <v>109</v>
      </c>
      <c r="C172" s="69" t="s">
        <v>4171</v>
      </c>
      <c r="D172" s="69" t="s">
        <v>44</v>
      </c>
      <c r="E172" s="70">
        <v>0</v>
      </c>
      <c r="F172" s="70">
        <v>6</v>
      </c>
      <c r="G172" s="71">
        <v>652.1</v>
      </c>
      <c r="H172" s="71"/>
      <c r="I172" s="71">
        <v>3912.6</v>
      </c>
      <c r="J172" s="71">
        <v>0</v>
      </c>
      <c r="K172" s="71">
        <v>0</v>
      </c>
      <c r="L172" s="71">
        <v>0</v>
      </c>
      <c r="M172" s="71">
        <v>0</v>
      </c>
      <c r="N172" s="71">
        <v>0</v>
      </c>
      <c r="O172" s="71">
        <v>0</v>
      </c>
      <c r="P172" s="72">
        <v>0</v>
      </c>
      <c r="R172" s="71"/>
      <c r="S172" s="71">
        <v>0</v>
      </c>
      <c r="T172" s="15"/>
      <c r="U172" s="15"/>
      <c r="V172" s="16"/>
      <c r="W172" s="16"/>
      <c r="X172" s="16"/>
      <c r="Y172" s="15"/>
      <c r="Z172" s="15"/>
      <c r="AA172" s="15"/>
      <c r="AB172" s="15"/>
      <c r="AD172" s="21"/>
    </row>
    <row r="173" spans="1:30" ht="13.5" customHeight="1" x14ac:dyDescent="0.2">
      <c r="A173" s="87">
        <v>116</v>
      </c>
      <c r="B173" s="88" t="s">
        <v>111</v>
      </c>
      <c r="C173" s="89" t="s">
        <v>4172</v>
      </c>
      <c r="D173" s="89" t="s">
        <v>44</v>
      </c>
      <c r="E173" s="90">
        <v>0</v>
      </c>
      <c r="F173" s="90">
        <v>6</v>
      </c>
      <c r="G173" s="91">
        <v>210.46</v>
      </c>
      <c r="H173" s="91"/>
      <c r="I173" s="91">
        <v>1262.76</v>
      </c>
      <c r="J173" s="91">
        <v>0</v>
      </c>
      <c r="K173" s="91">
        <v>0</v>
      </c>
      <c r="L173" s="91">
        <v>0</v>
      </c>
      <c r="M173" s="91">
        <v>0</v>
      </c>
      <c r="N173" s="91">
        <v>0</v>
      </c>
      <c r="O173" s="91">
        <v>0</v>
      </c>
      <c r="P173" s="92">
        <v>0</v>
      </c>
      <c r="R173" s="91"/>
      <c r="S173" s="91">
        <v>0</v>
      </c>
      <c r="T173" s="15"/>
      <c r="U173" s="15"/>
      <c r="V173" s="16"/>
      <c r="W173" s="16"/>
      <c r="X173" s="16"/>
      <c r="Y173" s="15"/>
      <c r="Z173" s="15"/>
      <c r="AA173" s="15"/>
      <c r="AB173" s="15"/>
      <c r="AD173" s="21"/>
    </row>
    <row r="174" spans="1:30" ht="13.5" customHeight="1" x14ac:dyDescent="0.2">
      <c r="A174" s="87">
        <v>117</v>
      </c>
      <c r="B174" s="88" t="s">
        <v>113</v>
      </c>
      <c r="C174" s="89" t="s">
        <v>4173</v>
      </c>
      <c r="D174" s="89" t="s">
        <v>92</v>
      </c>
      <c r="E174" s="90">
        <v>0</v>
      </c>
      <c r="F174" s="90">
        <v>45.04</v>
      </c>
      <c r="G174" s="91">
        <v>668.2</v>
      </c>
      <c r="H174" s="91"/>
      <c r="I174" s="91">
        <v>30095.73</v>
      </c>
      <c r="J174" s="91">
        <v>0</v>
      </c>
      <c r="K174" s="91">
        <v>0</v>
      </c>
      <c r="L174" s="91">
        <v>0</v>
      </c>
      <c r="M174" s="91">
        <v>0</v>
      </c>
      <c r="N174" s="91">
        <v>0</v>
      </c>
      <c r="O174" s="91">
        <v>0</v>
      </c>
      <c r="P174" s="92">
        <v>0</v>
      </c>
      <c r="R174" s="91"/>
      <c r="S174" s="91">
        <v>0</v>
      </c>
      <c r="T174" s="15"/>
      <c r="U174" s="15"/>
      <c r="V174" s="16"/>
      <c r="W174" s="16"/>
      <c r="X174" s="16"/>
      <c r="Y174" s="15"/>
      <c r="Z174" s="15"/>
      <c r="AA174" s="15"/>
      <c r="AB174" s="15"/>
      <c r="AD174" s="21"/>
    </row>
    <row r="175" spans="1:30" x14ac:dyDescent="0.2">
      <c r="A175" s="63"/>
      <c r="B175" s="64">
        <v>8211321</v>
      </c>
      <c r="C175" s="65" t="s">
        <v>188</v>
      </c>
      <c r="D175" s="65" t="s">
        <v>92</v>
      </c>
      <c r="E175" s="66"/>
      <c r="F175" s="66">
        <f>F174</f>
        <v>45.04</v>
      </c>
      <c r="G175" s="1">
        <v>45.7</v>
      </c>
      <c r="H175" s="1">
        <v>45.7</v>
      </c>
      <c r="I175" s="1">
        <v>28.791</v>
      </c>
      <c r="J175" s="1">
        <v>28.791</v>
      </c>
      <c r="K175" s="1"/>
      <c r="L175" s="1"/>
      <c r="M175" s="1"/>
      <c r="N175" s="1"/>
      <c r="O175" s="1"/>
      <c r="P175" s="1"/>
      <c r="R175" s="1">
        <v>52.8</v>
      </c>
      <c r="S175" s="1"/>
      <c r="T175" s="15">
        <f t="shared" ref="T175" si="125">R175/H175</f>
        <v>1.1553610503282274</v>
      </c>
      <c r="U175" s="15">
        <f t="shared" ref="U175" si="126">T175-AB175</f>
        <v>1.1297090387893942</v>
      </c>
      <c r="V175" s="16">
        <f t="shared" ref="V175" si="127">G175*U175</f>
        <v>51.627703072675317</v>
      </c>
      <c r="W175" s="16">
        <f t="shared" ref="W175" si="128">V175-G175</f>
        <v>5.9277030726753139</v>
      </c>
      <c r="X175" s="16">
        <f t="shared" ref="X175" si="129">F175*W175</f>
        <v>266.98374639329614</v>
      </c>
      <c r="Y175" s="15">
        <f t="shared" ref="Y175" si="130">104.584835545197%-100%</f>
        <v>4.5848355451969969E-2</v>
      </c>
      <c r="Z175" s="15">
        <f t="shared" ref="Z175" si="131">101.199262415129%-100%</f>
        <v>1.1992624151289988E-2</v>
      </c>
      <c r="AA175" s="15">
        <f t="shared" ref="AA175" si="132">101.911505501324%-100%</f>
        <v>1.9115055013239957E-2</v>
      </c>
      <c r="AB175" s="15">
        <f t="shared" ref="AB175" si="133">AVERAGE(Y175:AA175)</f>
        <v>2.5652011538833303E-2</v>
      </c>
      <c r="AC175" s="17" t="s">
        <v>4956</v>
      </c>
      <c r="AD175" s="21"/>
    </row>
    <row r="176" spans="1:30" ht="13.5" customHeight="1" x14ac:dyDescent="0.2">
      <c r="A176" s="87">
        <v>118</v>
      </c>
      <c r="B176" s="88" t="s">
        <v>115</v>
      </c>
      <c r="C176" s="89" t="s">
        <v>4174</v>
      </c>
      <c r="D176" s="89" t="s">
        <v>44</v>
      </c>
      <c r="E176" s="90">
        <v>0</v>
      </c>
      <c r="F176" s="90">
        <v>18</v>
      </c>
      <c r="G176" s="91">
        <v>94.08</v>
      </c>
      <c r="H176" s="91"/>
      <c r="I176" s="91">
        <v>1693.44</v>
      </c>
      <c r="J176" s="91">
        <v>0</v>
      </c>
      <c r="K176" s="91">
        <v>0</v>
      </c>
      <c r="L176" s="91">
        <v>0</v>
      </c>
      <c r="M176" s="91">
        <v>0</v>
      </c>
      <c r="N176" s="91">
        <v>0</v>
      </c>
      <c r="O176" s="91">
        <v>0</v>
      </c>
      <c r="P176" s="92">
        <v>0</v>
      </c>
      <c r="R176" s="91"/>
      <c r="S176" s="91">
        <v>0</v>
      </c>
      <c r="T176" s="15"/>
      <c r="U176" s="15"/>
      <c r="V176" s="16"/>
      <c r="W176" s="16"/>
      <c r="X176" s="16"/>
      <c r="Y176" s="15"/>
      <c r="Z176" s="15"/>
      <c r="AA176" s="15"/>
      <c r="AB176" s="15"/>
      <c r="AD176" s="21"/>
    </row>
    <row r="177" spans="1:30" ht="13.5" customHeight="1" thickBot="1" x14ac:dyDescent="0.25">
      <c r="A177" s="73">
        <v>119</v>
      </c>
      <c r="B177" s="74" t="s">
        <v>4175</v>
      </c>
      <c r="C177" s="75" t="s">
        <v>4176</v>
      </c>
      <c r="D177" s="75" t="s">
        <v>38</v>
      </c>
      <c r="E177" s="76">
        <v>0</v>
      </c>
      <c r="F177" s="76">
        <v>6</v>
      </c>
      <c r="G177" s="77">
        <v>154.46</v>
      </c>
      <c r="H177" s="77"/>
      <c r="I177" s="77">
        <v>926.76</v>
      </c>
      <c r="J177" s="77">
        <v>0</v>
      </c>
      <c r="K177" s="77">
        <v>0</v>
      </c>
      <c r="L177" s="77">
        <v>0</v>
      </c>
      <c r="M177" s="77">
        <v>0</v>
      </c>
      <c r="N177" s="77">
        <v>0</v>
      </c>
      <c r="O177" s="77">
        <v>0</v>
      </c>
      <c r="P177" s="78">
        <v>0</v>
      </c>
      <c r="R177" s="77"/>
      <c r="S177" s="77">
        <v>0</v>
      </c>
      <c r="T177" s="15"/>
      <c r="U177" s="15"/>
      <c r="V177" s="16"/>
      <c r="W177" s="16"/>
      <c r="X177" s="16"/>
      <c r="Y177" s="15"/>
      <c r="Z177" s="15"/>
      <c r="AA177" s="15"/>
      <c r="AB177" s="15"/>
      <c r="AD177" s="21"/>
    </row>
    <row r="178" spans="1:30" ht="28.5" customHeight="1" thickBot="1" x14ac:dyDescent="0.35">
      <c r="A178" s="138"/>
      <c r="B178" s="139" t="s">
        <v>4177</v>
      </c>
      <c r="C178" s="140" t="s">
        <v>4178</v>
      </c>
      <c r="D178" s="140"/>
      <c r="E178" s="141"/>
      <c r="F178" s="141"/>
      <c r="G178" s="142"/>
      <c r="H178" s="142"/>
      <c r="I178" s="142">
        <v>136719.88</v>
      </c>
      <c r="J178" s="142">
        <v>0</v>
      </c>
      <c r="K178" s="142">
        <v>0</v>
      </c>
      <c r="L178" s="142">
        <v>0</v>
      </c>
      <c r="M178" s="142">
        <v>0</v>
      </c>
      <c r="N178" s="142">
        <v>0</v>
      </c>
      <c r="O178" s="142">
        <v>0</v>
      </c>
      <c r="P178" s="142">
        <v>0</v>
      </c>
      <c r="R178" s="142"/>
      <c r="S178" s="142">
        <v>0</v>
      </c>
      <c r="T178" s="15"/>
      <c r="U178" s="15"/>
      <c r="V178" s="16"/>
      <c r="W178" s="16"/>
      <c r="X178" s="16"/>
      <c r="Y178" s="15"/>
      <c r="Z178" s="15"/>
      <c r="AA178" s="15"/>
      <c r="AB178" s="15"/>
      <c r="AD178" s="21"/>
    </row>
    <row r="179" spans="1:30" ht="13.5" customHeight="1" x14ac:dyDescent="0.2">
      <c r="A179" s="67">
        <v>120</v>
      </c>
      <c r="B179" s="68" t="s">
        <v>4179</v>
      </c>
      <c r="C179" s="69" t="s">
        <v>4180</v>
      </c>
      <c r="D179" s="69" t="s">
        <v>44</v>
      </c>
      <c r="E179" s="70">
        <v>0</v>
      </c>
      <c r="F179" s="70">
        <v>165</v>
      </c>
      <c r="G179" s="71">
        <v>371.48</v>
      </c>
      <c r="H179" s="71"/>
      <c r="I179" s="71">
        <v>61294.2</v>
      </c>
      <c r="J179" s="71">
        <v>0</v>
      </c>
      <c r="K179" s="71">
        <v>0</v>
      </c>
      <c r="L179" s="71">
        <v>0</v>
      </c>
      <c r="M179" s="71">
        <v>0</v>
      </c>
      <c r="N179" s="71">
        <v>0</v>
      </c>
      <c r="O179" s="71">
        <v>0</v>
      </c>
      <c r="P179" s="72">
        <v>0</v>
      </c>
      <c r="R179" s="71"/>
      <c r="S179" s="71">
        <v>0</v>
      </c>
      <c r="T179" s="15"/>
      <c r="U179" s="15"/>
      <c r="V179" s="16"/>
      <c r="W179" s="16"/>
      <c r="X179" s="16"/>
      <c r="Y179" s="15"/>
      <c r="Z179" s="15"/>
      <c r="AA179" s="15"/>
      <c r="AB179" s="15"/>
      <c r="AD179" s="21"/>
    </row>
    <row r="180" spans="1:30" ht="13.5" customHeight="1" x14ac:dyDescent="0.2">
      <c r="A180" s="87">
        <v>121</v>
      </c>
      <c r="B180" s="88" t="s">
        <v>4181</v>
      </c>
      <c r="C180" s="89" t="s">
        <v>4182</v>
      </c>
      <c r="D180" s="89" t="s">
        <v>92</v>
      </c>
      <c r="E180" s="90">
        <v>0</v>
      </c>
      <c r="F180" s="90">
        <v>45.04</v>
      </c>
      <c r="G180" s="91">
        <v>668.2</v>
      </c>
      <c r="H180" s="91"/>
      <c r="I180" s="91">
        <v>30095.73</v>
      </c>
      <c r="J180" s="91">
        <v>0</v>
      </c>
      <c r="K180" s="91">
        <v>0</v>
      </c>
      <c r="L180" s="91">
        <v>0</v>
      </c>
      <c r="M180" s="91">
        <v>0</v>
      </c>
      <c r="N180" s="91">
        <v>0</v>
      </c>
      <c r="O180" s="91">
        <v>0</v>
      </c>
      <c r="P180" s="92">
        <v>0</v>
      </c>
      <c r="R180" s="91"/>
      <c r="S180" s="91">
        <v>0</v>
      </c>
      <c r="T180" s="15"/>
      <c r="U180" s="15"/>
      <c r="V180" s="16"/>
      <c r="W180" s="16"/>
      <c r="X180" s="16"/>
      <c r="Y180" s="15"/>
      <c r="Z180" s="15"/>
      <c r="AA180" s="15"/>
      <c r="AB180" s="15"/>
      <c r="AD180" s="21"/>
    </row>
    <row r="181" spans="1:30" x14ac:dyDescent="0.2">
      <c r="A181" s="63"/>
      <c r="B181" s="64">
        <v>8211321</v>
      </c>
      <c r="C181" s="65" t="s">
        <v>188</v>
      </c>
      <c r="D181" s="65" t="s">
        <v>92</v>
      </c>
      <c r="E181" s="66"/>
      <c r="F181" s="66">
        <f>F180</f>
        <v>45.04</v>
      </c>
      <c r="G181" s="1">
        <v>45.7</v>
      </c>
      <c r="H181" s="1">
        <v>45.7</v>
      </c>
      <c r="I181" s="1">
        <v>28.791</v>
      </c>
      <c r="J181" s="1">
        <v>28.791</v>
      </c>
      <c r="K181" s="1"/>
      <c r="L181" s="1"/>
      <c r="M181" s="1"/>
      <c r="N181" s="1"/>
      <c r="O181" s="1"/>
      <c r="P181" s="1"/>
      <c r="R181" s="1">
        <v>52.8</v>
      </c>
      <c r="S181" s="1"/>
      <c r="T181" s="15">
        <f t="shared" ref="T181" si="134">R181/H181</f>
        <v>1.1553610503282274</v>
      </c>
      <c r="U181" s="15">
        <f t="shared" ref="U181" si="135">T181-AB181</f>
        <v>1.1297090387893942</v>
      </c>
      <c r="V181" s="16">
        <f t="shared" ref="V181" si="136">G181*U181</f>
        <v>51.627703072675317</v>
      </c>
      <c r="W181" s="16">
        <f t="shared" ref="W181" si="137">V181-G181</f>
        <v>5.9277030726753139</v>
      </c>
      <c r="X181" s="16">
        <f t="shared" ref="X181" si="138">F181*W181</f>
        <v>266.98374639329614</v>
      </c>
      <c r="Y181" s="15">
        <f t="shared" ref="Y181" si="139">104.584835545197%-100%</f>
        <v>4.5848355451969969E-2</v>
      </c>
      <c r="Z181" s="15">
        <f t="shared" ref="Z181" si="140">101.199262415129%-100%</f>
        <v>1.1992624151289988E-2</v>
      </c>
      <c r="AA181" s="15">
        <f t="shared" ref="AA181" si="141">101.911505501324%-100%</f>
        <v>1.9115055013239957E-2</v>
      </c>
      <c r="AB181" s="15">
        <f t="shared" ref="AB181" si="142">AVERAGE(Y181:AA181)</f>
        <v>2.5652011538833303E-2</v>
      </c>
      <c r="AC181" s="17" t="s">
        <v>4956</v>
      </c>
      <c r="AD181" s="21"/>
    </row>
    <row r="182" spans="1:30" ht="13.5" customHeight="1" x14ac:dyDescent="0.2">
      <c r="A182" s="87">
        <v>122</v>
      </c>
      <c r="B182" s="88" t="s">
        <v>4183</v>
      </c>
      <c r="C182" s="89" t="s">
        <v>4184</v>
      </c>
      <c r="D182" s="89" t="s">
        <v>38</v>
      </c>
      <c r="E182" s="90">
        <v>0</v>
      </c>
      <c r="F182" s="90">
        <v>339</v>
      </c>
      <c r="G182" s="91">
        <v>82.23</v>
      </c>
      <c r="H182" s="91"/>
      <c r="I182" s="91">
        <v>27875.97</v>
      </c>
      <c r="J182" s="91">
        <v>0</v>
      </c>
      <c r="K182" s="91">
        <v>0</v>
      </c>
      <c r="L182" s="91">
        <v>0</v>
      </c>
      <c r="M182" s="91">
        <v>0</v>
      </c>
      <c r="N182" s="91">
        <v>0</v>
      </c>
      <c r="O182" s="91">
        <v>0</v>
      </c>
      <c r="P182" s="92">
        <v>0</v>
      </c>
      <c r="R182" s="91"/>
      <c r="S182" s="91">
        <v>0</v>
      </c>
      <c r="T182" s="15"/>
      <c r="U182" s="15"/>
      <c r="V182" s="16"/>
      <c r="W182" s="16"/>
      <c r="X182" s="16"/>
      <c r="Y182" s="15"/>
      <c r="Z182" s="15"/>
      <c r="AA182" s="15"/>
      <c r="AB182" s="15"/>
      <c r="AD182" s="21"/>
    </row>
    <row r="183" spans="1:30" ht="13.5" customHeight="1" thickBot="1" x14ac:dyDescent="0.25">
      <c r="A183" s="73">
        <v>123</v>
      </c>
      <c r="B183" s="74" t="s">
        <v>4175</v>
      </c>
      <c r="C183" s="75" t="s">
        <v>4176</v>
      </c>
      <c r="D183" s="75" t="s">
        <v>38</v>
      </c>
      <c r="E183" s="76">
        <v>0</v>
      </c>
      <c r="F183" s="76">
        <v>113</v>
      </c>
      <c r="G183" s="77">
        <v>154.46</v>
      </c>
      <c r="H183" s="77"/>
      <c r="I183" s="77">
        <v>17453.98</v>
      </c>
      <c r="J183" s="77">
        <v>0</v>
      </c>
      <c r="K183" s="77">
        <v>0</v>
      </c>
      <c r="L183" s="77">
        <v>0</v>
      </c>
      <c r="M183" s="77">
        <v>0</v>
      </c>
      <c r="N183" s="77">
        <v>0</v>
      </c>
      <c r="O183" s="77">
        <v>0</v>
      </c>
      <c r="P183" s="78">
        <v>0</v>
      </c>
      <c r="R183" s="77"/>
      <c r="S183" s="77">
        <v>0</v>
      </c>
      <c r="T183" s="15"/>
      <c r="U183" s="15"/>
      <c r="V183" s="16"/>
      <c r="W183" s="16"/>
      <c r="X183" s="16"/>
      <c r="Y183" s="15"/>
      <c r="Z183" s="15"/>
      <c r="AA183" s="15"/>
      <c r="AB183" s="15"/>
      <c r="AD183" s="21"/>
    </row>
    <row r="184" spans="1:30" ht="28.5" customHeight="1" thickBot="1" x14ac:dyDescent="0.35">
      <c r="A184" s="138"/>
      <c r="B184" s="139" t="s">
        <v>4185</v>
      </c>
      <c r="C184" s="140" t="s">
        <v>4186</v>
      </c>
      <c r="D184" s="140"/>
      <c r="E184" s="141"/>
      <c r="F184" s="141"/>
      <c r="G184" s="142"/>
      <c r="H184" s="142"/>
      <c r="I184" s="142">
        <v>9271.56</v>
      </c>
      <c r="J184" s="142">
        <v>0</v>
      </c>
      <c r="K184" s="142">
        <v>0</v>
      </c>
      <c r="L184" s="142">
        <v>0</v>
      </c>
      <c r="M184" s="142">
        <v>0</v>
      </c>
      <c r="N184" s="142">
        <v>0</v>
      </c>
      <c r="O184" s="142">
        <v>0</v>
      </c>
      <c r="P184" s="142">
        <v>0</v>
      </c>
      <c r="R184" s="142"/>
      <c r="S184" s="142">
        <v>0</v>
      </c>
      <c r="T184" s="15"/>
      <c r="U184" s="15"/>
      <c r="V184" s="16"/>
      <c r="W184" s="16"/>
      <c r="X184" s="16"/>
      <c r="Y184" s="15"/>
      <c r="Z184" s="15"/>
      <c r="AA184" s="15"/>
      <c r="AB184" s="15"/>
      <c r="AD184" s="21"/>
    </row>
    <row r="185" spans="1:30" ht="13.5" customHeight="1" x14ac:dyDescent="0.2">
      <c r="A185" s="67">
        <v>124</v>
      </c>
      <c r="B185" s="68" t="s">
        <v>4187</v>
      </c>
      <c r="C185" s="69" t="s">
        <v>4180</v>
      </c>
      <c r="D185" s="69" t="s">
        <v>38</v>
      </c>
      <c r="E185" s="70">
        <v>0</v>
      </c>
      <c r="F185" s="70">
        <v>12</v>
      </c>
      <c r="G185" s="71">
        <v>371.48</v>
      </c>
      <c r="H185" s="71"/>
      <c r="I185" s="71">
        <v>4457.76</v>
      </c>
      <c r="J185" s="71">
        <v>0</v>
      </c>
      <c r="K185" s="71">
        <v>0</v>
      </c>
      <c r="L185" s="71">
        <v>0</v>
      </c>
      <c r="M185" s="71">
        <v>0</v>
      </c>
      <c r="N185" s="71">
        <v>0</v>
      </c>
      <c r="O185" s="71">
        <v>0</v>
      </c>
      <c r="P185" s="72">
        <v>0</v>
      </c>
      <c r="R185" s="71"/>
      <c r="S185" s="71">
        <v>0</v>
      </c>
      <c r="T185" s="15"/>
      <c r="U185" s="15"/>
      <c r="V185" s="16"/>
      <c r="W185" s="16"/>
      <c r="X185" s="16"/>
      <c r="Y185" s="15"/>
      <c r="Z185" s="15"/>
      <c r="AA185" s="15"/>
      <c r="AB185" s="15"/>
      <c r="AD185" s="21"/>
    </row>
    <row r="186" spans="1:30" ht="13.5" customHeight="1" x14ac:dyDescent="0.2">
      <c r="A186" s="87">
        <v>125</v>
      </c>
      <c r="B186" s="88" t="s">
        <v>4183</v>
      </c>
      <c r="C186" s="89" t="s">
        <v>4184</v>
      </c>
      <c r="D186" s="89" t="s">
        <v>38</v>
      </c>
      <c r="E186" s="90">
        <v>0</v>
      </c>
      <c r="F186" s="90">
        <v>36</v>
      </c>
      <c r="G186" s="91">
        <v>82.23</v>
      </c>
      <c r="H186" s="91"/>
      <c r="I186" s="91">
        <v>2960.28</v>
      </c>
      <c r="J186" s="91">
        <v>0</v>
      </c>
      <c r="K186" s="91">
        <v>0</v>
      </c>
      <c r="L186" s="91">
        <v>0</v>
      </c>
      <c r="M186" s="91">
        <v>0</v>
      </c>
      <c r="N186" s="91">
        <v>0</v>
      </c>
      <c r="O186" s="91">
        <v>0</v>
      </c>
      <c r="P186" s="92">
        <v>0</v>
      </c>
      <c r="R186" s="91"/>
      <c r="S186" s="91">
        <v>0</v>
      </c>
      <c r="T186" s="15"/>
      <c r="U186" s="15"/>
      <c r="V186" s="16"/>
      <c r="W186" s="16"/>
      <c r="X186" s="16"/>
      <c r="Y186" s="15"/>
      <c r="Z186" s="15"/>
      <c r="AA186" s="15"/>
      <c r="AB186" s="15"/>
      <c r="AD186" s="21"/>
    </row>
    <row r="187" spans="1:30" ht="13.5" customHeight="1" thickBot="1" x14ac:dyDescent="0.25">
      <c r="A187" s="73">
        <v>126</v>
      </c>
      <c r="B187" s="74" t="s">
        <v>4175</v>
      </c>
      <c r="C187" s="75" t="s">
        <v>4176</v>
      </c>
      <c r="D187" s="75" t="s">
        <v>38</v>
      </c>
      <c r="E187" s="76">
        <v>0</v>
      </c>
      <c r="F187" s="76">
        <v>12</v>
      </c>
      <c r="G187" s="77">
        <v>154.46</v>
      </c>
      <c r="H187" s="77"/>
      <c r="I187" s="77">
        <v>1853.52</v>
      </c>
      <c r="J187" s="77">
        <v>0</v>
      </c>
      <c r="K187" s="77">
        <v>0</v>
      </c>
      <c r="L187" s="77">
        <v>0</v>
      </c>
      <c r="M187" s="77">
        <v>0</v>
      </c>
      <c r="N187" s="77">
        <v>0</v>
      </c>
      <c r="O187" s="77">
        <v>0</v>
      </c>
      <c r="P187" s="78">
        <v>0</v>
      </c>
      <c r="R187" s="77"/>
      <c r="S187" s="77">
        <v>0</v>
      </c>
      <c r="T187" s="15"/>
      <c r="U187" s="15"/>
      <c r="V187" s="16"/>
      <c r="W187" s="16"/>
      <c r="X187" s="16"/>
      <c r="Y187" s="15"/>
      <c r="Z187" s="15"/>
      <c r="AA187" s="15"/>
      <c r="AB187" s="15"/>
      <c r="AD187" s="21"/>
    </row>
    <row r="188" spans="1:30" ht="28.5" customHeight="1" thickBot="1" x14ac:dyDescent="0.35">
      <c r="A188" s="138"/>
      <c r="B188" s="139" t="s">
        <v>4188</v>
      </c>
      <c r="C188" s="140" t="s">
        <v>4189</v>
      </c>
      <c r="D188" s="140"/>
      <c r="E188" s="141"/>
      <c r="F188" s="141"/>
      <c r="G188" s="142"/>
      <c r="H188" s="142"/>
      <c r="I188" s="142">
        <v>4399.37</v>
      </c>
      <c r="J188" s="142">
        <v>0</v>
      </c>
      <c r="K188" s="142">
        <v>0</v>
      </c>
      <c r="L188" s="142">
        <v>0</v>
      </c>
      <c r="M188" s="142">
        <v>0</v>
      </c>
      <c r="N188" s="142">
        <v>0</v>
      </c>
      <c r="O188" s="142">
        <v>0</v>
      </c>
      <c r="P188" s="142">
        <v>0</v>
      </c>
      <c r="R188" s="142"/>
      <c r="S188" s="142">
        <v>0</v>
      </c>
      <c r="T188" s="15"/>
      <c r="U188" s="15"/>
      <c r="V188" s="16"/>
      <c r="W188" s="16"/>
      <c r="X188" s="16"/>
      <c r="Y188" s="15"/>
      <c r="Z188" s="15"/>
      <c r="AA188" s="15"/>
      <c r="AB188" s="15"/>
      <c r="AD188" s="21"/>
    </row>
    <row r="189" spans="1:30" ht="24" customHeight="1" x14ac:dyDescent="0.2">
      <c r="A189" s="67">
        <v>127</v>
      </c>
      <c r="B189" s="68" t="s">
        <v>4190</v>
      </c>
      <c r="C189" s="69" t="s">
        <v>4191</v>
      </c>
      <c r="D189" s="69" t="s">
        <v>44</v>
      </c>
      <c r="E189" s="70">
        <v>0</v>
      </c>
      <c r="F189" s="70">
        <v>96</v>
      </c>
      <c r="G189" s="71">
        <v>8.51</v>
      </c>
      <c r="H189" s="71"/>
      <c r="I189" s="71">
        <v>816.96</v>
      </c>
      <c r="J189" s="71">
        <v>0</v>
      </c>
      <c r="K189" s="71">
        <v>0</v>
      </c>
      <c r="L189" s="71">
        <v>0</v>
      </c>
      <c r="M189" s="71">
        <v>0</v>
      </c>
      <c r="N189" s="71">
        <v>0</v>
      </c>
      <c r="O189" s="71">
        <v>0</v>
      </c>
      <c r="P189" s="72">
        <v>0</v>
      </c>
      <c r="R189" s="71"/>
      <c r="S189" s="71">
        <v>0</v>
      </c>
      <c r="T189" s="15"/>
      <c r="U189" s="15"/>
      <c r="V189" s="16"/>
      <c r="W189" s="16"/>
      <c r="X189" s="16"/>
      <c r="Y189" s="15"/>
      <c r="Z189" s="15"/>
      <c r="AA189" s="15"/>
      <c r="AB189" s="15"/>
      <c r="AD189" s="21"/>
    </row>
    <row r="190" spans="1:30" ht="13.5" customHeight="1" x14ac:dyDescent="0.2">
      <c r="A190" s="87">
        <v>128</v>
      </c>
      <c r="B190" s="88" t="s">
        <v>4192</v>
      </c>
      <c r="C190" s="89" t="s">
        <v>4193</v>
      </c>
      <c r="D190" s="89" t="s">
        <v>92</v>
      </c>
      <c r="E190" s="90">
        <v>0</v>
      </c>
      <c r="F190" s="90">
        <v>1.44</v>
      </c>
      <c r="G190" s="91">
        <v>668.2</v>
      </c>
      <c r="H190" s="91"/>
      <c r="I190" s="91">
        <v>962.21</v>
      </c>
      <c r="J190" s="91">
        <v>0</v>
      </c>
      <c r="K190" s="91">
        <v>0</v>
      </c>
      <c r="L190" s="91">
        <v>0</v>
      </c>
      <c r="M190" s="91">
        <v>0</v>
      </c>
      <c r="N190" s="91">
        <v>0</v>
      </c>
      <c r="O190" s="91">
        <v>0</v>
      </c>
      <c r="P190" s="92">
        <v>0</v>
      </c>
      <c r="R190" s="91"/>
      <c r="S190" s="91">
        <v>0</v>
      </c>
      <c r="T190" s="15"/>
      <c r="U190" s="15"/>
      <c r="V190" s="16"/>
      <c r="W190" s="16"/>
      <c r="X190" s="16"/>
      <c r="Y190" s="15"/>
      <c r="Z190" s="15"/>
      <c r="AA190" s="15"/>
      <c r="AB190" s="15"/>
      <c r="AD190" s="21"/>
    </row>
    <row r="191" spans="1:30" x14ac:dyDescent="0.2">
      <c r="A191" s="63"/>
      <c r="B191" s="64">
        <v>8211321</v>
      </c>
      <c r="C191" s="65" t="s">
        <v>188</v>
      </c>
      <c r="D191" s="65" t="s">
        <v>92</v>
      </c>
      <c r="E191" s="66"/>
      <c r="F191" s="66">
        <f>F190</f>
        <v>1.44</v>
      </c>
      <c r="G191" s="1">
        <v>45.7</v>
      </c>
      <c r="H191" s="1">
        <v>45.7</v>
      </c>
      <c r="I191" s="1">
        <v>28.791</v>
      </c>
      <c r="J191" s="1">
        <v>28.791</v>
      </c>
      <c r="K191" s="1"/>
      <c r="L191" s="1"/>
      <c r="M191" s="1"/>
      <c r="N191" s="1"/>
      <c r="O191" s="1"/>
      <c r="P191" s="1"/>
      <c r="R191" s="1">
        <v>52.8</v>
      </c>
      <c r="S191" s="1"/>
      <c r="T191" s="15">
        <f t="shared" ref="T191" si="143">R191/H191</f>
        <v>1.1553610503282274</v>
      </c>
      <c r="U191" s="15">
        <f t="shared" ref="U191" si="144">T191-AB191</f>
        <v>1.1297090387893942</v>
      </c>
      <c r="V191" s="16">
        <f t="shared" ref="V191" si="145">G191*U191</f>
        <v>51.627703072675317</v>
      </c>
      <c r="W191" s="16">
        <f t="shared" ref="W191" si="146">V191-G191</f>
        <v>5.9277030726753139</v>
      </c>
      <c r="X191" s="16">
        <f t="shared" ref="X191" si="147">F191*W191</f>
        <v>8.5358924246524523</v>
      </c>
      <c r="Y191" s="15">
        <f t="shared" ref="Y191" si="148">104.584835545197%-100%</f>
        <v>4.5848355451969969E-2</v>
      </c>
      <c r="Z191" s="15">
        <f t="shared" ref="Z191" si="149">101.199262415129%-100%</f>
        <v>1.1992624151289988E-2</v>
      </c>
      <c r="AA191" s="15">
        <f t="shared" ref="AA191" si="150">101.911505501324%-100%</f>
        <v>1.9115055013239957E-2</v>
      </c>
      <c r="AB191" s="15">
        <f t="shared" ref="AB191" si="151">AVERAGE(Y191:AA191)</f>
        <v>2.5652011538833303E-2</v>
      </c>
      <c r="AC191" s="17" t="s">
        <v>4956</v>
      </c>
      <c r="AD191" s="21"/>
    </row>
    <row r="192" spans="1:30" ht="13.5" customHeight="1" x14ac:dyDescent="0.2">
      <c r="A192" s="87">
        <v>129</v>
      </c>
      <c r="B192" s="88" t="s">
        <v>4197</v>
      </c>
      <c r="C192" s="89" t="s">
        <v>4184</v>
      </c>
      <c r="D192" s="89" t="s">
        <v>38</v>
      </c>
      <c r="E192" s="90">
        <v>0</v>
      </c>
      <c r="F192" s="90">
        <v>18</v>
      </c>
      <c r="G192" s="91">
        <v>94.08</v>
      </c>
      <c r="H192" s="91"/>
      <c r="I192" s="91">
        <v>1693.44</v>
      </c>
      <c r="J192" s="91">
        <v>0</v>
      </c>
      <c r="K192" s="91">
        <v>0</v>
      </c>
      <c r="L192" s="91">
        <v>0</v>
      </c>
      <c r="M192" s="91">
        <v>0</v>
      </c>
      <c r="N192" s="91">
        <v>0</v>
      </c>
      <c r="O192" s="91">
        <v>0</v>
      </c>
      <c r="P192" s="92">
        <v>0</v>
      </c>
      <c r="R192" s="91"/>
      <c r="S192" s="91">
        <v>0</v>
      </c>
      <c r="T192" s="15"/>
      <c r="U192" s="15"/>
      <c r="V192" s="16"/>
      <c r="W192" s="16"/>
      <c r="X192" s="16"/>
      <c r="Y192" s="15"/>
      <c r="Z192" s="15"/>
      <c r="AA192" s="15"/>
      <c r="AB192" s="15"/>
      <c r="AD192" s="21"/>
    </row>
    <row r="193" spans="1:30" ht="13.5" customHeight="1" thickBot="1" x14ac:dyDescent="0.25">
      <c r="A193" s="73">
        <v>130</v>
      </c>
      <c r="B193" s="74" t="s">
        <v>4175</v>
      </c>
      <c r="C193" s="75" t="s">
        <v>4176</v>
      </c>
      <c r="D193" s="75" t="s">
        <v>38</v>
      </c>
      <c r="E193" s="76">
        <v>0</v>
      </c>
      <c r="F193" s="76">
        <v>6</v>
      </c>
      <c r="G193" s="77">
        <v>154.46</v>
      </c>
      <c r="H193" s="77"/>
      <c r="I193" s="77">
        <v>926.76</v>
      </c>
      <c r="J193" s="77">
        <v>0</v>
      </c>
      <c r="K193" s="77">
        <v>0</v>
      </c>
      <c r="L193" s="77">
        <v>0</v>
      </c>
      <c r="M193" s="77">
        <v>0</v>
      </c>
      <c r="N193" s="77">
        <v>0</v>
      </c>
      <c r="O193" s="77">
        <v>0</v>
      </c>
      <c r="P193" s="78">
        <v>0</v>
      </c>
      <c r="R193" s="77"/>
      <c r="S193" s="77">
        <v>0</v>
      </c>
      <c r="T193" s="15"/>
      <c r="U193" s="15"/>
      <c r="V193" s="16"/>
      <c r="W193" s="16"/>
      <c r="X193" s="16"/>
      <c r="Y193" s="15"/>
      <c r="Z193" s="15"/>
      <c r="AA193" s="15"/>
      <c r="AB193" s="15"/>
      <c r="AD193" s="21"/>
    </row>
    <row r="194" spans="1:30" ht="28.5" customHeight="1" x14ac:dyDescent="0.3">
      <c r="A194" s="58"/>
      <c r="B194" s="59" t="s">
        <v>4200</v>
      </c>
      <c r="C194" s="60" t="s">
        <v>4201</v>
      </c>
      <c r="D194" s="60"/>
      <c r="E194" s="61"/>
      <c r="F194" s="61"/>
      <c r="G194" s="62"/>
      <c r="H194" s="62"/>
      <c r="I194" s="62">
        <v>159523.14000000001</v>
      </c>
      <c r="J194" s="62">
        <v>0</v>
      </c>
      <c r="K194" s="62">
        <v>0</v>
      </c>
      <c r="L194" s="62">
        <v>0</v>
      </c>
      <c r="M194" s="62">
        <v>0</v>
      </c>
      <c r="N194" s="62">
        <v>0</v>
      </c>
      <c r="O194" s="62">
        <v>0</v>
      </c>
      <c r="P194" s="62">
        <v>0</v>
      </c>
      <c r="R194" s="62"/>
      <c r="S194" s="62">
        <v>0</v>
      </c>
      <c r="T194" s="15"/>
      <c r="U194" s="15"/>
      <c r="V194" s="16"/>
      <c r="W194" s="16"/>
      <c r="X194" s="16"/>
      <c r="Y194" s="15"/>
      <c r="Z194" s="15"/>
      <c r="AA194" s="15"/>
      <c r="AB194" s="15"/>
      <c r="AD194" s="21"/>
    </row>
    <row r="195" spans="1:30" ht="28.5" customHeight="1" thickBot="1" x14ac:dyDescent="0.35">
      <c r="A195" s="138"/>
      <c r="B195" s="139" t="s">
        <v>4169</v>
      </c>
      <c r="C195" s="140" t="s">
        <v>4170</v>
      </c>
      <c r="D195" s="140"/>
      <c r="E195" s="141"/>
      <c r="F195" s="141"/>
      <c r="G195" s="142"/>
      <c r="H195" s="142"/>
      <c r="I195" s="142">
        <v>9372.8799999999992</v>
      </c>
      <c r="J195" s="142">
        <v>0</v>
      </c>
      <c r="K195" s="142">
        <v>0</v>
      </c>
      <c r="L195" s="142">
        <v>0</v>
      </c>
      <c r="M195" s="142">
        <v>0</v>
      </c>
      <c r="N195" s="142">
        <v>0</v>
      </c>
      <c r="O195" s="142">
        <v>0</v>
      </c>
      <c r="P195" s="142">
        <v>0</v>
      </c>
      <c r="R195" s="142"/>
      <c r="S195" s="142">
        <v>0</v>
      </c>
      <c r="T195" s="15"/>
      <c r="U195" s="15"/>
      <c r="V195" s="16"/>
      <c r="W195" s="16"/>
      <c r="X195" s="16"/>
      <c r="Y195" s="15"/>
      <c r="Z195" s="15"/>
      <c r="AA195" s="15"/>
      <c r="AB195" s="15"/>
      <c r="AD195" s="21"/>
    </row>
    <row r="196" spans="1:30" ht="24" customHeight="1" x14ac:dyDescent="0.2">
      <c r="A196" s="67">
        <v>131</v>
      </c>
      <c r="B196" s="68" t="s">
        <v>109</v>
      </c>
      <c r="C196" s="69" t="s">
        <v>4171</v>
      </c>
      <c r="D196" s="69" t="s">
        <v>44</v>
      </c>
      <c r="E196" s="70">
        <v>0</v>
      </c>
      <c r="F196" s="70">
        <v>6</v>
      </c>
      <c r="G196" s="71">
        <v>652.1</v>
      </c>
      <c r="H196" s="71"/>
      <c r="I196" s="71">
        <v>3912.6</v>
      </c>
      <c r="J196" s="71">
        <v>0</v>
      </c>
      <c r="K196" s="71">
        <v>0</v>
      </c>
      <c r="L196" s="71">
        <v>0</v>
      </c>
      <c r="M196" s="71">
        <v>0</v>
      </c>
      <c r="N196" s="71">
        <v>0</v>
      </c>
      <c r="O196" s="71">
        <v>0</v>
      </c>
      <c r="P196" s="72">
        <v>0</v>
      </c>
      <c r="R196" s="71"/>
      <c r="S196" s="71">
        <v>0</v>
      </c>
      <c r="T196" s="15"/>
      <c r="U196" s="15"/>
      <c r="V196" s="16"/>
      <c r="W196" s="16"/>
      <c r="X196" s="16"/>
      <c r="Y196" s="15"/>
      <c r="Z196" s="15"/>
      <c r="AA196" s="15"/>
      <c r="AB196" s="15"/>
      <c r="AD196" s="21"/>
    </row>
    <row r="197" spans="1:30" ht="13.5" customHeight="1" x14ac:dyDescent="0.2">
      <c r="A197" s="87">
        <v>132</v>
      </c>
      <c r="B197" s="88" t="s">
        <v>4202</v>
      </c>
      <c r="C197" s="89" t="s">
        <v>4203</v>
      </c>
      <c r="D197" s="89" t="s">
        <v>44</v>
      </c>
      <c r="E197" s="90">
        <v>0</v>
      </c>
      <c r="F197" s="90">
        <v>6</v>
      </c>
      <c r="G197" s="91">
        <v>54.05</v>
      </c>
      <c r="H197" s="91"/>
      <c r="I197" s="91">
        <v>324.3</v>
      </c>
      <c r="J197" s="91">
        <v>0</v>
      </c>
      <c r="K197" s="91">
        <v>0</v>
      </c>
      <c r="L197" s="91">
        <v>0</v>
      </c>
      <c r="M197" s="91">
        <v>0</v>
      </c>
      <c r="N197" s="91">
        <v>0</v>
      </c>
      <c r="O197" s="91">
        <v>0</v>
      </c>
      <c r="P197" s="92">
        <v>0</v>
      </c>
      <c r="R197" s="91"/>
      <c r="S197" s="91">
        <v>0</v>
      </c>
      <c r="T197" s="15"/>
      <c r="U197" s="15"/>
      <c r="V197" s="16"/>
      <c r="W197" s="16"/>
      <c r="X197" s="16"/>
      <c r="Y197" s="15"/>
      <c r="Z197" s="15"/>
      <c r="AA197" s="15"/>
      <c r="AB197" s="15"/>
      <c r="AD197" s="21"/>
    </row>
    <row r="198" spans="1:30" ht="34.5" customHeight="1" x14ac:dyDescent="0.2">
      <c r="A198" s="87">
        <v>133</v>
      </c>
      <c r="B198" s="88" t="s">
        <v>4204</v>
      </c>
      <c r="C198" s="89" t="s">
        <v>4205</v>
      </c>
      <c r="D198" s="89" t="s">
        <v>44</v>
      </c>
      <c r="E198" s="90">
        <v>0</v>
      </c>
      <c r="F198" s="90">
        <v>6</v>
      </c>
      <c r="G198" s="91">
        <v>98.56</v>
      </c>
      <c r="H198" s="91"/>
      <c r="I198" s="91">
        <v>591.36</v>
      </c>
      <c r="J198" s="91">
        <v>0</v>
      </c>
      <c r="K198" s="91">
        <v>0</v>
      </c>
      <c r="L198" s="91">
        <v>0</v>
      </c>
      <c r="M198" s="91">
        <v>0</v>
      </c>
      <c r="N198" s="91">
        <v>0</v>
      </c>
      <c r="O198" s="91">
        <v>0</v>
      </c>
      <c r="P198" s="92">
        <v>0</v>
      </c>
      <c r="R198" s="91"/>
      <c r="S198" s="91">
        <v>0</v>
      </c>
      <c r="T198" s="15"/>
      <c r="U198" s="15"/>
      <c r="V198" s="16"/>
      <c r="W198" s="16"/>
      <c r="X198" s="16"/>
      <c r="Y198" s="15"/>
      <c r="Z198" s="15"/>
      <c r="AA198" s="15"/>
      <c r="AB198" s="15"/>
      <c r="AD198" s="21"/>
    </row>
    <row r="199" spans="1:30" ht="13.5" customHeight="1" x14ac:dyDescent="0.2">
      <c r="A199" s="87">
        <v>134</v>
      </c>
      <c r="B199" s="88" t="s">
        <v>113</v>
      </c>
      <c r="C199" s="89" t="s">
        <v>4173</v>
      </c>
      <c r="D199" s="89" t="s">
        <v>92</v>
      </c>
      <c r="E199" s="90">
        <v>0</v>
      </c>
      <c r="F199" s="90">
        <v>2.88</v>
      </c>
      <c r="G199" s="91">
        <v>668.2</v>
      </c>
      <c r="H199" s="91"/>
      <c r="I199" s="91">
        <v>1924.42</v>
      </c>
      <c r="J199" s="91">
        <v>0</v>
      </c>
      <c r="K199" s="91">
        <v>0</v>
      </c>
      <c r="L199" s="91">
        <v>0</v>
      </c>
      <c r="M199" s="91">
        <v>0</v>
      </c>
      <c r="N199" s="91">
        <v>0</v>
      </c>
      <c r="O199" s="91">
        <v>0</v>
      </c>
      <c r="P199" s="92">
        <v>0</v>
      </c>
      <c r="R199" s="91"/>
      <c r="S199" s="91">
        <v>0</v>
      </c>
      <c r="T199" s="15"/>
      <c r="U199" s="15"/>
      <c r="V199" s="16"/>
      <c r="W199" s="16"/>
      <c r="X199" s="16"/>
      <c r="Y199" s="15"/>
      <c r="Z199" s="15"/>
      <c r="AA199" s="15"/>
      <c r="AB199" s="15"/>
      <c r="AD199" s="21"/>
    </row>
    <row r="200" spans="1:30" x14ac:dyDescent="0.2">
      <c r="A200" s="63"/>
      <c r="B200" s="64">
        <v>8211321</v>
      </c>
      <c r="C200" s="65" t="s">
        <v>188</v>
      </c>
      <c r="D200" s="65" t="s">
        <v>92</v>
      </c>
      <c r="E200" s="66"/>
      <c r="F200" s="66">
        <f>F199</f>
        <v>2.88</v>
      </c>
      <c r="G200" s="1">
        <v>45.7</v>
      </c>
      <c r="H200" s="1">
        <v>45.7</v>
      </c>
      <c r="I200" s="1">
        <v>28.791</v>
      </c>
      <c r="J200" s="1">
        <v>28.791</v>
      </c>
      <c r="K200" s="1"/>
      <c r="L200" s="1"/>
      <c r="M200" s="1"/>
      <c r="N200" s="1"/>
      <c r="O200" s="1"/>
      <c r="P200" s="1"/>
      <c r="R200" s="1">
        <v>52.8</v>
      </c>
      <c r="S200" s="1"/>
      <c r="T200" s="15">
        <f t="shared" ref="T200" si="152">R200/H200</f>
        <v>1.1553610503282274</v>
      </c>
      <c r="U200" s="15">
        <f t="shared" ref="U200" si="153">T200-AB200</f>
        <v>1.1297090387893942</v>
      </c>
      <c r="V200" s="16">
        <f t="shared" ref="V200" si="154">G200*U200</f>
        <v>51.627703072675317</v>
      </c>
      <c r="W200" s="16">
        <f t="shared" ref="W200" si="155">V200-G200</f>
        <v>5.9277030726753139</v>
      </c>
      <c r="X200" s="16">
        <f t="shared" ref="X200" si="156">F200*W200</f>
        <v>17.071784849304905</v>
      </c>
      <c r="Y200" s="15">
        <f t="shared" ref="Y200" si="157">104.584835545197%-100%</f>
        <v>4.5848355451969969E-2</v>
      </c>
      <c r="Z200" s="15">
        <f t="shared" ref="Z200" si="158">101.199262415129%-100%</f>
        <v>1.1992624151289988E-2</v>
      </c>
      <c r="AA200" s="15">
        <f t="shared" ref="AA200" si="159">101.911505501324%-100%</f>
        <v>1.9115055013239957E-2</v>
      </c>
      <c r="AB200" s="15">
        <f t="shared" ref="AB200" si="160">AVERAGE(Y200:AA200)</f>
        <v>2.5652011538833303E-2</v>
      </c>
      <c r="AC200" s="17" t="s">
        <v>4956</v>
      </c>
      <c r="AD200" s="21"/>
    </row>
    <row r="201" spans="1:30" ht="13.5" customHeight="1" x14ac:dyDescent="0.2">
      <c r="A201" s="87">
        <v>135</v>
      </c>
      <c r="B201" s="88" t="s">
        <v>115</v>
      </c>
      <c r="C201" s="89" t="s">
        <v>4174</v>
      </c>
      <c r="D201" s="89" t="s">
        <v>44</v>
      </c>
      <c r="E201" s="90">
        <v>0</v>
      </c>
      <c r="F201" s="90">
        <v>18</v>
      </c>
      <c r="G201" s="91">
        <v>94.08</v>
      </c>
      <c r="H201" s="91"/>
      <c r="I201" s="91">
        <v>1693.44</v>
      </c>
      <c r="J201" s="91">
        <v>0</v>
      </c>
      <c r="K201" s="91">
        <v>0</v>
      </c>
      <c r="L201" s="91">
        <v>0</v>
      </c>
      <c r="M201" s="91">
        <v>0</v>
      </c>
      <c r="N201" s="91">
        <v>0</v>
      </c>
      <c r="O201" s="91">
        <v>0</v>
      </c>
      <c r="P201" s="92">
        <v>0</v>
      </c>
      <c r="R201" s="91"/>
      <c r="S201" s="91">
        <v>0</v>
      </c>
      <c r="T201" s="15"/>
      <c r="U201" s="15"/>
      <c r="V201" s="16"/>
      <c r="W201" s="16"/>
      <c r="X201" s="16"/>
      <c r="Y201" s="15"/>
      <c r="Z201" s="15"/>
      <c r="AA201" s="15"/>
      <c r="AB201" s="15"/>
      <c r="AD201" s="21"/>
    </row>
    <row r="202" spans="1:30" ht="13.5" customHeight="1" thickBot="1" x14ac:dyDescent="0.25">
      <c r="A202" s="73">
        <v>136</v>
      </c>
      <c r="B202" s="74" t="s">
        <v>4175</v>
      </c>
      <c r="C202" s="75" t="s">
        <v>4176</v>
      </c>
      <c r="D202" s="75" t="s">
        <v>38</v>
      </c>
      <c r="E202" s="76">
        <v>0</v>
      </c>
      <c r="F202" s="76">
        <v>6</v>
      </c>
      <c r="G202" s="77">
        <v>154.46</v>
      </c>
      <c r="H202" s="77"/>
      <c r="I202" s="77">
        <v>926.76</v>
      </c>
      <c r="J202" s="77">
        <v>0</v>
      </c>
      <c r="K202" s="77">
        <v>0</v>
      </c>
      <c r="L202" s="77">
        <v>0</v>
      </c>
      <c r="M202" s="77">
        <v>0</v>
      </c>
      <c r="N202" s="77">
        <v>0</v>
      </c>
      <c r="O202" s="77">
        <v>0</v>
      </c>
      <c r="P202" s="78">
        <v>0</v>
      </c>
      <c r="R202" s="77"/>
      <c r="S202" s="77">
        <v>0</v>
      </c>
      <c r="T202" s="15"/>
      <c r="U202" s="15"/>
      <c r="V202" s="16"/>
      <c r="W202" s="16"/>
      <c r="X202" s="16"/>
      <c r="Y202" s="15"/>
      <c r="Z202" s="15"/>
      <c r="AA202" s="15"/>
      <c r="AB202" s="15"/>
      <c r="AD202" s="21"/>
    </row>
    <row r="203" spans="1:30" ht="28.5" customHeight="1" thickBot="1" x14ac:dyDescent="0.35">
      <c r="A203" s="138"/>
      <c r="B203" s="139" t="s">
        <v>4177</v>
      </c>
      <c r="C203" s="140" t="s">
        <v>4178</v>
      </c>
      <c r="D203" s="140"/>
      <c r="E203" s="141"/>
      <c r="F203" s="141"/>
      <c r="G203" s="142"/>
      <c r="H203" s="142"/>
      <c r="I203" s="142">
        <v>136719.88</v>
      </c>
      <c r="J203" s="142">
        <v>0</v>
      </c>
      <c r="K203" s="142">
        <v>0</v>
      </c>
      <c r="L203" s="142">
        <v>0</v>
      </c>
      <c r="M203" s="142">
        <v>0</v>
      </c>
      <c r="N203" s="142">
        <v>0</v>
      </c>
      <c r="O203" s="142">
        <v>0</v>
      </c>
      <c r="P203" s="142">
        <v>0</v>
      </c>
      <c r="R203" s="142"/>
      <c r="S203" s="142">
        <v>0</v>
      </c>
      <c r="T203" s="15"/>
      <c r="U203" s="15"/>
      <c r="V203" s="16"/>
      <c r="W203" s="16"/>
      <c r="X203" s="16"/>
      <c r="Y203" s="15"/>
      <c r="Z203" s="15"/>
      <c r="AA203" s="15"/>
      <c r="AB203" s="15"/>
      <c r="AD203" s="21"/>
    </row>
    <row r="204" spans="1:30" ht="13.5" customHeight="1" x14ac:dyDescent="0.2">
      <c r="A204" s="67">
        <v>137</v>
      </c>
      <c r="B204" s="68" t="s">
        <v>4179</v>
      </c>
      <c r="C204" s="69" t="s">
        <v>4180</v>
      </c>
      <c r="D204" s="69" t="s">
        <v>44</v>
      </c>
      <c r="E204" s="70">
        <v>0</v>
      </c>
      <c r="F204" s="70">
        <v>165</v>
      </c>
      <c r="G204" s="71">
        <v>371.48</v>
      </c>
      <c r="H204" s="71"/>
      <c r="I204" s="71">
        <v>61294.2</v>
      </c>
      <c r="J204" s="71">
        <v>0</v>
      </c>
      <c r="K204" s="71">
        <v>0</v>
      </c>
      <c r="L204" s="71">
        <v>0</v>
      </c>
      <c r="M204" s="71">
        <v>0</v>
      </c>
      <c r="N204" s="71">
        <v>0</v>
      </c>
      <c r="O204" s="71">
        <v>0</v>
      </c>
      <c r="P204" s="72">
        <v>0</v>
      </c>
      <c r="R204" s="71"/>
      <c r="S204" s="71">
        <v>0</v>
      </c>
      <c r="T204" s="15"/>
      <c r="U204" s="15"/>
      <c r="V204" s="16"/>
      <c r="W204" s="16"/>
      <c r="X204" s="16"/>
      <c r="Y204" s="15"/>
      <c r="Z204" s="15"/>
      <c r="AA204" s="15"/>
      <c r="AB204" s="15"/>
      <c r="AD204" s="21"/>
    </row>
    <row r="205" spans="1:30" ht="13.5" customHeight="1" x14ac:dyDescent="0.2">
      <c r="A205" s="87">
        <v>138</v>
      </c>
      <c r="B205" s="88" t="s">
        <v>4181</v>
      </c>
      <c r="C205" s="89" t="s">
        <v>4182</v>
      </c>
      <c r="D205" s="89" t="s">
        <v>92</v>
      </c>
      <c r="E205" s="90">
        <v>0</v>
      </c>
      <c r="F205" s="90">
        <v>45.04</v>
      </c>
      <c r="G205" s="91">
        <v>668.2</v>
      </c>
      <c r="H205" s="91"/>
      <c r="I205" s="91">
        <v>30095.73</v>
      </c>
      <c r="J205" s="91">
        <v>0</v>
      </c>
      <c r="K205" s="91">
        <v>0</v>
      </c>
      <c r="L205" s="91">
        <v>0</v>
      </c>
      <c r="M205" s="91">
        <v>0</v>
      </c>
      <c r="N205" s="91">
        <v>0</v>
      </c>
      <c r="O205" s="91">
        <v>0</v>
      </c>
      <c r="P205" s="92">
        <v>0</v>
      </c>
      <c r="R205" s="91"/>
      <c r="S205" s="91">
        <v>0</v>
      </c>
      <c r="T205" s="15"/>
      <c r="U205" s="15"/>
      <c r="V205" s="16"/>
      <c r="W205" s="16"/>
      <c r="X205" s="16"/>
      <c r="Y205" s="15"/>
      <c r="Z205" s="15"/>
      <c r="AA205" s="15"/>
      <c r="AB205" s="15"/>
      <c r="AD205" s="21"/>
    </row>
    <row r="206" spans="1:30" x14ac:dyDescent="0.2">
      <c r="A206" s="63"/>
      <c r="B206" s="64">
        <v>8211321</v>
      </c>
      <c r="C206" s="65" t="s">
        <v>188</v>
      </c>
      <c r="D206" s="65" t="s">
        <v>92</v>
      </c>
      <c r="E206" s="66"/>
      <c r="F206" s="66">
        <f>F205</f>
        <v>45.04</v>
      </c>
      <c r="G206" s="1">
        <v>45.7</v>
      </c>
      <c r="H206" s="1">
        <v>45.7</v>
      </c>
      <c r="I206" s="1">
        <v>28.791</v>
      </c>
      <c r="J206" s="1">
        <v>28.791</v>
      </c>
      <c r="K206" s="1"/>
      <c r="L206" s="1"/>
      <c r="M206" s="1"/>
      <c r="N206" s="1"/>
      <c r="O206" s="1"/>
      <c r="P206" s="1"/>
      <c r="R206" s="1">
        <v>52.8</v>
      </c>
      <c r="S206" s="1"/>
      <c r="T206" s="15">
        <f t="shared" ref="T206" si="161">R206/H206</f>
        <v>1.1553610503282274</v>
      </c>
      <c r="U206" s="15">
        <f t="shared" ref="U206" si="162">T206-AB206</f>
        <v>1.1297090387893942</v>
      </c>
      <c r="V206" s="16">
        <f t="shared" ref="V206" si="163">G206*U206</f>
        <v>51.627703072675317</v>
      </c>
      <c r="W206" s="16">
        <f t="shared" ref="W206" si="164">V206-G206</f>
        <v>5.9277030726753139</v>
      </c>
      <c r="X206" s="16">
        <f t="shared" ref="X206" si="165">F206*W206</f>
        <v>266.98374639329614</v>
      </c>
      <c r="Y206" s="15">
        <f t="shared" ref="Y206" si="166">104.584835545197%-100%</f>
        <v>4.5848355451969969E-2</v>
      </c>
      <c r="Z206" s="15">
        <f t="shared" ref="Z206" si="167">101.199262415129%-100%</f>
        <v>1.1992624151289988E-2</v>
      </c>
      <c r="AA206" s="15">
        <f t="shared" ref="AA206" si="168">101.911505501324%-100%</f>
        <v>1.9115055013239957E-2</v>
      </c>
      <c r="AB206" s="15">
        <f t="shared" ref="AB206" si="169">AVERAGE(Y206:AA206)</f>
        <v>2.5652011538833303E-2</v>
      </c>
      <c r="AC206" s="17" t="s">
        <v>4956</v>
      </c>
      <c r="AD206" s="21"/>
    </row>
    <row r="207" spans="1:30" ht="13.5" customHeight="1" x14ac:dyDescent="0.2">
      <c r="A207" s="87">
        <v>139</v>
      </c>
      <c r="B207" s="88" t="s">
        <v>4183</v>
      </c>
      <c r="C207" s="89" t="s">
        <v>4184</v>
      </c>
      <c r="D207" s="89" t="s">
        <v>38</v>
      </c>
      <c r="E207" s="90">
        <v>0</v>
      </c>
      <c r="F207" s="90">
        <v>339</v>
      </c>
      <c r="G207" s="91">
        <v>82.23</v>
      </c>
      <c r="H207" s="91"/>
      <c r="I207" s="91">
        <v>27875.97</v>
      </c>
      <c r="J207" s="91">
        <v>0</v>
      </c>
      <c r="K207" s="91">
        <v>0</v>
      </c>
      <c r="L207" s="91">
        <v>0</v>
      </c>
      <c r="M207" s="91">
        <v>0</v>
      </c>
      <c r="N207" s="91">
        <v>0</v>
      </c>
      <c r="O207" s="91">
        <v>0</v>
      </c>
      <c r="P207" s="92">
        <v>0</v>
      </c>
      <c r="R207" s="91"/>
      <c r="S207" s="91">
        <v>0</v>
      </c>
      <c r="T207" s="15"/>
      <c r="U207" s="15"/>
      <c r="V207" s="16"/>
      <c r="W207" s="16"/>
      <c r="X207" s="16"/>
      <c r="Y207" s="15"/>
      <c r="Z207" s="15"/>
      <c r="AA207" s="15"/>
      <c r="AB207" s="15"/>
      <c r="AD207" s="21"/>
    </row>
    <row r="208" spans="1:30" ht="13.5" customHeight="1" thickBot="1" x14ac:dyDescent="0.25">
      <c r="A208" s="73">
        <v>140</v>
      </c>
      <c r="B208" s="74" t="s">
        <v>4175</v>
      </c>
      <c r="C208" s="75" t="s">
        <v>4176</v>
      </c>
      <c r="D208" s="75" t="s">
        <v>38</v>
      </c>
      <c r="E208" s="76">
        <v>0</v>
      </c>
      <c r="F208" s="76">
        <v>113</v>
      </c>
      <c r="G208" s="77">
        <v>154.46</v>
      </c>
      <c r="H208" s="77"/>
      <c r="I208" s="77">
        <v>17453.98</v>
      </c>
      <c r="J208" s="77">
        <v>0</v>
      </c>
      <c r="K208" s="77">
        <v>0</v>
      </c>
      <c r="L208" s="77">
        <v>0</v>
      </c>
      <c r="M208" s="77">
        <v>0</v>
      </c>
      <c r="N208" s="77">
        <v>0</v>
      </c>
      <c r="O208" s="77">
        <v>0</v>
      </c>
      <c r="P208" s="78">
        <v>0</v>
      </c>
      <c r="R208" s="77"/>
      <c r="S208" s="77">
        <v>0</v>
      </c>
      <c r="T208" s="15"/>
      <c r="U208" s="15"/>
      <c r="V208" s="16"/>
      <c r="W208" s="16"/>
      <c r="X208" s="16"/>
      <c r="Y208" s="15"/>
      <c r="Z208" s="15"/>
      <c r="AA208" s="15"/>
      <c r="AB208" s="15"/>
      <c r="AD208" s="21"/>
    </row>
    <row r="209" spans="1:30" ht="28.5" customHeight="1" thickBot="1" x14ac:dyDescent="0.35">
      <c r="A209" s="138"/>
      <c r="B209" s="139" t="s">
        <v>4185</v>
      </c>
      <c r="C209" s="140" t="s">
        <v>4186</v>
      </c>
      <c r="D209" s="140"/>
      <c r="E209" s="141"/>
      <c r="F209" s="141"/>
      <c r="G209" s="142"/>
      <c r="H209" s="142"/>
      <c r="I209" s="142">
        <v>9271.56</v>
      </c>
      <c r="J209" s="142">
        <v>0</v>
      </c>
      <c r="K209" s="142">
        <v>0</v>
      </c>
      <c r="L209" s="142">
        <v>0</v>
      </c>
      <c r="M209" s="142">
        <v>0</v>
      </c>
      <c r="N209" s="142">
        <v>0</v>
      </c>
      <c r="O209" s="142">
        <v>0</v>
      </c>
      <c r="P209" s="142">
        <v>0</v>
      </c>
      <c r="R209" s="142"/>
      <c r="S209" s="142">
        <v>0</v>
      </c>
      <c r="T209" s="15"/>
      <c r="U209" s="15"/>
      <c r="V209" s="16"/>
      <c r="W209" s="16"/>
      <c r="X209" s="16"/>
      <c r="Y209" s="15"/>
      <c r="Z209" s="15"/>
      <c r="AA209" s="15"/>
      <c r="AB209" s="15"/>
      <c r="AD209" s="21"/>
    </row>
    <row r="210" spans="1:30" ht="13.5" customHeight="1" x14ac:dyDescent="0.2">
      <c r="A210" s="67">
        <v>141</v>
      </c>
      <c r="B210" s="68" t="s">
        <v>4187</v>
      </c>
      <c r="C210" s="69" t="s">
        <v>4180</v>
      </c>
      <c r="D210" s="69" t="s">
        <v>38</v>
      </c>
      <c r="E210" s="70">
        <v>0</v>
      </c>
      <c r="F210" s="70">
        <v>12</v>
      </c>
      <c r="G210" s="71">
        <v>371.48</v>
      </c>
      <c r="H210" s="71"/>
      <c r="I210" s="71">
        <v>4457.76</v>
      </c>
      <c r="J210" s="71">
        <v>0</v>
      </c>
      <c r="K210" s="71">
        <v>0</v>
      </c>
      <c r="L210" s="71">
        <v>0</v>
      </c>
      <c r="M210" s="71">
        <v>0</v>
      </c>
      <c r="N210" s="71">
        <v>0</v>
      </c>
      <c r="O210" s="71">
        <v>0</v>
      </c>
      <c r="P210" s="72">
        <v>0</v>
      </c>
      <c r="R210" s="71"/>
      <c r="S210" s="71">
        <v>0</v>
      </c>
      <c r="T210" s="15"/>
      <c r="U210" s="15"/>
      <c r="V210" s="16"/>
      <c r="W210" s="16"/>
      <c r="X210" s="16"/>
      <c r="Y210" s="15"/>
      <c r="Z210" s="15"/>
      <c r="AA210" s="15"/>
      <c r="AB210" s="15"/>
      <c r="AD210" s="21"/>
    </row>
    <row r="211" spans="1:30" ht="13.5" customHeight="1" x14ac:dyDescent="0.2">
      <c r="A211" s="87">
        <v>142</v>
      </c>
      <c r="B211" s="88" t="s">
        <v>4183</v>
      </c>
      <c r="C211" s="89" t="s">
        <v>4184</v>
      </c>
      <c r="D211" s="89" t="s">
        <v>38</v>
      </c>
      <c r="E211" s="90">
        <v>0</v>
      </c>
      <c r="F211" s="90">
        <v>36</v>
      </c>
      <c r="G211" s="91">
        <v>82.23</v>
      </c>
      <c r="H211" s="91"/>
      <c r="I211" s="91">
        <v>2960.28</v>
      </c>
      <c r="J211" s="91">
        <v>0</v>
      </c>
      <c r="K211" s="91">
        <v>0</v>
      </c>
      <c r="L211" s="91">
        <v>0</v>
      </c>
      <c r="M211" s="91">
        <v>0</v>
      </c>
      <c r="N211" s="91">
        <v>0</v>
      </c>
      <c r="O211" s="91">
        <v>0</v>
      </c>
      <c r="P211" s="92">
        <v>0</v>
      </c>
      <c r="R211" s="91"/>
      <c r="S211" s="91">
        <v>0</v>
      </c>
      <c r="T211" s="15"/>
      <c r="U211" s="15"/>
      <c r="V211" s="16"/>
      <c r="W211" s="16"/>
      <c r="X211" s="16"/>
      <c r="Y211" s="15"/>
      <c r="Z211" s="15"/>
      <c r="AA211" s="15"/>
      <c r="AB211" s="15"/>
      <c r="AD211" s="21"/>
    </row>
    <row r="212" spans="1:30" ht="13.5" customHeight="1" thickBot="1" x14ac:dyDescent="0.25">
      <c r="A212" s="73">
        <v>143</v>
      </c>
      <c r="B212" s="74" t="s">
        <v>4175</v>
      </c>
      <c r="C212" s="75" t="s">
        <v>4176</v>
      </c>
      <c r="D212" s="75" t="s">
        <v>38</v>
      </c>
      <c r="E212" s="76">
        <v>0</v>
      </c>
      <c r="F212" s="76">
        <v>12</v>
      </c>
      <c r="G212" s="77">
        <v>154.46</v>
      </c>
      <c r="H212" s="77"/>
      <c r="I212" s="77">
        <v>1853.52</v>
      </c>
      <c r="J212" s="77">
        <v>0</v>
      </c>
      <c r="K212" s="77">
        <v>0</v>
      </c>
      <c r="L212" s="77">
        <v>0</v>
      </c>
      <c r="M212" s="77">
        <v>0</v>
      </c>
      <c r="N212" s="77">
        <v>0</v>
      </c>
      <c r="O212" s="77">
        <v>0</v>
      </c>
      <c r="P212" s="78">
        <v>0</v>
      </c>
      <c r="R212" s="77"/>
      <c r="S212" s="77">
        <v>0</v>
      </c>
      <c r="T212" s="15"/>
      <c r="U212" s="15"/>
      <c r="V212" s="16"/>
      <c r="W212" s="16"/>
      <c r="X212" s="16"/>
      <c r="Y212" s="15"/>
      <c r="Z212" s="15"/>
      <c r="AA212" s="15"/>
      <c r="AB212" s="15"/>
      <c r="AD212" s="21"/>
    </row>
    <row r="213" spans="1:30" ht="28.5" customHeight="1" thickBot="1" x14ac:dyDescent="0.35">
      <c r="A213" s="138"/>
      <c r="B213" s="139" t="s">
        <v>4188</v>
      </c>
      <c r="C213" s="140" t="s">
        <v>4189</v>
      </c>
      <c r="D213" s="140"/>
      <c r="E213" s="141"/>
      <c r="F213" s="141"/>
      <c r="G213" s="142"/>
      <c r="H213" s="142"/>
      <c r="I213" s="142">
        <v>4158.82</v>
      </c>
      <c r="J213" s="142">
        <v>0</v>
      </c>
      <c r="K213" s="142">
        <v>0</v>
      </c>
      <c r="L213" s="142">
        <v>0</v>
      </c>
      <c r="M213" s="142">
        <v>0</v>
      </c>
      <c r="N213" s="142">
        <v>0</v>
      </c>
      <c r="O213" s="142">
        <v>0</v>
      </c>
      <c r="P213" s="142">
        <v>0</v>
      </c>
      <c r="R213" s="142"/>
      <c r="S213" s="142">
        <v>0</v>
      </c>
      <c r="T213" s="15"/>
      <c r="U213" s="15"/>
      <c r="V213" s="16"/>
      <c r="W213" s="16"/>
      <c r="X213" s="16"/>
      <c r="Y213" s="15"/>
      <c r="Z213" s="15"/>
      <c r="AA213" s="15"/>
      <c r="AB213" s="15"/>
      <c r="AD213" s="21"/>
    </row>
    <row r="214" spans="1:30" ht="24" customHeight="1" x14ac:dyDescent="0.2">
      <c r="A214" s="67">
        <v>144</v>
      </c>
      <c r="B214" s="68" t="s">
        <v>4190</v>
      </c>
      <c r="C214" s="69" t="s">
        <v>4191</v>
      </c>
      <c r="D214" s="69" t="s">
        <v>44</v>
      </c>
      <c r="E214" s="70">
        <v>0</v>
      </c>
      <c r="F214" s="70">
        <v>96</v>
      </c>
      <c r="G214" s="71">
        <v>8.51</v>
      </c>
      <c r="H214" s="71"/>
      <c r="I214" s="71">
        <v>816.96</v>
      </c>
      <c r="J214" s="71">
        <v>0</v>
      </c>
      <c r="K214" s="71">
        <v>0</v>
      </c>
      <c r="L214" s="71">
        <v>0</v>
      </c>
      <c r="M214" s="71">
        <v>0</v>
      </c>
      <c r="N214" s="71">
        <v>0</v>
      </c>
      <c r="O214" s="71">
        <v>0</v>
      </c>
      <c r="P214" s="72">
        <v>0</v>
      </c>
      <c r="R214" s="71"/>
      <c r="S214" s="71">
        <v>0</v>
      </c>
      <c r="T214" s="15"/>
      <c r="U214" s="15"/>
      <c r="V214" s="16"/>
      <c r="W214" s="16"/>
      <c r="X214" s="16"/>
      <c r="Y214" s="15"/>
      <c r="Z214" s="15"/>
      <c r="AA214" s="15"/>
      <c r="AB214" s="15"/>
      <c r="AD214" s="21"/>
    </row>
    <row r="215" spans="1:30" ht="13.5" customHeight="1" x14ac:dyDescent="0.2">
      <c r="A215" s="87">
        <v>145</v>
      </c>
      <c r="B215" s="88" t="s">
        <v>4192</v>
      </c>
      <c r="C215" s="89" t="s">
        <v>4193</v>
      </c>
      <c r="D215" s="89" t="s">
        <v>92</v>
      </c>
      <c r="E215" s="90">
        <v>0</v>
      </c>
      <c r="F215" s="90">
        <v>1.08</v>
      </c>
      <c r="G215" s="91">
        <v>668.2</v>
      </c>
      <c r="H215" s="91"/>
      <c r="I215" s="91">
        <v>721.66</v>
      </c>
      <c r="J215" s="91">
        <v>0</v>
      </c>
      <c r="K215" s="91">
        <v>0</v>
      </c>
      <c r="L215" s="91">
        <v>0</v>
      </c>
      <c r="M215" s="91">
        <v>0</v>
      </c>
      <c r="N215" s="91">
        <v>0</v>
      </c>
      <c r="O215" s="91">
        <v>0</v>
      </c>
      <c r="P215" s="92">
        <v>0</v>
      </c>
      <c r="R215" s="91"/>
      <c r="S215" s="91">
        <v>0</v>
      </c>
      <c r="T215" s="15"/>
      <c r="U215" s="15"/>
      <c r="V215" s="16"/>
      <c r="W215" s="16"/>
      <c r="X215" s="16"/>
      <c r="Y215" s="15"/>
      <c r="Z215" s="15"/>
      <c r="AA215" s="15"/>
      <c r="AB215" s="15"/>
      <c r="AD215" s="21"/>
    </row>
    <row r="216" spans="1:30" x14ac:dyDescent="0.2">
      <c r="A216" s="63"/>
      <c r="B216" s="64">
        <v>8211321</v>
      </c>
      <c r="C216" s="65" t="s">
        <v>188</v>
      </c>
      <c r="D216" s="65" t="s">
        <v>92</v>
      </c>
      <c r="E216" s="66"/>
      <c r="F216" s="66">
        <f>F215</f>
        <v>1.08</v>
      </c>
      <c r="G216" s="1">
        <v>45.7</v>
      </c>
      <c r="H216" s="1">
        <v>45.7</v>
      </c>
      <c r="I216" s="1">
        <v>28.791</v>
      </c>
      <c r="J216" s="1">
        <v>28.791</v>
      </c>
      <c r="K216" s="1"/>
      <c r="L216" s="1"/>
      <c r="M216" s="1"/>
      <c r="N216" s="1"/>
      <c r="O216" s="1"/>
      <c r="P216" s="1"/>
      <c r="R216" s="1">
        <v>52.8</v>
      </c>
      <c r="S216" s="1"/>
      <c r="T216" s="15">
        <f t="shared" ref="T216" si="170">R216/H216</f>
        <v>1.1553610503282274</v>
      </c>
      <c r="U216" s="15">
        <f t="shared" ref="U216" si="171">T216-AB216</f>
        <v>1.1297090387893942</v>
      </c>
      <c r="V216" s="16">
        <f t="shared" ref="V216" si="172">G216*U216</f>
        <v>51.627703072675317</v>
      </c>
      <c r="W216" s="16">
        <f t="shared" ref="W216" si="173">V216-G216</f>
        <v>5.9277030726753139</v>
      </c>
      <c r="X216" s="16">
        <f t="shared" ref="X216" si="174">F216*W216</f>
        <v>6.4019193184893393</v>
      </c>
      <c r="Y216" s="15">
        <f t="shared" ref="Y216" si="175">104.584835545197%-100%</f>
        <v>4.5848355451969969E-2</v>
      </c>
      <c r="Z216" s="15">
        <f t="shared" ref="Z216" si="176">101.199262415129%-100%</f>
        <v>1.1992624151289988E-2</v>
      </c>
      <c r="AA216" s="15">
        <f t="shared" ref="AA216" si="177">101.911505501324%-100%</f>
        <v>1.9115055013239957E-2</v>
      </c>
      <c r="AB216" s="15">
        <f t="shared" ref="AB216" si="178">AVERAGE(Y216:AA216)</f>
        <v>2.5652011538833303E-2</v>
      </c>
      <c r="AC216" s="17" t="s">
        <v>4956</v>
      </c>
      <c r="AD216" s="21"/>
    </row>
    <row r="217" spans="1:30" ht="13.5" customHeight="1" thickBot="1" x14ac:dyDescent="0.25">
      <c r="A217" s="73">
        <v>147</v>
      </c>
      <c r="B217" s="74" t="s">
        <v>4175</v>
      </c>
      <c r="C217" s="75" t="s">
        <v>4176</v>
      </c>
      <c r="D217" s="75" t="s">
        <v>38</v>
      </c>
      <c r="E217" s="76">
        <v>0</v>
      </c>
      <c r="F217" s="76">
        <v>6</v>
      </c>
      <c r="G217" s="77">
        <v>154.46</v>
      </c>
      <c r="H217" s="77"/>
      <c r="I217" s="77">
        <v>926.76</v>
      </c>
      <c r="J217" s="77">
        <v>0</v>
      </c>
      <c r="K217" s="77">
        <v>0</v>
      </c>
      <c r="L217" s="77">
        <v>0</v>
      </c>
      <c r="M217" s="77">
        <v>0</v>
      </c>
      <c r="N217" s="77">
        <v>0</v>
      </c>
      <c r="O217" s="77">
        <v>0</v>
      </c>
      <c r="P217" s="78">
        <v>0</v>
      </c>
      <c r="R217" s="77"/>
      <c r="S217" s="77">
        <v>0</v>
      </c>
      <c r="T217" s="15"/>
      <c r="U217" s="15"/>
      <c r="V217" s="16"/>
      <c r="W217" s="16"/>
      <c r="X217" s="16"/>
      <c r="Y217" s="15"/>
      <c r="Z217" s="15"/>
      <c r="AA217" s="15"/>
      <c r="AB217" s="15"/>
      <c r="AD217" s="21"/>
    </row>
    <row r="218" spans="1:30" ht="28.5" customHeight="1" x14ac:dyDescent="0.3">
      <c r="A218" s="58"/>
      <c r="B218" s="59" t="s">
        <v>4206</v>
      </c>
      <c r="C218" s="60" t="s">
        <v>4207</v>
      </c>
      <c r="D218" s="60"/>
      <c r="E218" s="61"/>
      <c r="F218" s="61"/>
      <c r="G218" s="62"/>
      <c r="H218" s="62"/>
      <c r="I218" s="62">
        <v>118918.1</v>
      </c>
      <c r="J218" s="62">
        <v>0</v>
      </c>
      <c r="K218" s="62">
        <v>0</v>
      </c>
      <c r="L218" s="62">
        <v>0</v>
      </c>
      <c r="M218" s="62">
        <v>0</v>
      </c>
      <c r="N218" s="62">
        <v>0</v>
      </c>
      <c r="O218" s="62">
        <v>0</v>
      </c>
      <c r="P218" s="62">
        <v>0</v>
      </c>
      <c r="R218" s="62"/>
      <c r="S218" s="62">
        <v>0</v>
      </c>
      <c r="T218" s="15"/>
      <c r="U218" s="15"/>
      <c r="V218" s="16"/>
      <c r="W218" s="16"/>
      <c r="X218" s="16"/>
      <c r="Y218" s="15"/>
      <c r="Z218" s="15"/>
      <c r="AA218" s="15"/>
      <c r="AB218" s="15"/>
      <c r="AD218" s="21"/>
    </row>
    <row r="219" spans="1:30" ht="28.5" customHeight="1" thickBot="1" x14ac:dyDescent="0.35">
      <c r="A219" s="138"/>
      <c r="B219" s="139" t="s">
        <v>4169</v>
      </c>
      <c r="C219" s="140" t="s">
        <v>4170</v>
      </c>
      <c r="D219" s="140"/>
      <c r="E219" s="141"/>
      <c r="F219" s="141"/>
      <c r="G219" s="142"/>
      <c r="H219" s="142"/>
      <c r="I219" s="142">
        <v>8731.4</v>
      </c>
      <c r="J219" s="142">
        <v>0</v>
      </c>
      <c r="K219" s="142">
        <v>0</v>
      </c>
      <c r="L219" s="142">
        <v>0</v>
      </c>
      <c r="M219" s="142">
        <v>0</v>
      </c>
      <c r="N219" s="142">
        <v>0</v>
      </c>
      <c r="O219" s="142">
        <v>0</v>
      </c>
      <c r="P219" s="142">
        <v>0</v>
      </c>
      <c r="R219" s="142"/>
      <c r="S219" s="142">
        <v>0</v>
      </c>
      <c r="T219" s="15"/>
      <c r="U219" s="15"/>
      <c r="V219" s="16"/>
      <c r="W219" s="16"/>
      <c r="X219" s="16"/>
      <c r="Y219" s="15"/>
      <c r="Z219" s="15"/>
      <c r="AA219" s="15"/>
      <c r="AB219" s="15"/>
      <c r="AD219" s="21"/>
    </row>
    <row r="220" spans="1:30" ht="24" customHeight="1" x14ac:dyDescent="0.2">
      <c r="A220" s="67">
        <v>148</v>
      </c>
      <c r="B220" s="68" t="s">
        <v>109</v>
      </c>
      <c r="C220" s="69" t="s">
        <v>4171</v>
      </c>
      <c r="D220" s="69" t="s">
        <v>44</v>
      </c>
      <c r="E220" s="70">
        <v>0</v>
      </c>
      <c r="F220" s="70">
        <v>6</v>
      </c>
      <c r="G220" s="71">
        <v>652.1</v>
      </c>
      <c r="H220" s="71"/>
      <c r="I220" s="71">
        <v>3912.6</v>
      </c>
      <c r="J220" s="71">
        <v>0</v>
      </c>
      <c r="K220" s="71">
        <v>0</v>
      </c>
      <c r="L220" s="71">
        <v>0</v>
      </c>
      <c r="M220" s="71">
        <v>0</v>
      </c>
      <c r="N220" s="71">
        <v>0</v>
      </c>
      <c r="O220" s="71">
        <v>0</v>
      </c>
      <c r="P220" s="72">
        <v>0</v>
      </c>
      <c r="R220" s="71"/>
      <c r="S220" s="71">
        <v>0</v>
      </c>
      <c r="T220" s="15"/>
      <c r="U220" s="15"/>
      <c r="V220" s="16"/>
      <c r="W220" s="16"/>
      <c r="X220" s="16"/>
      <c r="Y220" s="15"/>
      <c r="Z220" s="15"/>
      <c r="AA220" s="15"/>
      <c r="AB220" s="15"/>
      <c r="AD220" s="21"/>
    </row>
    <row r="221" spans="1:30" ht="13.5" customHeight="1" x14ac:dyDescent="0.2">
      <c r="A221" s="87">
        <v>149</v>
      </c>
      <c r="B221" s="88" t="s">
        <v>4202</v>
      </c>
      <c r="C221" s="89" t="s">
        <v>4203</v>
      </c>
      <c r="D221" s="89" t="s">
        <v>44</v>
      </c>
      <c r="E221" s="90">
        <v>0</v>
      </c>
      <c r="F221" s="90">
        <v>6</v>
      </c>
      <c r="G221" s="91">
        <v>54.05</v>
      </c>
      <c r="H221" s="91"/>
      <c r="I221" s="91">
        <v>324.3</v>
      </c>
      <c r="J221" s="91">
        <v>0</v>
      </c>
      <c r="K221" s="91">
        <v>0</v>
      </c>
      <c r="L221" s="91">
        <v>0</v>
      </c>
      <c r="M221" s="91">
        <v>0</v>
      </c>
      <c r="N221" s="91">
        <v>0</v>
      </c>
      <c r="O221" s="91">
        <v>0</v>
      </c>
      <c r="P221" s="92">
        <v>0</v>
      </c>
      <c r="R221" s="91"/>
      <c r="S221" s="91">
        <v>0</v>
      </c>
      <c r="T221" s="15"/>
      <c r="U221" s="15"/>
      <c r="V221" s="16"/>
      <c r="W221" s="16"/>
      <c r="X221" s="16"/>
      <c r="Y221" s="15"/>
      <c r="Z221" s="15"/>
      <c r="AA221" s="15"/>
      <c r="AB221" s="15"/>
      <c r="AD221" s="21"/>
    </row>
    <row r="222" spans="1:30" ht="34.5" customHeight="1" x14ac:dyDescent="0.2">
      <c r="A222" s="87">
        <v>150</v>
      </c>
      <c r="B222" s="88" t="s">
        <v>4204</v>
      </c>
      <c r="C222" s="89" t="s">
        <v>4205</v>
      </c>
      <c r="D222" s="89" t="s">
        <v>44</v>
      </c>
      <c r="E222" s="90">
        <v>0</v>
      </c>
      <c r="F222" s="90">
        <v>6</v>
      </c>
      <c r="G222" s="91">
        <v>98.56</v>
      </c>
      <c r="H222" s="91"/>
      <c r="I222" s="91">
        <v>591.36</v>
      </c>
      <c r="J222" s="91">
        <v>0</v>
      </c>
      <c r="K222" s="91">
        <v>0</v>
      </c>
      <c r="L222" s="91">
        <v>0</v>
      </c>
      <c r="M222" s="91">
        <v>0</v>
      </c>
      <c r="N222" s="91">
        <v>0</v>
      </c>
      <c r="O222" s="91">
        <v>0</v>
      </c>
      <c r="P222" s="92">
        <v>0</v>
      </c>
      <c r="R222" s="91"/>
      <c r="S222" s="91">
        <v>0</v>
      </c>
      <c r="T222" s="15"/>
      <c r="U222" s="15"/>
      <c r="V222" s="16"/>
      <c r="W222" s="16"/>
      <c r="X222" s="16"/>
      <c r="Y222" s="15"/>
      <c r="Z222" s="15"/>
      <c r="AA222" s="15"/>
      <c r="AB222" s="15"/>
      <c r="AD222" s="21"/>
    </row>
    <row r="223" spans="1:30" ht="13.5" customHeight="1" x14ac:dyDescent="0.2">
      <c r="A223" s="87">
        <v>151</v>
      </c>
      <c r="B223" s="88" t="s">
        <v>113</v>
      </c>
      <c r="C223" s="89" t="s">
        <v>4173</v>
      </c>
      <c r="D223" s="89" t="s">
        <v>92</v>
      </c>
      <c r="E223" s="90">
        <v>0</v>
      </c>
      <c r="F223" s="90">
        <v>1.92</v>
      </c>
      <c r="G223" s="91">
        <v>668.2</v>
      </c>
      <c r="H223" s="91"/>
      <c r="I223" s="91">
        <v>1282.94</v>
      </c>
      <c r="J223" s="91">
        <v>0</v>
      </c>
      <c r="K223" s="91">
        <v>0</v>
      </c>
      <c r="L223" s="91">
        <v>0</v>
      </c>
      <c r="M223" s="91">
        <v>0</v>
      </c>
      <c r="N223" s="91">
        <v>0</v>
      </c>
      <c r="O223" s="91">
        <v>0</v>
      </c>
      <c r="P223" s="92">
        <v>0</v>
      </c>
      <c r="R223" s="91"/>
      <c r="S223" s="91">
        <v>0</v>
      </c>
      <c r="T223" s="15"/>
      <c r="U223" s="15"/>
      <c r="V223" s="16"/>
      <c r="W223" s="16"/>
      <c r="X223" s="16"/>
      <c r="Y223" s="15"/>
      <c r="Z223" s="15"/>
      <c r="AA223" s="15"/>
      <c r="AB223" s="15"/>
      <c r="AD223" s="21"/>
    </row>
    <row r="224" spans="1:30" x14ac:dyDescent="0.2">
      <c r="A224" s="63"/>
      <c r="B224" s="64">
        <v>8211321</v>
      </c>
      <c r="C224" s="65" t="s">
        <v>188</v>
      </c>
      <c r="D224" s="65" t="s">
        <v>92</v>
      </c>
      <c r="E224" s="66"/>
      <c r="F224" s="66">
        <f>F223</f>
        <v>1.92</v>
      </c>
      <c r="G224" s="1">
        <v>45.7</v>
      </c>
      <c r="H224" s="1">
        <v>45.7</v>
      </c>
      <c r="I224" s="1">
        <v>28.791</v>
      </c>
      <c r="J224" s="1">
        <v>28.791</v>
      </c>
      <c r="K224" s="1"/>
      <c r="L224" s="1"/>
      <c r="M224" s="1"/>
      <c r="N224" s="1"/>
      <c r="O224" s="1"/>
      <c r="P224" s="1"/>
      <c r="R224" s="1">
        <v>52.8</v>
      </c>
      <c r="S224" s="1"/>
      <c r="T224" s="15">
        <f t="shared" ref="T224" si="179">R224/H224</f>
        <v>1.1553610503282274</v>
      </c>
      <c r="U224" s="15">
        <f t="shared" ref="U224" si="180">T224-AB224</f>
        <v>1.1297090387893942</v>
      </c>
      <c r="V224" s="16">
        <f t="shared" ref="V224" si="181">G224*U224</f>
        <v>51.627703072675317</v>
      </c>
      <c r="W224" s="16">
        <f t="shared" ref="W224" si="182">V224-G224</f>
        <v>5.9277030726753139</v>
      </c>
      <c r="X224" s="16">
        <f t="shared" ref="X224" si="183">F224*W224</f>
        <v>11.381189899536603</v>
      </c>
      <c r="Y224" s="15">
        <f t="shared" ref="Y224" si="184">104.584835545197%-100%</f>
        <v>4.5848355451969969E-2</v>
      </c>
      <c r="Z224" s="15">
        <f t="shared" ref="Z224" si="185">101.199262415129%-100%</f>
        <v>1.1992624151289988E-2</v>
      </c>
      <c r="AA224" s="15">
        <f t="shared" ref="AA224" si="186">101.911505501324%-100%</f>
        <v>1.9115055013239957E-2</v>
      </c>
      <c r="AB224" s="15">
        <f t="shared" ref="AB224" si="187">AVERAGE(Y224:AA224)</f>
        <v>2.5652011538833303E-2</v>
      </c>
      <c r="AC224" s="17" t="s">
        <v>4956</v>
      </c>
      <c r="AD224" s="21"/>
    </row>
    <row r="225" spans="1:30" ht="13.5" customHeight="1" x14ac:dyDescent="0.2">
      <c r="A225" s="87">
        <v>152</v>
      </c>
      <c r="B225" s="88" t="s">
        <v>115</v>
      </c>
      <c r="C225" s="89" t="s">
        <v>4174</v>
      </c>
      <c r="D225" s="89" t="s">
        <v>44</v>
      </c>
      <c r="E225" s="90">
        <v>0</v>
      </c>
      <c r="F225" s="90">
        <v>18</v>
      </c>
      <c r="G225" s="91">
        <v>94.08</v>
      </c>
      <c r="H225" s="91"/>
      <c r="I225" s="91">
        <v>1693.44</v>
      </c>
      <c r="J225" s="91">
        <v>0</v>
      </c>
      <c r="K225" s="91">
        <v>0</v>
      </c>
      <c r="L225" s="91">
        <v>0</v>
      </c>
      <c r="M225" s="91">
        <v>0</v>
      </c>
      <c r="N225" s="91">
        <v>0</v>
      </c>
      <c r="O225" s="91">
        <v>0</v>
      </c>
      <c r="P225" s="92">
        <v>0</v>
      </c>
      <c r="R225" s="91"/>
      <c r="S225" s="91">
        <v>0</v>
      </c>
      <c r="T225" s="15"/>
      <c r="U225" s="15"/>
      <c r="V225" s="16"/>
      <c r="W225" s="16"/>
      <c r="X225" s="16"/>
      <c r="Y225" s="15"/>
      <c r="Z225" s="15"/>
      <c r="AA225" s="15"/>
      <c r="AB225" s="15"/>
      <c r="AD225" s="21"/>
    </row>
    <row r="226" spans="1:30" ht="13.5" customHeight="1" thickBot="1" x14ac:dyDescent="0.25">
      <c r="A226" s="73">
        <v>153</v>
      </c>
      <c r="B226" s="74" t="s">
        <v>4175</v>
      </c>
      <c r="C226" s="75" t="s">
        <v>4176</v>
      </c>
      <c r="D226" s="75" t="s">
        <v>38</v>
      </c>
      <c r="E226" s="76">
        <v>0</v>
      </c>
      <c r="F226" s="76">
        <v>6</v>
      </c>
      <c r="G226" s="77">
        <v>154.46</v>
      </c>
      <c r="H226" s="77"/>
      <c r="I226" s="77">
        <v>926.76</v>
      </c>
      <c r="J226" s="77">
        <v>0</v>
      </c>
      <c r="K226" s="77">
        <v>0</v>
      </c>
      <c r="L226" s="77">
        <v>0</v>
      </c>
      <c r="M226" s="77">
        <v>0</v>
      </c>
      <c r="N226" s="77">
        <v>0</v>
      </c>
      <c r="O226" s="77">
        <v>0</v>
      </c>
      <c r="P226" s="78">
        <v>0</v>
      </c>
      <c r="R226" s="77"/>
      <c r="S226" s="77">
        <v>0</v>
      </c>
      <c r="T226" s="15"/>
      <c r="U226" s="15"/>
      <c r="V226" s="16"/>
      <c r="W226" s="16"/>
      <c r="X226" s="16"/>
      <c r="Y226" s="15"/>
      <c r="Z226" s="15"/>
      <c r="AA226" s="15"/>
      <c r="AB226" s="15"/>
      <c r="AD226" s="21"/>
    </row>
    <row r="227" spans="1:30" ht="28.5" customHeight="1" thickBot="1" x14ac:dyDescent="0.35">
      <c r="A227" s="138"/>
      <c r="B227" s="139" t="s">
        <v>4177</v>
      </c>
      <c r="C227" s="140" t="s">
        <v>4178</v>
      </c>
      <c r="D227" s="140"/>
      <c r="E227" s="141"/>
      <c r="F227" s="141"/>
      <c r="G227" s="142"/>
      <c r="H227" s="142"/>
      <c r="I227" s="142">
        <v>96756.32</v>
      </c>
      <c r="J227" s="142">
        <v>0</v>
      </c>
      <c r="K227" s="142">
        <v>0</v>
      </c>
      <c r="L227" s="142">
        <v>0</v>
      </c>
      <c r="M227" s="142">
        <v>0</v>
      </c>
      <c r="N227" s="142">
        <v>0</v>
      </c>
      <c r="O227" s="142">
        <v>0</v>
      </c>
      <c r="P227" s="142">
        <v>0</v>
      </c>
      <c r="R227" s="142"/>
      <c r="S227" s="142">
        <v>0</v>
      </c>
      <c r="T227" s="15"/>
      <c r="U227" s="15"/>
      <c r="V227" s="16"/>
      <c r="W227" s="16"/>
      <c r="X227" s="16"/>
      <c r="Y227" s="15"/>
      <c r="Z227" s="15"/>
      <c r="AA227" s="15"/>
      <c r="AB227" s="15"/>
      <c r="AD227" s="21"/>
    </row>
    <row r="228" spans="1:30" ht="13.5" customHeight="1" x14ac:dyDescent="0.2">
      <c r="A228" s="67">
        <v>154</v>
      </c>
      <c r="B228" s="68" t="s">
        <v>4179</v>
      </c>
      <c r="C228" s="69" t="s">
        <v>4180</v>
      </c>
      <c r="D228" s="69" t="s">
        <v>44</v>
      </c>
      <c r="E228" s="70">
        <v>0</v>
      </c>
      <c r="F228" s="70">
        <v>165</v>
      </c>
      <c r="G228" s="71">
        <v>371.48</v>
      </c>
      <c r="H228" s="71"/>
      <c r="I228" s="71">
        <v>61294.2</v>
      </c>
      <c r="J228" s="71">
        <v>0</v>
      </c>
      <c r="K228" s="71">
        <v>0</v>
      </c>
      <c r="L228" s="71">
        <v>0</v>
      </c>
      <c r="M228" s="71">
        <v>0</v>
      </c>
      <c r="N228" s="71">
        <v>0</v>
      </c>
      <c r="O228" s="71">
        <v>0</v>
      </c>
      <c r="P228" s="72">
        <v>0</v>
      </c>
      <c r="R228" s="71"/>
      <c r="S228" s="71">
        <v>0</v>
      </c>
      <c r="T228" s="15"/>
      <c r="U228" s="15"/>
      <c r="V228" s="16"/>
      <c r="W228" s="16"/>
      <c r="X228" s="16"/>
      <c r="Y228" s="15"/>
      <c r="Z228" s="15"/>
      <c r="AA228" s="15"/>
      <c r="AB228" s="15"/>
      <c r="AD228" s="21"/>
    </row>
    <row r="229" spans="1:30" ht="13.5" customHeight="1" x14ac:dyDescent="0.2">
      <c r="A229" s="87">
        <v>155</v>
      </c>
      <c r="B229" s="88" t="s">
        <v>4181</v>
      </c>
      <c r="C229" s="89" t="s">
        <v>4182</v>
      </c>
      <c r="D229" s="89" t="s">
        <v>92</v>
      </c>
      <c r="E229" s="90">
        <v>0</v>
      </c>
      <c r="F229" s="90">
        <v>22.52</v>
      </c>
      <c r="G229" s="91">
        <v>668.2</v>
      </c>
      <c r="H229" s="91"/>
      <c r="I229" s="91">
        <v>15047.86</v>
      </c>
      <c r="J229" s="91">
        <v>0</v>
      </c>
      <c r="K229" s="91">
        <v>0</v>
      </c>
      <c r="L229" s="91">
        <v>0</v>
      </c>
      <c r="M229" s="91">
        <v>0</v>
      </c>
      <c r="N229" s="91">
        <v>0</v>
      </c>
      <c r="O229" s="91">
        <v>0</v>
      </c>
      <c r="P229" s="92">
        <v>0</v>
      </c>
      <c r="R229" s="91"/>
      <c r="S229" s="91">
        <v>0</v>
      </c>
      <c r="T229" s="15"/>
      <c r="U229" s="15"/>
      <c r="V229" s="16"/>
      <c r="W229" s="16"/>
      <c r="X229" s="16"/>
      <c r="Y229" s="15"/>
      <c r="Z229" s="15"/>
      <c r="AA229" s="15"/>
      <c r="AB229" s="15"/>
      <c r="AD229" s="21"/>
    </row>
    <row r="230" spans="1:30" x14ac:dyDescent="0.2">
      <c r="A230" s="63"/>
      <c r="B230" s="64">
        <v>8211321</v>
      </c>
      <c r="C230" s="65" t="s">
        <v>188</v>
      </c>
      <c r="D230" s="65" t="s">
        <v>92</v>
      </c>
      <c r="E230" s="66"/>
      <c r="F230" s="66">
        <f>F229</f>
        <v>22.52</v>
      </c>
      <c r="G230" s="1">
        <v>45.7</v>
      </c>
      <c r="H230" s="1">
        <v>45.7</v>
      </c>
      <c r="I230" s="1">
        <v>28.791</v>
      </c>
      <c r="J230" s="1">
        <v>28.791</v>
      </c>
      <c r="K230" s="1"/>
      <c r="L230" s="1"/>
      <c r="M230" s="1"/>
      <c r="N230" s="1"/>
      <c r="O230" s="1"/>
      <c r="P230" s="1"/>
      <c r="R230" s="1">
        <v>52.8</v>
      </c>
      <c r="S230" s="1"/>
      <c r="T230" s="15">
        <f t="shared" ref="T230" si="188">R230/H230</f>
        <v>1.1553610503282274</v>
      </c>
      <c r="U230" s="15">
        <f t="shared" ref="U230" si="189">T230-AB230</f>
        <v>1.1297090387893942</v>
      </c>
      <c r="V230" s="16">
        <f t="shared" ref="V230" si="190">G230*U230</f>
        <v>51.627703072675317</v>
      </c>
      <c r="W230" s="16">
        <f t="shared" ref="W230" si="191">V230-G230</f>
        <v>5.9277030726753139</v>
      </c>
      <c r="X230" s="16">
        <f t="shared" ref="X230" si="192">F230*W230</f>
        <v>133.49187319664807</v>
      </c>
      <c r="Y230" s="15">
        <f t="shared" ref="Y230" si="193">104.584835545197%-100%</f>
        <v>4.5848355451969969E-2</v>
      </c>
      <c r="Z230" s="15">
        <f t="shared" ref="Z230" si="194">101.199262415129%-100%</f>
        <v>1.1992624151289988E-2</v>
      </c>
      <c r="AA230" s="15">
        <f t="shared" ref="AA230" si="195">101.911505501324%-100%</f>
        <v>1.9115055013239957E-2</v>
      </c>
      <c r="AB230" s="15">
        <f t="shared" ref="AB230" si="196">AVERAGE(Y230:AA230)</f>
        <v>2.5652011538833303E-2</v>
      </c>
      <c r="AC230" s="17" t="s">
        <v>4956</v>
      </c>
      <c r="AD230" s="21"/>
    </row>
    <row r="231" spans="1:30" ht="13.5" customHeight="1" x14ac:dyDescent="0.2">
      <c r="A231" s="87">
        <v>156</v>
      </c>
      <c r="B231" s="88" t="s">
        <v>4183</v>
      </c>
      <c r="C231" s="89" t="s">
        <v>4184</v>
      </c>
      <c r="D231" s="89" t="s">
        <v>38</v>
      </c>
      <c r="E231" s="90">
        <v>0</v>
      </c>
      <c r="F231" s="90">
        <v>36</v>
      </c>
      <c r="G231" s="91">
        <v>82.23</v>
      </c>
      <c r="H231" s="91"/>
      <c r="I231" s="91">
        <v>2960.28</v>
      </c>
      <c r="J231" s="91">
        <v>0</v>
      </c>
      <c r="K231" s="91">
        <v>0</v>
      </c>
      <c r="L231" s="91">
        <v>0</v>
      </c>
      <c r="M231" s="91">
        <v>0</v>
      </c>
      <c r="N231" s="91">
        <v>0</v>
      </c>
      <c r="O231" s="91">
        <v>0</v>
      </c>
      <c r="P231" s="92">
        <v>0</v>
      </c>
      <c r="R231" s="91"/>
      <c r="S231" s="91">
        <v>0</v>
      </c>
      <c r="T231" s="15"/>
      <c r="U231" s="15"/>
      <c r="V231" s="16"/>
      <c r="W231" s="16"/>
      <c r="X231" s="16"/>
      <c r="Y231" s="15"/>
      <c r="Z231" s="15"/>
      <c r="AA231" s="15"/>
      <c r="AB231" s="15"/>
      <c r="AD231" s="21"/>
    </row>
    <row r="232" spans="1:30" ht="13.5" customHeight="1" thickBot="1" x14ac:dyDescent="0.25">
      <c r="A232" s="73">
        <v>157</v>
      </c>
      <c r="B232" s="74" t="s">
        <v>4175</v>
      </c>
      <c r="C232" s="75" t="s">
        <v>4176</v>
      </c>
      <c r="D232" s="75" t="s">
        <v>38</v>
      </c>
      <c r="E232" s="76">
        <v>0</v>
      </c>
      <c r="F232" s="76">
        <v>113</v>
      </c>
      <c r="G232" s="77">
        <v>154.46</v>
      </c>
      <c r="H232" s="77"/>
      <c r="I232" s="77">
        <v>17453.98</v>
      </c>
      <c r="J232" s="77">
        <v>0</v>
      </c>
      <c r="K232" s="77">
        <v>0</v>
      </c>
      <c r="L232" s="77">
        <v>0</v>
      </c>
      <c r="M232" s="77">
        <v>0</v>
      </c>
      <c r="N232" s="77">
        <v>0</v>
      </c>
      <c r="O232" s="77">
        <v>0</v>
      </c>
      <c r="P232" s="78">
        <v>0</v>
      </c>
      <c r="R232" s="77"/>
      <c r="S232" s="77">
        <v>0</v>
      </c>
      <c r="T232" s="15"/>
      <c r="U232" s="15"/>
      <c r="V232" s="16"/>
      <c r="W232" s="16"/>
      <c r="X232" s="16"/>
      <c r="Y232" s="15"/>
      <c r="Z232" s="15"/>
      <c r="AA232" s="15"/>
      <c r="AB232" s="15"/>
      <c r="AD232" s="21"/>
    </row>
    <row r="233" spans="1:30" ht="28.5" customHeight="1" thickBot="1" x14ac:dyDescent="0.35">
      <c r="A233" s="138"/>
      <c r="B233" s="139" t="s">
        <v>4185</v>
      </c>
      <c r="C233" s="140" t="s">
        <v>4186</v>
      </c>
      <c r="D233" s="140"/>
      <c r="E233" s="141"/>
      <c r="F233" s="141"/>
      <c r="G233" s="142"/>
      <c r="H233" s="142"/>
      <c r="I233" s="142">
        <v>9271.56</v>
      </c>
      <c r="J233" s="142">
        <v>0</v>
      </c>
      <c r="K233" s="142">
        <v>0</v>
      </c>
      <c r="L233" s="142">
        <v>0</v>
      </c>
      <c r="M233" s="142">
        <v>0</v>
      </c>
      <c r="N233" s="142">
        <v>0</v>
      </c>
      <c r="O233" s="142">
        <v>0</v>
      </c>
      <c r="P233" s="142">
        <v>0</v>
      </c>
      <c r="R233" s="142"/>
      <c r="S233" s="142">
        <v>0</v>
      </c>
      <c r="T233" s="15"/>
      <c r="U233" s="15"/>
      <c r="V233" s="16"/>
      <c r="W233" s="16"/>
      <c r="X233" s="16"/>
      <c r="Y233" s="15"/>
      <c r="Z233" s="15"/>
      <c r="AA233" s="15"/>
      <c r="AB233" s="15"/>
      <c r="AD233" s="21"/>
    </row>
    <row r="234" spans="1:30" ht="13.5" customHeight="1" x14ac:dyDescent="0.2">
      <c r="A234" s="67">
        <v>158</v>
      </c>
      <c r="B234" s="68" t="s">
        <v>4187</v>
      </c>
      <c r="C234" s="69" t="s">
        <v>4180</v>
      </c>
      <c r="D234" s="69" t="s">
        <v>38</v>
      </c>
      <c r="E234" s="70">
        <v>0</v>
      </c>
      <c r="F234" s="70">
        <v>12</v>
      </c>
      <c r="G234" s="71">
        <v>371.48</v>
      </c>
      <c r="H234" s="71"/>
      <c r="I234" s="71">
        <v>4457.76</v>
      </c>
      <c r="J234" s="71">
        <v>0</v>
      </c>
      <c r="K234" s="71">
        <v>0</v>
      </c>
      <c r="L234" s="71">
        <v>0</v>
      </c>
      <c r="M234" s="71">
        <v>0</v>
      </c>
      <c r="N234" s="71">
        <v>0</v>
      </c>
      <c r="O234" s="71">
        <v>0</v>
      </c>
      <c r="P234" s="72">
        <v>0</v>
      </c>
      <c r="R234" s="71"/>
      <c r="S234" s="71">
        <v>0</v>
      </c>
      <c r="T234" s="15"/>
      <c r="U234" s="15"/>
      <c r="V234" s="16"/>
      <c r="W234" s="16"/>
      <c r="X234" s="16"/>
      <c r="Y234" s="15"/>
      <c r="Z234" s="15"/>
      <c r="AA234" s="15"/>
      <c r="AB234" s="15"/>
      <c r="AD234" s="21"/>
    </row>
    <row r="235" spans="1:30" ht="13.5" customHeight="1" x14ac:dyDescent="0.2">
      <c r="A235" s="87">
        <v>159</v>
      </c>
      <c r="B235" s="88" t="s">
        <v>4183</v>
      </c>
      <c r="C235" s="89" t="s">
        <v>4184</v>
      </c>
      <c r="D235" s="89" t="s">
        <v>38</v>
      </c>
      <c r="E235" s="90">
        <v>0</v>
      </c>
      <c r="F235" s="90">
        <v>36</v>
      </c>
      <c r="G235" s="91">
        <v>82.23</v>
      </c>
      <c r="H235" s="91"/>
      <c r="I235" s="91">
        <v>2960.28</v>
      </c>
      <c r="J235" s="91">
        <v>0</v>
      </c>
      <c r="K235" s="91">
        <v>0</v>
      </c>
      <c r="L235" s="91">
        <v>0</v>
      </c>
      <c r="M235" s="91">
        <v>0</v>
      </c>
      <c r="N235" s="91">
        <v>0</v>
      </c>
      <c r="O235" s="91">
        <v>0</v>
      </c>
      <c r="P235" s="92">
        <v>0</v>
      </c>
      <c r="R235" s="91"/>
      <c r="S235" s="91">
        <v>0</v>
      </c>
      <c r="T235" s="15"/>
      <c r="U235" s="15"/>
      <c r="V235" s="16"/>
      <c r="W235" s="16"/>
      <c r="X235" s="16"/>
      <c r="Y235" s="15"/>
      <c r="Z235" s="15"/>
      <c r="AA235" s="15"/>
      <c r="AB235" s="15"/>
      <c r="AD235" s="21"/>
    </row>
    <row r="236" spans="1:30" ht="13.5" customHeight="1" thickBot="1" x14ac:dyDescent="0.25">
      <c r="A236" s="73">
        <v>160</v>
      </c>
      <c r="B236" s="74" t="s">
        <v>4175</v>
      </c>
      <c r="C236" s="75" t="s">
        <v>4176</v>
      </c>
      <c r="D236" s="75" t="s">
        <v>38</v>
      </c>
      <c r="E236" s="76">
        <v>0</v>
      </c>
      <c r="F236" s="76">
        <v>12</v>
      </c>
      <c r="G236" s="77">
        <v>154.46</v>
      </c>
      <c r="H236" s="77"/>
      <c r="I236" s="77">
        <v>1853.52</v>
      </c>
      <c r="J236" s="77">
        <v>0</v>
      </c>
      <c r="K236" s="77">
        <v>0</v>
      </c>
      <c r="L236" s="77">
        <v>0</v>
      </c>
      <c r="M236" s="77">
        <v>0</v>
      </c>
      <c r="N236" s="77">
        <v>0</v>
      </c>
      <c r="O236" s="77">
        <v>0</v>
      </c>
      <c r="P236" s="78">
        <v>0</v>
      </c>
      <c r="R236" s="77"/>
      <c r="S236" s="77">
        <v>0</v>
      </c>
      <c r="T236" s="15"/>
      <c r="U236" s="15"/>
      <c r="V236" s="16"/>
      <c r="W236" s="16"/>
      <c r="X236" s="16"/>
      <c r="Y236" s="15"/>
      <c r="Z236" s="15"/>
      <c r="AA236" s="15"/>
      <c r="AB236" s="15"/>
      <c r="AD236" s="21"/>
    </row>
    <row r="237" spans="1:30" ht="28.5" customHeight="1" thickBot="1" x14ac:dyDescent="0.35">
      <c r="A237" s="138"/>
      <c r="B237" s="139" t="s">
        <v>4188</v>
      </c>
      <c r="C237" s="140" t="s">
        <v>4189</v>
      </c>
      <c r="D237" s="140"/>
      <c r="E237" s="141"/>
      <c r="F237" s="141"/>
      <c r="G237" s="142"/>
      <c r="H237" s="142"/>
      <c r="I237" s="142">
        <v>4158.82</v>
      </c>
      <c r="J237" s="142">
        <v>0</v>
      </c>
      <c r="K237" s="142">
        <v>0</v>
      </c>
      <c r="L237" s="142">
        <v>0</v>
      </c>
      <c r="M237" s="142">
        <v>0</v>
      </c>
      <c r="N237" s="142">
        <v>0</v>
      </c>
      <c r="O237" s="142">
        <v>0</v>
      </c>
      <c r="P237" s="142">
        <v>0</v>
      </c>
      <c r="R237" s="142"/>
      <c r="S237" s="142">
        <v>0</v>
      </c>
      <c r="T237" s="15"/>
      <c r="U237" s="15"/>
      <c r="V237" s="16"/>
      <c r="W237" s="16"/>
      <c r="X237" s="16"/>
      <c r="Y237" s="15"/>
      <c r="Z237" s="15"/>
      <c r="AA237" s="15"/>
      <c r="AB237" s="15"/>
      <c r="AD237" s="21"/>
    </row>
    <row r="238" spans="1:30" ht="24" customHeight="1" x14ac:dyDescent="0.2">
      <c r="A238" s="67">
        <v>161</v>
      </c>
      <c r="B238" s="68" t="s">
        <v>4190</v>
      </c>
      <c r="C238" s="69" t="s">
        <v>4191</v>
      </c>
      <c r="D238" s="69" t="s">
        <v>44</v>
      </c>
      <c r="E238" s="70">
        <v>0</v>
      </c>
      <c r="F238" s="70">
        <v>96</v>
      </c>
      <c r="G238" s="71">
        <v>8.51</v>
      </c>
      <c r="H238" s="71"/>
      <c r="I238" s="71">
        <v>816.96</v>
      </c>
      <c r="J238" s="71">
        <v>0</v>
      </c>
      <c r="K238" s="71">
        <v>0</v>
      </c>
      <c r="L238" s="71">
        <v>0</v>
      </c>
      <c r="M238" s="71">
        <v>0</v>
      </c>
      <c r="N238" s="71">
        <v>0</v>
      </c>
      <c r="O238" s="71">
        <v>0</v>
      </c>
      <c r="P238" s="72">
        <v>0</v>
      </c>
      <c r="R238" s="71"/>
      <c r="S238" s="71">
        <v>0</v>
      </c>
      <c r="T238" s="15"/>
      <c r="U238" s="15"/>
      <c r="V238" s="16"/>
      <c r="W238" s="16"/>
      <c r="X238" s="16"/>
      <c r="Y238" s="15"/>
      <c r="Z238" s="15"/>
      <c r="AA238" s="15"/>
      <c r="AB238" s="15"/>
      <c r="AD238" s="21"/>
    </row>
    <row r="239" spans="1:30" ht="13.5" customHeight="1" x14ac:dyDescent="0.2">
      <c r="A239" s="87">
        <v>162</v>
      </c>
      <c r="B239" s="88" t="s">
        <v>4192</v>
      </c>
      <c r="C239" s="89" t="s">
        <v>4193</v>
      </c>
      <c r="D239" s="89" t="s">
        <v>92</v>
      </c>
      <c r="E239" s="90">
        <v>0</v>
      </c>
      <c r="F239" s="90">
        <v>1.08</v>
      </c>
      <c r="G239" s="91">
        <v>668.2</v>
      </c>
      <c r="H239" s="91"/>
      <c r="I239" s="91">
        <v>721.66</v>
      </c>
      <c r="J239" s="91">
        <v>0</v>
      </c>
      <c r="K239" s="91">
        <v>0</v>
      </c>
      <c r="L239" s="91">
        <v>0</v>
      </c>
      <c r="M239" s="91">
        <v>0</v>
      </c>
      <c r="N239" s="91">
        <v>0</v>
      </c>
      <c r="O239" s="91">
        <v>0</v>
      </c>
      <c r="P239" s="92">
        <v>0</v>
      </c>
      <c r="R239" s="91"/>
      <c r="S239" s="91">
        <v>0</v>
      </c>
      <c r="T239" s="15"/>
      <c r="U239" s="15"/>
      <c r="V239" s="16"/>
      <c r="W239" s="16"/>
      <c r="X239" s="16"/>
      <c r="Y239" s="15"/>
      <c r="Z239" s="15"/>
      <c r="AA239" s="15"/>
      <c r="AB239" s="15"/>
      <c r="AD239" s="21"/>
    </row>
    <row r="240" spans="1:30" x14ac:dyDescent="0.2">
      <c r="A240" s="63"/>
      <c r="B240" s="64">
        <v>8211321</v>
      </c>
      <c r="C240" s="65" t="s">
        <v>188</v>
      </c>
      <c r="D240" s="65" t="s">
        <v>92</v>
      </c>
      <c r="E240" s="66"/>
      <c r="F240" s="66">
        <f>F239</f>
        <v>1.08</v>
      </c>
      <c r="G240" s="1">
        <v>45.7</v>
      </c>
      <c r="H240" s="1">
        <v>45.7</v>
      </c>
      <c r="I240" s="1">
        <v>28.791</v>
      </c>
      <c r="J240" s="1">
        <v>28.791</v>
      </c>
      <c r="K240" s="1"/>
      <c r="L240" s="1"/>
      <c r="M240" s="1"/>
      <c r="N240" s="1"/>
      <c r="O240" s="1"/>
      <c r="P240" s="1"/>
      <c r="R240" s="1">
        <v>52.8</v>
      </c>
      <c r="S240" s="1"/>
      <c r="T240" s="15">
        <f t="shared" ref="T240" si="197">R240/H240</f>
        <v>1.1553610503282274</v>
      </c>
      <c r="U240" s="15">
        <f t="shared" ref="U240" si="198">T240-AB240</f>
        <v>1.1297090387893942</v>
      </c>
      <c r="V240" s="16">
        <f t="shared" ref="V240" si="199">G240*U240</f>
        <v>51.627703072675317</v>
      </c>
      <c r="W240" s="16">
        <f t="shared" ref="W240" si="200">V240-G240</f>
        <v>5.9277030726753139</v>
      </c>
      <c r="X240" s="16">
        <f t="shared" ref="X240" si="201">F240*W240</f>
        <v>6.4019193184893393</v>
      </c>
      <c r="Y240" s="15">
        <f t="shared" ref="Y240" si="202">104.584835545197%-100%</f>
        <v>4.5848355451969969E-2</v>
      </c>
      <c r="Z240" s="15">
        <f t="shared" ref="Z240" si="203">101.199262415129%-100%</f>
        <v>1.1992624151289988E-2</v>
      </c>
      <c r="AA240" s="15">
        <f t="shared" ref="AA240" si="204">101.911505501324%-100%</f>
        <v>1.9115055013239957E-2</v>
      </c>
      <c r="AB240" s="15">
        <f t="shared" ref="AB240" si="205">AVERAGE(Y240:AA240)</f>
        <v>2.5652011538833303E-2</v>
      </c>
      <c r="AC240" s="17" t="s">
        <v>4956</v>
      </c>
      <c r="AD240" s="21"/>
    </row>
    <row r="241" spans="1:30" ht="13.5" customHeight="1" x14ac:dyDescent="0.2">
      <c r="A241" s="87">
        <v>163</v>
      </c>
      <c r="B241" s="88" t="s">
        <v>4197</v>
      </c>
      <c r="C241" s="89" t="s">
        <v>4184</v>
      </c>
      <c r="D241" s="89" t="s">
        <v>38</v>
      </c>
      <c r="E241" s="90">
        <v>0</v>
      </c>
      <c r="F241" s="90">
        <v>18</v>
      </c>
      <c r="G241" s="91">
        <v>94.08</v>
      </c>
      <c r="H241" s="91"/>
      <c r="I241" s="91">
        <v>1693.44</v>
      </c>
      <c r="J241" s="91">
        <v>0</v>
      </c>
      <c r="K241" s="91">
        <v>0</v>
      </c>
      <c r="L241" s="91">
        <v>0</v>
      </c>
      <c r="M241" s="91">
        <v>0</v>
      </c>
      <c r="N241" s="91">
        <v>0</v>
      </c>
      <c r="O241" s="91">
        <v>0</v>
      </c>
      <c r="P241" s="92">
        <v>0</v>
      </c>
      <c r="R241" s="91"/>
      <c r="S241" s="91">
        <v>0</v>
      </c>
      <c r="T241" s="15"/>
      <c r="U241" s="15"/>
      <c r="V241" s="16"/>
      <c r="W241" s="16"/>
      <c r="X241" s="16"/>
      <c r="Y241" s="15"/>
      <c r="Z241" s="15"/>
      <c r="AA241" s="15"/>
      <c r="AB241" s="15"/>
      <c r="AD241" s="21"/>
    </row>
    <row r="242" spans="1:30" ht="13.5" customHeight="1" thickBot="1" x14ac:dyDescent="0.25">
      <c r="A242" s="73">
        <v>164</v>
      </c>
      <c r="B242" s="74" t="s">
        <v>4175</v>
      </c>
      <c r="C242" s="75" t="s">
        <v>4176</v>
      </c>
      <c r="D242" s="75" t="s">
        <v>38</v>
      </c>
      <c r="E242" s="76">
        <v>0</v>
      </c>
      <c r="F242" s="76">
        <v>6</v>
      </c>
      <c r="G242" s="77">
        <v>154.46</v>
      </c>
      <c r="H242" s="77"/>
      <c r="I242" s="77">
        <v>926.76</v>
      </c>
      <c r="J242" s="77">
        <v>0</v>
      </c>
      <c r="K242" s="77">
        <v>0</v>
      </c>
      <c r="L242" s="77">
        <v>0</v>
      </c>
      <c r="M242" s="77">
        <v>0</v>
      </c>
      <c r="N242" s="77">
        <v>0</v>
      </c>
      <c r="O242" s="77">
        <v>0</v>
      </c>
      <c r="P242" s="78">
        <v>0</v>
      </c>
      <c r="R242" s="77"/>
      <c r="S242" s="77">
        <v>0</v>
      </c>
      <c r="T242" s="15"/>
      <c r="U242" s="15"/>
      <c r="V242" s="16"/>
      <c r="W242" s="16"/>
      <c r="X242" s="16"/>
      <c r="Y242" s="15"/>
      <c r="Z242" s="15"/>
      <c r="AA242" s="15"/>
      <c r="AB242" s="15"/>
      <c r="AD242" s="21"/>
    </row>
  </sheetData>
  <mergeCells count="8">
    <mergeCell ref="Y8:AB8"/>
    <mergeCell ref="A1:P1"/>
    <mergeCell ref="J3:K3"/>
    <mergeCell ref="J4:K4"/>
    <mergeCell ref="J5:K5"/>
    <mergeCell ref="J6:K6"/>
    <mergeCell ref="J7:K7"/>
    <mergeCell ref="H8:R8"/>
  </mergeCells>
  <conditionalFormatting sqref="W1:X8 W10:X12 W34:X45 W84:X90 W98:X105 W111:X111 W243:X1048576 W14:X32 W13 W47:X70 W72:X82 W92:X96 W107:X109">
    <cfRule type="cellIs" dxfId="118" priority="28" operator="lessThan">
      <formula>0</formula>
    </cfRule>
  </conditionalFormatting>
  <conditionalFormatting sqref="W33:X33">
    <cfRule type="cellIs" dxfId="117" priority="27" operator="lessThan">
      <formula>0</formula>
    </cfRule>
  </conditionalFormatting>
  <conditionalFormatting sqref="W83:X83">
    <cfRule type="cellIs" dxfId="116" priority="26" operator="lessThan">
      <formula>0</formula>
    </cfRule>
  </conditionalFormatting>
  <conditionalFormatting sqref="W97:X97">
    <cfRule type="cellIs" dxfId="115" priority="25" operator="lessThan">
      <formula>0</formula>
    </cfRule>
  </conditionalFormatting>
  <conditionalFormatting sqref="W110:X110">
    <cfRule type="cellIs" dxfId="114" priority="24" operator="lessThan">
      <formula>0</formula>
    </cfRule>
  </conditionalFormatting>
  <conditionalFormatting sqref="W112:X120 W122:X126 W128:X132 W134:X142 W144:X150 W152:X156 W158:X166 W168:X174 W176:X180 W182:X190 W192:X199 W201:X205 W207:X215 W217:X223 W225:X229 W231:X239 W241:X242">
    <cfRule type="cellIs" dxfId="113" priority="23" operator="lessThan">
      <formula>0</formula>
    </cfRule>
  </conditionalFormatting>
  <conditionalFormatting sqref="X13">
    <cfRule type="cellIs" dxfId="112" priority="21" operator="lessThan">
      <formula>0</formula>
    </cfRule>
  </conditionalFormatting>
  <conditionalFormatting sqref="W46:X46">
    <cfRule type="cellIs" dxfId="111" priority="20" operator="lessThan">
      <formula>0</formula>
    </cfRule>
  </conditionalFormatting>
  <conditionalFormatting sqref="W71:X71">
    <cfRule type="cellIs" dxfId="110" priority="19" operator="lessThan">
      <formula>0</formula>
    </cfRule>
  </conditionalFormatting>
  <conditionalFormatting sqref="W91:X91">
    <cfRule type="cellIs" dxfId="109" priority="18" operator="lessThan">
      <formula>0</formula>
    </cfRule>
  </conditionalFormatting>
  <conditionalFormatting sqref="W106:X106">
    <cfRule type="cellIs" dxfId="108" priority="17" operator="lessThan">
      <formula>0</formula>
    </cfRule>
  </conditionalFormatting>
  <conditionalFormatting sqref="W121:X121">
    <cfRule type="cellIs" dxfId="107" priority="16" operator="lessThan">
      <formula>0</formula>
    </cfRule>
  </conditionalFormatting>
  <conditionalFormatting sqref="W127:X127">
    <cfRule type="cellIs" dxfId="106" priority="15" operator="lessThan">
      <formula>0</formula>
    </cfRule>
  </conditionalFormatting>
  <conditionalFormatting sqref="W133:X133">
    <cfRule type="cellIs" dxfId="105" priority="14" operator="lessThan">
      <formula>0</formula>
    </cfRule>
  </conditionalFormatting>
  <conditionalFormatting sqref="W143:X143">
    <cfRule type="cellIs" dxfId="104" priority="13" operator="lessThan">
      <formula>0</formula>
    </cfRule>
  </conditionalFormatting>
  <conditionalFormatting sqref="W151:X151">
    <cfRule type="cellIs" dxfId="103" priority="12" operator="lessThan">
      <formula>0</formula>
    </cfRule>
  </conditionalFormatting>
  <conditionalFormatting sqref="W157:X157">
    <cfRule type="cellIs" dxfId="102" priority="11" operator="lessThan">
      <formula>0</formula>
    </cfRule>
  </conditionalFormatting>
  <conditionalFormatting sqref="W167:X167">
    <cfRule type="cellIs" dxfId="101" priority="10" operator="lessThan">
      <formula>0</formula>
    </cfRule>
  </conditionalFormatting>
  <conditionalFormatting sqref="W175:X175">
    <cfRule type="cellIs" dxfId="100" priority="9" operator="lessThan">
      <formula>0</formula>
    </cfRule>
  </conditionalFormatting>
  <conditionalFormatting sqref="W181:X181">
    <cfRule type="cellIs" dxfId="99" priority="8" operator="lessThan">
      <formula>0</formula>
    </cfRule>
  </conditionalFormatting>
  <conditionalFormatting sqref="W191:X191">
    <cfRule type="cellIs" dxfId="98" priority="7" operator="lessThan">
      <formula>0</formula>
    </cfRule>
  </conditionalFormatting>
  <conditionalFormatting sqref="W200:X200">
    <cfRule type="cellIs" dxfId="97" priority="6" operator="lessThan">
      <formula>0</formula>
    </cfRule>
  </conditionalFormatting>
  <conditionalFormatting sqref="W206:X206">
    <cfRule type="cellIs" dxfId="96" priority="5" operator="lessThan">
      <formula>0</formula>
    </cfRule>
  </conditionalFormatting>
  <conditionalFormatting sqref="W216:X216">
    <cfRule type="cellIs" dxfId="95" priority="4" operator="lessThan">
      <formula>0</formula>
    </cfRule>
  </conditionalFormatting>
  <conditionalFormatting sqref="W224:X224">
    <cfRule type="cellIs" dxfId="94" priority="3" operator="lessThan">
      <formula>0</formula>
    </cfRule>
  </conditionalFormatting>
  <conditionalFormatting sqref="W230:X230">
    <cfRule type="cellIs" dxfId="93" priority="2" operator="lessThan">
      <formula>0</formula>
    </cfRule>
  </conditionalFormatting>
  <conditionalFormatting sqref="W240:X240">
    <cfRule type="cellIs" dxfId="92" priority="1" operator="lessThan">
      <formula>0</formula>
    </cfRule>
  </conditionalFormatting>
  <pageMargins left="0.7" right="0.7" top="0.78740157499999996" bottom="0.78740157499999996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49"/>
  <sheetViews>
    <sheetView workbookViewId="0">
      <selection activeCell="X79" sqref="X79"/>
    </sheetView>
  </sheetViews>
  <sheetFormatPr defaultColWidth="9" defaultRowHeight="14.5" x14ac:dyDescent="0.35"/>
  <cols>
    <col min="1" max="1" width="3.7265625" style="119" customWidth="1"/>
    <col min="2" max="2" width="13.26953125" style="7" customWidth="1"/>
    <col min="3" max="3" width="45.1796875" style="120" customWidth="1"/>
    <col min="4" max="4" width="3.81640625" style="120" customWidth="1"/>
    <col min="5" max="5" width="7.1796875" style="121" hidden="1" customWidth="1"/>
    <col min="6" max="6" width="9.26953125" style="121" customWidth="1"/>
    <col min="7" max="8" width="10.54296875" style="79" customWidth="1"/>
    <col min="9" max="9" width="15.453125" style="79" hidden="1" customWidth="1"/>
    <col min="10" max="10" width="15.54296875" style="79" hidden="1" customWidth="1"/>
    <col min="11" max="11" width="14.54296875" style="79" hidden="1" customWidth="1"/>
    <col min="12" max="13" width="14" style="79" hidden="1" customWidth="1"/>
    <col min="14" max="14" width="14.54296875" style="79" hidden="1" customWidth="1"/>
    <col min="15" max="15" width="14.26953125" style="79" hidden="1" customWidth="1"/>
    <col min="16" max="16" width="16" style="79" hidden="1" customWidth="1"/>
    <col min="17" max="17" width="0" style="7" hidden="1" customWidth="1"/>
    <col min="18" max="18" width="9.54296875" style="79" customWidth="1"/>
    <col min="19" max="19" width="14.1796875" style="79" hidden="1" customWidth="1"/>
    <col min="20" max="24" width="12.7265625" style="7" customWidth="1"/>
    <col min="25" max="28" width="9" style="7"/>
    <col min="29" max="29" width="34.7265625" style="7" customWidth="1"/>
    <col min="30" max="30" width="16.1796875" style="7" customWidth="1"/>
    <col min="31" max="257" width="9" style="7"/>
    <col min="258" max="258" width="3.7265625" style="7" customWidth="1"/>
    <col min="259" max="259" width="13.26953125" style="7" customWidth="1"/>
    <col min="260" max="260" width="45.1796875" style="7" customWidth="1"/>
    <col min="261" max="261" width="3.81640625" style="7" customWidth="1"/>
    <col min="262" max="262" width="7.1796875" style="7" customWidth="1"/>
    <col min="263" max="263" width="9.26953125" style="7" customWidth="1"/>
    <col min="264" max="264" width="10.54296875" style="7" customWidth="1"/>
    <col min="265" max="265" width="15.453125" style="7" customWidth="1"/>
    <col min="266" max="266" width="15.54296875" style="7" customWidth="1"/>
    <col min="267" max="267" width="14.54296875" style="7" customWidth="1"/>
    <col min="268" max="269" width="14" style="7" customWidth="1"/>
    <col min="270" max="270" width="14.54296875" style="7" customWidth="1"/>
    <col min="271" max="271" width="14.26953125" style="7" customWidth="1"/>
    <col min="272" max="272" width="16" style="7" customWidth="1"/>
    <col min="273" max="513" width="9" style="7"/>
    <col min="514" max="514" width="3.7265625" style="7" customWidth="1"/>
    <col min="515" max="515" width="13.26953125" style="7" customWidth="1"/>
    <col min="516" max="516" width="45.1796875" style="7" customWidth="1"/>
    <col min="517" max="517" width="3.81640625" style="7" customWidth="1"/>
    <col min="518" max="518" width="7.1796875" style="7" customWidth="1"/>
    <col min="519" max="519" width="9.26953125" style="7" customWidth="1"/>
    <col min="520" max="520" width="10.54296875" style="7" customWidth="1"/>
    <col min="521" max="521" width="15.453125" style="7" customWidth="1"/>
    <col min="522" max="522" width="15.54296875" style="7" customWidth="1"/>
    <col min="523" max="523" width="14.54296875" style="7" customWidth="1"/>
    <col min="524" max="525" width="14" style="7" customWidth="1"/>
    <col min="526" max="526" width="14.54296875" style="7" customWidth="1"/>
    <col min="527" max="527" width="14.26953125" style="7" customWidth="1"/>
    <col min="528" max="528" width="16" style="7" customWidth="1"/>
    <col min="529" max="769" width="9" style="7"/>
    <col min="770" max="770" width="3.7265625" style="7" customWidth="1"/>
    <col min="771" max="771" width="13.26953125" style="7" customWidth="1"/>
    <col min="772" max="772" width="45.1796875" style="7" customWidth="1"/>
    <col min="773" max="773" width="3.81640625" style="7" customWidth="1"/>
    <col min="774" max="774" width="7.1796875" style="7" customWidth="1"/>
    <col min="775" max="775" width="9.26953125" style="7" customWidth="1"/>
    <col min="776" max="776" width="10.54296875" style="7" customWidth="1"/>
    <col min="777" max="777" width="15.453125" style="7" customWidth="1"/>
    <col min="778" max="778" width="15.54296875" style="7" customWidth="1"/>
    <col min="779" max="779" width="14.54296875" style="7" customWidth="1"/>
    <col min="780" max="781" width="14" style="7" customWidth="1"/>
    <col min="782" max="782" width="14.54296875" style="7" customWidth="1"/>
    <col min="783" max="783" width="14.26953125" style="7" customWidth="1"/>
    <col min="784" max="784" width="16" style="7" customWidth="1"/>
    <col min="785" max="1025" width="9" style="7"/>
    <col min="1026" max="1026" width="3.7265625" style="7" customWidth="1"/>
    <col min="1027" max="1027" width="13.26953125" style="7" customWidth="1"/>
    <col min="1028" max="1028" width="45.1796875" style="7" customWidth="1"/>
    <col min="1029" max="1029" width="3.81640625" style="7" customWidth="1"/>
    <col min="1030" max="1030" width="7.1796875" style="7" customWidth="1"/>
    <col min="1031" max="1031" width="9.26953125" style="7" customWidth="1"/>
    <col min="1032" max="1032" width="10.54296875" style="7" customWidth="1"/>
    <col min="1033" max="1033" width="15.453125" style="7" customWidth="1"/>
    <col min="1034" max="1034" width="15.54296875" style="7" customWidth="1"/>
    <col min="1035" max="1035" width="14.54296875" style="7" customWidth="1"/>
    <col min="1036" max="1037" width="14" style="7" customWidth="1"/>
    <col min="1038" max="1038" width="14.54296875" style="7" customWidth="1"/>
    <col min="1039" max="1039" width="14.26953125" style="7" customWidth="1"/>
    <col min="1040" max="1040" width="16" style="7" customWidth="1"/>
    <col min="1041" max="1281" width="9" style="7"/>
    <col min="1282" max="1282" width="3.7265625" style="7" customWidth="1"/>
    <col min="1283" max="1283" width="13.26953125" style="7" customWidth="1"/>
    <col min="1284" max="1284" width="45.1796875" style="7" customWidth="1"/>
    <col min="1285" max="1285" width="3.81640625" style="7" customWidth="1"/>
    <col min="1286" max="1286" width="7.1796875" style="7" customWidth="1"/>
    <col min="1287" max="1287" width="9.26953125" style="7" customWidth="1"/>
    <col min="1288" max="1288" width="10.54296875" style="7" customWidth="1"/>
    <col min="1289" max="1289" width="15.453125" style="7" customWidth="1"/>
    <col min="1290" max="1290" width="15.54296875" style="7" customWidth="1"/>
    <col min="1291" max="1291" width="14.54296875" style="7" customWidth="1"/>
    <col min="1292" max="1293" width="14" style="7" customWidth="1"/>
    <col min="1294" max="1294" width="14.54296875" style="7" customWidth="1"/>
    <col min="1295" max="1295" width="14.26953125" style="7" customWidth="1"/>
    <col min="1296" max="1296" width="16" style="7" customWidth="1"/>
    <col min="1297" max="1537" width="9" style="7"/>
    <col min="1538" max="1538" width="3.7265625" style="7" customWidth="1"/>
    <col min="1539" max="1539" width="13.26953125" style="7" customWidth="1"/>
    <col min="1540" max="1540" width="45.1796875" style="7" customWidth="1"/>
    <col min="1541" max="1541" width="3.81640625" style="7" customWidth="1"/>
    <col min="1542" max="1542" width="7.1796875" style="7" customWidth="1"/>
    <col min="1543" max="1543" width="9.26953125" style="7" customWidth="1"/>
    <col min="1544" max="1544" width="10.54296875" style="7" customWidth="1"/>
    <col min="1545" max="1545" width="15.453125" style="7" customWidth="1"/>
    <col min="1546" max="1546" width="15.54296875" style="7" customWidth="1"/>
    <col min="1547" max="1547" width="14.54296875" style="7" customWidth="1"/>
    <col min="1548" max="1549" width="14" style="7" customWidth="1"/>
    <col min="1550" max="1550" width="14.54296875" style="7" customWidth="1"/>
    <col min="1551" max="1551" width="14.26953125" style="7" customWidth="1"/>
    <col min="1552" max="1552" width="16" style="7" customWidth="1"/>
    <col min="1553" max="1793" width="9" style="7"/>
    <col min="1794" max="1794" width="3.7265625" style="7" customWidth="1"/>
    <col min="1795" max="1795" width="13.26953125" style="7" customWidth="1"/>
    <col min="1796" max="1796" width="45.1796875" style="7" customWidth="1"/>
    <col min="1797" max="1797" width="3.81640625" style="7" customWidth="1"/>
    <col min="1798" max="1798" width="7.1796875" style="7" customWidth="1"/>
    <col min="1799" max="1799" width="9.26953125" style="7" customWidth="1"/>
    <col min="1800" max="1800" width="10.54296875" style="7" customWidth="1"/>
    <col min="1801" max="1801" width="15.453125" style="7" customWidth="1"/>
    <col min="1802" max="1802" width="15.54296875" style="7" customWidth="1"/>
    <col min="1803" max="1803" width="14.54296875" style="7" customWidth="1"/>
    <col min="1804" max="1805" width="14" style="7" customWidth="1"/>
    <col min="1806" max="1806" width="14.54296875" style="7" customWidth="1"/>
    <col min="1807" max="1807" width="14.26953125" style="7" customWidth="1"/>
    <col min="1808" max="1808" width="16" style="7" customWidth="1"/>
    <col min="1809" max="2049" width="9" style="7"/>
    <col min="2050" max="2050" width="3.7265625" style="7" customWidth="1"/>
    <col min="2051" max="2051" width="13.26953125" style="7" customWidth="1"/>
    <col min="2052" max="2052" width="45.1796875" style="7" customWidth="1"/>
    <col min="2053" max="2053" width="3.81640625" style="7" customWidth="1"/>
    <col min="2054" max="2054" width="7.1796875" style="7" customWidth="1"/>
    <col min="2055" max="2055" width="9.26953125" style="7" customWidth="1"/>
    <col min="2056" max="2056" width="10.54296875" style="7" customWidth="1"/>
    <col min="2057" max="2057" width="15.453125" style="7" customWidth="1"/>
    <col min="2058" max="2058" width="15.54296875" style="7" customWidth="1"/>
    <col min="2059" max="2059" width="14.54296875" style="7" customWidth="1"/>
    <col min="2060" max="2061" width="14" style="7" customWidth="1"/>
    <col min="2062" max="2062" width="14.54296875" style="7" customWidth="1"/>
    <col min="2063" max="2063" width="14.26953125" style="7" customWidth="1"/>
    <col min="2064" max="2064" width="16" style="7" customWidth="1"/>
    <col min="2065" max="2305" width="9" style="7"/>
    <col min="2306" max="2306" width="3.7265625" style="7" customWidth="1"/>
    <col min="2307" max="2307" width="13.26953125" style="7" customWidth="1"/>
    <col min="2308" max="2308" width="45.1796875" style="7" customWidth="1"/>
    <col min="2309" max="2309" width="3.81640625" style="7" customWidth="1"/>
    <col min="2310" max="2310" width="7.1796875" style="7" customWidth="1"/>
    <col min="2311" max="2311" width="9.26953125" style="7" customWidth="1"/>
    <col min="2312" max="2312" width="10.54296875" style="7" customWidth="1"/>
    <col min="2313" max="2313" width="15.453125" style="7" customWidth="1"/>
    <col min="2314" max="2314" width="15.54296875" style="7" customWidth="1"/>
    <col min="2315" max="2315" width="14.54296875" style="7" customWidth="1"/>
    <col min="2316" max="2317" width="14" style="7" customWidth="1"/>
    <col min="2318" max="2318" width="14.54296875" style="7" customWidth="1"/>
    <col min="2319" max="2319" width="14.26953125" style="7" customWidth="1"/>
    <col min="2320" max="2320" width="16" style="7" customWidth="1"/>
    <col min="2321" max="2561" width="9" style="7"/>
    <col min="2562" max="2562" width="3.7265625" style="7" customWidth="1"/>
    <col min="2563" max="2563" width="13.26953125" style="7" customWidth="1"/>
    <col min="2564" max="2564" width="45.1796875" style="7" customWidth="1"/>
    <col min="2565" max="2565" width="3.81640625" style="7" customWidth="1"/>
    <col min="2566" max="2566" width="7.1796875" style="7" customWidth="1"/>
    <col min="2567" max="2567" width="9.26953125" style="7" customWidth="1"/>
    <col min="2568" max="2568" width="10.54296875" style="7" customWidth="1"/>
    <col min="2569" max="2569" width="15.453125" style="7" customWidth="1"/>
    <col min="2570" max="2570" width="15.54296875" style="7" customWidth="1"/>
    <col min="2571" max="2571" width="14.54296875" style="7" customWidth="1"/>
    <col min="2572" max="2573" width="14" style="7" customWidth="1"/>
    <col min="2574" max="2574" width="14.54296875" style="7" customWidth="1"/>
    <col min="2575" max="2575" width="14.26953125" style="7" customWidth="1"/>
    <col min="2576" max="2576" width="16" style="7" customWidth="1"/>
    <col min="2577" max="2817" width="9" style="7"/>
    <col min="2818" max="2818" width="3.7265625" style="7" customWidth="1"/>
    <col min="2819" max="2819" width="13.26953125" style="7" customWidth="1"/>
    <col min="2820" max="2820" width="45.1796875" style="7" customWidth="1"/>
    <col min="2821" max="2821" width="3.81640625" style="7" customWidth="1"/>
    <col min="2822" max="2822" width="7.1796875" style="7" customWidth="1"/>
    <col min="2823" max="2823" width="9.26953125" style="7" customWidth="1"/>
    <col min="2824" max="2824" width="10.54296875" style="7" customWidth="1"/>
    <col min="2825" max="2825" width="15.453125" style="7" customWidth="1"/>
    <col min="2826" max="2826" width="15.54296875" style="7" customWidth="1"/>
    <col min="2827" max="2827" width="14.54296875" style="7" customWidth="1"/>
    <col min="2828" max="2829" width="14" style="7" customWidth="1"/>
    <col min="2830" max="2830" width="14.54296875" style="7" customWidth="1"/>
    <col min="2831" max="2831" width="14.26953125" style="7" customWidth="1"/>
    <col min="2832" max="2832" width="16" style="7" customWidth="1"/>
    <col min="2833" max="3073" width="9" style="7"/>
    <col min="3074" max="3074" width="3.7265625" style="7" customWidth="1"/>
    <col min="3075" max="3075" width="13.26953125" style="7" customWidth="1"/>
    <col min="3076" max="3076" width="45.1796875" style="7" customWidth="1"/>
    <col min="3077" max="3077" width="3.81640625" style="7" customWidth="1"/>
    <col min="3078" max="3078" width="7.1796875" style="7" customWidth="1"/>
    <col min="3079" max="3079" width="9.26953125" style="7" customWidth="1"/>
    <col min="3080" max="3080" width="10.54296875" style="7" customWidth="1"/>
    <col min="3081" max="3081" width="15.453125" style="7" customWidth="1"/>
    <col min="3082" max="3082" width="15.54296875" style="7" customWidth="1"/>
    <col min="3083" max="3083" width="14.54296875" style="7" customWidth="1"/>
    <col min="3084" max="3085" width="14" style="7" customWidth="1"/>
    <col min="3086" max="3086" width="14.54296875" style="7" customWidth="1"/>
    <col min="3087" max="3087" width="14.26953125" style="7" customWidth="1"/>
    <col min="3088" max="3088" width="16" style="7" customWidth="1"/>
    <col min="3089" max="3329" width="9" style="7"/>
    <col min="3330" max="3330" width="3.7265625" style="7" customWidth="1"/>
    <col min="3331" max="3331" width="13.26953125" style="7" customWidth="1"/>
    <col min="3332" max="3332" width="45.1796875" style="7" customWidth="1"/>
    <col min="3333" max="3333" width="3.81640625" style="7" customWidth="1"/>
    <col min="3334" max="3334" width="7.1796875" style="7" customWidth="1"/>
    <col min="3335" max="3335" width="9.26953125" style="7" customWidth="1"/>
    <col min="3336" max="3336" width="10.54296875" style="7" customWidth="1"/>
    <col min="3337" max="3337" width="15.453125" style="7" customWidth="1"/>
    <col min="3338" max="3338" width="15.54296875" style="7" customWidth="1"/>
    <col min="3339" max="3339" width="14.54296875" style="7" customWidth="1"/>
    <col min="3340" max="3341" width="14" style="7" customWidth="1"/>
    <col min="3342" max="3342" width="14.54296875" style="7" customWidth="1"/>
    <col min="3343" max="3343" width="14.26953125" style="7" customWidth="1"/>
    <col min="3344" max="3344" width="16" style="7" customWidth="1"/>
    <col min="3345" max="3585" width="9" style="7"/>
    <col min="3586" max="3586" width="3.7265625" style="7" customWidth="1"/>
    <col min="3587" max="3587" width="13.26953125" style="7" customWidth="1"/>
    <col min="3588" max="3588" width="45.1796875" style="7" customWidth="1"/>
    <col min="3589" max="3589" width="3.81640625" style="7" customWidth="1"/>
    <col min="3590" max="3590" width="7.1796875" style="7" customWidth="1"/>
    <col min="3591" max="3591" width="9.26953125" style="7" customWidth="1"/>
    <col min="3592" max="3592" width="10.54296875" style="7" customWidth="1"/>
    <col min="3593" max="3593" width="15.453125" style="7" customWidth="1"/>
    <col min="3594" max="3594" width="15.54296875" style="7" customWidth="1"/>
    <col min="3595" max="3595" width="14.54296875" style="7" customWidth="1"/>
    <col min="3596" max="3597" width="14" style="7" customWidth="1"/>
    <col min="3598" max="3598" width="14.54296875" style="7" customWidth="1"/>
    <col min="3599" max="3599" width="14.26953125" style="7" customWidth="1"/>
    <col min="3600" max="3600" width="16" style="7" customWidth="1"/>
    <col min="3601" max="3841" width="9" style="7"/>
    <col min="3842" max="3842" width="3.7265625" style="7" customWidth="1"/>
    <col min="3843" max="3843" width="13.26953125" style="7" customWidth="1"/>
    <col min="3844" max="3844" width="45.1796875" style="7" customWidth="1"/>
    <col min="3845" max="3845" width="3.81640625" style="7" customWidth="1"/>
    <col min="3846" max="3846" width="7.1796875" style="7" customWidth="1"/>
    <col min="3847" max="3847" width="9.26953125" style="7" customWidth="1"/>
    <col min="3848" max="3848" width="10.54296875" style="7" customWidth="1"/>
    <col min="3849" max="3849" width="15.453125" style="7" customWidth="1"/>
    <col min="3850" max="3850" width="15.54296875" style="7" customWidth="1"/>
    <col min="3851" max="3851" width="14.54296875" style="7" customWidth="1"/>
    <col min="3852" max="3853" width="14" style="7" customWidth="1"/>
    <col min="3854" max="3854" width="14.54296875" style="7" customWidth="1"/>
    <col min="3855" max="3855" width="14.26953125" style="7" customWidth="1"/>
    <col min="3856" max="3856" width="16" style="7" customWidth="1"/>
    <col min="3857" max="4097" width="9" style="7"/>
    <col min="4098" max="4098" width="3.7265625" style="7" customWidth="1"/>
    <col min="4099" max="4099" width="13.26953125" style="7" customWidth="1"/>
    <col min="4100" max="4100" width="45.1796875" style="7" customWidth="1"/>
    <col min="4101" max="4101" width="3.81640625" style="7" customWidth="1"/>
    <col min="4102" max="4102" width="7.1796875" style="7" customWidth="1"/>
    <col min="4103" max="4103" width="9.26953125" style="7" customWidth="1"/>
    <col min="4104" max="4104" width="10.54296875" style="7" customWidth="1"/>
    <col min="4105" max="4105" width="15.453125" style="7" customWidth="1"/>
    <col min="4106" max="4106" width="15.54296875" style="7" customWidth="1"/>
    <col min="4107" max="4107" width="14.54296875" style="7" customWidth="1"/>
    <col min="4108" max="4109" width="14" style="7" customWidth="1"/>
    <col min="4110" max="4110" width="14.54296875" style="7" customWidth="1"/>
    <col min="4111" max="4111" width="14.26953125" style="7" customWidth="1"/>
    <col min="4112" max="4112" width="16" style="7" customWidth="1"/>
    <col min="4113" max="4353" width="9" style="7"/>
    <col min="4354" max="4354" width="3.7265625" style="7" customWidth="1"/>
    <col min="4355" max="4355" width="13.26953125" style="7" customWidth="1"/>
    <col min="4356" max="4356" width="45.1796875" style="7" customWidth="1"/>
    <col min="4357" max="4357" width="3.81640625" style="7" customWidth="1"/>
    <col min="4358" max="4358" width="7.1796875" style="7" customWidth="1"/>
    <col min="4359" max="4359" width="9.26953125" style="7" customWidth="1"/>
    <col min="4360" max="4360" width="10.54296875" style="7" customWidth="1"/>
    <col min="4361" max="4361" width="15.453125" style="7" customWidth="1"/>
    <col min="4362" max="4362" width="15.54296875" style="7" customWidth="1"/>
    <col min="4363" max="4363" width="14.54296875" style="7" customWidth="1"/>
    <col min="4364" max="4365" width="14" style="7" customWidth="1"/>
    <col min="4366" max="4366" width="14.54296875" style="7" customWidth="1"/>
    <col min="4367" max="4367" width="14.26953125" style="7" customWidth="1"/>
    <col min="4368" max="4368" width="16" style="7" customWidth="1"/>
    <col min="4369" max="4609" width="9" style="7"/>
    <col min="4610" max="4610" width="3.7265625" style="7" customWidth="1"/>
    <col min="4611" max="4611" width="13.26953125" style="7" customWidth="1"/>
    <col min="4612" max="4612" width="45.1796875" style="7" customWidth="1"/>
    <col min="4613" max="4613" width="3.81640625" style="7" customWidth="1"/>
    <col min="4614" max="4614" width="7.1796875" style="7" customWidth="1"/>
    <col min="4615" max="4615" width="9.26953125" style="7" customWidth="1"/>
    <col min="4616" max="4616" width="10.54296875" style="7" customWidth="1"/>
    <col min="4617" max="4617" width="15.453125" style="7" customWidth="1"/>
    <col min="4618" max="4618" width="15.54296875" style="7" customWidth="1"/>
    <col min="4619" max="4619" width="14.54296875" style="7" customWidth="1"/>
    <col min="4620" max="4621" width="14" style="7" customWidth="1"/>
    <col min="4622" max="4622" width="14.54296875" style="7" customWidth="1"/>
    <col min="4623" max="4623" width="14.26953125" style="7" customWidth="1"/>
    <col min="4624" max="4624" width="16" style="7" customWidth="1"/>
    <col min="4625" max="4865" width="9" style="7"/>
    <col min="4866" max="4866" width="3.7265625" style="7" customWidth="1"/>
    <col min="4867" max="4867" width="13.26953125" style="7" customWidth="1"/>
    <col min="4868" max="4868" width="45.1796875" style="7" customWidth="1"/>
    <col min="4869" max="4869" width="3.81640625" style="7" customWidth="1"/>
    <col min="4870" max="4870" width="7.1796875" style="7" customWidth="1"/>
    <col min="4871" max="4871" width="9.26953125" style="7" customWidth="1"/>
    <col min="4872" max="4872" width="10.54296875" style="7" customWidth="1"/>
    <col min="4873" max="4873" width="15.453125" style="7" customWidth="1"/>
    <col min="4874" max="4874" width="15.54296875" style="7" customWidth="1"/>
    <col min="4875" max="4875" width="14.54296875" style="7" customWidth="1"/>
    <col min="4876" max="4877" width="14" style="7" customWidth="1"/>
    <col min="4878" max="4878" width="14.54296875" style="7" customWidth="1"/>
    <col min="4879" max="4879" width="14.26953125" style="7" customWidth="1"/>
    <col min="4880" max="4880" width="16" style="7" customWidth="1"/>
    <col min="4881" max="5121" width="9" style="7"/>
    <col min="5122" max="5122" width="3.7265625" style="7" customWidth="1"/>
    <col min="5123" max="5123" width="13.26953125" style="7" customWidth="1"/>
    <col min="5124" max="5124" width="45.1796875" style="7" customWidth="1"/>
    <col min="5125" max="5125" width="3.81640625" style="7" customWidth="1"/>
    <col min="5126" max="5126" width="7.1796875" style="7" customWidth="1"/>
    <col min="5127" max="5127" width="9.26953125" style="7" customWidth="1"/>
    <col min="5128" max="5128" width="10.54296875" style="7" customWidth="1"/>
    <col min="5129" max="5129" width="15.453125" style="7" customWidth="1"/>
    <col min="5130" max="5130" width="15.54296875" style="7" customWidth="1"/>
    <col min="5131" max="5131" width="14.54296875" style="7" customWidth="1"/>
    <col min="5132" max="5133" width="14" style="7" customWidth="1"/>
    <col min="5134" max="5134" width="14.54296875" style="7" customWidth="1"/>
    <col min="5135" max="5135" width="14.26953125" style="7" customWidth="1"/>
    <col min="5136" max="5136" width="16" style="7" customWidth="1"/>
    <col min="5137" max="5377" width="9" style="7"/>
    <col min="5378" max="5378" width="3.7265625" style="7" customWidth="1"/>
    <col min="5379" max="5379" width="13.26953125" style="7" customWidth="1"/>
    <col min="5380" max="5380" width="45.1796875" style="7" customWidth="1"/>
    <col min="5381" max="5381" width="3.81640625" style="7" customWidth="1"/>
    <col min="5382" max="5382" width="7.1796875" style="7" customWidth="1"/>
    <col min="5383" max="5383" width="9.26953125" style="7" customWidth="1"/>
    <col min="5384" max="5384" width="10.54296875" style="7" customWidth="1"/>
    <col min="5385" max="5385" width="15.453125" style="7" customWidth="1"/>
    <col min="5386" max="5386" width="15.54296875" style="7" customWidth="1"/>
    <col min="5387" max="5387" width="14.54296875" style="7" customWidth="1"/>
    <col min="5388" max="5389" width="14" style="7" customWidth="1"/>
    <col min="5390" max="5390" width="14.54296875" style="7" customWidth="1"/>
    <col min="5391" max="5391" width="14.26953125" style="7" customWidth="1"/>
    <col min="5392" max="5392" width="16" style="7" customWidth="1"/>
    <col min="5393" max="5633" width="9" style="7"/>
    <col min="5634" max="5634" width="3.7265625" style="7" customWidth="1"/>
    <col min="5635" max="5635" width="13.26953125" style="7" customWidth="1"/>
    <col min="5636" max="5636" width="45.1796875" style="7" customWidth="1"/>
    <col min="5637" max="5637" width="3.81640625" style="7" customWidth="1"/>
    <col min="5638" max="5638" width="7.1796875" style="7" customWidth="1"/>
    <col min="5639" max="5639" width="9.26953125" style="7" customWidth="1"/>
    <col min="5640" max="5640" width="10.54296875" style="7" customWidth="1"/>
    <col min="5641" max="5641" width="15.453125" style="7" customWidth="1"/>
    <col min="5642" max="5642" width="15.54296875" style="7" customWidth="1"/>
    <col min="5643" max="5643" width="14.54296875" style="7" customWidth="1"/>
    <col min="5644" max="5645" width="14" style="7" customWidth="1"/>
    <col min="5646" max="5646" width="14.54296875" style="7" customWidth="1"/>
    <col min="5647" max="5647" width="14.26953125" style="7" customWidth="1"/>
    <col min="5648" max="5648" width="16" style="7" customWidth="1"/>
    <col min="5649" max="5889" width="9" style="7"/>
    <col min="5890" max="5890" width="3.7265625" style="7" customWidth="1"/>
    <col min="5891" max="5891" width="13.26953125" style="7" customWidth="1"/>
    <col min="5892" max="5892" width="45.1796875" style="7" customWidth="1"/>
    <col min="5893" max="5893" width="3.81640625" style="7" customWidth="1"/>
    <col min="5894" max="5894" width="7.1796875" style="7" customWidth="1"/>
    <col min="5895" max="5895" width="9.26953125" style="7" customWidth="1"/>
    <col min="5896" max="5896" width="10.54296875" style="7" customWidth="1"/>
    <col min="5897" max="5897" width="15.453125" style="7" customWidth="1"/>
    <col min="5898" max="5898" width="15.54296875" style="7" customWidth="1"/>
    <col min="5899" max="5899" width="14.54296875" style="7" customWidth="1"/>
    <col min="5900" max="5901" width="14" style="7" customWidth="1"/>
    <col min="5902" max="5902" width="14.54296875" style="7" customWidth="1"/>
    <col min="5903" max="5903" width="14.26953125" style="7" customWidth="1"/>
    <col min="5904" max="5904" width="16" style="7" customWidth="1"/>
    <col min="5905" max="6145" width="9" style="7"/>
    <col min="6146" max="6146" width="3.7265625" style="7" customWidth="1"/>
    <col min="6147" max="6147" width="13.26953125" style="7" customWidth="1"/>
    <col min="6148" max="6148" width="45.1796875" style="7" customWidth="1"/>
    <col min="6149" max="6149" width="3.81640625" style="7" customWidth="1"/>
    <col min="6150" max="6150" width="7.1796875" style="7" customWidth="1"/>
    <col min="6151" max="6151" width="9.26953125" style="7" customWidth="1"/>
    <col min="6152" max="6152" width="10.54296875" style="7" customWidth="1"/>
    <col min="6153" max="6153" width="15.453125" style="7" customWidth="1"/>
    <col min="6154" max="6154" width="15.54296875" style="7" customWidth="1"/>
    <col min="6155" max="6155" width="14.54296875" style="7" customWidth="1"/>
    <col min="6156" max="6157" width="14" style="7" customWidth="1"/>
    <col min="6158" max="6158" width="14.54296875" style="7" customWidth="1"/>
    <col min="6159" max="6159" width="14.26953125" style="7" customWidth="1"/>
    <col min="6160" max="6160" width="16" style="7" customWidth="1"/>
    <col min="6161" max="6401" width="9" style="7"/>
    <col min="6402" max="6402" width="3.7265625" style="7" customWidth="1"/>
    <col min="6403" max="6403" width="13.26953125" style="7" customWidth="1"/>
    <col min="6404" max="6404" width="45.1796875" style="7" customWidth="1"/>
    <col min="6405" max="6405" width="3.81640625" style="7" customWidth="1"/>
    <col min="6406" max="6406" width="7.1796875" style="7" customWidth="1"/>
    <col min="6407" max="6407" width="9.26953125" style="7" customWidth="1"/>
    <col min="6408" max="6408" width="10.54296875" style="7" customWidth="1"/>
    <col min="6409" max="6409" width="15.453125" style="7" customWidth="1"/>
    <col min="6410" max="6410" width="15.54296875" style="7" customWidth="1"/>
    <col min="6411" max="6411" width="14.54296875" style="7" customWidth="1"/>
    <col min="6412" max="6413" width="14" style="7" customWidth="1"/>
    <col min="6414" max="6414" width="14.54296875" style="7" customWidth="1"/>
    <col min="6415" max="6415" width="14.26953125" style="7" customWidth="1"/>
    <col min="6416" max="6416" width="16" style="7" customWidth="1"/>
    <col min="6417" max="6657" width="9" style="7"/>
    <col min="6658" max="6658" width="3.7265625" style="7" customWidth="1"/>
    <col min="6659" max="6659" width="13.26953125" style="7" customWidth="1"/>
    <col min="6660" max="6660" width="45.1796875" style="7" customWidth="1"/>
    <col min="6661" max="6661" width="3.81640625" style="7" customWidth="1"/>
    <col min="6662" max="6662" width="7.1796875" style="7" customWidth="1"/>
    <col min="6663" max="6663" width="9.26953125" style="7" customWidth="1"/>
    <col min="6664" max="6664" width="10.54296875" style="7" customWidth="1"/>
    <col min="6665" max="6665" width="15.453125" style="7" customWidth="1"/>
    <col min="6666" max="6666" width="15.54296875" style="7" customWidth="1"/>
    <col min="6667" max="6667" width="14.54296875" style="7" customWidth="1"/>
    <col min="6668" max="6669" width="14" style="7" customWidth="1"/>
    <col min="6670" max="6670" width="14.54296875" style="7" customWidth="1"/>
    <col min="6671" max="6671" width="14.26953125" style="7" customWidth="1"/>
    <col min="6672" max="6672" width="16" style="7" customWidth="1"/>
    <col min="6673" max="6913" width="9" style="7"/>
    <col min="6914" max="6914" width="3.7265625" style="7" customWidth="1"/>
    <col min="6915" max="6915" width="13.26953125" style="7" customWidth="1"/>
    <col min="6916" max="6916" width="45.1796875" style="7" customWidth="1"/>
    <col min="6917" max="6917" width="3.81640625" style="7" customWidth="1"/>
    <col min="6918" max="6918" width="7.1796875" style="7" customWidth="1"/>
    <col min="6919" max="6919" width="9.26953125" style="7" customWidth="1"/>
    <col min="6920" max="6920" width="10.54296875" style="7" customWidth="1"/>
    <col min="6921" max="6921" width="15.453125" style="7" customWidth="1"/>
    <col min="6922" max="6922" width="15.54296875" style="7" customWidth="1"/>
    <col min="6923" max="6923" width="14.54296875" style="7" customWidth="1"/>
    <col min="6924" max="6925" width="14" style="7" customWidth="1"/>
    <col min="6926" max="6926" width="14.54296875" style="7" customWidth="1"/>
    <col min="6927" max="6927" width="14.26953125" style="7" customWidth="1"/>
    <col min="6928" max="6928" width="16" style="7" customWidth="1"/>
    <col min="6929" max="7169" width="9" style="7"/>
    <col min="7170" max="7170" width="3.7265625" style="7" customWidth="1"/>
    <col min="7171" max="7171" width="13.26953125" style="7" customWidth="1"/>
    <col min="7172" max="7172" width="45.1796875" style="7" customWidth="1"/>
    <col min="7173" max="7173" width="3.81640625" style="7" customWidth="1"/>
    <col min="7174" max="7174" width="7.1796875" style="7" customWidth="1"/>
    <col min="7175" max="7175" width="9.26953125" style="7" customWidth="1"/>
    <col min="7176" max="7176" width="10.54296875" style="7" customWidth="1"/>
    <col min="7177" max="7177" width="15.453125" style="7" customWidth="1"/>
    <col min="7178" max="7178" width="15.54296875" style="7" customWidth="1"/>
    <col min="7179" max="7179" width="14.54296875" style="7" customWidth="1"/>
    <col min="7180" max="7181" width="14" style="7" customWidth="1"/>
    <col min="7182" max="7182" width="14.54296875" style="7" customWidth="1"/>
    <col min="7183" max="7183" width="14.26953125" style="7" customWidth="1"/>
    <col min="7184" max="7184" width="16" style="7" customWidth="1"/>
    <col min="7185" max="7425" width="9" style="7"/>
    <col min="7426" max="7426" width="3.7265625" style="7" customWidth="1"/>
    <col min="7427" max="7427" width="13.26953125" style="7" customWidth="1"/>
    <col min="7428" max="7428" width="45.1796875" style="7" customWidth="1"/>
    <col min="7429" max="7429" width="3.81640625" style="7" customWidth="1"/>
    <col min="7430" max="7430" width="7.1796875" style="7" customWidth="1"/>
    <col min="7431" max="7431" width="9.26953125" style="7" customWidth="1"/>
    <col min="7432" max="7432" width="10.54296875" style="7" customWidth="1"/>
    <col min="7433" max="7433" width="15.453125" style="7" customWidth="1"/>
    <col min="7434" max="7434" width="15.54296875" style="7" customWidth="1"/>
    <col min="7435" max="7435" width="14.54296875" style="7" customWidth="1"/>
    <col min="7436" max="7437" width="14" style="7" customWidth="1"/>
    <col min="7438" max="7438" width="14.54296875" style="7" customWidth="1"/>
    <col min="7439" max="7439" width="14.26953125" style="7" customWidth="1"/>
    <col min="7440" max="7440" width="16" style="7" customWidth="1"/>
    <col min="7441" max="7681" width="9" style="7"/>
    <col min="7682" max="7682" width="3.7265625" style="7" customWidth="1"/>
    <col min="7683" max="7683" width="13.26953125" style="7" customWidth="1"/>
    <col min="7684" max="7684" width="45.1796875" style="7" customWidth="1"/>
    <col min="7685" max="7685" width="3.81640625" style="7" customWidth="1"/>
    <col min="7686" max="7686" width="7.1796875" style="7" customWidth="1"/>
    <col min="7687" max="7687" width="9.26953125" style="7" customWidth="1"/>
    <col min="7688" max="7688" width="10.54296875" style="7" customWidth="1"/>
    <col min="7689" max="7689" width="15.453125" style="7" customWidth="1"/>
    <col min="7690" max="7690" width="15.54296875" style="7" customWidth="1"/>
    <col min="7691" max="7691" width="14.54296875" style="7" customWidth="1"/>
    <col min="7692" max="7693" width="14" style="7" customWidth="1"/>
    <col min="7694" max="7694" width="14.54296875" style="7" customWidth="1"/>
    <col min="7695" max="7695" width="14.26953125" style="7" customWidth="1"/>
    <col min="7696" max="7696" width="16" style="7" customWidth="1"/>
    <col min="7697" max="7937" width="9" style="7"/>
    <col min="7938" max="7938" width="3.7265625" style="7" customWidth="1"/>
    <col min="7939" max="7939" width="13.26953125" style="7" customWidth="1"/>
    <col min="7940" max="7940" width="45.1796875" style="7" customWidth="1"/>
    <col min="7941" max="7941" width="3.81640625" style="7" customWidth="1"/>
    <col min="7942" max="7942" width="7.1796875" style="7" customWidth="1"/>
    <col min="7943" max="7943" width="9.26953125" style="7" customWidth="1"/>
    <col min="7944" max="7944" width="10.54296875" style="7" customWidth="1"/>
    <col min="7945" max="7945" width="15.453125" style="7" customWidth="1"/>
    <col min="7946" max="7946" width="15.54296875" style="7" customWidth="1"/>
    <col min="7947" max="7947" width="14.54296875" style="7" customWidth="1"/>
    <col min="7948" max="7949" width="14" style="7" customWidth="1"/>
    <col min="7950" max="7950" width="14.54296875" style="7" customWidth="1"/>
    <col min="7951" max="7951" width="14.26953125" style="7" customWidth="1"/>
    <col min="7952" max="7952" width="16" style="7" customWidth="1"/>
    <col min="7953" max="8193" width="9" style="7"/>
    <col min="8194" max="8194" width="3.7265625" style="7" customWidth="1"/>
    <col min="8195" max="8195" width="13.26953125" style="7" customWidth="1"/>
    <col min="8196" max="8196" width="45.1796875" style="7" customWidth="1"/>
    <col min="8197" max="8197" width="3.81640625" style="7" customWidth="1"/>
    <col min="8198" max="8198" width="7.1796875" style="7" customWidth="1"/>
    <col min="8199" max="8199" width="9.26953125" style="7" customWidth="1"/>
    <col min="8200" max="8200" width="10.54296875" style="7" customWidth="1"/>
    <col min="8201" max="8201" width="15.453125" style="7" customWidth="1"/>
    <col min="8202" max="8202" width="15.54296875" style="7" customWidth="1"/>
    <col min="8203" max="8203" width="14.54296875" style="7" customWidth="1"/>
    <col min="8204" max="8205" width="14" style="7" customWidth="1"/>
    <col min="8206" max="8206" width="14.54296875" style="7" customWidth="1"/>
    <col min="8207" max="8207" width="14.26953125" style="7" customWidth="1"/>
    <col min="8208" max="8208" width="16" style="7" customWidth="1"/>
    <col min="8209" max="8449" width="9" style="7"/>
    <col min="8450" max="8450" width="3.7265625" style="7" customWidth="1"/>
    <col min="8451" max="8451" width="13.26953125" style="7" customWidth="1"/>
    <col min="8452" max="8452" width="45.1796875" style="7" customWidth="1"/>
    <col min="8453" max="8453" width="3.81640625" style="7" customWidth="1"/>
    <col min="8454" max="8454" width="7.1796875" style="7" customWidth="1"/>
    <col min="8455" max="8455" width="9.26953125" style="7" customWidth="1"/>
    <col min="8456" max="8456" width="10.54296875" style="7" customWidth="1"/>
    <col min="8457" max="8457" width="15.453125" style="7" customWidth="1"/>
    <col min="8458" max="8458" width="15.54296875" style="7" customWidth="1"/>
    <col min="8459" max="8459" width="14.54296875" style="7" customWidth="1"/>
    <col min="8460" max="8461" width="14" style="7" customWidth="1"/>
    <col min="8462" max="8462" width="14.54296875" style="7" customWidth="1"/>
    <col min="8463" max="8463" width="14.26953125" style="7" customWidth="1"/>
    <col min="8464" max="8464" width="16" style="7" customWidth="1"/>
    <col min="8465" max="8705" width="9" style="7"/>
    <col min="8706" max="8706" width="3.7265625" style="7" customWidth="1"/>
    <col min="8707" max="8707" width="13.26953125" style="7" customWidth="1"/>
    <col min="8708" max="8708" width="45.1796875" style="7" customWidth="1"/>
    <col min="8709" max="8709" width="3.81640625" style="7" customWidth="1"/>
    <col min="8710" max="8710" width="7.1796875" style="7" customWidth="1"/>
    <col min="8711" max="8711" width="9.26953125" style="7" customWidth="1"/>
    <col min="8712" max="8712" width="10.54296875" style="7" customWidth="1"/>
    <col min="8713" max="8713" width="15.453125" style="7" customWidth="1"/>
    <col min="8714" max="8714" width="15.54296875" style="7" customWidth="1"/>
    <col min="8715" max="8715" width="14.54296875" style="7" customWidth="1"/>
    <col min="8716" max="8717" width="14" style="7" customWidth="1"/>
    <col min="8718" max="8718" width="14.54296875" style="7" customWidth="1"/>
    <col min="8719" max="8719" width="14.26953125" style="7" customWidth="1"/>
    <col min="8720" max="8720" width="16" style="7" customWidth="1"/>
    <col min="8721" max="8961" width="9" style="7"/>
    <col min="8962" max="8962" width="3.7265625" style="7" customWidth="1"/>
    <col min="8963" max="8963" width="13.26953125" style="7" customWidth="1"/>
    <col min="8964" max="8964" width="45.1796875" style="7" customWidth="1"/>
    <col min="8965" max="8965" width="3.81640625" style="7" customWidth="1"/>
    <col min="8966" max="8966" width="7.1796875" style="7" customWidth="1"/>
    <col min="8967" max="8967" width="9.26953125" style="7" customWidth="1"/>
    <col min="8968" max="8968" width="10.54296875" style="7" customWidth="1"/>
    <col min="8969" max="8969" width="15.453125" style="7" customWidth="1"/>
    <col min="8970" max="8970" width="15.54296875" style="7" customWidth="1"/>
    <col min="8971" max="8971" width="14.54296875" style="7" customWidth="1"/>
    <col min="8972" max="8973" width="14" style="7" customWidth="1"/>
    <col min="8974" max="8974" width="14.54296875" style="7" customWidth="1"/>
    <col min="8975" max="8975" width="14.26953125" style="7" customWidth="1"/>
    <col min="8976" max="8976" width="16" style="7" customWidth="1"/>
    <col min="8977" max="9217" width="9" style="7"/>
    <col min="9218" max="9218" width="3.7265625" style="7" customWidth="1"/>
    <col min="9219" max="9219" width="13.26953125" style="7" customWidth="1"/>
    <col min="9220" max="9220" width="45.1796875" style="7" customWidth="1"/>
    <col min="9221" max="9221" width="3.81640625" style="7" customWidth="1"/>
    <col min="9222" max="9222" width="7.1796875" style="7" customWidth="1"/>
    <col min="9223" max="9223" width="9.26953125" style="7" customWidth="1"/>
    <col min="9224" max="9224" width="10.54296875" style="7" customWidth="1"/>
    <col min="9225" max="9225" width="15.453125" style="7" customWidth="1"/>
    <col min="9226" max="9226" width="15.54296875" style="7" customWidth="1"/>
    <col min="9227" max="9227" width="14.54296875" style="7" customWidth="1"/>
    <col min="9228" max="9229" width="14" style="7" customWidth="1"/>
    <col min="9230" max="9230" width="14.54296875" style="7" customWidth="1"/>
    <col min="9231" max="9231" width="14.26953125" style="7" customWidth="1"/>
    <col min="9232" max="9232" width="16" style="7" customWidth="1"/>
    <col min="9233" max="9473" width="9" style="7"/>
    <col min="9474" max="9474" width="3.7265625" style="7" customWidth="1"/>
    <col min="9475" max="9475" width="13.26953125" style="7" customWidth="1"/>
    <col min="9476" max="9476" width="45.1796875" style="7" customWidth="1"/>
    <col min="9477" max="9477" width="3.81640625" style="7" customWidth="1"/>
    <col min="9478" max="9478" width="7.1796875" style="7" customWidth="1"/>
    <col min="9479" max="9479" width="9.26953125" style="7" customWidth="1"/>
    <col min="9480" max="9480" width="10.54296875" style="7" customWidth="1"/>
    <col min="9481" max="9481" width="15.453125" style="7" customWidth="1"/>
    <col min="9482" max="9482" width="15.54296875" style="7" customWidth="1"/>
    <col min="9483" max="9483" width="14.54296875" style="7" customWidth="1"/>
    <col min="9484" max="9485" width="14" style="7" customWidth="1"/>
    <col min="9486" max="9486" width="14.54296875" style="7" customWidth="1"/>
    <col min="9487" max="9487" width="14.26953125" style="7" customWidth="1"/>
    <col min="9488" max="9488" width="16" style="7" customWidth="1"/>
    <col min="9489" max="9729" width="9" style="7"/>
    <col min="9730" max="9730" width="3.7265625" style="7" customWidth="1"/>
    <col min="9731" max="9731" width="13.26953125" style="7" customWidth="1"/>
    <col min="9732" max="9732" width="45.1796875" style="7" customWidth="1"/>
    <col min="9733" max="9733" width="3.81640625" style="7" customWidth="1"/>
    <col min="9734" max="9734" width="7.1796875" style="7" customWidth="1"/>
    <col min="9735" max="9735" width="9.26953125" style="7" customWidth="1"/>
    <col min="9736" max="9736" width="10.54296875" style="7" customWidth="1"/>
    <col min="9737" max="9737" width="15.453125" style="7" customWidth="1"/>
    <col min="9738" max="9738" width="15.54296875" style="7" customWidth="1"/>
    <col min="9739" max="9739" width="14.54296875" style="7" customWidth="1"/>
    <col min="9740" max="9741" width="14" style="7" customWidth="1"/>
    <col min="9742" max="9742" width="14.54296875" style="7" customWidth="1"/>
    <col min="9743" max="9743" width="14.26953125" style="7" customWidth="1"/>
    <col min="9744" max="9744" width="16" style="7" customWidth="1"/>
    <col min="9745" max="9985" width="9" style="7"/>
    <col min="9986" max="9986" width="3.7265625" style="7" customWidth="1"/>
    <col min="9987" max="9987" width="13.26953125" style="7" customWidth="1"/>
    <col min="9988" max="9988" width="45.1796875" style="7" customWidth="1"/>
    <col min="9989" max="9989" width="3.81640625" style="7" customWidth="1"/>
    <col min="9990" max="9990" width="7.1796875" style="7" customWidth="1"/>
    <col min="9991" max="9991" width="9.26953125" style="7" customWidth="1"/>
    <col min="9992" max="9992" width="10.54296875" style="7" customWidth="1"/>
    <col min="9993" max="9993" width="15.453125" style="7" customWidth="1"/>
    <col min="9994" max="9994" width="15.54296875" style="7" customWidth="1"/>
    <col min="9995" max="9995" width="14.54296875" style="7" customWidth="1"/>
    <col min="9996" max="9997" width="14" style="7" customWidth="1"/>
    <col min="9998" max="9998" width="14.54296875" style="7" customWidth="1"/>
    <col min="9999" max="9999" width="14.26953125" style="7" customWidth="1"/>
    <col min="10000" max="10000" width="16" style="7" customWidth="1"/>
    <col min="10001" max="10241" width="9" style="7"/>
    <col min="10242" max="10242" width="3.7265625" style="7" customWidth="1"/>
    <col min="10243" max="10243" width="13.26953125" style="7" customWidth="1"/>
    <col min="10244" max="10244" width="45.1796875" style="7" customWidth="1"/>
    <col min="10245" max="10245" width="3.81640625" style="7" customWidth="1"/>
    <col min="10246" max="10246" width="7.1796875" style="7" customWidth="1"/>
    <col min="10247" max="10247" width="9.26953125" style="7" customWidth="1"/>
    <col min="10248" max="10248" width="10.54296875" style="7" customWidth="1"/>
    <col min="10249" max="10249" width="15.453125" style="7" customWidth="1"/>
    <col min="10250" max="10250" width="15.54296875" style="7" customWidth="1"/>
    <col min="10251" max="10251" width="14.54296875" style="7" customWidth="1"/>
    <col min="10252" max="10253" width="14" style="7" customWidth="1"/>
    <col min="10254" max="10254" width="14.54296875" style="7" customWidth="1"/>
    <col min="10255" max="10255" width="14.26953125" style="7" customWidth="1"/>
    <col min="10256" max="10256" width="16" style="7" customWidth="1"/>
    <col min="10257" max="10497" width="9" style="7"/>
    <col min="10498" max="10498" width="3.7265625" style="7" customWidth="1"/>
    <col min="10499" max="10499" width="13.26953125" style="7" customWidth="1"/>
    <col min="10500" max="10500" width="45.1796875" style="7" customWidth="1"/>
    <col min="10501" max="10501" width="3.81640625" style="7" customWidth="1"/>
    <col min="10502" max="10502" width="7.1796875" style="7" customWidth="1"/>
    <col min="10503" max="10503" width="9.26953125" style="7" customWidth="1"/>
    <col min="10504" max="10504" width="10.54296875" style="7" customWidth="1"/>
    <col min="10505" max="10505" width="15.453125" style="7" customWidth="1"/>
    <col min="10506" max="10506" width="15.54296875" style="7" customWidth="1"/>
    <col min="10507" max="10507" width="14.54296875" style="7" customWidth="1"/>
    <col min="10508" max="10509" width="14" style="7" customWidth="1"/>
    <col min="10510" max="10510" width="14.54296875" style="7" customWidth="1"/>
    <col min="10511" max="10511" width="14.26953125" style="7" customWidth="1"/>
    <col min="10512" max="10512" width="16" style="7" customWidth="1"/>
    <col min="10513" max="10753" width="9" style="7"/>
    <col min="10754" max="10754" width="3.7265625" style="7" customWidth="1"/>
    <col min="10755" max="10755" width="13.26953125" style="7" customWidth="1"/>
    <col min="10756" max="10756" width="45.1796875" style="7" customWidth="1"/>
    <col min="10757" max="10757" width="3.81640625" style="7" customWidth="1"/>
    <col min="10758" max="10758" width="7.1796875" style="7" customWidth="1"/>
    <col min="10759" max="10759" width="9.26953125" style="7" customWidth="1"/>
    <col min="10760" max="10760" width="10.54296875" style="7" customWidth="1"/>
    <col min="10761" max="10761" width="15.453125" style="7" customWidth="1"/>
    <col min="10762" max="10762" width="15.54296875" style="7" customWidth="1"/>
    <col min="10763" max="10763" width="14.54296875" style="7" customWidth="1"/>
    <col min="10764" max="10765" width="14" style="7" customWidth="1"/>
    <col min="10766" max="10766" width="14.54296875" style="7" customWidth="1"/>
    <col min="10767" max="10767" width="14.26953125" style="7" customWidth="1"/>
    <col min="10768" max="10768" width="16" style="7" customWidth="1"/>
    <col min="10769" max="11009" width="9" style="7"/>
    <col min="11010" max="11010" width="3.7265625" style="7" customWidth="1"/>
    <col min="11011" max="11011" width="13.26953125" style="7" customWidth="1"/>
    <col min="11012" max="11012" width="45.1796875" style="7" customWidth="1"/>
    <col min="11013" max="11013" width="3.81640625" style="7" customWidth="1"/>
    <col min="11014" max="11014" width="7.1796875" style="7" customWidth="1"/>
    <col min="11015" max="11015" width="9.26953125" style="7" customWidth="1"/>
    <col min="11016" max="11016" width="10.54296875" style="7" customWidth="1"/>
    <col min="11017" max="11017" width="15.453125" style="7" customWidth="1"/>
    <col min="11018" max="11018" width="15.54296875" style="7" customWidth="1"/>
    <col min="11019" max="11019" width="14.54296875" style="7" customWidth="1"/>
    <col min="11020" max="11021" width="14" style="7" customWidth="1"/>
    <col min="11022" max="11022" width="14.54296875" style="7" customWidth="1"/>
    <col min="11023" max="11023" width="14.26953125" style="7" customWidth="1"/>
    <col min="11024" max="11024" width="16" style="7" customWidth="1"/>
    <col min="11025" max="11265" width="9" style="7"/>
    <col min="11266" max="11266" width="3.7265625" style="7" customWidth="1"/>
    <col min="11267" max="11267" width="13.26953125" style="7" customWidth="1"/>
    <col min="11268" max="11268" width="45.1796875" style="7" customWidth="1"/>
    <col min="11269" max="11269" width="3.81640625" style="7" customWidth="1"/>
    <col min="11270" max="11270" width="7.1796875" style="7" customWidth="1"/>
    <col min="11271" max="11271" width="9.26953125" style="7" customWidth="1"/>
    <col min="11272" max="11272" width="10.54296875" style="7" customWidth="1"/>
    <col min="11273" max="11273" width="15.453125" style="7" customWidth="1"/>
    <col min="11274" max="11274" width="15.54296875" style="7" customWidth="1"/>
    <col min="11275" max="11275" width="14.54296875" style="7" customWidth="1"/>
    <col min="11276" max="11277" width="14" style="7" customWidth="1"/>
    <col min="11278" max="11278" width="14.54296875" style="7" customWidth="1"/>
    <col min="11279" max="11279" width="14.26953125" style="7" customWidth="1"/>
    <col min="11280" max="11280" width="16" style="7" customWidth="1"/>
    <col min="11281" max="11521" width="9" style="7"/>
    <col min="11522" max="11522" width="3.7265625" style="7" customWidth="1"/>
    <col min="11523" max="11523" width="13.26953125" style="7" customWidth="1"/>
    <col min="11524" max="11524" width="45.1796875" style="7" customWidth="1"/>
    <col min="11525" max="11525" width="3.81640625" style="7" customWidth="1"/>
    <col min="11526" max="11526" width="7.1796875" style="7" customWidth="1"/>
    <col min="11527" max="11527" width="9.26953125" style="7" customWidth="1"/>
    <col min="11528" max="11528" width="10.54296875" style="7" customWidth="1"/>
    <col min="11529" max="11529" width="15.453125" style="7" customWidth="1"/>
    <col min="11530" max="11530" width="15.54296875" style="7" customWidth="1"/>
    <col min="11531" max="11531" width="14.54296875" style="7" customWidth="1"/>
    <col min="11532" max="11533" width="14" style="7" customWidth="1"/>
    <col min="11534" max="11534" width="14.54296875" style="7" customWidth="1"/>
    <col min="11535" max="11535" width="14.26953125" style="7" customWidth="1"/>
    <col min="11536" max="11536" width="16" style="7" customWidth="1"/>
    <col min="11537" max="11777" width="9" style="7"/>
    <col min="11778" max="11778" width="3.7265625" style="7" customWidth="1"/>
    <col min="11779" max="11779" width="13.26953125" style="7" customWidth="1"/>
    <col min="11780" max="11780" width="45.1796875" style="7" customWidth="1"/>
    <col min="11781" max="11781" width="3.81640625" style="7" customWidth="1"/>
    <col min="11782" max="11782" width="7.1796875" style="7" customWidth="1"/>
    <col min="11783" max="11783" width="9.26953125" style="7" customWidth="1"/>
    <col min="11784" max="11784" width="10.54296875" style="7" customWidth="1"/>
    <col min="11785" max="11785" width="15.453125" style="7" customWidth="1"/>
    <col min="11786" max="11786" width="15.54296875" style="7" customWidth="1"/>
    <col min="11787" max="11787" width="14.54296875" style="7" customWidth="1"/>
    <col min="11788" max="11789" width="14" style="7" customWidth="1"/>
    <col min="11790" max="11790" width="14.54296875" style="7" customWidth="1"/>
    <col min="11791" max="11791" width="14.26953125" style="7" customWidth="1"/>
    <col min="11792" max="11792" width="16" style="7" customWidth="1"/>
    <col min="11793" max="12033" width="9" style="7"/>
    <col min="12034" max="12034" width="3.7265625" style="7" customWidth="1"/>
    <col min="12035" max="12035" width="13.26953125" style="7" customWidth="1"/>
    <col min="12036" max="12036" width="45.1796875" style="7" customWidth="1"/>
    <col min="12037" max="12037" width="3.81640625" style="7" customWidth="1"/>
    <col min="12038" max="12038" width="7.1796875" style="7" customWidth="1"/>
    <col min="12039" max="12039" width="9.26953125" style="7" customWidth="1"/>
    <col min="12040" max="12040" width="10.54296875" style="7" customWidth="1"/>
    <col min="12041" max="12041" width="15.453125" style="7" customWidth="1"/>
    <col min="12042" max="12042" width="15.54296875" style="7" customWidth="1"/>
    <col min="12043" max="12043" width="14.54296875" style="7" customWidth="1"/>
    <col min="12044" max="12045" width="14" style="7" customWidth="1"/>
    <col min="12046" max="12046" width="14.54296875" style="7" customWidth="1"/>
    <col min="12047" max="12047" width="14.26953125" style="7" customWidth="1"/>
    <col min="12048" max="12048" width="16" style="7" customWidth="1"/>
    <col min="12049" max="12289" width="9" style="7"/>
    <col min="12290" max="12290" width="3.7265625" style="7" customWidth="1"/>
    <col min="12291" max="12291" width="13.26953125" style="7" customWidth="1"/>
    <col min="12292" max="12292" width="45.1796875" style="7" customWidth="1"/>
    <col min="12293" max="12293" width="3.81640625" style="7" customWidth="1"/>
    <col min="12294" max="12294" width="7.1796875" style="7" customWidth="1"/>
    <col min="12295" max="12295" width="9.26953125" style="7" customWidth="1"/>
    <col min="12296" max="12296" width="10.54296875" style="7" customWidth="1"/>
    <col min="12297" max="12297" width="15.453125" style="7" customWidth="1"/>
    <col min="12298" max="12298" width="15.54296875" style="7" customWidth="1"/>
    <col min="12299" max="12299" width="14.54296875" style="7" customWidth="1"/>
    <col min="12300" max="12301" width="14" style="7" customWidth="1"/>
    <col min="12302" max="12302" width="14.54296875" style="7" customWidth="1"/>
    <col min="12303" max="12303" width="14.26953125" style="7" customWidth="1"/>
    <col min="12304" max="12304" width="16" style="7" customWidth="1"/>
    <col min="12305" max="12545" width="9" style="7"/>
    <col min="12546" max="12546" width="3.7265625" style="7" customWidth="1"/>
    <col min="12547" max="12547" width="13.26953125" style="7" customWidth="1"/>
    <col min="12548" max="12548" width="45.1796875" style="7" customWidth="1"/>
    <col min="12549" max="12549" width="3.81640625" style="7" customWidth="1"/>
    <col min="12550" max="12550" width="7.1796875" style="7" customWidth="1"/>
    <col min="12551" max="12551" width="9.26953125" style="7" customWidth="1"/>
    <col min="12552" max="12552" width="10.54296875" style="7" customWidth="1"/>
    <col min="12553" max="12553" width="15.453125" style="7" customWidth="1"/>
    <col min="12554" max="12554" width="15.54296875" style="7" customWidth="1"/>
    <col min="12555" max="12555" width="14.54296875" style="7" customWidth="1"/>
    <col min="12556" max="12557" width="14" style="7" customWidth="1"/>
    <col min="12558" max="12558" width="14.54296875" style="7" customWidth="1"/>
    <col min="12559" max="12559" width="14.26953125" style="7" customWidth="1"/>
    <col min="12560" max="12560" width="16" style="7" customWidth="1"/>
    <col min="12561" max="12801" width="9" style="7"/>
    <col min="12802" max="12802" width="3.7265625" style="7" customWidth="1"/>
    <col min="12803" max="12803" width="13.26953125" style="7" customWidth="1"/>
    <col min="12804" max="12804" width="45.1796875" style="7" customWidth="1"/>
    <col min="12805" max="12805" width="3.81640625" style="7" customWidth="1"/>
    <col min="12806" max="12806" width="7.1796875" style="7" customWidth="1"/>
    <col min="12807" max="12807" width="9.26953125" style="7" customWidth="1"/>
    <col min="12808" max="12808" width="10.54296875" style="7" customWidth="1"/>
    <col min="12809" max="12809" width="15.453125" style="7" customWidth="1"/>
    <col min="12810" max="12810" width="15.54296875" style="7" customWidth="1"/>
    <col min="12811" max="12811" width="14.54296875" style="7" customWidth="1"/>
    <col min="12812" max="12813" width="14" style="7" customWidth="1"/>
    <col min="12814" max="12814" width="14.54296875" style="7" customWidth="1"/>
    <col min="12815" max="12815" width="14.26953125" style="7" customWidth="1"/>
    <col min="12816" max="12816" width="16" style="7" customWidth="1"/>
    <col min="12817" max="13057" width="9" style="7"/>
    <col min="13058" max="13058" width="3.7265625" style="7" customWidth="1"/>
    <col min="13059" max="13059" width="13.26953125" style="7" customWidth="1"/>
    <col min="13060" max="13060" width="45.1796875" style="7" customWidth="1"/>
    <col min="13061" max="13061" width="3.81640625" style="7" customWidth="1"/>
    <col min="13062" max="13062" width="7.1796875" style="7" customWidth="1"/>
    <col min="13063" max="13063" width="9.26953125" style="7" customWidth="1"/>
    <col min="13064" max="13064" width="10.54296875" style="7" customWidth="1"/>
    <col min="13065" max="13065" width="15.453125" style="7" customWidth="1"/>
    <col min="13066" max="13066" width="15.54296875" style="7" customWidth="1"/>
    <col min="13067" max="13067" width="14.54296875" style="7" customWidth="1"/>
    <col min="13068" max="13069" width="14" style="7" customWidth="1"/>
    <col min="13070" max="13070" width="14.54296875" style="7" customWidth="1"/>
    <col min="13071" max="13071" width="14.26953125" style="7" customWidth="1"/>
    <col min="13072" max="13072" width="16" style="7" customWidth="1"/>
    <col min="13073" max="13313" width="9" style="7"/>
    <col min="13314" max="13314" width="3.7265625" style="7" customWidth="1"/>
    <col min="13315" max="13315" width="13.26953125" style="7" customWidth="1"/>
    <col min="13316" max="13316" width="45.1796875" style="7" customWidth="1"/>
    <col min="13317" max="13317" width="3.81640625" style="7" customWidth="1"/>
    <col min="13318" max="13318" width="7.1796875" style="7" customWidth="1"/>
    <col min="13319" max="13319" width="9.26953125" style="7" customWidth="1"/>
    <col min="13320" max="13320" width="10.54296875" style="7" customWidth="1"/>
    <col min="13321" max="13321" width="15.453125" style="7" customWidth="1"/>
    <col min="13322" max="13322" width="15.54296875" style="7" customWidth="1"/>
    <col min="13323" max="13323" width="14.54296875" style="7" customWidth="1"/>
    <col min="13324" max="13325" width="14" style="7" customWidth="1"/>
    <col min="13326" max="13326" width="14.54296875" style="7" customWidth="1"/>
    <col min="13327" max="13327" width="14.26953125" style="7" customWidth="1"/>
    <col min="13328" max="13328" width="16" style="7" customWidth="1"/>
    <col min="13329" max="13569" width="9" style="7"/>
    <col min="13570" max="13570" width="3.7265625" style="7" customWidth="1"/>
    <col min="13571" max="13571" width="13.26953125" style="7" customWidth="1"/>
    <col min="13572" max="13572" width="45.1796875" style="7" customWidth="1"/>
    <col min="13573" max="13573" width="3.81640625" style="7" customWidth="1"/>
    <col min="13574" max="13574" width="7.1796875" style="7" customWidth="1"/>
    <col min="13575" max="13575" width="9.26953125" style="7" customWidth="1"/>
    <col min="13576" max="13576" width="10.54296875" style="7" customWidth="1"/>
    <col min="13577" max="13577" width="15.453125" style="7" customWidth="1"/>
    <col min="13578" max="13578" width="15.54296875" style="7" customWidth="1"/>
    <col min="13579" max="13579" width="14.54296875" style="7" customWidth="1"/>
    <col min="13580" max="13581" width="14" style="7" customWidth="1"/>
    <col min="13582" max="13582" width="14.54296875" style="7" customWidth="1"/>
    <col min="13583" max="13583" width="14.26953125" style="7" customWidth="1"/>
    <col min="13584" max="13584" width="16" style="7" customWidth="1"/>
    <col min="13585" max="13825" width="9" style="7"/>
    <col min="13826" max="13826" width="3.7265625" style="7" customWidth="1"/>
    <col min="13827" max="13827" width="13.26953125" style="7" customWidth="1"/>
    <col min="13828" max="13828" width="45.1796875" style="7" customWidth="1"/>
    <col min="13829" max="13829" width="3.81640625" style="7" customWidth="1"/>
    <col min="13830" max="13830" width="7.1796875" style="7" customWidth="1"/>
    <col min="13831" max="13831" width="9.26953125" style="7" customWidth="1"/>
    <col min="13832" max="13832" width="10.54296875" style="7" customWidth="1"/>
    <col min="13833" max="13833" width="15.453125" style="7" customWidth="1"/>
    <col min="13834" max="13834" width="15.54296875" style="7" customWidth="1"/>
    <col min="13835" max="13835" width="14.54296875" style="7" customWidth="1"/>
    <col min="13836" max="13837" width="14" style="7" customWidth="1"/>
    <col min="13838" max="13838" width="14.54296875" style="7" customWidth="1"/>
    <col min="13839" max="13839" width="14.26953125" style="7" customWidth="1"/>
    <col min="13840" max="13840" width="16" style="7" customWidth="1"/>
    <col min="13841" max="14081" width="9" style="7"/>
    <col min="14082" max="14082" width="3.7265625" style="7" customWidth="1"/>
    <col min="14083" max="14083" width="13.26953125" style="7" customWidth="1"/>
    <col min="14084" max="14084" width="45.1796875" style="7" customWidth="1"/>
    <col min="14085" max="14085" width="3.81640625" style="7" customWidth="1"/>
    <col min="14086" max="14086" width="7.1796875" style="7" customWidth="1"/>
    <col min="14087" max="14087" width="9.26953125" style="7" customWidth="1"/>
    <col min="14088" max="14088" width="10.54296875" style="7" customWidth="1"/>
    <col min="14089" max="14089" width="15.453125" style="7" customWidth="1"/>
    <col min="14090" max="14090" width="15.54296875" style="7" customWidth="1"/>
    <col min="14091" max="14091" width="14.54296875" style="7" customWidth="1"/>
    <col min="14092" max="14093" width="14" style="7" customWidth="1"/>
    <col min="14094" max="14094" width="14.54296875" style="7" customWidth="1"/>
    <col min="14095" max="14095" width="14.26953125" style="7" customWidth="1"/>
    <col min="14096" max="14096" width="16" style="7" customWidth="1"/>
    <col min="14097" max="14337" width="9" style="7"/>
    <col min="14338" max="14338" width="3.7265625" style="7" customWidth="1"/>
    <col min="14339" max="14339" width="13.26953125" style="7" customWidth="1"/>
    <col min="14340" max="14340" width="45.1796875" style="7" customWidth="1"/>
    <col min="14341" max="14341" width="3.81640625" style="7" customWidth="1"/>
    <col min="14342" max="14342" width="7.1796875" style="7" customWidth="1"/>
    <col min="14343" max="14343" width="9.26953125" style="7" customWidth="1"/>
    <col min="14344" max="14344" width="10.54296875" style="7" customWidth="1"/>
    <col min="14345" max="14345" width="15.453125" style="7" customWidth="1"/>
    <col min="14346" max="14346" width="15.54296875" style="7" customWidth="1"/>
    <col min="14347" max="14347" width="14.54296875" style="7" customWidth="1"/>
    <col min="14348" max="14349" width="14" style="7" customWidth="1"/>
    <col min="14350" max="14350" width="14.54296875" style="7" customWidth="1"/>
    <col min="14351" max="14351" width="14.26953125" style="7" customWidth="1"/>
    <col min="14352" max="14352" width="16" style="7" customWidth="1"/>
    <col min="14353" max="14593" width="9" style="7"/>
    <col min="14594" max="14594" width="3.7265625" style="7" customWidth="1"/>
    <col min="14595" max="14595" width="13.26953125" style="7" customWidth="1"/>
    <col min="14596" max="14596" width="45.1796875" style="7" customWidth="1"/>
    <col min="14597" max="14597" width="3.81640625" style="7" customWidth="1"/>
    <col min="14598" max="14598" width="7.1796875" style="7" customWidth="1"/>
    <col min="14599" max="14599" width="9.26953125" style="7" customWidth="1"/>
    <col min="14600" max="14600" width="10.54296875" style="7" customWidth="1"/>
    <col min="14601" max="14601" width="15.453125" style="7" customWidth="1"/>
    <col min="14602" max="14602" width="15.54296875" style="7" customWidth="1"/>
    <col min="14603" max="14603" width="14.54296875" style="7" customWidth="1"/>
    <col min="14604" max="14605" width="14" style="7" customWidth="1"/>
    <col min="14606" max="14606" width="14.54296875" style="7" customWidth="1"/>
    <col min="14607" max="14607" width="14.26953125" style="7" customWidth="1"/>
    <col min="14608" max="14608" width="16" style="7" customWidth="1"/>
    <col min="14609" max="14849" width="9" style="7"/>
    <col min="14850" max="14850" width="3.7265625" style="7" customWidth="1"/>
    <col min="14851" max="14851" width="13.26953125" style="7" customWidth="1"/>
    <col min="14852" max="14852" width="45.1796875" style="7" customWidth="1"/>
    <col min="14853" max="14853" width="3.81640625" style="7" customWidth="1"/>
    <col min="14854" max="14854" width="7.1796875" style="7" customWidth="1"/>
    <col min="14855" max="14855" width="9.26953125" style="7" customWidth="1"/>
    <col min="14856" max="14856" width="10.54296875" style="7" customWidth="1"/>
    <col min="14857" max="14857" width="15.453125" style="7" customWidth="1"/>
    <col min="14858" max="14858" width="15.54296875" style="7" customWidth="1"/>
    <col min="14859" max="14859" width="14.54296875" style="7" customWidth="1"/>
    <col min="14860" max="14861" width="14" style="7" customWidth="1"/>
    <col min="14862" max="14862" width="14.54296875" style="7" customWidth="1"/>
    <col min="14863" max="14863" width="14.26953125" style="7" customWidth="1"/>
    <col min="14864" max="14864" width="16" style="7" customWidth="1"/>
    <col min="14865" max="15105" width="9" style="7"/>
    <col min="15106" max="15106" width="3.7265625" style="7" customWidth="1"/>
    <col min="15107" max="15107" width="13.26953125" style="7" customWidth="1"/>
    <col min="15108" max="15108" width="45.1796875" style="7" customWidth="1"/>
    <col min="15109" max="15109" width="3.81640625" style="7" customWidth="1"/>
    <col min="15110" max="15110" width="7.1796875" style="7" customWidth="1"/>
    <col min="15111" max="15111" width="9.26953125" style="7" customWidth="1"/>
    <col min="15112" max="15112" width="10.54296875" style="7" customWidth="1"/>
    <col min="15113" max="15113" width="15.453125" style="7" customWidth="1"/>
    <col min="15114" max="15114" width="15.54296875" style="7" customWidth="1"/>
    <col min="15115" max="15115" width="14.54296875" style="7" customWidth="1"/>
    <col min="15116" max="15117" width="14" style="7" customWidth="1"/>
    <col min="15118" max="15118" width="14.54296875" style="7" customWidth="1"/>
    <col min="15119" max="15119" width="14.26953125" style="7" customWidth="1"/>
    <col min="15120" max="15120" width="16" style="7" customWidth="1"/>
    <col min="15121" max="15361" width="9" style="7"/>
    <col min="15362" max="15362" width="3.7265625" style="7" customWidth="1"/>
    <col min="15363" max="15363" width="13.26953125" style="7" customWidth="1"/>
    <col min="15364" max="15364" width="45.1796875" style="7" customWidth="1"/>
    <col min="15365" max="15365" width="3.81640625" style="7" customWidth="1"/>
    <col min="15366" max="15366" width="7.1796875" style="7" customWidth="1"/>
    <col min="15367" max="15367" width="9.26953125" style="7" customWidth="1"/>
    <col min="15368" max="15368" width="10.54296875" style="7" customWidth="1"/>
    <col min="15369" max="15369" width="15.453125" style="7" customWidth="1"/>
    <col min="15370" max="15370" width="15.54296875" style="7" customWidth="1"/>
    <col min="15371" max="15371" width="14.54296875" style="7" customWidth="1"/>
    <col min="15372" max="15373" width="14" style="7" customWidth="1"/>
    <col min="15374" max="15374" width="14.54296875" style="7" customWidth="1"/>
    <col min="15375" max="15375" width="14.26953125" style="7" customWidth="1"/>
    <col min="15376" max="15376" width="16" style="7" customWidth="1"/>
    <col min="15377" max="15617" width="9" style="7"/>
    <col min="15618" max="15618" width="3.7265625" style="7" customWidth="1"/>
    <col min="15619" max="15619" width="13.26953125" style="7" customWidth="1"/>
    <col min="15620" max="15620" width="45.1796875" style="7" customWidth="1"/>
    <col min="15621" max="15621" width="3.81640625" style="7" customWidth="1"/>
    <col min="15622" max="15622" width="7.1796875" style="7" customWidth="1"/>
    <col min="15623" max="15623" width="9.26953125" style="7" customWidth="1"/>
    <col min="15624" max="15624" width="10.54296875" style="7" customWidth="1"/>
    <col min="15625" max="15625" width="15.453125" style="7" customWidth="1"/>
    <col min="15626" max="15626" width="15.54296875" style="7" customWidth="1"/>
    <col min="15627" max="15627" width="14.54296875" style="7" customWidth="1"/>
    <col min="15628" max="15629" width="14" style="7" customWidth="1"/>
    <col min="15630" max="15630" width="14.54296875" style="7" customWidth="1"/>
    <col min="15631" max="15631" width="14.26953125" style="7" customWidth="1"/>
    <col min="15632" max="15632" width="16" style="7" customWidth="1"/>
    <col min="15633" max="15873" width="9" style="7"/>
    <col min="15874" max="15874" width="3.7265625" style="7" customWidth="1"/>
    <col min="15875" max="15875" width="13.26953125" style="7" customWidth="1"/>
    <col min="15876" max="15876" width="45.1796875" style="7" customWidth="1"/>
    <col min="15877" max="15877" width="3.81640625" style="7" customWidth="1"/>
    <col min="15878" max="15878" width="7.1796875" style="7" customWidth="1"/>
    <col min="15879" max="15879" width="9.26953125" style="7" customWidth="1"/>
    <col min="15880" max="15880" width="10.54296875" style="7" customWidth="1"/>
    <col min="15881" max="15881" width="15.453125" style="7" customWidth="1"/>
    <col min="15882" max="15882" width="15.54296875" style="7" customWidth="1"/>
    <col min="15883" max="15883" width="14.54296875" style="7" customWidth="1"/>
    <col min="15884" max="15885" width="14" style="7" customWidth="1"/>
    <col min="15886" max="15886" width="14.54296875" style="7" customWidth="1"/>
    <col min="15887" max="15887" width="14.26953125" style="7" customWidth="1"/>
    <col min="15888" max="15888" width="16" style="7" customWidth="1"/>
    <col min="15889" max="16129" width="9" style="7"/>
    <col min="16130" max="16130" width="3.7265625" style="7" customWidth="1"/>
    <col min="16131" max="16131" width="13.26953125" style="7" customWidth="1"/>
    <col min="16132" max="16132" width="45.1796875" style="7" customWidth="1"/>
    <col min="16133" max="16133" width="3.81640625" style="7" customWidth="1"/>
    <col min="16134" max="16134" width="7.1796875" style="7" customWidth="1"/>
    <col min="16135" max="16135" width="9.26953125" style="7" customWidth="1"/>
    <col min="16136" max="16136" width="10.54296875" style="7" customWidth="1"/>
    <col min="16137" max="16137" width="15.453125" style="7" customWidth="1"/>
    <col min="16138" max="16138" width="15.54296875" style="7" customWidth="1"/>
    <col min="16139" max="16139" width="14.54296875" style="7" customWidth="1"/>
    <col min="16140" max="16141" width="14" style="7" customWidth="1"/>
    <col min="16142" max="16142" width="14.54296875" style="7" customWidth="1"/>
    <col min="16143" max="16143" width="14.26953125" style="7" customWidth="1"/>
    <col min="16144" max="16144" width="16" style="7" customWidth="1"/>
    <col min="16145" max="16384" width="9" style="7"/>
  </cols>
  <sheetData>
    <row r="1" spans="1:30" ht="18" x14ac:dyDescent="0.35">
      <c r="A1" s="199" t="s">
        <v>0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R1" s="23"/>
      <c r="S1" s="23"/>
    </row>
    <row r="2" spans="1:30" x14ac:dyDescent="0.25">
      <c r="A2" s="24" t="s">
        <v>1</v>
      </c>
      <c r="B2" s="25"/>
      <c r="C2" s="7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R2" s="25"/>
      <c r="S2" s="25"/>
    </row>
    <row r="3" spans="1:30" x14ac:dyDescent="0.25">
      <c r="A3" s="24" t="s">
        <v>4208</v>
      </c>
      <c r="B3" s="25"/>
      <c r="C3" s="7"/>
      <c r="D3" s="25"/>
      <c r="E3" s="25"/>
      <c r="F3" s="25"/>
      <c r="G3" s="25"/>
      <c r="H3" s="25"/>
      <c r="I3" s="25"/>
      <c r="J3" s="201"/>
      <c r="K3" s="201"/>
      <c r="L3" s="26"/>
      <c r="M3" s="25"/>
      <c r="N3" s="25"/>
      <c r="O3" s="25"/>
      <c r="P3" s="25"/>
      <c r="R3" s="25"/>
      <c r="S3" s="25"/>
    </row>
    <row r="4" spans="1:30" x14ac:dyDescent="0.25">
      <c r="A4" s="24" t="s">
        <v>3</v>
      </c>
      <c r="B4" s="25"/>
      <c r="C4" s="7"/>
      <c r="D4" s="25"/>
      <c r="E4" s="25"/>
      <c r="F4" s="25"/>
      <c r="G4" s="25"/>
      <c r="H4" s="25"/>
      <c r="I4" s="25"/>
      <c r="J4" s="201"/>
      <c r="K4" s="201"/>
      <c r="L4" s="26"/>
      <c r="M4" s="25"/>
      <c r="N4" s="25"/>
      <c r="O4" s="25"/>
      <c r="P4" s="25"/>
      <c r="R4" s="25"/>
      <c r="S4" s="25"/>
    </row>
    <row r="5" spans="1:30" x14ac:dyDescent="0.35">
      <c r="A5" s="27"/>
      <c r="B5" s="28"/>
      <c r="C5" s="7"/>
      <c r="D5" s="29"/>
      <c r="E5" s="30"/>
      <c r="F5" s="30"/>
      <c r="G5" s="31"/>
      <c r="H5" s="31"/>
      <c r="I5" s="31"/>
      <c r="J5" s="203"/>
      <c r="K5" s="203"/>
      <c r="L5" s="31"/>
      <c r="M5" s="31"/>
      <c r="N5" s="31"/>
      <c r="O5" s="31"/>
      <c r="P5" s="31"/>
      <c r="R5" s="31"/>
      <c r="S5" s="31"/>
    </row>
    <row r="6" spans="1:30" x14ac:dyDescent="0.25">
      <c r="A6" s="32" t="s">
        <v>4</v>
      </c>
      <c r="B6" s="25"/>
      <c r="C6" s="7"/>
      <c r="D6" s="33"/>
      <c r="E6" s="34"/>
      <c r="F6" s="34"/>
      <c r="G6" s="35"/>
      <c r="H6" s="35"/>
      <c r="I6" s="35"/>
      <c r="J6" s="197"/>
      <c r="K6" s="197"/>
      <c r="L6" s="35"/>
      <c r="M6" s="35"/>
      <c r="N6" s="35"/>
      <c r="O6" s="35"/>
      <c r="P6" s="35"/>
      <c r="R6" s="35"/>
      <c r="S6" s="35"/>
    </row>
    <row r="7" spans="1:30" x14ac:dyDescent="0.25">
      <c r="A7" s="32" t="s">
        <v>5</v>
      </c>
      <c r="B7" s="25"/>
      <c r="C7" s="7"/>
      <c r="D7" s="33"/>
      <c r="E7" s="34"/>
      <c r="F7" s="34"/>
      <c r="G7" s="35"/>
      <c r="H7" s="35"/>
      <c r="I7" s="35"/>
      <c r="J7" s="205"/>
      <c r="K7" s="205"/>
      <c r="L7" s="35"/>
      <c r="M7" s="35"/>
      <c r="N7" s="32" t="s">
        <v>6</v>
      </c>
      <c r="O7" s="35"/>
      <c r="P7" s="35"/>
      <c r="R7" s="35"/>
      <c r="S7" s="35"/>
    </row>
    <row r="8" spans="1:30" s="38" customFormat="1" ht="13" x14ac:dyDescent="0.3">
      <c r="A8" s="36" t="s">
        <v>7</v>
      </c>
      <c r="B8" s="37"/>
      <c r="D8" s="39"/>
      <c r="E8" s="40"/>
      <c r="F8" s="41"/>
      <c r="G8" s="42"/>
      <c r="H8" s="191" t="s">
        <v>4585</v>
      </c>
      <c r="I8" s="192"/>
      <c r="J8" s="192"/>
      <c r="K8" s="192"/>
      <c r="L8" s="192"/>
      <c r="M8" s="192"/>
      <c r="N8" s="192"/>
      <c r="O8" s="192"/>
      <c r="P8" s="192"/>
      <c r="Q8" s="192"/>
      <c r="R8" s="193"/>
      <c r="S8" s="42"/>
      <c r="T8" s="43"/>
      <c r="U8" s="43"/>
      <c r="V8" s="43"/>
      <c r="W8" s="43"/>
      <c r="X8" s="43"/>
      <c r="Y8" s="194" t="s">
        <v>4584</v>
      </c>
      <c r="Z8" s="195"/>
      <c r="AA8" s="195"/>
      <c r="AB8" s="196"/>
      <c r="AC8" s="44"/>
    </row>
    <row r="9" spans="1:30" s="38" customFormat="1" ht="13" x14ac:dyDescent="0.3">
      <c r="F9" s="45" t="s">
        <v>4560</v>
      </c>
      <c r="G9" s="45" t="s">
        <v>4561</v>
      </c>
      <c r="H9" s="45" t="s">
        <v>4562</v>
      </c>
      <c r="I9" s="45"/>
      <c r="J9" s="45"/>
      <c r="K9" s="45"/>
      <c r="L9" s="45"/>
      <c r="M9" s="45"/>
      <c r="N9" s="45"/>
      <c r="O9" s="45"/>
      <c r="P9" s="45"/>
      <c r="Q9" s="45"/>
      <c r="R9" s="45" t="s">
        <v>4566</v>
      </c>
      <c r="S9" s="45"/>
      <c r="T9" s="45" t="s">
        <v>4568</v>
      </c>
      <c r="U9" s="45" t="s">
        <v>4569</v>
      </c>
      <c r="V9" s="45" t="s">
        <v>4570</v>
      </c>
      <c r="W9" s="45" t="s">
        <v>4571</v>
      </c>
      <c r="X9" s="45" t="s">
        <v>4572</v>
      </c>
      <c r="Y9" s="45" t="s">
        <v>4573</v>
      </c>
      <c r="Z9" s="45" t="s">
        <v>4574</v>
      </c>
      <c r="AA9" s="45" t="s">
        <v>4575</v>
      </c>
      <c r="AB9" s="45" t="s">
        <v>95</v>
      </c>
      <c r="AC9" s="45" t="s">
        <v>4576</v>
      </c>
    </row>
    <row r="10" spans="1:30" s="38" customFormat="1" ht="91.5" thickBot="1" x14ac:dyDescent="0.4">
      <c r="A10" s="46" t="s">
        <v>4588</v>
      </c>
      <c r="B10" s="46" t="s">
        <v>4587</v>
      </c>
      <c r="C10" s="46" t="s">
        <v>4586</v>
      </c>
      <c r="D10" s="46" t="s">
        <v>8</v>
      </c>
      <c r="E10" s="46" t="s">
        <v>9</v>
      </c>
      <c r="F10" s="47" t="s">
        <v>4563</v>
      </c>
      <c r="G10" s="48" t="s">
        <v>4564</v>
      </c>
      <c r="H10" s="49" t="s">
        <v>4565</v>
      </c>
      <c r="I10" s="46" t="s">
        <v>10</v>
      </c>
      <c r="J10" s="46" t="s">
        <v>11</v>
      </c>
      <c r="K10" s="46" t="s">
        <v>12</v>
      </c>
      <c r="L10" s="46" t="s">
        <v>13</v>
      </c>
      <c r="M10" s="46" t="s">
        <v>14</v>
      </c>
      <c r="N10" s="46" t="s">
        <v>15</v>
      </c>
      <c r="O10" s="46" t="s">
        <v>16</v>
      </c>
      <c r="P10" s="46" t="s">
        <v>17</v>
      </c>
      <c r="R10" s="50" t="s">
        <v>4567</v>
      </c>
      <c r="S10" s="46" t="s">
        <v>11</v>
      </c>
      <c r="T10" s="49" t="s">
        <v>4577</v>
      </c>
      <c r="U10" s="49" t="s">
        <v>4578</v>
      </c>
      <c r="V10" s="49" t="s">
        <v>4579</v>
      </c>
      <c r="W10" s="49" t="s">
        <v>4580</v>
      </c>
      <c r="X10" s="49" t="s">
        <v>4581</v>
      </c>
      <c r="Y10" s="49">
        <v>2018</v>
      </c>
      <c r="Z10" s="49">
        <v>2019</v>
      </c>
      <c r="AA10" s="49">
        <v>2020</v>
      </c>
      <c r="AB10" s="49" t="s">
        <v>4582</v>
      </c>
      <c r="AC10" s="51" t="s">
        <v>4583</v>
      </c>
    </row>
    <row r="11" spans="1:30" ht="15" thickBot="1" x14ac:dyDescent="0.4">
      <c r="A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R11" s="7"/>
      <c r="S11" s="7"/>
    </row>
    <row r="12" spans="1:30" ht="15" thickBot="1" x14ac:dyDescent="0.35">
      <c r="A12" s="53"/>
      <c r="B12" s="54" t="s">
        <v>33</v>
      </c>
      <c r="C12" s="55" t="s">
        <v>34</v>
      </c>
      <c r="D12" s="55"/>
      <c r="E12" s="56"/>
      <c r="F12" s="56"/>
      <c r="G12" s="57"/>
      <c r="H12" s="57"/>
      <c r="I12" s="57">
        <v>1742779.76</v>
      </c>
      <c r="J12" s="57">
        <v>282173.25431304501</v>
      </c>
      <c r="K12" s="57">
        <v>35519.051774200001</v>
      </c>
      <c r="L12" s="57">
        <v>998.58019624999997</v>
      </c>
      <c r="M12" s="57">
        <v>59.39725</v>
      </c>
      <c r="N12" s="57">
        <v>12005.4394996796</v>
      </c>
      <c r="O12" s="57">
        <v>33122.333190165402</v>
      </c>
      <c r="P12" s="57">
        <v>15232.113947456701</v>
      </c>
      <c r="R12" s="57"/>
      <c r="S12" s="57">
        <v>407070.84051335498</v>
      </c>
      <c r="X12" s="52">
        <f>SUBTOTAL(9,X13:X150)</f>
        <v>315578.28792501229</v>
      </c>
    </row>
    <row r="13" spans="1:30" ht="15" thickBot="1" x14ac:dyDescent="0.35">
      <c r="A13" s="58"/>
      <c r="B13" s="59" t="s">
        <v>18</v>
      </c>
      <c r="C13" s="60" t="s">
        <v>35</v>
      </c>
      <c r="D13" s="60"/>
      <c r="E13" s="61"/>
      <c r="F13" s="61"/>
      <c r="G13" s="62"/>
      <c r="H13" s="62"/>
      <c r="I13" s="62">
        <v>151814.93</v>
      </c>
      <c r="J13" s="62">
        <v>96931.25</v>
      </c>
      <c r="K13" s="62">
        <v>7457.6618920000001</v>
      </c>
      <c r="L13" s="62">
        <v>0</v>
      </c>
      <c r="M13" s="62">
        <v>0</v>
      </c>
      <c r="N13" s="62">
        <v>2520.6897194960002</v>
      </c>
      <c r="O13" s="62">
        <v>13002.5271202615</v>
      </c>
      <c r="P13" s="62">
        <v>6740.2289234220498</v>
      </c>
      <c r="R13" s="62"/>
      <c r="S13" s="62">
        <v>198336.25</v>
      </c>
    </row>
    <row r="14" spans="1:30" ht="20.5" thickBot="1" x14ac:dyDescent="0.25">
      <c r="A14" s="8">
        <v>1</v>
      </c>
      <c r="B14" s="9" t="s">
        <v>4209</v>
      </c>
      <c r="C14" s="10" t="s">
        <v>4210</v>
      </c>
      <c r="D14" s="10" t="s">
        <v>92</v>
      </c>
      <c r="E14" s="11">
        <v>0</v>
      </c>
      <c r="F14" s="11">
        <v>89.7</v>
      </c>
      <c r="G14" s="12">
        <v>283.3</v>
      </c>
      <c r="H14" s="12">
        <v>207.15</v>
      </c>
      <c r="I14" s="12">
        <v>18581.36</v>
      </c>
      <c r="J14" s="12">
        <v>0</v>
      </c>
      <c r="K14" s="12">
        <v>5082.3392100000001</v>
      </c>
      <c r="L14" s="12">
        <v>0</v>
      </c>
      <c r="M14" s="12">
        <v>0</v>
      </c>
      <c r="N14" s="12">
        <v>1717.83065298</v>
      </c>
      <c r="O14" s="12">
        <v>4402.1207035026</v>
      </c>
      <c r="P14" s="13">
        <v>2281.9641917075601</v>
      </c>
      <c r="R14" s="12">
        <v>229.33</v>
      </c>
      <c r="S14" s="12">
        <v>0</v>
      </c>
      <c r="T14" s="15"/>
      <c r="U14" s="15"/>
      <c r="V14" s="16"/>
      <c r="W14" s="16"/>
      <c r="X14" s="16"/>
      <c r="Y14" s="15"/>
      <c r="Z14" s="15"/>
      <c r="AA14" s="15"/>
      <c r="AB14" s="15"/>
      <c r="AD14" s="21"/>
    </row>
    <row r="15" spans="1:30" ht="20.5" thickBot="1" x14ac:dyDescent="0.25">
      <c r="A15" s="8">
        <v>3</v>
      </c>
      <c r="B15" s="9" t="s">
        <v>156</v>
      </c>
      <c r="C15" s="10" t="s">
        <v>157</v>
      </c>
      <c r="D15" s="10" t="s">
        <v>92</v>
      </c>
      <c r="E15" s="11">
        <v>0</v>
      </c>
      <c r="F15" s="11">
        <v>2.794</v>
      </c>
      <c r="G15" s="12">
        <v>578.01</v>
      </c>
      <c r="H15" s="12">
        <v>646.01</v>
      </c>
      <c r="I15" s="12">
        <v>1804.95</v>
      </c>
      <c r="J15" s="12">
        <v>0</v>
      </c>
      <c r="K15" s="12">
        <v>494.05240279999998</v>
      </c>
      <c r="L15" s="12">
        <v>0</v>
      </c>
      <c r="M15" s="12">
        <v>0</v>
      </c>
      <c r="N15" s="12">
        <v>166.9897121464</v>
      </c>
      <c r="O15" s="12">
        <v>427.60454643816797</v>
      </c>
      <c r="P15" s="13">
        <v>221.66095136984001</v>
      </c>
      <c r="R15" s="12">
        <v>715.16</v>
      </c>
      <c r="S15" s="12">
        <v>0</v>
      </c>
      <c r="T15" s="15"/>
      <c r="U15" s="15"/>
      <c r="V15" s="16"/>
      <c r="W15" s="16"/>
      <c r="X15" s="16"/>
      <c r="Y15" s="15"/>
      <c r="Z15" s="15"/>
      <c r="AA15" s="15"/>
      <c r="AB15" s="15"/>
      <c r="AD15" s="21"/>
    </row>
    <row r="16" spans="1:30" ht="20.5" thickBot="1" x14ac:dyDescent="0.25">
      <c r="A16" s="8">
        <v>5</v>
      </c>
      <c r="B16" s="9" t="s">
        <v>4211</v>
      </c>
      <c r="C16" s="10" t="s">
        <v>4212</v>
      </c>
      <c r="D16" s="10" t="s">
        <v>92</v>
      </c>
      <c r="E16" s="11">
        <v>0</v>
      </c>
      <c r="F16" s="11">
        <v>0.70899999999999996</v>
      </c>
      <c r="G16" s="12">
        <v>2136.77</v>
      </c>
      <c r="H16" s="12">
        <v>1029.52</v>
      </c>
      <c r="I16" s="12">
        <v>729.93</v>
      </c>
      <c r="J16" s="12">
        <v>0</v>
      </c>
      <c r="K16" s="12">
        <v>199.78563589999999</v>
      </c>
      <c r="L16" s="12">
        <v>0</v>
      </c>
      <c r="M16" s="12">
        <v>0</v>
      </c>
      <c r="N16" s="12">
        <v>67.527544934199994</v>
      </c>
      <c r="O16" s="12">
        <v>172.92564423265401</v>
      </c>
      <c r="P16" s="13">
        <v>89.640915037359505</v>
      </c>
      <c r="R16" s="12">
        <v>1139.72</v>
      </c>
      <c r="S16" s="12">
        <v>0</v>
      </c>
      <c r="T16" s="15"/>
      <c r="U16" s="15"/>
      <c r="V16" s="16"/>
      <c r="W16" s="16"/>
      <c r="X16" s="16"/>
      <c r="Y16" s="15"/>
      <c r="Z16" s="15"/>
      <c r="AA16" s="15"/>
      <c r="AB16" s="15"/>
      <c r="AD16" s="21"/>
    </row>
    <row r="17" spans="1:30" ht="20.5" thickBot="1" x14ac:dyDescent="0.25">
      <c r="A17" s="8">
        <v>7</v>
      </c>
      <c r="B17" s="9" t="s">
        <v>158</v>
      </c>
      <c r="C17" s="10" t="s">
        <v>159</v>
      </c>
      <c r="D17" s="10" t="s">
        <v>92</v>
      </c>
      <c r="E17" s="11">
        <v>0</v>
      </c>
      <c r="F17" s="11">
        <v>93.203000000000003</v>
      </c>
      <c r="G17" s="12">
        <v>375.39</v>
      </c>
      <c r="H17" s="12">
        <v>249.58</v>
      </c>
      <c r="I17" s="12">
        <v>23261.599999999999</v>
      </c>
      <c r="J17" s="12">
        <v>0</v>
      </c>
      <c r="K17" s="12">
        <v>1209.0013551</v>
      </c>
      <c r="L17" s="12">
        <v>0</v>
      </c>
      <c r="M17" s="12">
        <v>0</v>
      </c>
      <c r="N17" s="12">
        <v>408.64245802379997</v>
      </c>
      <c r="O17" s="12">
        <v>5510.8148809818103</v>
      </c>
      <c r="P17" s="13">
        <v>2856.68728154679</v>
      </c>
      <c r="R17" s="12">
        <v>297.85000000000002</v>
      </c>
      <c r="S17" s="12">
        <v>0</v>
      </c>
      <c r="T17" s="15"/>
      <c r="U17" s="15"/>
      <c r="V17" s="16"/>
      <c r="W17" s="16"/>
      <c r="X17" s="16"/>
      <c r="Y17" s="15"/>
      <c r="Z17" s="15"/>
      <c r="AA17" s="15"/>
      <c r="AB17" s="15"/>
      <c r="AD17" s="21"/>
    </row>
    <row r="18" spans="1:30" ht="20.5" thickBot="1" x14ac:dyDescent="0.25">
      <c r="A18" s="8">
        <v>8</v>
      </c>
      <c r="B18" s="9" t="s">
        <v>161</v>
      </c>
      <c r="C18" s="10" t="s">
        <v>162</v>
      </c>
      <c r="D18" s="10" t="s">
        <v>92</v>
      </c>
      <c r="E18" s="11">
        <v>0</v>
      </c>
      <c r="F18" s="11">
        <v>466.01499999999999</v>
      </c>
      <c r="G18" s="12">
        <v>27.37</v>
      </c>
      <c r="H18" s="12">
        <v>18.91</v>
      </c>
      <c r="I18" s="12">
        <v>8812.34</v>
      </c>
      <c r="J18" s="12">
        <v>0</v>
      </c>
      <c r="K18" s="12">
        <v>347.41418249999998</v>
      </c>
      <c r="L18" s="12">
        <v>0</v>
      </c>
      <c r="M18" s="12">
        <v>0</v>
      </c>
      <c r="N18" s="12">
        <v>117.42599368499999</v>
      </c>
      <c r="O18" s="12">
        <v>2087.8111512384498</v>
      </c>
      <c r="P18" s="13">
        <v>1082.2761589392801</v>
      </c>
      <c r="R18" s="12">
        <v>23.05</v>
      </c>
      <c r="S18" s="12">
        <v>0</v>
      </c>
      <c r="T18" s="15"/>
      <c r="U18" s="15"/>
      <c r="V18" s="16"/>
      <c r="W18" s="16"/>
      <c r="X18" s="16"/>
      <c r="Y18" s="15"/>
      <c r="Z18" s="15"/>
      <c r="AA18" s="15"/>
      <c r="AB18" s="15"/>
      <c r="AD18" s="21"/>
    </row>
    <row r="19" spans="1:30" ht="20.5" thickBot="1" x14ac:dyDescent="0.25">
      <c r="A19" s="8">
        <v>9</v>
      </c>
      <c r="B19" s="9" t="s">
        <v>163</v>
      </c>
      <c r="C19" s="10" t="s">
        <v>164</v>
      </c>
      <c r="D19" s="10" t="s">
        <v>139</v>
      </c>
      <c r="E19" s="11">
        <v>0</v>
      </c>
      <c r="F19" s="11">
        <v>149.125</v>
      </c>
      <c r="G19" s="12">
        <v>394.13</v>
      </c>
      <c r="H19" s="12">
        <v>650</v>
      </c>
      <c r="I19" s="12">
        <v>96931.25</v>
      </c>
      <c r="J19" s="12">
        <v>96931.25</v>
      </c>
      <c r="K19" s="12">
        <v>0</v>
      </c>
      <c r="L19" s="12">
        <v>0</v>
      </c>
      <c r="M19" s="12">
        <v>0</v>
      </c>
      <c r="N19" s="12">
        <v>0</v>
      </c>
      <c r="O19" s="12">
        <v>0</v>
      </c>
      <c r="P19" s="13">
        <v>0</v>
      </c>
      <c r="R19" s="12">
        <v>1330</v>
      </c>
      <c r="S19" s="12">
        <v>198336.25</v>
      </c>
      <c r="T19" s="15"/>
      <c r="U19" s="15"/>
      <c r="V19" s="16"/>
      <c r="W19" s="16"/>
      <c r="X19" s="16"/>
      <c r="Y19" s="15"/>
      <c r="Z19" s="15"/>
      <c r="AA19" s="15"/>
      <c r="AB19" s="15"/>
      <c r="AD19" s="21"/>
    </row>
    <row r="20" spans="1:30" ht="18.5" thickBot="1" x14ac:dyDescent="0.25">
      <c r="A20" s="63"/>
      <c r="B20" s="64" t="s">
        <v>165</v>
      </c>
      <c r="C20" s="65" t="s">
        <v>166</v>
      </c>
      <c r="D20" s="65" t="s">
        <v>139</v>
      </c>
      <c r="E20" s="66">
        <v>1</v>
      </c>
      <c r="F20" s="66">
        <v>149.125</v>
      </c>
      <c r="G20" s="1">
        <v>650</v>
      </c>
      <c r="H20" s="1">
        <v>650</v>
      </c>
      <c r="I20" s="1">
        <v>96931.25</v>
      </c>
      <c r="J20" s="1">
        <v>96931.25</v>
      </c>
      <c r="K20" s="1"/>
      <c r="L20" s="1"/>
      <c r="M20" s="1"/>
      <c r="N20" s="1"/>
      <c r="O20" s="1"/>
      <c r="P20" s="1"/>
      <c r="R20" s="1">
        <v>1330</v>
      </c>
      <c r="S20" s="1">
        <v>198336.25</v>
      </c>
      <c r="T20" s="15">
        <f t="shared" ref="T20:T81" si="0">R20/H20</f>
        <v>2.046153846153846</v>
      </c>
      <c r="U20" s="15">
        <f t="shared" ref="U20:U81" si="1">T20-AB20</f>
        <v>2.0205018346150125</v>
      </c>
      <c r="V20" s="16">
        <f t="shared" ref="V20:V81" si="2">G20*U20</f>
        <v>1313.3261924997582</v>
      </c>
      <c r="W20" s="16">
        <f t="shared" ref="W20:W81" si="3">V20-G20</f>
        <v>663.32619249975824</v>
      </c>
      <c r="X20" s="16">
        <f t="shared" ref="X20:X81" si="4">F20*W20</f>
        <v>98918.51845652645</v>
      </c>
      <c r="Y20" s="15">
        <f t="shared" ref="Y20" si="5">104.584835545197%-100%</f>
        <v>4.5848355451969969E-2</v>
      </c>
      <c r="Z20" s="15">
        <f t="shared" ref="Z20" si="6">101.199262415129%-100%</f>
        <v>1.1992624151289988E-2</v>
      </c>
      <c r="AA20" s="15">
        <f t="shared" ref="AA20" si="7">101.911505501324%-100%</f>
        <v>1.9115055013239957E-2</v>
      </c>
      <c r="AB20" s="15">
        <f t="shared" ref="AB20" si="8">AVERAGE(Y20:AA20)</f>
        <v>2.5652011538833303E-2</v>
      </c>
      <c r="AD20" s="21"/>
    </row>
    <row r="21" spans="1:30" ht="15" thickBot="1" x14ac:dyDescent="0.25">
      <c r="A21" s="8">
        <v>71</v>
      </c>
      <c r="B21" s="9" t="s">
        <v>167</v>
      </c>
      <c r="C21" s="10" t="s">
        <v>168</v>
      </c>
      <c r="D21" s="10" t="s">
        <v>92</v>
      </c>
      <c r="E21" s="11">
        <v>0</v>
      </c>
      <c r="F21" s="11">
        <v>93.203000000000003</v>
      </c>
      <c r="G21" s="12">
        <v>22.43</v>
      </c>
      <c r="H21" s="12">
        <v>18.170000000000002</v>
      </c>
      <c r="I21" s="12">
        <v>1693.5</v>
      </c>
      <c r="J21" s="12">
        <v>0</v>
      </c>
      <c r="K21" s="12">
        <v>125.06910569999999</v>
      </c>
      <c r="L21" s="12">
        <v>0</v>
      </c>
      <c r="M21" s="12">
        <v>0</v>
      </c>
      <c r="N21" s="12">
        <v>42.273357726599997</v>
      </c>
      <c r="O21" s="12">
        <v>401.25019386784197</v>
      </c>
      <c r="P21" s="13">
        <v>207.99942482122199</v>
      </c>
      <c r="R21" s="12">
        <v>20.72</v>
      </c>
      <c r="S21" s="12">
        <v>0</v>
      </c>
      <c r="T21" s="15"/>
      <c r="U21" s="15"/>
      <c r="V21" s="16"/>
      <c r="W21" s="16"/>
      <c r="X21" s="16"/>
      <c r="Y21" s="15"/>
      <c r="Z21" s="15"/>
      <c r="AA21" s="15"/>
      <c r="AB21" s="15"/>
      <c r="AD21" s="21"/>
    </row>
    <row r="22" spans="1:30" ht="15" thickBot="1" x14ac:dyDescent="0.35">
      <c r="A22" s="58"/>
      <c r="B22" s="59" t="s">
        <v>19</v>
      </c>
      <c r="C22" s="60" t="s">
        <v>169</v>
      </c>
      <c r="D22" s="60"/>
      <c r="E22" s="61"/>
      <c r="F22" s="61"/>
      <c r="G22" s="62"/>
      <c r="H22" s="62"/>
      <c r="I22" s="62">
        <v>5756.86</v>
      </c>
      <c r="J22" s="62">
        <v>4250.6858910450001</v>
      </c>
      <c r="K22" s="62">
        <v>419.97798920000002</v>
      </c>
      <c r="L22" s="62">
        <v>70.215430999999995</v>
      </c>
      <c r="M22" s="62">
        <v>44.690359999999998</v>
      </c>
      <c r="N22" s="62">
        <v>141.95256034959999</v>
      </c>
      <c r="O22" s="62">
        <v>479.67018853327198</v>
      </c>
      <c r="P22" s="62">
        <v>184.967556911602</v>
      </c>
      <c r="R22" s="62"/>
      <c r="S22" s="62">
        <v>4778.1330597550004</v>
      </c>
      <c r="T22" s="15"/>
      <c r="U22" s="15"/>
      <c r="V22" s="16"/>
      <c r="W22" s="16"/>
      <c r="X22" s="16"/>
      <c r="Y22" s="15"/>
      <c r="Z22" s="15"/>
      <c r="AA22" s="15"/>
      <c r="AB22" s="15"/>
      <c r="AD22" s="21"/>
    </row>
    <row r="23" spans="1:30" ht="15" thickBot="1" x14ac:dyDescent="0.25">
      <c r="A23" s="8">
        <v>10</v>
      </c>
      <c r="B23" s="9" t="s">
        <v>4213</v>
      </c>
      <c r="C23" s="10" t="s">
        <v>4214</v>
      </c>
      <c r="D23" s="10" t="s">
        <v>92</v>
      </c>
      <c r="E23" s="11">
        <v>0</v>
      </c>
      <c r="F23" s="11">
        <v>1.2649999999999999</v>
      </c>
      <c r="G23" s="12">
        <v>4025.28</v>
      </c>
      <c r="H23" s="12">
        <v>2626.06</v>
      </c>
      <c r="I23" s="12">
        <v>3321.97</v>
      </c>
      <c r="J23" s="12">
        <v>3061.188494045</v>
      </c>
      <c r="K23" s="12">
        <v>102.245396</v>
      </c>
      <c r="L23" s="12">
        <v>0</v>
      </c>
      <c r="M23" s="12">
        <v>0</v>
      </c>
      <c r="N23" s="12">
        <v>34.558943847999998</v>
      </c>
      <c r="O23" s="12">
        <v>83.048897313360001</v>
      </c>
      <c r="P23" s="13">
        <v>32.0248204025904</v>
      </c>
      <c r="R23" s="12">
        <v>2933.91</v>
      </c>
      <c r="S23" s="12">
        <v>3396.473725755</v>
      </c>
      <c r="T23" s="15"/>
      <c r="U23" s="15"/>
      <c r="V23" s="16"/>
      <c r="W23" s="16"/>
      <c r="X23" s="16"/>
      <c r="Y23" s="15"/>
      <c r="Z23" s="15"/>
      <c r="AA23" s="15"/>
      <c r="AB23" s="15"/>
      <c r="AD23" s="21"/>
    </row>
    <row r="24" spans="1:30" x14ac:dyDescent="0.2">
      <c r="A24" s="63"/>
      <c r="B24" s="64" t="s">
        <v>187</v>
      </c>
      <c r="C24" s="65" t="s">
        <v>188</v>
      </c>
      <c r="D24" s="65" t="s">
        <v>92</v>
      </c>
      <c r="E24" s="66">
        <v>0.1285</v>
      </c>
      <c r="F24" s="66">
        <v>0.16255249999999999</v>
      </c>
      <c r="G24" s="1">
        <v>45.7</v>
      </c>
      <c r="H24" s="1">
        <v>45.7</v>
      </c>
      <c r="I24" s="1">
        <v>7.4286492500000003</v>
      </c>
      <c r="J24" s="1">
        <v>7.4286492500000003</v>
      </c>
      <c r="K24" s="1"/>
      <c r="L24" s="1"/>
      <c r="M24" s="1"/>
      <c r="N24" s="1"/>
      <c r="O24" s="1"/>
      <c r="P24" s="1"/>
      <c r="R24" s="1">
        <v>52.8</v>
      </c>
      <c r="S24" s="1">
        <v>8.5827720000000003</v>
      </c>
      <c r="T24" s="15">
        <f t="shared" si="0"/>
        <v>1.1553610503282274</v>
      </c>
      <c r="U24" s="15">
        <f t="shared" si="1"/>
        <v>1.1297090387893942</v>
      </c>
      <c r="V24" s="16">
        <f t="shared" si="2"/>
        <v>51.627703072675317</v>
      </c>
      <c r="W24" s="16">
        <f t="shared" si="3"/>
        <v>5.9277030726753139</v>
      </c>
      <c r="X24" s="16">
        <f t="shared" si="4"/>
        <v>0.96356295372105394</v>
      </c>
      <c r="Y24" s="15">
        <f t="shared" ref="Y24:Y30" si="9">104.584835545197%-100%</f>
        <v>4.5848355451969969E-2</v>
      </c>
      <c r="Z24" s="15">
        <f t="shared" ref="Z24:Z30" si="10">101.199262415129%-100%</f>
        <v>1.1992624151289988E-2</v>
      </c>
      <c r="AA24" s="15">
        <f t="shared" ref="AA24:AA30" si="11">101.911505501324%-100%</f>
        <v>1.9115055013239957E-2</v>
      </c>
      <c r="AB24" s="15">
        <f t="shared" ref="AB24:AB30" si="12">AVERAGE(Y24:AA24)</f>
        <v>2.5652011538833303E-2</v>
      </c>
      <c r="AD24" s="21"/>
    </row>
    <row r="25" spans="1:30" x14ac:dyDescent="0.2">
      <c r="A25" s="63"/>
      <c r="B25" s="64" t="s">
        <v>545</v>
      </c>
      <c r="C25" s="65" t="s">
        <v>546</v>
      </c>
      <c r="D25" s="65" t="s">
        <v>92</v>
      </c>
      <c r="E25" s="66">
        <v>1.01</v>
      </c>
      <c r="F25" s="66">
        <v>1.27765</v>
      </c>
      <c r="G25" s="1">
        <v>2390</v>
      </c>
      <c r="H25" s="1">
        <v>2390</v>
      </c>
      <c r="I25" s="1">
        <v>3053.5835000000002</v>
      </c>
      <c r="J25" s="1">
        <v>3053.5835000000002</v>
      </c>
      <c r="K25" s="1"/>
      <c r="L25" s="1"/>
      <c r="M25" s="1"/>
      <c r="N25" s="1"/>
      <c r="O25" s="1"/>
      <c r="P25" s="1"/>
      <c r="R25" s="1">
        <v>2600</v>
      </c>
      <c r="S25" s="1">
        <v>3387.67</v>
      </c>
      <c r="T25" s="15">
        <f t="shared" si="0"/>
        <v>1.0878661087866108</v>
      </c>
      <c r="U25" s="15">
        <f t="shared" si="1"/>
        <v>1.0622140972477776</v>
      </c>
      <c r="V25" s="16">
        <f t="shared" si="2"/>
        <v>2538.6916924221887</v>
      </c>
      <c r="W25" s="16">
        <f t="shared" si="3"/>
        <v>148.69169242218868</v>
      </c>
      <c r="X25" s="16">
        <f t="shared" si="4"/>
        <v>189.97594082320936</v>
      </c>
      <c r="Y25" s="15">
        <f t="shared" si="9"/>
        <v>4.5848355451969969E-2</v>
      </c>
      <c r="Z25" s="15">
        <f t="shared" si="10"/>
        <v>1.1992624151289988E-2</v>
      </c>
      <c r="AA25" s="15">
        <f t="shared" si="11"/>
        <v>1.9115055013239957E-2</v>
      </c>
      <c r="AB25" s="15">
        <f t="shared" si="12"/>
        <v>2.5652011538833303E-2</v>
      </c>
      <c r="AD25" s="21"/>
    </row>
    <row r="26" spans="1:30" ht="18.5" thickBot="1" x14ac:dyDescent="0.25">
      <c r="A26" s="63"/>
      <c r="B26" s="64" t="s">
        <v>191</v>
      </c>
      <c r="C26" s="65" t="s">
        <v>192</v>
      </c>
      <c r="D26" s="65" t="s">
        <v>38</v>
      </c>
      <c r="E26" s="66">
        <v>5.5100000000000001E-3</v>
      </c>
      <c r="F26" s="66">
        <v>6.9701499999999996E-3</v>
      </c>
      <c r="G26" s="1">
        <v>25.3</v>
      </c>
      <c r="H26" s="1">
        <v>25.3</v>
      </c>
      <c r="I26" s="1">
        <v>0.176344795</v>
      </c>
      <c r="J26" s="1">
        <v>0.176344795</v>
      </c>
      <c r="K26" s="1"/>
      <c r="L26" s="1"/>
      <c r="M26" s="1"/>
      <c r="N26" s="1"/>
      <c r="O26" s="1"/>
      <c r="P26" s="1"/>
      <c r="R26" s="1">
        <v>31.7</v>
      </c>
      <c r="S26" s="1">
        <v>0.220953755</v>
      </c>
      <c r="T26" s="15">
        <f t="shared" si="0"/>
        <v>1.2529644268774702</v>
      </c>
      <c r="U26" s="15">
        <f t="shared" si="1"/>
        <v>1.227312415338637</v>
      </c>
      <c r="V26" s="16">
        <f t="shared" si="2"/>
        <v>31.051004108067517</v>
      </c>
      <c r="W26" s="16">
        <f t="shared" si="3"/>
        <v>5.7510041080675158</v>
      </c>
      <c r="X26" s="16">
        <f t="shared" si="4"/>
        <v>4.0085361283846793E-2</v>
      </c>
      <c r="Y26" s="15">
        <f t="shared" si="9"/>
        <v>4.5848355451969969E-2</v>
      </c>
      <c r="Z26" s="15">
        <f t="shared" si="10"/>
        <v>1.1992624151289988E-2</v>
      </c>
      <c r="AA26" s="15">
        <f t="shared" si="11"/>
        <v>1.9115055013239957E-2</v>
      </c>
      <c r="AB26" s="15">
        <f t="shared" si="12"/>
        <v>2.5652011538833303E-2</v>
      </c>
      <c r="AD26" s="21"/>
    </row>
    <row r="27" spans="1:30" ht="15" thickBot="1" x14ac:dyDescent="0.25">
      <c r="A27" s="8">
        <v>11</v>
      </c>
      <c r="B27" s="9" t="s">
        <v>197</v>
      </c>
      <c r="C27" s="10" t="s">
        <v>198</v>
      </c>
      <c r="D27" s="10" t="s">
        <v>38</v>
      </c>
      <c r="E27" s="11">
        <v>0</v>
      </c>
      <c r="F27" s="11">
        <v>6.6109999999999998</v>
      </c>
      <c r="G27" s="12">
        <v>690.05</v>
      </c>
      <c r="H27" s="12">
        <v>307.91000000000003</v>
      </c>
      <c r="I27" s="12">
        <v>2035.59</v>
      </c>
      <c r="J27" s="12">
        <v>1189.4973970000001</v>
      </c>
      <c r="K27" s="12">
        <v>236.86089129999999</v>
      </c>
      <c r="L27" s="12">
        <v>0</v>
      </c>
      <c r="M27" s="12">
        <v>0</v>
      </c>
      <c r="N27" s="12">
        <v>80.058981259399999</v>
      </c>
      <c r="O27" s="12">
        <v>269.447378178858</v>
      </c>
      <c r="P27" s="13">
        <v>103.902690743356</v>
      </c>
      <c r="R27" s="12">
        <v>363.76</v>
      </c>
      <c r="S27" s="12">
        <v>1381.6593339999999</v>
      </c>
      <c r="T27" s="15"/>
      <c r="U27" s="15"/>
      <c r="V27" s="16"/>
      <c r="W27" s="16"/>
      <c r="X27" s="16"/>
      <c r="Y27" s="15"/>
      <c r="Z27" s="15"/>
      <c r="AA27" s="15"/>
      <c r="AB27" s="15"/>
      <c r="AD27" s="21"/>
    </row>
    <row r="28" spans="1:30" x14ac:dyDescent="0.2">
      <c r="A28" s="63"/>
      <c r="B28" s="64" t="s">
        <v>199</v>
      </c>
      <c r="C28" s="65" t="s">
        <v>200</v>
      </c>
      <c r="D28" s="65" t="s">
        <v>38</v>
      </c>
      <c r="E28" s="66">
        <v>7.6699999999999997E-3</v>
      </c>
      <c r="F28" s="66">
        <v>5.0706370000000001E-2</v>
      </c>
      <c r="G28" s="1">
        <v>19400</v>
      </c>
      <c r="H28" s="1">
        <v>19400</v>
      </c>
      <c r="I28" s="1">
        <v>983.70357799999999</v>
      </c>
      <c r="J28" s="1">
        <v>983.70357799999999</v>
      </c>
      <c r="K28" s="1"/>
      <c r="L28" s="1"/>
      <c r="M28" s="1"/>
      <c r="N28" s="1"/>
      <c r="O28" s="1"/>
      <c r="P28" s="1"/>
      <c r="R28" s="1">
        <v>21200</v>
      </c>
      <c r="S28" s="1">
        <v>1074.975044</v>
      </c>
      <c r="T28" s="15">
        <f t="shared" si="0"/>
        <v>1.0927835051546391</v>
      </c>
      <c r="U28" s="15">
        <f t="shared" si="1"/>
        <v>1.0671314936158058</v>
      </c>
      <c r="V28" s="16">
        <f t="shared" si="2"/>
        <v>20702.350976146634</v>
      </c>
      <c r="W28" s="16">
        <f t="shared" si="3"/>
        <v>1302.3509761466339</v>
      </c>
      <c r="X28" s="16">
        <f t="shared" si="4"/>
        <v>66.037490466352395</v>
      </c>
      <c r="Y28" s="15">
        <f t="shared" si="9"/>
        <v>4.5848355451969969E-2</v>
      </c>
      <c r="Z28" s="15">
        <f t="shared" si="10"/>
        <v>1.1992624151289988E-2</v>
      </c>
      <c r="AA28" s="15">
        <f t="shared" si="11"/>
        <v>1.9115055013239957E-2</v>
      </c>
      <c r="AB28" s="15">
        <f t="shared" si="12"/>
        <v>2.5652011538833303E-2</v>
      </c>
      <c r="AD28" s="21"/>
    </row>
    <row r="29" spans="1:30" x14ac:dyDescent="0.2">
      <c r="A29" s="63"/>
      <c r="B29" s="64" t="s">
        <v>201</v>
      </c>
      <c r="C29" s="65" t="s">
        <v>202</v>
      </c>
      <c r="D29" s="65" t="s">
        <v>38</v>
      </c>
      <c r="E29" s="66">
        <v>1</v>
      </c>
      <c r="F29" s="66">
        <v>6.6109999999999998</v>
      </c>
      <c r="G29" s="1">
        <v>17.5</v>
      </c>
      <c r="H29" s="1">
        <v>17.5</v>
      </c>
      <c r="I29" s="1">
        <v>115.6925</v>
      </c>
      <c r="J29" s="1">
        <v>115.6925</v>
      </c>
      <c r="K29" s="1"/>
      <c r="L29" s="1"/>
      <c r="M29" s="1"/>
      <c r="N29" s="1"/>
      <c r="O29" s="1"/>
      <c r="P29" s="1"/>
      <c r="R29" s="1">
        <v>23.5</v>
      </c>
      <c r="S29" s="1">
        <v>155.35849999999999</v>
      </c>
      <c r="T29" s="15">
        <f t="shared" si="0"/>
        <v>1.3428571428571427</v>
      </c>
      <c r="U29" s="15">
        <f t="shared" si="1"/>
        <v>1.3172051313183095</v>
      </c>
      <c r="V29" s="16">
        <f t="shared" si="2"/>
        <v>23.051089798070418</v>
      </c>
      <c r="W29" s="16">
        <f t="shared" si="3"/>
        <v>5.5510897980704179</v>
      </c>
      <c r="X29" s="16">
        <f t="shared" si="4"/>
        <v>36.698254655043534</v>
      </c>
      <c r="Y29" s="15">
        <f t="shared" si="9"/>
        <v>4.5848355451969969E-2</v>
      </c>
      <c r="Z29" s="15">
        <f t="shared" si="10"/>
        <v>1.1992624151289988E-2</v>
      </c>
      <c r="AA29" s="15">
        <f t="shared" si="11"/>
        <v>1.9115055013239957E-2</v>
      </c>
      <c r="AB29" s="15">
        <f t="shared" si="12"/>
        <v>2.5652011538833303E-2</v>
      </c>
      <c r="AD29" s="21"/>
    </row>
    <row r="30" spans="1:30" ht="15" thickBot="1" x14ac:dyDescent="0.25">
      <c r="A30" s="63"/>
      <c r="B30" s="64" t="s">
        <v>103</v>
      </c>
      <c r="C30" s="65" t="s">
        <v>104</v>
      </c>
      <c r="D30" s="65" t="s">
        <v>92</v>
      </c>
      <c r="E30" s="66">
        <v>2.0999999999999999E-3</v>
      </c>
      <c r="F30" s="66">
        <v>1.3883100000000001E-2</v>
      </c>
      <c r="G30" s="1">
        <v>6490</v>
      </c>
      <c r="H30" s="1">
        <v>6490</v>
      </c>
      <c r="I30" s="1">
        <v>90.101319000000004</v>
      </c>
      <c r="J30" s="1">
        <v>90.101319000000004</v>
      </c>
      <c r="K30" s="1"/>
      <c r="L30" s="1"/>
      <c r="M30" s="1"/>
      <c r="N30" s="1"/>
      <c r="O30" s="1"/>
      <c r="P30" s="1"/>
      <c r="R30" s="1">
        <v>10900</v>
      </c>
      <c r="S30" s="1">
        <v>151.32579000000001</v>
      </c>
      <c r="T30" s="15">
        <f t="shared" si="0"/>
        <v>1.6795069337442219</v>
      </c>
      <c r="U30" s="15">
        <f t="shared" si="1"/>
        <v>1.6538549222053887</v>
      </c>
      <c r="V30" s="16">
        <f t="shared" si="2"/>
        <v>10733.518445112972</v>
      </c>
      <c r="W30" s="16">
        <f t="shared" si="3"/>
        <v>4243.5184451129717</v>
      </c>
      <c r="X30" s="16">
        <f t="shared" si="4"/>
        <v>58.913190925347898</v>
      </c>
      <c r="Y30" s="15">
        <f t="shared" si="9"/>
        <v>4.5848355451969969E-2</v>
      </c>
      <c r="Z30" s="15">
        <f t="shared" si="10"/>
        <v>1.1992624151289988E-2</v>
      </c>
      <c r="AA30" s="15">
        <f t="shared" si="11"/>
        <v>1.9115055013239957E-2</v>
      </c>
      <c r="AB30" s="15">
        <f t="shared" si="12"/>
        <v>2.5652011538833303E-2</v>
      </c>
      <c r="AD30" s="21"/>
    </row>
    <row r="31" spans="1:30" ht="15" thickBot="1" x14ac:dyDescent="0.25">
      <c r="A31" s="8">
        <v>12</v>
      </c>
      <c r="B31" s="9" t="s">
        <v>203</v>
      </c>
      <c r="C31" s="10" t="s">
        <v>204</v>
      </c>
      <c r="D31" s="10" t="s">
        <v>38</v>
      </c>
      <c r="E31" s="11">
        <v>0</v>
      </c>
      <c r="F31" s="11">
        <v>6.6109999999999998</v>
      </c>
      <c r="G31" s="12">
        <v>207.01</v>
      </c>
      <c r="H31" s="12">
        <v>60.4</v>
      </c>
      <c r="I31" s="12">
        <v>399.3</v>
      </c>
      <c r="J31" s="12">
        <v>0</v>
      </c>
      <c r="K31" s="12">
        <v>80.871701900000005</v>
      </c>
      <c r="L31" s="12">
        <v>70.215430999999995</v>
      </c>
      <c r="M31" s="12">
        <v>44.690359999999998</v>
      </c>
      <c r="N31" s="12">
        <v>27.334635242200001</v>
      </c>
      <c r="O31" s="12">
        <v>127.17391304105401</v>
      </c>
      <c r="P31" s="13">
        <v>49.040045765655599</v>
      </c>
      <c r="R31" s="12">
        <v>73.23</v>
      </c>
      <c r="S31" s="12">
        <v>0</v>
      </c>
      <c r="T31" s="15"/>
      <c r="U31" s="15"/>
      <c r="V31" s="16"/>
      <c r="W31" s="16"/>
      <c r="X31" s="16"/>
      <c r="Y31" s="15"/>
      <c r="Z31" s="15"/>
      <c r="AA31" s="15"/>
      <c r="AB31" s="15"/>
      <c r="AD31" s="21"/>
    </row>
    <row r="32" spans="1:30" ht="15" thickBot="1" x14ac:dyDescent="0.35">
      <c r="A32" s="58"/>
      <c r="B32" s="59" t="s">
        <v>20</v>
      </c>
      <c r="C32" s="60" t="s">
        <v>225</v>
      </c>
      <c r="D32" s="60"/>
      <c r="E32" s="61"/>
      <c r="F32" s="61"/>
      <c r="G32" s="62"/>
      <c r="H32" s="62"/>
      <c r="I32" s="62">
        <v>371554.68</v>
      </c>
      <c r="J32" s="62">
        <v>146117.95758399999</v>
      </c>
      <c r="K32" s="62">
        <v>16025.022306999999</v>
      </c>
      <c r="L32" s="62">
        <v>0</v>
      </c>
      <c r="M32" s="62">
        <v>0</v>
      </c>
      <c r="N32" s="62">
        <v>5416.4575397660001</v>
      </c>
      <c r="O32" s="62">
        <v>10509.753723837101</v>
      </c>
      <c r="P32" s="62">
        <v>4474.2062606434401</v>
      </c>
      <c r="R32" s="62"/>
      <c r="S32" s="62">
        <v>165716.41073599999</v>
      </c>
      <c r="T32" s="15"/>
      <c r="U32" s="15"/>
      <c r="V32" s="16"/>
      <c r="W32" s="16"/>
      <c r="X32" s="16"/>
      <c r="Y32" s="15"/>
      <c r="Z32" s="15"/>
      <c r="AA32" s="15"/>
      <c r="AB32" s="15"/>
      <c r="AD32" s="21"/>
    </row>
    <row r="33" spans="1:30" ht="20.5" thickBot="1" x14ac:dyDescent="0.25">
      <c r="A33" s="8">
        <v>13</v>
      </c>
      <c r="B33" s="9" t="s">
        <v>4215</v>
      </c>
      <c r="C33" s="10" t="s">
        <v>4216</v>
      </c>
      <c r="D33" s="10" t="s">
        <v>92</v>
      </c>
      <c r="E33" s="11">
        <v>0</v>
      </c>
      <c r="F33" s="11">
        <v>1.7889999999999999</v>
      </c>
      <c r="G33" s="12">
        <v>35882.519999999997</v>
      </c>
      <c r="H33" s="12">
        <v>17878.830000000002</v>
      </c>
      <c r="I33" s="12">
        <v>31985.23</v>
      </c>
      <c r="J33" s="12">
        <v>27723.517584000001</v>
      </c>
      <c r="K33" s="12">
        <v>1774.0851070000001</v>
      </c>
      <c r="L33" s="12">
        <v>0</v>
      </c>
      <c r="M33" s="12">
        <v>0</v>
      </c>
      <c r="N33" s="12">
        <v>599.64076616600005</v>
      </c>
      <c r="O33" s="12">
        <v>1357.2318165091201</v>
      </c>
      <c r="P33" s="13">
        <v>523.36763731351698</v>
      </c>
      <c r="R33" s="12">
        <v>19985.830000000002</v>
      </c>
      <c r="S33" s="12">
        <v>30645.970735999999</v>
      </c>
      <c r="T33" s="15"/>
      <c r="U33" s="15"/>
      <c r="V33" s="16"/>
      <c r="W33" s="16"/>
      <c r="X33" s="16"/>
      <c r="Y33" s="15"/>
      <c r="Z33" s="15"/>
      <c r="AA33" s="15"/>
      <c r="AB33" s="15"/>
      <c r="AD33" s="21"/>
    </row>
    <row r="34" spans="1:30" x14ac:dyDescent="0.2">
      <c r="A34" s="63"/>
      <c r="B34" s="64" t="s">
        <v>187</v>
      </c>
      <c r="C34" s="65" t="s">
        <v>188</v>
      </c>
      <c r="D34" s="65" t="s">
        <v>92</v>
      </c>
      <c r="E34" s="66">
        <v>0.08</v>
      </c>
      <c r="F34" s="66">
        <v>0.14312</v>
      </c>
      <c r="G34" s="1">
        <v>45.7</v>
      </c>
      <c r="H34" s="1">
        <v>45.7</v>
      </c>
      <c r="I34" s="1">
        <v>6.540584</v>
      </c>
      <c r="J34" s="1">
        <v>6.540584</v>
      </c>
      <c r="K34" s="1"/>
      <c r="L34" s="1"/>
      <c r="M34" s="1"/>
      <c r="N34" s="1"/>
      <c r="O34" s="1"/>
      <c r="P34" s="1"/>
      <c r="R34" s="1">
        <v>52.8</v>
      </c>
      <c r="S34" s="1">
        <v>7.5567359999999999</v>
      </c>
      <c r="T34" s="15">
        <f t="shared" si="0"/>
        <v>1.1553610503282274</v>
      </c>
      <c r="U34" s="15">
        <f t="shared" si="1"/>
        <v>1.1297090387893942</v>
      </c>
      <c r="V34" s="16">
        <f t="shared" si="2"/>
        <v>51.627703072675317</v>
      </c>
      <c r="W34" s="16">
        <f t="shared" si="3"/>
        <v>5.9277030726753139</v>
      </c>
      <c r="X34" s="16">
        <f t="shared" si="4"/>
        <v>0.84837286376129095</v>
      </c>
      <c r="Y34" s="15">
        <f t="shared" ref="Y34:Y55" si="13">104.584835545197%-100%</f>
        <v>4.5848355451969969E-2</v>
      </c>
      <c r="Z34" s="15">
        <f t="shared" ref="Z34:Z55" si="14">101.199262415129%-100%</f>
        <v>1.1992624151289988E-2</v>
      </c>
      <c r="AA34" s="15">
        <f t="shared" ref="AA34:AA55" si="15">101.911505501324%-100%</f>
        <v>1.9115055013239957E-2</v>
      </c>
      <c r="AB34" s="15">
        <f t="shared" ref="AB34:AB55" si="16">AVERAGE(Y34:AA34)</f>
        <v>2.5652011538833303E-2</v>
      </c>
      <c r="AD34" s="21"/>
    </row>
    <row r="35" spans="1:30" ht="18" x14ac:dyDescent="0.2">
      <c r="A35" s="63"/>
      <c r="B35" s="64" t="s">
        <v>4217</v>
      </c>
      <c r="C35" s="65" t="s">
        <v>4218</v>
      </c>
      <c r="D35" s="65" t="s">
        <v>139</v>
      </c>
      <c r="E35" s="66">
        <v>0.4</v>
      </c>
      <c r="F35" s="66">
        <v>0.71560000000000001</v>
      </c>
      <c r="G35" s="1">
        <v>7570</v>
      </c>
      <c r="H35" s="1">
        <v>7570</v>
      </c>
      <c r="I35" s="1">
        <v>5417.0919999999996</v>
      </c>
      <c r="J35" s="1">
        <v>5417.0919999999996</v>
      </c>
      <c r="K35" s="1"/>
      <c r="L35" s="1"/>
      <c r="M35" s="1"/>
      <c r="N35" s="1"/>
      <c r="O35" s="1"/>
      <c r="P35" s="1"/>
      <c r="R35" s="1">
        <v>8840</v>
      </c>
      <c r="S35" s="1">
        <v>6325.9040000000005</v>
      </c>
      <c r="T35" s="15">
        <f t="shared" si="0"/>
        <v>1.1677675033025099</v>
      </c>
      <c r="U35" s="15">
        <f t="shared" si="1"/>
        <v>1.1421154917636767</v>
      </c>
      <c r="V35" s="16">
        <f t="shared" si="2"/>
        <v>8645.8142726510323</v>
      </c>
      <c r="W35" s="16">
        <f t="shared" si="3"/>
        <v>1075.8142726510323</v>
      </c>
      <c r="X35" s="16">
        <f t="shared" si="4"/>
        <v>769.85269350907868</v>
      </c>
      <c r="Y35" s="15">
        <f t="shared" si="13"/>
        <v>4.5848355451969969E-2</v>
      </c>
      <c r="Z35" s="15">
        <f t="shared" si="14"/>
        <v>1.1992624151289988E-2</v>
      </c>
      <c r="AA35" s="15">
        <f t="shared" si="15"/>
        <v>1.9115055013239957E-2</v>
      </c>
      <c r="AB35" s="15">
        <f t="shared" si="16"/>
        <v>2.5652011538833303E-2</v>
      </c>
      <c r="AD35" s="21"/>
    </row>
    <row r="36" spans="1:30" ht="15" thickBot="1" x14ac:dyDescent="0.25">
      <c r="A36" s="63"/>
      <c r="B36" s="64" t="s">
        <v>4219</v>
      </c>
      <c r="C36" s="65" t="s">
        <v>4220</v>
      </c>
      <c r="D36" s="65" t="s">
        <v>41</v>
      </c>
      <c r="E36" s="66">
        <v>450</v>
      </c>
      <c r="F36" s="66">
        <v>805.05</v>
      </c>
      <c r="G36" s="1">
        <v>27.7</v>
      </c>
      <c r="H36" s="1">
        <v>27.7</v>
      </c>
      <c r="I36" s="1">
        <v>22299.884999999998</v>
      </c>
      <c r="J36" s="1">
        <v>22299.884999999998</v>
      </c>
      <c r="K36" s="1"/>
      <c r="L36" s="1"/>
      <c r="M36" s="1"/>
      <c r="N36" s="1"/>
      <c r="O36" s="1"/>
      <c r="P36" s="1"/>
      <c r="R36" s="1">
        <v>30.2</v>
      </c>
      <c r="S36" s="1">
        <v>24312.51</v>
      </c>
      <c r="T36" s="15">
        <f t="shared" si="0"/>
        <v>1.0902527075812274</v>
      </c>
      <c r="U36" s="15">
        <f t="shared" si="1"/>
        <v>1.0646006960423942</v>
      </c>
      <c r="V36" s="16">
        <f t="shared" si="2"/>
        <v>29.489439280374317</v>
      </c>
      <c r="W36" s="16">
        <f t="shared" si="3"/>
        <v>1.7894392803743173</v>
      </c>
      <c r="X36" s="16">
        <f t="shared" si="4"/>
        <v>1440.588092665344</v>
      </c>
      <c r="Y36" s="15">
        <f t="shared" si="13"/>
        <v>4.5848355451969969E-2</v>
      </c>
      <c r="Z36" s="15">
        <f t="shared" si="14"/>
        <v>1.1992624151289988E-2</v>
      </c>
      <c r="AA36" s="15">
        <f t="shared" si="15"/>
        <v>1.9115055013239957E-2</v>
      </c>
      <c r="AB36" s="15">
        <f t="shared" si="16"/>
        <v>2.5652011538833303E-2</v>
      </c>
      <c r="AD36" s="21"/>
    </row>
    <row r="37" spans="1:30" ht="20.5" thickBot="1" x14ac:dyDescent="0.25">
      <c r="A37" s="8">
        <v>14</v>
      </c>
      <c r="B37" s="9" t="s">
        <v>4221</v>
      </c>
      <c r="C37" s="10" t="s">
        <v>4222</v>
      </c>
      <c r="D37" s="10" t="s">
        <v>41</v>
      </c>
      <c r="E37" s="11">
        <v>0</v>
      </c>
      <c r="F37" s="11">
        <v>45</v>
      </c>
      <c r="G37" s="12">
        <v>451.41</v>
      </c>
      <c r="H37" s="12">
        <v>299.33999999999997</v>
      </c>
      <c r="I37" s="12">
        <v>13470.3</v>
      </c>
      <c r="J37" s="12">
        <v>8942.4</v>
      </c>
      <c r="K37" s="12">
        <v>2005.83</v>
      </c>
      <c r="L37" s="12">
        <v>0</v>
      </c>
      <c r="M37" s="12">
        <v>0</v>
      </c>
      <c r="N37" s="12">
        <v>677.97054000000003</v>
      </c>
      <c r="O37" s="12">
        <v>1288.2242592</v>
      </c>
      <c r="P37" s="13">
        <v>556.08347188799996</v>
      </c>
      <c r="R37" s="12">
        <v>333.68</v>
      </c>
      <c r="S37" s="12">
        <v>9914.4</v>
      </c>
      <c r="T37" s="15"/>
      <c r="U37" s="15"/>
      <c r="V37" s="16"/>
      <c r="W37" s="16"/>
      <c r="X37" s="16"/>
      <c r="Y37" s="15"/>
      <c r="Z37" s="15"/>
      <c r="AA37" s="15"/>
      <c r="AB37" s="15"/>
      <c r="AD37" s="21"/>
    </row>
    <row r="38" spans="1:30" x14ac:dyDescent="0.2">
      <c r="A38" s="63"/>
      <c r="B38" s="64" t="s">
        <v>2638</v>
      </c>
      <c r="C38" s="65" t="s">
        <v>2639</v>
      </c>
      <c r="D38" s="65" t="s">
        <v>92</v>
      </c>
      <c r="E38" s="66">
        <v>7.1999999999999995E-2</v>
      </c>
      <c r="F38" s="66">
        <v>3.24</v>
      </c>
      <c r="G38" s="1">
        <v>2760</v>
      </c>
      <c r="H38" s="1">
        <v>2760</v>
      </c>
      <c r="I38" s="1">
        <v>8942.4</v>
      </c>
      <c r="J38" s="1">
        <v>8942.4</v>
      </c>
      <c r="K38" s="1"/>
      <c r="L38" s="1"/>
      <c r="M38" s="1"/>
      <c r="N38" s="1"/>
      <c r="O38" s="1"/>
      <c r="P38" s="1"/>
      <c r="R38" s="1">
        <v>3060</v>
      </c>
      <c r="S38" s="1">
        <v>9914.4</v>
      </c>
      <c r="T38" s="15">
        <f t="shared" si="0"/>
        <v>1.1086956521739131</v>
      </c>
      <c r="U38" s="15">
        <f t="shared" si="1"/>
        <v>1.0830436406350799</v>
      </c>
      <c r="V38" s="16">
        <f t="shared" si="2"/>
        <v>2989.2004481528202</v>
      </c>
      <c r="W38" s="16">
        <f t="shared" si="3"/>
        <v>229.20044815282017</v>
      </c>
      <c r="X38" s="16">
        <f t="shared" si="4"/>
        <v>742.60945201513744</v>
      </c>
      <c r="Y38" s="15">
        <f t="shared" si="13"/>
        <v>4.5848355451969969E-2</v>
      </c>
      <c r="Z38" s="15">
        <f t="shared" si="14"/>
        <v>1.1992624151289988E-2</v>
      </c>
      <c r="AA38" s="15">
        <f t="shared" si="15"/>
        <v>1.9115055013239957E-2</v>
      </c>
      <c r="AB38" s="15">
        <f t="shared" si="16"/>
        <v>2.5652011538833303E-2</v>
      </c>
      <c r="AD38" s="21"/>
    </row>
    <row r="39" spans="1:30" x14ac:dyDescent="0.2">
      <c r="A39" s="2">
        <v>15</v>
      </c>
      <c r="B39" s="3" t="s">
        <v>4223</v>
      </c>
      <c r="C39" s="4" t="s">
        <v>4224</v>
      </c>
      <c r="D39" s="4" t="s">
        <v>41</v>
      </c>
      <c r="E39" s="5">
        <v>0</v>
      </c>
      <c r="F39" s="5">
        <v>45</v>
      </c>
      <c r="G39" s="6">
        <v>359.98</v>
      </c>
      <c r="H39" s="6">
        <v>194</v>
      </c>
      <c r="I39" s="6">
        <v>8730</v>
      </c>
      <c r="J39" s="6">
        <v>8730</v>
      </c>
      <c r="K39" s="6">
        <v>0</v>
      </c>
      <c r="L39" s="6">
        <v>0</v>
      </c>
      <c r="M39" s="6">
        <v>0</v>
      </c>
      <c r="N39" s="6">
        <v>0</v>
      </c>
      <c r="O39" s="6">
        <v>0</v>
      </c>
      <c r="P39" s="6">
        <v>0</v>
      </c>
      <c r="R39" s="6">
        <v>280</v>
      </c>
      <c r="S39" s="6">
        <v>12600</v>
      </c>
      <c r="T39" s="15">
        <f t="shared" si="0"/>
        <v>1.4432989690721649</v>
      </c>
      <c r="U39" s="15">
        <f t="shared" si="1"/>
        <v>1.4176469575333317</v>
      </c>
      <c r="V39" s="16">
        <f t="shared" si="2"/>
        <v>510.32455177284879</v>
      </c>
      <c r="W39" s="16">
        <f t="shared" si="3"/>
        <v>150.34455177284877</v>
      </c>
      <c r="X39" s="16">
        <f t="shared" si="4"/>
        <v>6765.504829778195</v>
      </c>
      <c r="Y39" s="15">
        <f t="shared" si="13"/>
        <v>4.5848355451969969E-2</v>
      </c>
      <c r="Z39" s="15">
        <f t="shared" si="14"/>
        <v>1.1992624151289988E-2</v>
      </c>
      <c r="AA39" s="15">
        <f t="shared" si="15"/>
        <v>1.9115055013239957E-2</v>
      </c>
      <c r="AB39" s="15">
        <f t="shared" si="16"/>
        <v>2.5652011538833303E-2</v>
      </c>
      <c r="AD39" s="21"/>
    </row>
    <row r="40" spans="1:30" ht="20.5" thickBot="1" x14ac:dyDescent="0.25">
      <c r="A40" s="2">
        <v>16</v>
      </c>
      <c r="B40" s="3" t="s">
        <v>4225</v>
      </c>
      <c r="C40" s="4" t="s">
        <v>4226</v>
      </c>
      <c r="D40" s="4" t="s">
        <v>41</v>
      </c>
      <c r="E40" s="5">
        <v>0</v>
      </c>
      <c r="F40" s="5">
        <v>24</v>
      </c>
      <c r="G40" s="6">
        <v>417.48</v>
      </c>
      <c r="H40" s="6">
        <v>125</v>
      </c>
      <c r="I40" s="6">
        <v>3000</v>
      </c>
      <c r="J40" s="6">
        <v>3000</v>
      </c>
      <c r="K40" s="6">
        <v>0</v>
      </c>
      <c r="L40" s="6">
        <v>0</v>
      </c>
      <c r="M40" s="6">
        <v>0</v>
      </c>
      <c r="N40" s="6">
        <v>0</v>
      </c>
      <c r="O40" s="6">
        <v>0</v>
      </c>
      <c r="P40" s="6">
        <v>0</v>
      </c>
      <c r="R40" s="6">
        <v>196</v>
      </c>
      <c r="S40" s="6">
        <v>4704</v>
      </c>
      <c r="T40" s="15">
        <f t="shared" si="0"/>
        <v>1.5680000000000001</v>
      </c>
      <c r="U40" s="15">
        <f t="shared" si="1"/>
        <v>1.5423479884611668</v>
      </c>
      <c r="V40" s="16">
        <f t="shared" si="2"/>
        <v>643.89943822276791</v>
      </c>
      <c r="W40" s="16">
        <f t="shared" si="3"/>
        <v>226.41943822276789</v>
      </c>
      <c r="X40" s="16">
        <f t="shared" si="4"/>
        <v>5434.0665173464295</v>
      </c>
      <c r="Y40" s="15">
        <f t="shared" si="13"/>
        <v>4.5848355451969969E-2</v>
      </c>
      <c r="Z40" s="15">
        <f t="shared" si="14"/>
        <v>1.1992624151289988E-2</v>
      </c>
      <c r="AA40" s="15">
        <f t="shared" si="15"/>
        <v>1.9115055013239957E-2</v>
      </c>
      <c r="AB40" s="15">
        <f t="shared" si="16"/>
        <v>2.5652011538833303E-2</v>
      </c>
      <c r="AD40" s="21"/>
    </row>
    <row r="41" spans="1:30" x14ac:dyDescent="0.2">
      <c r="A41" s="67">
        <v>17</v>
      </c>
      <c r="B41" s="68" t="s">
        <v>4227</v>
      </c>
      <c r="C41" s="69" t="s">
        <v>4228</v>
      </c>
      <c r="D41" s="69" t="s">
        <v>41</v>
      </c>
      <c r="E41" s="70">
        <v>0</v>
      </c>
      <c r="F41" s="70">
        <v>1</v>
      </c>
      <c r="G41" s="71">
        <v>17711.240000000002</v>
      </c>
      <c r="H41" s="71"/>
      <c r="I41" s="71">
        <v>17711.240000000002</v>
      </c>
      <c r="J41" s="71">
        <v>0</v>
      </c>
      <c r="K41" s="71">
        <v>0</v>
      </c>
      <c r="L41" s="71">
        <v>0</v>
      </c>
      <c r="M41" s="71">
        <v>0</v>
      </c>
      <c r="N41" s="71">
        <v>0</v>
      </c>
      <c r="O41" s="71">
        <v>0</v>
      </c>
      <c r="P41" s="72">
        <v>0</v>
      </c>
      <c r="R41" s="71"/>
      <c r="S41" s="71">
        <v>0</v>
      </c>
      <c r="T41" s="15"/>
      <c r="U41" s="15"/>
      <c r="V41" s="16"/>
      <c r="W41" s="16"/>
      <c r="X41" s="16"/>
      <c r="Y41" s="15"/>
      <c r="Z41" s="15"/>
      <c r="AA41" s="15"/>
      <c r="AB41" s="15"/>
      <c r="AD41" s="21"/>
    </row>
    <row r="42" spans="1:30" ht="20" x14ac:dyDescent="0.2">
      <c r="A42" s="63"/>
      <c r="B42" s="64">
        <v>55342332</v>
      </c>
      <c r="C42" s="65" t="s">
        <v>4762</v>
      </c>
      <c r="D42" s="65" t="s">
        <v>41</v>
      </c>
      <c r="E42" s="66">
        <v>0.21479000000000001</v>
      </c>
      <c r="F42" s="66">
        <v>1</v>
      </c>
      <c r="G42" s="1">
        <v>5380</v>
      </c>
      <c r="H42" s="1">
        <v>5380</v>
      </c>
      <c r="I42" s="1">
        <v>1044.845955</v>
      </c>
      <c r="J42" s="1">
        <v>1044.845955</v>
      </c>
      <c r="K42" s="1"/>
      <c r="L42" s="1"/>
      <c r="M42" s="1"/>
      <c r="N42" s="1"/>
      <c r="O42" s="1"/>
      <c r="P42" s="1"/>
      <c r="R42" s="1">
        <v>7310</v>
      </c>
      <c r="S42" s="1">
        <v>1378.3074300000001</v>
      </c>
      <c r="T42" s="15">
        <f t="shared" ref="T42" si="17">R42/H42</f>
        <v>1.3587360594795539</v>
      </c>
      <c r="U42" s="15">
        <f t="shared" ref="U42" si="18">T42-AB42</f>
        <v>1.3330840479407207</v>
      </c>
      <c r="V42" s="16">
        <f t="shared" ref="V42" si="19">G42*U42</f>
        <v>7171.9921779210772</v>
      </c>
      <c r="W42" s="16">
        <f t="shared" ref="W42" si="20">V42-G42</f>
        <v>1791.9921779210772</v>
      </c>
      <c r="X42" s="16">
        <f t="shared" ref="X42" si="21">F42*W42</f>
        <v>1791.9921779210772</v>
      </c>
      <c r="Y42" s="15">
        <f t="shared" si="13"/>
        <v>4.5848355451969969E-2</v>
      </c>
      <c r="Z42" s="15">
        <f t="shared" si="14"/>
        <v>1.1992624151289988E-2</v>
      </c>
      <c r="AA42" s="15">
        <f t="shared" si="15"/>
        <v>1.9115055013239957E-2</v>
      </c>
      <c r="AB42" s="15">
        <f t="shared" ref="AB42" si="22">AVERAGE(Y42:AA42)</f>
        <v>2.5652011538833303E-2</v>
      </c>
      <c r="AC42" s="17" t="s">
        <v>4925</v>
      </c>
      <c r="AD42" s="21"/>
    </row>
    <row r="43" spans="1:30" ht="20" x14ac:dyDescent="0.2">
      <c r="A43" s="87">
        <v>18</v>
      </c>
      <c r="B43" s="88" t="s">
        <v>4229</v>
      </c>
      <c r="C43" s="89" t="s">
        <v>4230</v>
      </c>
      <c r="D43" s="89" t="s">
        <v>803</v>
      </c>
      <c r="E43" s="90">
        <v>0</v>
      </c>
      <c r="F43" s="90">
        <v>1</v>
      </c>
      <c r="G43" s="91">
        <v>28464.5</v>
      </c>
      <c r="H43" s="91"/>
      <c r="I43" s="91">
        <v>28464.5</v>
      </c>
      <c r="J43" s="91">
        <v>0</v>
      </c>
      <c r="K43" s="91">
        <v>0</v>
      </c>
      <c r="L43" s="91">
        <v>0</v>
      </c>
      <c r="M43" s="91">
        <v>0</v>
      </c>
      <c r="N43" s="91">
        <v>0</v>
      </c>
      <c r="O43" s="91">
        <v>0</v>
      </c>
      <c r="P43" s="92">
        <v>0</v>
      </c>
      <c r="R43" s="91"/>
      <c r="S43" s="91">
        <v>0</v>
      </c>
      <c r="T43" s="15"/>
      <c r="U43" s="15"/>
      <c r="V43" s="16"/>
      <c r="W43" s="16"/>
      <c r="X43" s="16"/>
      <c r="Y43" s="15"/>
      <c r="Z43" s="15"/>
      <c r="AA43" s="15"/>
      <c r="AB43" s="15"/>
      <c r="AD43" s="21"/>
    </row>
    <row r="44" spans="1:30" ht="20" x14ac:dyDescent="0.2">
      <c r="A44" s="63"/>
      <c r="B44" s="64">
        <v>55342332</v>
      </c>
      <c r="C44" s="65" t="s">
        <v>4762</v>
      </c>
      <c r="D44" s="65" t="s">
        <v>41</v>
      </c>
      <c r="E44" s="66">
        <v>0.21479000000000001</v>
      </c>
      <c r="F44" s="66">
        <v>1</v>
      </c>
      <c r="G44" s="1">
        <v>5380</v>
      </c>
      <c r="H44" s="1">
        <v>5380</v>
      </c>
      <c r="I44" s="1">
        <v>1044.845955</v>
      </c>
      <c r="J44" s="1">
        <v>1044.845955</v>
      </c>
      <c r="K44" s="1"/>
      <c r="L44" s="1"/>
      <c r="M44" s="1"/>
      <c r="N44" s="1"/>
      <c r="O44" s="1"/>
      <c r="P44" s="1"/>
      <c r="R44" s="1">
        <v>7310</v>
      </c>
      <c r="S44" s="1">
        <v>1378.3074300000001</v>
      </c>
      <c r="T44" s="15">
        <f t="shared" ref="T44" si="23">R44/H44</f>
        <v>1.3587360594795539</v>
      </c>
      <c r="U44" s="15">
        <f t="shared" ref="U44" si="24">T44-AB44</f>
        <v>1.3330840479407207</v>
      </c>
      <c r="V44" s="16">
        <f t="shared" ref="V44" si="25">G44*U44</f>
        <v>7171.9921779210772</v>
      </c>
      <c r="W44" s="16">
        <f t="shared" ref="W44" si="26">V44-G44</f>
        <v>1791.9921779210772</v>
      </c>
      <c r="X44" s="16">
        <f t="shared" ref="X44" si="27">F44*W44</f>
        <v>1791.9921779210772</v>
      </c>
      <c r="Y44" s="15">
        <f t="shared" si="13"/>
        <v>4.5848355451969969E-2</v>
      </c>
      <c r="Z44" s="15">
        <f t="shared" si="14"/>
        <v>1.1992624151289988E-2</v>
      </c>
      <c r="AA44" s="15">
        <f t="shared" si="15"/>
        <v>1.9115055013239957E-2</v>
      </c>
      <c r="AB44" s="15">
        <f t="shared" ref="AB44" si="28">AVERAGE(Y44:AA44)</f>
        <v>2.5652011538833303E-2</v>
      </c>
      <c r="AC44" s="17" t="s">
        <v>4925</v>
      </c>
      <c r="AD44" s="21"/>
    </row>
    <row r="45" spans="1:30" ht="15" thickBot="1" x14ac:dyDescent="0.25">
      <c r="A45" s="73">
        <v>19</v>
      </c>
      <c r="B45" s="74" t="s">
        <v>4231</v>
      </c>
      <c r="C45" s="75" t="s">
        <v>4232</v>
      </c>
      <c r="D45" s="75" t="s">
        <v>41</v>
      </c>
      <c r="E45" s="76">
        <v>0</v>
      </c>
      <c r="F45" s="76">
        <v>1</v>
      </c>
      <c r="G45" s="77">
        <v>109717.71</v>
      </c>
      <c r="H45" s="77"/>
      <c r="I45" s="77">
        <v>109717.71</v>
      </c>
      <c r="J45" s="77">
        <v>0</v>
      </c>
      <c r="K45" s="77">
        <v>0</v>
      </c>
      <c r="L45" s="77">
        <v>0</v>
      </c>
      <c r="M45" s="77">
        <v>0</v>
      </c>
      <c r="N45" s="77">
        <v>0</v>
      </c>
      <c r="O45" s="77">
        <v>0</v>
      </c>
      <c r="P45" s="78">
        <v>0</v>
      </c>
      <c r="R45" s="77"/>
      <c r="S45" s="77">
        <v>0</v>
      </c>
      <c r="T45" s="15"/>
      <c r="U45" s="15"/>
      <c r="V45" s="16"/>
      <c r="W45" s="16"/>
      <c r="X45" s="16"/>
      <c r="Y45" s="15"/>
      <c r="Z45" s="15"/>
      <c r="AA45" s="15"/>
      <c r="AB45" s="15"/>
      <c r="AD45" s="21"/>
    </row>
    <row r="46" spans="1:30" ht="20.5" thickBot="1" x14ac:dyDescent="0.25">
      <c r="A46" s="63"/>
      <c r="B46" s="64">
        <v>55342348</v>
      </c>
      <c r="C46" s="65" t="s">
        <v>4763</v>
      </c>
      <c r="D46" s="65" t="s">
        <v>41</v>
      </c>
      <c r="E46" s="66">
        <v>0.21479000000000001</v>
      </c>
      <c r="F46" s="66">
        <v>1</v>
      </c>
      <c r="G46" s="1">
        <v>13000</v>
      </c>
      <c r="H46" s="1">
        <v>13000</v>
      </c>
      <c r="I46" s="1">
        <v>1044.845955</v>
      </c>
      <c r="J46" s="1">
        <v>1044.845955</v>
      </c>
      <c r="K46" s="1"/>
      <c r="L46" s="1"/>
      <c r="M46" s="1"/>
      <c r="N46" s="1"/>
      <c r="O46" s="1"/>
      <c r="P46" s="1"/>
      <c r="R46" s="1">
        <v>17700</v>
      </c>
      <c r="S46" s="1">
        <v>1378.3074300000001</v>
      </c>
      <c r="T46" s="15">
        <f t="shared" ref="T46" si="29">R46/H46</f>
        <v>1.3615384615384616</v>
      </c>
      <c r="U46" s="15">
        <f t="shared" ref="U46" si="30">T46-AB46</f>
        <v>1.3358864499996284</v>
      </c>
      <c r="V46" s="16">
        <f t="shared" ref="V46" si="31">G46*U46</f>
        <v>17366.52384999517</v>
      </c>
      <c r="W46" s="16">
        <f t="shared" ref="W46" si="32">V46-G46</f>
        <v>4366.5238499951702</v>
      </c>
      <c r="X46" s="16">
        <f t="shared" ref="X46" si="33">F46*W46</f>
        <v>4366.5238499951702</v>
      </c>
      <c r="Y46" s="15">
        <f t="shared" si="13"/>
        <v>4.5848355451969969E-2</v>
      </c>
      <c r="Z46" s="15">
        <f t="shared" si="14"/>
        <v>1.1992624151289988E-2</v>
      </c>
      <c r="AA46" s="15">
        <f t="shared" si="15"/>
        <v>1.9115055013239957E-2</v>
      </c>
      <c r="AB46" s="15">
        <f t="shared" ref="AB46" si="34">AVERAGE(Y46:AA46)</f>
        <v>2.5652011538833303E-2</v>
      </c>
      <c r="AC46" s="17" t="s">
        <v>4925</v>
      </c>
      <c r="AD46" s="21"/>
    </row>
    <row r="47" spans="1:30" ht="20.5" thickBot="1" x14ac:dyDescent="0.25">
      <c r="A47" s="8">
        <v>20</v>
      </c>
      <c r="B47" s="9" t="s">
        <v>4233</v>
      </c>
      <c r="C47" s="10" t="s">
        <v>4234</v>
      </c>
      <c r="D47" s="10" t="s">
        <v>41</v>
      </c>
      <c r="E47" s="11">
        <v>0</v>
      </c>
      <c r="F47" s="11">
        <v>44</v>
      </c>
      <c r="G47" s="12">
        <v>276.02</v>
      </c>
      <c r="H47" s="12">
        <v>425.44</v>
      </c>
      <c r="I47" s="12">
        <v>18719.36</v>
      </c>
      <c r="J47" s="12">
        <v>2442</v>
      </c>
      <c r="K47" s="12">
        <v>7210.5</v>
      </c>
      <c r="L47" s="12">
        <v>0</v>
      </c>
      <c r="M47" s="12">
        <v>0</v>
      </c>
      <c r="N47" s="12">
        <v>2437.1489999999999</v>
      </c>
      <c r="O47" s="12">
        <v>4630.8715199999997</v>
      </c>
      <c r="P47" s="13">
        <v>1998.9928728</v>
      </c>
      <c r="R47" s="12">
        <v>476.27</v>
      </c>
      <c r="S47" s="12">
        <v>2618</v>
      </c>
      <c r="T47" s="15"/>
      <c r="U47" s="15"/>
      <c r="V47" s="16"/>
      <c r="W47" s="16"/>
      <c r="X47" s="16"/>
      <c r="Y47" s="15"/>
      <c r="Z47" s="15"/>
      <c r="AA47" s="15"/>
      <c r="AB47" s="15"/>
      <c r="AD47" s="21"/>
    </row>
    <row r="48" spans="1:30" x14ac:dyDescent="0.2">
      <c r="A48" s="63"/>
      <c r="B48" s="64" t="s">
        <v>4235</v>
      </c>
      <c r="C48" s="65" t="s">
        <v>4236</v>
      </c>
      <c r="D48" s="65" t="s">
        <v>41</v>
      </c>
      <c r="E48" s="66">
        <v>0.5</v>
      </c>
      <c r="F48" s="66">
        <v>22</v>
      </c>
      <c r="G48" s="1">
        <v>111</v>
      </c>
      <c r="H48" s="1">
        <v>111</v>
      </c>
      <c r="I48" s="1">
        <v>2442</v>
      </c>
      <c r="J48" s="1">
        <v>2442</v>
      </c>
      <c r="K48" s="1"/>
      <c r="L48" s="1"/>
      <c r="M48" s="1"/>
      <c r="N48" s="1"/>
      <c r="O48" s="1"/>
      <c r="P48" s="1"/>
      <c r="R48" s="1">
        <v>119</v>
      </c>
      <c r="S48" s="1">
        <v>2618</v>
      </c>
      <c r="T48" s="15">
        <f t="shared" si="0"/>
        <v>1.072072072072072</v>
      </c>
      <c r="U48" s="15">
        <f t="shared" si="1"/>
        <v>1.0464200605332388</v>
      </c>
      <c r="V48" s="16">
        <f t="shared" si="2"/>
        <v>116.1526267191895</v>
      </c>
      <c r="W48" s="16">
        <f t="shared" si="3"/>
        <v>5.1526267191894988</v>
      </c>
      <c r="X48" s="16">
        <f t="shared" si="4"/>
        <v>113.35778782216897</v>
      </c>
      <c r="Y48" s="15">
        <f t="shared" si="13"/>
        <v>4.5848355451969969E-2</v>
      </c>
      <c r="Z48" s="15">
        <f t="shared" si="14"/>
        <v>1.1992624151289988E-2</v>
      </c>
      <c r="AA48" s="15">
        <f t="shared" si="15"/>
        <v>1.9115055013239957E-2</v>
      </c>
      <c r="AB48" s="15">
        <f t="shared" si="16"/>
        <v>2.5652011538833303E-2</v>
      </c>
      <c r="AD48" s="21"/>
    </row>
    <row r="49" spans="1:30" x14ac:dyDescent="0.2">
      <c r="A49" s="2">
        <v>21</v>
      </c>
      <c r="B49" s="3" t="s">
        <v>4237</v>
      </c>
      <c r="C49" s="4" t="s">
        <v>4238</v>
      </c>
      <c r="D49" s="4" t="s">
        <v>41</v>
      </c>
      <c r="E49" s="5">
        <v>0</v>
      </c>
      <c r="F49" s="5">
        <v>44</v>
      </c>
      <c r="G49" s="6">
        <v>832.66</v>
      </c>
      <c r="H49" s="6"/>
      <c r="I49" s="6">
        <v>36637.040000000001</v>
      </c>
      <c r="J49" s="6">
        <v>36637.040000000001</v>
      </c>
      <c r="K49" s="6">
        <v>0</v>
      </c>
      <c r="L49" s="6">
        <v>0</v>
      </c>
      <c r="M49" s="6">
        <v>0</v>
      </c>
      <c r="N49" s="6">
        <v>0</v>
      </c>
      <c r="O49" s="6">
        <v>0</v>
      </c>
      <c r="P49" s="6">
        <v>0</v>
      </c>
      <c r="R49" s="6"/>
      <c r="S49" s="6">
        <v>36637.040000000001</v>
      </c>
      <c r="T49" s="15"/>
      <c r="U49" s="15"/>
      <c r="V49" s="16"/>
      <c r="W49" s="16"/>
      <c r="X49" s="16"/>
      <c r="Y49" s="15"/>
      <c r="Z49" s="15"/>
      <c r="AA49" s="15"/>
      <c r="AB49" s="15"/>
      <c r="AD49" s="21"/>
    </row>
    <row r="50" spans="1:30" ht="20.5" thickBot="1" x14ac:dyDescent="0.25">
      <c r="A50" s="63"/>
      <c r="B50" s="64">
        <v>59233120</v>
      </c>
      <c r="C50" s="65" t="s">
        <v>4761</v>
      </c>
      <c r="D50" s="65" t="s">
        <v>41</v>
      </c>
      <c r="E50" s="66">
        <v>0.21479000000000001</v>
      </c>
      <c r="F50" s="66">
        <v>44</v>
      </c>
      <c r="G50" s="1">
        <v>453</v>
      </c>
      <c r="H50" s="1">
        <v>453</v>
      </c>
      <c r="I50" s="1">
        <v>1044.845955</v>
      </c>
      <c r="J50" s="1">
        <v>1044.845955</v>
      </c>
      <c r="K50" s="1"/>
      <c r="L50" s="1"/>
      <c r="M50" s="1"/>
      <c r="N50" s="1"/>
      <c r="O50" s="1"/>
      <c r="P50" s="1"/>
      <c r="R50" s="1">
        <v>528</v>
      </c>
      <c r="S50" s="1">
        <v>1378.3074300000001</v>
      </c>
      <c r="T50" s="15">
        <f t="shared" ref="T50" si="35">R50/H50</f>
        <v>1.1655629139072847</v>
      </c>
      <c r="U50" s="15">
        <f t="shared" ref="U50" si="36">T50-AB50</f>
        <v>1.1399109023684515</v>
      </c>
      <c r="V50" s="16">
        <f t="shared" ref="V50" si="37">G50*U50</f>
        <v>516.37963877290849</v>
      </c>
      <c r="W50" s="16">
        <f t="shared" ref="W50" si="38">V50-G50</f>
        <v>63.379638772908493</v>
      </c>
      <c r="X50" s="16">
        <f t="shared" ref="X50" si="39">F50*W50</f>
        <v>2788.7041060079737</v>
      </c>
      <c r="Y50" s="15">
        <f t="shared" si="13"/>
        <v>4.5848355451969969E-2</v>
      </c>
      <c r="Z50" s="15">
        <f t="shared" si="14"/>
        <v>1.1992624151289988E-2</v>
      </c>
      <c r="AA50" s="15">
        <f t="shared" si="15"/>
        <v>1.9115055013239957E-2</v>
      </c>
      <c r="AB50" s="15">
        <f t="shared" si="16"/>
        <v>2.5652011538833303E-2</v>
      </c>
      <c r="AC50" s="17" t="s">
        <v>4926</v>
      </c>
      <c r="AD50" s="21"/>
    </row>
    <row r="51" spans="1:30" x14ac:dyDescent="0.2">
      <c r="A51" s="67">
        <v>22</v>
      </c>
      <c r="B51" s="68" t="s">
        <v>4239</v>
      </c>
      <c r="C51" s="69" t="s">
        <v>4240</v>
      </c>
      <c r="D51" s="69" t="s">
        <v>803</v>
      </c>
      <c r="E51" s="70">
        <v>0</v>
      </c>
      <c r="F51" s="70">
        <v>1</v>
      </c>
      <c r="G51" s="71">
        <v>33110.83</v>
      </c>
      <c r="H51" s="71"/>
      <c r="I51" s="71">
        <v>33110.83</v>
      </c>
      <c r="J51" s="71">
        <v>0</v>
      </c>
      <c r="K51" s="71">
        <v>0</v>
      </c>
      <c r="L51" s="71">
        <v>0</v>
      </c>
      <c r="M51" s="71">
        <v>0</v>
      </c>
      <c r="N51" s="71">
        <v>0</v>
      </c>
      <c r="O51" s="71">
        <v>0</v>
      </c>
      <c r="P51" s="72">
        <v>0</v>
      </c>
      <c r="R51" s="71"/>
      <c r="S51" s="71">
        <v>0</v>
      </c>
      <c r="T51" s="15"/>
      <c r="U51" s="15"/>
      <c r="V51" s="16"/>
      <c r="W51" s="16"/>
      <c r="X51" s="16"/>
      <c r="Y51" s="15"/>
      <c r="Z51" s="15"/>
      <c r="AA51" s="15"/>
      <c r="AB51" s="15"/>
      <c r="AD51" s="21"/>
    </row>
    <row r="52" spans="1:30" ht="20.5" thickBot="1" x14ac:dyDescent="0.25">
      <c r="A52" s="73">
        <v>23</v>
      </c>
      <c r="B52" s="74" t="s">
        <v>4241</v>
      </c>
      <c r="C52" s="75" t="s">
        <v>4242</v>
      </c>
      <c r="D52" s="75" t="s">
        <v>41</v>
      </c>
      <c r="E52" s="76">
        <v>0</v>
      </c>
      <c r="F52" s="76">
        <v>88</v>
      </c>
      <c r="G52" s="91">
        <v>169.06</v>
      </c>
      <c r="H52" s="77">
        <v>122.44</v>
      </c>
      <c r="I52" s="77">
        <v>10774.72</v>
      </c>
      <c r="J52" s="77">
        <v>9768</v>
      </c>
      <c r="K52" s="77">
        <v>446.10719999999998</v>
      </c>
      <c r="L52" s="77">
        <v>0</v>
      </c>
      <c r="M52" s="77">
        <v>0</v>
      </c>
      <c r="N52" s="77">
        <v>150.78423359999999</v>
      </c>
      <c r="O52" s="77">
        <v>286.50788812799999</v>
      </c>
      <c r="P52" s="78">
        <v>123.67590504192</v>
      </c>
      <c r="R52" s="77">
        <v>131.59</v>
      </c>
      <c r="S52" s="77">
        <v>10472</v>
      </c>
      <c r="T52" s="15"/>
      <c r="U52" s="15"/>
      <c r="V52" s="16"/>
      <c r="W52" s="16"/>
      <c r="X52" s="16"/>
      <c r="Y52" s="15"/>
      <c r="Z52" s="15"/>
      <c r="AA52" s="15"/>
      <c r="AB52" s="15"/>
      <c r="AD52" s="21"/>
    </row>
    <row r="53" spans="1:30" ht="15" thickBot="1" x14ac:dyDescent="0.25">
      <c r="A53" s="63"/>
      <c r="B53" s="64" t="s">
        <v>4235</v>
      </c>
      <c r="C53" s="65" t="s">
        <v>4236</v>
      </c>
      <c r="D53" s="65" t="s">
        <v>41</v>
      </c>
      <c r="E53" s="66">
        <v>1</v>
      </c>
      <c r="F53" s="66">
        <v>88</v>
      </c>
      <c r="G53" s="1">
        <v>111</v>
      </c>
      <c r="H53" s="1">
        <v>111</v>
      </c>
      <c r="I53" s="1">
        <v>9768</v>
      </c>
      <c r="J53" s="1">
        <v>9768</v>
      </c>
      <c r="K53" s="1"/>
      <c r="L53" s="1"/>
      <c r="M53" s="1"/>
      <c r="N53" s="1"/>
      <c r="O53" s="1"/>
      <c r="P53" s="1"/>
      <c r="R53" s="1">
        <v>119</v>
      </c>
      <c r="S53" s="1">
        <v>10472</v>
      </c>
      <c r="T53" s="15">
        <f t="shared" si="0"/>
        <v>1.072072072072072</v>
      </c>
      <c r="U53" s="15">
        <f t="shared" si="1"/>
        <v>1.0464200605332388</v>
      </c>
      <c r="V53" s="16">
        <f t="shared" si="2"/>
        <v>116.1526267191895</v>
      </c>
      <c r="W53" s="16">
        <f t="shared" si="3"/>
        <v>5.1526267191894988</v>
      </c>
      <c r="X53" s="16">
        <f t="shared" si="4"/>
        <v>453.43115128867589</v>
      </c>
      <c r="Y53" s="15">
        <f t="shared" si="13"/>
        <v>4.5848355451969969E-2</v>
      </c>
      <c r="Z53" s="15">
        <f t="shared" si="14"/>
        <v>1.1992624151289988E-2</v>
      </c>
      <c r="AA53" s="15">
        <f t="shared" si="15"/>
        <v>1.9115055013239957E-2</v>
      </c>
      <c r="AB53" s="15">
        <f t="shared" si="16"/>
        <v>2.5652011538833303E-2</v>
      </c>
      <c r="AD53" s="21"/>
    </row>
    <row r="54" spans="1:30" ht="20.5" thickBot="1" x14ac:dyDescent="0.25">
      <c r="A54" s="8">
        <v>24</v>
      </c>
      <c r="B54" s="9" t="s">
        <v>4243</v>
      </c>
      <c r="C54" s="10" t="s">
        <v>4244</v>
      </c>
      <c r="D54" s="10" t="s">
        <v>95</v>
      </c>
      <c r="E54" s="11">
        <v>0</v>
      </c>
      <c r="F54" s="11">
        <v>125</v>
      </c>
      <c r="G54" s="77">
        <v>163.31</v>
      </c>
      <c r="H54" s="12">
        <v>82.87</v>
      </c>
      <c r="I54" s="12">
        <v>10358.75</v>
      </c>
      <c r="J54" s="12">
        <v>0</v>
      </c>
      <c r="K54" s="12">
        <v>4588.5</v>
      </c>
      <c r="L54" s="12">
        <v>0</v>
      </c>
      <c r="M54" s="12">
        <v>0</v>
      </c>
      <c r="N54" s="12">
        <v>1550.913</v>
      </c>
      <c r="O54" s="12">
        <v>2946.91824</v>
      </c>
      <c r="P54" s="13">
        <v>1272.0863735999999</v>
      </c>
      <c r="R54" s="12">
        <v>93.36</v>
      </c>
      <c r="S54" s="12">
        <v>0</v>
      </c>
      <c r="T54" s="15"/>
      <c r="U54" s="15"/>
      <c r="V54" s="16"/>
      <c r="W54" s="16"/>
      <c r="X54" s="16"/>
      <c r="Y54" s="15"/>
      <c r="Z54" s="15"/>
      <c r="AA54" s="15"/>
      <c r="AB54" s="15"/>
      <c r="AD54" s="21"/>
    </row>
    <row r="55" spans="1:30" ht="20" x14ac:dyDescent="0.2">
      <c r="A55" s="2">
        <v>25</v>
      </c>
      <c r="B55" s="3" t="s">
        <v>4245</v>
      </c>
      <c r="C55" s="4" t="s">
        <v>4246</v>
      </c>
      <c r="D55" s="4" t="s">
        <v>95</v>
      </c>
      <c r="E55" s="5">
        <v>0</v>
      </c>
      <c r="F55" s="5">
        <v>125</v>
      </c>
      <c r="G55" s="6">
        <v>328.35</v>
      </c>
      <c r="H55" s="6">
        <v>391</v>
      </c>
      <c r="I55" s="6">
        <v>48875</v>
      </c>
      <c r="J55" s="6">
        <v>48875</v>
      </c>
      <c r="K55" s="6">
        <v>0</v>
      </c>
      <c r="L55" s="6">
        <v>0</v>
      </c>
      <c r="M55" s="6">
        <v>0</v>
      </c>
      <c r="N55" s="6">
        <v>0</v>
      </c>
      <c r="O55" s="6">
        <v>0</v>
      </c>
      <c r="P55" s="6">
        <v>0</v>
      </c>
      <c r="R55" s="6">
        <v>465</v>
      </c>
      <c r="S55" s="6">
        <v>58125</v>
      </c>
      <c r="T55" s="15">
        <f t="shared" si="0"/>
        <v>1.1892583120204603</v>
      </c>
      <c r="U55" s="15">
        <f t="shared" si="1"/>
        <v>1.1636063004816271</v>
      </c>
      <c r="V55" s="16">
        <f t="shared" si="2"/>
        <v>382.07012876314229</v>
      </c>
      <c r="W55" s="16">
        <f t="shared" si="3"/>
        <v>53.72012876314227</v>
      </c>
      <c r="X55" s="16">
        <f t="shared" si="4"/>
        <v>6715.0160953927834</v>
      </c>
      <c r="Y55" s="15">
        <f t="shared" si="13"/>
        <v>4.5848355451969969E-2</v>
      </c>
      <c r="Z55" s="15">
        <f t="shared" si="14"/>
        <v>1.1992624151289988E-2</v>
      </c>
      <c r="AA55" s="15">
        <f t="shared" si="15"/>
        <v>1.9115055013239957E-2</v>
      </c>
      <c r="AB55" s="15">
        <f t="shared" si="16"/>
        <v>2.5652011538833303E-2</v>
      </c>
      <c r="AD55" s="21"/>
    </row>
    <row r="56" spans="1:30" ht="15" thickBot="1" x14ac:dyDescent="0.35">
      <c r="A56" s="58"/>
      <c r="B56" s="59" t="s">
        <v>21</v>
      </c>
      <c r="C56" s="60" t="s">
        <v>331</v>
      </c>
      <c r="D56" s="60"/>
      <c r="E56" s="61"/>
      <c r="F56" s="61"/>
      <c r="G56" s="62"/>
      <c r="H56" s="62"/>
      <c r="I56" s="62">
        <v>2112.83</v>
      </c>
      <c r="J56" s="62">
        <v>1243.686598</v>
      </c>
      <c r="K56" s="62">
        <v>281.92910849999998</v>
      </c>
      <c r="L56" s="62">
        <v>22.293479000000001</v>
      </c>
      <c r="M56" s="62">
        <v>14.70689</v>
      </c>
      <c r="N56" s="62">
        <v>95.292038672999993</v>
      </c>
      <c r="O56" s="62">
        <v>276.79185130580998</v>
      </c>
      <c r="P56" s="62">
        <v>106.734822661433</v>
      </c>
      <c r="R56" s="62"/>
      <c r="S56" s="62">
        <v>1826.7137576</v>
      </c>
      <c r="T56" s="15"/>
      <c r="U56" s="15"/>
      <c r="V56" s="16"/>
      <c r="W56" s="16"/>
      <c r="X56" s="16"/>
      <c r="Y56" s="15"/>
      <c r="Z56" s="15"/>
      <c r="AA56" s="15"/>
      <c r="AB56" s="15"/>
      <c r="AD56" s="21"/>
    </row>
    <row r="57" spans="1:30" ht="15" thickBot="1" x14ac:dyDescent="0.25">
      <c r="A57" s="8">
        <v>27</v>
      </c>
      <c r="B57" s="9" t="s">
        <v>4247</v>
      </c>
      <c r="C57" s="10" t="s">
        <v>4248</v>
      </c>
      <c r="D57" s="10" t="s">
        <v>92</v>
      </c>
      <c r="E57" s="11">
        <v>0</v>
      </c>
      <c r="F57" s="11">
        <v>0.128</v>
      </c>
      <c r="G57" s="12">
        <v>4370.3100000000004</v>
      </c>
      <c r="H57" s="12">
        <v>3014.84</v>
      </c>
      <c r="I57" s="12">
        <v>385.9</v>
      </c>
      <c r="J57" s="12">
        <v>331.73337600000002</v>
      </c>
      <c r="K57" s="12">
        <v>21.2170752</v>
      </c>
      <c r="L57" s="12">
        <v>0</v>
      </c>
      <c r="M57" s="12">
        <v>0</v>
      </c>
      <c r="N57" s="12">
        <v>7.1713714175999996</v>
      </c>
      <c r="O57" s="12">
        <v>17.250278572031998</v>
      </c>
      <c r="P57" s="13">
        <v>6.6519495265484796</v>
      </c>
      <c r="R57" s="12">
        <v>3418.99</v>
      </c>
      <c r="S57" s="12">
        <v>371.653504</v>
      </c>
      <c r="T57" s="15"/>
      <c r="U57" s="15"/>
      <c r="V57" s="16"/>
      <c r="W57" s="16"/>
      <c r="X57" s="16"/>
      <c r="Y57" s="15"/>
      <c r="Z57" s="15"/>
      <c r="AA57" s="15"/>
      <c r="AB57" s="15"/>
      <c r="AD57" s="21"/>
    </row>
    <row r="58" spans="1:30" x14ac:dyDescent="0.2">
      <c r="A58" s="63"/>
      <c r="B58" s="64" t="s">
        <v>187</v>
      </c>
      <c r="C58" s="65" t="s">
        <v>188</v>
      </c>
      <c r="D58" s="65" t="s">
        <v>92</v>
      </c>
      <c r="E58" s="66">
        <v>0.16</v>
      </c>
      <c r="F58" s="66">
        <v>2.0480000000000002E-2</v>
      </c>
      <c r="G58" s="1">
        <v>45.7</v>
      </c>
      <c r="H58" s="1">
        <v>45.7</v>
      </c>
      <c r="I58" s="1">
        <v>0.93593599999999999</v>
      </c>
      <c r="J58" s="1">
        <v>0.93593599999999999</v>
      </c>
      <c r="K58" s="1"/>
      <c r="L58" s="1"/>
      <c r="M58" s="1"/>
      <c r="N58" s="1"/>
      <c r="O58" s="1"/>
      <c r="P58" s="1"/>
      <c r="R58" s="1">
        <v>52.8</v>
      </c>
      <c r="S58" s="1">
        <v>1.0813440000000001</v>
      </c>
      <c r="T58" s="15">
        <f t="shared" si="0"/>
        <v>1.1553610503282274</v>
      </c>
      <c r="U58" s="15">
        <f t="shared" si="1"/>
        <v>1.1297090387893942</v>
      </c>
      <c r="V58" s="16">
        <f t="shared" si="2"/>
        <v>51.627703072675317</v>
      </c>
      <c r="W58" s="16">
        <f t="shared" si="3"/>
        <v>5.9277030726753139</v>
      </c>
      <c r="X58" s="16">
        <f t="shared" si="4"/>
        <v>0.12139935892839043</v>
      </c>
      <c r="Y58" s="15">
        <f t="shared" ref="Y58:Y74" si="40">104.584835545197%-100%</f>
        <v>4.5848355451969969E-2</v>
      </c>
      <c r="Z58" s="15">
        <f t="shared" ref="Z58:Z74" si="41">101.199262415129%-100%</f>
        <v>1.1992624151289988E-2</v>
      </c>
      <c r="AA58" s="15">
        <f t="shared" ref="AA58:AA74" si="42">101.911505501324%-100%</f>
        <v>1.9115055013239957E-2</v>
      </c>
      <c r="AB58" s="15">
        <f t="shared" ref="AB58:AB74" si="43">AVERAGE(Y58:AA58)</f>
        <v>2.5652011538833303E-2</v>
      </c>
      <c r="AD58" s="21"/>
    </row>
    <row r="59" spans="1:30" x14ac:dyDescent="0.2">
      <c r="A59" s="63"/>
      <c r="B59" s="64" t="s">
        <v>4249</v>
      </c>
      <c r="C59" s="65" t="s">
        <v>4250</v>
      </c>
      <c r="D59" s="65" t="s">
        <v>92</v>
      </c>
      <c r="E59" s="66">
        <v>1.01</v>
      </c>
      <c r="F59" s="66">
        <v>0.12928000000000001</v>
      </c>
      <c r="G59" s="1">
        <v>2550</v>
      </c>
      <c r="H59" s="1">
        <v>2550</v>
      </c>
      <c r="I59" s="1">
        <v>329.66399999999999</v>
      </c>
      <c r="J59" s="1">
        <v>329.66399999999999</v>
      </c>
      <c r="K59" s="1"/>
      <c r="L59" s="1"/>
      <c r="M59" s="1"/>
      <c r="N59" s="1"/>
      <c r="O59" s="1"/>
      <c r="P59" s="1"/>
      <c r="R59" s="1">
        <v>2800</v>
      </c>
      <c r="S59" s="1">
        <v>369.15199999999999</v>
      </c>
      <c r="T59" s="15">
        <f t="shared" si="0"/>
        <v>1.0980392156862746</v>
      </c>
      <c r="U59" s="15">
        <f t="shared" si="1"/>
        <v>1.0723872041474414</v>
      </c>
      <c r="V59" s="16">
        <f t="shared" si="2"/>
        <v>2734.5873705759755</v>
      </c>
      <c r="W59" s="16">
        <f t="shared" si="3"/>
        <v>184.58737057597546</v>
      </c>
      <c r="X59" s="16">
        <f t="shared" si="4"/>
        <v>23.863455268062108</v>
      </c>
      <c r="Y59" s="15">
        <f t="shared" si="40"/>
        <v>4.5848355451969969E-2</v>
      </c>
      <c r="Z59" s="15">
        <f t="shared" si="41"/>
        <v>1.1992624151289988E-2</v>
      </c>
      <c r="AA59" s="15">
        <f t="shared" si="42"/>
        <v>1.9115055013239957E-2</v>
      </c>
      <c r="AB59" s="15">
        <f t="shared" si="43"/>
        <v>2.5652011538833303E-2</v>
      </c>
      <c r="AD59" s="21"/>
    </row>
    <row r="60" spans="1:30" ht="18.5" thickBot="1" x14ac:dyDescent="0.25">
      <c r="A60" s="63"/>
      <c r="B60" s="64" t="s">
        <v>191</v>
      </c>
      <c r="C60" s="65" t="s">
        <v>192</v>
      </c>
      <c r="D60" s="65" t="s">
        <v>38</v>
      </c>
      <c r="E60" s="66">
        <v>0.35</v>
      </c>
      <c r="F60" s="66">
        <v>4.48E-2</v>
      </c>
      <c r="G60" s="1">
        <v>25.3</v>
      </c>
      <c r="H60" s="1">
        <v>25.3</v>
      </c>
      <c r="I60" s="1">
        <v>1.13344</v>
      </c>
      <c r="J60" s="1">
        <v>1.13344</v>
      </c>
      <c r="K60" s="1"/>
      <c r="L60" s="1"/>
      <c r="M60" s="1"/>
      <c r="N60" s="1"/>
      <c r="O60" s="1"/>
      <c r="P60" s="1"/>
      <c r="R60" s="1">
        <v>31.7</v>
      </c>
      <c r="S60" s="1">
        <v>1.4201600000000001</v>
      </c>
      <c r="T60" s="15">
        <f t="shared" si="0"/>
        <v>1.2529644268774702</v>
      </c>
      <c r="U60" s="15">
        <f t="shared" si="1"/>
        <v>1.227312415338637</v>
      </c>
      <c r="V60" s="16">
        <f t="shared" si="2"/>
        <v>31.051004108067517</v>
      </c>
      <c r="W60" s="16">
        <f t="shared" si="3"/>
        <v>5.7510041080675158</v>
      </c>
      <c r="X60" s="16">
        <f t="shared" si="4"/>
        <v>0.25764498404142472</v>
      </c>
      <c r="Y60" s="15">
        <f t="shared" si="40"/>
        <v>4.5848355451969969E-2</v>
      </c>
      <c r="Z60" s="15">
        <f t="shared" si="41"/>
        <v>1.1992624151289988E-2</v>
      </c>
      <c r="AA60" s="15">
        <f t="shared" si="42"/>
        <v>1.9115055013239957E-2</v>
      </c>
      <c r="AB60" s="15">
        <f t="shared" si="43"/>
        <v>2.5652011538833303E-2</v>
      </c>
      <c r="AD60" s="21"/>
    </row>
    <row r="61" spans="1:30" ht="15" thickBot="1" x14ac:dyDescent="0.25">
      <c r="A61" s="8">
        <v>28</v>
      </c>
      <c r="B61" s="9" t="s">
        <v>348</v>
      </c>
      <c r="C61" s="10" t="s">
        <v>349</v>
      </c>
      <c r="D61" s="10" t="s">
        <v>38</v>
      </c>
      <c r="E61" s="11">
        <v>0</v>
      </c>
      <c r="F61" s="11">
        <v>1.889</v>
      </c>
      <c r="G61" s="12">
        <v>1150.08</v>
      </c>
      <c r="H61" s="12">
        <v>364.66</v>
      </c>
      <c r="I61" s="12">
        <v>688.84</v>
      </c>
      <c r="J61" s="12">
        <v>358.25338360000001</v>
      </c>
      <c r="K61" s="12">
        <v>102.46861610000001</v>
      </c>
      <c r="L61" s="12">
        <v>0</v>
      </c>
      <c r="M61" s="12">
        <v>0</v>
      </c>
      <c r="N61" s="12">
        <v>34.634392241800001</v>
      </c>
      <c r="O61" s="12">
        <v>105.282310754826</v>
      </c>
      <c r="P61" s="13">
        <v>40.598336673527598</v>
      </c>
      <c r="R61" s="12">
        <v>522.41999999999996</v>
      </c>
      <c r="S61" s="12">
        <v>587.33392479999998</v>
      </c>
      <c r="T61" s="15"/>
      <c r="U61" s="15"/>
      <c r="V61" s="16"/>
      <c r="W61" s="16"/>
      <c r="X61" s="16"/>
      <c r="Y61" s="15"/>
      <c r="Z61" s="15"/>
      <c r="AA61" s="15"/>
      <c r="AB61" s="15"/>
      <c r="AD61" s="21"/>
    </row>
    <row r="62" spans="1:30" x14ac:dyDescent="0.2">
      <c r="A62" s="63"/>
      <c r="B62" s="64" t="s">
        <v>350</v>
      </c>
      <c r="C62" s="65" t="s">
        <v>351</v>
      </c>
      <c r="D62" s="65" t="s">
        <v>38</v>
      </c>
      <c r="E62" s="66">
        <v>0.2</v>
      </c>
      <c r="F62" s="66">
        <v>0.37780000000000002</v>
      </c>
      <c r="G62" s="1">
        <v>473</v>
      </c>
      <c r="H62" s="1">
        <v>473</v>
      </c>
      <c r="I62" s="1">
        <v>178.6994</v>
      </c>
      <c r="J62" s="1">
        <v>178.6994</v>
      </c>
      <c r="K62" s="1"/>
      <c r="L62" s="1"/>
      <c r="M62" s="1"/>
      <c r="N62" s="1"/>
      <c r="O62" s="1"/>
      <c r="P62" s="1"/>
      <c r="R62" s="1">
        <v>894</v>
      </c>
      <c r="S62" s="1">
        <v>337.75319999999999</v>
      </c>
      <c r="T62" s="15">
        <f t="shared" si="0"/>
        <v>1.890063424947146</v>
      </c>
      <c r="U62" s="15">
        <f t="shared" si="1"/>
        <v>1.8644114134083127</v>
      </c>
      <c r="V62" s="16">
        <f t="shared" si="2"/>
        <v>881.8665985421319</v>
      </c>
      <c r="W62" s="16">
        <f t="shared" si="3"/>
        <v>408.8665985421319</v>
      </c>
      <c r="X62" s="16">
        <f t="shared" si="4"/>
        <v>154.46980092921743</v>
      </c>
      <c r="Y62" s="15">
        <f t="shared" si="40"/>
        <v>4.5848355451969969E-2</v>
      </c>
      <c r="Z62" s="15">
        <f t="shared" si="41"/>
        <v>1.1992624151289988E-2</v>
      </c>
      <c r="AA62" s="15">
        <f t="shared" si="42"/>
        <v>1.9115055013239957E-2</v>
      </c>
      <c r="AB62" s="15">
        <f t="shared" si="43"/>
        <v>2.5652011538833303E-2</v>
      </c>
      <c r="AD62" s="21"/>
    </row>
    <row r="63" spans="1:30" x14ac:dyDescent="0.2">
      <c r="A63" s="63"/>
      <c r="B63" s="64" t="s">
        <v>352</v>
      </c>
      <c r="C63" s="65" t="s">
        <v>353</v>
      </c>
      <c r="D63" s="65" t="s">
        <v>38</v>
      </c>
      <c r="E63" s="66">
        <v>0.05</v>
      </c>
      <c r="F63" s="66">
        <v>9.4450000000000006E-2</v>
      </c>
      <c r="G63" s="1">
        <v>360</v>
      </c>
      <c r="H63" s="1">
        <v>360</v>
      </c>
      <c r="I63" s="1">
        <v>34.002000000000002</v>
      </c>
      <c r="J63" s="1">
        <v>34.002000000000002</v>
      </c>
      <c r="K63" s="1"/>
      <c r="L63" s="1"/>
      <c r="M63" s="1"/>
      <c r="N63" s="1"/>
      <c r="O63" s="1"/>
      <c r="P63" s="1"/>
      <c r="R63" s="1">
        <v>474</v>
      </c>
      <c r="S63" s="1">
        <v>44.769300000000001</v>
      </c>
      <c r="T63" s="15">
        <f t="shared" si="0"/>
        <v>1.3166666666666667</v>
      </c>
      <c r="U63" s="15">
        <f t="shared" si="1"/>
        <v>1.2910146551278334</v>
      </c>
      <c r="V63" s="16">
        <f t="shared" si="2"/>
        <v>464.76527584602002</v>
      </c>
      <c r="W63" s="16">
        <f t="shared" si="3"/>
        <v>104.76527584602002</v>
      </c>
      <c r="X63" s="16">
        <f t="shared" si="4"/>
        <v>9.8950803036565915</v>
      </c>
      <c r="Y63" s="15">
        <f t="shared" si="40"/>
        <v>4.5848355451969969E-2</v>
      </c>
      <c r="Z63" s="15">
        <f t="shared" si="41"/>
        <v>1.1992624151289988E-2</v>
      </c>
      <c r="AA63" s="15">
        <f t="shared" si="42"/>
        <v>1.9115055013239957E-2</v>
      </c>
      <c r="AB63" s="15">
        <f t="shared" si="43"/>
        <v>2.5652011538833303E-2</v>
      </c>
      <c r="AD63" s="21"/>
    </row>
    <row r="64" spans="1:30" x14ac:dyDescent="0.2">
      <c r="A64" s="63"/>
      <c r="B64" s="64" t="s">
        <v>354</v>
      </c>
      <c r="C64" s="65" t="s">
        <v>355</v>
      </c>
      <c r="D64" s="65" t="s">
        <v>38</v>
      </c>
      <c r="E64" s="66">
        <v>1</v>
      </c>
      <c r="F64" s="66">
        <v>1.889</v>
      </c>
      <c r="G64" s="1">
        <v>6.47</v>
      </c>
      <c r="H64" s="1">
        <v>6.47</v>
      </c>
      <c r="I64" s="1">
        <v>12.221830000000001</v>
      </c>
      <c r="J64" s="1">
        <v>12.221830000000001</v>
      </c>
      <c r="K64" s="1"/>
      <c r="L64" s="1"/>
      <c r="M64" s="1"/>
      <c r="N64" s="1"/>
      <c r="O64" s="1"/>
      <c r="P64" s="1"/>
      <c r="R64" s="1">
        <v>7.92</v>
      </c>
      <c r="S64" s="1">
        <v>14.96088</v>
      </c>
      <c r="T64" s="15">
        <f t="shared" si="0"/>
        <v>1.2241112828438949</v>
      </c>
      <c r="U64" s="15">
        <f t="shared" si="1"/>
        <v>1.1984592713050617</v>
      </c>
      <c r="V64" s="16">
        <f t="shared" si="2"/>
        <v>7.7540314853437486</v>
      </c>
      <c r="W64" s="16">
        <f t="shared" si="3"/>
        <v>1.2840314853437489</v>
      </c>
      <c r="X64" s="16">
        <f t="shared" si="4"/>
        <v>2.4255354758143417</v>
      </c>
      <c r="Y64" s="15">
        <f t="shared" si="40"/>
        <v>4.5848355451969969E-2</v>
      </c>
      <c r="Z64" s="15">
        <f t="shared" si="41"/>
        <v>1.1992624151289988E-2</v>
      </c>
      <c r="AA64" s="15">
        <f t="shared" si="42"/>
        <v>1.9115055013239957E-2</v>
      </c>
      <c r="AB64" s="15">
        <f t="shared" si="43"/>
        <v>2.5652011538833303E-2</v>
      </c>
      <c r="AD64" s="21"/>
    </row>
    <row r="65" spans="1:30" ht="15" thickBot="1" x14ac:dyDescent="0.25">
      <c r="A65" s="63"/>
      <c r="B65" s="64" t="s">
        <v>356</v>
      </c>
      <c r="C65" s="65" t="s">
        <v>357</v>
      </c>
      <c r="D65" s="65" t="s">
        <v>38</v>
      </c>
      <c r="E65" s="66">
        <v>3.8359999999999998E-2</v>
      </c>
      <c r="F65" s="66">
        <v>7.2462040000000005E-2</v>
      </c>
      <c r="G65" s="1">
        <v>1840</v>
      </c>
      <c r="H65" s="1">
        <v>1840</v>
      </c>
      <c r="I65" s="1">
        <v>133.33015359999999</v>
      </c>
      <c r="J65" s="1">
        <v>133.33015359999999</v>
      </c>
      <c r="K65" s="1"/>
      <c r="L65" s="1"/>
      <c r="M65" s="1"/>
      <c r="N65" s="1"/>
      <c r="O65" s="1"/>
      <c r="P65" s="1"/>
      <c r="R65" s="1">
        <v>2620</v>
      </c>
      <c r="S65" s="1">
        <v>189.85054479999999</v>
      </c>
      <c r="T65" s="15">
        <f t="shared" si="0"/>
        <v>1.423913043478261</v>
      </c>
      <c r="U65" s="15">
        <f t="shared" si="1"/>
        <v>1.3982610319394277</v>
      </c>
      <c r="V65" s="16">
        <f t="shared" si="2"/>
        <v>2572.8002987685472</v>
      </c>
      <c r="W65" s="16">
        <f t="shared" si="3"/>
        <v>732.80029876854724</v>
      </c>
      <c r="X65" s="16">
        <f t="shared" si="4"/>
        <v>53.100204561378426</v>
      </c>
      <c r="Y65" s="15">
        <f t="shared" si="40"/>
        <v>4.5848355451969969E-2</v>
      </c>
      <c r="Z65" s="15">
        <f t="shared" si="41"/>
        <v>1.1992624151289988E-2</v>
      </c>
      <c r="AA65" s="15">
        <f t="shared" si="42"/>
        <v>1.9115055013239957E-2</v>
      </c>
      <c r="AB65" s="15">
        <f t="shared" si="43"/>
        <v>2.5652011538833303E-2</v>
      </c>
      <c r="AD65" s="21"/>
    </row>
    <row r="66" spans="1:30" x14ac:dyDescent="0.2">
      <c r="A66" s="67">
        <v>29</v>
      </c>
      <c r="B66" s="68" t="s">
        <v>358</v>
      </c>
      <c r="C66" s="69" t="s">
        <v>359</v>
      </c>
      <c r="D66" s="69" t="s">
        <v>38</v>
      </c>
      <c r="E66" s="70">
        <v>0</v>
      </c>
      <c r="F66" s="70">
        <v>1.889</v>
      </c>
      <c r="G66" s="71">
        <v>287.52</v>
      </c>
      <c r="H66" s="71">
        <v>109.13</v>
      </c>
      <c r="I66" s="71">
        <v>206.15</v>
      </c>
      <c r="J66" s="71">
        <v>0</v>
      </c>
      <c r="K66" s="71">
        <v>61.540786500000003</v>
      </c>
      <c r="L66" s="71">
        <v>20.063068999999999</v>
      </c>
      <c r="M66" s="71">
        <v>12.769640000000001</v>
      </c>
      <c r="N66" s="71">
        <v>20.800785836999999</v>
      </c>
      <c r="O66" s="71">
        <v>65.649340362090001</v>
      </c>
      <c r="P66" s="72">
        <v>25.3153070378726</v>
      </c>
      <c r="R66" s="71">
        <v>132</v>
      </c>
      <c r="S66" s="71">
        <v>0</v>
      </c>
      <c r="T66" s="15"/>
      <c r="U66" s="15"/>
      <c r="V66" s="16"/>
      <c r="W66" s="16"/>
      <c r="X66" s="16"/>
      <c r="Y66" s="15"/>
      <c r="Z66" s="15"/>
      <c r="AA66" s="15"/>
      <c r="AB66" s="15"/>
      <c r="AD66" s="21"/>
    </row>
    <row r="67" spans="1:30" ht="15" thickBot="1" x14ac:dyDescent="0.25">
      <c r="A67" s="73">
        <v>30</v>
      </c>
      <c r="B67" s="74" t="s">
        <v>364</v>
      </c>
      <c r="C67" s="75" t="s">
        <v>365</v>
      </c>
      <c r="D67" s="75" t="s">
        <v>38</v>
      </c>
      <c r="E67" s="76">
        <v>0</v>
      </c>
      <c r="F67" s="76">
        <v>0.52500000000000002</v>
      </c>
      <c r="G67" s="77">
        <v>287.52</v>
      </c>
      <c r="H67" s="77">
        <v>166.01</v>
      </c>
      <c r="I67" s="77">
        <v>87.16</v>
      </c>
      <c r="J67" s="77">
        <v>37.458539999999999</v>
      </c>
      <c r="K67" s="77">
        <v>15.154755</v>
      </c>
      <c r="L67" s="77">
        <v>0</v>
      </c>
      <c r="M67" s="77">
        <v>0</v>
      </c>
      <c r="N67" s="77">
        <v>5.1223071899999999</v>
      </c>
      <c r="O67" s="77">
        <v>15.827325198300001</v>
      </c>
      <c r="P67" s="78">
        <v>6.1032387343619998</v>
      </c>
      <c r="R67" s="77">
        <v>195.02</v>
      </c>
      <c r="S67" s="77">
        <v>42.291899999999998</v>
      </c>
      <c r="T67" s="15"/>
      <c r="U67" s="15"/>
      <c r="V67" s="16"/>
      <c r="W67" s="16"/>
      <c r="X67" s="16"/>
      <c r="Y67" s="15"/>
      <c r="Z67" s="15"/>
      <c r="AA67" s="15"/>
      <c r="AB67" s="15"/>
      <c r="AD67" s="21"/>
    </row>
    <row r="68" spans="1:30" ht="15" thickBot="1" x14ac:dyDescent="0.25">
      <c r="A68" s="63"/>
      <c r="B68" s="64" t="s">
        <v>366</v>
      </c>
      <c r="C68" s="65" t="s">
        <v>367</v>
      </c>
      <c r="D68" s="65" t="s">
        <v>38</v>
      </c>
      <c r="E68" s="66">
        <v>3.8359999999999998E-2</v>
      </c>
      <c r="F68" s="66">
        <v>2.0139000000000001E-2</v>
      </c>
      <c r="G68" s="1">
        <v>1860</v>
      </c>
      <c r="H68" s="1">
        <v>1860</v>
      </c>
      <c r="I68" s="1">
        <v>37.458539999999999</v>
      </c>
      <c r="J68" s="1">
        <v>37.458539999999999</v>
      </c>
      <c r="K68" s="1"/>
      <c r="L68" s="1"/>
      <c r="M68" s="1"/>
      <c r="N68" s="1"/>
      <c r="O68" s="1"/>
      <c r="P68" s="1"/>
      <c r="R68" s="1">
        <v>2100</v>
      </c>
      <c r="S68" s="1">
        <v>42.291899999999998</v>
      </c>
      <c r="T68" s="15">
        <f t="shared" si="0"/>
        <v>1.1290322580645162</v>
      </c>
      <c r="U68" s="15">
        <f t="shared" si="1"/>
        <v>1.103380246525683</v>
      </c>
      <c r="V68" s="16">
        <f t="shared" si="2"/>
        <v>2052.2872585377704</v>
      </c>
      <c r="W68" s="16">
        <f t="shared" si="3"/>
        <v>192.28725853777041</v>
      </c>
      <c r="X68" s="16">
        <f t="shared" si="4"/>
        <v>3.8724730996921584</v>
      </c>
      <c r="Y68" s="15">
        <f t="shared" si="40"/>
        <v>4.5848355451969969E-2</v>
      </c>
      <c r="Z68" s="15">
        <f t="shared" si="41"/>
        <v>1.1992624151289988E-2</v>
      </c>
      <c r="AA68" s="15">
        <f t="shared" si="42"/>
        <v>1.9115055013239957E-2</v>
      </c>
      <c r="AB68" s="15">
        <f t="shared" si="43"/>
        <v>2.5652011538833303E-2</v>
      </c>
      <c r="AD68" s="21"/>
    </row>
    <row r="69" spans="1:30" x14ac:dyDescent="0.2">
      <c r="A69" s="67">
        <v>31</v>
      </c>
      <c r="B69" s="68" t="s">
        <v>368</v>
      </c>
      <c r="C69" s="69" t="s">
        <v>369</v>
      </c>
      <c r="D69" s="69" t="s">
        <v>38</v>
      </c>
      <c r="E69" s="70">
        <v>0</v>
      </c>
      <c r="F69" s="70">
        <v>0.52500000000000002</v>
      </c>
      <c r="G69" s="71">
        <v>172.51</v>
      </c>
      <c r="H69" s="71">
        <v>50.56</v>
      </c>
      <c r="I69" s="71">
        <v>26.54</v>
      </c>
      <c r="J69" s="71">
        <v>0</v>
      </c>
      <c r="K69" s="71">
        <v>7.9683975</v>
      </c>
      <c r="L69" s="71">
        <v>2.23041</v>
      </c>
      <c r="M69" s="71">
        <v>1.9372499999999999</v>
      </c>
      <c r="N69" s="71">
        <v>2.6933183550000002</v>
      </c>
      <c r="O69" s="71">
        <v>8.4527442373500001</v>
      </c>
      <c r="P69" s="72">
        <v>3.2594968129290001</v>
      </c>
      <c r="R69" s="71">
        <v>61.34</v>
      </c>
      <c r="S69" s="71">
        <v>0</v>
      </c>
      <c r="T69" s="15"/>
      <c r="U69" s="15"/>
      <c r="V69" s="16"/>
      <c r="W69" s="16"/>
      <c r="X69" s="16"/>
      <c r="Y69" s="15"/>
      <c r="Z69" s="15"/>
      <c r="AA69" s="15"/>
      <c r="AB69" s="15"/>
      <c r="AD69" s="21"/>
    </row>
    <row r="70" spans="1:30" ht="15" thickBot="1" x14ac:dyDescent="0.25">
      <c r="A70" s="73">
        <v>32</v>
      </c>
      <c r="B70" s="74" t="s">
        <v>378</v>
      </c>
      <c r="C70" s="75" t="s">
        <v>379</v>
      </c>
      <c r="D70" s="75" t="s">
        <v>139</v>
      </c>
      <c r="E70" s="76">
        <v>0</v>
      </c>
      <c r="F70" s="76">
        <v>1.7000000000000001E-2</v>
      </c>
      <c r="G70" s="77">
        <v>37377.629999999997</v>
      </c>
      <c r="H70" s="77">
        <v>42249.24</v>
      </c>
      <c r="I70" s="77">
        <v>718.24</v>
      </c>
      <c r="J70" s="77">
        <v>516.24129840000001</v>
      </c>
      <c r="K70" s="77">
        <v>73.579478199999997</v>
      </c>
      <c r="L70" s="77">
        <v>0</v>
      </c>
      <c r="M70" s="77">
        <v>0</v>
      </c>
      <c r="N70" s="77">
        <v>24.869863631600001</v>
      </c>
      <c r="O70" s="77">
        <v>64.329852181212004</v>
      </c>
      <c r="P70" s="78">
        <v>24.806493876193699</v>
      </c>
      <c r="R70" s="77">
        <v>62937.27</v>
      </c>
      <c r="S70" s="77">
        <v>825.43442879999998</v>
      </c>
      <c r="T70" s="15"/>
      <c r="U70" s="15"/>
      <c r="V70" s="16"/>
      <c r="W70" s="16"/>
      <c r="X70" s="16"/>
      <c r="Y70" s="15"/>
      <c r="Z70" s="15"/>
      <c r="AA70" s="15"/>
      <c r="AB70" s="15"/>
      <c r="AD70" s="21"/>
    </row>
    <row r="71" spans="1:30" ht="18" x14ac:dyDescent="0.2">
      <c r="A71" s="63"/>
      <c r="B71" s="64" t="s">
        <v>221</v>
      </c>
      <c r="C71" s="65" t="s">
        <v>222</v>
      </c>
      <c r="D71" s="65" t="s">
        <v>139</v>
      </c>
      <c r="E71" s="66">
        <v>0.10299999999999999</v>
      </c>
      <c r="F71" s="66">
        <v>1.751E-3</v>
      </c>
      <c r="G71" s="1">
        <v>30300</v>
      </c>
      <c r="H71" s="1">
        <v>30300</v>
      </c>
      <c r="I71" s="1">
        <v>53.055300000000003</v>
      </c>
      <c r="J71" s="1">
        <v>53.055300000000003</v>
      </c>
      <c r="K71" s="1"/>
      <c r="L71" s="1"/>
      <c r="M71" s="1"/>
      <c r="N71" s="1"/>
      <c r="O71" s="1"/>
      <c r="P71" s="1"/>
      <c r="R71" s="1">
        <v>51100</v>
      </c>
      <c r="S71" s="1">
        <v>89.476100000000002</v>
      </c>
      <c r="T71" s="15">
        <f t="shared" si="0"/>
        <v>1.6864686468646866</v>
      </c>
      <c r="U71" s="15">
        <f t="shared" si="1"/>
        <v>1.6608166353258533</v>
      </c>
      <c r="V71" s="16">
        <f t="shared" si="2"/>
        <v>50322.744050373352</v>
      </c>
      <c r="W71" s="16">
        <f t="shared" si="3"/>
        <v>20022.744050373352</v>
      </c>
      <c r="X71" s="16">
        <f t="shared" si="4"/>
        <v>35.059824832203738</v>
      </c>
      <c r="Y71" s="15">
        <f t="shared" si="40"/>
        <v>4.5848355451969969E-2</v>
      </c>
      <c r="Z71" s="15">
        <f t="shared" si="41"/>
        <v>1.1992624151289988E-2</v>
      </c>
      <c r="AA71" s="15">
        <f t="shared" si="42"/>
        <v>1.9115055013239957E-2</v>
      </c>
      <c r="AB71" s="15">
        <f t="shared" si="43"/>
        <v>2.5652011538833303E-2</v>
      </c>
      <c r="AD71" s="21"/>
    </row>
    <row r="72" spans="1:30" ht="18" x14ac:dyDescent="0.2">
      <c r="A72" s="63"/>
      <c r="B72" s="64" t="s">
        <v>176</v>
      </c>
      <c r="C72" s="65" t="s">
        <v>177</v>
      </c>
      <c r="D72" s="65" t="s">
        <v>139</v>
      </c>
      <c r="E72" s="66">
        <v>0.92700000000000005</v>
      </c>
      <c r="F72" s="66">
        <v>1.5758999999999999E-2</v>
      </c>
      <c r="G72" s="1">
        <v>26600</v>
      </c>
      <c r="H72" s="1">
        <v>26600</v>
      </c>
      <c r="I72" s="1">
        <v>419.18939999999998</v>
      </c>
      <c r="J72" s="1">
        <v>419.18939999999998</v>
      </c>
      <c r="K72" s="1"/>
      <c r="L72" s="1"/>
      <c r="M72" s="1"/>
      <c r="N72" s="1"/>
      <c r="O72" s="1"/>
      <c r="P72" s="1"/>
      <c r="R72" s="1">
        <v>43100</v>
      </c>
      <c r="S72" s="1">
        <v>679.21289999999999</v>
      </c>
      <c r="T72" s="15">
        <f t="shared" si="0"/>
        <v>1.6203007518796992</v>
      </c>
      <c r="U72" s="15">
        <f t="shared" si="1"/>
        <v>1.594648740340866</v>
      </c>
      <c r="V72" s="16">
        <f t="shared" si="2"/>
        <v>42417.656493067036</v>
      </c>
      <c r="W72" s="16">
        <f t="shared" si="3"/>
        <v>15817.656493067036</v>
      </c>
      <c r="X72" s="16">
        <f t="shared" si="4"/>
        <v>249.2704486742434</v>
      </c>
      <c r="Y72" s="15">
        <f t="shared" si="40"/>
        <v>4.5848355451969969E-2</v>
      </c>
      <c r="Z72" s="15">
        <f t="shared" si="41"/>
        <v>1.1992624151289988E-2</v>
      </c>
      <c r="AA72" s="15">
        <f t="shared" si="42"/>
        <v>1.9115055013239957E-2</v>
      </c>
      <c r="AB72" s="15">
        <f t="shared" si="43"/>
        <v>2.5652011538833303E-2</v>
      </c>
      <c r="AD72" s="21"/>
    </row>
    <row r="73" spans="1:30" x14ac:dyDescent="0.2">
      <c r="A73" s="63"/>
      <c r="B73" s="64" t="s">
        <v>180</v>
      </c>
      <c r="C73" s="65" t="s">
        <v>181</v>
      </c>
      <c r="D73" s="65" t="s">
        <v>98</v>
      </c>
      <c r="E73" s="66">
        <v>12.672000000000001</v>
      </c>
      <c r="F73" s="66">
        <v>0.215424</v>
      </c>
      <c r="G73" s="1">
        <v>34.1</v>
      </c>
      <c r="H73" s="1">
        <v>34.1</v>
      </c>
      <c r="I73" s="1">
        <v>7.3459583999999998</v>
      </c>
      <c r="J73" s="1">
        <v>7.3459583999999998</v>
      </c>
      <c r="K73" s="1"/>
      <c r="L73" s="1"/>
      <c r="M73" s="1"/>
      <c r="N73" s="1"/>
      <c r="O73" s="1"/>
      <c r="P73" s="1"/>
      <c r="R73" s="1">
        <v>56.2</v>
      </c>
      <c r="S73" s="1">
        <v>12.106828800000001</v>
      </c>
      <c r="T73" s="15">
        <f t="shared" si="0"/>
        <v>1.6480938416422288</v>
      </c>
      <c r="U73" s="15">
        <f t="shared" si="1"/>
        <v>1.6224418301033956</v>
      </c>
      <c r="V73" s="16">
        <f t="shared" si="2"/>
        <v>55.325266406525792</v>
      </c>
      <c r="W73" s="16">
        <f t="shared" si="3"/>
        <v>21.22526640652579</v>
      </c>
      <c r="X73" s="16">
        <f t="shared" si="4"/>
        <v>4.5724317903594116</v>
      </c>
      <c r="Y73" s="15">
        <f t="shared" si="40"/>
        <v>4.5848355451969969E-2</v>
      </c>
      <c r="Z73" s="15">
        <f t="shared" si="41"/>
        <v>1.1992624151289988E-2</v>
      </c>
      <c r="AA73" s="15">
        <f t="shared" si="42"/>
        <v>1.9115055013239957E-2</v>
      </c>
      <c r="AB73" s="15">
        <f t="shared" si="43"/>
        <v>2.5652011538833303E-2</v>
      </c>
      <c r="AD73" s="21"/>
    </row>
    <row r="74" spans="1:30" ht="18" x14ac:dyDescent="0.2">
      <c r="A74" s="63"/>
      <c r="B74" s="64" t="s">
        <v>182</v>
      </c>
      <c r="C74" s="65" t="s">
        <v>183</v>
      </c>
      <c r="D74" s="65" t="s">
        <v>184</v>
      </c>
      <c r="E74" s="66">
        <v>1.3819999999999999</v>
      </c>
      <c r="F74" s="66">
        <v>2.3494000000000001E-2</v>
      </c>
      <c r="G74" s="1">
        <v>1560</v>
      </c>
      <c r="H74" s="1">
        <v>1560</v>
      </c>
      <c r="I74" s="1">
        <v>36.650640000000003</v>
      </c>
      <c r="J74" s="1">
        <v>36.650640000000003</v>
      </c>
      <c r="K74" s="1"/>
      <c r="L74" s="1"/>
      <c r="M74" s="1"/>
      <c r="N74" s="1"/>
      <c r="O74" s="1"/>
      <c r="P74" s="1"/>
      <c r="R74" s="1">
        <v>1900</v>
      </c>
      <c r="S74" s="1">
        <v>44.638599999999997</v>
      </c>
      <c r="T74" s="15">
        <f t="shared" si="0"/>
        <v>1.2179487179487178</v>
      </c>
      <c r="U74" s="15">
        <f t="shared" si="1"/>
        <v>1.1922967064098846</v>
      </c>
      <c r="V74" s="16">
        <f t="shared" si="2"/>
        <v>1859.98286199942</v>
      </c>
      <c r="W74" s="16">
        <f t="shared" si="3"/>
        <v>299.98286199942004</v>
      </c>
      <c r="X74" s="16">
        <f t="shared" si="4"/>
        <v>7.0477973598143748</v>
      </c>
      <c r="Y74" s="15">
        <f t="shared" si="40"/>
        <v>4.5848355451969969E-2</v>
      </c>
      <c r="Z74" s="15">
        <f t="shared" si="41"/>
        <v>1.1992624151289988E-2</v>
      </c>
      <c r="AA74" s="15">
        <f t="shared" si="42"/>
        <v>1.9115055013239957E-2</v>
      </c>
      <c r="AB74" s="15">
        <f t="shared" si="43"/>
        <v>2.5652011538833303E-2</v>
      </c>
      <c r="AD74" s="21"/>
    </row>
    <row r="75" spans="1:30" ht="15" thickBot="1" x14ac:dyDescent="0.35">
      <c r="A75" s="58"/>
      <c r="B75" s="59" t="s">
        <v>22</v>
      </c>
      <c r="C75" s="60" t="s">
        <v>417</v>
      </c>
      <c r="D75" s="60"/>
      <c r="E75" s="61"/>
      <c r="F75" s="61"/>
      <c r="H75" s="62"/>
      <c r="I75" s="62">
        <v>238769.3</v>
      </c>
      <c r="J75" s="62">
        <v>15525.58144</v>
      </c>
      <c r="K75" s="62">
        <v>506.08848</v>
      </c>
      <c r="L75" s="62">
        <v>0</v>
      </c>
      <c r="M75" s="62">
        <v>0</v>
      </c>
      <c r="N75" s="62">
        <v>171.05790623999999</v>
      </c>
      <c r="O75" s="62">
        <v>915.2503997952</v>
      </c>
      <c r="P75" s="62">
        <v>395.08308924492798</v>
      </c>
      <c r="R75" s="62"/>
      <c r="S75" s="62">
        <v>17056.623360000001</v>
      </c>
      <c r="T75" s="15"/>
      <c r="U75" s="15"/>
      <c r="V75" s="16"/>
      <c r="W75" s="16"/>
      <c r="X75" s="16"/>
      <c r="Y75" s="15"/>
      <c r="Z75" s="15"/>
      <c r="AA75" s="15"/>
      <c r="AB75" s="15"/>
      <c r="AD75" s="21"/>
    </row>
    <row r="76" spans="1:30" ht="15" thickBot="1" x14ac:dyDescent="0.25">
      <c r="A76" s="8">
        <v>33</v>
      </c>
      <c r="B76" s="9" t="s">
        <v>4251</v>
      </c>
      <c r="C76" s="10" t="s">
        <v>4252</v>
      </c>
      <c r="D76" s="10" t="s">
        <v>38</v>
      </c>
      <c r="E76" s="11">
        <v>0</v>
      </c>
      <c r="F76" s="11">
        <v>75.2</v>
      </c>
      <c r="G76" s="12">
        <v>70.5</v>
      </c>
      <c r="H76" s="12">
        <v>39.369999999999997</v>
      </c>
      <c r="I76" s="12">
        <v>2960.62</v>
      </c>
      <c r="J76" s="12">
        <v>1758.8678399999999</v>
      </c>
      <c r="K76" s="12">
        <v>203.94239999999999</v>
      </c>
      <c r="L76" s="12">
        <v>0</v>
      </c>
      <c r="M76" s="12">
        <v>0</v>
      </c>
      <c r="N76" s="12">
        <v>68.9325312</v>
      </c>
      <c r="O76" s="12">
        <v>341.95386777599998</v>
      </c>
      <c r="P76" s="13">
        <v>147.61008625663999</v>
      </c>
      <c r="R76" s="12">
        <v>44.04</v>
      </c>
      <c r="S76" s="12">
        <v>1954.0569599999999</v>
      </c>
      <c r="T76" s="15"/>
      <c r="U76" s="15"/>
      <c r="V76" s="16"/>
      <c r="W76" s="16"/>
      <c r="X76" s="16"/>
      <c r="Y76" s="15"/>
      <c r="Z76" s="15"/>
      <c r="AA76" s="15"/>
      <c r="AB76" s="15"/>
      <c r="AD76" s="21"/>
    </row>
    <row r="77" spans="1:30" x14ac:dyDescent="0.2">
      <c r="A77" s="63"/>
      <c r="B77" s="64" t="s">
        <v>187</v>
      </c>
      <c r="C77" s="65" t="s">
        <v>188</v>
      </c>
      <c r="D77" s="65" t="s">
        <v>92</v>
      </c>
      <c r="E77" s="66">
        <v>6.0000000000000001E-3</v>
      </c>
      <c r="F77" s="66">
        <v>0.45119999999999999</v>
      </c>
      <c r="G77" s="1">
        <v>45.7</v>
      </c>
      <c r="H77" s="1">
        <v>45.7</v>
      </c>
      <c r="I77" s="1">
        <v>20.61984</v>
      </c>
      <c r="J77" s="1">
        <v>20.61984</v>
      </c>
      <c r="K77" s="1"/>
      <c r="L77" s="1"/>
      <c r="M77" s="1"/>
      <c r="N77" s="1"/>
      <c r="O77" s="1"/>
      <c r="P77" s="1"/>
      <c r="R77" s="1">
        <v>52.8</v>
      </c>
      <c r="S77" s="1">
        <v>23.823360000000001</v>
      </c>
      <c r="T77" s="15">
        <f t="shared" si="0"/>
        <v>1.1553610503282274</v>
      </c>
      <c r="U77" s="15">
        <f t="shared" si="1"/>
        <v>1.1297090387893942</v>
      </c>
      <c r="V77" s="16">
        <f t="shared" si="2"/>
        <v>51.627703072675317</v>
      </c>
      <c r="W77" s="16">
        <f t="shared" si="3"/>
        <v>5.9277030726753139</v>
      </c>
      <c r="X77" s="16">
        <f t="shared" si="4"/>
        <v>2.6745796263911017</v>
      </c>
      <c r="Y77" s="15">
        <f t="shared" ref="Y77:Y81" si="44">104.584835545197%-100%</f>
        <v>4.5848355451969969E-2</v>
      </c>
      <c r="Z77" s="15">
        <f t="shared" ref="Z77:Z81" si="45">101.199262415129%-100%</f>
        <v>1.1992624151289988E-2</v>
      </c>
      <c r="AA77" s="15">
        <f t="shared" ref="AA77:AA81" si="46">101.911505501324%-100%</f>
        <v>1.9115055013239957E-2</v>
      </c>
      <c r="AB77" s="15">
        <f t="shared" ref="AB77:AB81" si="47">AVERAGE(Y77:AA77)</f>
        <v>2.5652011538833303E-2</v>
      </c>
      <c r="AD77" s="21"/>
    </row>
    <row r="78" spans="1:30" ht="15" thickBot="1" x14ac:dyDescent="0.25">
      <c r="A78" s="63"/>
      <c r="B78" s="64" t="s">
        <v>4253</v>
      </c>
      <c r="C78" s="65" t="s">
        <v>4254</v>
      </c>
      <c r="D78" s="65" t="s">
        <v>139</v>
      </c>
      <c r="E78" s="66">
        <v>6.9000000000000006E-2</v>
      </c>
      <c r="F78" s="66">
        <v>5.1887999999999996</v>
      </c>
      <c r="G78" s="1">
        <v>335</v>
      </c>
      <c r="H78" s="1">
        <v>335</v>
      </c>
      <c r="I78" s="1">
        <v>1738.248</v>
      </c>
      <c r="J78" s="1">
        <v>1738.248</v>
      </c>
      <c r="K78" s="1"/>
      <c r="L78" s="1"/>
      <c r="M78" s="1"/>
      <c r="N78" s="1"/>
      <c r="O78" s="1"/>
      <c r="P78" s="1"/>
      <c r="R78" s="1">
        <v>372</v>
      </c>
      <c r="S78" s="1">
        <v>1930.2336</v>
      </c>
      <c r="T78" s="15">
        <f t="shared" si="0"/>
        <v>1.1104477611940298</v>
      </c>
      <c r="U78" s="15">
        <f t="shared" si="1"/>
        <v>1.0847957496551965</v>
      </c>
      <c r="V78" s="16">
        <f t="shared" si="2"/>
        <v>363.40657613449082</v>
      </c>
      <c r="W78" s="16">
        <f t="shared" si="3"/>
        <v>28.40657613449082</v>
      </c>
      <c r="X78" s="16">
        <f t="shared" si="4"/>
        <v>147.39604224664595</v>
      </c>
      <c r="Y78" s="15">
        <f t="shared" si="44"/>
        <v>4.5848355451969969E-2</v>
      </c>
      <c r="Z78" s="15">
        <f t="shared" si="45"/>
        <v>1.1992624151289988E-2</v>
      </c>
      <c r="AA78" s="15">
        <f t="shared" si="46"/>
        <v>1.9115055013239957E-2</v>
      </c>
      <c r="AB78" s="15">
        <f t="shared" si="47"/>
        <v>2.5652011538833303E-2</v>
      </c>
      <c r="AD78" s="21"/>
    </row>
    <row r="79" spans="1:30" ht="15" thickBot="1" x14ac:dyDescent="0.25">
      <c r="A79" s="8">
        <v>34</v>
      </c>
      <c r="B79" s="9" t="s">
        <v>3424</v>
      </c>
      <c r="C79" s="10" t="s">
        <v>4255</v>
      </c>
      <c r="D79" s="10" t="s">
        <v>38</v>
      </c>
      <c r="E79" s="11">
        <v>0</v>
      </c>
      <c r="F79" s="11">
        <v>75.2</v>
      </c>
      <c r="G79" s="71">
        <v>506.04</v>
      </c>
      <c r="H79" s="12">
        <v>209.87</v>
      </c>
      <c r="I79" s="12">
        <v>15782.22</v>
      </c>
      <c r="J79" s="12">
        <v>13766.713599999999</v>
      </c>
      <c r="K79" s="12">
        <v>302.14607999999998</v>
      </c>
      <c r="L79" s="12">
        <v>0</v>
      </c>
      <c r="M79" s="12">
        <v>0</v>
      </c>
      <c r="N79" s="12">
        <v>102.12537503999999</v>
      </c>
      <c r="O79" s="12">
        <v>573.29653201919996</v>
      </c>
      <c r="P79" s="13">
        <v>247.47300298828799</v>
      </c>
      <c r="R79" s="12">
        <v>231.26</v>
      </c>
      <c r="S79" s="12">
        <v>15102.5664</v>
      </c>
      <c r="T79" s="15"/>
      <c r="U79" s="15"/>
      <c r="V79" s="16"/>
      <c r="W79" s="16"/>
      <c r="X79" s="16"/>
      <c r="Y79" s="15"/>
      <c r="Z79" s="15"/>
      <c r="AA79" s="15"/>
      <c r="AB79" s="15"/>
      <c r="AD79" s="21"/>
    </row>
    <row r="80" spans="1:30" x14ac:dyDescent="0.2">
      <c r="A80" s="63"/>
      <c r="B80" s="64" t="s">
        <v>187</v>
      </c>
      <c r="C80" s="65" t="s">
        <v>188</v>
      </c>
      <c r="D80" s="65" t="s">
        <v>92</v>
      </c>
      <c r="E80" s="66">
        <v>0.04</v>
      </c>
      <c r="F80" s="66">
        <v>3.008</v>
      </c>
      <c r="G80" s="1">
        <v>45.7</v>
      </c>
      <c r="H80" s="1">
        <v>45.7</v>
      </c>
      <c r="I80" s="1">
        <v>137.46559999999999</v>
      </c>
      <c r="J80" s="1">
        <v>137.46559999999999</v>
      </c>
      <c r="K80" s="1"/>
      <c r="L80" s="1"/>
      <c r="M80" s="1"/>
      <c r="N80" s="1"/>
      <c r="O80" s="1"/>
      <c r="P80" s="1"/>
      <c r="R80" s="1">
        <v>52.8</v>
      </c>
      <c r="S80" s="1">
        <v>158.82239999999999</v>
      </c>
      <c r="T80" s="15">
        <f t="shared" si="0"/>
        <v>1.1553610503282274</v>
      </c>
      <c r="U80" s="15">
        <f t="shared" si="1"/>
        <v>1.1297090387893942</v>
      </c>
      <c r="V80" s="16">
        <f t="shared" si="2"/>
        <v>51.627703072675317</v>
      </c>
      <c r="W80" s="16">
        <f t="shared" si="3"/>
        <v>5.9277030726753139</v>
      </c>
      <c r="X80" s="16">
        <f t="shared" si="4"/>
        <v>17.830530842607345</v>
      </c>
      <c r="Y80" s="15">
        <f t="shared" si="44"/>
        <v>4.5848355451969969E-2</v>
      </c>
      <c r="Z80" s="15">
        <f t="shared" si="45"/>
        <v>1.1992624151289988E-2</v>
      </c>
      <c r="AA80" s="15">
        <f t="shared" si="46"/>
        <v>1.9115055013239957E-2</v>
      </c>
      <c r="AB80" s="15">
        <f t="shared" si="47"/>
        <v>2.5652011538833303E-2</v>
      </c>
      <c r="AD80" s="21"/>
    </row>
    <row r="81" spans="1:30" ht="15" thickBot="1" x14ac:dyDescent="0.25">
      <c r="A81" s="63"/>
      <c r="B81" s="64" t="s">
        <v>420</v>
      </c>
      <c r="C81" s="65" t="s">
        <v>421</v>
      </c>
      <c r="D81" s="65" t="s">
        <v>139</v>
      </c>
      <c r="E81" s="66">
        <v>0.46</v>
      </c>
      <c r="F81" s="66">
        <v>34.591999999999999</v>
      </c>
      <c r="G81" s="1">
        <v>394</v>
      </c>
      <c r="H81" s="1">
        <v>394</v>
      </c>
      <c r="I81" s="1">
        <v>13629.248</v>
      </c>
      <c r="J81" s="1">
        <v>13629.248</v>
      </c>
      <c r="K81" s="1"/>
      <c r="L81" s="1"/>
      <c r="M81" s="1"/>
      <c r="N81" s="1"/>
      <c r="O81" s="1"/>
      <c r="P81" s="1"/>
      <c r="R81" s="1">
        <v>432</v>
      </c>
      <c r="S81" s="1">
        <v>14943.744000000001</v>
      </c>
      <c r="T81" s="15">
        <f t="shared" si="0"/>
        <v>1.0964467005076142</v>
      </c>
      <c r="U81" s="15">
        <f t="shared" si="1"/>
        <v>1.0707946889687809</v>
      </c>
      <c r="V81" s="16">
        <f t="shared" si="2"/>
        <v>421.89310745369971</v>
      </c>
      <c r="W81" s="16">
        <f t="shared" si="3"/>
        <v>27.893107453699713</v>
      </c>
      <c r="X81" s="16">
        <f t="shared" si="4"/>
        <v>964.87837303838046</v>
      </c>
      <c r="Y81" s="15">
        <f t="shared" si="44"/>
        <v>4.5848355451969969E-2</v>
      </c>
      <c r="Z81" s="15">
        <f t="shared" si="45"/>
        <v>1.1992624151289988E-2</v>
      </c>
      <c r="AA81" s="15">
        <f t="shared" si="46"/>
        <v>1.9115055013239957E-2</v>
      </c>
      <c r="AB81" s="15">
        <f t="shared" si="47"/>
        <v>2.5652011538833303E-2</v>
      </c>
      <c r="AD81" s="21"/>
    </row>
    <row r="82" spans="1:30" ht="20" x14ac:dyDescent="0.2">
      <c r="A82" s="67">
        <v>35</v>
      </c>
      <c r="B82" s="68" t="s">
        <v>4256</v>
      </c>
      <c r="C82" s="69" t="s">
        <v>4257</v>
      </c>
      <c r="D82" s="69" t="s">
        <v>38</v>
      </c>
      <c r="E82" s="70">
        <v>0</v>
      </c>
      <c r="F82" s="70">
        <v>75.2</v>
      </c>
      <c r="G82" s="91">
        <v>2000.62</v>
      </c>
      <c r="H82" s="71"/>
      <c r="I82" s="71">
        <v>150446.62</v>
      </c>
      <c r="J82" s="71">
        <v>0</v>
      </c>
      <c r="K82" s="71">
        <v>0</v>
      </c>
      <c r="L82" s="71">
        <v>0</v>
      </c>
      <c r="M82" s="71">
        <v>0</v>
      </c>
      <c r="N82" s="71">
        <v>0</v>
      </c>
      <c r="O82" s="71">
        <v>0</v>
      </c>
      <c r="P82" s="72">
        <v>0</v>
      </c>
      <c r="R82" s="71"/>
      <c r="S82" s="71">
        <v>0</v>
      </c>
      <c r="T82" s="15"/>
      <c r="U82" s="15"/>
      <c r="V82" s="16"/>
      <c r="W82" s="16"/>
      <c r="X82" s="16"/>
      <c r="Y82" s="15"/>
      <c r="Z82" s="15"/>
      <c r="AA82" s="15"/>
      <c r="AB82" s="15"/>
      <c r="AD82" s="21"/>
    </row>
    <row r="83" spans="1:30" ht="15" thickBot="1" x14ac:dyDescent="0.25">
      <c r="A83" s="73">
        <v>36</v>
      </c>
      <c r="B83" s="74" t="s">
        <v>4258</v>
      </c>
      <c r="C83" s="75" t="s">
        <v>4259</v>
      </c>
      <c r="D83" s="75" t="s">
        <v>38</v>
      </c>
      <c r="E83" s="76">
        <v>0</v>
      </c>
      <c r="F83" s="76">
        <v>242</v>
      </c>
      <c r="G83" s="77">
        <v>287.52</v>
      </c>
      <c r="H83" s="77"/>
      <c r="I83" s="77">
        <v>69579.839999999997</v>
      </c>
      <c r="J83" s="77">
        <v>0</v>
      </c>
      <c r="K83" s="77">
        <v>0</v>
      </c>
      <c r="L83" s="77">
        <v>0</v>
      </c>
      <c r="M83" s="77">
        <v>0</v>
      </c>
      <c r="N83" s="77">
        <v>0</v>
      </c>
      <c r="O83" s="77">
        <v>0</v>
      </c>
      <c r="P83" s="78">
        <v>0</v>
      </c>
      <c r="R83" s="77"/>
      <c r="S83" s="77">
        <v>0</v>
      </c>
      <c r="T83" s="15"/>
      <c r="U83" s="15"/>
      <c r="V83" s="16"/>
      <c r="W83" s="16"/>
      <c r="X83" s="16"/>
      <c r="Y83" s="15"/>
      <c r="Z83" s="15"/>
      <c r="AA83" s="15"/>
      <c r="AB83" s="15"/>
      <c r="AD83" s="21"/>
    </row>
    <row r="84" spans="1:30" ht="15" thickBot="1" x14ac:dyDescent="0.35">
      <c r="A84" s="58"/>
      <c r="B84" s="59" t="s">
        <v>26</v>
      </c>
      <c r="C84" s="60" t="s">
        <v>117</v>
      </c>
      <c r="D84" s="60"/>
      <c r="E84" s="61"/>
      <c r="F84" s="61"/>
      <c r="G84" s="62"/>
      <c r="H84" s="62"/>
      <c r="I84" s="62">
        <v>934215.53</v>
      </c>
      <c r="J84" s="62">
        <v>6144.0928000000004</v>
      </c>
      <c r="K84" s="62">
        <v>233.68</v>
      </c>
      <c r="L84" s="62">
        <v>0</v>
      </c>
      <c r="M84" s="62">
        <v>0</v>
      </c>
      <c r="N84" s="62">
        <v>78.983840000000001</v>
      </c>
      <c r="O84" s="62">
        <v>150.07864319999999</v>
      </c>
      <c r="P84" s="62">
        <v>64.783947647999995</v>
      </c>
      <c r="R84" s="62"/>
      <c r="S84" s="62">
        <v>6649.2096000000001</v>
      </c>
      <c r="T84" s="15"/>
      <c r="U84" s="15"/>
      <c r="V84" s="16"/>
      <c r="W84" s="16"/>
      <c r="X84" s="16"/>
      <c r="Y84" s="15"/>
      <c r="Z84" s="15"/>
      <c r="AA84" s="15"/>
      <c r="AB84" s="15"/>
      <c r="AD84" s="21"/>
    </row>
    <row r="85" spans="1:30" ht="20.5" thickBot="1" x14ac:dyDescent="0.25">
      <c r="A85" s="8">
        <v>37</v>
      </c>
      <c r="B85" s="9" t="s">
        <v>4260</v>
      </c>
      <c r="C85" s="10" t="s">
        <v>4261</v>
      </c>
      <c r="D85" s="10" t="s">
        <v>95</v>
      </c>
      <c r="E85" s="11">
        <v>0</v>
      </c>
      <c r="F85" s="11">
        <v>167</v>
      </c>
      <c r="G85" s="12">
        <v>943.07</v>
      </c>
      <c r="H85" s="12"/>
      <c r="I85" s="12">
        <v>157492.69</v>
      </c>
      <c r="J85" s="12">
        <v>0</v>
      </c>
      <c r="K85" s="12">
        <v>0</v>
      </c>
      <c r="L85" s="12">
        <v>0</v>
      </c>
      <c r="M85" s="12">
        <v>0</v>
      </c>
      <c r="N85" s="12">
        <v>0</v>
      </c>
      <c r="O85" s="12">
        <v>0</v>
      </c>
      <c r="P85" s="13">
        <v>0</v>
      </c>
      <c r="R85" s="12"/>
      <c r="S85" s="12">
        <v>0</v>
      </c>
      <c r="T85" s="15"/>
      <c r="U85" s="15"/>
      <c r="V85" s="16"/>
      <c r="W85" s="16"/>
      <c r="X85" s="16"/>
      <c r="Y85" s="15"/>
      <c r="Z85" s="15"/>
      <c r="AA85" s="15"/>
      <c r="AB85" s="15"/>
      <c r="AD85" s="21"/>
    </row>
    <row r="86" spans="1:30" ht="20" x14ac:dyDescent="0.2">
      <c r="A86" s="67">
        <v>38</v>
      </c>
      <c r="B86" s="68" t="s">
        <v>4262</v>
      </c>
      <c r="C86" s="69" t="s">
        <v>4263</v>
      </c>
      <c r="D86" s="69" t="s">
        <v>41</v>
      </c>
      <c r="E86" s="70">
        <v>0</v>
      </c>
      <c r="F86" s="70">
        <v>1</v>
      </c>
      <c r="G86" s="71">
        <v>80172.479999999996</v>
      </c>
      <c r="H86" s="71"/>
      <c r="I86" s="71">
        <v>80172.479999999996</v>
      </c>
      <c r="J86" s="71">
        <v>0</v>
      </c>
      <c r="K86" s="71">
        <v>0</v>
      </c>
      <c r="L86" s="71">
        <v>0</v>
      </c>
      <c r="M86" s="71">
        <v>0</v>
      </c>
      <c r="N86" s="71">
        <v>0</v>
      </c>
      <c r="O86" s="71">
        <v>0</v>
      </c>
      <c r="P86" s="72">
        <v>0</v>
      </c>
      <c r="R86" s="71"/>
      <c r="S86" s="71">
        <v>0</v>
      </c>
      <c r="T86" s="15"/>
      <c r="U86" s="15"/>
      <c r="V86" s="16"/>
      <c r="W86" s="16"/>
      <c r="X86" s="16"/>
      <c r="Y86" s="15"/>
      <c r="Z86" s="15"/>
      <c r="AA86" s="15"/>
      <c r="AB86" s="15"/>
      <c r="AD86" s="21"/>
    </row>
    <row r="87" spans="1:30" ht="18" x14ac:dyDescent="0.2">
      <c r="A87" s="63"/>
      <c r="B87" s="64"/>
      <c r="C87" s="65" t="s">
        <v>4997</v>
      </c>
      <c r="D87" s="65" t="s">
        <v>41</v>
      </c>
      <c r="E87" s="66">
        <v>0.21479000000000001</v>
      </c>
      <c r="F87" s="66">
        <v>1</v>
      </c>
      <c r="G87" s="1">
        <v>55480</v>
      </c>
      <c r="H87" s="1">
        <v>55480</v>
      </c>
      <c r="I87" s="1">
        <v>1044.845955</v>
      </c>
      <c r="J87" s="1">
        <v>1044.845955</v>
      </c>
      <c r="K87" s="1"/>
      <c r="L87" s="1"/>
      <c r="M87" s="1"/>
      <c r="N87" s="1"/>
      <c r="O87" s="1"/>
      <c r="P87" s="1"/>
      <c r="R87" s="1">
        <v>80990</v>
      </c>
      <c r="S87" s="1">
        <v>1378.3074300000001</v>
      </c>
      <c r="T87" s="15">
        <f t="shared" ref="T87" si="48">R87/H87</f>
        <v>1.4598053352559481</v>
      </c>
      <c r="U87" s="15">
        <f t="shared" ref="U87" si="49">T87-AB87</f>
        <v>1.4341533237171149</v>
      </c>
      <c r="V87" s="16">
        <f t="shared" ref="V87" si="50">G87*U87</f>
        <v>79566.826399825528</v>
      </c>
      <c r="W87" s="16">
        <f t="shared" ref="W87" si="51">V87-G87</f>
        <v>24086.826399825528</v>
      </c>
      <c r="X87" s="16">
        <f t="shared" ref="X87" si="52">F87*W87</f>
        <v>24086.826399825528</v>
      </c>
      <c r="Y87" s="15">
        <f t="shared" ref="Y87:Y89" si="53">104.584835545197%-100%</f>
        <v>4.5848355451969969E-2</v>
      </c>
      <c r="Z87" s="15">
        <f t="shared" ref="Z87:Z89" si="54">101.199262415129%-100%</f>
        <v>1.1992624151289988E-2</v>
      </c>
      <c r="AA87" s="15">
        <f t="shared" ref="AA87:AA89" si="55">101.911505501324%-100%</f>
        <v>1.9115055013239957E-2</v>
      </c>
      <c r="AB87" s="15">
        <f t="shared" ref="AB87" si="56">AVERAGE(Y87:AA87)</f>
        <v>2.5652011538833303E-2</v>
      </c>
      <c r="AC87" s="17" t="s">
        <v>5086</v>
      </c>
      <c r="AD87" s="21"/>
    </row>
    <row r="88" spans="1:30" x14ac:dyDescent="0.2">
      <c r="A88" s="87">
        <v>39</v>
      </c>
      <c r="B88" s="88" t="s">
        <v>4264</v>
      </c>
      <c r="C88" s="89" t="s">
        <v>4265</v>
      </c>
      <c r="D88" s="89" t="s">
        <v>41</v>
      </c>
      <c r="E88" s="90">
        <v>0</v>
      </c>
      <c r="F88" s="90">
        <v>1</v>
      </c>
      <c r="G88" s="91">
        <v>110833.63</v>
      </c>
      <c r="H88" s="91"/>
      <c r="I88" s="91">
        <v>110833.63</v>
      </c>
      <c r="J88" s="91">
        <v>0</v>
      </c>
      <c r="K88" s="91">
        <v>0</v>
      </c>
      <c r="L88" s="91">
        <v>0</v>
      </c>
      <c r="M88" s="91">
        <v>0</v>
      </c>
      <c r="N88" s="91">
        <v>0</v>
      </c>
      <c r="O88" s="91">
        <v>0</v>
      </c>
      <c r="P88" s="92">
        <v>0</v>
      </c>
      <c r="R88" s="91"/>
      <c r="S88" s="91">
        <v>0</v>
      </c>
      <c r="T88" s="15"/>
      <c r="U88" s="15"/>
      <c r="V88" s="16"/>
      <c r="W88" s="16"/>
      <c r="X88" s="16"/>
      <c r="Y88" s="15"/>
      <c r="Z88" s="15"/>
      <c r="AA88" s="15"/>
      <c r="AB88" s="15"/>
      <c r="AD88" s="21"/>
    </row>
    <row r="89" spans="1:30" x14ac:dyDescent="0.2">
      <c r="A89" s="63"/>
      <c r="B89" s="64"/>
      <c r="C89" s="65" t="s">
        <v>4998</v>
      </c>
      <c r="D89" s="65" t="s">
        <v>41</v>
      </c>
      <c r="E89" s="66">
        <v>0.21479000000000001</v>
      </c>
      <c r="F89" s="66">
        <v>1</v>
      </c>
      <c r="G89" s="1">
        <v>82140</v>
      </c>
      <c r="H89" s="1">
        <v>82140</v>
      </c>
      <c r="I89" s="1">
        <v>1044.845955</v>
      </c>
      <c r="J89" s="1">
        <v>1044.845955</v>
      </c>
      <c r="K89" s="1"/>
      <c r="L89" s="1"/>
      <c r="M89" s="1"/>
      <c r="N89" s="1"/>
      <c r="O89" s="1"/>
      <c r="P89" s="1"/>
      <c r="R89" s="1">
        <v>119920</v>
      </c>
      <c r="S89" s="1">
        <v>1378.3074300000001</v>
      </c>
      <c r="T89" s="15">
        <f t="shared" ref="T89" si="57">R89/H89</f>
        <v>1.4599464329194058</v>
      </c>
      <c r="U89" s="15">
        <f t="shared" ref="U89" si="58">T89-AB89</f>
        <v>1.4342944213805726</v>
      </c>
      <c r="V89" s="16">
        <f t="shared" ref="V89" si="59">G89*U89</f>
        <v>117812.94377220023</v>
      </c>
      <c r="W89" s="16">
        <f t="shared" ref="W89" si="60">V89-G89</f>
        <v>35672.943772200233</v>
      </c>
      <c r="X89" s="16">
        <f t="shared" ref="X89" si="61">F89*W89</f>
        <v>35672.943772200233</v>
      </c>
      <c r="Y89" s="15">
        <f t="shared" si="53"/>
        <v>4.5848355451969969E-2</v>
      </c>
      <c r="Z89" s="15">
        <f t="shared" si="54"/>
        <v>1.1992624151289988E-2</v>
      </c>
      <c r="AA89" s="15">
        <f t="shared" si="55"/>
        <v>1.9115055013239957E-2</v>
      </c>
      <c r="AB89" s="15">
        <f t="shared" ref="AB89" si="62">AVERAGE(Y89:AA89)</f>
        <v>2.5652011538833303E-2</v>
      </c>
      <c r="AC89" s="17" t="s">
        <v>5086</v>
      </c>
      <c r="AD89" s="21"/>
    </row>
    <row r="90" spans="1:30" x14ac:dyDescent="0.2">
      <c r="A90" s="87">
        <v>40</v>
      </c>
      <c r="B90" s="88" t="s">
        <v>4266</v>
      </c>
      <c r="C90" s="89" t="s">
        <v>4267</v>
      </c>
      <c r="D90" s="89" t="s">
        <v>41</v>
      </c>
      <c r="E90" s="90">
        <v>0</v>
      </c>
      <c r="F90" s="90">
        <v>3</v>
      </c>
      <c r="G90" s="91">
        <v>28027.81</v>
      </c>
      <c r="H90" s="91"/>
      <c r="I90" s="91">
        <v>84083.43</v>
      </c>
      <c r="J90" s="91">
        <v>0</v>
      </c>
      <c r="K90" s="91">
        <v>0</v>
      </c>
      <c r="L90" s="91">
        <v>0</v>
      </c>
      <c r="M90" s="91">
        <v>0</v>
      </c>
      <c r="N90" s="91">
        <v>0</v>
      </c>
      <c r="O90" s="91">
        <v>0</v>
      </c>
      <c r="P90" s="92">
        <v>0</v>
      </c>
      <c r="R90" s="91"/>
      <c r="S90" s="91">
        <v>0</v>
      </c>
      <c r="T90" s="15"/>
      <c r="U90" s="15"/>
      <c r="V90" s="16"/>
      <c r="W90" s="16"/>
      <c r="X90" s="16"/>
      <c r="Y90" s="15"/>
      <c r="Z90" s="15"/>
      <c r="AA90" s="15"/>
      <c r="AB90" s="15"/>
      <c r="AD90" s="21"/>
    </row>
    <row r="91" spans="1:30" ht="20" x14ac:dyDescent="0.2">
      <c r="A91" s="63"/>
      <c r="B91" s="64">
        <v>74920009</v>
      </c>
      <c r="C91" s="65" t="s">
        <v>4764</v>
      </c>
      <c r="D91" s="65" t="s">
        <v>41</v>
      </c>
      <c r="E91" s="66">
        <v>0.21479000000000001</v>
      </c>
      <c r="F91" s="66">
        <v>3</v>
      </c>
      <c r="G91" s="1">
        <v>12400</v>
      </c>
      <c r="H91" s="1">
        <v>12400</v>
      </c>
      <c r="I91" s="1">
        <v>1044.845955</v>
      </c>
      <c r="J91" s="1">
        <v>1044.845955</v>
      </c>
      <c r="K91" s="1"/>
      <c r="L91" s="1"/>
      <c r="M91" s="1"/>
      <c r="N91" s="1"/>
      <c r="O91" s="1"/>
      <c r="P91" s="1"/>
      <c r="R91" s="1">
        <v>14800</v>
      </c>
      <c r="S91" s="1">
        <v>1378.3074300000001</v>
      </c>
      <c r="T91" s="15">
        <f t="shared" ref="T91" si="63">R91/H91</f>
        <v>1.1935483870967742</v>
      </c>
      <c r="U91" s="15">
        <f t="shared" ref="U91" si="64">T91-AB91</f>
        <v>1.167896375557941</v>
      </c>
      <c r="V91" s="16">
        <f t="shared" ref="V91" si="65">G91*U91</f>
        <v>14481.915056918469</v>
      </c>
      <c r="W91" s="16">
        <f t="shared" ref="W91" si="66">V91-G91</f>
        <v>2081.9150569184694</v>
      </c>
      <c r="X91" s="16">
        <f t="shared" ref="X91" si="67">F91*W91</f>
        <v>6245.7451707554083</v>
      </c>
      <c r="Y91" s="15">
        <f t="shared" ref="Y91" si="68">104.584835545197%-100%</f>
        <v>4.5848355451969969E-2</v>
      </c>
      <c r="Z91" s="15">
        <f t="shared" ref="Z91" si="69">101.199262415129%-100%</f>
        <v>1.1992624151289988E-2</v>
      </c>
      <c r="AA91" s="15">
        <f t="shared" ref="AA91" si="70">101.911505501324%-100%</f>
        <v>1.9115055013239957E-2</v>
      </c>
      <c r="AB91" s="15">
        <f t="shared" ref="AB91" si="71">AVERAGE(Y91:AA91)</f>
        <v>2.5652011538833303E-2</v>
      </c>
      <c r="AC91" s="17" t="s">
        <v>4928</v>
      </c>
      <c r="AD91" s="21"/>
    </row>
    <row r="92" spans="1:30" ht="20" x14ac:dyDescent="0.2">
      <c r="A92" s="87">
        <v>41</v>
      </c>
      <c r="B92" s="88" t="s">
        <v>4268</v>
      </c>
      <c r="C92" s="89" t="s">
        <v>4269</v>
      </c>
      <c r="D92" s="89" t="s">
        <v>41</v>
      </c>
      <c r="E92" s="90">
        <v>0</v>
      </c>
      <c r="F92" s="90">
        <v>2</v>
      </c>
      <c r="G92" s="91">
        <v>47383.67</v>
      </c>
      <c r="H92" s="91"/>
      <c r="I92" s="91">
        <v>94767.34</v>
      </c>
      <c r="J92" s="91">
        <v>0</v>
      </c>
      <c r="K92" s="91">
        <v>0</v>
      </c>
      <c r="L92" s="91">
        <v>0</v>
      </c>
      <c r="M92" s="91">
        <v>0</v>
      </c>
      <c r="N92" s="91">
        <v>0</v>
      </c>
      <c r="O92" s="91">
        <v>0</v>
      </c>
      <c r="P92" s="92">
        <v>0</v>
      </c>
      <c r="R92" s="91"/>
      <c r="S92" s="91">
        <v>0</v>
      </c>
      <c r="T92" s="15"/>
      <c r="U92" s="15"/>
      <c r="V92" s="16"/>
      <c r="W92" s="16"/>
      <c r="X92" s="16"/>
      <c r="Y92" s="15"/>
      <c r="Z92" s="15"/>
      <c r="AA92" s="15"/>
      <c r="AB92" s="15"/>
      <c r="AD92" s="21"/>
    </row>
    <row r="93" spans="1:30" ht="18" x14ac:dyDescent="0.2">
      <c r="A93" s="63"/>
      <c r="B93" s="64"/>
      <c r="C93" s="65" t="s">
        <v>4999</v>
      </c>
      <c r="D93" s="65" t="s">
        <v>41</v>
      </c>
      <c r="E93" s="66">
        <v>0.21479000000000001</v>
      </c>
      <c r="F93" s="66">
        <v>2</v>
      </c>
      <c r="G93" s="1">
        <v>26970</v>
      </c>
      <c r="H93" s="1">
        <v>26970</v>
      </c>
      <c r="I93" s="1">
        <v>1044.845955</v>
      </c>
      <c r="J93" s="1">
        <v>1044.845955</v>
      </c>
      <c r="K93" s="1"/>
      <c r="L93" s="1"/>
      <c r="M93" s="1"/>
      <c r="N93" s="1"/>
      <c r="O93" s="1"/>
      <c r="P93" s="1"/>
      <c r="R93" s="1">
        <v>39370</v>
      </c>
      <c r="S93" s="1">
        <v>1378.3074300000001</v>
      </c>
      <c r="T93" s="15">
        <f t="shared" ref="T93" si="72">R93/H93</f>
        <v>1.4597701149425288</v>
      </c>
      <c r="U93" s="15">
        <f t="shared" ref="U93" si="73">T93-AB93</f>
        <v>1.4341181034036956</v>
      </c>
      <c r="V93" s="16">
        <f t="shared" ref="V93" si="74">G93*U93</f>
        <v>38678.165248797668</v>
      </c>
      <c r="W93" s="16">
        <f t="shared" ref="W93" si="75">V93-G93</f>
        <v>11708.165248797668</v>
      </c>
      <c r="X93" s="16">
        <f t="shared" ref="X93" si="76">F93*W93</f>
        <v>23416.330497595336</v>
      </c>
      <c r="Y93" s="15">
        <f t="shared" ref="Y93:Y97" si="77">104.584835545197%-100%</f>
        <v>4.5848355451969969E-2</v>
      </c>
      <c r="Z93" s="15">
        <f t="shared" ref="Z93:Z97" si="78">101.199262415129%-100%</f>
        <v>1.1992624151289988E-2</v>
      </c>
      <c r="AA93" s="15">
        <f t="shared" ref="AA93:AA97" si="79">101.911505501324%-100%</f>
        <v>1.9115055013239957E-2</v>
      </c>
      <c r="AB93" s="15">
        <f t="shared" ref="AB93" si="80">AVERAGE(Y93:AA93)</f>
        <v>2.5652011538833303E-2</v>
      </c>
      <c r="AC93" s="17" t="s">
        <v>5086</v>
      </c>
      <c r="AD93" s="21"/>
    </row>
    <row r="94" spans="1:30" ht="20" x14ac:dyDescent="0.2">
      <c r="A94" s="87">
        <v>42</v>
      </c>
      <c r="B94" s="88" t="s">
        <v>4270</v>
      </c>
      <c r="C94" s="89" t="s">
        <v>4271</v>
      </c>
      <c r="D94" s="89" t="s">
        <v>41</v>
      </c>
      <c r="E94" s="90">
        <v>0</v>
      </c>
      <c r="F94" s="90">
        <v>1</v>
      </c>
      <c r="G94" s="91">
        <v>235996.93</v>
      </c>
      <c r="H94" s="91"/>
      <c r="I94" s="91">
        <v>235996.93</v>
      </c>
      <c r="J94" s="91">
        <v>0</v>
      </c>
      <c r="K94" s="91">
        <v>0</v>
      </c>
      <c r="L94" s="91">
        <v>0</v>
      </c>
      <c r="M94" s="91">
        <v>0</v>
      </c>
      <c r="N94" s="91">
        <v>0</v>
      </c>
      <c r="O94" s="91">
        <v>0</v>
      </c>
      <c r="P94" s="92">
        <v>0</v>
      </c>
      <c r="R94" s="91"/>
      <c r="S94" s="91">
        <v>0</v>
      </c>
      <c r="T94" s="15"/>
      <c r="U94" s="15"/>
      <c r="V94" s="16"/>
      <c r="W94" s="16"/>
      <c r="X94" s="16"/>
      <c r="Y94" s="15"/>
      <c r="Z94" s="15"/>
      <c r="AA94" s="15"/>
      <c r="AB94" s="15"/>
      <c r="AD94" s="21"/>
    </row>
    <row r="95" spans="1:30" x14ac:dyDescent="0.2">
      <c r="A95" s="63"/>
      <c r="B95" s="64"/>
      <c r="C95" s="65" t="s">
        <v>5000</v>
      </c>
      <c r="D95" s="65" t="s">
        <v>41</v>
      </c>
      <c r="E95" s="66">
        <v>0.21479000000000001</v>
      </c>
      <c r="F95" s="66">
        <v>1</v>
      </c>
      <c r="G95" s="1">
        <v>190970</v>
      </c>
      <c r="H95" s="1">
        <v>190970</v>
      </c>
      <c r="I95" s="1">
        <v>1044.845955</v>
      </c>
      <c r="J95" s="1">
        <v>1044.845955</v>
      </c>
      <c r="K95" s="1"/>
      <c r="L95" s="1"/>
      <c r="M95" s="1"/>
      <c r="N95" s="1"/>
      <c r="O95" s="1"/>
      <c r="P95" s="1"/>
      <c r="R95" s="1">
        <v>278820</v>
      </c>
      <c r="S95" s="1">
        <v>1378.3074300000001</v>
      </c>
      <c r="T95" s="15">
        <f t="shared" ref="T95" si="81">R95/H95</f>
        <v>1.4600198984133634</v>
      </c>
      <c r="U95" s="15">
        <f t="shared" ref="U95" si="82">T95-AB95</f>
        <v>1.4343678868745302</v>
      </c>
      <c r="V95" s="16">
        <f t="shared" ref="V95" si="83">G95*U95</f>
        <v>273921.23535642901</v>
      </c>
      <c r="W95" s="16">
        <f t="shared" ref="W95" si="84">V95-G95</f>
        <v>82951.23535642901</v>
      </c>
      <c r="X95" s="16">
        <f t="shared" ref="X95" si="85">F95*W95</f>
        <v>82951.23535642901</v>
      </c>
      <c r="Y95" s="15">
        <f t="shared" si="77"/>
        <v>4.5848355451969969E-2</v>
      </c>
      <c r="Z95" s="15">
        <f t="shared" si="78"/>
        <v>1.1992624151289988E-2</v>
      </c>
      <c r="AA95" s="15">
        <f t="shared" si="79"/>
        <v>1.9115055013239957E-2</v>
      </c>
      <c r="AB95" s="15">
        <f t="shared" ref="AB95" si="86">AVERAGE(Y95:AA95)</f>
        <v>2.5652011538833303E-2</v>
      </c>
      <c r="AC95" s="17" t="s">
        <v>5086</v>
      </c>
      <c r="AD95" s="21"/>
    </row>
    <row r="96" spans="1:30" ht="20" x14ac:dyDescent="0.2">
      <c r="A96" s="87">
        <v>43</v>
      </c>
      <c r="B96" s="88" t="s">
        <v>4272</v>
      </c>
      <c r="C96" s="89" t="s">
        <v>4273</v>
      </c>
      <c r="D96" s="89" t="s">
        <v>41</v>
      </c>
      <c r="E96" s="90">
        <v>0</v>
      </c>
      <c r="F96" s="90">
        <v>1</v>
      </c>
      <c r="G96" s="91">
        <v>49419.32</v>
      </c>
      <c r="H96" s="91"/>
      <c r="I96" s="91">
        <v>49419.32</v>
      </c>
      <c r="J96" s="91">
        <v>0</v>
      </c>
      <c r="K96" s="91">
        <v>0</v>
      </c>
      <c r="L96" s="91">
        <v>0</v>
      </c>
      <c r="M96" s="91">
        <v>0</v>
      </c>
      <c r="N96" s="91">
        <v>0</v>
      </c>
      <c r="O96" s="91">
        <v>0</v>
      </c>
      <c r="P96" s="92">
        <v>0</v>
      </c>
      <c r="R96" s="91"/>
      <c r="S96" s="91">
        <v>0</v>
      </c>
      <c r="T96" s="15"/>
      <c r="U96" s="15"/>
      <c r="V96" s="16"/>
      <c r="W96" s="16"/>
      <c r="X96" s="16"/>
      <c r="Y96" s="15"/>
      <c r="Z96" s="15"/>
      <c r="AA96" s="15"/>
      <c r="AB96" s="15"/>
      <c r="AD96" s="21"/>
    </row>
    <row r="97" spans="1:30" ht="18" x14ac:dyDescent="0.2">
      <c r="A97" s="63"/>
      <c r="B97" s="64"/>
      <c r="C97" s="65" t="s">
        <v>5001</v>
      </c>
      <c r="D97" s="65" t="s">
        <v>41</v>
      </c>
      <c r="E97" s="66">
        <v>0.21479000000000001</v>
      </c>
      <c r="F97" s="66">
        <v>1</v>
      </c>
      <c r="G97" s="1">
        <v>28820</v>
      </c>
      <c r="H97" s="1">
        <v>28820</v>
      </c>
      <c r="I97" s="1">
        <v>1044.845955</v>
      </c>
      <c r="J97" s="1">
        <v>1044.845955</v>
      </c>
      <c r="K97" s="1"/>
      <c r="L97" s="1"/>
      <c r="M97" s="1"/>
      <c r="N97" s="1"/>
      <c r="O97" s="1"/>
      <c r="P97" s="1"/>
      <c r="R97" s="1">
        <v>28860</v>
      </c>
      <c r="S97" s="1">
        <v>1378.3074300000001</v>
      </c>
      <c r="T97" s="15">
        <f t="shared" ref="T97" si="87">R97/H97</f>
        <v>1.0013879250520472</v>
      </c>
      <c r="U97" s="15">
        <f t="shared" ref="U97" si="88">T97-AB97</f>
        <v>0.97573591351321387</v>
      </c>
      <c r="V97" s="16">
        <f t="shared" ref="V97" si="89">G97*U97</f>
        <v>28120.709027450823</v>
      </c>
      <c r="W97" s="16">
        <f t="shared" ref="W97" si="90">V97-G97</f>
        <v>-699.29097254917724</v>
      </c>
      <c r="X97" s="16">
        <f t="shared" ref="X97" si="91">F97*W97</f>
        <v>-699.29097254917724</v>
      </c>
      <c r="Y97" s="15">
        <f t="shared" si="77"/>
        <v>4.5848355451969969E-2</v>
      </c>
      <c r="Z97" s="15">
        <f t="shared" si="78"/>
        <v>1.1992624151289988E-2</v>
      </c>
      <c r="AA97" s="15">
        <f t="shared" si="79"/>
        <v>1.9115055013239957E-2</v>
      </c>
      <c r="AB97" s="15">
        <f t="shared" ref="AB97" si="92">AVERAGE(Y97:AA97)</f>
        <v>2.5652011538833303E-2</v>
      </c>
      <c r="AC97" s="17" t="s">
        <v>5086</v>
      </c>
      <c r="AD97" s="21"/>
    </row>
    <row r="98" spans="1:30" ht="30" x14ac:dyDescent="0.2">
      <c r="A98" s="87">
        <v>44</v>
      </c>
      <c r="B98" s="88" t="s">
        <v>4274</v>
      </c>
      <c r="C98" s="89" t="s">
        <v>4275</v>
      </c>
      <c r="D98" s="89" t="s">
        <v>803</v>
      </c>
      <c r="E98" s="90">
        <v>0</v>
      </c>
      <c r="F98" s="90">
        <v>1</v>
      </c>
      <c r="G98" s="91">
        <v>47153.31</v>
      </c>
      <c r="H98" s="91"/>
      <c r="I98" s="91">
        <v>47153.31</v>
      </c>
      <c r="J98" s="91">
        <v>0</v>
      </c>
      <c r="K98" s="91">
        <v>0</v>
      </c>
      <c r="L98" s="91">
        <v>0</v>
      </c>
      <c r="M98" s="91">
        <v>0</v>
      </c>
      <c r="N98" s="91">
        <v>0</v>
      </c>
      <c r="O98" s="91">
        <v>0</v>
      </c>
      <c r="P98" s="92">
        <v>0</v>
      </c>
      <c r="R98" s="91"/>
      <c r="S98" s="91">
        <v>0</v>
      </c>
      <c r="T98" s="15"/>
      <c r="U98" s="15"/>
      <c r="V98" s="16"/>
      <c r="W98" s="16"/>
      <c r="X98" s="16"/>
      <c r="Y98" s="15"/>
      <c r="Z98" s="15"/>
      <c r="AA98" s="15"/>
      <c r="AB98" s="15"/>
      <c r="AD98" s="21"/>
    </row>
    <row r="99" spans="1:30" ht="20" x14ac:dyDescent="0.2">
      <c r="A99" s="63"/>
      <c r="B99" s="64">
        <v>13011065</v>
      </c>
      <c r="C99" s="65" t="s">
        <v>4765</v>
      </c>
      <c r="D99" s="65" t="s">
        <v>98</v>
      </c>
      <c r="E99" s="66"/>
      <c r="F99" s="66">
        <v>0.40460000000000002</v>
      </c>
      <c r="G99" s="1">
        <v>31400</v>
      </c>
      <c r="H99" s="1">
        <v>31400</v>
      </c>
      <c r="I99" s="1"/>
      <c r="J99" s="1"/>
      <c r="K99" s="1"/>
      <c r="L99" s="1"/>
      <c r="M99" s="1"/>
      <c r="N99" s="1"/>
      <c r="O99" s="1"/>
      <c r="P99" s="1"/>
      <c r="R99" s="1">
        <v>42400</v>
      </c>
      <c r="S99" s="1">
        <v>1378.3074300000001</v>
      </c>
      <c r="T99" s="15">
        <f t="shared" ref="T99:T100" si="93">R99/H99</f>
        <v>1.3503184713375795</v>
      </c>
      <c r="U99" s="15">
        <f t="shared" ref="U99:U100" si="94">T99-AB99</f>
        <v>1.3246664597987463</v>
      </c>
      <c r="V99" s="16">
        <f t="shared" ref="V99:V100" si="95">G99*U99</f>
        <v>41594.526837680634</v>
      </c>
      <c r="W99" s="16">
        <f t="shared" ref="W99:W100" si="96">V99-G99</f>
        <v>10194.526837680634</v>
      </c>
      <c r="X99" s="16">
        <f t="shared" ref="X99:X100" si="97">F99*W99</f>
        <v>4124.7055585255848</v>
      </c>
      <c r="Y99" s="15">
        <f t="shared" ref="Y99:Y100" si="98">104.584835545197%-100%</f>
        <v>4.5848355451969969E-2</v>
      </c>
      <c r="Z99" s="15">
        <f t="shared" ref="Z99:Z100" si="99">101.199262415129%-100%</f>
        <v>1.1992624151289988E-2</v>
      </c>
      <c r="AA99" s="15">
        <f t="shared" ref="AA99:AA100" si="100">101.911505501324%-100%</f>
        <v>1.9115055013239957E-2</v>
      </c>
      <c r="AB99" s="15">
        <f t="shared" ref="AB99:AB100" si="101">AVERAGE(Y99:AA99)</f>
        <v>2.5652011538833303E-2</v>
      </c>
      <c r="AC99" s="17" t="s">
        <v>4929</v>
      </c>
      <c r="AD99" s="21"/>
    </row>
    <row r="100" spans="1:30" ht="20" x14ac:dyDescent="0.2">
      <c r="A100" s="63"/>
      <c r="B100" s="64">
        <v>61198121</v>
      </c>
      <c r="C100" s="65" t="s">
        <v>4766</v>
      </c>
      <c r="D100" s="65" t="s">
        <v>38</v>
      </c>
      <c r="E100" s="66"/>
      <c r="F100" s="66">
        <f>(1.6+4+2.6+1.85)*1</f>
        <v>10.049999999999999</v>
      </c>
      <c r="G100" s="1">
        <v>484</v>
      </c>
      <c r="H100" s="1">
        <v>484</v>
      </c>
      <c r="I100" s="1"/>
      <c r="J100" s="1"/>
      <c r="K100" s="1"/>
      <c r="L100" s="1"/>
      <c r="M100" s="1"/>
      <c r="N100" s="1"/>
      <c r="O100" s="1"/>
      <c r="P100" s="1"/>
      <c r="R100" s="1">
        <v>858</v>
      </c>
      <c r="S100" s="1">
        <v>1378.3074300000001</v>
      </c>
      <c r="T100" s="15">
        <f t="shared" si="93"/>
        <v>1.7727272727272727</v>
      </c>
      <c r="U100" s="15">
        <f t="shared" si="94"/>
        <v>1.7470752611884395</v>
      </c>
      <c r="V100" s="16">
        <f t="shared" si="95"/>
        <v>845.58442641520469</v>
      </c>
      <c r="W100" s="16">
        <f t="shared" si="96"/>
        <v>361.58442641520469</v>
      </c>
      <c r="X100" s="16">
        <f t="shared" si="97"/>
        <v>3633.9234854728065</v>
      </c>
      <c r="Y100" s="15">
        <f t="shared" si="98"/>
        <v>4.5848355451969969E-2</v>
      </c>
      <c r="Z100" s="15">
        <f t="shared" si="99"/>
        <v>1.1992624151289988E-2</v>
      </c>
      <c r="AA100" s="15">
        <f t="shared" si="100"/>
        <v>1.9115055013239957E-2</v>
      </c>
      <c r="AB100" s="15">
        <f t="shared" si="101"/>
        <v>2.5652011538833303E-2</v>
      </c>
      <c r="AC100" s="17" t="s">
        <v>4930</v>
      </c>
      <c r="AD100" s="21"/>
    </row>
    <row r="101" spans="1:30" x14ac:dyDescent="0.2">
      <c r="A101" s="87">
        <v>45</v>
      </c>
      <c r="B101" s="88" t="s">
        <v>4276</v>
      </c>
      <c r="C101" s="89" t="s">
        <v>4277</v>
      </c>
      <c r="D101" s="89" t="s">
        <v>41</v>
      </c>
      <c r="E101" s="90">
        <v>0</v>
      </c>
      <c r="F101" s="90">
        <v>2</v>
      </c>
      <c r="G101" s="91">
        <v>10350.73</v>
      </c>
      <c r="H101" s="91"/>
      <c r="I101" s="91">
        <v>20701.46</v>
      </c>
      <c r="J101" s="91">
        <v>0</v>
      </c>
      <c r="K101" s="91">
        <v>0</v>
      </c>
      <c r="L101" s="91">
        <v>0</v>
      </c>
      <c r="M101" s="91">
        <v>0</v>
      </c>
      <c r="N101" s="91">
        <v>0</v>
      </c>
      <c r="O101" s="91">
        <v>0</v>
      </c>
      <c r="P101" s="92">
        <v>0</v>
      </c>
      <c r="R101" s="91"/>
      <c r="S101" s="91">
        <v>0</v>
      </c>
      <c r="T101" s="15"/>
      <c r="U101" s="15"/>
      <c r="V101" s="16"/>
      <c r="W101" s="16"/>
      <c r="X101" s="16"/>
      <c r="Y101" s="15"/>
      <c r="Z101" s="15"/>
      <c r="AA101" s="15"/>
      <c r="AB101" s="15"/>
      <c r="AD101" s="21"/>
    </row>
    <row r="102" spans="1:30" ht="20" x14ac:dyDescent="0.2">
      <c r="A102" s="87">
        <v>46</v>
      </c>
      <c r="B102" s="88" t="s">
        <v>4278</v>
      </c>
      <c r="C102" s="89" t="s">
        <v>4279</v>
      </c>
      <c r="D102" s="89" t="s">
        <v>41</v>
      </c>
      <c r="E102" s="90">
        <v>0</v>
      </c>
      <c r="F102" s="90">
        <v>2</v>
      </c>
      <c r="G102" s="91">
        <v>9775.69</v>
      </c>
      <c r="H102" s="91"/>
      <c r="I102" s="91">
        <v>19551.38</v>
      </c>
      <c r="J102" s="91">
        <v>0</v>
      </c>
      <c r="K102" s="91">
        <v>0</v>
      </c>
      <c r="L102" s="91">
        <v>0</v>
      </c>
      <c r="M102" s="91">
        <v>0</v>
      </c>
      <c r="N102" s="91">
        <v>0</v>
      </c>
      <c r="O102" s="91">
        <v>0</v>
      </c>
      <c r="P102" s="92">
        <v>0</v>
      </c>
      <c r="R102" s="91"/>
      <c r="S102" s="91">
        <v>0</v>
      </c>
      <c r="T102" s="15"/>
      <c r="U102" s="15"/>
      <c r="V102" s="16"/>
      <c r="W102" s="16"/>
      <c r="X102" s="16"/>
      <c r="Y102" s="15"/>
      <c r="Z102" s="15"/>
      <c r="AA102" s="15"/>
      <c r="AB102" s="15"/>
      <c r="AD102" s="21"/>
    </row>
    <row r="103" spans="1:30" ht="20" x14ac:dyDescent="0.2">
      <c r="A103" s="87">
        <v>47</v>
      </c>
      <c r="B103" s="88" t="s">
        <v>4280</v>
      </c>
      <c r="C103" s="89" t="s">
        <v>4281</v>
      </c>
      <c r="D103" s="89" t="s">
        <v>41</v>
      </c>
      <c r="E103" s="90">
        <v>0</v>
      </c>
      <c r="F103" s="90">
        <v>2</v>
      </c>
      <c r="G103" s="91">
        <v>4715.33</v>
      </c>
      <c r="H103" s="91"/>
      <c r="I103" s="91">
        <v>9430.66</v>
      </c>
      <c r="J103" s="91">
        <v>0</v>
      </c>
      <c r="K103" s="91">
        <v>0</v>
      </c>
      <c r="L103" s="91">
        <v>0</v>
      </c>
      <c r="M103" s="91">
        <v>0</v>
      </c>
      <c r="N103" s="91">
        <v>0</v>
      </c>
      <c r="O103" s="91">
        <v>0</v>
      </c>
      <c r="P103" s="92">
        <v>0</v>
      </c>
      <c r="R103" s="91"/>
      <c r="S103" s="91">
        <v>0</v>
      </c>
      <c r="T103" s="15"/>
      <c r="U103" s="15"/>
      <c r="V103" s="16"/>
      <c r="W103" s="16"/>
      <c r="X103" s="16"/>
      <c r="Y103" s="15"/>
      <c r="Z103" s="15"/>
      <c r="AA103" s="15"/>
      <c r="AB103" s="15"/>
      <c r="AD103" s="21"/>
    </row>
    <row r="104" spans="1:30" x14ac:dyDescent="0.2">
      <c r="A104" s="87">
        <v>48</v>
      </c>
      <c r="B104" s="88" t="s">
        <v>4282</v>
      </c>
      <c r="C104" s="89" t="s">
        <v>4283</v>
      </c>
      <c r="D104" s="89" t="s">
        <v>41</v>
      </c>
      <c r="E104" s="90">
        <v>0</v>
      </c>
      <c r="F104" s="90">
        <v>4</v>
      </c>
      <c r="G104" s="91">
        <v>4485.32</v>
      </c>
      <c r="H104" s="91"/>
      <c r="I104" s="91">
        <v>17941.28</v>
      </c>
      <c r="J104" s="91">
        <v>0</v>
      </c>
      <c r="K104" s="91">
        <v>0</v>
      </c>
      <c r="L104" s="91">
        <v>0</v>
      </c>
      <c r="M104" s="91">
        <v>0</v>
      </c>
      <c r="N104" s="91">
        <v>0</v>
      </c>
      <c r="O104" s="91">
        <v>0</v>
      </c>
      <c r="P104" s="92">
        <v>0</v>
      </c>
      <c r="R104" s="91"/>
      <c r="S104" s="91">
        <v>0</v>
      </c>
      <c r="T104" s="15"/>
      <c r="U104" s="15"/>
      <c r="V104" s="16"/>
      <c r="W104" s="16"/>
      <c r="X104" s="16"/>
      <c r="Y104" s="15"/>
      <c r="Z104" s="15"/>
      <c r="AA104" s="15"/>
      <c r="AB104" s="15"/>
      <c r="AD104" s="21"/>
    </row>
    <row r="105" spans="1:30" ht="15" thickBot="1" x14ac:dyDescent="0.25">
      <c r="A105" s="73">
        <v>49</v>
      </c>
      <c r="B105" s="74" t="s">
        <v>4284</v>
      </c>
      <c r="C105" s="75" t="s">
        <v>4285</v>
      </c>
      <c r="D105" s="75" t="s">
        <v>41</v>
      </c>
      <c r="E105" s="76">
        <v>0</v>
      </c>
      <c r="F105" s="76">
        <v>2</v>
      </c>
      <c r="G105" s="77">
        <v>1437.6</v>
      </c>
      <c r="H105" s="77">
        <v>445.81</v>
      </c>
      <c r="I105" s="77">
        <v>891.62</v>
      </c>
      <c r="J105" s="77">
        <v>364.09280000000001</v>
      </c>
      <c r="K105" s="77">
        <v>233.68</v>
      </c>
      <c r="L105" s="77">
        <v>0</v>
      </c>
      <c r="M105" s="77">
        <v>0</v>
      </c>
      <c r="N105" s="77">
        <v>78.983840000000001</v>
      </c>
      <c r="O105" s="77">
        <v>150.07864319999999</v>
      </c>
      <c r="P105" s="78">
        <v>64.783947647999995</v>
      </c>
      <c r="R105" s="77">
        <v>559.66999999999996</v>
      </c>
      <c r="S105" s="77">
        <v>529.20960000000002</v>
      </c>
      <c r="T105" s="15"/>
      <c r="U105" s="15"/>
      <c r="V105" s="16"/>
      <c r="W105" s="16"/>
      <c r="X105" s="16"/>
      <c r="Y105" s="15"/>
      <c r="Z105" s="15"/>
      <c r="AA105" s="15"/>
      <c r="AB105" s="15"/>
      <c r="AD105" s="21"/>
    </row>
    <row r="106" spans="1:30" x14ac:dyDescent="0.2">
      <c r="A106" s="63"/>
      <c r="B106" s="64" t="s">
        <v>1257</v>
      </c>
      <c r="C106" s="65" t="s">
        <v>1258</v>
      </c>
      <c r="D106" s="65" t="s">
        <v>41</v>
      </c>
      <c r="E106" s="66">
        <v>1.7600000000000001E-2</v>
      </c>
      <c r="F106" s="66">
        <v>3.5200000000000002E-2</v>
      </c>
      <c r="G106" s="1">
        <v>139</v>
      </c>
      <c r="H106" s="1">
        <v>139</v>
      </c>
      <c r="I106" s="1">
        <v>4.8928000000000003</v>
      </c>
      <c r="J106" s="1">
        <v>4.8928000000000003</v>
      </c>
      <c r="K106" s="1"/>
      <c r="L106" s="1"/>
      <c r="M106" s="1"/>
      <c r="N106" s="1"/>
      <c r="O106" s="1"/>
      <c r="P106" s="1"/>
      <c r="R106" s="1">
        <v>148</v>
      </c>
      <c r="S106" s="1">
        <v>5.2096</v>
      </c>
      <c r="T106" s="15">
        <f t="shared" ref="T106:T149" si="102">R106/H106</f>
        <v>1.064748201438849</v>
      </c>
      <c r="U106" s="15">
        <f t="shared" ref="U106:U149" si="103">T106-AB106</f>
        <v>1.0390961899000157</v>
      </c>
      <c r="V106" s="16">
        <f t="shared" ref="V106:V149" si="104">G106*U106</f>
        <v>144.4343703961022</v>
      </c>
      <c r="W106" s="16">
        <f t="shared" ref="W106:W149" si="105">V106-G106</f>
        <v>5.4343703961021959</v>
      </c>
      <c r="X106" s="16">
        <f t="shared" ref="X106:X149" si="106">F106*W106</f>
        <v>0.1912898379427973</v>
      </c>
      <c r="Y106" s="15">
        <f t="shared" ref="Y106:Y108" si="107">104.584835545197%-100%</f>
        <v>4.5848355451969969E-2</v>
      </c>
      <c r="Z106" s="15">
        <f t="shared" ref="Z106:Z108" si="108">101.199262415129%-100%</f>
        <v>1.1992624151289988E-2</v>
      </c>
      <c r="AA106" s="15">
        <f t="shared" ref="AA106:AA108" si="109">101.911505501324%-100%</f>
        <v>1.9115055013239957E-2</v>
      </c>
      <c r="AB106" s="15">
        <f t="shared" ref="AB106:AB108" si="110">AVERAGE(Y106:AA106)</f>
        <v>2.5652011538833303E-2</v>
      </c>
      <c r="AD106" s="21"/>
    </row>
    <row r="107" spans="1:30" x14ac:dyDescent="0.2">
      <c r="A107" s="63"/>
      <c r="B107" s="64" t="s">
        <v>626</v>
      </c>
      <c r="C107" s="65" t="s">
        <v>627</v>
      </c>
      <c r="D107" s="65" t="s">
        <v>41</v>
      </c>
      <c r="E107" s="66">
        <v>4</v>
      </c>
      <c r="F107" s="66">
        <v>8</v>
      </c>
      <c r="G107" s="1">
        <v>44.9</v>
      </c>
      <c r="H107" s="1">
        <v>44.9</v>
      </c>
      <c r="I107" s="1">
        <v>359.2</v>
      </c>
      <c r="J107" s="1">
        <v>359.2</v>
      </c>
      <c r="K107" s="1"/>
      <c r="L107" s="1"/>
      <c r="M107" s="1"/>
      <c r="N107" s="1"/>
      <c r="O107" s="1"/>
      <c r="P107" s="1"/>
      <c r="R107" s="1">
        <v>65.5</v>
      </c>
      <c r="S107" s="1">
        <v>524</v>
      </c>
      <c r="T107" s="15">
        <f t="shared" si="102"/>
        <v>1.4587973273942094</v>
      </c>
      <c r="U107" s="15">
        <f t="shared" si="103"/>
        <v>1.4331453158553762</v>
      </c>
      <c r="V107" s="16">
        <f t="shared" si="104"/>
        <v>64.348224681906387</v>
      </c>
      <c r="W107" s="16">
        <f t="shared" si="105"/>
        <v>19.448224681906389</v>
      </c>
      <c r="X107" s="16">
        <f t="shared" si="106"/>
        <v>155.58579745525111</v>
      </c>
      <c r="Y107" s="15">
        <f t="shared" si="107"/>
        <v>4.5848355451969969E-2</v>
      </c>
      <c r="Z107" s="15">
        <f t="shared" si="108"/>
        <v>1.1992624151289988E-2</v>
      </c>
      <c r="AA107" s="15">
        <f t="shared" si="109"/>
        <v>1.9115055013239957E-2</v>
      </c>
      <c r="AB107" s="15">
        <f t="shared" si="110"/>
        <v>2.5652011538833303E-2</v>
      </c>
      <c r="AD107" s="21"/>
    </row>
    <row r="108" spans="1:30" x14ac:dyDescent="0.2">
      <c r="A108" s="2">
        <v>50</v>
      </c>
      <c r="B108" s="3" t="s">
        <v>4286</v>
      </c>
      <c r="C108" s="4" t="s">
        <v>4287</v>
      </c>
      <c r="D108" s="4" t="s">
        <v>41</v>
      </c>
      <c r="E108" s="5">
        <v>0</v>
      </c>
      <c r="F108" s="5">
        <v>2</v>
      </c>
      <c r="G108" s="6">
        <v>8740.61</v>
      </c>
      <c r="H108" s="6">
        <v>2890</v>
      </c>
      <c r="I108" s="6">
        <v>5780</v>
      </c>
      <c r="J108" s="6">
        <v>5780</v>
      </c>
      <c r="K108" s="6">
        <v>0</v>
      </c>
      <c r="L108" s="6">
        <v>0</v>
      </c>
      <c r="M108" s="6">
        <v>0</v>
      </c>
      <c r="N108" s="6">
        <v>0</v>
      </c>
      <c r="O108" s="6">
        <v>0</v>
      </c>
      <c r="P108" s="6">
        <v>0</v>
      </c>
      <c r="R108" s="6">
        <v>3060</v>
      </c>
      <c r="S108" s="6">
        <v>6120</v>
      </c>
      <c r="T108" s="15">
        <f t="shared" si="102"/>
        <v>1.0588235294117647</v>
      </c>
      <c r="U108" s="15">
        <f t="shared" si="103"/>
        <v>1.0331715178729315</v>
      </c>
      <c r="V108" s="16">
        <f t="shared" si="104"/>
        <v>9030.5493008353242</v>
      </c>
      <c r="W108" s="16">
        <f t="shared" si="105"/>
        <v>289.93930083532359</v>
      </c>
      <c r="X108" s="16">
        <f t="shared" si="106"/>
        <v>579.87860167064719</v>
      </c>
      <c r="Y108" s="15">
        <f t="shared" si="107"/>
        <v>4.5848355451969969E-2</v>
      </c>
      <c r="Z108" s="15">
        <f t="shared" si="108"/>
        <v>1.1992624151289988E-2</v>
      </c>
      <c r="AA108" s="15">
        <f t="shared" si="109"/>
        <v>1.9115055013239957E-2</v>
      </c>
      <c r="AB108" s="15">
        <f t="shared" si="110"/>
        <v>2.5652011538833303E-2</v>
      </c>
      <c r="AD108" s="21"/>
    </row>
    <row r="109" spans="1:30" ht="15" thickBot="1" x14ac:dyDescent="0.35">
      <c r="A109" s="58"/>
      <c r="B109" s="59" t="s">
        <v>135</v>
      </c>
      <c r="C109" s="60" t="s">
        <v>136</v>
      </c>
      <c r="D109" s="60"/>
      <c r="E109" s="61"/>
      <c r="F109" s="61"/>
      <c r="H109" s="62"/>
      <c r="I109" s="62">
        <v>18493.75</v>
      </c>
      <c r="J109" s="62">
        <v>11960</v>
      </c>
      <c r="K109" s="62">
        <v>1707.7900775000001</v>
      </c>
      <c r="L109" s="62">
        <v>906.07128624999996</v>
      </c>
      <c r="M109" s="62">
        <v>0</v>
      </c>
      <c r="N109" s="62">
        <v>577.23304619500004</v>
      </c>
      <c r="O109" s="62">
        <v>2080.7373741316501</v>
      </c>
      <c r="P109" s="62">
        <v>802.36153479673101</v>
      </c>
      <c r="R109" s="62"/>
      <c r="S109" s="62">
        <v>12707.5</v>
      </c>
      <c r="T109" s="15"/>
      <c r="U109" s="15"/>
      <c r="V109" s="16"/>
      <c r="W109" s="16"/>
      <c r="X109" s="16"/>
      <c r="Y109" s="15"/>
      <c r="Z109" s="15"/>
      <c r="AA109" s="15"/>
      <c r="AB109" s="15"/>
      <c r="AD109" s="21"/>
    </row>
    <row r="110" spans="1:30" ht="20" x14ac:dyDescent="0.2">
      <c r="A110" s="67">
        <v>51</v>
      </c>
      <c r="B110" s="68" t="s">
        <v>137</v>
      </c>
      <c r="C110" s="69" t="s">
        <v>138</v>
      </c>
      <c r="D110" s="69" t="s">
        <v>139</v>
      </c>
      <c r="E110" s="70">
        <v>0</v>
      </c>
      <c r="F110" s="70">
        <v>7.4749999999999996</v>
      </c>
      <c r="G110" s="71">
        <v>447.96</v>
      </c>
      <c r="H110" s="71">
        <v>505.29</v>
      </c>
      <c r="I110" s="71">
        <v>3777.04</v>
      </c>
      <c r="J110" s="71">
        <v>0</v>
      </c>
      <c r="K110" s="71">
        <v>1474.854875</v>
      </c>
      <c r="L110" s="71">
        <v>136.94200000000001</v>
      </c>
      <c r="M110" s="71">
        <v>0</v>
      </c>
      <c r="N110" s="71">
        <v>498.50094775000002</v>
      </c>
      <c r="O110" s="71">
        <v>1202.8697589675</v>
      </c>
      <c r="P110" s="72">
        <v>463.84346144045003</v>
      </c>
      <c r="R110" s="71">
        <v>605.09</v>
      </c>
      <c r="S110" s="71">
        <v>0</v>
      </c>
      <c r="T110" s="15"/>
      <c r="U110" s="15"/>
      <c r="V110" s="16"/>
      <c r="W110" s="16"/>
      <c r="X110" s="16"/>
      <c r="Y110" s="15"/>
      <c r="Z110" s="15"/>
      <c r="AA110" s="15"/>
      <c r="AB110" s="15"/>
      <c r="AD110" s="21"/>
    </row>
    <row r="111" spans="1:30" ht="20" x14ac:dyDescent="0.2">
      <c r="A111" s="87">
        <v>52</v>
      </c>
      <c r="B111" s="88" t="s">
        <v>140</v>
      </c>
      <c r="C111" s="89" t="s">
        <v>141</v>
      </c>
      <c r="D111" s="89" t="s">
        <v>139</v>
      </c>
      <c r="E111" s="90">
        <v>0</v>
      </c>
      <c r="F111" s="90">
        <v>7.4749999999999996</v>
      </c>
      <c r="G111" s="91">
        <v>314.55</v>
      </c>
      <c r="H111" s="91">
        <v>228.79</v>
      </c>
      <c r="I111" s="91">
        <v>1710.21</v>
      </c>
      <c r="J111" s="91">
        <v>0</v>
      </c>
      <c r="K111" s="91">
        <v>139.3153125</v>
      </c>
      <c r="L111" s="91">
        <v>769.12928624999995</v>
      </c>
      <c r="M111" s="91">
        <v>0</v>
      </c>
      <c r="N111" s="91">
        <v>47.088575624999997</v>
      </c>
      <c r="O111" s="91">
        <v>544.65390939375004</v>
      </c>
      <c r="P111" s="92">
        <v>210.02619172762499</v>
      </c>
      <c r="R111" s="91">
        <v>286.02</v>
      </c>
      <c r="S111" s="91">
        <v>0</v>
      </c>
      <c r="T111" s="15"/>
      <c r="U111" s="15"/>
      <c r="V111" s="16"/>
      <c r="W111" s="16"/>
      <c r="X111" s="16"/>
      <c r="Y111" s="15"/>
      <c r="Z111" s="15"/>
      <c r="AA111" s="15"/>
      <c r="AB111" s="15"/>
      <c r="AD111" s="21"/>
    </row>
    <row r="112" spans="1:30" ht="20.5" thickBot="1" x14ac:dyDescent="0.25">
      <c r="A112" s="73">
        <v>53</v>
      </c>
      <c r="B112" s="74" t="s">
        <v>142</v>
      </c>
      <c r="C112" s="75" t="s">
        <v>143</v>
      </c>
      <c r="D112" s="75" t="s">
        <v>139</v>
      </c>
      <c r="E112" s="76">
        <v>0</v>
      </c>
      <c r="F112" s="76">
        <v>104.65</v>
      </c>
      <c r="G112" s="77">
        <v>47.84</v>
      </c>
      <c r="H112" s="77">
        <v>10</v>
      </c>
      <c r="I112" s="77">
        <v>1046.5</v>
      </c>
      <c r="J112" s="77">
        <v>0</v>
      </c>
      <c r="K112" s="77">
        <v>93.619889999999998</v>
      </c>
      <c r="L112" s="77">
        <v>0</v>
      </c>
      <c r="M112" s="77">
        <v>0</v>
      </c>
      <c r="N112" s="77">
        <v>31.643522820000001</v>
      </c>
      <c r="O112" s="77">
        <v>333.2137057704</v>
      </c>
      <c r="P112" s="78">
        <v>128.49188162865599</v>
      </c>
      <c r="R112" s="77">
        <v>12.53</v>
      </c>
      <c r="S112" s="77">
        <v>0</v>
      </c>
      <c r="T112" s="15"/>
      <c r="U112" s="15"/>
      <c r="V112" s="16"/>
      <c r="W112" s="16"/>
      <c r="X112" s="16"/>
      <c r="Y112" s="15"/>
      <c r="Z112" s="15"/>
      <c r="AA112" s="15"/>
      <c r="AB112" s="15"/>
      <c r="AD112" s="21"/>
    </row>
    <row r="113" spans="1:30" ht="20.5" thickBot="1" x14ac:dyDescent="0.25">
      <c r="A113" s="8">
        <v>54</v>
      </c>
      <c r="B113" s="9" t="s">
        <v>4288</v>
      </c>
      <c r="C113" s="10" t="s">
        <v>4289</v>
      </c>
      <c r="D113" s="10" t="s">
        <v>139</v>
      </c>
      <c r="E113" s="11">
        <v>0</v>
      </c>
      <c r="F113" s="11">
        <v>7.4749999999999996</v>
      </c>
      <c r="G113" s="12">
        <v>276.82</v>
      </c>
      <c r="H113" s="12">
        <v>1600</v>
      </c>
      <c r="I113" s="12">
        <v>11960</v>
      </c>
      <c r="J113" s="12">
        <v>11960</v>
      </c>
      <c r="K113" s="12">
        <v>0</v>
      </c>
      <c r="L113" s="12">
        <v>0</v>
      </c>
      <c r="M113" s="12">
        <v>0</v>
      </c>
      <c r="N113" s="12">
        <v>0</v>
      </c>
      <c r="O113" s="12">
        <v>0</v>
      </c>
      <c r="P113" s="13">
        <v>0</v>
      </c>
      <c r="R113" s="12">
        <v>1700</v>
      </c>
      <c r="S113" s="12">
        <v>12707.5</v>
      </c>
      <c r="T113" s="15"/>
      <c r="U113" s="15"/>
      <c r="V113" s="16"/>
      <c r="W113" s="16"/>
      <c r="X113" s="16"/>
      <c r="Y113" s="15"/>
      <c r="Z113" s="15"/>
      <c r="AA113" s="15"/>
      <c r="AB113" s="15"/>
      <c r="AD113" s="21"/>
    </row>
    <row r="114" spans="1:30" ht="18" x14ac:dyDescent="0.2">
      <c r="A114" s="63"/>
      <c r="B114" s="64" t="s">
        <v>4290</v>
      </c>
      <c r="C114" s="65" t="s">
        <v>4291</v>
      </c>
      <c r="D114" s="65" t="s">
        <v>139</v>
      </c>
      <c r="E114" s="66">
        <v>1</v>
      </c>
      <c r="F114" s="66">
        <v>7.4749999999999996</v>
      </c>
      <c r="G114" s="1">
        <v>1600</v>
      </c>
      <c r="H114" s="1">
        <v>1600</v>
      </c>
      <c r="I114" s="1">
        <v>11960</v>
      </c>
      <c r="J114" s="1">
        <v>11960</v>
      </c>
      <c r="K114" s="1"/>
      <c r="L114" s="1"/>
      <c r="M114" s="1"/>
      <c r="N114" s="1"/>
      <c r="O114" s="1"/>
      <c r="P114" s="1"/>
      <c r="R114" s="1">
        <v>1700</v>
      </c>
      <c r="S114" s="1">
        <v>12707.5</v>
      </c>
      <c r="T114" s="15">
        <f t="shared" si="102"/>
        <v>1.0625</v>
      </c>
      <c r="U114" s="15">
        <f t="shared" si="103"/>
        <v>1.0368479884611668</v>
      </c>
      <c r="V114" s="16">
        <f t="shared" si="104"/>
        <v>1658.9567815378668</v>
      </c>
      <c r="W114" s="16">
        <f t="shared" si="105"/>
        <v>58.956781537866846</v>
      </c>
      <c r="X114" s="16">
        <f t="shared" si="106"/>
        <v>440.70194199555465</v>
      </c>
      <c r="Y114" s="15">
        <f>104.584835545197%-100%</f>
        <v>4.5848355451969969E-2</v>
      </c>
      <c r="Z114" s="15">
        <f>101.199262415129%-100%</f>
        <v>1.1992624151289988E-2</v>
      </c>
      <c r="AA114" s="15">
        <f>101.911505501324%-100%</f>
        <v>1.9115055013239957E-2</v>
      </c>
      <c r="AB114" s="15">
        <f>AVERAGE(Y114:AA114)</f>
        <v>2.5652011538833303E-2</v>
      </c>
      <c r="AD114" s="21"/>
    </row>
    <row r="115" spans="1:30" ht="15" thickBot="1" x14ac:dyDescent="0.35">
      <c r="A115" s="58"/>
      <c r="B115" s="59" t="s">
        <v>661</v>
      </c>
      <c r="C115" s="60" t="s">
        <v>662</v>
      </c>
      <c r="D115" s="60"/>
      <c r="E115" s="61"/>
      <c r="F115" s="61"/>
      <c r="H115" s="62"/>
      <c r="I115" s="62">
        <v>20061.88</v>
      </c>
      <c r="J115" s="62">
        <v>0</v>
      </c>
      <c r="K115" s="62">
        <v>8886.9019200000002</v>
      </c>
      <c r="L115" s="62">
        <v>0</v>
      </c>
      <c r="M115" s="62">
        <v>0</v>
      </c>
      <c r="N115" s="62">
        <v>3003.7728489599999</v>
      </c>
      <c r="O115" s="62">
        <v>5707.5238891008003</v>
      </c>
      <c r="P115" s="62">
        <v>2463.7478121285098</v>
      </c>
      <c r="R115" s="62"/>
      <c r="S115" s="62">
        <v>0</v>
      </c>
      <c r="T115" s="15"/>
      <c r="U115" s="15"/>
      <c r="V115" s="16"/>
      <c r="W115" s="16"/>
      <c r="X115" s="16"/>
      <c r="Y115" s="15"/>
      <c r="Z115" s="15"/>
      <c r="AA115" s="15"/>
      <c r="AB115" s="15"/>
      <c r="AD115" s="21"/>
    </row>
    <row r="116" spans="1:30" ht="15" thickBot="1" x14ac:dyDescent="0.25">
      <c r="A116" s="8">
        <v>55</v>
      </c>
      <c r="B116" s="9" t="s">
        <v>4292</v>
      </c>
      <c r="C116" s="10" t="s">
        <v>4293</v>
      </c>
      <c r="D116" s="10" t="s">
        <v>139</v>
      </c>
      <c r="E116" s="11">
        <v>0</v>
      </c>
      <c r="F116" s="11">
        <v>104.288</v>
      </c>
      <c r="G116" s="12">
        <v>308.57</v>
      </c>
      <c r="H116" s="12">
        <v>192.37</v>
      </c>
      <c r="I116" s="12">
        <v>20061.88</v>
      </c>
      <c r="J116" s="12">
        <v>0</v>
      </c>
      <c r="K116" s="12">
        <v>8886.9019200000002</v>
      </c>
      <c r="L116" s="12">
        <v>0</v>
      </c>
      <c r="M116" s="12">
        <v>0</v>
      </c>
      <c r="N116" s="12">
        <v>3003.7728489599999</v>
      </c>
      <c r="O116" s="12">
        <v>5707.5238891008003</v>
      </c>
      <c r="P116" s="13">
        <v>2463.7478121285098</v>
      </c>
      <c r="R116" s="12">
        <v>216.72</v>
      </c>
      <c r="S116" s="12">
        <v>0</v>
      </c>
      <c r="T116" s="15"/>
      <c r="U116" s="15"/>
      <c r="V116" s="16"/>
      <c r="W116" s="16"/>
      <c r="X116" s="16"/>
      <c r="Y116" s="15"/>
      <c r="Z116" s="15"/>
      <c r="AA116" s="15"/>
      <c r="AB116" s="15"/>
      <c r="AD116" s="21"/>
    </row>
    <row r="117" spans="1:30" x14ac:dyDescent="0.3">
      <c r="A117" s="53"/>
      <c r="B117" s="54" t="s">
        <v>665</v>
      </c>
      <c r="C117" s="55" t="s">
        <v>666</v>
      </c>
      <c r="D117" s="55"/>
      <c r="E117" s="56"/>
      <c r="F117" s="56"/>
      <c r="G117" s="57"/>
      <c r="H117" s="57"/>
      <c r="I117" s="57">
        <v>84669.33</v>
      </c>
      <c r="J117" s="57">
        <v>10987.58933088</v>
      </c>
      <c r="K117" s="57">
        <v>26263.049761800001</v>
      </c>
      <c r="L117" s="57">
        <v>0</v>
      </c>
      <c r="M117" s="57">
        <v>0</v>
      </c>
      <c r="N117" s="57">
        <v>8876.9108194883993</v>
      </c>
      <c r="O117" s="57">
        <v>28825.332001024501</v>
      </c>
      <c r="P117" s="57">
        <v>8956.9446266598006</v>
      </c>
      <c r="R117" s="57"/>
      <c r="S117" s="57">
        <v>12101.66462757</v>
      </c>
      <c r="T117" s="15"/>
      <c r="U117" s="15"/>
      <c r="V117" s="16"/>
      <c r="W117" s="16"/>
      <c r="X117" s="16"/>
      <c r="Y117" s="15"/>
      <c r="Z117" s="15"/>
      <c r="AA117" s="15"/>
      <c r="AB117" s="15"/>
      <c r="AD117" s="21"/>
    </row>
    <row r="118" spans="1:30" ht="15" thickBot="1" x14ac:dyDescent="0.35">
      <c r="A118" s="58"/>
      <c r="B118" s="59" t="s">
        <v>667</v>
      </c>
      <c r="C118" s="60" t="s">
        <v>668</v>
      </c>
      <c r="D118" s="60"/>
      <c r="E118" s="61"/>
      <c r="F118" s="61"/>
      <c r="G118" s="62"/>
      <c r="H118" s="62"/>
      <c r="I118" s="62">
        <v>406.19</v>
      </c>
      <c r="J118" s="62">
        <v>9.6053175</v>
      </c>
      <c r="K118" s="62">
        <v>42.180390000000003</v>
      </c>
      <c r="L118" s="62">
        <v>0</v>
      </c>
      <c r="M118" s="62">
        <v>0</v>
      </c>
      <c r="N118" s="62">
        <v>14.25697182</v>
      </c>
      <c r="O118" s="62">
        <v>46.278636692399999</v>
      </c>
      <c r="P118" s="62">
        <v>14.380239791736001</v>
      </c>
      <c r="R118" s="62"/>
      <c r="S118" s="62">
        <v>10.823684999999999</v>
      </c>
      <c r="T118" s="15"/>
      <c r="U118" s="15"/>
      <c r="V118" s="16"/>
      <c r="W118" s="16"/>
      <c r="X118" s="16"/>
      <c r="Y118" s="15"/>
      <c r="Z118" s="15"/>
      <c r="AA118" s="15"/>
      <c r="AB118" s="15"/>
      <c r="AD118" s="21"/>
    </row>
    <row r="119" spans="1:30" ht="20.5" thickBot="1" x14ac:dyDescent="0.25">
      <c r="A119" s="8">
        <v>56</v>
      </c>
      <c r="B119" s="9" t="s">
        <v>669</v>
      </c>
      <c r="C119" s="10" t="s">
        <v>670</v>
      </c>
      <c r="D119" s="10" t="s">
        <v>38</v>
      </c>
      <c r="E119" s="11">
        <v>0</v>
      </c>
      <c r="F119" s="11">
        <v>1.1499999999999999</v>
      </c>
      <c r="G119" s="12">
        <v>18.399999999999999</v>
      </c>
      <c r="H119" s="12">
        <v>9.93</v>
      </c>
      <c r="I119" s="12">
        <v>11.42</v>
      </c>
      <c r="J119" s="12">
        <v>0</v>
      </c>
      <c r="K119" s="12">
        <v>4.1151600000000004</v>
      </c>
      <c r="L119" s="12">
        <v>0</v>
      </c>
      <c r="M119" s="12">
        <v>0</v>
      </c>
      <c r="N119" s="12">
        <v>1.39092408</v>
      </c>
      <c r="O119" s="12">
        <v>4.5149889455999999</v>
      </c>
      <c r="P119" s="13">
        <v>1.4029502235839999</v>
      </c>
      <c r="R119" s="12">
        <v>11.19</v>
      </c>
      <c r="S119" s="12">
        <v>0</v>
      </c>
      <c r="T119" s="15"/>
      <c r="U119" s="15"/>
      <c r="V119" s="16"/>
      <c r="W119" s="16"/>
      <c r="X119" s="16"/>
      <c r="Y119" s="15"/>
      <c r="Z119" s="15"/>
      <c r="AA119" s="15"/>
      <c r="AB119" s="15"/>
      <c r="AD119" s="21"/>
    </row>
    <row r="120" spans="1:30" ht="15" thickBot="1" x14ac:dyDescent="0.25">
      <c r="A120" s="2">
        <v>57</v>
      </c>
      <c r="B120" s="3" t="s">
        <v>671</v>
      </c>
      <c r="C120" s="4" t="s">
        <v>672</v>
      </c>
      <c r="D120" s="4" t="s">
        <v>139</v>
      </c>
      <c r="E120" s="5">
        <v>0</v>
      </c>
      <c r="F120" s="5">
        <v>1E-3</v>
      </c>
      <c r="G120" s="6">
        <v>56123.94</v>
      </c>
      <c r="H120" s="6">
        <v>49400</v>
      </c>
      <c r="I120" s="6">
        <v>49.4</v>
      </c>
      <c r="J120" s="6">
        <v>0</v>
      </c>
      <c r="K120" s="6">
        <v>0</v>
      </c>
      <c r="L120" s="6">
        <v>0</v>
      </c>
      <c r="M120" s="6">
        <v>0</v>
      </c>
      <c r="N120" s="6">
        <v>0</v>
      </c>
      <c r="O120" s="6">
        <v>0</v>
      </c>
      <c r="P120" s="6">
        <v>0</v>
      </c>
      <c r="R120" s="6">
        <v>51800</v>
      </c>
      <c r="S120" s="6">
        <v>0</v>
      </c>
      <c r="T120" s="15">
        <f t="shared" si="102"/>
        <v>1.048582995951417</v>
      </c>
      <c r="U120" s="15">
        <f t="shared" si="103"/>
        <v>1.0229309844125838</v>
      </c>
      <c r="V120" s="16">
        <f t="shared" si="104"/>
        <v>57410.917193312787</v>
      </c>
      <c r="W120" s="16">
        <f t="shared" si="105"/>
        <v>1286.9771933127849</v>
      </c>
      <c r="X120" s="16">
        <f t="shared" si="106"/>
        <v>1.2869771933127849</v>
      </c>
      <c r="Y120" s="15">
        <f t="shared" ref="Y120:Y124" si="111">104.584835545197%-100%</f>
        <v>4.5848355451969969E-2</v>
      </c>
      <c r="Z120" s="15">
        <f t="shared" ref="Z120:Z124" si="112">101.199262415129%-100%</f>
        <v>1.1992624151289988E-2</v>
      </c>
      <c r="AA120" s="15">
        <f t="shared" ref="AA120:AA124" si="113">101.911505501324%-100%</f>
        <v>1.9115055013239957E-2</v>
      </c>
      <c r="AB120" s="15">
        <f t="shared" ref="AB120:AB124" si="114">AVERAGE(Y120:AA120)</f>
        <v>2.5652011538833303E-2</v>
      </c>
      <c r="AD120" s="21"/>
    </row>
    <row r="121" spans="1:30" ht="20.5" thickBot="1" x14ac:dyDescent="0.25">
      <c r="A121" s="8">
        <v>58</v>
      </c>
      <c r="B121" s="9" t="s">
        <v>675</v>
      </c>
      <c r="C121" s="10" t="s">
        <v>676</v>
      </c>
      <c r="D121" s="10" t="s">
        <v>38</v>
      </c>
      <c r="E121" s="11">
        <v>0</v>
      </c>
      <c r="F121" s="11">
        <v>1.1499999999999999</v>
      </c>
      <c r="G121" s="12">
        <v>123.06</v>
      </c>
      <c r="H121" s="12">
        <v>100.24</v>
      </c>
      <c r="I121" s="12">
        <v>115.28</v>
      </c>
      <c r="J121" s="12">
        <v>9.6053175</v>
      </c>
      <c r="K121" s="12">
        <v>38.06523</v>
      </c>
      <c r="L121" s="12">
        <v>0</v>
      </c>
      <c r="M121" s="12">
        <v>0</v>
      </c>
      <c r="N121" s="12">
        <v>12.866047740000001</v>
      </c>
      <c r="O121" s="12">
        <v>41.763647746799997</v>
      </c>
      <c r="P121" s="13">
        <v>12.977289568152001</v>
      </c>
      <c r="R121" s="12">
        <v>112.95</v>
      </c>
      <c r="S121" s="12">
        <v>10.823684999999999</v>
      </c>
      <c r="T121" s="15"/>
      <c r="U121" s="15"/>
      <c r="V121" s="16"/>
      <c r="W121" s="16"/>
      <c r="X121" s="16"/>
      <c r="Y121" s="15"/>
      <c r="Z121" s="15"/>
      <c r="AA121" s="15"/>
      <c r="AB121" s="15"/>
      <c r="AD121" s="21"/>
    </row>
    <row r="122" spans="1:30" x14ac:dyDescent="0.2">
      <c r="A122" s="63"/>
      <c r="B122" s="64" t="s">
        <v>677</v>
      </c>
      <c r="C122" s="65" t="s">
        <v>678</v>
      </c>
      <c r="D122" s="65" t="s">
        <v>41</v>
      </c>
      <c r="E122" s="66">
        <v>4.7999999999999996E-3</v>
      </c>
      <c r="F122" s="66">
        <v>5.5199999999999997E-3</v>
      </c>
      <c r="G122" s="1">
        <v>1050</v>
      </c>
      <c r="H122" s="1">
        <v>1050</v>
      </c>
      <c r="I122" s="1">
        <v>5.7960000000000003</v>
      </c>
      <c r="J122" s="1">
        <v>5.7960000000000003</v>
      </c>
      <c r="K122" s="1"/>
      <c r="L122" s="1"/>
      <c r="M122" s="1"/>
      <c r="N122" s="1"/>
      <c r="O122" s="1"/>
      <c r="P122" s="1"/>
      <c r="R122" s="1">
        <v>1250</v>
      </c>
      <c r="S122" s="1">
        <v>6.9</v>
      </c>
      <c r="T122" s="15">
        <f t="shared" si="102"/>
        <v>1.1904761904761905</v>
      </c>
      <c r="U122" s="15">
        <f t="shared" si="103"/>
        <v>1.1648241789373572</v>
      </c>
      <c r="V122" s="16">
        <f t="shared" si="104"/>
        <v>1223.0653878842252</v>
      </c>
      <c r="W122" s="16">
        <f t="shared" si="105"/>
        <v>173.06538788422517</v>
      </c>
      <c r="X122" s="16">
        <f t="shared" si="106"/>
        <v>0.95532094112092292</v>
      </c>
      <c r="Y122" s="15">
        <f t="shared" si="111"/>
        <v>4.5848355451969969E-2</v>
      </c>
      <c r="Z122" s="15">
        <f t="shared" si="112"/>
        <v>1.1992624151289988E-2</v>
      </c>
      <c r="AA122" s="15">
        <f t="shared" si="113"/>
        <v>1.9115055013239957E-2</v>
      </c>
      <c r="AB122" s="15">
        <f t="shared" si="114"/>
        <v>2.5652011538833303E-2</v>
      </c>
      <c r="AD122" s="21"/>
    </row>
    <row r="123" spans="1:30" x14ac:dyDescent="0.2">
      <c r="A123" s="63"/>
      <c r="B123" s="64" t="s">
        <v>679</v>
      </c>
      <c r="C123" s="65" t="s">
        <v>680</v>
      </c>
      <c r="D123" s="65" t="s">
        <v>390</v>
      </c>
      <c r="E123" s="66">
        <v>3.8249999999999999E-2</v>
      </c>
      <c r="F123" s="66">
        <v>4.3987499999999999E-2</v>
      </c>
      <c r="G123" s="1">
        <v>86.6</v>
      </c>
      <c r="H123" s="1">
        <v>86.6</v>
      </c>
      <c r="I123" s="1">
        <v>3.8093175000000001</v>
      </c>
      <c r="J123" s="1">
        <v>3.8093175000000001</v>
      </c>
      <c r="K123" s="1"/>
      <c r="L123" s="1"/>
      <c r="M123" s="1"/>
      <c r="N123" s="1"/>
      <c r="O123" s="1"/>
      <c r="P123" s="1"/>
      <c r="R123" s="1">
        <v>89.2</v>
      </c>
      <c r="S123" s="1">
        <v>3.9236849999999999</v>
      </c>
      <c r="T123" s="15">
        <f t="shared" si="102"/>
        <v>1.0300230946882218</v>
      </c>
      <c r="U123" s="15">
        <f t="shared" si="103"/>
        <v>1.0043710831493886</v>
      </c>
      <c r="V123" s="16">
        <f t="shared" si="104"/>
        <v>86.978535800737049</v>
      </c>
      <c r="W123" s="16">
        <f t="shared" si="105"/>
        <v>0.37853580073705473</v>
      </c>
      <c r="X123" s="16">
        <f t="shared" si="106"/>
        <v>1.6650843534921196E-2</v>
      </c>
      <c r="Y123" s="15">
        <f t="shared" si="111"/>
        <v>4.5848355451969969E-2</v>
      </c>
      <c r="Z123" s="15">
        <f t="shared" si="112"/>
        <v>1.1992624151289988E-2</v>
      </c>
      <c r="AA123" s="15">
        <f t="shared" si="113"/>
        <v>1.9115055013239957E-2</v>
      </c>
      <c r="AB123" s="15">
        <f t="shared" si="114"/>
        <v>2.5652011538833303E-2</v>
      </c>
      <c r="AD123" s="21"/>
    </row>
    <row r="124" spans="1:30" ht="30.5" thickBot="1" x14ac:dyDescent="0.25">
      <c r="A124" s="2">
        <v>59</v>
      </c>
      <c r="B124" s="3" t="s">
        <v>4294</v>
      </c>
      <c r="C124" s="4" t="s">
        <v>4295</v>
      </c>
      <c r="D124" s="4" t="s">
        <v>38</v>
      </c>
      <c r="E124" s="5">
        <v>0</v>
      </c>
      <c r="F124" s="5">
        <v>1.323</v>
      </c>
      <c r="G124" s="6">
        <v>177.11</v>
      </c>
      <c r="H124" s="6">
        <v>167</v>
      </c>
      <c r="I124" s="6">
        <v>220.94</v>
      </c>
      <c r="J124" s="6">
        <v>0</v>
      </c>
      <c r="K124" s="6">
        <v>0</v>
      </c>
      <c r="L124" s="6">
        <v>0</v>
      </c>
      <c r="M124" s="6">
        <v>0</v>
      </c>
      <c r="N124" s="6">
        <v>0</v>
      </c>
      <c r="O124" s="6">
        <v>0</v>
      </c>
      <c r="P124" s="6">
        <v>0</v>
      </c>
      <c r="R124" s="6">
        <v>181</v>
      </c>
      <c r="S124" s="6">
        <v>0</v>
      </c>
      <c r="T124" s="15">
        <f t="shared" si="102"/>
        <v>1.0838323353293413</v>
      </c>
      <c r="U124" s="15">
        <f t="shared" si="103"/>
        <v>1.0581803237905081</v>
      </c>
      <c r="V124" s="16">
        <f t="shared" si="104"/>
        <v>187.41431714653689</v>
      </c>
      <c r="W124" s="16">
        <f t="shared" si="105"/>
        <v>10.304317146536874</v>
      </c>
      <c r="X124" s="16">
        <f t="shared" si="106"/>
        <v>13.632611584868284</v>
      </c>
      <c r="Y124" s="15">
        <f t="shared" si="111"/>
        <v>4.5848355451969969E-2</v>
      </c>
      <c r="Z124" s="15">
        <f t="shared" si="112"/>
        <v>1.1992624151289988E-2</v>
      </c>
      <c r="AA124" s="15">
        <f t="shared" si="113"/>
        <v>1.9115055013239957E-2</v>
      </c>
      <c r="AB124" s="15">
        <f t="shared" si="114"/>
        <v>2.5652011538833303E-2</v>
      </c>
      <c r="AD124" s="21"/>
    </row>
    <row r="125" spans="1:30" ht="20.5" thickBot="1" x14ac:dyDescent="0.25">
      <c r="A125" s="8">
        <v>60</v>
      </c>
      <c r="B125" s="9" t="s">
        <v>3746</v>
      </c>
      <c r="C125" s="10" t="s">
        <v>3747</v>
      </c>
      <c r="D125" s="10" t="s">
        <v>695</v>
      </c>
      <c r="E125" s="11">
        <v>0</v>
      </c>
      <c r="F125" s="11">
        <v>3</v>
      </c>
      <c r="G125" s="12">
        <v>4.53</v>
      </c>
      <c r="H125" s="12"/>
      <c r="I125" s="12">
        <v>9.15</v>
      </c>
      <c r="J125" s="12">
        <v>0</v>
      </c>
      <c r="K125" s="12">
        <v>0</v>
      </c>
      <c r="L125" s="12">
        <v>0</v>
      </c>
      <c r="M125" s="12">
        <v>0</v>
      </c>
      <c r="N125" s="12">
        <v>0</v>
      </c>
      <c r="O125" s="12">
        <v>0</v>
      </c>
      <c r="P125" s="13">
        <v>0</v>
      </c>
      <c r="R125" s="12"/>
      <c r="S125" s="12">
        <v>0</v>
      </c>
      <c r="T125" s="15"/>
      <c r="U125" s="15"/>
      <c r="V125" s="16"/>
      <c r="W125" s="16"/>
      <c r="X125" s="16"/>
      <c r="Y125" s="15"/>
      <c r="Z125" s="15"/>
      <c r="AA125" s="15"/>
      <c r="AB125" s="15"/>
      <c r="AD125" s="21"/>
    </row>
    <row r="126" spans="1:30" ht="15" thickBot="1" x14ac:dyDescent="0.35">
      <c r="A126" s="58"/>
      <c r="B126" s="59" t="s">
        <v>904</v>
      </c>
      <c r="C126" s="60" t="s">
        <v>905</v>
      </c>
      <c r="D126" s="60"/>
      <c r="E126" s="61"/>
      <c r="F126" s="61"/>
      <c r="H126" s="62"/>
      <c r="I126" s="62">
        <v>1984.56</v>
      </c>
      <c r="J126" s="62">
        <v>1113.3376800000001</v>
      </c>
      <c r="K126" s="62">
        <v>302.55963659999998</v>
      </c>
      <c r="L126" s="62">
        <v>0</v>
      </c>
      <c r="M126" s="62">
        <v>0</v>
      </c>
      <c r="N126" s="62">
        <v>102.26515717079999</v>
      </c>
      <c r="O126" s="62">
        <v>342.520655260056</v>
      </c>
      <c r="P126" s="62">
        <v>106.43202800032</v>
      </c>
      <c r="R126" s="62"/>
      <c r="S126" s="62">
        <v>1279.52916</v>
      </c>
      <c r="T126" s="15"/>
      <c r="U126" s="15"/>
      <c r="V126" s="16"/>
      <c r="W126" s="16"/>
      <c r="X126" s="16"/>
      <c r="Y126" s="15"/>
      <c r="Z126" s="15"/>
      <c r="AA126" s="15"/>
      <c r="AB126" s="15"/>
      <c r="AD126" s="21"/>
    </row>
    <row r="127" spans="1:30" ht="20.5" thickBot="1" x14ac:dyDescent="0.25">
      <c r="A127" s="8">
        <v>61</v>
      </c>
      <c r="B127" s="9" t="s">
        <v>2734</v>
      </c>
      <c r="C127" s="10" t="s">
        <v>2735</v>
      </c>
      <c r="D127" s="10" t="s">
        <v>38</v>
      </c>
      <c r="E127" s="11">
        <v>0</v>
      </c>
      <c r="F127" s="11">
        <v>1.482</v>
      </c>
      <c r="G127" s="12">
        <v>1725.12</v>
      </c>
      <c r="H127" s="12">
        <v>1336.03</v>
      </c>
      <c r="I127" s="12">
        <v>1980</v>
      </c>
      <c r="J127" s="12">
        <v>1113.3376800000001</v>
      </c>
      <c r="K127" s="12">
        <v>302.55963659999998</v>
      </c>
      <c r="L127" s="12">
        <v>0</v>
      </c>
      <c r="M127" s="12">
        <v>0</v>
      </c>
      <c r="N127" s="12">
        <v>102.26515717079999</v>
      </c>
      <c r="O127" s="12">
        <v>342.520655260056</v>
      </c>
      <c r="P127" s="13">
        <v>106.43202800032</v>
      </c>
      <c r="R127" s="12">
        <v>1545.14</v>
      </c>
      <c r="S127" s="12">
        <v>1279.52916</v>
      </c>
      <c r="T127" s="15"/>
      <c r="U127" s="15"/>
      <c r="V127" s="16"/>
      <c r="W127" s="16"/>
      <c r="X127" s="16"/>
      <c r="Y127" s="15"/>
      <c r="Z127" s="15"/>
      <c r="AA127" s="15"/>
      <c r="AB127" s="15"/>
      <c r="AD127" s="21"/>
    </row>
    <row r="128" spans="1:30" ht="18" x14ac:dyDescent="0.2">
      <c r="A128" s="63"/>
      <c r="B128" s="64" t="s">
        <v>2736</v>
      </c>
      <c r="C128" s="65" t="s">
        <v>2737</v>
      </c>
      <c r="D128" s="65" t="s">
        <v>38</v>
      </c>
      <c r="E128" s="66">
        <v>1.3</v>
      </c>
      <c r="F128" s="66">
        <v>1.9266000000000001</v>
      </c>
      <c r="G128" s="1">
        <v>536</v>
      </c>
      <c r="H128" s="1">
        <v>536</v>
      </c>
      <c r="I128" s="1">
        <v>1032.6576</v>
      </c>
      <c r="J128" s="1">
        <v>1032.6576</v>
      </c>
      <c r="K128" s="1"/>
      <c r="L128" s="1"/>
      <c r="M128" s="1"/>
      <c r="N128" s="1"/>
      <c r="O128" s="1"/>
      <c r="P128" s="1"/>
      <c r="R128" s="1">
        <v>612</v>
      </c>
      <c r="S128" s="1">
        <v>1179.0791999999999</v>
      </c>
      <c r="T128" s="15">
        <f t="shared" si="102"/>
        <v>1.1417910447761195</v>
      </c>
      <c r="U128" s="15">
        <f t="shared" si="103"/>
        <v>1.1161390332372862</v>
      </c>
      <c r="V128" s="16">
        <f t="shared" si="104"/>
        <v>598.25052181518538</v>
      </c>
      <c r="W128" s="16">
        <f t="shared" si="105"/>
        <v>62.25052181518538</v>
      </c>
      <c r="X128" s="16">
        <f t="shared" si="106"/>
        <v>119.93185532913616</v>
      </c>
      <c r="Y128" s="15">
        <f t="shared" ref="Y128:Y131" si="115">104.584835545197%-100%</f>
        <v>4.5848355451969969E-2</v>
      </c>
      <c r="Z128" s="15">
        <f t="shared" ref="Z128:Z131" si="116">101.199262415129%-100%</f>
        <v>1.1992624151289988E-2</v>
      </c>
      <c r="AA128" s="15">
        <f t="shared" ref="AA128:AA131" si="117">101.911505501324%-100%</f>
        <v>1.9115055013239957E-2</v>
      </c>
      <c r="AB128" s="15">
        <f t="shared" ref="AB128:AB131" si="118">AVERAGE(Y128:AA128)</f>
        <v>2.5652011538833303E-2</v>
      </c>
      <c r="AD128" s="21"/>
    </row>
    <row r="129" spans="1:30" ht="18" x14ac:dyDescent="0.2">
      <c r="A129" s="63"/>
      <c r="B129" s="64" t="s">
        <v>2738</v>
      </c>
      <c r="C129" s="65" t="s">
        <v>2739</v>
      </c>
      <c r="D129" s="65" t="s">
        <v>184</v>
      </c>
      <c r="E129" s="66">
        <v>0.02</v>
      </c>
      <c r="F129" s="66">
        <v>2.964E-2</v>
      </c>
      <c r="G129" s="1">
        <v>295</v>
      </c>
      <c r="H129" s="1">
        <v>295</v>
      </c>
      <c r="I129" s="1">
        <v>8.7438000000000002</v>
      </c>
      <c r="J129" s="1">
        <v>8.7438000000000002</v>
      </c>
      <c r="K129" s="1"/>
      <c r="L129" s="1"/>
      <c r="M129" s="1"/>
      <c r="N129" s="1"/>
      <c r="O129" s="1"/>
      <c r="P129" s="1"/>
      <c r="R129" s="1">
        <v>342</v>
      </c>
      <c r="S129" s="1">
        <v>10.13688</v>
      </c>
      <c r="T129" s="15">
        <f t="shared" si="102"/>
        <v>1.159322033898305</v>
      </c>
      <c r="U129" s="15">
        <f t="shared" si="103"/>
        <v>1.1336700223594718</v>
      </c>
      <c r="V129" s="16">
        <f t="shared" si="104"/>
        <v>334.43265659604418</v>
      </c>
      <c r="W129" s="16">
        <f t="shared" si="105"/>
        <v>39.432656596044183</v>
      </c>
      <c r="X129" s="16">
        <f t="shared" si="106"/>
        <v>1.1687839415067496</v>
      </c>
      <c r="Y129" s="15">
        <f t="shared" si="115"/>
        <v>4.5848355451969969E-2</v>
      </c>
      <c r="Z129" s="15">
        <f t="shared" si="116"/>
        <v>1.1992624151289988E-2</v>
      </c>
      <c r="AA129" s="15">
        <f t="shared" si="117"/>
        <v>1.9115055013239957E-2</v>
      </c>
      <c r="AB129" s="15">
        <f t="shared" si="118"/>
        <v>2.5652011538833303E-2</v>
      </c>
      <c r="AD129" s="21"/>
    </row>
    <row r="130" spans="1:30" ht="18" x14ac:dyDescent="0.2">
      <c r="A130" s="63"/>
      <c r="B130" s="64" t="s">
        <v>2740</v>
      </c>
      <c r="C130" s="65" t="s">
        <v>2741</v>
      </c>
      <c r="D130" s="65" t="s">
        <v>184</v>
      </c>
      <c r="E130" s="66">
        <v>0.06</v>
      </c>
      <c r="F130" s="66">
        <v>8.8919999999999999E-2</v>
      </c>
      <c r="G130" s="1">
        <v>619</v>
      </c>
      <c r="H130" s="1">
        <v>619</v>
      </c>
      <c r="I130" s="1">
        <v>55.04148</v>
      </c>
      <c r="J130" s="1">
        <v>55.04148</v>
      </c>
      <c r="K130" s="1"/>
      <c r="L130" s="1"/>
      <c r="M130" s="1"/>
      <c r="N130" s="1"/>
      <c r="O130" s="1"/>
      <c r="P130" s="1"/>
      <c r="R130" s="1">
        <v>749</v>
      </c>
      <c r="S130" s="1">
        <v>66.601079999999996</v>
      </c>
      <c r="T130" s="15">
        <f t="shared" si="102"/>
        <v>1.2100161550888531</v>
      </c>
      <c r="U130" s="15">
        <f t="shared" si="103"/>
        <v>1.1843641435500198</v>
      </c>
      <c r="V130" s="16">
        <f t="shared" si="104"/>
        <v>733.12140485746227</v>
      </c>
      <c r="W130" s="16">
        <f t="shared" si="105"/>
        <v>114.12140485746227</v>
      </c>
      <c r="X130" s="16">
        <f t="shared" si="106"/>
        <v>10.147675319925545</v>
      </c>
      <c r="Y130" s="15">
        <f t="shared" si="115"/>
        <v>4.5848355451969969E-2</v>
      </c>
      <c r="Z130" s="15">
        <f t="shared" si="116"/>
        <v>1.1992624151289988E-2</v>
      </c>
      <c r="AA130" s="15">
        <f t="shared" si="117"/>
        <v>1.9115055013239957E-2</v>
      </c>
      <c r="AB130" s="15">
        <f t="shared" si="118"/>
        <v>2.5652011538833303E-2</v>
      </c>
      <c r="AD130" s="21"/>
    </row>
    <row r="131" spans="1:30" ht="15" thickBot="1" x14ac:dyDescent="0.25">
      <c r="A131" s="63"/>
      <c r="B131" s="64" t="s">
        <v>2742</v>
      </c>
      <c r="C131" s="65" t="s">
        <v>2743</v>
      </c>
      <c r="D131" s="65" t="s">
        <v>98</v>
      </c>
      <c r="E131" s="66">
        <v>0.1</v>
      </c>
      <c r="F131" s="66">
        <v>0.1482</v>
      </c>
      <c r="G131" s="1">
        <v>114</v>
      </c>
      <c r="H131" s="1">
        <v>114</v>
      </c>
      <c r="I131" s="1">
        <v>16.8948</v>
      </c>
      <c r="J131" s="1">
        <v>16.8948</v>
      </c>
      <c r="K131" s="1"/>
      <c r="L131" s="1"/>
      <c r="M131" s="1"/>
      <c r="N131" s="1"/>
      <c r="O131" s="1"/>
      <c r="P131" s="1"/>
      <c r="R131" s="1">
        <v>160</v>
      </c>
      <c r="S131" s="1">
        <v>23.712</v>
      </c>
      <c r="T131" s="15">
        <f t="shared" si="102"/>
        <v>1.4035087719298245</v>
      </c>
      <c r="U131" s="15">
        <f t="shared" si="103"/>
        <v>1.3778567603909913</v>
      </c>
      <c r="V131" s="16">
        <f t="shared" si="104"/>
        <v>157.075670684573</v>
      </c>
      <c r="W131" s="16">
        <f t="shared" si="105"/>
        <v>43.075670684572998</v>
      </c>
      <c r="X131" s="16">
        <f t="shared" si="106"/>
        <v>6.3838143954537179</v>
      </c>
      <c r="Y131" s="15">
        <f t="shared" si="115"/>
        <v>4.5848355451969969E-2</v>
      </c>
      <c r="Z131" s="15">
        <f t="shared" si="116"/>
        <v>1.1992624151289988E-2</v>
      </c>
      <c r="AA131" s="15">
        <f t="shared" si="117"/>
        <v>1.9115055013239957E-2</v>
      </c>
      <c r="AB131" s="15">
        <f t="shared" si="118"/>
        <v>2.5652011538833303E-2</v>
      </c>
      <c r="AD131" s="21"/>
    </row>
    <row r="132" spans="1:30" ht="20.5" thickBot="1" x14ac:dyDescent="0.25">
      <c r="A132" s="8">
        <v>62</v>
      </c>
      <c r="B132" s="9" t="s">
        <v>4296</v>
      </c>
      <c r="C132" s="10" t="s">
        <v>4297</v>
      </c>
      <c r="D132" s="10" t="s">
        <v>695</v>
      </c>
      <c r="E132" s="11">
        <v>0</v>
      </c>
      <c r="F132" s="11">
        <v>3</v>
      </c>
      <c r="G132" s="12">
        <v>25.57</v>
      </c>
      <c r="H132" s="12"/>
      <c r="I132" s="12">
        <v>4.5599999999999996</v>
      </c>
      <c r="J132" s="12">
        <v>0</v>
      </c>
      <c r="K132" s="12">
        <v>0</v>
      </c>
      <c r="L132" s="12">
        <v>0</v>
      </c>
      <c r="M132" s="12">
        <v>0</v>
      </c>
      <c r="N132" s="12">
        <v>0</v>
      </c>
      <c r="O132" s="12">
        <v>0</v>
      </c>
      <c r="P132" s="13">
        <v>0</v>
      </c>
      <c r="R132" s="12"/>
      <c r="S132" s="12">
        <v>0</v>
      </c>
      <c r="T132" s="15"/>
      <c r="U132" s="15"/>
      <c r="V132" s="16"/>
      <c r="W132" s="16"/>
      <c r="X132" s="16"/>
      <c r="Y132" s="15"/>
      <c r="Z132" s="15"/>
      <c r="AA132" s="15"/>
      <c r="AB132" s="15"/>
      <c r="AD132" s="21"/>
    </row>
    <row r="133" spans="1:30" ht="15" thickBot="1" x14ac:dyDescent="0.35">
      <c r="A133" s="58"/>
      <c r="B133" s="59" t="s">
        <v>920</v>
      </c>
      <c r="C133" s="60" t="s">
        <v>921</v>
      </c>
      <c r="D133" s="60"/>
      <c r="E133" s="61"/>
      <c r="F133" s="61"/>
      <c r="G133" s="62"/>
      <c r="H133" s="62"/>
      <c r="I133" s="62">
        <v>462.9</v>
      </c>
      <c r="J133" s="62">
        <v>0</v>
      </c>
      <c r="K133" s="62">
        <v>0</v>
      </c>
      <c r="L133" s="62">
        <v>0</v>
      </c>
      <c r="M133" s="62">
        <v>0</v>
      </c>
      <c r="N133" s="62">
        <v>0</v>
      </c>
      <c r="O133" s="62">
        <v>0</v>
      </c>
      <c r="P133" s="62">
        <v>0</v>
      </c>
      <c r="R133" s="62"/>
      <c r="S133" s="62">
        <v>0</v>
      </c>
      <c r="T133" s="15"/>
      <c r="U133" s="15"/>
      <c r="V133" s="16"/>
      <c r="W133" s="16"/>
      <c r="X133" s="16"/>
      <c r="Y133" s="15"/>
      <c r="Z133" s="15"/>
      <c r="AA133" s="15"/>
      <c r="AB133" s="15"/>
      <c r="AD133" s="21"/>
    </row>
    <row r="134" spans="1:30" ht="20.5" thickBot="1" x14ac:dyDescent="0.25">
      <c r="A134" s="8">
        <v>63</v>
      </c>
      <c r="B134" s="9" t="s">
        <v>978</v>
      </c>
      <c r="C134" s="10" t="s">
        <v>979</v>
      </c>
      <c r="D134" s="10" t="s">
        <v>41</v>
      </c>
      <c r="E134" s="11">
        <v>0</v>
      </c>
      <c r="F134" s="11">
        <v>1</v>
      </c>
      <c r="G134" s="12">
        <v>460.68</v>
      </c>
      <c r="H134" s="12"/>
      <c r="I134" s="12">
        <v>460.68</v>
      </c>
      <c r="J134" s="12">
        <v>0</v>
      </c>
      <c r="K134" s="12">
        <v>0</v>
      </c>
      <c r="L134" s="12">
        <v>0</v>
      </c>
      <c r="M134" s="12">
        <v>0</v>
      </c>
      <c r="N134" s="12">
        <v>0</v>
      </c>
      <c r="O134" s="12">
        <v>0</v>
      </c>
      <c r="P134" s="13">
        <v>0</v>
      </c>
      <c r="R134" s="12"/>
      <c r="S134" s="12">
        <v>0</v>
      </c>
      <c r="T134" s="15"/>
      <c r="U134" s="15"/>
      <c r="V134" s="16"/>
      <c r="W134" s="16"/>
      <c r="X134" s="16"/>
      <c r="Y134" s="15"/>
      <c r="Z134" s="15"/>
      <c r="AA134" s="15"/>
      <c r="AB134" s="15"/>
      <c r="AD134" s="21"/>
    </row>
    <row r="135" spans="1:30" ht="15" thickBot="1" x14ac:dyDescent="0.25">
      <c r="A135" s="8">
        <v>64</v>
      </c>
      <c r="B135" s="9" t="s">
        <v>4298</v>
      </c>
      <c r="C135" s="10" t="s">
        <v>4299</v>
      </c>
      <c r="D135" s="10" t="s">
        <v>695</v>
      </c>
      <c r="E135" s="11">
        <v>0</v>
      </c>
      <c r="F135" s="11">
        <v>3</v>
      </c>
      <c r="G135" s="12">
        <v>4.6100000000000003</v>
      </c>
      <c r="H135" s="12"/>
      <c r="I135" s="12">
        <v>2.2200000000000002</v>
      </c>
      <c r="J135" s="12">
        <v>0</v>
      </c>
      <c r="K135" s="12">
        <v>0</v>
      </c>
      <c r="L135" s="12">
        <v>0</v>
      </c>
      <c r="M135" s="12">
        <v>0</v>
      </c>
      <c r="N135" s="12">
        <v>0</v>
      </c>
      <c r="O135" s="12">
        <v>0</v>
      </c>
      <c r="P135" s="13">
        <v>0</v>
      </c>
      <c r="R135" s="12"/>
      <c r="S135" s="12">
        <v>0</v>
      </c>
      <c r="T135" s="15"/>
      <c r="U135" s="15"/>
      <c r="V135" s="16"/>
      <c r="W135" s="16"/>
      <c r="X135" s="16"/>
      <c r="Y135" s="15"/>
      <c r="Z135" s="15"/>
      <c r="AA135" s="15"/>
      <c r="AB135" s="15"/>
      <c r="AD135" s="21"/>
    </row>
    <row r="136" spans="1:30" ht="15" thickBot="1" x14ac:dyDescent="0.35">
      <c r="A136" s="58"/>
      <c r="B136" s="59" t="s">
        <v>1201</v>
      </c>
      <c r="C136" s="60" t="s">
        <v>1202</v>
      </c>
      <c r="D136" s="60"/>
      <c r="E136" s="61"/>
      <c r="F136" s="61"/>
      <c r="G136" s="62"/>
      <c r="H136" s="62"/>
      <c r="I136" s="62">
        <v>81815.679999999993</v>
      </c>
      <c r="J136" s="62">
        <v>9864.6463333800002</v>
      </c>
      <c r="K136" s="62">
        <v>25918.3097352</v>
      </c>
      <c r="L136" s="62">
        <v>0</v>
      </c>
      <c r="M136" s="62">
        <v>0</v>
      </c>
      <c r="N136" s="62">
        <v>8760.3886904976007</v>
      </c>
      <c r="O136" s="62">
        <v>28436.532709071998</v>
      </c>
      <c r="P136" s="62">
        <v>8836.1323588677496</v>
      </c>
      <c r="R136" s="62"/>
      <c r="S136" s="62">
        <v>10811.311782569999</v>
      </c>
      <c r="T136" s="15"/>
      <c r="U136" s="15"/>
      <c r="V136" s="16"/>
      <c r="W136" s="16"/>
      <c r="X136" s="16"/>
      <c r="Y136" s="15"/>
      <c r="Z136" s="15"/>
      <c r="AA136" s="15"/>
      <c r="AB136" s="15"/>
      <c r="AD136" s="21"/>
    </row>
    <row r="137" spans="1:30" ht="15" thickBot="1" x14ac:dyDescent="0.25">
      <c r="A137" s="8">
        <v>65</v>
      </c>
      <c r="B137" s="9" t="s">
        <v>4300</v>
      </c>
      <c r="C137" s="10" t="s">
        <v>4301</v>
      </c>
      <c r="D137" s="10" t="s">
        <v>38</v>
      </c>
      <c r="E137" s="11">
        <v>0</v>
      </c>
      <c r="F137" s="11">
        <v>156.6</v>
      </c>
      <c r="G137" s="71">
        <v>34.5</v>
      </c>
      <c r="H137" s="12">
        <v>51.34</v>
      </c>
      <c r="I137" s="12">
        <v>8039.84</v>
      </c>
      <c r="J137" s="12">
        <v>471.09978000000001</v>
      </c>
      <c r="K137" s="12">
        <v>2726.4059999999999</v>
      </c>
      <c r="L137" s="12">
        <v>0</v>
      </c>
      <c r="M137" s="12">
        <v>0</v>
      </c>
      <c r="N137" s="12">
        <v>921.52522799999997</v>
      </c>
      <c r="O137" s="12">
        <v>2991.3036069599998</v>
      </c>
      <c r="P137" s="13">
        <v>929.49287689439996</v>
      </c>
      <c r="R137" s="12">
        <v>58.15</v>
      </c>
      <c r="S137" s="12">
        <v>519.36389999999994</v>
      </c>
      <c r="T137" s="15"/>
      <c r="U137" s="15"/>
      <c r="V137" s="16"/>
      <c r="W137" s="16"/>
      <c r="X137" s="16"/>
      <c r="Y137" s="15"/>
      <c r="Z137" s="15"/>
      <c r="AA137" s="15"/>
      <c r="AB137" s="15"/>
      <c r="AD137" s="21"/>
    </row>
    <row r="138" spans="1:30" ht="15" thickBot="1" x14ac:dyDescent="0.25">
      <c r="A138" s="63"/>
      <c r="B138" s="64" t="s">
        <v>4302</v>
      </c>
      <c r="C138" s="65" t="s">
        <v>4303</v>
      </c>
      <c r="D138" s="65" t="s">
        <v>98</v>
      </c>
      <c r="E138" s="66">
        <v>6.7000000000000004E-2</v>
      </c>
      <c r="F138" s="66">
        <v>10.4922</v>
      </c>
      <c r="G138" s="1">
        <v>44.9</v>
      </c>
      <c r="H138" s="1">
        <v>44.9</v>
      </c>
      <c r="I138" s="1">
        <v>471.09978000000001</v>
      </c>
      <c r="J138" s="1">
        <v>471.09978000000001</v>
      </c>
      <c r="K138" s="1"/>
      <c r="L138" s="1"/>
      <c r="M138" s="1"/>
      <c r="N138" s="1"/>
      <c r="O138" s="1"/>
      <c r="P138" s="1"/>
      <c r="R138" s="1">
        <v>49.5</v>
      </c>
      <c r="S138" s="1">
        <v>519.36389999999994</v>
      </c>
      <c r="T138" s="15">
        <f t="shared" si="102"/>
        <v>1.1024498886414253</v>
      </c>
      <c r="U138" s="15">
        <f t="shared" si="103"/>
        <v>1.0767978771025921</v>
      </c>
      <c r="V138" s="16">
        <f t="shared" si="104"/>
        <v>48.348224681906387</v>
      </c>
      <c r="W138" s="16">
        <f t="shared" si="105"/>
        <v>3.4482246819063889</v>
      </c>
      <c r="X138" s="16">
        <f t="shared" si="106"/>
        <v>36.179463007498214</v>
      </c>
      <c r="Y138" s="15">
        <f t="shared" ref="Y138:Y149" si="119">104.584835545197%-100%</f>
        <v>4.5848355451969969E-2</v>
      </c>
      <c r="Z138" s="15">
        <f t="shared" ref="Z138:Z149" si="120">101.199262415129%-100%</f>
        <v>1.1992624151289988E-2</v>
      </c>
      <c r="AA138" s="15">
        <f t="shared" ref="AA138:AA149" si="121">101.911505501324%-100%</f>
        <v>1.9115055013239957E-2</v>
      </c>
      <c r="AB138" s="15">
        <f t="shared" ref="AB138:AB149" si="122">AVERAGE(Y138:AA138)</f>
        <v>2.5652011538833303E-2</v>
      </c>
      <c r="AD138" s="21"/>
    </row>
    <row r="139" spans="1:30" ht="20.5" thickBot="1" x14ac:dyDescent="0.25">
      <c r="A139" s="8">
        <v>66</v>
      </c>
      <c r="B139" s="9" t="s">
        <v>4304</v>
      </c>
      <c r="C139" s="10" t="s">
        <v>4305</v>
      </c>
      <c r="D139" s="10" t="s">
        <v>38</v>
      </c>
      <c r="E139" s="11">
        <v>0</v>
      </c>
      <c r="F139" s="11">
        <v>156.6</v>
      </c>
      <c r="G139" s="91">
        <v>34.5</v>
      </c>
      <c r="H139" s="12">
        <v>56.42</v>
      </c>
      <c r="I139" s="12">
        <v>8835.3700000000008</v>
      </c>
      <c r="J139" s="12">
        <v>214.95965219999999</v>
      </c>
      <c r="K139" s="12">
        <v>3105.4249799999998</v>
      </c>
      <c r="L139" s="12">
        <v>0</v>
      </c>
      <c r="M139" s="12">
        <v>0</v>
      </c>
      <c r="N139" s="12">
        <v>1049.6336432400001</v>
      </c>
      <c r="O139" s="12">
        <v>3407.1480710567998</v>
      </c>
      <c r="P139" s="13">
        <v>1058.70893720155</v>
      </c>
      <c r="R139" s="12">
        <v>63.59</v>
      </c>
      <c r="S139" s="12">
        <v>244.78380899999999</v>
      </c>
      <c r="T139" s="15"/>
      <c r="U139" s="15"/>
      <c r="V139" s="16"/>
      <c r="W139" s="16"/>
      <c r="X139" s="16"/>
      <c r="Y139" s="15"/>
      <c r="Z139" s="15"/>
      <c r="AA139" s="15"/>
      <c r="AB139" s="15"/>
      <c r="AD139" s="21"/>
    </row>
    <row r="140" spans="1:30" x14ac:dyDescent="0.2">
      <c r="A140" s="63"/>
      <c r="B140" s="64" t="s">
        <v>1209</v>
      </c>
      <c r="C140" s="65" t="s">
        <v>1210</v>
      </c>
      <c r="D140" s="65" t="s">
        <v>92</v>
      </c>
      <c r="E140" s="66">
        <v>6.9999999999999994E-5</v>
      </c>
      <c r="F140" s="66">
        <v>1.0962E-2</v>
      </c>
      <c r="G140" s="1">
        <v>38.1</v>
      </c>
      <c r="H140" s="1">
        <v>38.1</v>
      </c>
      <c r="I140" s="1">
        <v>0.41765219999999997</v>
      </c>
      <c r="J140" s="1">
        <v>0.41765219999999997</v>
      </c>
      <c r="K140" s="1"/>
      <c r="L140" s="1"/>
      <c r="M140" s="1"/>
      <c r="N140" s="1"/>
      <c r="O140" s="1"/>
      <c r="P140" s="1"/>
      <c r="R140" s="1">
        <v>44.5</v>
      </c>
      <c r="S140" s="1">
        <v>0.48780899999999999</v>
      </c>
      <c r="T140" s="15">
        <f t="shared" si="102"/>
        <v>1.1679790026246719</v>
      </c>
      <c r="U140" s="15">
        <f t="shared" si="103"/>
        <v>1.1423269910858387</v>
      </c>
      <c r="V140" s="16">
        <f t="shared" si="104"/>
        <v>43.522658360370457</v>
      </c>
      <c r="W140" s="16">
        <f t="shared" si="105"/>
        <v>5.4226583603704555</v>
      </c>
      <c r="X140" s="16">
        <f t="shared" si="106"/>
        <v>5.944318094638093E-2</v>
      </c>
      <c r="Y140" s="15">
        <f t="shared" si="119"/>
        <v>4.5848355451969969E-2</v>
      </c>
      <c r="Z140" s="15">
        <f t="shared" si="120"/>
        <v>1.1992624151289988E-2</v>
      </c>
      <c r="AA140" s="15">
        <f t="shared" si="121"/>
        <v>1.9115055013239957E-2</v>
      </c>
      <c r="AB140" s="15">
        <f t="shared" si="122"/>
        <v>2.5652011538833303E-2</v>
      </c>
      <c r="AD140" s="21"/>
    </row>
    <row r="141" spans="1:30" ht="15" thickBot="1" x14ac:dyDescent="0.25">
      <c r="A141" s="63"/>
      <c r="B141" s="64" t="s">
        <v>4306</v>
      </c>
      <c r="C141" s="65" t="s">
        <v>4307</v>
      </c>
      <c r="D141" s="65" t="s">
        <v>98</v>
      </c>
      <c r="E141" s="66">
        <v>0.01</v>
      </c>
      <c r="F141" s="66">
        <v>1.5660000000000001</v>
      </c>
      <c r="G141" s="1">
        <v>137</v>
      </c>
      <c r="H141" s="1">
        <v>137</v>
      </c>
      <c r="I141" s="1">
        <v>214.542</v>
      </c>
      <c r="J141" s="1">
        <v>214.542</v>
      </c>
      <c r="K141" s="1"/>
      <c r="L141" s="1"/>
      <c r="M141" s="1"/>
      <c r="N141" s="1"/>
      <c r="O141" s="1"/>
      <c r="P141" s="1"/>
      <c r="R141" s="1">
        <v>156</v>
      </c>
      <c r="S141" s="1">
        <v>244.29599999999999</v>
      </c>
      <c r="T141" s="15">
        <f t="shared" si="102"/>
        <v>1.1386861313868613</v>
      </c>
      <c r="U141" s="15">
        <f t="shared" si="103"/>
        <v>1.113034119848028</v>
      </c>
      <c r="V141" s="16">
        <f t="shared" si="104"/>
        <v>152.48567441917984</v>
      </c>
      <c r="W141" s="16">
        <f t="shared" si="105"/>
        <v>15.485674419179844</v>
      </c>
      <c r="X141" s="16">
        <f t="shared" si="106"/>
        <v>24.250566140435637</v>
      </c>
      <c r="Y141" s="15">
        <f t="shared" si="119"/>
        <v>4.5848355451969969E-2</v>
      </c>
      <c r="Z141" s="15">
        <f t="shared" si="120"/>
        <v>1.1992624151289988E-2</v>
      </c>
      <c r="AA141" s="15">
        <f t="shared" si="121"/>
        <v>1.9115055013239957E-2</v>
      </c>
      <c r="AB141" s="15">
        <f t="shared" si="122"/>
        <v>2.5652011538833303E-2</v>
      </c>
      <c r="AD141" s="21"/>
    </row>
    <row r="142" spans="1:30" x14ac:dyDescent="0.2">
      <c r="A142" s="67">
        <v>67</v>
      </c>
      <c r="B142" s="68" t="s">
        <v>2006</v>
      </c>
      <c r="C142" s="69" t="s">
        <v>2007</v>
      </c>
      <c r="D142" s="69" t="s">
        <v>38</v>
      </c>
      <c r="E142" s="70">
        <v>0</v>
      </c>
      <c r="F142" s="70">
        <v>156.6</v>
      </c>
      <c r="G142" s="91">
        <v>9.1999999999999993</v>
      </c>
      <c r="H142" s="71">
        <v>4.55</v>
      </c>
      <c r="I142" s="71">
        <v>712.53</v>
      </c>
      <c r="J142" s="71">
        <v>0</v>
      </c>
      <c r="K142" s="71">
        <v>256.83965999999998</v>
      </c>
      <c r="L142" s="71">
        <v>0</v>
      </c>
      <c r="M142" s="71">
        <v>0</v>
      </c>
      <c r="N142" s="71">
        <v>86.811805079999999</v>
      </c>
      <c r="O142" s="71">
        <v>281.79420136559997</v>
      </c>
      <c r="P142" s="72">
        <v>87.562393302383995</v>
      </c>
      <c r="R142" s="71">
        <v>5.13</v>
      </c>
      <c r="S142" s="71">
        <v>0</v>
      </c>
      <c r="T142" s="15"/>
      <c r="U142" s="15"/>
      <c r="V142" s="16"/>
      <c r="W142" s="16"/>
      <c r="X142" s="16"/>
      <c r="Y142" s="15"/>
      <c r="Z142" s="15"/>
      <c r="AA142" s="15"/>
      <c r="AB142" s="15"/>
      <c r="AD142" s="21"/>
    </row>
    <row r="143" spans="1:30" ht="15" thickBot="1" x14ac:dyDescent="0.25">
      <c r="A143" s="73">
        <v>68</v>
      </c>
      <c r="B143" s="74" t="s">
        <v>4308</v>
      </c>
      <c r="C143" s="75" t="s">
        <v>4309</v>
      </c>
      <c r="D143" s="75" t="s">
        <v>38</v>
      </c>
      <c r="E143" s="76">
        <v>0</v>
      </c>
      <c r="F143" s="76">
        <v>156.6</v>
      </c>
      <c r="G143" s="77">
        <v>71.31</v>
      </c>
      <c r="H143" s="77">
        <v>122.1</v>
      </c>
      <c r="I143" s="77">
        <v>19120.86</v>
      </c>
      <c r="J143" s="77">
        <v>0</v>
      </c>
      <c r="K143" s="77">
        <v>6887.9727000000003</v>
      </c>
      <c r="L143" s="77">
        <v>0</v>
      </c>
      <c r="M143" s="77">
        <v>0</v>
      </c>
      <c r="N143" s="77">
        <v>2328.1347725999999</v>
      </c>
      <c r="O143" s="77">
        <v>7557.2081275319997</v>
      </c>
      <c r="P143" s="78">
        <v>2348.2641840184801</v>
      </c>
      <c r="R143" s="77">
        <v>137.58000000000001</v>
      </c>
      <c r="S143" s="77">
        <v>0</v>
      </c>
      <c r="T143" s="15"/>
      <c r="U143" s="15"/>
      <c r="V143" s="16"/>
      <c r="W143" s="16"/>
      <c r="X143" s="16"/>
      <c r="Y143" s="15"/>
      <c r="Z143" s="15"/>
      <c r="AA143" s="15"/>
      <c r="AB143" s="15"/>
      <c r="AD143" s="21"/>
    </row>
    <row r="144" spans="1:30" ht="15" thickBot="1" x14ac:dyDescent="0.25">
      <c r="A144" s="8">
        <v>69</v>
      </c>
      <c r="B144" s="9" t="s">
        <v>2008</v>
      </c>
      <c r="C144" s="10" t="s">
        <v>2009</v>
      </c>
      <c r="D144" s="10" t="s">
        <v>38</v>
      </c>
      <c r="E144" s="11">
        <v>0</v>
      </c>
      <c r="F144" s="11">
        <v>191.79900000000001</v>
      </c>
      <c r="G144" s="12">
        <v>138.01</v>
      </c>
      <c r="H144" s="12">
        <v>106.98</v>
      </c>
      <c r="I144" s="12">
        <v>20518.66</v>
      </c>
      <c r="J144" s="12">
        <v>3461.4924525000001</v>
      </c>
      <c r="K144" s="12">
        <v>6144.1658856000004</v>
      </c>
      <c r="L144" s="12">
        <v>0</v>
      </c>
      <c r="M144" s="12">
        <v>0</v>
      </c>
      <c r="N144" s="12">
        <v>2076.7280693327998</v>
      </c>
      <c r="O144" s="12">
        <v>6741.1330430448897</v>
      </c>
      <c r="P144" s="13">
        <v>2094.6837797168801</v>
      </c>
      <c r="R144" s="12">
        <v>121.06</v>
      </c>
      <c r="S144" s="12">
        <v>3868.8255787500002</v>
      </c>
      <c r="T144" s="15"/>
      <c r="U144" s="15"/>
      <c r="V144" s="16"/>
      <c r="W144" s="16"/>
      <c r="X144" s="16"/>
      <c r="Y144" s="15"/>
      <c r="Z144" s="15"/>
      <c r="AA144" s="15"/>
      <c r="AB144" s="15"/>
      <c r="AD144" s="21"/>
    </row>
    <row r="145" spans="1:30" x14ac:dyDescent="0.2">
      <c r="A145" s="63"/>
      <c r="B145" s="64" t="s">
        <v>2010</v>
      </c>
      <c r="C145" s="65" t="s">
        <v>2011</v>
      </c>
      <c r="D145" s="65" t="s">
        <v>98</v>
      </c>
      <c r="E145" s="66">
        <v>0.125</v>
      </c>
      <c r="F145" s="66">
        <v>23.974875000000001</v>
      </c>
      <c r="G145" s="1">
        <v>134</v>
      </c>
      <c r="H145" s="1">
        <v>134</v>
      </c>
      <c r="I145" s="1">
        <v>3212.6332499999999</v>
      </c>
      <c r="J145" s="1">
        <v>3212.6332499999999</v>
      </c>
      <c r="K145" s="1"/>
      <c r="L145" s="1"/>
      <c r="M145" s="1"/>
      <c r="N145" s="1"/>
      <c r="O145" s="1"/>
      <c r="P145" s="1"/>
      <c r="R145" s="1">
        <v>150</v>
      </c>
      <c r="S145" s="1">
        <v>3596.2312499999998</v>
      </c>
      <c r="T145" s="15">
        <f t="shared" si="102"/>
        <v>1.1194029850746268</v>
      </c>
      <c r="U145" s="15">
        <f t="shared" si="103"/>
        <v>1.0937509735357935</v>
      </c>
      <c r="V145" s="16">
        <f t="shared" si="104"/>
        <v>146.56263045379634</v>
      </c>
      <c r="W145" s="16">
        <f t="shared" si="105"/>
        <v>12.562630453796345</v>
      </c>
      <c r="X145" s="16">
        <f t="shared" si="106"/>
        <v>301.18749480096068</v>
      </c>
      <c r="Y145" s="15">
        <f t="shared" si="119"/>
        <v>4.5848355451969969E-2</v>
      </c>
      <c r="Z145" s="15">
        <f t="shared" si="120"/>
        <v>1.1992624151289988E-2</v>
      </c>
      <c r="AA145" s="15">
        <f t="shared" si="121"/>
        <v>1.9115055013239957E-2</v>
      </c>
      <c r="AB145" s="15">
        <f t="shared" si="122"/>
        <v>2.5652011538833303E-2</v>
      </c>
      <c r="AD145" s="21"/>
    </row>
    <row r="146" spans="1:30" ht="15" thickBot="1" x14ac:dyDescent="0.25">
      <c r="A146" s="63"/>
      <c r="B146" s="64" t="s">
        <v>2012</v>
      </c>
      <c r="C146" s="65" t="s">
        <v>2013</v>
      </c>
      <c r="D146" s="65" t="s">
        <v>98</v>
      </c>
      <c r="E146" s="66">
        <v>1.8749999999999999E-2</v>
      </c>
      <c r="F146" s="66">
        <v>3.5962312500000002</v>
      </c>
      <c r="G146" s="1">
        <v>69.2</v>
      </c>
      <c r="H146" s="1">
        <v>69.2</v>
      </c>
      <c r="I146" s="1">
        <v>248.85920250000001</v>
      </c>
      <c r="J146" s="1">
        <v>248.85920250000001</v>
      </c>
      <c r="K146" s="1"/>
      <c r="L146" s="1"/>
      <c r="M146" s="1"/>
      <c r="N146" s="1"/>
      <c r="O146" s="1"/>
      <c r="P146" s="1"/>
      <c r="R146" s="1">
        <v>75.8</v>
      </c>
      <c r="S146" s="1">
        <v>272.59432874999999</v>
      </c>
      <c r="T146" s="15">
        <f t="shared" si="102"/>
        <v>1.0953757225433525</v>
      </c>
      <c r="U146" s="15">
        <f t="shared" si="103"/>
        <v>1.0697237110045192</v>
      </c>
      <c r="V146" s="16">
        <f t="shared" si="104"/>
        <v>74.024880801512737</v>
      </c>
      <c r="W146" s="16">
        <f t="shared" si="105"/>
        <v>4.8248808015127338</v>
      </c>
      <c r="X146" s="16">
        <f t="shared" si="106"/>
        <v>17.351387115925142</v>
      </c>
      <c r="Y146" s="15">
        <f t="shared" si="119"/>
        <v>4.5848355451969969E-2</v>
      </c>
      <c r="Z146" s="15">
        <f t="shared" si="120"/>
        <v>1.1992624151289988E-2</v>
      </c>
      <c r="AA146" s="15">
        <f t="shared" si="121"/>
        <v>1.9115055013239957E-2</v>
      </c>
      <c r="AB146" s="15">
        <f t="shared" si="122"/>
        <v>2.5652011538833303E-2</v>
      </c>
      <c r="AD146" s="21"/>
    </row>
    <row r="147" spans="1:30" ht="30.5" thickBot="1" x14ac:dyDescent="0.25">
      <c r="A147" s="8">
        <v>70</v>
      </c>
      <c r="B147" s="9" t="s">
        <v>2018</v>
      </c>
      <c r="C147" s="10" t="s">
        <v>4310</v>
      </c>
      <c r="D147" s="10" t="s">
        <v>38</v>
      </c>
      <c r="E147" s="11">
        <v>0</v>
      </c>
      <c r="F147" s="11">
        <v>226.99799999999999</v>
      </c>
      <c r="G147" s="12">
        <v>138.01</v>
      </c>
      <c r="H147" s="12">
        <v>108.32</v>
      </c>
      <c r="I147" s="12">
        <v>24588.42</v>
      </c>
      <c r="J147" s="12">
        <v>5717.0944486799999</v>
      </c>
      <c r="K147" s="12">
        <v>6797.5005096000004</v>
      </c>
      <c r="L147" s="12">
        <v>0</v>
      </c>
      <c r="M147" s="12">
        <v>0</v>
      </c>
      <c r="N147" s="12">
        <v>2297.5551722447999</v>
      </c>
      <c r="O147" s="12">
        <v>7457.94565911273</v>
      </c>
      <c r="P147" s="13">
        <v>2317.4201877340502</v>
      </c>
      <c r="R147" s="12">
        <v>121.52</v>
      </c>
      <c r="S147" s="12">
        <v>6178.3384948200001</v>
      </c>
      <c r="T147" s="15"/>
      <c r="U147" s="15"/>
      <c r="V147" s="16"/>
      <c r="W147" s="16"/>
      <c r="X147" s="16"/>
      <c r="Y147" s="15"/>
      <c r="Z147" s="15"/>
      <c r="AA147" s="15"/>
      <c r="AB147" s="15"/>
      <c r="AD147" s="21"/>
    </row>
    <row r="148" spans="1:30" x14ac:dyDescent="0.2">
      <c r="A148" s="63"/>
      <c r="B148" s="64" t="s">
        <v>2016</v>
      </c>
      <c r="C148" s="65" t="s">
        <v>2017</v>
      </c>
      <c r="D148" s="65" t="s">
        <v>98</v>
      </c>
      <c r="E148" s="66">
        <v>0.107</v>
      </c>
      <c r="F148" s="66">
        <v>24.288786000000002</v>
      </c>
      <c r="G148" s="1">
        <v>225</v>
      </c>
      <c r="H148" s="1">
        <v>225</v>
      </c>
      <c r="I148" s="1">
        <v>5464.97685</v>
      </c>
      <c r="J148" s="1">
        <v>5464.97685</v>
      </c>
      <c r="K148" s="1"/>
      <c r="L148" s="1"/>
      <c r="M148" s="1"/>
      <c r="N148" s="1"/>
      <c r="O148" s="1"/>
      <c r="P148" s="1"/>
      <c r="R148" s="1">
        <v>243</v>
      </c>
      <c r="S148" s="1">
        <v>5902.1749980000004</v>
      </c>
      <c r="T148" s="15">
        <f t="shared" si="102"/>
        <v>1.08</v>
      </c>
      <c r="U148" s="15">
        <f t="shared" si="103"/>
        <v>1.0543479884611668</v>
      </c>
      <c r="V148" s="16">
        <f t="shared" si="104"/>
        <v>237.22829740376253</v>
      </c>
      <c r="W148" s="16">
        <f t="shared" si="105"/>
        <v>12.228297403762525</v>
      </c>
      <c r="X148" s="16">
        <f t="shared" si="106"/>
        <v>297.01049878434361</v>
      </c>
      <c r="Y148" s="15">
        <f t="shared" si="119"/>
        <v>4.5848355451969969E-2</v>
      </c>
      <c r="Z148" s="15">
        <f t="shared" si="120"/>
        <v>1.1992624151289988E-2</v>
      </c>
      <c r="AA148" s="15">
        <f t="shared" si="121"/>
        <v>1.9115055013239957E-2</v>
      </c>
      <c r="AB148" s="15">
        <f t="shared" si="122"/>
        <v>2.5652011538833303E-2</v>
      </c>
      <c r="AD148" s="21"/>
    </row>
    <row r="149" spans="1:30" x14ac:dyDescent="0.2">
      <c r="A149" s="63"/>
      <c r="B149" s="64" t="s">
        <v>2012</v>
      </c>
      <c r="C149" s="65" t="s">
        <v>2013</v>
      </c>
      <c r="D149" s="65" t="s">
        <v>98</v>
      </c>
      <c r="E149" s="66">
        <v>1.6049999999999998E-2</v>
      </c>
      <c r="F149" s="66">
        <v>3.6433179</v>
      </c>
      <c r="G149" s="1">
        <v>69.2</v>
      </c>
      <c r="H149" s="1">
        <v>69.2</v>
      </c>
      <c r="I149" s="1">
        <v>252.11759867999999</v>
      </c>
      <c r="J149" s="1">
        <v>252.11759867999999</v>
      </c>
      <c r="K149" s="1"/>
      <c r="L149" s="1"/>
      <c r="M149" s="1"/>
      <c r="N149" s="1"/>
      <c r="O149" s="1"/>
      <c r="P149" s="1"/>
      <c r="R149" s="1">
        <v>75.8</v>
      </c>
      <c r="S149" s="1">
        <v>276.16349681999998</v>
      </c>
      <c r="T149" s="15">
        <f t="shared" si="102"/>
        <v>1.0953757225433525</v>
      </c>
      <c r="U149" s="15">
        <f t="shared" si="103"/>
        <v>1.0697237110045192</v>
      </c>
      <c r="V149" s="16">
        <f t="shared" si="104"/>
        <v>74.024880801512737</v>
      </c>
      <c r="W149" s="16">
        <f t="shared" si="105"/>
        <v>4.8248808015127338</v>
      </c>
      <c r="X149" s="16">
        <f t="shared" si="106"/>
        <v>17.578574589517689</v>
      </c>
      <c r="Y149" s="15">
        <f t="shared" si="119"/>
        <v>4.5848355451969969E-2</v>
      </c>
      <c r="Z149" s="15">
        <f t="shared" si="120"/>
        <v>1.1992624151289988E-2</v>
      </c>
      <c r="AA149" s="15">
        <f t="shared" si="121"/>
        <v>1.9115055013239957E-2</v>
      </c>
      <c r="AB149" s="15">
        <f t="shared" si="122"/>
        <v>2.5652011538833303E-2</v>
      </c>
      <c r="AD149" s="21"/>
    </row>
  </sheetData>
  <mergeCells count="8">
    <mergeCell ref="Y8:AB8"/>
    <mergeCell ref="A1:P1"/>
    <mergeCell ref="J3:K3"/>
    <mergeCell ref="J4:K4"/>
    <mergeCell ref="J5:K5"/>
    <mergeCell ref="J6:K6"/>
    <mergeCell ref="J7:K7"/>
    <mergeCell ref="H8:R8"/>
  </mergeCells>
  <conditionalFormatting sqref="W1:X8 W33:X41 W85:X86 W106:X116 W118:X118 W150:X1048576 W13:X31 W12 W51:X83 W43:X43 W45:X45 W47:X49 W92:X92 W101:X104 W10:X11 W88:X88 W90:X90 W94:X94 W96:X96 W98:X98">
    <cfRule type="cellIs" dxfId="91" priority="18" operator="lessThan">
      <formula>0</formula>
    </cfRule>
  </conditionalFormatting>
  <conditionalFormatting sqref="W32:X32">
    <cfRule type="cellIs" dxfId="90" priority="17" operator="lessThan">
      <formula>0</formula>
    </cfRule>
  </conditionalFormatting>
  <conditionalFormatting sqref="W84:X84">
    <cfRule type="cellIs" dxfId="89" priority="16" operator="lessThan">
      <formula>0</formula>
    </cfRule>
  </conditionalFormatting>
  <conditionalFormatting sqref="W105:X105">
    <cfRule type="cellIs" dxfId="88" priority="15" operator="lessThan">
      <formula>0</formula>
    </cfRule>
  </conditionalFormatting>
  <conditionalFormatting sqref="W117:X117">
    <cfRule type="cellIs" dxfId="87" priority="14" operator="lessThan">
      <formula>0</formula>
    </cfRule>
  </conditionalFormatting>
  <conditionalFormatting sqref="W119:X149">
    <cfRule type="cellIs" dxfId="86" priority="13" operator="lessThan">
      <formula>0</formula>
    </cfRule>
  </conditionalFormatting>
  <conditionalFormatting sqref="W50:X50">
    <cfRule type="cellIs" dxfId="85" priority="12" operator="lessThan">
      <formula>0</formula>
    </cfRule>
  </conditionalFormatting>
  <conditionalFormatting sqref="W42:X42">
    <cfRule type="cellIs" dxfId="84" priority="11" operator="lessThan">
      <formula>0</formula>
    </cfRule>
  </conditionalFormatting>
  <conditionalFormatting sqref="W44:X44">
    <cfRule type="cellIs" dxfId="83" priority="10" operator="lessThan">
      <formula>0</formula>
    </cfRule>
  </conditionalFormatting>
  <conditionalFormatting sqref="W46:X46">
    <cfRule type="cellIs" dxfId="82" priority="9" operator="lessThan">
      <formula>0</formula>
    </cfRule>
  </conditionalFormatting>
  <conditionalFormatting sqref="W91:X91">
    <cfRule type="cellIs" dxfId="81" priority="8" operator="lessThan">
      <formula>0</formula>
    </cfRule>
  </conditionalFormatting>
  <conditionalFormatting sqref="W99:X100">
    <cfRule type="cellIs" dxfId="80" priority="7" operator="lessThan">
      <formula>0</formula>
    </cfRule>
  </conditionalFormatting>
  <conditionalFormatting sqref="X12">
    <cfRule type="cellIs" dxfId="79" priority="6" operator="lessThan">
      <formula>0</formula>
    </cfRule>
  </conditionalFormatting>
  <conditionalFormatting sqref="W87:X87">
    <cfRule type="cellIs" dxfId="78" priority="5" operator="lessThan">
      <formula>0</formula>
    </cfRule>
  </conditionalFormatting>
  <conditionalFormatting sqref="W89:X89">
    <cfRule type="cellIs" dxfId="77" priority="4" operator="lessThan">
      <formula>0</formula>
    </cfRule>
  </conditionalFormatting>
  <conditionalFormatting sqref="W93:X93">
    <cfRule type="cellIs" dxfId="76" priority="3" operator="lessThan">
      <formula>0</formula>
    </cfRule>
  </conditionalFormatting>
  <conditionalFormatting sqref="W95:X95">
    <cfRule type="cellIs" dxfId="75" priority="2" operator="lessThan">
      <formula>0</formula>
    </cfRule>
  </conditionalFormatting>
  <conditionalFormatting sqref="W97:X97">
    <cfRule type="cellIs" dxfId="74" priority="1" operator="lessThan">
      <formula>0</formula>
    </cfRule>
  </conditionalFormatting>
  <pageMargins left="0.7" right="0.7" top="0.78740157499999996" bottom="0.78740157499999996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79"/>
  <sheetViews>
    <sheetView topLeftCell="A4" zoomScaleNormal="100" workbookViewId="0">
      <selection activeCell="I14" sqref="I14:J14"/>
    </sheetView>
  </sheetViews>
  <sheetFormatPr defaultColWidth="9" defaultRowHeight="14.5" x14ac:dyDescent="0.35"/>
  <cols>
    <col min="1" max="1" width="3.7265625" style="119" customWidth="1"/>
    <col min="2" max="2" width="13.26953125" style="7" customWidth="1"/>
    <col min="3" max="3" width="45.1796875" style="120" customWidth="1"/>
    <col min="4" max="4" width="3.81640625" style="120" customWidth="1"/>
    <col min="5" max="5" width="7.1796875" style="121" hidden="1" customWidth="1"/>
    <col min="6" max="10" width="9.26953125" style="121" customWidth="1"/>
    <col min="11" max="12" width="10.54296875" style="79" customWidth="1"/>
    <col min="13" max="13" width="15.453125" style="79" hidden="1" customWidth="1"/>
    <col min="14" max="14" width="15.54296875" style="79" hidden="1" customWidth="1"/>
    <col min="15" max="15" width="14.54296875" style="79" hidden="1" customWidth="1"/>
    <col min="16" max="17" width="14" style="79" hidden="1" customWidth="1"/>
    <col min="18" max="18" width="14.54296875" style="79" hidden="1" customWidth="1"/>
    <col min="19" max="19" width="14.26953125" style="79" hidden="1" customWidth="1"/>
    <col min="20" max="20" width="16" style="79" hidden="1" customWidth="1"/>
    <col min="21" max="21" width="0" style="7" hidden="1" customWidth="1"/>
    <col min="22" max="22" width="9.54296875" style="79" customWidth="1"/>
    <col min="23" max="23" width="14.1796875" style="79" hidden="1" customWidth="1"/>
    <col min="24" max="24" width="16.1796875" style="7" customWidth="1"/>
    <col min="25" max="28" width="13.26953125" style="7" customWidth="1"/>
    <col min="29" max="31" width="10.81640625" style="7" customWidth="1"/>
    <col min="32" max="32" width="16.1796875" style="7" customWidth="1"/>
    <col min="33" max="33" width="30" style="7" customWidth="1"/>
    <col min="34" max="261" width="9" style="7"/>
    <col min="262" max="262" width="3.7265625" style="7" customWidth="1"/>
    <col min="263" max="263" width="13.26953125" style="7" customWidth="1"/>
    <col min="264" max="264" width="45.1796875" style="7" customWidth="1"/>
    <col min="265" max="265" width="3.81640625" style="7" customWidth="1"/>
    <col min="266" max="266" width="7.1796875" style="7" customWidth="1"/>
    <col min="267" max="267" width="9.26953125" style="7" customWidth="1"/>
    <col min="268" max="268" width="10.54296875" style="7" customWidth="1"/>
    <col min="269" max="269" width="15.453125" style="7" customWidth="1"/>
    <col min="270" max="270" width="15.54296875" style="7" customWidth="1"/>
    <col min="271" max="271" width="14.54296875" style="7" customWidth="1"/>
    <col min="272" max="273" width="14" style="7" customWidth="1"/>
    <col min="274" max="274" width="14.54296875" style="7" customWidth="1"/>
    <col min="275" max="275" width="14.26953125" style="7" customWidth="1"/>
    <col min="276" max="276" width="16" style="7" customWidth="1"/>
    <col min="277" max="517" width="9" style="7"/>
    <col min="518" max="518" width="3.7265625" style="7" customWidth="1"/>
    <col min="519" max="519" width="13.26953125" style="7" customWidth="1"/>
    <col min="520" max="520" width="45.1796875" style="7" customWidth="1"/>
    <col min="521" max="521" width="3.81640625" style="7" customWidth="1"/>
    <col min="522" max="522" width="7.1796875" style="7" customWidth="1"/>
    <col min="523" max="523" width="9.26953125" style="7" customWidth="1"/>
    <col min="524" max="524" width="10.54296875" style="7" customWidth="1"/>
    <col min="525" max="525" width="15.453125" style="7" customWidth="1"/>
    <col min="526" max="526" width="15.54296875" style="7" customWidth="1"/>
    <col min="527" max="527" width="14.54296875" style="7" customWidth="1"/>
    <col min="528" max="529" width="14" style="7" customWidth="1"/>
    <col min="530" max="530" width="14.54296875" style="7" customWidth="1"/>
    <col min="531" max="531" width="14.26953125" style="7" customWidth="1"/>
    <col min="532" max="532" width="16" style="7" customWidth="1"/>
    <col min="533" max="773" width="9" style="7"/>
    <col min="774" max="774" width="3.7265625" style="7" customWidth="1"/>
    <col min="775" max="775" width="13.26953125" style="7" customWidth="1"/>
    <col min="776" max="776" width="45.1796875" style="7" customWidth="1"/>
    <col min="777" max="777" width="3.81640625" style="7" customWidth="1"/>
    <col min="778" max="778" width="7.1796875" style="7" customWidth="1"/>
    <col min="779" max="779" width="9.26953125" style="7" customWidth="1"/>
    <col min="780" max="780" width="10.54296875" style="7" customWidth="1"/>
    <col min="781" max="781" width="15.453125" style="7" customWidth="1"/>
    <col min="782" max="782" width="15.54296875" style="7" customWidth="1"/>
    <col min="783" max="783" width="14.54296875" style="7" customWidth="1"/>
    <col min="784" max="785" width="14" style="7" customWidth="1"/>
    <col min="786" max="786" width="14.54296875" style="7" customWidth="1"/>
    <col min="787" max="787" width="14.26953125" style="7" customWidth="1"/>
    <col min="788" max="788" width="16" style="7" customWidth="1"/>
    <col min="789" max="1029" width="9" style="7"/>
    <col min="1030" max="1030" width="3.7265625" style="7" customWidth="1"/>
    <col min="1031" max="1031" width="13.26953125" style="7" customWidth="1"/>
    <col min="1032" max="1032" width="45.1796875" style="7" customWidth="1"/>
    <col min="1033" max="1033" width="3.81640625" style="7" customWidth="1"/>
    <col min="1034" max="1034" width="7.1796875" style="7" customWidth="1"/>
    <col min="1035" max="1035" width="9.26953125" style="7" customWidth="1"/>
    <col min="1036" max="1036" width="10.54296875" style="7" customWidth="1"/>
    <col min="1037" max="1037" width="15.453125" style="7" customWidth="1"/>
    <col min="1038" max="1038" width="15.54296875" style="7" customWidth="1"/>
    <col min="1039" max="1039" width="14.54296875" style="7" customWidth="1"/>
    <col min="1040" max="1041" width="14" style="7" customWidth="1"/>
    <col min="1042" max="1042" width="14.54296875" style="7" customWidth="1"/>
    <col min="1043" max="1043" width="14.26953125" style="7" customWidth="1"/>
    <col min="1044" max="1044" width="16" style="7" customWidth="1"/>
    <col min="1045" max="1285" width="9" style="7"/>
    <col min="1286" max="1286" width="3.7265625" style="7" customWidth="1"/>
    <col min="1287" max="1287" width="13.26953125" style="7" customWidth="1"/>
    <col min="1288" max="1288" width="45.1796875" style="7" customWidth="1"/>
    <col min="1289" max="1289" width="3.81640625" style="7" customWidth="1"/>
    <col min="1290" max="1290" width="7.1796875" style="7" customWidth="1"/>
    <col min="1291" max="1291" width="9.26953125" style="7" customWidth="1"/>
    <col min="1292" max="1292" width="10.54296875" style="7" customWidth="1"/>
    <col min="1293" max="1293" width="15.453125" style="7" customWidth="1"/>
    <col min="1294" max="1294" width="15.54296875" style="7" customWidth="1"/>
    <col min="1295" max="1295" width="14.54296875" style="7" customWidth="1"/>
    <col min="1296" max="1297" width="14" style="7" customWidth="1"/>
    <col min="1298" max="1298" width="14.54296875" style="7" customWidth="1"/>
    <col min="1299" max="1299" width="14.26953125" style="7" customWidth="1"/>
    <col min="1300" max="1300" width="16" style="7" customWidth="1"/>
    <col min="1301" max="1541" width="9" style="7"/>
    <col min="1542" max="1542" width="3.7265625" style="7" customWidth="1"/>
    <col min="1543" max="1543" width="13.26953125" style="7" customWidth="1"/>
    <col min="1544" max="1544" width="45.1796875" style="7" customWidth="1"/>
    <col min="1545" max="1545" width="3.81640625" style="7" customWidth="1"/>
    <col min="1546" max="1546" width="7.1796875" style="7" customWidth="1"/>
    <col min="1547" max="1547" width="9.26953125" style="7" customWidth="1"/>
    <col min="1548" max="1548" width="10.54296875" style="7" customWidth="1"/>
    <col min="1549" max="1549" width="15.453125" style="7" customWidth="1"/>
    <col min="1550" max="1550" width="15.54296875" style="7" customWidth="1"/>
    <col min="1551" max="1551" width="14.54296875" style="7" customWidth="1"/>
    <col min="1552" max="1553" width="14" style="7" customWidth="1"/>
    <col min="1554" max="1554" width="14.54296875" style="7" customWidth="1"/>
    <col min="1555" max="1555" width="14.26953125" style="7" customWidth="1"/>
    <col min="1556" max="1556" width="16" style="7" customWidth="1"/>
    <col min="1557" max="1797" width="9" style="7"/>
    <col min="1798" max="1798" width="3.7265625" style="7" customWidth="1"/>
    <col min="1799" max="1799" width="13.26953125" style="7" customWidth="1"/>
    <col min="1800" max="1800" width="45.1796875" style="7" customWidth="1"/>
    <col min="1801" max="1801" width="3.81640625" style="7" customWidth="1"/>
    <col min="1802" max="1802" width="7.1796875" style="7" customWidth="1"/>
    <col min="1803" max="1803" width="9.26953125" style="7" customWidth="1"/>
    <col min="1804" max="1804" width="10.54296875" style="7" customWidth="1"/>
    <col min="1805" max="1805" width="15.453125" style="7" customWidth="1"/>
    <col min="1806" max="1806" width="15.54296875" style="7" customWidth="1"/>
    <col min="1807" max="1807" width="14.54296875" style="7" customWidth="1"/>
    <col min="1808" max="1809" width="14" style="7" customWidth="1"/>
    <col min="1810" max="1810" width="14.54296875" style="7" customWidth="1"/>
    <col min="1811" max="1811" width="14.26953125" style="7" customWidth="1"/>
    <col min="1812" max="1812" width="16" style="7" customWidth="1"/>
    <col min="1813" max="2053" width="9" style="7"/>
    <col min="2054" max="2054" width="3.7265625" style="7" customWidth="1"/>
    <col min="2055" max="2055" width="13.26953125" style="7" customWidth="1"/>
    <col min="2056" max="2056" width="45.1796875" style="7" customWidth="1"/>
    <col min="2057" max="2057" width="3.81640625" style="7" customWidth="1"/>
    <col min="2058" max="2058" width="7.1796875" style="7" customWidth="1"/>
    <col min="2059" max="2059" width="9.26953125" style="7" customWidth="1"/>
    <col min="2060" max="2060" width="10.54296875" style="7" customWidth="1"/>
    <col min="2061" max="2061" width="15.453125" style="7" customWidth="1"/>
    <col min="2062" max="2062" width="15.54296875" style="7" customWidth="1"/>
    <col min="2063" max="2063" width="14.54296875" style="7" customWidth="1"/>
    <col min="2064" max="2065" width="14" style="7" customWidth="1"/>
    <col min="2066" max="2066" width="14.54296875" style="7" customWidth="1"/>
    <col min="2067" max="2067" width="14.26953125" style="7" customWidth="1"/>
    <col min="2068" max="2068" width="16" style="7" customWidth="1"/>
    <col min="2069" max="2309" width="9" style="7"/>
    <col min="2310" max="2310" width="3.7265625" style="7" customWidth="1"/>
    <col min="2311" max="2311" width="13.26953125" style="7" customWidth="1"/>
    <col min="2312" max="2312" width="45.1796875" style="7" customWidth="1"/>
    <col min="2313" max="2313" width="3.81640625" style="7" customWidth="1"/>
    <col min="2314" max="2314" width="7.1796875" style="7" customWidth="1"/>
    <col min="2315" max="2315" width="9.26953125" style="7" customWidth="1"/>
    <col min="2316" max="2316" width="10.54296875" style="7" customWidth="1"/>
    <col min="2317" max="2317" width="15.453125" style="7" customWidth="1"/>
    <col min="2318" max="2318" width="15.54296875" style="7" customWidth="1"/>
    <col min="2319" max="2319" width="14.54296875" style="7" customWidth="1"/>
    <col min="2320" max="2321" width="14" style="7" customWidth="1"/>
    <col min="2322" max="2322" width="14.54296875" style="7" customWidth="1"/>
    <col min="2323" max="2323" width="14.26953125" style="7" customWidth="1"/>
    <col min="2324" max="2324" width="16" style="7" customWidth="1"/>
    <col min="2325" max="2565" width="9" style="7"/>
    <col min="2566" max="2566" width="3.7265625" style="7" customWidth="1"/>
    <col min="2567" max="2567" width="13.26953125" style="7" customWidth="1"/>
    <col min="2568" max="2568" width="45.1796875" style="7" customWidth="1"/>
    <col min="2569" max="2569" width="3.81640625" style="7" customWidth="1"/>
    <col min="2570" max="2570" width="7.1796875" style="7" customWidth="1"/>
    <col min="2571" max="2571" width="9.26953125" style="7" customWidth="1"/>
    <col min="2572" max="2572" width="10.54296875" style="7" customWidth="1"/>
    <col min="2573" max="2573" width="15.453125" style="7" customWidth="1"/>
    <col min="2574" max="2574" width="15.54296875" style="7" customWidth="1"/>
    <col min="2575" max="2575" width="14.54296875" style="7" customWidth="1"/>
    <col min="2576" max="2577" width="14" style="7" customWidth="1"/>
    <col min="2578" max="2578" width="14.54296875" style="7" customWidth="1"/>
    <col min="2579" max="2579" width="14.26953125" style="7" customWidth="1"/>
    <col min="2580" max="2580" width="16" style="7" customWidth="1"/>
    <col min="2581" max="2821" width="9" style="7"/>
    <col min="2822" max="2822" width="3.7265625" style="7" customWidth="1"/>
    <col min="2823" max="2823" width="13.26953125" style="7" customWidth="1"/>
    <col min="2824" max="2824" width="45.1796875" style="7" customWidth="1"/>
    <col min="2825" max="2825" width="3.81640625" style="7" customWidth="1"/>
    <col min="2826" max="2826" width="7.1796875" style="7" customWidth="1"/>
    <col min="2827" max="2827" width="9.26953125" style="7" customWidth="1"/>
    <col min="2828" max="2828" width="10.54296875" style="7" customWidth="1"/>
    <col min="2829" max="2829" width="15.453125" style="7" customWidth="1"/>
    <col min="2830" max="2830" width="15.54296875" style="7" customWidth="1"/>
    <col min="2831" max="2831" width="14.54296875" style="7" customWidth="1"/>
    <col min="2832" max="2833" width="14" style="7" customWidth="1"/>
    <col min="2834" max="2834" width="14.54296875" style="7" customWidth="1"/>
    <col min="2835" max="2835" width="14.26953125" style="7" customWidth="1"/>
    <col min="2836" max="2836" width="16" style="7" customWidth="1"/>
    <col min="2837" max="3077" width="9" style="7"/>
    <col min="3078" max="3078" width="3.7265625" style="7" customWidth="1"/>
    <col min="3079" max="3079" width="13.26953125" style="7" customWidth="1"/>
    <col min="3080" max="3080" width="45.1796875" style="7" customWidth="1"/>
    <col min="3081" max="3081" width="3.81640625" style="7" customWidth="1"/>
    <col min="3082" max="3082" width="7.1796875" style="7" customWidth="1"/>
    <col min="3083" max="3083" width="9.26953125" style="7" customWidth="1"/>
    <col min="3084" max="3084" width="10.54296875" style="7" customWidth="1"/>
    <col min="3085" max="3085" width="15.453125" style="7" customWidth="1"/>
    <col min="3086" max="3086" width="15.54296875" style="7" customWidth="1"/>
    <col min="3087" max="3087" width="14.54296875" style="7" customWidth="1"/>
    <col min="3088" max="3089" width="14" style="7" customWidth="1"/>
    <col min="3090" max="3090" width="14.54296875" style="7" customWidth="1"/>
    <col min="3091" max="3091" width="14.26953125" style="7" customWidth="1"/>
    <col min="3092" max="3092" width="16" style="7" customWidth="1"/>
    <col min="3093" max="3333" width="9" style="7"/>
    <col min="3334" max="3334" width="3.7265625" style="7" customWidth="1"/>
    <col min="3335" max="3335" width="13.26953125" style="7" customWidth="1"/>
    <col min="3336" max="3336" width="45.1796875" style="7" customWidth="1"/>
    <col min="3337" max="3337" width="3.81640625" style="7" customWidth="1"/>
    <col min="3338" max="3338" width="7.1796875" style="7" customWidth="1"/>
    <col min="3339" max="3339" width="9.26953125" style="7" customWidth="1"/>
    <col min="3340" max="3340" width="10.54296875" style="7" customWidth="1"/>
    <col min="3341" max="3341" width="15.453125" style="7" customWidth="1"/>
    <col min="3342" max="3342" width="15.54296875" style="7" customWidth="1"/>
    <col min="3343" max="3343" width="14.54296875" style="7" customWidth="1"/>
    <col min="3344" max="3345" width="14" style="7" customWidth="1"/>
    <col min="3346" max="3346" width="14.54296875" style="7" customWidth="1"/>
    <col min="3347" max="3347" width="14.26953125" style="7" customWidth="1"/>
    <col min="3348" max="3348" width="16" style="7" customWidth="1"/>
    <col min="3349" max="3589" width="9" style="7"/>
    <col min="3590" max="3590" width="3.7265625" style="7" customWidth="1"/>
    <col min="3591" max="3591" width="13.26953125" style="7" customWidth="1"/>
    <col min="3592" max="3592" width="45.1796875" style="7" customWidth="1"/>
    <col min="3593" max="3593" width="3.81640625" style="7" customWidth="1"/>
    <col min="3594" max="3594" width="7.1796875" style="7" customWidth="1"/>
    <col min="3595" max="3595" width="9.26953125" style="7" customWidth="1"/>
    <col min="3596" max="3596" width="10.54296875" style="7" customWidth="1"/>
    <col min="3597" max="3597" width="15.453125" style="7" customWidth="1"/>
    <col min="3598" max="3598" width="15.54296875" style="7" customWidth="1"/>
    <col min="3599" max="3599" width="14.54296875" style="7" customWidth="1"/>
    <col min="3600" max="3601" width="14" style="7" customWidth="1"/>
    <col min="3602" max="3602" width="14.54296875" style="7" customWidth="1"/>
    <col min="3603" max="3603" width="14.26953125" style="7" customWidth="1"/>
    <col min="3604" max="3604" width="16" style="7" customWidth="1"/>
    <col min="3605" max="3845" width="9" style="7"/>
    <col min="3846" max="3846" width="3.7265625" style="7" customWidth="1"/>
    <col min="3847" max="3847" width="13.26953125" style="7" customWidth="1"/>
    <col min="3848" max="3848" width="45.1796875" style="7" customWidth="1"/>
    <col min="3849" max="3849" width="3.81640625" style="7" customWidth="1"/>
    <col min="3850" max="3850" width="7.1796875" style="7" customWidth="1"/>
    <col min="3851" max="3851" width="9.26953125" style="7" customWidth="1"/>
    <col min="3852" max="3852" width="10.54296875" style="7" customWidth="1"/>
    <col min="3853" max="3853" width="15.453125" style="7" customWidth="1"/>
    <col min="3854" max="3854" width="15.54296875" style="7" customWidth="1"/>
    <col min="3855" max="3855" width="14.54296875" style="7" customWidth="1"/>
    <col min="3856" max="3857" width="14" style="7" customWidth="1"/>
    <col min="3858" max="3858" width="14.54296875" style="7" customWidth="1"/>
    <col min="3859" max="3859" width="14.26953125" style="7" customWidth="1"/>
    <col min="3860" max="3860" width="16" style="7" customWidth="1"/>
    <col min="3861" max="4101" width="9" style="7"/>
    <col min="4102" max="4102" width="3.7265625" style="7" customWidth="1"/>
    <col min="4103" max="4103" width="13.26953125" style="7" customWidth="1"/>
    <col min="4104" max="4104" width="45.1796875" style="7" customWidth="1"/>
    <col min="4105" max="4105" width="3.81640625" style="7" customWidth="1"/>
    <col min="4106" max="4106" width="7.1796875" style="7" customWidth="1"/>
    <col min="4107" max="4107" width="9.26953125" style="7" customWidth="1"/>
    <col min="4108" max="4108" width="10.54296875" style="7" customWidth="1"/>
    <col min="4109" max="4109" width="15.453125" style="7" customWidth="1"/>
    <col min="4110" max="4110" width="15.54296875" style="7" customWidth="1"/>
    <col min="4111" max="4111" width="14.54296875" style="7" customWidth="1"/>
    <col min="4112" max="4113" width="14" style="7" customWidth="1"/>
    <col min="4114" max="4114" width="14.54296875" style="7" customWidth="1"/>
    <col min="4115" max="4115" width="14.26953125" style="7" customWidth="1"/>
    <col min="4116" max="4116" width="16" style="7" customWidth="1"/>
    <col min="4117" max="4357" width="9" style="7"/>
    <col min="4358" max="4358" width="3.7265625" style="7" customWidth="1"/>
    <col min="4359" max="4359" width="13.26953125" style="7" customWidth="1"/>
    <col min="4360" max="4360" width="45.1796875" style="7" customWidth="1"/>
    <col min="4361" max="4361" width="3.81640625" style="7" customWidth="1"/>
    <col min="4362" max="4362" width="7.1796875" style="7" customWidth="1"/>
    <col min="4363" max="4363" width="9.26953125" style="7" customWidth="1"/>
    <col min="4364" max="4364" width="10.54296875" style="7" customWidth="1"/>
    <col min="4365" max="4365" width="15.453125" style="7" customWidth="1"/>
    <col min="4366" max="4366" width="15.54296875" style="7" customWidth="1"/>
    <col min="4367" max="4367" width="14.54296875" style="7" customWidth="1"/>
    <col min="4368" max="4369" width="14" style="7" customWidth="1"/>
    <col min="4370" max="4370" width="14.54296875" style="7" customWidth="1"/>
    <col min="4371" max="4371" width="14.26953125" style="7" customWidth="1"/>
    <col min="4372" max="4372" width="16" style="7" customWidth="1"/>
    <col min="4373" max="4613" width="9" style="7"/>
    <col min="4614" max="4614" width="3.7265625" style="7" customWidth="1"/>
    <col min="4615" max="4615" width="13.26953125" style="7" customWidth="1"/>
    <col min="4616" max="4616" width="45.1796875" style="7" customWidth="1"/>
    <col min="4617" max="4617" width="3.81640625" style="7" customWidth="1"/>
    <col min="4618" max="4618" width="7.1796875" style="7" customWidth="1"/>
    <col min="4619" max="4619" width="9.26953125" style="7" customWidth="1"/>
    <col min="4620" max="4620" width="10.54296875" style="7" customWidth="1"/>
    <col min="4621" max="4621" width="15.453125" style="7" customWidth="1"/>
    <col min="4622" max="4622" width="15.54296875" style="7" customWidth="1"/>
    <col min="4623" max="4623" width="14.54296875" style="7" customWidth="1"/>
    <col min="4624" max="4625" width="14" style="7" customWidth="1"/>
    <col min="4626" max="4626" width="14.54296875" style="7" customWidth="1"/>
    <col min="4627" max="4627" width="14.26953125" style="7" customWidth="1"/>
    <col min="4628" max="4628" width="16" style="7" customWidth="1"/>
    <col min="4629" max="4869" width="9" style="7"/>
    <col min="4870" max="4870" width="3.7265625" style="7" customWidth="1"/>
    <col min="4871" max="4871" width="13.26953125" style="7" customWidth="1"/>
    <col min="4872" max="4872" width="45.1796875" style="7" customWidth="1"/>
    <col min="4873" max="4873" width="3.81640625" style="7" customWidth="1"/>
    <col min="4874" max="4874" width="7.1796875" style="7" customWidth="1"/>
    <col min="4875" max="4875" width="9.26953125" style="7" customWidth="1"/>
    <col min="4876" max="4876" width="10.54296875" style="7" customWidth="1"/>
    <col min="4877" max="4877" width="15.453125" style="7" customWidth="1"/>
    <col min="4878" max="4878" width="15.54296875" style="7" customWidth="1"/>
    <col min="4879" max="4879" width="14.54296875" style="7" customWidth="1"/>
    <col min="4880" max="4881" width="14" style="7" customWidth="1"/>
    <col min="4882" max="4882" width="14.54296875" style="7" customWidth="1"/>
    <col min="4883" max="4883" width="14.26953125" style="7" customWidth="1"/>
    <col min="4884" max="4884" width="16" style="7" customWidth="1"/>
    <col min="4885" max="5125" width="9" style="7"/>
    <col min="5126" max="5126" width="3.7265625" style="7" customWidth="1"/>
    <col min="5127" max="5127" width="13.26953125" style="7" customWidth="1"/>
    <col min="5128" max="5128" width="45.1796875" style="7" customWidth="1"/>
    <col min="5129" max="5129" width="3.81640625" style="7" customWidth="1"/>
    <col min="5130" max="5130" width="7.1796875" style="7" customWidth="1"/>
    <col min="5131" max="5131" width="9.26953125" style="7" customWidth="1"/>
    <col min="5132" max="5132" width="10.54296875" style="7" customWidth="1"/>
    <col min="5133" max="5133" width="15.453125" style="7" customWidth="1"/>
    <col min="5134" max="5134" width="15.54296875" style="7" customWidth="1"/>
    <col min="5135" max="5135" width="14.54296875" style="7" customWidth="1"/>
    <col min="5136" max="5137" width="14" style="7" customWidth="1"/>
    <col min="5138" max="5138" width="14.54296875" style="7" customWidth="1"/>
    <col min="5139" max="5139" width="14.26953125" style="7" customWidth="1"/>
    <col min="5140" max="5140" width="16" style="7" customWidth="1"/>
    <col min="5141" max="5381" width="9" style="7"/>
    <col min="5382" max="5382" width="3.7265625" style="7" customWidth="1"/>
    <col min="5383" max="5383" width="13.26953125" style="7" customWidth="1"/>
    <col min="5384" max="5384" width="45.1796875" style="7" customWidth="1"/>
    <col min="5385" max="5385" width="3.81640625" style="7" customWidth="1"/>
    <col min="5386" max="5386" width="7.1796875" style="7" customWidth="1"/>
    <col min="5387" max="5387" width="9.26953125" style="7" customWidth="1"/>
    <col min="5388" max="5388" width="10.54296875" style="7" customWidth="1"/>
    <col min="5389" max="5389" width="15.453125" style="7" customWidth="1"/>
    <col min="5390" max="5390" width="15.54296875" style="7" customWidth="1"/>
    <col min="5391" max="5391" width="14.54296875" style="7" customWidth="1"/>
    <col min="5392" max="5393" width="14" style="7" customWidth="1"/>
    <col min="5394" max="5394" width="14.54296875" style="7" customWidth="1"/>
    <col min="5395" max="5395" width="14.26953125" style="7" customWidth="1"/>
    <col min="5396" max="5396" width="16" style="7" customWidth="1"/>
    <col min="5397" max="5637" width="9" style="7"/>
    <col min="5638" max="5638" width="3.7265625" style="7" customWidth="1"/>
    <col min="5639" max="5639" width="13.26953125" style="7" customWidth="1"/>
    <col min="5640" max="5640" width="45.1796875" style="7" customWidth="1"/>
    <col min="5641" max="5641" width="3.81640625" style="7" customWidth="1"/>
    <col min="5642" max="5642" width="7.1796875" style="7" customWidth="1"/>
    <col min="5643" max="5643" width="9.26953125" style="7" customWidth="1"/>
    <col min="5644" max="5644" width="10.54296875" style="7" customWidth="1"/>
    <col min="5645" max="5645" width="15.453125" style="7" customWidth="1"/>
    <col min="5646" max="5646" width="15.54296875" style="7" customWidth="1"/>
    <col min="5647" max="5647" width="14.54296875" style="7" customWidth="1"/>
    <col min="5648" max="5649" width="14" style="7" customWidth="1"/>
    <col min="5650" max="5650" width="14.54296875" style="7" customWidth="1"/>
    <col min="5651" max="5651" width="14.26953125" style="7" customWidth="1"/>
    <col min="5652" max="5652" width="16" style="7" customWidth="1"/>
    <col min="5653" max="5893" width="9" style="7"/>
    <col min="5894" max="5894" width="3.7265625" style="7" customWidth="1"/>
    <col min="5895" max="5895" width="13.26953125" style="7" customWidth="1"/>
    <col min="5896" max="5896" width="45.1796875" style="7" customWidth="1"/>
    <col min="5897" max="5897" width="3.81640625" style="7" customWidth="1"/>
    <col min="5898" max="5898" width="7.1796875" style="7" customWidth="1"/>
    <col min="5899" max="5899" width="9.26953125" style="7" customWidth="1"/>
    <col min="5900" max="5900" width="10.54296875" style="7" customWidth="1"/>
    <col min="5901" max="5901" width="15.453125" style="7" customWidth="1"/>
    <col min="5902" max="5902" width="15.54296875" style="7" customWidth="1"/>
    <col min="5903" max="5903" width="14.54296875" style="7" customWidth="1"/>
    <col min="5904" max="5905" width="14" style="7" customWidth="1"/>
    <col min="5906" max="5906" width="14.54296875" style="7" customWidth="1"/>
    <col min="5907" max="5907" width="14.26953125" style="7" customWidth="1"/>
    <col min="5908" max="5908" width="16" style="7" customWidth="1"/>
    <col min="5909" max="6149" width="9" style="7"/>
    <col min="6150" max="6150" width="3.7265625" style="7" customWidth="1"/>
    <col min="6151" max="6151" width="13.26953125" style="7" customWidth="1"/>
    <col min="6152" max="6152" width="45.1796875" style="7" customWidth="1"/>
    <col min="6153" max="6153" width="3.81640625" style="7" customWidth="1"/>
    <col min="6154" max="6154" width="7.1796875" style="7" customWidth="1"/>
    <col min="6155" max="6155" width="9.26953125" style="7" customWidth="1"/>
    <col min="6156" max="6156" width="10.54296875" style="7" customWidth="1"/>
    <col min="6157" max="6157" width="15.453125" style="7" customWidth="1"/>
    <col min="6158" max="6158" width="15.54296875" style="7" customWidth="1"/>
    <col min="6159" max="6159" width="14.54296875" style="7" customWidth="1"/>
    <col min="6160" max="6161" width="14" style="7" customWidth="1"/>
    <col min="6162" max="6162" width="14.54296875" style="7" customWidth="1"/>
    <col min="6163" max="6163" width="14.26953125" style="7" customWidth="1"/>
    <col min="6164" max="6164" width="16" style="7" customWidth="1"/>
    <col min="6165" max="6405" width="9" style="7"/>
    <col min="6406" max="6406" width="3.7265625" style="7" customWidth="1"/>
    <col min="6407" max="6407" width="13.26953125" style="7" customWidth="1"/>
    <col min="6408" max="6408" width="45.1796875" style="7" customWidth="1"/>
    <col min="6409" max="6409" width="3.81640625" style="7" customWidth="1"/>
    <col min="6410" max="6410" width="7.1796875" style="7" customWidth="1"/>
    <col min="6411" max="6411" width="9.26953125" style="7" customWidth="1"/>
    <col min="6412" max="6412" width="10.54296875" style="7" customWidth="1"/>
    <col min="6413" max="6413" width="15.453125" style="7" customWidth="1"/>
    <col min="6414" max="6414" width="15.54296875" style="7" customWidth="1"/>
    <col min="6415" max="6415" width="14.54296875" style="7" customWidth="1"/>
    <col min="6416" max="6417" width="14" style="7" customWidth="1"/>
    <col min="6418" max="6418" width="14.54296875" style="7" customWidth="1"/>
    <col min="6419" max="6419" width="14.26953125" style="7" customWidth="1"/>
    <col min="6420" max="6420" width="16" style="7" customWidth="1"/>
    <col min="6421" max="6661" width="9" style="7"/>
    <col min="6662" max="6662" width="3.7265625" style="7" customWidth="1"/>
    <col min="6663" max="6663" width="13.26953125" style="7" customWidth="1"/>
    <col min="6664" max="6664" width="45.1796875" style="7" customWidth="1"/>
    <col min="6665" max="6665" width="3.81640625" style="7" customWidth="1"/>
    <col min="6666" max="6666" width="7.1796875" style="7" customWidth="1"/>
    <col min="6667" max="6667" width="9.26953125" style="7" customWidth="1"/>
    <col min="6668" max="6668" width="10.54296875" style="7" customWidth="1"/>
    <col min="6669" max="6669" width="15.453125" style="7" customWidth="1"/>
    <col min="6670" max="6670" width="15.54296875" style="7" customWidth="1"/>
    <col min="6671" max="6671" width="14.54296875" style="7" customWidth="1"/>
    <col min="6672" max="6673" width="14" style="7" customWidth="1"/>
    <col min="6674" max="6674" width="14.54296875" style="7" customWidth="1"/>
    <col min="6675" max="6675" width="14.26953125" style="7" customWidth="1"/>
    <col min="6676" max="6676" width="16" style="7" customWidth="1"/>
    <col min="6677" max="6917" width="9" style="7"/>
    <col min="6918" max="6918" width="3.7265625" style="7" customWidth="1"/>
    <col min="6919" max="6919" width="13.26953125" style="7" customWidth="1"/>
    <col min="6920" max="6920" width="45.1796875" style="7" customWidth="1"/>
    <col min="6921" max="6921" width="3.81640625" style="7" customWidth="1"/>
    <col min="6922" max="6922" width="7.1796875" style="7" customWidth="1"/>
    <col min="6923" max="6923" width="9.26953125" style="7" customWidth="1"/>
    <col min="6924" max="6924" width="10.54296875" style="7" customWidth="1"/>
    <col min="6925" max="6925" width="15.453125" style="7" customWidth="1"/>
    <col min="6926" max="6926" width="15.54296875" style="7" customWidth="1"/>
    <col min="6927" max="6927" width="14.54296875" style="7" customWidth="1"/>
    <col min="6928" max="6929" width="14" style="7" customWidth="1"/>
    <col min="6930" max="6930" width="14.54296875" style="7" customWidth="1"/>
    <col min="6931" max="6931" width="14.26953125" style="7" customWidth="1"/>
    <col min="6932" max="6932" width="16" style="7" customWidth="1"/>
    <col min="6933" max="7173" width="9" style="7"/>
    <col min="7174" max="7174" width="3.7265625" style="7" customWidth="1"/>
    <col min="7175" max="7175" width="13.26953125" style="7" customWidth="1"/>
    <col min="7176" max="7176" width="45.1796875" style="7" customWidth="1"/>
    <col min="7177" max="7177" width="3.81640625" style="7" customWidth="1"/>
    <col min="7178" max="7178" width="7.1796875" style="7" customWidth="1"/>
    <col min="7179" max="7179" width="9.26953125" style="7" customWidth="1"/>
    <col min="7180" max="7180" width="10.54296875" style="7" customWidth="1"/>
    <col min="7181" max="7181" width="15.453125" style="7" customWidth="1"/>
    <col min="7182" max="7182" width="15.54296875" style="7" customWidth="1"/>
    <col min="7183" max="7183" width="14.54296875" style="7" customWidth="1"/>
    <col min="7184" max="7185" width="14" style="7" customWidth="1"/>
    <col min="7186" max="7186" width="14.54296875" style="7" customWidth="1"/>
    <col min="7187" max="7187" width="14.26953125" style="7" customWidth="1"/>
    <col min="7188" max="7188" width="16" style="7" customWidth="1"/>
    <col min="7189" max="7429" width="9" style="7"/>
    <col min="7430" max="7430" width="3.7265625" style="7" customWidth="1"/>
    <col min="7431" max="7431" width="13.26953125" style="7" customWidth="1"/>
    <col min="7432" max="7432" width="45.1796875" style="7" customWidth="1"/>
    <col min="7433" max="7433" width="3.81640625" style="7" customWidth="1"/>
    <col min="7434" max="7434" width="7.1796875" style="7" customWidth="1"/>
    <col min="7435" max="7435" width="9.26953125" style="7" customWidth="1"/>
    <col min="7436" max="7436" width="10.54296875" style="7" customWidth="1"/>
    <col min="7437" max="7437" width="15.453125" style="7" customWidth="1"/>
    <col min="7438" max="7438" width="15.54296875" style="7" customWidth="1"/>
    <col min="7439" max="7439" width="14.54296875" style="7" customWidth="1"/>
    <col min="7440" max="7441" width="14" style="7" customWidth="1"/>
    <col min="7442" max="7442" width="14.54296875" style="7" customWidth="1"/>
    <col min="7443" max="7443" width="14.26953125" style="7" customWidth="1"/>
    <col min="7444" max="7444" width="16" style="7" customWidth="1"/>
    <col min="7445" max="7685" width="9" style="7"/>
    <col min="7686" max="7686" width="3.7265625" style="7" customWidth="1"/>
    <col min="7687" max="7687" width="13.26953125" style="7" customWidth="1"/>
    <col min="7688" max="7688" width="45.1796875" style="7" customWidth="1"/>
    <col min="7689" max="7689" width="3.81640625" style="7" customWidth="1"/>
    <col min="7690" max="7690" width="7.1796875" style="7" customWidth="1"/>
    <col min="7691" max="7691" width="9.26953125" style="7" customWidth="1"/>
    <col min="7692" max="7692" width="10.54296875" style="7" customWidth="1"/>
    <col min="7693" max="7693" width="15.453125" style="7" customWidth="1"/>
    <col min="7694" max="7694" width="15.54296875" style="7" customWidth="1"/>
    <col min="7695" max="7695" width="14.54296875" style="7" customWidth="1"/>
    <col min="7696" max="7697" width="14" style="7" customWidth="1"/>
    <col min="7698" max="7698" width="14.54296875" style="7" customWidth="1"/>
    <col min="7699" max="7699" width="14.26953125" style="7" customWidth="1"/>
    <col min="7700" max="7700" width="16" style="7" customWidth="1"/>
    <col min="7701" max="7941" width="9" style="7"/>
    <col min="7942" max="7942" width="3.7265625" style="7" customWidth="1"/>
    <col min="7943" max="7943" width="13.26953125" style="7" customWidth="1"/>
    <col min="7944" max="7944" width="45.1796875" style="7" customWidth="1"/>
    <col min="7945" max="7945" width="3.81640625" style="7" customWidth="1"/>
    <col min="7946" max="7946" width="7.1796875" style="7" customWidth="1"/>
    <col min="7947" max="7947" width="9.26953125" style="7" customWidth="1"/>
    <col min="7948" max="7948" width="10.54296875" style="7" customWidth="1"/>
    <col min="7949" max="7949" width="15.453125" style="7" customWidth="1"/>
    <col min="7950" max="7950" width="15.54296875" style="7" customWidth="1"/>
    <col min="7951" max="7951" width="14.54296875" style="7" customWidth="1"/>
    <col min="7952" max="7953" width="14" style="7" customWidth="1"/>
    <col min="7954" max="7954" width="14.54296875" style="7" customWidth="1"/>
    <col min="7955" max="7955" width="14.26953125" style="7" customWidth="1"/>
    <col min="7956" max="7956" width="16" style="7" customWidth="1"/>
    <col min="7957" max="8197" width="9" style="7"/>
    <col min="8198" max="8198" width="3.7265625" style="7" customWidth="1"/>
    <col min="8199" max="8199" width="13.26953125" style="7" customWidth="1"/>
    <col min="8200" max="8200" width="45.1796875" style="7" customWidth="1"/>
    <col min="8201" max="8201" width="3.81640625" style="7" customWidth="1"/>
    <col min="8202" max="8202" width="7.1796875" style="7" customWidth="1"/>
    <col min="8203" max="8203" width="9.26953125" style="7" customWidth="1"/>
    <col min="8204" max="8204" width="10.54296875" style="7" customWidth="1"/>
    <col min="8205" max="8205" width="15.453125" style="7" customWidth="1"/>
    <col min="8206" max="8206" width="15.54296875" style="7" customWidth="1"/>
    <col min="8207" max="8207" width="14.54296875" style="7" customWidth="1"/>
    <col min="8208" max="8209" width="14" style="7" customWidth="1"/>
    <col min="8210" max="8210" width="14.54296875" style="7" customWidth="1"/>
    <col min="8211" max="8211" width="14.26953125" style="7" customWidth="1"/>
    <col min="8212" max="8212" width="16" style="7" customWidth="1"/>
    <col min="8213" max="8453" width="9" style="7"/>
    <col min="8454" max="8454" width="3.7265625" style="7" customWidth="1"/>
    <col min="8455" max="8455" width="13.26953125" style="7" customWidth="1"/>
    <col min="8456" max="8456" width="45.1796875" style="7" customWidth="1"/>
    <col min="8457" max="8457" width="3.81640625" style="7" customWidth="1"/>
    <col min="8458" max="8458" width="7.1796875" style="7" customWidth="1"/>
    <col min="8459" max="8459" width="9.26953125" style="7" customWidth="1"/>
    <col min="8460" max="8460" width="10.54296875" style="7" customWidth="1"/>
    <col min="8461" max="8461" width="15.453125" style="7" customWidth="1"/>
    <col min="8462" max="8462" width="15.54296875" style="7" customWidth="1"/>
    <col min="8463" max="8463" width="14.54296875" style="7" customWidth="1"/>
    <col min="8464" max="8465" width="14" style="7" customWidth="1"/>
    <col min="8466" max="8466" width="14.54296875" style="7" customWidth="1"/>
    <col min="8467" max="8467" width="14.26953125" style="7" customWidth="1"/>
    <col min="8468" max="8468" width="16" style="7" customWidth="1"/>
    <col min="8469" max="8709" width="9" style="7"/>
    <col min="8710" max="8710" width="3.7265625" style="7" customWidth="1"/>
    <col min="8711" max="8711" width="13.26953125" style="7" customWidth="1"/>
    <col min="8712" max="8712" width="45.1796875" style="7" customWidth="1"/>
    <col min="8713" max="8713" width="3.81640625" style="7" customWidth="1"/>
    <col min="8714" max="8714" width="7.1796875" style="7" customWidth="1"/>
    <col min="8715" max="8715" width="9.26953125" style="7" customWidth="1"/>
    <col min="8716" max="8716" width="10.54296875" style="7" customWidth="1"/>
    <col min="8717" max="8717" width="15.453125" style="7" customWidth="1"/>
    <col min="8718" max="8718" width="15.54296875" style="7" customWidth="1"/>
    <col min="8719" max="8719" width="14.54296875" style="7" customWidth="1"/>
    <col min="8720" max="8721" width="14" style="7" customWidth="1"/>
    <col min="8722" max="8722" width="14.54296875" style="7" customWidth="1"/>
    <col min="8723" max="8723" width="14.26953125" style="7" customWidth="1"/>
    <col min="8724" max="8724" width="16" style="7" customWidth="1"/>
    <col min="8725" max="8965" width="9" style="7"/>
    <col min="8966" max="8966" width="3.7265625" style="7" customWidth="1"/>
    <col min="8967" max="8967" width="13.26953125" style="7" customWidth="1"/>
    <col min="8968" max="8968" width="45.1796875" style="7" customWidth="1"/>
    <col min="8969" max="8969" width="3.81640625" style="7" customWidth="1"/>
    <col min="8970" max="8970" width="7.1796875" style="7" customWidth="1"/>
    <col min="8971" max="8971" width="9.26953125" style="7" customWidth="1"/>
    <col min="8972" max="8972" width="10.54296875" style="7" customWidth="1"/>
    <col min="8973" max="8973" width="15.453125" style="7" customWidth="1"/>
    <col min="8974" max="8974" width="15.54296875" style="7" customWidth="1"/>
    <col min="8975" max="8975" width="14.54296875" style="7" customWidth="1"/>
    <col min="8976" max="8977" width="14" style="7" customWidth="1"/>
    <col min="8978" max="8978" width="14.54296875" style="7" customWidth="1"/>
    <col min="8979" max="8979" width="14.26953125" style="7" customWidth="1"/>
    <col min="8980" max="8980" width="16" style="7" customWidth="1"/>
    <col min="8981" max="9221" width="9" style="7"/>
    <col min="9222" max="9222" width="3.7265625" style="7" customWidth="1"/>
    <col min="9223" max="9223" width="13.26953125" style="7" customWidth="1"/>
    <col min="9224" max="9224" width="45.1796875" style="7" customWidth="1"/>
    <col min="9225" max="9225" width="3.81640625" style="7" customWidth="1"/>
    <col min="9226" max="9226" width="7.1796875" style="7" customWidth="1"/>
    <col min="9227" max="9227" width="9.26953125" style="7" customWidth="1"/>
    <col min="9228" max="9228" width="10.54296875" style="7" customWidth="1"/>
    <col min="9229" max="9229" width="15.453125" style="7" customWidth="1"/>
    <col min="9230" max="9230" width="15.54296875" style="7" customWidth="1"/>
    <col min="9231" max="9231" width="14.54296875" style="7" customWidth="1"/>
    <col min="9232" max="9233" width="14" style="7" customWidth="1"/>
    <col min="9234" max="9234" width="14.54296875" style="7" customWidth="1"/>
    <col min="9235" max="9235" width="14.26953125" style="7" customWidth="1"/>
    <col min="9236" max="9236" width="16" style="7" customWidth="1"/>
    <col min="9237" max="9477" width="9" style="7"/>
    <col min="9478" max="9478" width="3.7265625" style="7" customWidth="1"/>
    <col min="9479" max="9479" width="13.26953125" style="7" customWidth="1"/>
    <col min="9480" max="9480" width="45.1796875" style="7" customWidth="1"/>
    <col min="9481" max="9481" width="3.81640625" style="7" customWidth="1"/>
    <col min="9482" max="9482" width="7.1796875" style="7" customWidth="1"/>
    <col min="9483" max="9483" width="9.26953125" style="7" customWidth="1"/>
    <col min="9484" max="9484" width="10.54296875" style="7" customWidth="1"/>
    <col min="9485" max="9485" width="15.453125" style="7" customWidth="1"/>
    <col min="9486" max="9486" width="15.54296875" style="7" customWidth="1"/>
    <col min="9487" max="9487" width="14.54296875" style="7" customWidth="1"/>
    <col min="9488" max="9489" width="14" style="7" customWidth="1"/>
    <col min="9490" max="9490" width="14.54296875" style="7" customWidth="1"/>
    <col min="9491" max="9491" width="14.26953125" style="7" customWidth="1"/>
    <col min="9492" max="9492" width="16" style="7" customWidth="1"/>
    <col min="9493" max="9733" width="9" style="7"/>
    <col min="9734" max="9734" width="3.7265625" style="7" customWidth="1"/>
    <col min="9735" max="9735" width="13.26953125" style="7" customWidth="1"/>
    <col min="9736" max="9736" width="45.1796875" style="7" customWidth="1"/>
    <col min="9737" max="9737" width="3.81640625" style="7" customWidth="1"/>
    <col min="9738" max="9738" width="7.1796875" style="7" customWidth="1"/>
    <col min="9739" max="9739" width="9.26953125" style="7" customWidth="1"/>
    <col min="9740" max="9740" width="10.54296875" style="7" customWidth="1"/>
    <col min="9741" max="9741" width="15.453125" style="7" customWidth="1"/>
    <col min="9742" max="9742" width="15.54296875" style="7" customWidth="1"/>
    <col min="9743" max="9743" width="14.54296875" style="7" customWidth="1"/>
    <col min="9744" max="9745" width="14" style="7" customWidth="1"/>
    <col min="9746" max="9746" width="14.54296875" style="7" customWidth="1"/>
    <col min="9747" max="9747" width="14.26953125" style="7" customWidth="1"/>
    <col min="9748" max="9748" width="16" style="7" customWidth="1"/>
    <col min="9749" max="9989" width="9" style="7"/>
    <col min="9990" max="9990" width="3.7265625" style="7" customWidth="1"/>
    <col min="9991" max="9991" width="13.26953125" style="7" customWidth="1"/>
    <col min="9992" max="9992" width="45.1796875" style="7" customWidth="1"/>
    <col min="9993" max="9993" width="3.81640625" style="7" customWidth="1"/>
    <col min="9994" max="9994" width="7.1796875" style="7" customWidth="1"/>
    <col min="9995" max="9995" width="9.26953125" style="7" customWidth="1"/>
    <col min="9996" max="9996" width="10.54296875" style="7" customWidth="1"/>
    <col min="9997" max="9997" width="15.453125" style="7" customWidth="1"/>
    <col min="9998" max="9998" width="15.54296875" style="7" customWidth="1"/>
    <col min="9999" max="9999" width="14.54296875" style="7" customWidth="1"/>
    <col min="10000" max="10001" width="14" style="7" customWidth="1"/>
    <col min="10002" max="10002" width="14.54296875" style="7" customWidth="1"/>
    <col min="10003" max="10003" width="14.26953125" style="7" customWidth="1"/>
    <col min="10004" max="10004" width="16" style="7" customWidth="1"/>
    <col min="10005" max="10245" width="9" style="7"/>
    <col min="10246" max="10246" width="3.7265625" style="7" customWidth="1"/>
    <col min="10247" max="10247" width="13.26953125" style="7" customWidth="1"/>
    <col min="10248" max="10248" width="45.1796875" style="7" customWidth="1"/>
    <col min="10249" max="10249" width="3.81640625" style="7" customWidth="1"/>
    <col min="10250" max="10250" width="7.1796875" style="7" customWidth="1"/>
    <col min="10251" max="10251" width="9.26953125" style="7" customWidth="1"/>
    <col min="10252" max="10252" width="10.54296875" style="7" customWidth="1"/>
    <col min="10253" max="10253" width="15.453125" style="7" customWidth="1"/>
    <col min="10254" max="10254" width="15.54296875" style="7" customWidth="1"/>
    <col min="10255" max="10255" width="14.54296875" style="7" customWidth="1"/>
    <col min="10256" max="10257" width="14" style="7" customWidth="1"/>
    <col min="10258" max="10258" width="14.54296875" style="7" customWidth="1"/>
    <col min="10259" max="10259" width="14.26953125" style="7" customWidth="1"/>
    <col min="10260" max="10260" width="16" style="7" customWidth="1"/>
    <col min="10261" max="10501" width="9" style="7"/>
    <col min="10502" max="10502" width="3.7265625" style="7" customWidth="1"/>
    <col min="10503" max="10503" width="13.26953125" style="7" customWidth="1"/>
    <col min="10504" max="10504" width="45.1796875" style="7" customWidth="1"/>
    <col min="10505" max="10505" width="3.81640625" style="7" customWidth="1"/>
    <col min="10506" max="10506" width="7.1796875" style="7" customWidth="1"/>
    <col min="10507" max="10507" width="9.26953125" style="7" customWidth="1"/>
    <col min="10508" max="10508" width="10.54296875" style="7" customWidth="1"/>
    <col min="10509" max="10509" width="15.453125" style="7" customWidth="1"/>
    <col min="10510" max="10510" width="15.54296875" style="7" customWidth="1"/>
    <col min="10511" max="10511" width="14.54296875" style="7" customWidth="1"/>
    <col min="10512" max="10513" width="14" style="7" customWidth="1"/>
    <col min="10514" max="10514" width="14.54296875" style="7" customWidth="1"/>
    <col min="10515" max="10515" width="14.26953125" style="7" customWidth="1"/>
    <col min="10516" max="10516" width="16" style="7" customWidth="1"/>
    <col min="10517" max="10757" width="9" style="7"/>
    <col min="10758" max="10758" width="3.7265625" style="7" customWidth="1"/>
    <col min="10759" max="10759" width="13.26953125" style="7" customWidth="1"/>
    <col min="10760" max="10760" width="45.1796875" style="7" customWidth="1"/>
    <col min="10761" max="10761" width="3.81640625" style="7" customWidth="1"/>
    <col min="10762" max="10762" width="7.1796875" style="7" customWidth="1"/>
    <col min="10763" max="10763" width="9.26953125" style="7" customWidth="1"/>
    <col min="10764" max="10764" width="10.54296875" style="7" customWidth="1"/>
    <col min="10765" max="10765" width="15.453125" style="7" customWidth="1"/>
    <col min="10766" max="10766" width="15.54296875" style="7" customWidth="1"/>
    <col min="10767" max="10767" width="14.54296875" style="7" customWidth="1"/>
    <col min="10768" max="10769" width="14" style="7" customWidth="1"/>
    <col min="10770" max="10770" width="14.54296875" style="7" customWidth="1"/>
    <col min="10771" max="10771" width="14.26953125" style="7" customWidth="1"/>
    <col min="10772" max="10772" width="16" style="7" customWidth="1"/>
    <col min="10773" max="11013" width="9" style="7"/>
    <col min="11014" max="11014" width="3.7265625" style="7" customWidth="1"/>
    <col min="11015" max="11015" width="13.26953125" style="7" customWidth="1"/>
    <col min="11016" max="11016" width="45.1796875" style="7" customWidth="1"/>
    <col min="11017" max="11017" width="3.81640625" style="7" customWidth="1"/>
    <col min="11018" max="11018" width="7.1796875" style="7" customWidth="1"/>
    <col min="11019" max="11019" width="9.26953125" style="7" customWidth="1"/>
    <col min="11020" max="11020" width="10.54296875" style="7" customWidth="1"/>
    <col min="11021" max="11021" width="15.453125" style="7" customWidth="1"/>
    <col min="11022" max="11022" width="15.54296875" style="7" customWidth="1"/>
    <col min="11023" max="11023" width="14.54296875" style="7" customWidth="1"/>
    <col min="11024" max="11025" width="14" style="7" customWidth="1"/>
    <col min="11026" max="11026" width="14.54296875" style="7" customWidth="1"/>
    <col min="11027" max="11027" width="14.26953125" style="7" customWidth="1"/>
    <col min="11028" max="11028" width="16" style="7" customWidth="1"/>
    <col min="11029" max="11269" width="9" style="7"/>
    <col min="11270" max="11270" width="3.7265625" style="7" customWidth="1"/>
    <col min="11271" max="11271" width="13.26953125" style="7" customWidth="1"/>
    <col min="11272" max="11272" width="45.1796875" style="7" customWidth="1"/>
    <col min="11273" max="11273" width="3.81640625" style="7" customWidth="1"/>
    <col min="11274" max="11274" width="7.1796875" style="7" customWidth="1"/>
    <col min="11275" max="11275" width="9.26953125" style="7" customWidth="1"/>
    <col min="11276" max="11276" width="10.54296875" style="7" customWidth="1"/>
    <col min="11277" max="11277" width="15.453125" style="7" customWidth="1"/>
    <col min="11278" max="11278" width="15.54296875" style="7" customWidth="1"/>
    <col min="11279" max="11279" width="14.54296875" style="7" customWidth="1"/>
    <col min="11280" max="11281" width="14" style="7" customWidth="1"/>
    <col min="11282" max="11282" width="14.54296875" style="7" customWidth="1"/>
    <col min="11283" max="11283" width="14.26953125" style="7" customWidth="1"/>
    <col min="11284" max="11284" width="16" style="7" customWidth="1"/>
    <col min="11285" max="11525" width="9" style="7"/>
    <col min="11526" max="11526" width="3.7265625" style="7" customWidth="1"/>
    <col min="11527" max="11527" width="13.26953125" style="7" customWidth="1"/>
    <col min="11528" max="11528" width="45.1796875" style="7" customWidth="1"/>
    <col min="11529" max="11529" width="3.81640625" style="7" customWidth="1"/>
    <col min="11530" max="11530" width="7.1796875" style="7" customWidth="1"/>
    <col min="11531" max="11531" width="9.26953125" style="7" customWidth="1"/>
    <col min="11532" max="11532" width="10.54296875" style="7" customWidth="1"/>
    <col min="11533" max="11533" width="15.453125" style="7" customWidth="1"/>
    <col min="11534" max="11534" width="15.54296875" style="7" customWidth="1"/>
    <col min="11535" max="11535" width="14.54296875" style="7" customWidth="1"/>
    <col min="11536" max="11537" width="14" style="7" customWidth="1"/>
    <col min="11538" max="11538" width="14.54296875" style="7" customWidth="1"/>
    <col min="11539" max="11539" width="14.26953125" style="7" customWidth="1"/>
    <col min="11540" max="11540" width="16" style="7" customWidth="1"/>
    <col min="11541" max="11781" width="9" style="7"/>
    <col min="11782" max="11782" width="3.7265625" style="7" customWidth="1"/>
    <col min="11783" max="11783" width="13.26953125" style="7" customWidth="1"/>
    <col min="11784" max="11784" width="45.1796875" style="7" customWidth="1"/>
    <col min="11785" max="11785" width="3.81640625" style="7" customWidth="1"/>
    <col min="11786" max="11786" width="7.1796875" style="7" customWidth="1"/>
    <col min="11787" max="11787" width="9.26953125" style="7" customWidth="1"/>
    <col min="11788" max="11788" width="10.54296875" style="7" customWidth="1"/>
    <col min="11789" max="11789" width="15.453125" style="7" customWidth="1"/>
    <col min="11790" max="11790" width="15.54296875" style="7" customWidth="1"/>
    <col min="11791" max="11791" width="14.54296875" style="7" customWidth="1"/>
    <col min="11792" max="11793" width="14" style="7" customWidth="1"/>
    <col min="11794" max="11794" width="14.54296875" style="7" customWidth="1"/>
    <col min="11795" max="11795" width="14.26953125" style="7" customWidth="1"/>
    <col min="11796" max="11796" width="16" style="7" customWidth="1"/>
    <col min="11797" max="12037" width="9" style="7"/>
    <col min="12038" max="12038" width="3.7265625" style="7" customWidth="1"/>
    <col min="12039" max="12039" width="13.26953125" style="7" customWidth="1"/>
    <col min="12040" max="12040" width="45.1796875" style="7" customWidth="1"/>
    <col min="12041" max="12041" width="3.81640625" style="7" customWidth="1"/>
    <col min="12042" max="12042" width="7.1796875" style="7" customWidth="1"/>
    <col min="12043" max="12043" width="9.26953125" style="7" customWidth="1"/>
    <col min="12044" max="12044" width="10.54296875" style="7" customWidth="1"/>
    <col min="12045" max="12045" width="15.453125" style="7" customWidth="1"/>
    <col min="12046" max="12046" width="15.54296875" style="7" customWidth="1"/>
    <col min="12047" max="12047" width="14.54296875" style="7" customWidth="1"/>
    <col min="12048" max="12049" width="14" style="7" customWidth="1"/>
    <col min="12050" max="12050" width="14.54296875" style="7" customWidth="1"/>
    <col min="12051" max="12051" width="14.26953125" style="7" customWidth="1"/>
    <col min="12052" max="12052" width="16" style="7" customWidth="1"/>
    <col min="12053" max="12293" width="9" style="7"/>
    <col min="12294" max="12294" width="3.7265625" style="7" customWidth="1"/>
    <col min="12295" max="12295" width="13.26953125" style="7" customWidth="1"/>
    <col min="12296" max="12296" width="45.1796875" style="7" customWidth="1"/>
    <col min="12297" max="12297" width="3.81640625" style="7" customWidth="1"/>
    <col min="12298" max="12298" width="7.1796875" style="7" customWidth="1"/>
    <col min="12299" max="12299" width="9.26953125" style="7" customWidth="1"/>
    <col min="12300" max="12300" width="10.54296875" style="7" customWidth="1"/>
    <col min="12301" max="12301" width="15.453125" style="7" customWidth="1"/>
    <col min="12302" max="12302" width="15.54296875" style="7" customWidth="1"/>
    <col min="12303" max="12303" width="14.54296875" style="7" customWidth="1"/>
    <col min="12304" max="12305" width="14" style="7" customWidth="1"/>
    <col min="12306" max="12306" width="14.54296875" style="7" customWidth="1"/>
    <col min="12307" max="12307" width="14.26953125" style="7" customWidth="1"/>
    <col min="12308" max="12308" width="16" style="7" customWidth="1"/>
    <col min="12309" max="12549" width="9" style="7"/>
    <col min="12550" max="12550" width="3.7265625" style="7" customWidth="1"/>
    <col min="12551" max="12551" width="13.26953125" style="7" customWidth="1"/>
    <col min="12552" max="12552" width="45.1796875" style="7" customWidth="1"/>
    <col min="12553" max="12553" width="3.81640625" style="7" customWidth="1"/>
    <col min="12554" max="12554" width="7.1796875" style="7" customWidth="1"/>
    <col min="12555" max="12555" width="9.26953125" style="7" customWidth="1"/>
    <col min="12556" max="12556" width="10.54296875" style="7" customWidth="1"/>
    <col min="12557" max="12557" width="15.453125" style="7" customWidth="1"/>
    <col min="12558" max="12558" width="15.54296875" style="7" customWidth="1"/>
    <col min="12559" max="12559" width="14.54296875" style="7" customWidth="1"/>
    <col min="12560" max="12561" width="14" style="7" customWidth="1"/>
    <col min="12562" max="12562" width="14.54296875" style="7" customWidth="1"/>
    <col min="12563" max="12563" width="14.26953125" style="7" customWidth="1"/>
    <col min="12564" max="12564" width="16" style="7" customWidth="1"/>
    <col min="12565" max="12805" width="9" style="7"/>
    <col min="12806" max="12806" width="3.7265625" style="7" customWidth="1"/>
    <col min="12807" max="12807" width="13.26953125" style="7" customWidth="1"/>
    <col min="12808" max="12808" width="45.1796875" style="7" customWidth="1"/>
    <col min="12809" max="12809" width="3.81640625" style="7" customWidth="1"/>
    <col min="12810" max="12810" width="7.1796875" style="7" customWidth="1"/>
    <col min="12811" max="12811" width="9.26953125" style="7" customWidth="1"/>
    <col min="12812" max="12812" width="10.54296875" style="7" customWidth="1"/>
    <col min="12813" max="12813" width="15.453125" style="7" customWidth="1"/>
    <col min="12814" max="12814" width="15.54296875" style="7" customWidth="1"/>
    <col min="12815" max="12815" width="14.54296875" style="7" customWidth="1"/>
    <col min="12816" max="12817" width="14" style="7" customWidth="1"/>
    <col min="12818" max="12818" width="14.54296875" style="7" customWidth="1"/>
    <col min="12819" max="12819" width="14.26953125" style="7" customWidth="1"/>
    <col min="12820" max="12820" width="16" style="7" customWidth="1"/>
    <col min="12821" max="13061" width="9" style="7"/>
    <col min="13062" max="13062" width="3.7265625" style="7" customWidth="1"/>
    <col min="13063" max="13063" width="13.26953125" style="7" customWidth="1"/>
    <col min="13064" max="13064" width="45.1796875" style="7" customWidth="1"/>
    <col min="13065" max="13065" width="3.81640625" style="7" customWidth="1"/>
    <col min="13066" max="13066" width="7.1796875" style="7" customWidth="1"/>
    <col min="13067" max="13067" width="9.26953125" style="7" customWidth="1"/>
    <col min="13068" max="13068" width="10.54296875" style="7" customWidth="1"/>
    <col min="13069" max="13069" width="15.453125" style="7" customWidth="1"/>
    <col min="13070" max="13070" width="15.54296875" style="7" customWidth="1"/>
    <col min="13071" max="13071" width="14.54296875" style="7" customWidth="1"/>
    <col min="13072" max="13073" width="14" style="7" customWidth="1"/>
    <col min="13074" max="13074" width="14.54296875" style="7" customWidth="1"/>
    <col min="13075" max="13075" width="14.26953125" style="7" customWidth="1"/>
    <col min="13076" max="13076" width="16" style="7" customWidth="1"/>
    <col min="13077" max="13317" width="9" style="7"/>
    <col min="13318" max="13318" width="3.7265625" style="7" customWidth="1"/>
    <col min="13319" max="13319" width="13.26953125" style="7" customWidth="1"/>
    <col min="13320" max="13320" width="45.1796875" style="7" customWidth="1"/>
    <col min="13321" max="13321" width="3.81640625" style="7" customWidth="1"/>
    <col min="13322" max="13322" width="7.1796875" style="7" customWidth="1"/>
    <col min="13323" max="13323" width="9.26953125" style="7" customWidth="1"/>
    <col min="13324" max="13324" width="10.54296875" style="7" customWidth="1"/>
    <col min="13325" max="13325" width="15.453125" style="7" customWidth="1"/>
    <col min="13326" max="13326" width="15.54296875" style="7" customWidth="1"/>
    <col min="13327" max="13327" width="14.54296875" style="7" customWidth="1"/>
    <col min="13328" max="13329" width="14" style="7" customWidth="1"/>
    <col min="13330" max="13330" width="14.54296875" style="7" customWidth="1"/>
    <col min="13331" max="13331" width="14.26953125" style="7" customWidth="1"/>
    <col min="13332" max="13332" width="16" style="7" customWidth="1"/>
    <col min="13333" max="13573" width="9" style="7"/>
    <col min="13574" max="13574" width="3.7265625" style="7" customWidth="1"/>
    <col min="13575" max="13575" width="13.26953125" style="7" customWidth="1"/>
    <col min="13576" max="13576" width="45.1796875" style="7" customWidth="1"/>
    <col min="13577" max="13577" width="3.81640625" style="7" customWidth="1"/>
    <col min="13578" max="13578" width="7.1796875" style="7" customWidth="1"/>
    <col min="13579" max="13579" width="9.26953125" style="7" customWidth="1"/>
    <col min="13580" max="13580" width="10.54296875" style="7" customWidth="1"/>
    <col min="13581" max="13581" width="15.453125" style="7" customWidth="1"/>
    <col min="13582" max="13582" width="15.54296875" style="7" customWidth="1"/>
    <col min="13583" max="13583" width="14.54296875" style="7" customWidth="1"/>
    <col min="13584" max="13585" width="14" style="7" customWidth="1"/>
    <col min="13586" max="13586" width="14.54296875" style="7" customWidth="1"/>
    <col min="13587" max="13587" width="14.26953125" style="7" customWidth="1"/>
    <col min="13588" max="13588" width="16" style="7" customWidth="1"/>
    <col min="13589" max="13829" width="9" style="7"/>
    <col min="13830" max="13830" width="3.7265625" style="7" customWidth="1"/>
    <col min="13831" max="13831" width="13.26953125" style="7" customWidth="1"/>
    <col min="13832" max="13832" width="45.1796875" style="7" customWidth="1"/>
    <col min="13833" max="13833" width="3.81640625" style="7" customWidth="1"/>
    <col min="13834" max="13834" width="7.1796875" style="7" customWidth="1"/>
    <col min="13835" max="13835" width="9.26953125" style="7" customWidth="1"/>
    <col min="13836" max="13836" width="10.54296875" style="7" customWidth="1"/>
    <col min="13837" max="13837" width="15.453125" style="7" customWidth="1"/>
    <col min="13838" max="13838" width="15.54296875" style="7" customWidth="1"/>
    <col min="13839" max="13839" width="14.54296875" style="7" customWidth="1"/>
    <col min="13840" max="13841" width="14" style="7" customWidth="1"/>
    <col min="13842" max="13842" width="14.54296875" style="7" customWidth="1"/>
    <col min="13843" max="13843" width="14.26953125" style="7" customWidth="1"/>
    <col min="13844" max="13844" width="16" style="7" customWidth="1"/>
    <col min="13845" max="14085" width="9" style="7"/>
    <col min="14086" max="14086" width="3.7265625" style="7" customWidth="1"/>
    <col min="14087" max="14087" width="13.26953125" style="7" customWidth="1"/>
    <col min="14088" max="14088" width="45.1796875" style="7" customWidth="1"/>
    <col min="14089" max="14089" width="3.81640625" style="7" customWidth="1"/>
    <col min="14090" max="14090" width="7.1796875" style="7" customWidth="1"/>
    <col min="14091" max="14091" width="9.26953125" style="7" customWidth="1"/>
    <col min="14092" max="14092" width="10.54296875" style="7" customWidth="1"/>
    <col min="14093" max="14093" width="15.453125" style="7" customWidth="1"/>
    <col min="14094" max="14094" width="15.54296875" style="7" customWidth="1"/>
    <col min="14095" max="14095" width="14.54296875" style="7" customWidth="1"/>
    <col min="14096" max="14097" width="14" style="7" customWidth="1"/>
    <col min="14098" max="14098" width="14.54296875" style="7" customWidth="1"/>
    <col min="14099" max="14099" width="14.26953125" style="7" customWidth="1"/>
    <col min="14100" max="14100" width="16" style="7" customWidth="1"/>
    <col min="14101" max="14341" width="9" style="7"/>
    <col min="14342" max="14342" width="3.7265625" style="7" customWidth="1"/>
    <col min="14343" max="14343" width="13.26953125" style="7" customWidth="1"/>
    <col min="14344" max="14344" width="45.1796875" style="7" customWidth="1"/>
    <col min="14345" max="14345" width="3.81640625" style="7" customWidth="1"/>
    <col min="14346" max="14346" width="7.1796875" style="7" customWidth="1"/>
    <col min="14347" max="14347" width="9.26953125" style="7" customWidth="1"/>
    <col min="14348" max="14348" width="10.54296875" style="7" customWidth="1"/>
    <col min="14349" max="14349" width="15.453125" style="7" customWidth="1"/>
    <col min="14350" max="14350" width="15.54296875" style="7" customWidth="1"/>
    <col min="14351" max="14351" width="14.54296875" style="7" customWidth="1"/>
    <col min="14352" max="14353" width="14" style="7" customWidth="1"/>
    <col min="14354" max="14354" width="14.54296875" style="7" customWidth="1"/>
    <col min="14355" max="14355" width="14.26953125" style="7" customWidth="1"/>
    <col min="14356" max="14356" width="16" style="7" customWidth="1"/>
    <col min="14357" max="14597" width="9" style="7"/>
    <col min="14598" max="14598" width="3.7265625" style="7" customWidth="1"/>
    <col min="14599" max="14599" width="13.26953125" style="7" customWidth="1"/>
    <col min="14600" max="14600" width="45.1796875" style="7" customWidth="1"/>
    <col min="14601" max="14601" width="3.81640625" style="7" customWidth="1"/>
    <col min="14602" max="14602" width="7.1796875" style="7" customWidth="1"/>
    <col min="14603" max="14603" width="9.26953125" style="7" customWidth="1"/>
    <col min="14604" max="14604" width="10.54296875" style="7" customWidth="1"/>
    <col min="14605" max="14605" width="15.453125" style="7" customWidth="1"/>
    <col min="14606" max="14606" width="15.54296875" style="7" customWidth="1"/>
    <col min="14607" max="14607" width="14.54296875" style="7" customWidth="1"/>
    <col min="14608" max="14609" width="14" style="7" customWidth="1"/>
    <col min="14610" max="14610" width="14.54296875" style="7" customWidth="1"/>
    <col min="14611" max="14611" width="14.26953125" style="7" customWidth="1"/>
    <col min="14612" max="14612" width="16" style="7" customWidth="1"/>
    <col min="14613" max="14853" width="9" style="7"/>
    <col min="14854" max="14854" width="3.7265625" style="7" customWidth="1"/>
    <col min="14855" max="14855" width="13.26953125" style="7" customWidth="1"/>
    <col min="14856" max="14856" width="45.1796875" style="7" customWidth="1"/>
    <col min="14857" max="14857" width="3.81640625" style="7" customWidth="1"/>
    <col min="14858" max="14858" width="7.1796875" style="7" customWidth="1"/>
    <col min="14859" max="14859" width="9.26953125" style="7" customWidth="1"/>
    <col min="14860" max="14860" width="10.54296875" style="7" customWidth="1"/>
    <col min="14861" max="14861" width="15.453125" style="7" customWidth="1"/>
    <col min="14862" max="14862" width="15.54296875" style="7" customWidth="1"/>
    <col min="14863" max="14863" width="14.54296875" style="7" customWidth="1"/>
    <col min="14864" max="14865" width="14" style="7" customWidth="1"/>
    <col min="14866" max="14866" width="14.54296875" style="7" customWidth="1"/>
    <col min="14867" max="14867" width="14.26953125" style="7" customWidth="1"/>
    <col min="14868" max="14868" width="16" style="7" customWidth="1"/>
    <col min="14869" max="15109" width="9" style="7"/>
    <col min="15110" max="15110" width="3.7265625" style="7" customWidth="1"/>
    <col min="15111" max="15111" width="13.26953125" style="7" customWidth="1"/>
    <col min="15112" max="15112" width="45.1796875" style="7" customWidth="1"/>
    <col min="15113" max="15113" width="3.81640625" style="7" customWidth="1"/>
    <col min="15114" max="15114" width="7.1796875" style="7" customWidth="1"/>
    <col min="15115" max="15115" width="9.26953125" style="7" customWidth="1"/>
    <col min="15116" max="15116" width="10.54296875" style="7" customWidth="1"/>
    <col min="15117" max="15117" width="15.453125" style="7" customWidth="1"/>
    <col min="15118" max="15118" width="15.54296875" style="7" customWidth="1"/>
    <col min="15119" max="15119" width="14.54296875" style="7" customWidth="1"/>
    <col min="15120" max="15121" width="14" style="7" customWidth="1"/>
    <col min="15122" max="15122" width="14.54296875" style="7" customWidth="1"/>
    <col min="15123" max="15123" width="14.26953125" style="7" customWidth="1"/>
    <col min="15124" max="15124" width="16" style="7" customWidth="1"/>
    <col min="15125" max="15365" width="9" style="7"/>
    <col min="15366" max="15366" width="3.7265625" style="7" customWidth="1"/>
    <col min="15367" max="15367" width="13.26953125" style="7" customWidth="1"/>
    <col min="15368" max="15368" width="45.1796875" style="7" customWidth="1"/>
    <col min="15369" max="15369" width="3.81640625" style="7" customWidth="1"/>
    <col min="15370" max="15370" width="7.1796875" style="7" customWidth="1"/>
    <col min="15371" max="15371" width="9.26953125" style="7" customWidth="1"/>
    <col min="15372" max="15372" width="10.54296875" style="7" customWidth="1"/>
    <col min="15373" max="15373" width="15.453125" style="7" customWidth="1"/>
    <col min="15374" max="15374" width="15.54296875" style="7" customWidth="1"/>
    <col min="15375" max="15375" width="14.54296875" style="7" customWidth="1"/>
    <col min="15376" max="15377" width="14" style="7" customWidth="1"/>
    <col min="15378" max="15378" width="14.54296875" style="7" customWidth="1"/>
    <col min="15379" max="15379" width="14.26953125" style="7" customWidth="1"/>
    <col min="15380" max="15380" width="16" style="7" customWidth="1"/>
    <col min="15381" max="15621" width="9" style="7"/>
    <col min="15622" max="15622" width="3.7265625" style="7" customWidth="1"/>
    <col min="15623" max="15623" width="13.26953125" style="7" customWidth="1"/>
    <col min="15624" max="15624" width="45.1796875" style="7" customWidth="1"/>
    <col min="15625" max="15625" width="3.81640625" style="7" customWidth="1"/>
    <col min="15626" max="15626" width="7.1796875" style="7" customWidth="1"/>
    <col min="15627" max="15627" width="9.26953125" style="7" customWidth="1"/>
    <col min="15628" max="15628" width="10.54296875" style="7" customWidth="1"/>
    <col min="15629" max="15629" width="15.453125" style="7" customWidth="1"/>
    <col min="15630" max="15630" width="15.54296875" style="7" customWidth="1"/>
    <col min="15631" max="15631" width="14.54296875" style="7" customWidth="1"/>
    <col min="15632" max="15633" width="14" style="7" customWidth="1"/>
    <col min="15634" max="15634" width="14.54296875" style="7" customWidth="1"/>
    <col min="15635" max="15635" width="14.26953125" style="7" customWidth="1"/>
    <col min="15636" max="15636" width="16" style="7" customWidth="1"/>
    <col min="15637" max="15877" width="9" style="7"/>
    <col min="15878" max="15878" width="3.7265625" style="7" customWidth="1"/>
    <col min="15879" max="15879" width="13.26953125" style="7" customWidth="1"/>
    <col min="15880" max="15880" width="45.1796875" style="7" customWidth="1"/>
    <col min="15881" max="15881" width="3.81640625" style="7" customWidth="1"/>
    <col min="15882" max="15882" width="7.1796875" style="7" customWidth="1"/>
    <col min="15883" max="15883" width="9.26953125" style="7" customWidth="1"/>
    <col min="15884" max="15884" width="10.54296875" style="7" customWidth="1"/>
    <col min="15885" max="15885" width="15.453125" style="7" customWidth="1"/>
    <col min="15886" max="15886" width="15.54296875" style="7" customWidth="1"/>
    <col min="15887" max="15887" width="14.54296875" style="7" customWidth="1"/>
    <col min="15888" max="15889" width="14" style="7" customWidth="1"/>
    <col min="15890" max="15890" width="14.54296875" style="7" customWidth="1"/>
    <col min="15891" max="15891" width="14.26953125" style="7" customWidth="1"/>
    <col min="15892" max="15892" width="16" style="7" customWidth="1"/>
    <col min="15893" max="16133" width="9" style="7"/>
    <col min="16134" max="16134" width="3.7265625" style="7" customWidth="1"/>
    <col min="16135" max="16135" width="13.26953125" style="7" customWidth="1"/>
    <col min="16136" max="16136" width="45.1796875" style="7" customWidth="1"/>
    <col min="16137" max="16137" width="3.81640625" style="7" customWidth="1"/>
    <col min="16138" max="16138" width="7.1796875" style="7" customWidth="1"/>
    <col min="16139" max="16139" width="9.26953125" style="7" customWidth="1"/>
    <col min="16140" max="16140" width="10.54296875" style="7" customWidth="1"/>
    <col min="16141" max="16141" width="15.453125" style="7" customWidth="1"/>
    <col min="16142" max="16142" width="15.54296875" style="7" customWidth="1"/>
    <col min="16143" max="16143" width="14.54296875" style="7" customWidth="1"/>
    <col min="16144" max="16145" width="14" style="7" customWidth="1"/>
    <col min="16146" max="16146" width="14.54296875" style="7" customWidth="1"/>
    <col min="16147" max="16147" width="14.26953125" style="7" customWidth="1"/>
    <col min="16148" max="16148" width="16" style="7" customWidth="1"/>
    <col min="16149" max="16384" width="9" style="7"/>
  </cols>
  <sheetData>
    <row r="1" spans="1:34" ht="18" x14ac:dyDescent="0.35">
      <c r="A1" s="199" t="s">
        <v>0</v>
      </c>
      <c r="B1" s="199"/>
      <c r="C1" s="200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V1" s="23"/>
      <c r="W1" s="23"/>
    </row>
    <row r="2" spans="1:34" x14ac:dyDescent="0.25">
      <c r="A2" s="24" t="s">
        <v>1</v>
      </c>
      <c r="B2" s="25"/>
      <c r="C2" s="7"/>
      <c r="D2" s="25"/>
      <c r="E2" s="25"/>
      <c r="F2" s="184"/>
      <c r="G2" s="184"/>
      <c r="H2" s="184"/>
      <c r="I2" s="184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V2" s="25"/>
      <c r="W2" s="25"/>
    </row>
    <row r="3" spans="1:34" x14ac:dyDescent="0.25">
      <c r="A3" s="24" t="s">
        <v>4311</v>
      </c>
      <c r="B3" s="25"/>
      <c r="C3" s="7"/>
      <c r="D3" s="25"/>
      <c r="E3" s="25"/>
      <c r="F3" s="184"/>
      <c r="G3" s="184"/>
      <c r="H3" s="184"/>
      <c r="I3" s="184"/>
      <c r="J3" s="25"/>
      <c r="K3" s="25"/>
      <c r="L3" s="25"/>
      <c r="M3" s="25"/>
      <c r="N3" s="201"/>
      <c r="O3" s="202"/>
      <c r="P3" s="26"/>
      <c r="Q3" s="25"/>
      <c r="R3" s="25"/>
      <c r="S3" s="25"/>
      <c r="T3" s="25"/>
      <c r="V3" s="25"/>
      <c r="W3" s="25"/>
    </row>
    <row r="4" spans="1:34" x14ac:dyDescent="0.25">
      <c r="A4" s="24" t="s">
        <v>3</v>
      </c>
      <c r="B4" s="25"/>
      <c r="C4" s="7"/>
      <c r="D4" s="25"/>
      <c r="E4" s="25"/>
      <c r="F4" s="184"/>
      <c r="G4" s="184"/>
      <c r="H4" s="184"/>
      <c r="I4" s="184"/>
      <c r="J4" s="25"/>
      <c r="K4" s="25"/>
      <c r="L4" s="25"/>
      <c r="M4" s="25"/>
      <c r="N4" s="201"/>
      <c r="O4" s="202"/>
      <c r="P4" s="26"/>
      <c r="Q4" s="25"/>
      <c r="R4" s="25"/>
      <c r="S4" s="25"/>
      <c r="T4" s="25"/>
      <c r="V4" s="25"/>
      <c r="W4" s="25"/>
    </row>
    <row r="5" spans="1:34" x14ac:dyDescent="0.35">
      <c r="A5" s="27"/>
      <c r="B5" s="28"/>
      <c r="C5" s="7"/>
      <c r="D5" s="29"/>
      <c r="E5" s="30"/>
      <c r="F5" s="30"/>
      <c r="G5" s="30"/>
      <c r="H5" s="30"/>
      <c r="I5" s="30"/>
      <c r="J5" s="30"/>
      <c r="K5" s="31"/>
      <c r="L5" s="31"/>
      <c r="M5" s="31"/>
      <c r="N5" s="203"/>
      <c r="O5" s="204"/>
      <c r="P5" s="31"/>
      <c r="Q5" s="31"/>
      <c r="R5" s="31"/>
      <c r="S5" s="31"/>
      <c r="T5" s="31"/>
      <c r="V5" s="31"/>
      <c r="W5" s="31"/>
    </row>
    <row r="6" spans="1:34" x14ac:dyDescent="0.25">
      <c r="A6" s="32" t="s">
        <v>4</v>
      </c>
      <c r="B6" s="25"/>
      <c r="C6" s="7"/>
      <c r="D6" s="33"/>
      <c r="E6" s="34"/>
      <c r="F6" s="34"/>
      <c r="G6" s="34"/>
      <c r="H6" s="34"/>
      <c r="I6" s="34"/>
      <c r="J6" s="34"/>
      <c r="K6" s="35"/>
      <c r="L6" s="35"/>
      <c r="M6" s="35"/>
      <c r="N6" s="197"/>
      <c r="O6" s="198"/>
      <c r="P6" s="35"/>
      <c r="Q6" s="35"/>
      <c r="R6" s="35"/>
      <c r="S6" s="35"/>
      <c r="T6" s="35"/>
      <c r="V6" s="35"/>
      <c r="W6" s="35"/>
    </row>
    <row r="7" spans="1:34" x14ac:dyDescent="0.25">
      <c r="A7" s="32" t="s">
        <v>5</v>
      </c>
      <c r="B7" s="25"/>
      <c r="C7" s="7"/>
      <c r="D7" s="33"/>
      <c r="E7" s="34"/>
      <c r="F7" s="34"/>
      <c r="G7" s="34"/>
      <c r="H7" s="34"/>
      <c r="I7" s="34"/>
      <c r="J7" s="34"/>
      <c r="K7" s="35"/>
      <c r="L7" s="35"/>
      <c r="M7" s="35"/>
      <c r="N7" s="197"/>
      <c r="O7" s="198"/>
      <c r="P7" s="35"/>
      <c r="Q7" s="35"/>
      <c r="R7" s="32" t="s">
        <v>6</v>
      </c>
      <c r="S7" s="35"/>
      <c r="T7" s="35"/>
      <c r="V7" s="35"/>
      <c r="W7" s="35"/>
    </row>
    <row r="8" spans="1:34" s="38" customFormat="1" ht="13" x14ac:dyDescent="0.3">
      <c r="A8" s="36" t="s">
        <v>7</v>
      </c>
      <c r="B8" s="37"/>
      <c r="D8" s="39"/>
      <c r="E8" s="40"/>
      <c r="F8" s="41"/>
      <c r="G8" s="41"/>
      <c r="H8" s="41"/>
      <c r="I8" s="41"/>
      <c r="J8" s="41"/>
      <c r="K8" s="42"/>
      <c r="L8" s="191" t="s">
        <v>4585</v>
      </c>
      <c r="M8" s="192"/>
      <c r="N8" s="192"/>
      <c r="O8" s="192"/>
      <c r="P8" s="192"/>
      <c r="Q8" s="192"/>
      <c r="R8" s="192"/>
      <c r="S8" s="192"/>
      <c r="T8" s="192"/>
      <c r="U8" s="192"/>
      <c r="V8" s="193"/>
      <c r="W8" s="42"/>
      <c r="X8" s="43"/>
      <c r="Y8" s="43"/>
      <c r="Z8" s="43"/>
      <c r="AA8" s="43"/>
      <c r="AB8" s="43"/>
      <c r="AC8" s="194" t="s">
        <v>4584</v>
      </c>
      <c r="AD8" s="195"/>
      <c r="AE8" s="195"/>
      <c r="AF8" s="196"/>
      <c r="AG8" s="44"/>
    </row>
    <row r="9" spans="1:34" s="38" customFormat="1" ht="13" x14ac:dyDescent="0.3">
      <c r="F9" s="188"/>
      <c r="G9" s="188"/>
      <c r="H9" s="188"/>
      <c r="I9" s="188"/>
      <c r="J9" s="188" t="s">
        <v>4560</v>
      </c>
      <c r="K9" s="45" t="s">
        <v>4561</v>
      </c>
      <c r="L9" s="45" t="s">
        <v>4562</v>
      </c>
      <c r="M9" s="45"/>
      <c r="N9" s="45"/>
      <c r="O9" s="45"/>
      <c r="P9" s="45"/>
      <c r="Q9" s="45"/>
      <c r="R9" s="45"/>
      <c r="S9" s="45"/>
      <c r="T9" s="45"/>
      <c r="U9" s="45"/>
      <c r="V9" s="45" t="s">
        <v>4566</v>
      </c>
      <c r="W9" s="45"/>
      <c r="X9" s="45" t="s">
        <v>4568</v>
      </c>
      <c r="Y9" s="45" t="s">
        <v>4569</v>
      </c>
      <c r="Z9" s="45" t="s">
        <v>4570</v>
      </c>
      <c r="AA9" s="45" t="s">
        <v>4571</v>
      </c>
      <c r="AB9" s="45" t="s">
        <v>4572</v>
      </c>
      <c r="AC9" s="45" t="s">
        <v>4573</v>
      </c>
      <c r="AD9" s="45" t="s">
        <v>4574</v>
      </c>
      <c r="AE9" s="45" t="s">
        <v>4575</v>
      </c>
      <c r="AF9" s="45" t="s">
        <v>95</v>
      </c>
      <c r="AG9" s="45" t="s">
        <v>4576</v>
      </c>
    </row>
    <row r="10" spans="1:34" s="38" customFormat="1" ht="78.5" thickBot="1" x14ac:dyDescent="0.4">
      <c r="A10" s="46" t="s">
        <v>4588</v>
      </c>
      <c r="B10" s="46" t="s">
        <v>4587</v>
      </c>
      <c r="C10" s="46" t="s">
        <v>4586</v>
      </c>
      <c r="D10" s="46" t="s">
        <v>8</v>
      </c>
      <c r="E10" s="46" t="s">
        <v>9</v>
      </c>
      <c r="F10" s="189" t="s">
        <v>5122</v>
      </c>
      <c r="G10" s="189" t="s">
        <v>5123</v>
      </c>
      <c r="H10" s="189" t="s">
        <v>5124</v>
      </c>
      <c r="I10" s="189" t="s">
        <v>5125</v>
      </c>
      <c r="J10" s="189" t="s">
        <v>5126</v>
      </c>
      <c r="K10" s="48" t="s">
        <v>4564</v>
      </c>
      <c r="L10" s="49" t="s">
        <v>4565</v>
      </c>
      <c r="M10" s="46" t="s">
        <v>10</v>
      </c>
      <c r="N10" s="46" t="s">
        <v>11</v>
      </c>
      <c r="O10" s="46" t="s">
        <v>12</v>
      </c>
      <c r="P10" s="46" t="s">
        <v>13</v>
      </c>
      <c r="Q10" s="46" t="s">
        <v>14</v>
      </c>
      <c r="R10" s="46" t="s">
        <v>15</v>
      </c>
      <c r="S10" s="46" t="s">
        <v>16</v>
      </c>
      <c r="T10" s="46" t="s">
        <v>17</v>
      </c>
      <c r="V10" s="50" t="s">
        <v>4567</v>
      </c>
      <c r="W10" s="46" t="s">
        <v>11</v>
      </c>
      <c r="X10" s="49" t="s">
        <v>4577</v>
      </c>
      <c r="Y10" s="49" t="s">
        <v>4578</v>
      </c>
      <c r="Z10" s="49" t="s">
        <v>4579</v>
      </c>
      <c r="AA10" s="49" t="s">
        <v>4580</v>
      </c>
      <c r="AB10" s="49" t="s">
        <v>4581</v>
      </c>
      <c r="AC10" s="49">
        <v>2018</v>
      </c>
      <c r="AD10" s="49">
        <v>2019</v>
      </c>
      <c r="AE10" s="49">
        <v>2020</v>
      </c>
      <c r="AF10" s="49" t="s">
        <v>4582</v>
      </c>
      <c r="AG10" s="51" t="s">
        <v>4583</v>
      </c>
    </row>
    <row r="11" spans="1:34" ht="15" thickBot="1" x14ac:dyDescent="0.4">
      <c r="A11" s="7"/>
      <c r="C11" s="7"/>
      <c r="D11" s="7"/>
      <c r="E11" s="7"/>
      <c r="F11" s="183"/>
      <c r="G11" s="183"/>
      <c r="H11" s="183"/>
      <c r="I11" s="183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V11" s="7"/>
      <c r="W11" s="7"/>
    </row>
    <row r="12" spans="1:34" ht="15" thickBot="1" x14ac:dyDescent="0.35">
      <c r="A12" s="53"/>
      <c r="B12" s="54" t="s">
        <v>33</v>
      </c>
      <c r="C12" s="55" t="s">
        <v>34</v>
      </c>
      <c r="D12" s="55"/>
      <c r="E12" s="56"/>
      <c r="F12" s="56"/>
      <c r="G12" s="56"/>
      <c r="H12" s="56"/>
      <c r="I12" s="56"/>
      <c r="J12" s="56"/>
      <c r="K12" s="57"/>
      <c r="L12" s="57"/>
      <c r="M12" s="57">
        <v>1365803.53</v>
      </c>
      <c r="N12" s="57">
        <v>663051.02137830597</v>
      </c>
      <c r="O12" s="57">
        <v>159276.76347619999</v>
      </c>
      <c r="P12" s="57">
        <v>73248.218674119998</v>
      </c>
      <c r="Q12" s="57">
        <v>0</v>
      </c>
      <c r="R12" s="57">
        <v>53835.546054955601</v>
      </c>
      <c r="S12" s="57">
        <v>181965.80065943001</v>
      </c>
      <c r="T12" s="57">
        <v>77404.513664991799</v>
      </c>
      <c r="V12" s="57"/>
      <c r="W12" s="57">
        <v>993348.72711316799</v>
      </c>
      <c r="AB12" s="52">
        <f>SUBTOTAL(9,AB13:AB998)</f>
        <v>1363.2886127237732</v>
      </c>
    </row>
    <row r="13" spans="1:34" ht="15" thickBot="1" x14ac:dyDescent="0.35">
      <c r="A13" s="58"/>
      <c r="B13" s="59" t="s">
        <v>18</v>
      </c>
      <c r="C13" s="60" t="s">
        <v>35</v>
      </c>
      <c r="D13" s="60"/>
      <c r="E13" s="61"/>
      <c r="F13" s="61"/>
      <c r="G13" s="61"/>
      <c r="H13" s="61"/>
      <c r="I13" s="61"/>
      <c r="J13" s="61"/>
      <c r="K13" s="62"/>
      <c r="L13" s="62"/>
      <c r="M13" s="62">
        <v>325674</v>
      </c>
      <c r="N13" s="62">
        <v>98632.3</v>
      </c>
      <c r="O13" s="62">
        <v>42017.2353306</v>
      </c>
      <c r="P13" s="62">
        <v>13978.884693600001</v>
      </c>
      <c r="Q13" s="62">
        <v>0</v>
      </c>
      <c r="R13" s="62">
        <v>14201.825541742801</v>
      </c>
      <c r="S13" s="62">
        <v>53786.893187538801</v>
      </c>
      <c r="T13" s="62">
        <v>27881.962468567399</v>
      </c>
      <c r="V13" s="62"/>
      <c r="W13" s="62">
        <v>201816.86</v>
      </c>
    </row>
    <row r="14" spans="1:34" ht="20.5" thickBot="1" x14ac:dyDescent="0.25">
      <c r="A14" s="8">
        <v>1</v>
      </c>
      <c r="B14" s="9" t="s">
        <v>4312</v>
      </c>
      <c r="C14" s="10" t="s">
        <v>4313</v>
      </c>
      <c r="D14" s="10" t="s">
        <v>92</v>
      </c>
      <c r="E14" s="11">
        <v>0</v>
      </c>
      <c r="F14" s="11">
        <v>176.23099999999999</v>
      </c>
      <c r="G14" s="11">
        <v>176.23099999999999</v>
      </c>
      <c r="H14" s="11"/>
      <c r="I14" s="11">
        <f t="shared" ref="I14:I23" si="0">H14*0.5</f>
        <v>0</v>
      </c>
      <c r="J14" s="11">
        <f t="shared" ref="J14:J23" si="1">F14-G14-I14</f>
        <v>0</v>
      </c>
      <c r="K14" s="12">
        <v>171.76</v>
      </c>
      <c r="L14" s="12">
        <v>181.45</v>
      </c>
      <c r="M14" s="12">
        <v>31977.11</v>
      </c>
      <c r="N14" s="12">
        <v>0</v>
      </c>
      <c r="O14" s="12">
        <v>7305.0040503</v>
      </c>
      <c r="P14" s="12">
        <v>0</v>
      </c>
      <c r="Q14" s="12">
        <v>0</v>
      </c>
      <c r="R14" s="12">
        <v>2469.0913690013999</v>
      </c>
      <c r="S14" s="12">
        <v>7575.4306216615196</v>
      </c>
      <c r="T14" s="13">
        <v>3926.9394411748099</v>
      </c>
      <c r="V14" s="12">
        <v>202.62</v>
      </c>
      <c r="W14" s="12">
        <v>0</v>
      </c>
      <c r="X14" s="15"/>
      <c r="Y14" s="15"/>
      <c r="Z14" s="16"/>
      <c r="AA14" s="16"/>
      <c r="AB14" s="16"/>
      <c r="AC14" s="15"/>
      <c r="AD14" s="15"/>
      <c r="AE14" s="15"/>
      <c r="AF14" s="15"/>
      <c r="AH14" s="21"/>
    </row>
    <row r="15" spans="1:34" ht="20.5" thickBot="1" x14ac:dyDescent="0.25">
      <c r="A15" s="8">
        <v>3</v>
      </c>
      <c r="B15" s="9" t="s">
        <v>4314</v>
      </c>
      <c r="C15" s="10" t="s">
        <v>4315</v>
      </c>
      <c r="D15" s="10" t="s">
        <v>92</v>
      </c>
      <c r="E15" s="11">
        <v>0</v>
      </c>
      <c r="F15" s="11">
        <v>176.23099999999999</v>
      </c>
      <c r="G15" s="11">
        <v>176.23099999999999</v>
      </c>
      <c r="H15" s="11"/>
      <c r="I15" s="11">
        <f t="shared" si="0"/>
        <v>0</v>
      </c>
      <c r="J15" s="11">
        <f t="shared" si="1"/>
        <v>0</v>
      </c>
      <c r="K15" s="12">
        <v>254.57</v>
      </c>
      <c r="L15" s="12">
        <v>257.89</v>
      </c>
      <c r="M15" s="12">
        <v>45448.21</v>
      </c>
      <c r="N15" s="12">
        <v>0</v>
      </c>
      <c r="O15" s="12">
        <v>10404.096677699999</v>
      </c>
      <c r="P15" s="12">
        <v>0</v>
      </c>
      <c r="Q15" s="12">
        <v>0</v>
      </c>
      <c r="R15" s="12">
        <v>3516.5846770625999</v>
      </c>
      <c r="S15" s="12">
        <v>10766.929643302199</v>
      </c>
      <c r="T15" s="13">
        <v>5581.3435286090698</v>
      </c>
      <c r="V15" s="12">
        <v>287.97000000000003</v>
      </c>
      <c r="W15" s="12">
        <v>0</v>
      </c>
      <c r="X15" s="15"/>
      <c r="Y15" s="15"/>
      <c r="Z15" s="16"/>
      <c r="AA15" s="16"/>
      <c r="AB15" s="16"/>
      <c r="AC15" s="15"/>
      <c r="AD15" s="15"/>
      <c r="AE15" s="15"/>
      <c r="AF15" s="15"/>
      <c r="AH15" s="21"/>
    </row>
    <row r="16" spans="1:34" ht="20.5" thickBot="1" x14ac:dyDescent="0.25">
      <c r="A16" s="8">
        <v>6</v>
      </c>
      <c r="B16" s="9" t="s">
        <v>4316</v>
      </c>
      <c r="C16" s="10" t="s">
        <v>4317</v>
      </c>
      <c r="D16" s="10" t="s">
        <v>92</v>
      </c>
      <c r="E16" s="11">
        <v>0</v>
      </c>
      <c r="F16" s="11">
        <v>515.24400000000003</v>
      </c>
      <c r="G16" s="11">
        <v>515.24400000000003</v>
      </c>
      <c r="H16" s="11"/>
      <c r="I16" s="11">
        <f t="shared" si="0"/>
        <v>0</v>
      </c>
      <c r="J16" s="11">
        <f t="shared" si="1"/>
        <v>0</v>
      </c>
      <c r="K16" s="12">
        <v>62.68</v>
      </c>
      <c r="L16" s="12">
        <v>79.77</v>
      </c>
      <c r="M16" s="12">
        <v>41101.01</v>
      </c>
      <c r="N16" s="12">
        <v>0</v>
      </c>
      <c r="O16" s="12">
        <v>3764.3211396000002</v>
      </c>
      <c r="P16" s="12">
        <v>0</v>
      </c>
      <c r="Q16" s="12">
        <v>0</v>
      </c>
      <c r="R16" s="12">
        <v>1272.3405451848</v>
      </c>
      <c r="S16" s="12">
        <v>9736.9511952863795</v>
      </c>
      <c r="T16" s="13">
        <v>5047.4249709619598</v>
      </c>
      <c r="V16" s="12">
        <v>89.88</v>
      </c>
      <c r="W16" s="12">
        <v>0</v>
      </c>
      <c r="X16" s="15"/>
      <c r="Y16" s="15"/>
      <c r="Z16" s="16"/>
      <c r="AA16" s="16"/>
      <c r="AB16" s="16"/>
      <c r="AC16" s="15"/>
      <c r="AD16" s="15"/>
      <c r="AE16" s="15"/>
      <c r="AF16" s="15"/>
      <c r="AH16" s="21"/>
    </row>
    <row r="17" spans="1:34" ht="20.5" thickBot="1" x14ac:dyDescent="0.25">
      <c r="A17" s="8">
        <v>7</v>
      </c>
      <c r="B17" s="9" t="s">
        <v>4318</v>
      </c>
      <c r="C17" s="10" t="s">
        <v>4319</v>
      </c>
      <c r="D17" s="10" t="s">
        <v>92</v>
      </c>
      <c r="E17" s="11">
        <v>0</v>
      </c>
      <c r="F17" s="11">
        <v>94.838999999999999</v>
      </c>
      <c r="G17" s="11">
        <v>94.838999999999999</v>
      </c>
      <c r="H17" s="11"/>
      <c r="I17" s="11">
        <f t="shared" si="0"/>
        <v>0</v>
      </c>
      <c r="J17" s="11">
        <f t="shared" si="1"/>
        <v>0</v>
      </c>
      <c r="K17" s="12">
        <v>375.39</v>
      </c>
      <c r="L17" s="12">
        <v>288.88</v>
      </c>
      <c r="M17" s="12">
        <v>27397.09</v>
      </c>
      <c r="N17" s="12">
        <v>0</v>
      </c>
      <c r="O17" s="12">
        <v>1399.9089951000001</v>
      </c>
      <c r="P17" s="12">
        <v>0</v>
      </c>
      <c r="Q17" s="12">
        <v>0</v>
      </c>
      <c r="R17" s="12">
        <v>473.16924034380003</v>
      </c>
      <c r="S17" s="12">
        <v>6490.4692491342103</v>
      </c>
      <c r="T17" s="13">
        <v>3364.5189242809201</v>
      </c>
      <c r="V17" s="12">
        <v>344.91</v>
      </c>
      <c r="W17" s="12">
        <v>0</v>
      </c>
      <c r="X17" s="15"/>
      <c r="Y17" s="15"/>
      <c r="Z17" s="16"/>
      <c r="AA17" s="16"/>
      <c r="AB17" s="16"/>
      <c r="AC17" s="15"/>
      <c r="AD17" s="15"/>
      <c r="AE17" s="15"/>
      <c r="AF17" s="15"/>
      <c r="AH17" s="21"/>
    </row>
    <row r="18" spans="1:34" ht="20.5" thickBot="1" x14ac:dyDescent="0.25">
      <c r="A18" s="8">
        <v>8</v>
      </c>
      <c r="B18" s="9" t="s">
        <v>4320</v>
      </c>
      <c r="C18" s="10" t="s">
        <v>4321</v>
      </c>
      <c r="D18" s="10" t="s">
        <v>92</v>
      </c>
      <c r="E18" s="11">
        <v>0</v>
      </c>
      <c r="F18" s="11">
        <v>474.19499999999999</v>
      </c>
      <c r="G18" s="11">
        <v>474.19499999999999</v>
      </c>
      <c r="H18" s="11"/>
      <c r="I18" s="11">
        <f t="shared" si="0"/>
        <v>0</v>
      </c>
      <c r="J18" s="11">
        <f t="shared" si="1"/>
        <v>0</v>
      </c>
      <c r="K18" s="12">
        <v>27.37</v>
      </c>
      <c r="L18" s="12">
        <v>22.19</v>
      </c>
      <c r="M18" s="12">
        <v>10522.39</v>
      </c>
      <c r="N18" s="12">
        <v>0</v>
      </c>
      <c r="O18" s="12">
        <v>424.21484700000002</v>
      </c>
      <c r="P18" s="12">
        <v>0</v>
      </c>
      <c r="Q18" s="12">
        <v>0</v>
      </c>
      <c r="R18" s="12">
        <v>143.38461828600001</v>
      </c>
      <c r="S18" s="12">
        <v>2492.2933693558198</v>
      </c>
      <c r="T18" s="13">
        <v>1291.9509952498499</v>
      </c>
      <c r="V18" s="12">
        <v>27.03</v>
      </c>
      <c r="W18" s="12">
        <v>0</v>
      </c>
      <c r="X18" s="15"/>
      <c r="Y18" s="15"/>
      <c r="Z18" s="16"/>
      <c r="AA18" s="16"/>
      <c r="AB18" s="16"/>
      <c r="AC18" s="15"/>
      <c r="AD18" s="15"/>
      <c r="AE18" s="15"/>
      <c r="AF18" s="15"/>
      <c r="AH18" s="21"/>
    </row>
    <row r="19" spans="1:34" ht="20" x14ac:dyDescent="0.2">
      <c r="A19" s="67">
        <v>9</v>
      </c>
      <c r="B19" s="68" t="s">
        <v>4322</v>
      </c>
      <c r="C19" s="69" t="s">
        <v>4323</v>
      </c>
      <c r="D19" s="69" t="s">
        <v>92</v>
      </c>
      <c r="E19" s="70">
        <v>0</v>
      </c>
      <c r="F19" s="70">
        <v>515.24400000000003</v>
      </c>
      <c r="G19" s="70">
        <v>515.24400000000003</v>
      </c>
      <c r="H19" s="70"/>
      <c r="I19" s="70">
        <f t="shared" si="0"/>
        <v>0</v>
      </c>
      <c r="J19" s="70">
        <f t="shared" si="1"/>
        <v>0</v>
      </c>
      <c r="K19" s="71">
        <v>943.07</v>
      </c>
      <c r="L19" s="71">
        <v>59.65</v>
      </c>
      <c r="M19" s="71">
        <v>30734.3</v>
      </c>
      <c r="N19" s="71">
        <v>0</v>
      </c>
      <c r="O19" s="71">
        <v>6851.8692852000004</v>
      </c>
      <c r="P19" s="71">
        <v>10510.668453599999</v>
      </c>
      <c r="Q19" s="71">
        <v>0</v>
      </c>
      <c r="R19" s="71">
        <v>2315.9318183976002</v>
      </c>
      <c r="S19" s="71">
        <v>7281.03373616311</v>
      </c>
      <c r="T19" s="72">
        <v>3774.3304610705</v>
      </c>
      <c r="V19" s="71">
        <v>67.010000000000005</v>
      </c>
      <c r="W19" s="71">
        <v>0</v>
      </c>
      <c r="X19" s="15"/>
      <c r="Y19" s="15"/>
      <c r="Z19" s="16"/>
      <c r="AA19" s="16"/>
      <c r="AB19" s="16"/>
      <c r="AC19" s="15"/>
      <c r="AD19" s="15"/>
      <c r="AE19" s="15"/>
      <c r="AF19" s="15"/>
      <c r="AH19" s="21"/>
    </row>
    <row r="20" spans="1:34" ht="20.5" thickBot="1" x14ac:dyDescent="0.25">
      <c r="A20" s="73">
        <v>10</v>
      </c>
      <c r="B20" s="74" t="s">
        <v>163</v>
      </c>
      <c r="C20" s="75" t="s">
        <v>164</v>
      </c>
      <c r="D20" s="75" t="s">
        <v>139</v>
      </c>
      <c r="E20" s="76">
        <v>0</v>
      </c>
      <c r="F20" s="176">
        <v>151.74199999999999</v>
      </c>
      <c r="G20" s="176">
        <v>151.74199999999999</v>
      </c>
      <c r="H20" s="176"/>
      <c r="I20" s="176">
        <f t="shared" si="0"/>
        <v>0</v>
      </c>
      <c r="J20" s="176">
        <f t="shared" si="1"/>
        <v>0</v>
      </c>
      <c r="K20" s="77">
        <v>394.13</v>
      </c>
      <c r="L20" s="77">
        <v>650</v>
      </c>
      <c r="M20" s="77">
        <v>98632.3</v>
      </c>
      <c r="N20" s="77">
        <v>98632.3</v>
      </c>
      <c r="O20" s="77">
        <v>0</v>
      </c>
      <c r="P20" s="77">
        <v>0</v>
      </c>
      <c r="Q20" s="77">
        <v>0</v>
      </c>
      <c r="R20" s="77">
        <v>0</v>
      </c>
      <c r="S20" s="77">
        <v>0</v>
      </c>
      <c r="T20" s="78">
        <v>0</v>
      </c>
      <c r="V20" s="77">
        <v>1330</v>
      </c>
      <c r="W20" s="77">
        <v>201816.86</v>
      </c>
      <c r="X20" s="15"/>
      <c r="Y20" s="15"/>
      <c r="Z20" s="16"/>
      <c r="AA20" s="16"/>
      <c r="AB20" s="16"/>
      <c r="AC20" s="15"/>
      <c r="AD20" s="15"/>
      <c r="AE20" s="15"/>
      <c r="AF20" s="15"/>
      <c r="AH20" s="21"/>
    </row>
    <row r="21" spans="1:34" ht="18.5" thickBot="1" x14ac:dyDescent="0.25">
      <c r="A21" s="63"/>
      <c r="B21" s="64" t="s">
        <v>165</v>
      </c>
      <c r="C21" s="65" t="s">
        <v>166</v>
      </c>
      <c r="D21" s="65" t="s">
        <v>139</v>
      </c>
      <c r="E21" s="66">
        <v>1</v>
      </c>
      <c r="F21" s="175">
        <v>151.74199999999999</v>
      </c>
      <c r="G21" s="175">
        <v>151.74199999999999</v>
      </c>
      <c r="H21" s="175"/>
      <c r="I21" s="175">
        <f t="shared" si="0"/>
        <v>0</v>
      </c>
      <c r="J21" s="175">
        <f t="shared" si="1"/>
        <v>0</v>
      </c>
      <c r="K21" s="1">
        <v>650</v>
      </c>
      <c r="L21" s="1">
        <v>650</v>
      </c>
      <c r="M21" s="1">
        <v>98632.3</v>
      </c>
      <c r="N21" s="1">
        <v>98632.3</v>
      </c>
      <c r="O21" s="1"/>
      <c r="P21" s="1"/>
      <c r="Q21" s="1"/>
      <c r="R21" s="1"/>
      <c r="S21" s="1"/>
      <c r="T21" s="1"/>
      <c r="V21" s="1">
        <v>1330</v>
      </c>
      <c r="W21" s="1">
        <v>201816.86</v>
      </c>
      <c r="X21" s="15">
        <f t="shared" ref="X21" si="2">V21/L21</f>
        <v>2.046153846153846</v>
      </c>
      <c r="Y21" s="15">
        <f t="shared" ref="Y21" si="3">X21-AF21</f>
        <v>2.0205018346150125</v>
      </c>
      <c r="Z21" s="16">
        <f t="shared" ref="Z21" si="4">K21*Y21</f>
        <v>1313.3261924997582</v>
      </c>
      <c r="AA21" s="16">
        <f t="shared" ref="AA21" si="5">Z21-K21</f>
        <v>663.32619249975824</v>
      </c>
      <c r="AB21" s="16">
        <f t="shared" ref="AB21" si="6">J21*AA21</f>
        <v>0</v>
      </c>
      <c r="AC21" s="15">
        <f t="shared" ref="AC21" si="7">104.584835545197%-100%</f>
        <v>4.5848355451969969E-2</v>
      </c>
      <c r="AD21" s="15">
        <f t="shared" ref="AD21" si="8">101.199262415129%-100%</f>
        <v>1.1992624151289988E-2</v>
      </c>
      <c r="AE21" s="15">
        <f t="shared" ref="AE21" si="9">101.911505501324%-100%</f>
        <v>1.9115055013239957E-2</v>
      </c>
      <c r="AF21" s="15">
        <f t="shared" ref="AF21" si="10">AVERAGE(AC21:AE21)</f>
        <v>2.5652011538833303E-2</v>
      </c>
      <c r="AH21" s="21"/>
    </row>
    <row r="22" spans="1:34" x14ac:dyDescent="0.2">
      <c r="A22" s="67">
        <v>54</v>
      </c>
      <c r="B22" s="68" t="s">
        <v>167</v>
      </c>
      <c r="C22" s="69" t="s">
        <v>168</v>
      </c>
      <c r="D22" s="69" t="s">
        <v>92</v>
      </c>
      <c r="E22" s="70">
        <v>0</v>
      </c>
      <c r="F22" s="70">
        <v>352.46100000000001</v>
      </c>
      <c r="G22" s="70">
        <v>352.46100000000001</v>
      </c>
      <c r="H22" s="70"/>
      <c r="I22" s="70">
        <f t="shared" si="0"/>
        <v>0</v>
      </c>
      <c r="J22" s="70">
        <f t="shared" si="1"/>
        <v>0</v>
      </c>
      <c r="K22" s="71">
        <v>22.43</v>
      </c>
      <c r="L22" s="71">
        <v>18.170000000000002</v>
      </c>
      <c r="M22" s="71">
        <v>6404.22</v>
      </c>
      <c r="N22" s="71">
        <v>0</v>
      </c>
      <c r="O22" s="71">
        <v>472.96741589999999</v>
      </c>
      <c r="P22" s="71">
        <v>3468.2162400000002</v>
      </c>
      <c r="Q22" s="71">
        <v>0</v>
      </c>
      <c r="R22" s="71">
        <v>159.86298657419999</v>
      </c>
      <c r="S22" s="71">
        <v>1517.38725771545</v>
      </c>
      <c r="T22" s="72">
        <v>786.58074602655199</v>
      </c>
      <c r="V22" s="71">
        <v>20.72</v>
      </c>
      <c r="W22" s="71">
        <v>0</v>
      </c>
      <c r="X22" s="15"/>
      <c r="Y22" s="15"/>
      <c r="Z22" s="16"/>
      <c r="AA22" s="16"/>
      <c r="AB22" s="16"/>
      <c r="AC22" s="15"/>
      <c r="AD22" s="15"/>
      <c r="AE22" s="15"/>
      <c r="AF22" s="15"/>
      <c r="AH22" s="21"/>
    </row>
    <row r="23" spans="1:34" ht="15" thickBot="1" x14ac:dyDescent="0.25">
      <c r="A23" s="73">
        <v>11</v>
      </c>
      <c r="B23" s="74" t="s">
        <v>2059</v>
      </c>
      <c r="C23" s="75" t="s">
        <v>2060</v>
      </c>
      <c r="D23" s="75" t="s">
        <v>92</v>
      </c>
      <c r="E23" s="76">
        <v>0</v>
      </c>
      <c r="F23" s="76">
        <v>257.62200000000001</v>
      </c>
      <c r="G23" s="76">
        <v>257.62200000000001</v>
      </c>
      <c r="H23" s="76"/>
      <c r="I23" s="76">
        <f t="shared" si="0"/>
        <v>0</v>
      </c>
      <c r="J23" s="76">
        <f t="shared" si="1"/>
        <v>0</v>
      </c>
      <c r="K23" s="77">
        <v>165.84</v>
      </c>
      <c r="L23" s="77">
        <v>129.87</v>
      </c>
      <c r="M23" s="77">
        <v>33457.370000000003</v>
      </c>
      <c r="N23" s="77">
        <v>0</v>
      </c>
      <c r="O23" s="77">
        <v>11394.8529198</v>
      </c>
      <c r="P23" s="77">
        <v>0</v>
      </c>
      <c r="Q23" s="77">
        <v>0</v>
      </c>
      <c r="R23" s="77">
        <v>3851.4602868923998</v>
      </c>
      <c r="S23" s="77">
        <v>7926.39811492019</v>
      </c>
      <c r="T23" s="78">
        <v>4108.8734011937604</v>
      </c>
      <c r="V23" s="77">
        <v>143.35</v>
      </c>
      <c r="W23" s="77">
        <v>0</v>
      </c>
      <c r="X23" s="15"/>
      <c r="Y23" s="15"/>
      <c r="Z23" s="16"/>
      <c r="AA23" s="16"/>
      <c r="AB23" s="16"/>
      <c r="AC23" s="15"/>
      <c r="AD23" s="15"/>
      <c r="AE23" s="15"/>
      <c r="AF23" s="15"/>
      <c r="AH23" s="21"/>
    </row>
    <row r="24" spans="1:34" ht="15" thickBot="1" x14ac:dyDescent="0.35">
      <c r="A24" s="58"/>
      <c r="B24" s="59" t="s">
        <v>20</v>
      </c>
      <c r="C24" s="60" t="s">
        <v>225</v>
      </c>
      <c r="D24" s="60"/>
      <c r="E24" s="61"/>
      <c r="F24" s="61"/>
      <c r="G24" s="61"/>
      <c r="H24" s="61"/>
      <c r="I24" s="61"/>
      <c r="J24" s="61"/>
      <c r="K24" s="62"/>
      <c r="L24" s="62"/>
      <c r="M24" s="62">
        <v>716493.65</v>
      </c>
      <c r="N24" s="62">
        <v>513719.09332294599</v>
      </c>
      <c r="O24" s="62">
        <v>78551.873017999998</v>
      </c>
      <c r="P24" s="62">
        <v>0</v>
      </c>
      <c r="Q24" s="62">
        <v>0</v>
      </c>
      <c r="R24" s="62">
        <v>26550.533080083998</v>
      </c>
      <c r="S24" s="62">
        <v>64577.618134529897</v>
      </c>
      <c r="T24" s="62">
        <v>24902.035905209901</v>
      </c>
      <c r="V24" s="62"/>
      <c r="W24" s="62">
        <v>724169.98080372799</v>
      </c>
      <c r="X24" s="15"/>
      <c r="Y24" s="15"/>
      <c r="Z24" s="16"/>
      <c r="AA24" s="16"/>
      <c r="AB24" s="16"/>
      <c r="AC24" s="15"/>
      <c r="AD24" s="15"/>
      <c r="AE24" s="15"/>
      <c r="AF24" s="15"/>
      <c r="AH24" s="21"/>
    </row>
    <row r="25" spans="1:34" ht="20.5" thickBot="1" x14ac:dyDescent="0.25">
      <c r="A25" s="8">
        <v>12</v>
      </c>
      <c r="B25" s="9" t="s">
        <v>4324</v>
      </c>
      <c r="C25" s="10" t="s">
        <v>4325</v>
      </c>
      <c r="D25" s="10" t="s">
        <v>92</v>
      </c>
      <c r="E25" s="11">
        <v>0</v>
      </c>
      <c r="F25" s="11">
        <v>68.105999999999995</v>
      </c>
      <c r="G25" s="11"/>
      <c r="H25" s="11"/>
      <c r="I25" s="11">
        <f t="shared" ref="I25:I30" si="11">H25*0.5</f>
        <v>0</v>
      </c>
      <c r="J25" s="11">
        <f t="shared" ref="J25:J30" si="12">F25-G25-I25</f>
        <v>68.105999999999995</v>
      </c>
      <c r="K25" s="12">
        <v>4393.3100000000004</v>
      </c>
      <c r="L25" s="12"/>
      <c r="M25" s="12"/>
      <c r="N25" s="12"/>
      <c r="O25" s="12"/>
      <c r="P25" s="12"/>
      <c r="Q25" s="12"/>
      <c r="R25" s="12"/>
      <c r="S25" s="12"/>
      <c r="T25" s="13"/>
      <c r="V25" s="12"/>
      <c r="W25" s="12">
        <v>243164.13886877999</v>
      </c>
      <c r="X25" s="15"/>
      <c r="Y25" s="15"/>
      <c r="Z25" s="15"/>
      <c r="AA25" s="15"/>
      <c r="AB25" s="15"/>
      <c r="AC25" s="15"/>
      <c r="AD25" s="15"/>
      <c r="AE25" s="15"/>
      <c r="AF25" s="15"/>
      <c r="AG25" s="15" t="s">
        <v>4758</v>
      </c>
      <c r="AH25" s="21"/>
    </row>
    <row r="26" spans="1:34" ht="20.5" thickBot="1" x14ac:dyDescent="0.25">
      <c r="A26" s="8">
        <v>13</v>
      </c>
      <c r="B26" s="9" t="s">
        <v>3717</v>
      </c>
      <c r="C26" s="10" t="s">
        <v>3718</v>
      </c>
      <c r="D26" s="10" t="s">
        <v>38</v>
      </c>
      <c r="E26" s="11">
        <v>0</v>
      </c>
      <c r="F26" s="11">
        <v>145.63</v>
      </c>
      <c r="G26" s="11"/>
      <c r="H26" s="11"/>
      <c r="I26" s="11">
        <f t="shared" si="11"/>
        <v>0</v>
      </c>
      <c r="J26" s="11">
        <f t="shared" si="12"/>
        <v>145.63</v>
      </c>
      <c r="K26" s="12">
        <v>690.05</v>
      </c>
      <c r="L26" s="12"/>
      <c r="M26" s="12"/>
      <c r="N26" s="12"/>
      <c r="O26" s="12"/>
      <c r="P26" s="12"/>
      <c r="Q26" s="12"/>
      <c r="R26" s="12"/>
      <c r="S26" s="12"/>
      <c r="T26" s="13"/>
      <c r="V26" s="12"/>
      <c r="W26" s="12">
        <v>13519.128528900001</v>
      </c>
      <c r="X26" s="15"/>
      <c r="Y26" s="15"/>
      <c r="Z26" s="15"/>
      <c r="AA26" s="15"/>
      <c r="AB26" s="15"/>
      <c r="AC26" s="15"/>
      <c r="AD26" s="15"/>
      <c r="AE26" s="15"/>
      <c r="AF26" s="15"/>
      <c r="AG26" s="15" t="s">
        <v>4758</v>
      </c>
      <c r="AH26" s="21"/>
    </row>
    <row r="27" spans="1:34" ht="20" x14ac:dyDescent="0.2">
      <c r="A27" s="67">
        <v>14</v>
      </c>
      <c r="B27" s="68" t="s">
        <v>3721</v>
      </c>
      <c r="C27" s="69" t="s">
        <v>3722</v>
      </c>
      <c r="D27" s="69" t="s">
        <v>38</v>
      </c>
      <c r="E27" s="70">
        <v>0</v>
      </c>
      <c r="F27" s="70">
        <v>145.63</v>
      </c>
      <c r="G27" s="70"/>
      <c r="H27" s="70"/>
      <c r="I27" s="70">
        <f t="shared" si="11"/>
        <v>0</v>
      </c>
      <c r="J27" s="70">
        <f t="shared" si="12"/>
        <v>145.63</v>
      </c>
      <c r="K27" s="71">
        <v>230.02</v>
      </c>
      <c r="L27" s="71"/>
      <c r="M27" s="71"/>
      <c r="N27" s="71"/>
      <c r="O27" s="71"/>
      <c r="P27" s="71"/>
      <c r="Q27" s="71"/>
      <c r="R27" s="71"/>
      <c r="S27" s="71"/>
      <c r="T27" s="72"/>
      <c r="V27" s="71"/>
      <c r="W27" s="71">
        <v>0</v>
      </c>
      <c r="X27" s="15"/>
      <c r="Y27" s="15"/>
      <c r="Z27" s="15"/>
      <c r="AA27" s="15"/>
      <c r="AB27" s="15"/>
      <c r="AC27" s="15"/>
      <c r="AD27" s="15"/>
      <c r="AE27" s="15"/>
      <c r="AF27" s="15"/>
      <c r="AG27" s="15" t="s">
        <v>4758</v>
      </c>
      <c r="AH27" s="21"/>
    </row>
    <row r="28" spans="1:34" ht="20.5" thickBot="1" x14ac:dyDescent="0.25">
      <c r="A28" s="73">
        <v>15</v>
      </c>
      <c r="B28" s="74" t="s">
        <v>4326</v>
      </c>
      <c r="C28" s="75" t="s">
        <v>4327</v>
      </c>
      <c r="D28" s="75" t="s">
        <v>38</v>
      </c>
      <c r="E28" s="76">
        <v>0</v>
      </c>
      <c r="F28" s="76">
        <v>1.256</v>
      </c>
      <c r="G28" s="76"/>
      <c r="H28" s="76"/>
      <c r="I28" s="76">
        <f t="shared" si="11"/>
        <v>0</v>
      </c>
      <c r="J28" s="76">
        <f t="shared" si="12"/>
        <v>1.256</v>
      </c>
      <c r="K28" s="77">
        <v>1150.08</v>
      </c>
      <c r="L28" s="77"/>
      <c r="M28" s="77"/>
      <c r="N28" s="77"/>
      <c r="O28" s="77"/>
      <c r="P28" s="77"/>
      <c r="Q28" s="77"/>
      <c r="R28" s="77"/>
      <c r="S28" s="77"/>
      <c r="T28" s="78"/>
      <c r="V28" s="77"/>
      <c r="W28" s="77">
        <v>234.093290048</v>
      </c>
      <c r="X28" s="15"/>
      <c r="Y28" s="15"/>
      <c r="Z28" s="15"/>
      <c r="AA28" s="15"/>
      <c r="AB28" s="15"/>
      <c r="AC28" s="15"/>
      <c r="AD28" s="15"/>
      <c r="AE28" s="15"/>
      <c r="AF28" s="15"/>
      <c r="AG28" s="15" t="s">
        <v>4758</v>
      </c>
      <c r="AH28" s="21"/>
    </row>
    <row r="29" spans="1:34" ht="20" x14ac:dyDescent="0.2">
      <c r="A29" s="67">
        <v>16</v>
      </c>
      <c r="B29" s="68" t="s">
        <v>4328</v>
      </c>
      <c r="C29" s="69" t="s">
        <v>4329</v>
      </c>
      <c r="D29" s="69" t="s">
        <v>38</v>
      </c>
      <c r="E29" s="70">
        <v>0</v>
      </c>
      <c r="F29" s="70">
        <v>1.256</v>
      </c>
      <c r="G29" s="70"/>
      <c r="H29" s="70"/>
      <c r="I29" s="70">
        <f t="shared" si="11"/>
        <v>0</v>
      </c>
      <c r="J29" s="70">
        <f t="shared" si="12"/>
        <v>1.256</v>
      </c>
      <c r="K29" s="71">
        <v>230.02</v>
      </c>
      <c r="L29" s="71"/>
      <c r="M29" s="71"/>
      <c r="N29" s="71"/>
      <c r="O29" s="71"/>
      <c r="P29" s="71"/>
      <c r="Q29" s="71"/>
      <c r="R29" s="71"/>
      <c r="S29" s="71"/>
      <c r="T29" s="72"/>
      <c r="V29" s="71"/>
      <c r="W29" s="71">
        <v>0</v>
      </c>
      <c r="X29" s="15"/>
      <c r="Y29" s="15"/>
      <c r="Z29" s="15"/>
      <c r="AA29" s="15"/>
      <c r="AB29" s="15"/>
      <c r="AC29" s="15"/>
      <c r="AD29" s="15"/>
      <c r="AE29" s="15"/>
      <c r="AF29" s="15"/>
      <c r="AG29" s="15" t="s">
        <v>4758</v>
      </c>
      <c r="AH29" s="21"/>
    </row>
    <row r="30" spans="1:34" ht="20.5" thickBot="1" x14ac:dyDescent="0.25">
      <c r="A30" s="73">
        <v>17</v>
      </c>
      <c r="B30" s="74" t="s">
        <v>3723</v>
      </c>
      <c r="C30" s="75" t="s">
        <v>3724</v>
      </c>
      <c r="D30" s="75" t="s">
        <v>139</v>
      </c>
      <c r="E30" s="76">
        <v>0</v>
      </c>
      <c r="F30" s="76">
        <v>8.8539999999999992</v>
      </c>
      <c r="G30" s="76"/>
      <c r="H30" s="76"/>
      <c r="I30" s="76">
        <f t="shared" si="11"/>
        <v>0</v>
      </c>
      <c r="J30" s="76">
        <f t="shared" si="12"/>
        <v>8.8539999999999992</v>
      </c>
      <c r="K30" s="77">
        <v>37377.629999999997</v>
      </c>
      <c r="L30" s="77"/>
      <c r="M30" s="77"/>
      <c r="N30" s="77"/>
      <c r="O30" s="77"/>
      <c r="P30" s="77"/>
      <c r="Q30" s="77"/>
      <c r="R30" s="77"/>
      <c r="S30" s="77"/>
      <c r="T30" s="78"/>
      <c r="V30" s="77"/>
      <c r="W30" s="77">
        <v>467252.62011600001</v>
      </c>
      <c r="X30" s="15"/>
      <c r="Y30" s="15"/>
      <c r="Z30" s="15"/>
      <c r="AA30" s="15"/>
      <c r="AB30" s="15"/>
      <c r="AC30" s="15"/>
      <c r="AD30" s="15"/>
      <c r="AE30" s="15"/>
      <c r="AF30" s="15"/>
      <c r="AG30" s="15" t="s">
        <v>4758</v>
      </c>
      <c r="AH30" s="21"/>
    </row>
    <row r="31" spans="1:34" ht="15" thickBot="1" x14ac:dyDescent="0.35">
      <c r="A31" s="148"/>
      <c r="B31" s="149" t="s">
        <v>23</v>
      </c>
      <c r="C31" s="150" t="s">
        <v>422</v>
      </c>
      <c r="D31" s="150"/>
      <c r="E31" s="151"/>
      <c r="F31" s="151"/>
      <c r="G31" s="151"/>
      <c r="H31" s="151"/>
      <c r="I31" s="151"/>
      <c r="J31" s="151"/>
      <c r="K31" s="152"/>
      <c r="L31" s="152"/>
      <c r="M31" s="152">
        <v>27866.62</v>
      </c>
      <c r="N31" s="152">
        <v>20369.893745199999</v>
      </c>
      <c r="O31" s="152">
        <v>3130.4773584</v>
      </c>
      <c r="P31" s="152">
        <v>0</v>
      </c>
      <c r="Q31" s="152">
        <v>0</v>
      </c>
      <c r="R31" s="152">
        <v>1058.1013471392</v>
      </c>
      <c r="S31" s="152">
        <v>2387.4898621573402</v>
      </c>
      <c r="T31" s="152">
        <v>920.64959947751595</v>
      </c>
      <c r="V31" s="152"/>
      <c r="W31" s="152">
        <v>22855.698500800001</v>
      </c>
      <c r="X31" s="15"/>
      <c r="Y31" s="15"/>
      <c r="Z31" s="16"/>
      <c r="AA31" s="16"/>
      <c r="AB31" s="16"/>
      <c r="AC31" s="15"/>
      <c r="AD31" s="15"/>
      <c r="AE31" s="15"/>
      <c r="AF31" s="15"/>
      <c r="AH31" s="21"/>
    </row>
    <row r="32" spans="1:34" ht="20.5" thickBot="1" x14ac:dyDescent="0.25">
      <c r="A32" s="8">
        <v>18</v>
      </c>
      <c r="B32" s="9" t="s">
        <v>3725</v>
      </c>
      <c r="C32" s="10" t="s">
        <v>3726</v>
      </c>
      <c r="D32" s="10" t="s">
        <v>92</v>
      </c>
      <c r="E32" s="11">
        <v>0</v>
      </c>
      <c r="F32" s="11">
        <v>3.948</v>
      </c>
      <c r="G32" s="11"/>
      <c r="H32" s="11"/>
      <c r="I32" s="11">
        <f t="shared" ref="I32:I33" si="13">H32*0.5</f>
        <v>0</v>
      </c>
      <c r="J32" s="11">
        <f t="shared" ref="J32:J33" si="14">F32-G32-I32</f>
        <v>3.948</v>
      </c>
      <c r="K32" s="12">
        <v>6887.83</v>
      </c>
      <c r="L32" s="12"/>
      <c r="M32" s="12"/>
      <c r="N32" s="12"/>
      <c r="O32" s="12"/>
      <c r="P32" s="12"/>
      <c r="Q32" s="12"/>
      <c r="R32" s="12"/>
      <c r="S32" s="12"/>
      <c r="T32" s="13"/>
      <c r="V32" s="12"/>
      <c r="W32" s="12">
        <v>11739.45696</v>
      </c>
      <c r="X32" s="15"/>
      <c r="Y32" s="15"/>
      <c r="Z32" s="15"/>
      <c r="AA32" s="15"/>
      <c r="AB32" s="15"/>
      <c r="AC32" s="15"/>
      <c r="AD32" s="15"/>
      <c r="AE32" s="15"/>
      <c r="AF32" s="15"/>
      <c r="AG32" s="15" t="s">
        <v>4758</v>
      </c>
      <c r="AH32" s="21"/>
    </row>
    <row r="33" spans="1:34" ht="20.5" thickBot="1" x14ac:dyDescent="0.25">
      <c r="A33" s="8">
        <v>19</v>
      </c>
      <c r="B33" s="9" t="s">
        <v>503</v>
      </c>
      <c r="C33" s="10" t="s">
        <v>504</v>
      </c>
      <c r="D33" s="10" t="s">
        <v>92</v>
      </c>
      <c r="E33" s="11">
        <v>0</v>
      </c>
      <c r="F33" s="11">
        <v>3.7509999999999999</v>
      </c>
      <c r="G33" s="11"/>
      <c r="H33" s="11"/>
      <c r="I33" s="11">
        <f t="shared" si="13"/>
        <v>0</v>
      </c>
      <c r="J33" s="11">
        <f t="shared" si="14"/>
        <v>3.7509999999999999</v>
      </c>
      <c r="K33" s="12">
        <v>5607.79</v>
      </c>
      <c r="L33" s="12"/>
      <c r="M33" s="12"/>
      <c r="N33" s="12"/>
      <c r="O33" s="12"/>
      <c r="P33" s="12"/>
      <c r="Q33" s="12"/>
      <c r="R33" s="12"/>
      <c r="S33" s="12"/>
      <c r="T33" s="13"/>
      <c r="V33" s="12"/>
      <c r="W33" s="12">
        <v>11116.2415408</v>
      </c>
      <c r="X33" s="15"/>
      <c r="Y33" s="15"/>
      <c r="Z33" s="15"/>
      <c r="AA33" s="15"/>
      <c r="AB33" s="15"/>
      <c r="AC33" s="15"/>
      <c r="AD33" s="15"/>
      <c r="AE33" s="15"/>
      <c r="AF33" s="15"/>
      <c r="AG33" s="15" t="s">
        <v>4758</v>
      </c>
      <c r="AH33" s="21"/>
    </row>
    <row r="34" spans="1:34" ht="15" thickBot="1" x14ac:dyDescent="0.35">
      <c r="A34" s="148"/>
      <c r="B34" s="149" t="s">
        <v>25</v>
      </c>
      <c r="C34" s="150" t="s">
        <v>1242</v>
      </c>
      <c r="D34" s="150"/>
      <c r="E34" s="151"/>
      <c r="F34" s="151"/>
      <c r="G34" s="151"/>
      <c r="H34" s="151"/>
      <c r="I34" s="151"/>
      <c r="J34" s="151"/>
      <c r="K34" s="152"/>
      <c r="L34" s="152"/>
      <c r="M34" s="152"/>
      <c r="N34" s="152"/>
      <c r="O34" s="152"/>
      <c r="P34" s="152"/>
      <c r="Q34" s="152"/>
      <c r="R34" s="152"/>
      <c r="S34" s="152"/>
      <c r="T34" s="152"/>
      <c r="V34" s="152"/>
      <c r="W34" s="152">
        <v>16355.8988608</v>
      </c>
      <c r="X34" s="15"/>
      <c r="Y34" s="15"/>
      <c r="Z34" s="15"/>
      <c r="AA34" s="15"/>
      <c r="AB34" s="15"/>
      <c r="AC34" s="15"/>
      <c r="AD34" s="15"/>
      <c r="AE34" s="15"/>
      <c r="AF34" s="15"/>
      <c r="AG34" s="15" t="s">
        <v>4758</v>
      </c>
      <c r="AH34" s="21"/>
    </row>
    <row r="35" spans="1:34" ht="15" thickBot="1" x14ac:dyDescent="0.25">
      <c r="A35" s="8">
        <v>20</v>
      </c>
      <c r="B35" s="9" t="s">
        <v>4330</v>
      </c>
      <c r="C35" s="10" t="s">
        <v>4331</v>
      </c>
      <c r="D35" s="10" t="s">
        <v>41</v>
      </c>
      <c r="E35" s="11">
        <v>0</v>
      </c>
      <c r="F35" s="11">
        <v>4</v>
      </c>
      <c r="G35" s="11"/>
      <c r="H35" s="11"/>
      <c r="I35" s="11">
        <f t="shared" ref="I35:I43" si="15">H35*0.5</f>
        <v>0</v>
      </c>
      <c r="J35" s="11">
        <f t="shared" ref="J35:J43" si="16">F35-G35-I35</f>
        <v>4</v>
      </c>
      <c r="K35" s="12">
        <v>2415.17</v>
      </c>
      <c r="L35" s="12"/>
      <c r="M35" s="12"/>
      <c r="N35" s="12"/>
      <c r="O35" s="12"/>
      <c r="P35" s="12"/>
      <c r="Q35" s="12"/>
      <c r="R35" s="12"/>
      <c r="S35" s="12"/>
      <c r="T35" s="13"/>
      <c r="V35" s="12"/>
      <c r="W35" s="12">
        <v>930.25599999999997</v>
      </c>
      <c r="X35" s="15"/>
      <c r="Y35" s="15"/>
      <c r="Z35" s="15"/>
      <c r="AA35" s="15"/>
      <c r="AB35" s="15"/>
      <c r="AC35" s="15"/>
      <c r="AD35" s="15"/>
      <c r="AE35" s="15"/>
      <c r="AF35" s="15"/>
      <c r="AG35" s="15" t="s">
        <v>4758</v>
      </c>
      <c r="AH35" s="21"/>
    </row>
    <row r="36" spans="1:34" x14ac:dyDescent="0.2">
      <c r="A36" s="2">
        <v>21</v>
      </c>
      <c r="B36" s="3" t="s">
        <v>3572</v>
      </c>
      <c r="C36" s="4" t="s">
        <v>4332</v>
      </c>
      <c r="D36" s="4" t="s">
        <v>41</v>
      </c>
      <c r="E36" s="5">
        <v>0</v>
      </c>
      <c r="F36" s="5">
        <v>2.02</v>
      </c>
      <c r="G36" s="5"/>
      <c r="H36" s="5"/>
      <c r="I36" s="5">
        <f t="shared" si="15"/>
        <v>0</v>
      </c>
      <c r="J36" s="5">
        <f t="shared" si="16"/>
        <v>2.02</v>
      </c>
      <c r="K36" s="6">
        <v>3145.7</v>
      </c>
      <c r="L36" s="6"/>
      <c r="M36" s="6"/>
      <c r="N36" s="6"/>
      <c r="O36" s="6"/>
      <c r="P36" s="6"/>
      <c r="Q36" s="6"/>
      <c r="R36" s="6"/>
      <c r="S36" s="6"/>
      <c r="T36" s="6"/>
      <c r="V36" s="6"/>
      <c r="W36" s="6">
        <v>0</v>
      </c>
      <c r="X36" s="15"/>
      <c r="Y36" s="15"/>
      <c r="Z36" s="15"/>
      <c r="AA36" s="15"/>
      <c r="AB36" s="15"/>
      <c r="AC36" s="15"/>
      <c r="AD36" s="15"/>
      <c r="AE36" s="15"/>
      <c r="AF36" s="15"/>
      <c r="AG36" s="15" t="s">
        <v>4758</v>
      </c>
      <c r="AH36" s="21"/>
    </row>
    <row r="37" spans="1:34" ht="15" thickBot="1" x14ac:dyDescent="0.25">
      <c r="A37" s="2">
        <v>22</v>
      </c>
      <c r="B37" s="3" t="s">
        <v>4333</v>
      </c>
      <c r="C37" s="4" t="s">
        <v>4334</v>
      </c>
      <c r="D37" s="4" t="s">
        <v>41</v>
      </c>
      <c r="E37" s="5">
        <v>0</v>
      </c>
      <c r="F37" s="5">
        <v>2.02</v>
      </c>
      <c r="G37" s="5"/>
      <c r="H37" s="5"/>
      <c r="I37" s="5">
        <f t="shared" si="15"/>
        <v>0</v>
      </c>
      <c r="J37" s="5">
        <f t="shared" si="16"/>
        <v>2.02</v>
      </c>
      <c r="K37" s="6">
        <v>1218.51</v>
      </c>
      <c r="L37" s="6"/>
      <c r="M37" s="6"/>
      <c r="N37" s="6"/>
      <c r="O37" s="6"/>
      <c r="P37" s="6"/>
      <c r="Q37" s="6"/>
      <c r="R37" s="6"/>
      <c r="S37" s="6"/>
      <c r="T37" s="6"/>
      <c r="V37" s="6"/>
      <c r="W37" s="6">
        <v>0</v>
      </c>
      <c r="X37" s="15"/>
      <c r="Y37" s="15"/>
      <c r="Z37" s="15"/>
      <c r="AA37" s="15"/>
      <c r="AB37" s="15"/>
      <c r="AC37" s="15"/>
      <c r="AD37" s="15"/>
      <c r="AE37" s="15"/>
      <c r="AF37" s="15"/>
      <c r="AG37" s="15" t="s">
        <v>4758</v>
      </c>
      <c r="AH37" s="21"/>
    </row>
    <row r="38" spans="1:34" ht="15" thickBot="1" x14ac:dyDescent="0.25">
      <c r="A38" s="8">
        <v>23</v>
      </c>
      <c r="B38" s="9" t="s">
        <v>4335</v>
      </c>
      <c r="C38" s="10" t="s">
        <v>4336</v>
      </c>
      <c r="D38" s="10" t="s">
        <v>41</v>
      </c>
      <c r="E38" s="11">
        <v>0</v>
      </c>
      <c r="F38" s="11">
        <v>2</v>
      </c>
      <c r="G38" s="11"/>
      <c r="H38" s="11"/>
      <c r="I38" s="11">
        <f t="shared" si="15"/>
        <v>0</v>
      </c>
      <c r="J38" s="11">
        <f t="shared" si="16"/>
        <v>2</v>
      </c>
      <c r="K38" s="12">
        <v>2415.17</v>
      </c>
      <c r="L38" s="12"/>
      <c r="M38" s="12"/>
      <c r="N38" s="12"/>
      <c r="O38" s="12"/>
      <c r="P38" s="12"/>
      <c r="Q38" s="12"/>
      <c r="R38" s="12"/>
      <c r="S38" s="12"/>
      <c r="T38" s="13"/>
      <c r="V38" s="12"/>
      <c r="W38" s="12">
        <v>471.18799999999999</v>
      </c>
      <c r="X38" s="15"/>
      <c r="Y38" s="15"/>
      <c r="Z38" s="15"/>
      <c r="AA38" s="15"/>
      <c r="AB38" s="15"/>
      <c r="AC38" s="15"/>
      <c r="AD38" s="15"/>
      <c r="AE38" s="15"/>
      <c r="AF38" s="15"/>
      <c r="AG38" s="15" t="s">
        <v>4758</v>
      </c>
      <c r="AH38" s="21"/>
    </row>
    <row r="39" spans="1:34" ht="15" thickBot="1" x14ac:dyDescent="0.25">
      <c r="A39" s="2">
        <v>24</v>
      </c>
      <c r="B39" s="3" t="s">
        <v>4337</v>
      </c>
      <c r="C39" s="4" t="s">
        <v>4338</v>
      </c>
      <c r="D39" s="4" t="s">
        <v>41</v>
      </c>
      <c r="E39" s="5">
        <v>0</v>
      </c>
      <c r="F39" s="5">
        <v>2.02</v>
      </c>
      <c r="G39" s="5"/>
      <c r="H39" s="5"/>
      <c r="I39" s="5">
        <f t="shared" si="15"/>
        <v>0</v>
      </c>
      <c r="J39" s="5">
        <f t="shared" si="16"/>
        <v>2.02</v>
      </c>
      <c r="K39" s="6">
        <v>1989.98</v>
      </c>
      <c r="L39" s="6"/>
      <c r="M39" s="6"/>
      <c r="N39" s="6"/>
      <c r="O39" s="6"/>
      <c r="P39" s="6"/>
      <c r="Q39" s="6"/>
      <c r="R39" s="6"/>
      <c r="S39" s="6"/>
      <c r="T39" s="6"/>
      <c r="V39" s="6"/>
      <c r="W39" s="6">
        <v>0</v>
      </c>
      <c r="X39" s="15"/>
      <c r="Y39" s="15"/>
      <c r="Z39" s="15"/>
      <c r="AA39" s="15"/>
      <c r="AB39" s="15"/>
      <c r="AC39" s="15"/>
      <c r="AD39" s="15"/>
      <c r="AE39" s="15"/>
      <c r="AF39" s="15"/>
      <c r="AG39" s="15" t="s">
        <v>4758</v>
      </c>
      <c r="AH39" s="21"/>
    </row>
    <row r="40" spans="1:34" ht="20.5" thickBot="1" x14ac:dyDescent="0.25">
      <c r="A40" s="8">
        <v>25</v>
      </c>
      <c r="B40" s="9" t="s">
        <v>4339</v>
      </c>
      <c r="C40" s="10" t="s">
        <v>4340</v>
      </c>
      <c r="D40" s="10" t="s">
        <v>41</v>
      </c>
      <c r="E40" s="11">
        <v>0</v>
      </c>
      <c r="F40" s="11">
        <v>2</v>
      </c>
      <c r="G40" s="11"/>
      <c r="H40" s="11"/>
      <c r="I40" s="11">
        <f t="shared" si="15"/>
        <v>0</v>
      </c>
      <c r="J40" s="11">
        <f t="shared" si="16"/>
        <v>2</v>
      </c>
      <c r="K40" s="12">
        <v>1610.11</v>
      </c>
      <c r="L40" s="12"/>
      <c r="M40" s="12"/>
      <c r="N40" s="12"/>
      <c r="O40" s="12"/>
      <c r="P40" s="12"/>
      <c r="Q40" s="12"/>
      <c r="R40" s="12"/>
      <c r="S40" s="12"/>
      <c r="T40" s="13"/>
      <c r="V40" s="12"/>
      <c r="W40" s="12">
        <v>471.7</v>
      </c>
      <c r="X40" s="15"/>
      <c r="Y40" s="15"/>
      <c r="Z40" s="15"/>
      <c r="AA40" s="15"/>
      <c r="AB40" s="15"/>
      <c r="AC40" s="15"/>
      <c r="AD40" s="15"/>
      <c r="AE40" s="15"/>
      <c r="AF40" s="15"/>
      <c r="AG40" s="15" t="s">
        <v>4758</v>
      </c>
      <c r="AH40" s="21"/>
    </row>
    <row r="41" spans="1:34" ht="20.5" thickBot="1" x14ac:dyDescent="0.25">
      <c r="A41" s="2">
        <v>26</v>
      </c>
      <c r="B41" s="3" t="s">
        <v>3584</v>
      </c>
      <c r="C41" s="4" t="s">
        <v>4341</v>
      </c>
      <c r="D41" s="4" t="s">
        <v>41</v>
      </c>
      <c r="E41" s="5">
        <v>0</v>
      </c>
      <c r="F41" s="5">
        <v>2</v>
      </c>
      <c r="G41" s="5"/>
      <c r="H41" s="5"/>
      <c r="I41" s="5">
        <f t="shared" si="15"/>
        <v>0</v>
      </c>
      <c r="J41" s="5">
        <f t="shared" si="16"/>
        <v>2</v>
      </c>
      <c r="K41" s="6">
        <v>6909.63</v>
      </c>
      <c r="L41" s="6"/>
      <c r="M41" s="6"/>
      <c r="N41" s="6"/>
      <c r="O41" s="6"/>
      <c r="P41" s="6"/>
      <c r="Q41" s="6"/>
      <c r="R41" s="6"/>
      <c r="S41" s="6"/>
      <c r="T41" s="6"/>
      <c r="V41" s="6"/>
      <c r="W41" s="6">
        <v>14420</v>
      </c>
      <c r="X41" s="15"/>
      <c r="Y41" s="15"/>
      <c r="Z41" s="15"/>
      <c r="AA41" s="15"/>
      <c r="AB41" s="15"/>
      <c r="AC41" s="15"/>
      <c r="AD41" s="15"/>
      <c r="AE41" s="15"/>
      <c r="AF41" s="15"/>
      <c r="AG41" s="15" t="s">
        <v>4758</v>
      </c>
      <c r="AH41" s="21"/>
    </row>
    <row r="42" spans="1:34" ht="20.5" thickBot="1" x14ac:dyDescent="0.25">
      <c r="A42" s="8">
        <v>27</v>
      </c>
      <c r="B42" s="9" t="s">
        <v>4342</v>
      </c>
      <c r="C42" s="10" t="s">
        <v>4343</v>
      </c>
      <c r="D42" s="10" t="s">
        <v>92</v>
      </c>
      <c r="E42" s="11">
        <v>0</v>
      </c>
      <c r="F42" s="11">
        <v>0.109</v>
      </c>
      <c r="G42" s="11"/>
      <c r="H42" s="11"/>
      <c r="I42" s="11">
        <f t="shared" si="15"/>
        <v>0</v>
      </c>
      <c r="J42" s="11">
        <f t="shared" si="16"/>
        <v>0.109</v>
      </c>
      <c r="K42" s="12">
        <v>6440.45</v>
      </c>
      <c r="L42" s="12"/>
      <c r="M42" s="12"/>
      <c r="N42" s="12"/>
      <c r="O42" s="12"/>
      <c r="P42" s="12"/>
      <c r="Q42" s="12"/>
      <c r="R42" s="12"/>
      <c r="S42" s="12"/>
      <c r="T42" s="13"/>
      <c r="V42" s="12"/>
      <c r="W42" s="12">
        <v>0</v>
      </c>
      <c r="X42" s="15"/>
      <c r="Y42" s="15"/>
      <c r="Z42" s="15"/>
      <c r="AA42" s="15"/>
      <c r="AB42" s="15"/>
      <c r="AC42" s="15"/>
      <c r="AD42" s="15"/>
      <c r="AE42" s="15"/>
      <c r="AF42" s="15"/>
      <c r="AG42" s="15" t="s">
        <v>4758</v>
      </c>
      <c r="AH42" s="21"/>
    </row>
    <row r="43" spans="1:34" ht="15" thickBot="1" x14ac:dyDescent="0.25">
      <c r="A43" s="8">
        <v>28</v>
      </c>
      <c r="B43" s="9" t="s">
        <v>4344</v>
      </c>
      <c r="C43" s="10" t="s">
        <v>4345</v>
      </c>
      <c r="D43" s="10" t="s">
        <v>38</v>
      </c>
      <c r="E43" s="11">
        <v>0</v>
      </c>
      <c r="F43" s="11">
        <v>0.54400000000000004</v>
      </c>
      <c r="G43" s="11"/>
      <c r="H43" s="11"/>
      <c r="I43" s="11">
        <f t="shared" si="15"/>
        <v>0</v>
      </c>
      <c r="J43" s="11">
        <f t="shared" si="16"/>
        <v>0.54400000000000004</v>
      </c>
      <c r="K43" s="12">
        <v>1380.1</v>
      </c>
      <c r="L43" s="12"/>
      <c r="M43" s="12"/>
      <c r="N43" s="12"/>
      <c r="O43" s="12"/>
      <c r="P43" s="12"/>
      <c r="Q43" s="12"/>
      <c r="R43" s="12"/>
      <c r="S43" s="12"/>
      <c r="T43" s="13"/>
      <c r="V43" s="12"/>
      <c r="W43" s="12">
        <v>62.754860800000003</v>
      </c>
      <c r="X43" s="15"/>
      <c r="Y43" s="15"/>
      <c r="Z43" s="15"/>
      <c r="AA43" s="15"/>
      <c r="AB43" s="15"/>
      <c r="AC43" s="15"/>
      <c r="AD43" s="15"/>
      <c r="AE43" s="15"/>
      <c r="AF43" s="15"/>
      <c r="AG43" s="15" t="s">
        <v>4758</v>
      </c>
      <c r="AH43" s="21"/>
    </row>
    <row r="44" spans="1:34" ht="15" thickBot="1" x14ac:dyDescent="0.35">
      <c r="A44" s="58"/>
      <c r="B44" s="59" t="s">
        <v>26</v>
      </c>
      <c r="C44" s="60" t="s">
        <v>117</v>
      </c>
      <c r="D44" s="60"/>
      <c r="E44" s="61"/>
      <c r="F44" s="61"/>
      <c r="G44" s="61"/>
      <c r="H44" s="61"/>
      <c r="I44" s="61"/>
      <c r="J44" s="61"/>
      <c r="K44" s="62"/>
      <c r="L44" s="62"/>
      <c r="M44" s="62"/>
      <c r="N44" s="62"/>
      <c r="O44" s="62"/>
      <c r="P44" s="62"/>
      <c r="Q44" s="62"/>
      <c r="R44" s="62"/>
      <c r="S44" s="62"/>
      <c r="T44" s="62"/>
      <c r="V44" s="62"/>
      <c r="W44" s="62">
        <v>28034.00894784</v>
      </c>
      <c r="X44" s="15"/>
      <c r="Y44" s="15"/>
      <c r="Z44" s="16"/>
      <c r="AA44" s="16"/>
      <c r="AB44" s="16"/>
      <c r="AC44" s="15"/>
      <c r="AD44" s="15"/>
      <c r="AE44" s="15"/>
      <c r="AF44" s="15"/>
      <c r="AH44" s="21"/>
    </row>
    <row r="45" spans="1:34" ht="15" thickBot="1" x14ac:dyDescent="0.25">
      <c r="A45" s="8">
        <v>29</v>
      </c>
      <c r="B45" s="9" t="s">
        <v>3729</v>
      </c>
      <c r="C45" s="10" t="s">
        <v>3730</v>
      </c>
      <c r="D45" s="10" t="s">
        <v>95</v>
      </c>
      <c r="E45" s="11">
        <v>0</v>
      </c>
      <c r="F45" s="11">
        <v>30</v>
      </c>
      <c r="G45" s="11"/>
      <c r="H45" s="11"/>
      <c r="I45" s="11">
        <f t="shared" ref="I45:I52" si="17">H45*0.5</f>
        <v>0</v>
      </c>
      <c r="J45" s="11">
        <f t="shared" ref="J45:J52" si="18">F45-G45-I45</f>
        <v>30</v>
      </c>
      <c r="K45" s="12">
        <v>747.55</v>
      </c>
      <c r="L45" s="12"/>
      <c r="M45" s="12"/>
      <c r="N45" s="12"/>
      <c r="O45" s="12"/>
      <c r="P45" s="12"/>
      <c r="Q45" s="12"/>
      <c r="R45" s="12"/>
      <c r="S45" s="12"/>
      <c r="T45" s="13"/>
      <c r="V45" s="12"/>
      <c r="W45" s="12">
        <v>22102.205999999998</v>
      </c>
      <c r="X45" s="15"/>
      <c r="Y45" s="15"/>
      <c r="Z45" s="15"/>
      <c r="AA45" s="15"/>
      <c r="AB45" s="15"/>
      <c r="AC45" s="15"/>
      <c r="AD45" s="15"/>
      <c r="AE45" s="15"/>
      <c r="AF45" s="15"/>
      <c r="AG45" s="15" t="s">
        <v>4758</v>
      </c>
      <c r="AH45" s="21"/>
    </row>
    <row r="46" spans="1:34" ht="15" thickBot="1" x14ac:dyDescent="0.25">
      <c r="A46" s="8">
        <v>30</v>
      </c>
      <c r="B46" s="9" t="s">
        <v>4346</v>
      </c>
      <c r="C46" s="10" t="s">
        <v>4347</v>
      </c>
      <c r="D46" s="10" t="s">
        <v>92</v>
      </c>
      <c r="E46" s="11">
        <v>0</v>
      </c>
      <c r="F46" s="11">
        <v>54.287999999999997</v>
      </c>
      <c r="G46" s="11"/>
      <c r="H46" s="11"/>
      <c r="I46" s="11">
        <f t="shared" si="17"/>
        <v>0</v>
      </c>
      <c r="J46" s="11">
        <f t="shared" si="18"/>
        <v>54.287999999999997</v>
      </c>
      <c r="K46" s="12">
        <v>69</v>
      </c>
      <c r="L46" s="12"/>
      <c r="M46" s="12"/>
      <c r="N46" s="12"/>
      <c r="O46" s="12"/>
      <c r="P46" s="12"/>
      <c r="Q46" s="12"/>
      <c r="R46" s="12"/>
      <c r="S46" s="12"/>
      <c r="T46" s="13"/>
      <c r="V46" s="12"/>
      <c r="W46" s="12">
        <v>0</v>
      </c>
      <c r="X46" s="15"/>
      <c r="Y46" s="15"/>
      <c r="Z46" s="15"/>
      <c r="AA46" s="15"/>
      <c r="AB46" s="15"/>
      <c r="AC46" s="15"/>
      <c r="AD46" s="15"/>
      <c r="AE46" s="15"/>
      <c r="AF46" s="15"/>
      <c r="AG46" s="15" t="s">
        <v>4758</v>
      </c>
      <c r="AH46" s="21"/>
    </row>
    <row r="47" spans="1:34" ht="15" thickBot="1" x14ac:dyDescent="0.25">
      <c r="A47" s="2">
        <v>31</v>
      </c>
      <c r="B47" s="3" t="s">
        <v>187</v>
      </c>
      <c r="C47" s="4" t="s">
        <v>188</v>
      </c>
      <c r="D47" s="4" t="s">
        <v>92</v>
      </c>
      <c r="E47" s="5">
        <v>0</v>
      </c>
      <c r="F47" s="5">
        <v>54.287999999999997</v>
      </c>
      <c r="G47" s="5"/>
      <c r="H47" s="5"/>
      <c r="I47" s="5">
        <f t="shared" si="17"/>
        <v>0</v>
      </c>
      <c r="J47" s="5">
        <f t="shared" si="18"/>
        <v>54.287999999999997</v>
      </c>
      <c r="K47" s="6">
        <v>43.7</v>
      </c>
      <c r="L47" s="6"/>
      <c r="M47" s="6"/>
      <c r="N47" s="6"/>
      <c r="O47" s="6"/>
      <c r="P47" s="6"/>
      <c r="Q47" s="6"/>
      <c r="R47" s="6"/>
      <c r="S47" s="6"/>
      <c r="T47" s="6"/>
      <c r="V47" s="6"/>
      <c r="W47" s="6">
        <v>2866.4063999999998</v>
      </c>
      <c r="X47" s="15"/>
      <c r="Y47" s="15"/>
      <c r="Z47" s="15"/>
      <c r="AA47" s="15"/>
      <c r="AB47" s="15"/>
      <c r="AC47" s="15"/>
      <c r="AD47" s="15"/>
      <c r="AE47" s="15"/>
      <c r="AF47" s="15"/>
      <c r="AG47" s="15" t="s">
        <v>4758</v>
      </c>
      <c r="AH47" s="21"/>
    </row>
    <row r="48" spans="1:34" ht="28.5" customHeight="1" thickBot="1" x14ac:dyDescent="0.25">
      <c r="A48" s="8">
        <v>32</v>
      </c>
      <c r="B48" s="9" t="s">
        <v>3733</v>
      </c>
      <c r="C48" s="10" t="s">
        <v>3734</v>
      </c>
      <c r="D48" s="10" t="s">
        <v>38</v>
      </c>
      <c r="E48" s="11">
        <v>0</v>
      </c>
      <c r="F48" s="11">
        <v>30.16</v>
      </c>
      <c r="G48" s="11"/>
      <c r="H48" s="11"/>
      <c r="I48" s="11">
        <f t="shared" si="17"/>
        <v>0</v>
      </c>
      <c r="J48" s="11">
        <f t="shared" si="18"/>
        <v>30.16</v>
      </c>
      <c r="K48" s="12">
        <v>138.01</v>
      </c>
      <c r="L48" s="12">
        <v>55.42</v>
      </c>
      <c r="M48" s="12">
        <v>1671.47</v>
      </c>
      <c r="N48" s="12">
        <v>6.6050701600000004</v>
      </c>
      <c r="O48" s="12">
        <v>695.21212800000001</v>
      </c>
      <c r="P48" s="12">
        <v>0</v>
      </c>
      <c r="Q48" s="12">
        <v>0</v>
      </c>
      <c r="R48" s="12">
        <v>234.98169926400001</v>
      </c>
      <c r="S48" s="12">
        <v>530.21048154048003</v>
      </c>
      <c r="T48" s="13">
        <v>204.456603232627</v>
      </c>
      <c r="V48" s="12">
        <v>65.81</v>
      </c>
      <c r="W48" s="12">
        <v>7.1305478400000002</v>
      </c>
      <c r="X48" s="15"/>
      <c r="Y48" s="15"/>
      <c r="Z48" s="16"/>
      <c r="AA48" s="16"/>
      <c r="AB48" s="16"/>
      <c r="AC48" s="15"/>
      <c r="AD48" s="15"/>
      <c r="AE48" s="15"/>
      <c r="AF48" s="15"/>
      <c r="AH48" s="21"/>
    </row>
    <row r="49" spans="1:34" x14ac:dyDescent="0.2">
      <c r="A49" s="63"/>
      <c r="B49" s="64" t="s">
        <v>187</v>
      </c>
      <c r="C49" s="65" t="s">
        <v>188</v>
      </c>
      <c r="D49" s="65" t="s">
        <v>92</v>
      </c>
      <c r="E49" s="66">
        <v>7.2999999999999996E-4</v>
      </c>
      <c r="F49" s="66">
        <v>2.20168E-2</v>
      </c>
      <c r="G49" s="66"/>
      <c r="H49" s="66"/>
      <c r="I49" s="66">
        <f t="shared" si="17"/>
        <v>0</v>
      </c>
      <c r="J49" s="66">
        <f t="shared" si="18"/>
        <v>2.20168E-2</v>
      </c>
      <c r="K49" s="1">
        <v>45.7</v>
      </c>
      <c r="L49" s="1">
        <v>45.7</v>
      </c>
      <c r="M49" s="1">
        <v>1.0061677600000001</v>
      </c>
      <c r="N49" s="1">
        <v>1.0061677600000001</v>
      </c>
      <c r="O49" s="1"/>
      <c r="P49" s="1"/>
      <c r="Q49" s="1"/>
      <c r="R49" s="1"/>
      <c r="S49" s="1"/>
      <c r="T49" s="1"/>
      <c r="V49" s="1">
        <v>52.8</v>
      </c>
      <c r="W49" s="1">
        <v>1.16248704</v>
      </c>
      <c r="X49" s="15">
        <f t="shared" ref="X49:X50" si="19">V49/L49</f>
        <v>1.1553610503282274</v>
      </c>
      <c r="Y49" s="15">
        <f t="shared" ref="Y49:Y50" si="20">X49-AF49</f>
        <v>1.1297090387893942</v>
      </c>
      <c r="Z49" s="16">
        <f t="shared" ref="Z49:Z50" si="21">K49*Y49</f>
        <v>51.627703072675317</v>
      </c>
      <c r="AA49" s="16">
        <f t="shared" ref="AA49:AA50" si="22">Z49-K49</f>
        <v>5.9277030726753139</v>
      </c>
      <c r="AB49" s="16">
        <f t="shared" ref="AB49:AB50" si="23">J49*AA49</f>
        <v>0.13050905301047785</v>
      </c>
      <c r="AC49" s="15">
        <f t="shared" ref="AC49:AC50" si="24">104.584835545197%-100%</f>
        <v>4.5848355451969969E-2</v>
      </c>
      <c r="AD49" s="15">
        <f t="shared" ref="AD49:AD50" si="25">101.199262415129%-100%</f>
        <v>1.1992624151289988E-2</v>
      </c>
      <c r="AE49" s="15">
        <f t="shared" ref="AE49:AE50" si="26">101.911505501324%-100%</f>
        <v>1.9115055013239957E-2</v>
      </c>
      <c r="AF49" s="15">
        <f t="shared" ref="AF49:AF50" si="27">AVERAGE(AC49:AE49)</f>
        <v>2.5652011538833303E-2</v>
      </c>
      <c r="AH49" s="21"/>
    </row>
    <row r="50" spans="1:34" ht="15" thickBot="1" x14ac:dyDescent="0.25">
      <c r="A50" s="153"/>
      <c r="B50" s="154" t="s">
        <v>572</v>
      </c>
      <c r="C50" s="155" t="s">
        <v>573</v>
      </c>
      <c r="D50" s="155" t="s">
        <v>98</v>
      </c>
      <c r="E50" s="156">
        <v>6.7999999999999996E-3</v>
      </c>
      <c r="F50" s="156">
        <v>0.20508799999999999</v>
      </c>
      <c r="G50" s="156"/>
      <c r="H50" s="156"/>
      <c r="I50" s="156">
        <f t="shared" si="17"/>
        <v>0</v>
      </c>
      <c r="J50" s="156">
        <f t="shared" si="18"/>
        <v>0.20508799999999999</v>
      </c>
      <c r="K50" s="157">
        <v>27.3</v>
      </c>
      <c r="L50" s="157">
        <v>27.3</v>
      </c>
      <c r="M50" s="157">
        <v>5.5989024000000001</v>
      </c>
      <c r="N50" s="157">
        <v>5.5989024000000001</v>
      </c>
      <c r="O50" s="157"/>
      <c r="P50" s="157"/>
      <c r="Q50" s="157"/>
      <c r="R50" s="157"/>
      <c r="S50" s="157"/>
      <c r="T50" s="157"/>
      <c r="V50" s="157">
        <v>29.1</v>
      </c>
      <c r="W50" s="157">
        <v>5.9680607999999999</v>
      </c>
      <c r="X50" s="15">
        <f t="shared" si="19"/>
        <v>1.0659340659340659</v>
      </c>
      <c r="Y50" s="15">
        <f t="shared" si="20"/>
        <v>1.0402820543952327</v>
      </c>
      <c r="Z50" s="16">
        <f t="shared" si="21"/>
        <v>28.399700084989853</v>
      </c>
      <c r="AA50" s="16">
        <f t="shared" si="22"/>
        <v>1.0997000849898519</v>
      </c>
      <c r="AB50" s="16">
        <f t="shared" si="23"/>
        <v>0.22553529103039874</v>
      </c>
      <c r="AC50" s="15">
        <f t="shared" si="24"/>
        <v>4.5848355451969969E-2</v>
      </c>
      <c r="AD50" s="15">
        <f t="shared" si="25"/>
        <v>1.1992624151289988E-2</v>
      </c>
      <c r="AE50" s="15">
        <f t="shared" si="26"/>
        <v>1.9115055013239957E-2</v>
      </c>
      <c r="AF50" s="15">
        <f t="shared" si="27"/>
        <v>2.5652011538833303E-2</v>
      </c>
      <c r="AH50" s="21"/>
    </row>
    <row r="51" spans="1:34" ht="20.5" thickBot="1" x14ac:dyDescent="0.25">
      <c r="A51" s="8">
        <v>33</v>
      </c>
      <c r="B51" s="9" t="s">
        <v>628</v>
      </c>
      <c r="C51" s="10" t="s">
        <v>629</v>
      </c>
      <c r="D51" s="10" t="s">
        <v>95</v>
      </c>
      <c r="E51" s="11">
        <v>0</v>
      </c>
      <c r="F51" s="11">
        <v>0.6</v>
      </c>
      <c r="G51" s="11"/>
      <c r="H51" s="11"/>
      <c r="I51" s="11">
        <f t="shared" si="17"/>
        <v>0</v>
      </c>
      <c r="J51" s="11">
        <f t="shared" si="18"/>
        <v>0.6</v>
      </c>
      <c r="K51" s="12">
        <v>3047.71</v>
      </c>
      <c r="L51" s="12"/>
      <c r="M51" s="12"/>
      <c r="N51" s="12"/>
      <c r="O51" s="12"/>
      <c r="P51" s="12"/>
      <c r="Q51" s="12"/>
      <c r="R51" s="12"/>
      <c r="S51" s="12"/>
      <c r="T51" s="13"/>
      <c r="V51" s="12"/>
      <c r="W51" s="12">
        <v>3058.2660000000001</v>
      </c>
      <c r="X51" s="15"/>
      <c r="Y51" s="15"/>
      <c r="Z51" s="15"/>
      <c r="AA51" s="15"/>
      <c r="AB51" s="15"/>
      <c r="AC51" s="15"/>
      <c r="AD51" s="15"/>
      <c r="AE51" s="15"/>
      <c r="AF51" s="15"/>
      <c r="AG51" s="15" t="s">
        <v>4758</v>
      </c>
      <c r="AH51" s="21"/>
    </row>
    <row r="52" spans="1:34" ht="15" thickBot="1" x14ac:dyDescent="0.25">
      <c r="A52" s="8">
        <v>34</v>
      </c>
      <c r="B52" s="9" t="s">
        <v>3741</v>
      </c>
      <c r="C52" s="10" t="s">
        <v>3742</v>
      </c>
      <c r="D52" s="10" t="s">
        <v>38</v>
      </c>
      <c r="E52" s="11">
        <v>0</v>
      </c>
      <c r="F52" s="11">
        <v>84.31</v>
      </c>
      <c r="G52" s="11"/>
      <c r="H52" s="11"/>
      <c r="I52" s="11">
        <f t="shared" si="17"/>
        <v>0</v>
      </c>
      <c r="J52" s="11">
        <f t="shared" si="18"/>
        <v>84.31</v>
      </c>
      <c r="K52" s="12">
        <v>690.05</v>
      </c>
      <c r="L52" s="12"/>
      <c r="M52" s="12">
        <v>58178.12</v>
      </c>
      <c r="N52" s="12">
        <v>0</v>
      </c>
      <c r="O52" s="12">
        <v>0</v>
      </c>
      <c r="P52" s="12">
        <v>0</v>
      </c>
      <c r="Q52" s="12">
        <v>0</v>
      </c>
      <c r="R52" s="12">
        <v>0</v>
      </c>
      <c r="S52" s="12">
        <v>0</v>
      </c>
      <c r="T52" s="13">
        <v>0</v>
      </c>
      <c r="V52" s="12"/>
      <c r="W52" s="12">
        <v>0</v>
      </c>
      <c r="X52" s="15"/>
      <c r="Y52" s="15"/>
      <c r="Z52" s="15"/>
      <c r="AA52" s="15"/>
      <c r="AB52" s="15"/>
      <c r="AC52" s="15"/>
      <c r="AD52" s="15"/>
      <c r="AE52" s="15"/>
      <c r="AF52" s="15"/>
      <c r="AG52" s="15" t="s">
        <v>4758</v>
      </c>
      <c r="AH52" s="21"/>
    </row>
    <row r="53" spans="1:34" ht="15" thickBot="1" x14ac:dyDescent="0.35">
      <c r="A53" s="58"/>
      <c r="B53" s="59" t="s">
        <v>135</v>
      </c>
      <c r="C53" s="60" t="s">
        <v>136</v>
      </c>
      <c r="D53" s="60"/>
      <c r="E53" s="61"/>
      <c r="F53" s="61"/>
      <c r="G53" s="61"/>
      <c r="H53" s="61"/>
      <c r="I53" s="61"/>
      <c r="J53" s="61"/>
      <c r="K53" s="62"/>
      <c r="L53" s="62"/>
      <c r="M53" s="62">
        <v>131.03</v>
      </c>
      <c r="N53" s="62">
        <v>64.599999999999994</v>
      </c>
      <c r="O53" s="62">
        <v>17.363484400000001</v>
      </c>
      <c r="P53" s="62">
        <v>9.2122297999999994</v>
      </c>
      <c r="Q53" s="62">
        <v>0</v>
      </c>
      <c r="R53" s="62">
        <v>5.8688577272</v>
      </c>
      <c r="S53" s="62">
        <v>21.155323134983998</v>
      </c>
      <c r="T53" s="62">
        <v>8.1577895176657602</v>
      </c>
      <c r="V53" s="62"/>
      <c r="W53" s="62">
        <v>116.28</v>
      </c>
      <c r="X53" s="15"/>
      <c r="Y53" s="15"/>
      <c r="Z53" s="16"/>
      <c r="AA53" s="16"/>
      <c r="AB53" s="16"/>
      <c r="AC53" s="15"/>
      <c r="AD53" s="15"/>
      <c r="AE53" s="15"/>
      <c r="AF53" s="15"/>
      <c r="AH53" s="21"/>
    </row>
    <row r="54" spans="1:34" ht="20" x14ac:dyDescent="0.2">
      <c r="A54" s="67">
        <v>35</v>
      </c>
      <c r="B54" s="68" t="s">
        <v>137</v>
      </c>
      <c r="C54" s="69" t="s">
        <v>138</v>
      </c>
      <c r="D54" s="69" t="s">
        <v>139</v>
      </c>
      <c r="E54" s="70">
        <v>0</v>
      </c>
      <c r="F54" s="70">
        <v>7.5999999999999998E-2</v>
      </c>
      <c r="G54" s="70"/>
      <c r="H54" s="70"/>
      <c r="I54" s="70">
        <f t="shared" ref="I54:I57" si="28">H54*0.5</f>
        <v>0</v>
      </c>
      <c r="J54" s="70">
        <f t="shared" ref="J54:J57" si="29">F54-G54-I54</f>
        <v>7.5999999999999998E-2</v>
      </c>
      <c r="K54" s="71">
        <v>447.96</v>
      </c>
      <c r="L54" s="71"/>
      <c r="M54" s="71"/>
      <c r="N54" s="71"/>
      <c r="O54" s="71"/>
      <c r="P54" s="71"/>
      <c r="Q54" s="71"/>
      <c r="R54" s="71"/>
      <c r="S54" s="71"/>
      <c r="T54" s="72"/>
      <c r="V54" s="71"/>
      <c r="W54" s="71">
        <v>0</v>
      </c>
      <c r="X54" s="15"/>
      <c r="Y54" s="15"/>
      <c r="Z54" s="15"/>
      <c r="AA54" s="15"/>
      <c r="AB54" s="15"/>
      <c r="AC54" s="15"/>
      <c r="AD54" s="15"/>
      <c r="AE54" s="15"/>
      <c r="AF54" s="15"/>
      <c r="AG54" s="15" t="s">
        <v>4758</v>
      </c>
      <c r="AH54" s="21"/>
    </row>
    <row r="55" spans="1:34" ht="20" x14ac:dyDescent="0.2">
      <c r="A55" s="87">
        <v>36</v>
      </c>
      <c r="B55" s="88" t="s">
        <v>140</v>
      </c>
      <c r="C55" s="89" t="s">
        <v>141</v>
      </c>
      <c r="D55" s="89" t="s">
        <v>139</v>
      </c>
      <c r="E55" s="90">
        <v>0</v>
      </c>
      <c r="F55" s="90">
        <v>7.5999999999999998E-2</v>
      </c>
      <c r="G55" s="90"/>
      <c r="H55" s="90"/>
      <c r="I55" s="90">
        <f t="shared" si="28"/>
        <v>0</v>
      </c>
      <c r="J55" s="90">
        <f t="shared" si="29"/>
        <v>7.5999999999999998E-2</v>
      </c>
      <c r="K55" s="91">
        <v>314.55</v>
      </c>
      <c r="L55" s="91"/>
      <c r="M55" s="91"/>
      <c r="N55" s="91"/>
      <c r="O55" s="91"/>
      <c r="P55" s="91"/>
      <c r="Q55" s="91"/>
      <c r="R55" s="91"/>
      <c r="S55" s="91"/>
      <c r="T55" s="92"/>
      <c r="V55" s="91"/>
      <c r="W55" s="91">
        <v>0</v>
      </c>
      <c r="X55" s="15"/>
      <c r="Y55" s="15"/>
      <c r="Z55" s="15"/>
      <c r="AA55" s="15"/>
      <c r="AB55" s="15"/>
      <c r="AC55" s="15"/>
      <c r="AD55" s="15"/>
      <c r="AE55" s="15"/>
      <c r="AF55" s="15"/>
      <c r="AG55" s="15" t="s">
        <v>4758</v>
      </c>
      <c r="AH55" s="21"/>
    </row>
    <row r="56" spans="1:34" ht="20.5" thickBot="1" x14ac:dyDescent="0.25">
      <c r="A56" s="73">
        <v>37</v>
      </c>
      <c r="B56" s="74" t="s">
        <v>142</v>
      </c>
      <c r="C56" s="75" t="s">
        <v>143</v>
      </c>
      <c r="D56" s="75" t="s">
        <v>139</v>
      </c>
      <c r="E56" s="76">
        <v>0</v>
      </c>
      <c r="F56" s="76">
        <v>1.0640000000000001</v>
      </c>
      <c r="G56" s="76"/>
      <c r="H56" s="76"/>
      <c r="I56" s="76">
        <f t="shared" si="28"/>
        <v>0</v>
      </c>
      <c r="J56" s="76">
        <f t="shared" si="29"/>
        <v>1.0640000000000001</v>
      </c>
      <c r="K56" s="77">
        <v>47.84</v>
      </c>
      <c r="L56" s="77"/>
      <c r="M56" s="77"/>
      <c r="N56" s="77"/>
      <c r="O56" s="77"/>
      <c r="P56" s="77"/>
      <c r="Q56" s="77"/>
      <c r="R56" s="77"/>
      <c r="S56" s="77"/>
      <c r="T56" s="78"/>
      <c r="V56" s="77"/>
      <c r="W56" s="77">
        <v>0</v>
      </c>
      <c r="X56" s="15"/>
      <c r="Y56" s="15"/>
      <c r="Z56" s="15"/>
      <c r="AA56" s="15"/>
      <c r="AB56" s="15"/>
      <c r="AC56" s="15"/>
      <c r="AD56" s="15"/>
      <c r="AE56" s="15"/>
      <c r="AF56" s="15"/>
      <c r="AG56" s="15" t="s">
        <v>4758</v>
      </c>
      <c r="AH56" s="21"/>
    </row>
    <row r="57" spans="1:34" ht="20.5" thickBot="1" x14ac:dyDescent="0.25">
      <c r="A57" s="8">
        <v>38</v>
      </c>
      <c r="B57" s="9" t="s">
        <v>3743</v>
      </c>
      <c r="C57" s="10" t="s">
        <v>3744</v>
      </c>
      <c r="D57" s="10" t="s">
        <v>139</v>
      </c>
      <c r="E57" s="11">
        <v>0</v>
      </c>
      <c r="F57" s="11">
        <v>7.5999999999999998E-2</v>
      </c>
      <c r="G57" s="11"/>
      <c r="H57" s="11"/>
      <c r="I57" s="11">
        <f t="shared" si="28"/>
        <v>0</v>
      </c>
      <c r="J57" s="11">
        <f t="shared" si="29"/>
        <v>7.5999999999999998E-2</v>
      </c>
      <c r="K57" s="12">
        <v>277.05</v>
      </c>
      <c r="L57" s="12"/>
      <c r="M57" s="12"/>
      <c r="N57" s="12"/>
      <c r="O57" s="12"/>
      <c r="P57" s="12"/>
      <c r="Q57" s="12"/>
      <c r="R57" s="12"/>
      <c r="S57" s="12"/>
      <c r="T57" s="13"/>
      <c r="V57" s="12"/>
      <c r="W57" s="12">
        <v>116.28</v>
      </c>
      <c r="X57" s="15"/>
      <c r="Y57" s="15"/>
      <c r="Z57" s="15"/>
      <c r="AA57" s="15"/>
      <c r="AB57" s="15"/>
      <c r="AC57" s="15"/>
      <c r="AD57" s="15"/>
      <c r="AE57" s="15"/>
      <c r="AF57" s="15"/>
      <c r="AG57" s="15" t="s">
        <v>4758</v>
      </c>
      <c r="AH57" s="21"/>
    </row>
    <row r="58" spans="1:34" ht="15" thickBot="1" x14ac:dyDescent="0.35">
      <c r="A58" s="148"/>
      <c r="B58" s="149" t="s">
        <v>661</v>
      </c>
      <c r="C58" s="150" t="s">
        <v>662</v>
      </c>
      <c r="D58" s="150"/>
      <c r="E58" s="151"/>
      <c r="F58" s="151"/>
      <c r="G58" s="151"/>
      <c r="H58" s="151"/>
      <c r="I58" s="151"/>
      <c r="J58" s="151"/>
      <c r="K58" s="152"/>
      <c r="L58" s="152"/>
      <c r="M58" s="152">
        <v>134498.73000000001</v>
      </c>
      <c r="N58" s="152">
        <v>0</v>
      </c>
      <c r="O58" s="152">
        <v>11873.681846400001</v>
      </c>
      <c r="P58" s="152">
        <v>59260.121750719998</v>
      </c>
      <c r="Q58" s="152">
        <v>0</v>
      </c>
      <c r="R58" s="152">
        <v>4013.3044640831999</v>
      </c>
      <c r="S58" s="152">
        <v>42833.851594885797</v>
      </c>
      <c r="T58" s="152">
        <v>16517.3343518525</v>
      </c>
      <c r="V58" s="152"/>
      <c r="W58" s="152">
        <v>0</v>
      </c>
      <c r="X58" s="15"/>
      <c r="Y58" s="15"/>
      <c r="Z58" s="16"/>
      <c r="AA58" s="16"/>
      <c r="AB58" s="16"/>
      <c r="AC58" s="15"/>
      <c r="AD58" s="15"/>
      <c r="AE58" s="15"/>
      <c r="AF58" s="15"/>
      <c r="AH58" s="21"/>
    </row>
    <row r="59" spans="1:34" ht="20.5" thickBot="1" x14ac:dyDescent="0.25">
      <c r="A59" s="8">
        <v>39</v>
      </c>
      <c r="B59" s="9" t="s">
        <v>4348</v>
      </c>
      <c r="C59" s="10" t="s">
        <v>4349</v>
      </c>
      <c r="D59" s="10" t="s">
        <v>139</v>
      </c>
      <c r="E59" s="11">
        <v>0</v>
      </c>
      <c r="F59" s="11">
        <v>204.42400000000001</v>
      </c>
      <c r="G59" s="11"/>
      <c r="H59" s="11"/>
      <c r="I59" s="11">
        <f t="shared" ref="I59" si="30">H59*0.5</f>
        <v>0</v>
      </c>
      <c r="J59" s="11">
        <f t="shared" ref="J59" si="31">F59-G59-I59</f>
        <v>204.42400000000001</v>
      </c>
      <c r="K59" s="12">
        <v>306.27</v>
      </c>
      <c r="L59" s="12">
        <v>657.94</v>
      </c>
      <c r="M59" s="12">
        <v>134498.73000000001</v>
      </c>
      <c r="N59" s="12">
        <v>0</v>
      </c>
      <c r="O59" s="12">
        <v>11873.681846400001</v>
      </c>
      <c r="P59" s="12">
        <v>59260.121750719998</v>
      </c>
      <c r="Q59" s="12">
        <v>0</v>
      </c>
      <c r="R59" s="12">
        <v>4013.3044640831999</v>
      </c>
      <c r="S59" s="12">
        <v>42833.851594885797</v>
      </c>
      <c r="T59" s="13">
        <v>16517.3343518525</v>
      </c>
      <c r="V59" s="12">
        <v>778.43</v>
      </c>
      <c r="W59" s="12">
        <v>0</v>
      </c>
      <c r="X59" s="15"/>
      <c r="Y59" s="15"/>
      <c r="Z59" s="16"/>
      <c r="AA59" s="16"/>
      <c r="AB59" s="16"/>
      <c r="AC59" s="15"/>
      <c r="AD59" s="15"/>
      <c r="AE59" s="15"/>
      <c r="AF59" s="15"/>
      <c r="AH59" s="21"/>
    </row>
    <row r="60" spans="1:34" x14ac:dyDescent="0.3">
      <c r="A60" s="53"/>
      <c r="B60" s="54" t="s">
        <v>665</v>
      </c>
      <c r="C60" s="55" t="s">
        <v>666</v>
      </c>
      <c r="D60" s="55"/>
      <c r="E60" s="56"/>
      <c r="F60" s="56"/>
      <c r="G60" s="56"/>
      <c r="H60" s="56"/>
      <c r="I60" s="56"/>
      <c r="J60" s="56"/>
      <c r="K60" s="57"/>
      <c r="L60" s="57"/>
      <c r="M60" s="57">
        <v>100683.41</v>
      </c>
      <c r="N60" s="57">
        <v>7576.8484442400004</v>
      </c>
      <c r="O60" s="57">
        <v>4860.2807753999996</v>
      </c>
      <c r="P60" s="57">
        <v>0</v>
      </c>
      <c r="Q60" s="57">
        <v>0</v>
      </c>
      <c r="R60" s="57">
        <v>1642.7749020852</v>
      </c>
      <c r="S60" s="57">
        <v>5367.9432868898703</v>
      </c>
      <c r="T60" s="57">
        <v>1667.9901823165101</v>
      </c>
      <c r="V60" s="57"/>
      <c r="W60" s="57">
        <v>9749.8713309600007</v>
      </c>
      <c r="X60" s="15"/>
      <c r="Y60" s="15"/>
      <c r="Z60" s="16"/>
      <c r="AA60" s="16"/>
      <c r="AB60" s="16"/>
      <c r="AC60" s="15"/>
      <c r="AD60" s="15"/>
      <c r="AE60" s="15"/>
      <c r="AF60" s="15"/>
      <c r="AH60" s="21"/>
    </row>
    <row r="61" spans="1:34" ht="15" thickBot="1" x14ac:dyDescent="0.35">
      <c r="A61" s="58"/>
      <c r="B61" s="59" t="s">
        <v>667</v>
      </c>
      <c r="C61" s="60" t="s">
        <v>668</v>
      </c>
      <c r="D61" s="60"/>
      <c r="E61" s="61"/>
      <c r="F61" s="61"/>
      <c r="G61" s="61"/>
      <c r="H61" s="61"/>
      <c r="I61" s="61"/>
      <c r="J61" s="61"/>
      <c r="K61" s="62"/>
      <c r="L61" s="62"/>
      <c r="M61" s="62">
        <v>9241.2900000000009</v>
      </c>
      <c r="N61" s="62">
        <v>0</v>
      </c>
      <c r="O61" s="62">
        <v>739.02137519999997</v>
      </c>
      <c r="P61" s="62">
        <v>0</v>
      </c>
      <c r="Q61" s="62">
        <v>0</v>
      </c>
      <c r="R61" s="62">
        <v>249.7892248176</v>
      </c>
      <c r="S61" s="62">
        <v>810.824692014432</v>
      </c>
      <c r="T61" s="62">
        <v>251.94894088448501</v>
      </c>
      <c r="V61" s="62"/>
      <c r="W61" s="62">
        <v>0</v>
      </c>
      <c r="X61" s="15"/>
      <c r="Y61" s="15"/>
      <c r="Z61" s="16"/>
      <c r="AA61" s="16"/>
      <c r="AB61" s="16"/>
      <c r="AC61" s="15"/>
      <c r="AD61" s="15"/>
      <c r="AE61" s="15"/>
      <c r="AF61" s="15"/>
      <c r="AH61" s="21"/>
    </row>
    <row r="62" spans="1:34" ht="20.5" thickBot="1" x14ac:dyDescent="0.25">
      <c r="A62" s="8">
        <v>40</v>
      </c>
      <c r="B62" s="9" t="s">
        <v>4350</v>
      </c>
      <c r="C62" s="10" t="s">
        <v>4351</v>
      </c>
      <c r="D62" s="10" t="s">
        <v>38</v>
      </c>
      <c r="E62" s="11">
        <v>0</v>
      </c>
      <c r="F62" s="11">
        <v>83.912000000000006</v>
      </c>
      <c r="G62" s="11"/>
      <c r="H62" s="11"/>
      <c r="I62" s="11">
        <f t="shared" ref="I62:I64" si="32">H62*0.5</f>
        <v>0</v>
      </c>
      <c r="J62" s="11">
        <f t="shared" ref="J62:J64" si="33">F62-G62-I62</f>
        <v>83.912000000000006</v>
      </c>
      <c r="K62" s="12">
        <v>40.25</v>
      </c>
      <c r="L62" s="12">
        <v>24.45</v>
      </c>
      <c r="M62" s="12">
        <v>2051.65</v>
      </c>
      <c r="N62" s="12">
        <v>0</v>
      </c>
      <c r="O62" s="12">
        <v>739.02137519999997</v>
      </c>
      <c r="P62" s="12">
        <v>0</v>
      </c>
      <c r="Q62" s="12">
        <v>0</v>
      </c>
      <c r="R62" s="12">
        <v>249.7892248176</v>
      </c>
      <c r="S62" s="12">
        <v>810.824692014432</v>
      </c>
      <c r="T62" s="13">
        <v>251.94894088448501</v>
      </c>
      <c r="V62" s="12">
        <v>27.71</v>
      </c>
      <c r="W62" s="12">
        <v>0</v>
      </c>
      <c r="X62" s="15"/>
      <c r="Y62" s="15"/>
      <c r="Z62" s="15"/>
      <c r="AA62" s="15"/>
      <c r="AB62" s="15"/>
      <c r="AC62" s="15"/>
      <c r="AD62" s="15"/>
      <c r="AE62" s="15"/>
      <c r="AF62" s="15"/>
      <c r="AG62" s="15" t="s">
        <v>4758</v>
      </c>
      <c r="AH62" s="21"/>
    </row>
    <row r="63" spans="1:34" ht="15" thickBot="1" x14ac:dyDescent="0.25">
      <c r="A63" s="2">
        <v>41</v>
      </c>
      <c r="B63" s="3" t="s">
        <v>4352</v>
      </c>
      <c r="C63" s="4" t="s">
        <v>4353</v>
      </c>
      <c r="D63" s="4" t="s">
        <v>38</v>
      </c>
      <c r="E63" s="5">
        <v>0</v>
      </c>
      <c r="F63" s="5">
        <v>100.694</v>
      </c>
      <c r="G63" s="5"/>
      <c r="H63" s="5"/>
      <c r="I63" s="5">
        <f t="shared" si="32"/>
        <v>0</v>
      </c>
      <c r="J63" s="5">
        <f t="shared" si="33"/>
        <v>100.694</v>
      </c>
      <c r="K63" s="6">
        <v>71.31</v>
      </c>
      <c r="L63" s="6"/>
      <c r="M63" s="6">
        <v>7180.49</v>
      </c>
      <c r="N63" s="6">
        <v>0</v>
      </c>
      <c r="O63" s="6">
        <v>0</v>
      </c>
      <c r="P63" s="6">
        <v>0</v>
      </c>
      <c r="Q63" s="6">
        <v>0</v>
      </c>
      <c r="R63" s="6">
        <v>0</v>
      </c>
      <c r="S63" s="6">
        <v>0</v>
      </c>
      <c r="T63" s="6">
        <v>0</v>
      </c>
      <c r="V63" s="6"/>
      <c r="W63" s="6">
        <v>0</v>
      </c>
      <c r="X63" s="15"/>
      <c r="Y63" s="15"/>
      <c r="Z63" s="15"/>
      <c r="AA63" s="15"/>
      <c r="AB63" s="15"/>
      <c r="AC63" s="15"/>
      <c r="AD63" s="15"/>
      <c r="AE63" s="15"/>
      <c r="AF63" s="15"/>
      <c r="AG63" s="15" t="s">
        <v>4758</v>
      </c>
      <c r="AH63" s="21"/>
    </row>
    <row r="64" spans="1:34" ht="20.5" thickBot="1" x14ac:dyDescent="0.25">
      <c r="A64" s="8">
        <v>42</v>
      </c>
      <c r="B64" s="9" t="s">
        <v>3746</v>
      </c>
      <c r="C64" s="10" t="s">
        <v>3747</v>
      </c>
      <c r="D64" s="10" t="s">
        <v>695</v>
      </c>
      <c r="E64" s="11">
        <v>0</v>
      </c>
      <c r="F64" s="11">
        <v>3</v>
      </c>
      <c r="G64" s="11"/>
      <c r="H64" s="11"/>
      <c r="I64" s="11">
        <f t="shared" si="32"/>
        <v>0</v>
      </c>
      <c r="J64" s="11">
        <f t="shared" si="33"/>
        <v>3</v>
      </c>
      <c r="K64" s="12">
        <v>105.58</v>
      </c>
      <c r="L64" s="12"/>
      <c r="M64" s="12">
        <v>9.15</v>
      </c>
      <c r="N64" s="12">
        <v>0</v>
      </c>
      <c r="O64" s="12">
        <v>0</v>
      </c>
      <c r="P64" s="12">
        <v>0</v>
      </c>
      <c r="Q64" s="12">
        <v>0</v>
      </c>
      <c r="R64" s="12">
        <v>0</v>
      </c>
      <c r="S64" s="12">
        <v>0</v>
      </c>
      <c r="T64" s="13">
        <v>0</v>
      </c>
      <c r="V64" s="12"/>
      <c r="W64" s="12">
        <v>0</v>
      </c>
      <c r="X64" s="15"/>
      <c r="Y64" s="15"/>
      <c r="Z64" s="15"/>
      <c r="AA64" s="15"/>
      <c r="AB64" s="15"/>
      <c r="AC64" s="15"/>
      <c r="AD64" s="15"/>
      <c r="AE64" s="15"/>
      <c r="AF64" s="15"/>
      <c r="AG64" s="15" t="s">
        <v>4758</v>
      </c>
      <c r="AH64" s="21"/>
    </row>
    <row r="65" spans="1:34" ht="15" thickBot="1" x14ac:dyDescent="0.35">
      <c r="A65" s="58"/>
      <c r="B65" s="59" t="s">
        <v>696</v>
      </c>
      <c r="C65" s="60" t="s">
        <v>697</v>
      </c>
      <c r="D65" s="60"/>
      <c r="E65" s="61"/>
      <c r="F65" s="61"/>
      <c r="G65" s="61"/>
      <c r="H65" s="61"/>
      <c r="I65" s="61"/>
      <c r="J65" s="61"/>
      <c r="K65" s="62"/>
      <c r="L65" s="62"/>
      <c r="M65" s="62">
        <v>14375.91</v>
      </c>
      <c r="N65" s="62">
        <v>1403.621676</v>
      </c>
      <c r="O65" s="62">
        <v>1527.0851700000001</v>
      </c>
      <c r="P65" s="62">
        <v>0</v>
      </c>
      <c r="Q65" s="62">
        <v>0</v>
      </c>
      <c r="R65" s="62">
        <v>516.15478745999997</v>
      </c>
      <c r="S65" s="62">
        <v>1675.4567651171999</v>
      </c>
      <c r="T65" s="62">
        <v>520.61754116080795</v>
      </c>
      <c r="V65" s="62"/>
      <c r="W65" s="62">
        <v>1571.423274</v>
      </c>
      <c r="X65" s="15"/>
      <c r="Y65" s="15"/>
      <c r="Z65" s="16"/>
      <c r="AA65" s="16"/>
      <c r="AB65" s="16"/>
      <c r="AC65" s="15"/>
      <c r="AD65" s="15"/>
      <c r="AE65" s="15"/>
      <c r="AF65" s="15"/>
      <c r="AH65" s="21"/>
    </row>
    <row r="66" spans="1:34" ht="20.5" thickBot="1" x14ac:dyDescent="0.25">
      <c r="A66" s="8">
        <v>43</v>
      </c>
      <c r="B66" s="9" t="s">
        <v>4354</v>
      </c>
      <c r="C66" s="10" t="s">
        <v>4355</v>
      </c>
      <c r="D66" s="10" t="s">
        <v>38</v>
      </c>
      <c r="E66" s="11">
        <v>0</v>
      </c>
      <c r="F66" s="11">
        <v>34.856999999999999</v>
      </c>
      <c r="G66" s="11"/>
      <c r="H66" s="11"/>
      <c r="I66" s="11">
        <f t="shared" ref="I66:I72" si="34">H66*0.5</f>
        <v>0</v>
      </c>
      <c r="J66" s="11">
        <f t="shared" ref="J66:J72" si="35">F66-G66-I66</f>
        <v>34.856999999999999</v>
      </c>
      <c r="K66" s="12">
        <v>313.97000000000003</v>
      </c>
      <c r="L66" s="12"/>
      <c r="M66" s="12"/>
      <c r="N66" s="12"/>
      <c r="O66" s="12"/>
      <c r="P66" s="12"/>
      <c r="Q66" s="12"/>
      <c r="R66" s="12"/>
      <c r="S66" s="12"/>
      <c r="T66" s="13"/>
      <c r="V66" s="12"/>
      <c r="W66" s="12">
        <v>1571.423274</v>
      </c>
      <c r="X66" s="15"/>
      <c r="Y66" s="15"/>
      <c r="Z66" s="15"/>
      <c r="AA66" s="15"/>
      <c r="AB66" s="15"/>
      <c r="AC66" s="15"/>
      <c r="AD66" s="15"/>
      <c r="AE66" s="15"/>
      <c r="AF66" s="15"/>
      <c r="AG66" s="15" t="s">
        <v>4758</v>
      </c>
      <c r="AH66" s="21"/>
    </row>
    <row r="67" spans="1:34" ht="15" thickBot="1" x14ac:dyDescent="0.25">
      <c r="A67" s="2">
        <v>44</v>
      </c>
      <c r="B67" s="3" t="s">
        <v>706</v>
      </c>
      <c r="C67" s="4" t="s">
        <v>4356</v>
      </c>
      <c r="D67" s="4" t="s">
        <v>38</v>
      </c>
      <c r="E67" s="5">
        <v>0</v>
      </c>
      <c r="F67" s="5">
        <v>40.085999999999999</v>
      </c>
      <c r="G67" s="5"/>
      <c r="H67" s="5"/>
      <c r="I67" s="5">
        <f t="shared" si="34"/>
        <v>0</v>
      </c>
      <c r="J67" s="5">
        <f t="shared" si="35"/>
        <v>40.085999999999999</v>
      </c>
      <c r="K67" s="6">
        <v>182.86</v>
      </c>
      <c r="L67" s="6"/>
      <c r="M67" s="6"/>
      <c r="N67" s="6"/>
      <c r="O67" s="6"/>
      <c r="P67" s="6"/>
      <c r="Q67" s="6"/>
      <c r="R67" s="6"/>
      <c r="S67" s="6"/>
      <c r="T67" s="6"/>
      <c r="V67" s="6"/>
      <c r="W67" s="6">
        <v>0</v>
      </c>
      <c r="X67" s="15"/>
      <c r="Y67" s="15"/>
      <c r="Z67" s="15"/>
      <c r="AA67" s="15"/>
      <c r="AB67" s="15"/>
      <c r="AC67" s="15"/>
      <c r="AD67" s="15"/>
      <c r="AE67" s="15"/>
      <c r="AF67" s="15"/>
      <c r="AG67" s="15" t="s">
        <v>4758</v>
      </c>
      <c r="AH67" s="21"/>
    </row>
    <row r="68" spans="1:34" ht="15" thickBot="1" x14ac:dyDescent="0.25">
      <c r="A68" s="8">
        <v>45</v>
      </c>
      <c r="B68" s="9" t="s">
        <v>708</v>
      </c>
      <c r="C68" s="10" t="s">
        <v>709</v>
      </c>
      <c r="D68" s="10" t="s">
        <v>38</v>
      </c>
      <c r="E68" s="11">
        <v>0</v>
      </c>
      <c r="F68" s="11">
        <v>34.856999999999999</v>
      </c>
      <c r="G68" s="11"/>
      <c r="H68" s="11"/>
      <c r="I68" s="11">
        <f t="shared" si="34"/>
        <v>0</v>
      </c>
      <c r="J68" s="11">
        <f t="shared" si="35"/>
        <v>34.856999999999999</v>
      </c>
      <c r="K68" s="12">
        <v>27.6</v>
      </c>
      <c r="L68" s="12"/>
      <c r="M68" s="12"/>
      <c r="N68" s="12"/>
      <c r="O68" s="12"/>
      <c r="P68" s="12"/>
      <c r="Q68" s="12"/>
      <c r="R68" s="12"/>
      <c r="S68" s="12"/>
      <c r="T68" s="13"/>
      <c r="V68" s="12"/>
      <c r="W68" s="12">
        <v>0</v>
      </c>
      <c r="X68" s="15"/>
      <c r="Y68" s="15"/>
      <c r="Z68" s="15"/>
      <c r="AA68" s="15"/>
      <c r="AB68" s="15"/>
      <c r="AC68" s="15"/>
      <c r="AD68" s="15"/>
      <c r="AE68" s="15"/>
      <c r="AF68" s="15"/>
      <c r="AG68" s="15" t="s">
        <v>4758</v>
      </c>
      <c r="AH68" s="21"/>
    </row>
    <row r="69" spans="1:34" ht="20.5" thickBot="1" x14ac:dyDescent="0.25">
      <c r="A69" s="2">
        <v>46</v>
      </c>
      <c r="B69" s="3" t="s">
        <v>710</v>
      </c>
      <c r="C69" s="4" t="s">
        <v>4357</v>
      </c>
      <c r="D69" s="4" t="s">
        <v>38</v>
      </c>
      <c r="E69" s="5">
        <v>0</v>
      </c>
      <c r="F69" s="5">
        <v>40.085999999999999</v>
      </c>
      <c r="G69" s="5"/>
      <c r="H69" s="5"/>
      <c r="I69" s="5">
        <f t="shared" si="34"/>
        <v>0</v>
      </c>
      <c r="J69" s="5">
        <f t="shared" si="35"/>
        <v>40.085999999999999</v>
      </c>
      <c r="K69" s="6">
        <v>23</v>
      </c>
      <c r="L69" s="6"/>
      <c r="M69" s="6"/>
      <c r="N69" s="6"/>
      <c r="O69" s="6"/>
      <c r="P69" s="6"/>
      <c r="Q69" s="6"/>
      <c r="R69" s="6"/>
      <c r="S69" s="6"/>
      <c r="T69" s="6"/>
      <c r="V69" s="6"/>
      <c r="W69" s="6">
        <v>0</v>
      </c>
      <c r="X69" s="15"/>
      <c r="Y69" s="15"/>
      <c r="Z69" s="15"/>
      <c r="AA69" s="15"/>
      <c r="AB69" s="15"/>
      <c r="AC69" s="15"/>
      <c r="AD69" s="15"/>
      <c r="AE69" s="15"/>
      <c r="AF69" s="15"/>
      <c r="AG69" s="15" t="s">
        <v>4758</v>
      </c>
      <c r="AH69" s="21"/>
    </row>
    <row r="70" spans="1:34" ht="15" thickBot="1" x14ac:dyDescent="0.25">
      <c r="A70" s="8">
        <v>47</v>
      </c>
      <c r="B70" s="9" t="s">
        <v>4358</v>
      </c>
      <c r="C70" s="10" t="s">
        <v>4359</v>
      </c>
      <c r="D70" s="10" t="s">
        <v>38</v>
      </c>
      <c r="E70" s="11">
        <v>0</v>
      </c>
      <c r="F70" s="11">
        <v>34.856999999999999</v>
      </c>
      <c r="G70" s="11"/>
      <c r="H70" s="11"/>
      <c r="I70" s="11">
        <f t="shared" si="34"/>
        <v>0</v>
      </c>
      <c r="J70" s="11">
        <f t="shared" si="35"/>
        <v>34.856999999999999</v>
      </c>
      <c r="K70" s="12">
        <v>36.799999999999997</v>
      </c>
      <c r="L70" s="12"/>
      <c r="M70" s="12"/>
      <c r="N70" s="12"/>
      <c r="O70" s="12"/>
      <c r="P70" s="12"/>
      <c r="Q70" s="12"/>
      <c r="R70" s="12"/>
      <c r="S70" s="12"/>
      <c r="T70" s="13"/>
      <c r="V70" s="12"/>
      <c r="W70" s="12">
        <v>0</v>
      </c>
      <c r="X70" s="15"/>
      <c r="Y70" s="15"/>
      <c r="Z70" s="15"/>
      <c r="AA70" s="15"/>
      <c r="AB70" s="15"/>
      <c r="AC70" s="15"/>
      <c r="AD70" s="15"/>
      <c r="AE70" s="15"/>
      <c r="AF70" s="15"/>
      <c r="AG70" s="15" t="s">
        <v>4758</v>
      </c>
      <c r="AH70" s="21"/>
    </row>
    <row r="71" spans="1:34" ht="20.5" thickBot="1" x14ac:dyDescent="0.25">
      <c r="A71" s="2">
        <v>48</v>
      </c>
      <c r="B71" s="3" t="s">
        <v>710</v>
      </c>
      <c r="C71" s="4" t="s">
        <v>4357</v>
      </c>
      <c r="D71" s="4" t="s">
        <v>38</v>
      </c>
      <c r="E71" s="5">
        <v>0</v>
      </c>
      <c r="F71" s="5">
        <v>40.085999999999999</v>
      </c>
      <c r="G71" s="5"/>
      <c r="H71" s="5"/>
      <c r="I71" s="5">
        <f t="shared" si="34"/>
        <v>0</v>
      </c>
      <c r="J71" s="5">
        <f t="shared" si="35"/>
        <v>40.085999999999999</v>
      </c>
      <c r="K71" s="6">
        <v>23</v>
      </c>
      <c r="L71" s="6"/>
      <c r="M71" s="6"/>
      <c r="N71" s="6"/>
      <c r="O71" s="6"/>
      <c r="P71" s="6"/>
      <c r="Q71" s="6"/>
      <c r="R71" s="6"/>
      <c r="S71" s="6"/>
      <c r="T71" s="6"/>
      <c r="V71" s="6"/>
      <c r="W71" s="6">
        <v>0</v>
      </c>
      <c r="X71" s="15"/>
      <c r="Y71" s="15"/>
      <c r="Z71" s="15"/>
      <c r="AA71" s="15"/>
      <c r="AB71" s="15"/>
      <c r="AC71" s="15"/>
      <c r="AD71" s="15"/>
      <c r="AE71" s="15"/>
      <c r="AF71" s="15"/>
      <c r="AG71" s="15" t="s">
        <v>4758</v>
      </c>
      <c r="AH71" s="21"/>
    </row>
    <row r="72" spans="1:34" ht="15" thickBot="1" x14ac:dyDescent="0.25">
      <c r="A72" s="8">
        <v>49</v>
      </c>
      <c r="B72" s="9" t="s">
        <v>4360</v>
      </c>
      <c r="C72" s="10" t="s">
        <v>4361</v>
      </c>
      <c r="D72" s="10" t="s">
        <v>695</v>
      </c>
      <c r="E72" s="11">
        <v>0</v>
      </c>
      <c r="F72" s="11">
        <v>3</v>
      </c>
      <c r="G72" s="11"/>
      <c r="H72" s="11"/>
      <c r="I72" s="11">
        <f t="shared" si="34"/>
        <v>0</v>
      </c>
      <c r="J72" s="11">
        <f t="shared" si="35"/>
        <v>3</v>
      </c>
      <c r="K72" s="12">
        <v>223.63</v>
      </c>
      <c r="L72" s="12"/>
      <c r="M72" s="12"/>
      <c r="N72" s="12"/>
      <c r="O72" s="12"/>
      <c r="P72" s="12"/>
      <c r="Q72" s="12"/>
      <c r="R72" s="12"/>
      <c r="S72" s="12"/>
      <c r="T72" s="13"/>
      <c r="V72" s="12"/>
      <c r="W72" s="12">
        <v>0</v>
      </c>
      <c r="X72" s="15"/>
      <c r="Y72" s="15"/>
      <c r="Z72" s="15"/>
      <c r="AA72" s="15"/>
      <c r="AB72" s="15"/>
      <c r="AC72" s="15"/>
      <c r="AD72" s="15"/>
      <c r="AE72" s="15"/>
      <c r="AF72" s="15"/>
      <c r="AG72" s="15" t="s">
        <v>4758</v>
      </c>
      <c r="AH72" s="21"/>
    </row>
    <row r="73" spans="1:34" ht="15" thickBot="1" x14ac:dyDescent="0.35">
      <c r="A73" s="148"/>
      <c r="B73" s="149" t="s">
        <v>714</v>
      </c>
      <c r="C73" s="150" t="s">
        <v>715</v>
      </c>
      <c r="D73" s="150"/>
      <c r="E73" s="151"/>
      <c r="F73" s="151"/>
      <c r="G73" s="151"/>
      <c r="H73" s="151"/>
      <c r="I73" s="151"/>
      <c r="J73" s="151"/>
      <c r="K73" s="152"/>
      <c r="L73" s="152"/>
      <c r="M73" s="152">
        <v>42559.74</v>
      </c>
      <c r="N73" s="152">
        <v>6173.2267682399997</v>
      </c>
      <c r="O73" s="152">
        <v>2594.1742301999998</v>
      </c>
      <c r="P73" s="152">
        <v>0</v>
      </c>
      <c r="Q73" s="152">
        <v>0</v>
      </c>
      <c r="R73" s="152">
        <v>876.83088980759999</v>
      </c>
      <c r="S73" s="152">
        <v>2881.6618297582299</v>
      </c>
      <c r="T73" s="152">
        <v>895.42370027121603</v>
      </c>
      <c r="V73" s="152"/>
      <c r="W73" s="152">
        <v>8178.44805696</v>
      </c>
      <c r="X73" s="15"/>
      <c r="Y73" s="15"/>
      <c r="Z73" s="16"/>
      <c r="AA73" s="16"/>
      <c r="AB73" s="16"/>
      <c r="AC73" s="15"/>
      <c r="AD73" s="15"/>
      <c r="AE73" s="15"/>
      <c r="AF73" s="15"/>
      <c r="AH73" s="21"/>
    </row>
    <row r="74" spans="1:34" ht="20.5" thickBot="1" x14ac:dyDescent="0.25">
      <c r="A74" s="8">
        <v>50</v>
      </c>
      <c r="B74" s="9" t="s">
        <v>732</v>
      </c>
      <c r="C74" s="10" t="s">
        <v>733</v>
      </c>
      <c r="D74" s="10" t="s">
        <v>38</v>
      </c>
      <c r="E74" s="11">
        <v>0</v>
      </c>
      <c r="F74" s="11">
        <v>83.462000000000003</v>
      </c>
      <c r="G74" s="11"/>
      <c r="H74" s="11"/>
      <c r="I74" s="11">
        <f t="shared" ref="I74:I75" si="36">H74*0.5</f>
        <v>0</v>
      </c>
      <c r="J74" s="11">
        <f t="shared" ref="J74:J75" si="37">F74-G74-I74</f>
        <v>83.462000000000003</v>
      </c>
      <c r="K74" s="12">
        <v>195.51</v>
      </c>
      <c r="L74" s="12"/>
      <c r="M74" s="12"/>
      <c r="N74" s="12"/>
      <c r="O74" s="12"/>
      <c r="P74" s="12"/>
      <c r="Q74" s="12"/>
      <c r="R74" s="12"/>
      <c r="S74" s="12"/>
      <c r="T74" s="13"/>
      <c r="V74" s="12"/>
      <c r="W74" s="12">
        <v>8178.44805696</v>
      </c>
      <c r="X74" s="15"/>
      <c r="Y74" s="15"/>
      <c r="Z74" s="15"/>
      <c r="AA74" s="15"/>
      <c r="AB74" s="15"/>
      <c r="AC74" s="15"/>
      <c r="AD74" s="15"/>
      <c r="AE74" s="15"/>
      <c r="AF74" s="15"/>
      <c r="AG74" s="15" t="s">
        <v>4758</v>
      </c>
      <c r="AH74" s="21"/>
    </row>
    <row r="75" spans="1:34" ht="20" x14ac:dyDescent="0.2">
      <c r="A75" s="2">
        <v>51</v>
      </c>
      <c r="B75" s="3" t="s">
        <v>3748</v>
      </c>
      <c r="C75" s="4" t="s">
        <v>3749</v>
      </c>
      <c r="D75" s="4" t="s">
        <v>38</v>
      </c>
      <c r="E75" s="5">
        <v>0</v>
      </c>
      <c r="F75" s="5">
        <v>87.635000000000005</v>
      </c>
      <c r="G75" s="5"/>
      <c r="H75" s="5"/>
      <c r="I75" s="5">
        <f t="shared" si="36"/>
        <v>0</v>
      </c>
      <c r="J75" s="5">
        <f t="shared" si="37"/>
        <v>87.635000000000005</v>
      </c>
      <c r="K75" s="6">
        <v>356.53</v>
      </c>
      <c r="L75" s="6"/>
      <c r="M75" s="6"/>
      <c r="N75" s="6"/>
      <c r="O75" s="6"/>
      <c r="P75" s="6"/>
      <c r="Q75" s="6"/>
      <c r="R75" s="6"/>
      <c r="S75" s="6"/>
      <c r="T75" s="6"/>
      <c r="V75" s="6"/>
      <c r="W75" s="6">
        <v>0</v>
      </c>
      <c r="X75" s="15"/>
      <c r="Y75" s="15"/>
      <c r="Z75" s="15"/>
      <c r="AA75" s="15"/>
      <c r="AB75" s="15"/>
      <c r="AC75" s="15"/>
      <c r="AD75" s="15"/>
      <c r="AE75" s="15"/>
      <c r="AF75" s="15"/>
      <c r="AG75" s="15" t="s">
        <v>4758</v>
      </c>
      <c r="AH75" s="21"/>
    </row>
    <row r="76" spans="1:34" ht="15" thickBot="1" x14ac:dyDescent="0.35">
      <c r="A76" s="58"/>
      <c r="B76" s="59" t="s">
        <v>1046</v>
      </c>
      <c r="C76" s="60" t="s">
        <v>1047</v>
      </c>
      <c r="D76" s="60"/>
      <c r="E76" s="61"/>
      <c r="F76" s="61"/>
      <c r="G76" s="61"/>
      <c r="H76" s="61"/>
      <c r="I76" s="61"/>
      <c r="J76" s="61"/>
      <c r="K76" s="62"/>
      <c r="L76" s="62"/>
      <c r="M76" s="62">
        <v>34506.47</v>
      </c>
      <c r="N76" s="62">
        <v>0</v>
      </c>
      <c r="O76" s="62">
        <v>0</v>
      </c>
      <c r="P76" s="62">
        <v>0</v>
      </c>
      <c r="Q76" s="62">
        <v>0</v>
      </c>
      <c r="R76" s="62">
        <v>0</v>
      </c>
      <c r="S76" s="62">
        <v>0</v>
      </c>
      <c r="T76" s="62">
        <v>0</v>
      </c>
      <c r="V76" s="62"/>
      <c r="W76" s="62">
        <v>0</v>
      </c>
      <c r="X76" s="15"/>
      <c r="Y76" s="15"/>
      <c r="Z76" s="16"/>
      <c r="AA76" s="16"/>
      <c r="AB76" s="16"/>
      <c r="AC76" s="15"/>
      <c r="AD76" s="15"/>
      <c r="AE76" s="15"/>
      <c r="AF76" s="15"/>
      <c r="AH76" s="21"/>
    </row>
    <row r="77" spans="1:34" ht="24.75" customHeight="1" x14ac:dyDescent="0.2">
      <c r="A77" s="67">
        <v>52</v>
      </c>
      <c r="B77" s="68" t="s">
        <v>3752</v>
      </c>
      <c r="C77" s="69" t="s">
        <v>4362</v>
      </c>
      <c r="D77" s="69" t="s">
        <v>41</v>
      </c>
      <c r="E77" s="70">
        <v>0</v>
      </c>
      <c r="F77" s="70">
        <v>2</v>
      </c>
      <c r="G77" s="70"/>
      <c r="H77" s="70"/>
      <c r="I77" s="70">
        <f t="shared" ref="I77:I79" si="38">H77*0.5</f>
        <v>0</v>
      </c>
      <c r="J77" s="70">
        <f t="shared" ref="J77:J79" si="39">F77-G77-I77</f>
        <v>2</v>
      </c>
      <c r="K77" s="71">
        <v>17251.21</v>
      </c>
      <c r="L77" s="71"/>
      <c r="M77" s="71">
        <v>34502.42</v>
      </c>
      <c r="N77" s="71">
        <v>0</v>
      </c>
      <c r="O77" s="71">
        <v>0</v>
      </c>
      <c r="P77" s="71">
        <v>0</v>
      </c>
      <c r="Q77" s="71">
        <v>0</v>
      </c>
      <c r="R77" s="71">
        <v>0</v>
      </c>
      <c r="S77" s="71">
        <v>0</v>
      </c>
      <c r="T77" s="72">
        <v>0</v>
      </c>
      <c r="V77" s="71"/>
      <c r="W77" s="71">
        <v>0</v>
      </c>
      <c r="X77" s="15"/>
      <c r="Y77" s="15"/>
      <c r="Z77" s="16"/>
      <c r="AA77" s="16"/>
      <c r="AB77" s="16"/>
      <c r="AC77" s="15"/>
      <c r="AD77" s="15"/>
      <c r="AE77" s="15"/>
      <c r="AF77" s="15"/>
      <c r="AH77" s="21"/>
    </row>
    <row r="78" spans="1:34" ht="20" x14ac:dyDescent="0.2">
      <c r="A78" s="63"/>
      <c r="B78" s="64">
        <v>44983026</v>
      </c>
      <c r="C78" s="65" t="s">
        <v>4759</v>
      </c>
      <c r="D78" s="65" t="s">
        <v>41</v>
      </c>
      <c r="E78" s="66">
        <v>0.21479000000000001</v>
      </c>
      <c r="F78" s="66">
        <v>2</v>
      </c>
      <c r="G78" s="66"/>
      <c r="H78" s="66"/>
      <c r="I78" s="66">
        <f t="shared" si="38"/>
        <v>0</v>
      </c>
      <c r="J78" s="66">
        <f t="shared" si="39"/>
        <v>2</v>
      </c>
      <c r="K78" s="1">
        <v>6570</v>
      </c>
      <c r="L78" s="1">
        <v>6570</v>
      </c>
      <c r="M78" s="1">
        <v>1044.845955</v>
      </c>
      <c r="N78" s="1">
        <v>1044.845955</v>
      </c>
      <c r="O78" s="1"/>
      <c r="P78" s="1"/>
      <c r="Q78" s="1"/>
      <c r="R78" s="1"/>
      <c r="S78" s="1"/>
      <c r="T78" s="1"/>
      <c r="V78" s="1">
        <v>7420</v>
      </c>
      <c r="W78" s="1">
        <v>1378.3074300000001</v>
      </c>
      <c r="X78" s="15">
        <f t="shared" ref="X78" si="40">V78/L78</f>
        <v>1.1293759512937596</v>
      </c>
      <c r="Y78" s="15">
        <f t="shared" ref="Y78" si="41">X78-AF78</f>
        <v>1.1037239397549263</v>
      </c>
      <c r="Z78" s="16">
        <f t="shared" ref="Z78" si="42">K78*Y78</f>
        <v>7251.4662841898662</v>
      </c>
      <c r="AA78" s="16">
        <f t="shared" ref="AA78" si="43">Z78-K78</f>
        <v>681.4662841898662</v>
      </c>
      <c r="AB78" s="16">
        <f t="shared" ref="AB78" si="44">J78*AA78</f>
        <v>1362.9325683797324</v>
      </c>
      <c r="AC78" s="15">
        <f t="shared" ref="AC78" si="45">104.584835545197%-100%</f>
        <v>4.5848355451969969E-2</v>
      </c>
      <c r="AD78" s="15">
        <f t="shared" ref="AD78" si="46">101.199262415129%-100%</f>
        <v>1.1992624151289988E-2</v>
      </c>
      <c r="AE78" s="15">
        <f t="shared" ref="AE78" si="47">101.911505501324%-100%</f>
        <v>1.9115055013239957E-2</v>
      </c>
      <c r="AF78" s="15">
        <f t="shared" ref="AF78" si="48">AVERAGE(AC78:AE78)</f>
        <v>2.5652011538833303E-2</v>
      </c>
      <c r="AG78" s="17" t="s">
        <v>4927</v>
      </c>
      <c r="AH78" s="21"/>
    </row>
    <row r="79" spans="1:34" ht="26.25" customHeight="1" thickBot="1" x14ac:dyDescent="0.25">
      <c r="A79" s="73">
        <v>53</v>
      </c>
      <c r="B79" s="74" t="s">
        <v>3754</v>
      </c>
      <c r="C79" s="75" t="s">
        <v>3755</v>
      </c>
      <c r="D79" s="75" t="s">
        <v>695</v>
      </c>
      <c r="E79" s="76">
        <v>0</v>
      </c>
      <c r="F79" s="76">
        <v>3</v>
      </c>
      <c r="G79" s="76"/>
      <c r="H79" s="76"/>
      <c r="I79" s="76">
        <f t="shared" si="38"/>
        <v>0</v>
      </c>
      <c r="J79" s="76">
        <f t="shared" si="39"/>
        <v>3</v>
      </c>
      <c r="K79" s="77">
        <v>345.02</v>
      </c>
      <c r="L79" s="77"/>
      <c r="M79" s="77">
        <v>4.05</v>
      </c>
      <c r="N79" s="77">
        <v>0</v>
      </c>
      <c r="O79" s="77">
        <v>0</v>
      </c>
      <c r="P79" s="77">
        <v>0</v>
      </c>
      <c r="Q79" s="77">
        <v>0</v>
      </c>
      <c r="R79" s="77">
        <v>0</v>
      </c>
      <c r="S79" s="77">
        <v>0</v>
      </c>
      <c r="T79" s="78">
        <v>0</v>
      </c>
      <c r="V79" s="77"/>
      <c r="W79" s="77">
        <v>0</v>
      </c>
      <c r="X79" s="15"/>
      <c r="Y79" s="15"/>
      <c r="Z79" s="16"/>
      <c r="AA79" s="16"/>
      <c r="AB79" s="16"/>
      <c r="AC79" s="15"/>
      <c r="AD79" s="15"/>
      <c r="AE79" s="15"/>
      <c r="AF79" s="15"/>
      <c r="AH79" s="21"/>
    </row>
  </sheetData>
  <mergeCells count="8">
    <mergeCell ref="AC8:AF8"/>
    <mergeCell ref="A1:T1"/>
    <mergeCell ref="N3:O3"/>
    <mergeCell ref="N4:O4"/>
    <mergeCell ref="N5:O5"/>
    <mergeCell ref="N6:O6"/>
    <mergeCell ref="N7:O7"/>
    <mergeCell ref="L8:V8"/>
  </mergeCells>
  <conditionalFormatting sqref="AA1:AB8 AA12 AA13:AB20 AA31:AB31 AA44:AB44 AA48:AB48 AA53:AB53 AA58:AB61 AA22:AB24 AA65:AB65 AA73:AB73 AA76:AB77 AA79:AB1048576 AA10:AB11">
    <cfRule type="cellIs" dxfId="73" priority="13" operator="lessThan">
      <formula>0</formula>
    </cfRule>
  </conditionalFormatting>
  <conditionalFormatting sqref="AA21">
    <cfRule type="cellIs" dxfId="72" priority="6" operator="lessThan">
      <formula>0</formula>
    </cfRule>
  </conditionalFormatting>
  <conditionalFormatting sqref="AA49:AB49">
    <cfRule type="cellIs" dxfId="71" priority="5" operator="lessThan">
      <formula>0</formula>
    </cfRule>
  </conditionalFormatting>
  <conditionalFormatting sqref="AA50:AB50">
    <cfRule type="cellIs" dxfId="70" priority="4" operator="lessThan">
      <formula>0</formula>
    </cfRule>
  </conditionalFormatting>
  <conditionalFormatting sqref="AA78:AB78">
    <cfRule type="cellIs" dxfId="69" priority="3" operator="lessThan">
      <formula>0</formula>
    </cfRule>
  </conditionalFormatting>
  <conditionalFormatting sqref="AB12">
    <cfRule type="cellIs" dxfId="68" priority="2" operator="lessThan">
      <formula>0</formula>
    </cfRule>
  </conditionalFormatting>
  <conditionalFormatting sqref="AB21">
    <cfRule type="cellIs" dxfId="67" priority="1" operator="lessThan">
      <formula>0</formula>
    </cfRule>
  </conditionalFormatting>
  <pageMargins left="0.7" right="0.7" top="0.78740157499999996" bottom="0.78740157499999996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47"/>
  <sheetViews>
    <sheetView zoomScale="90" zoomScaleNormal="90" workbookViewId="0">
      <selection activeCell="X12" sqref="X12"/>
    </sheetView>
  </sheetViews>
  <sheetFormatPr defaultColWidth="9" defaultRowHeight="14.5" x14ac:dyDescent="0.35"/>
  <cols>
    <col min="1" max="1" width="3.7265625" style="119" customWidth="1"/>
    <col min="2" max="2" width="13.26953125" style="7" customWidth="1"/>
    <col min="3" max="3" width="45.1796875" style="120" customWidth="1"/>
    <col min="4" max="4" width="3.81640625" style="120" customWidth="1"/>
    <col min="5" max="5" width="7.1796875" style="121" hidden="1" customWidth="1"/>
    <col min="6" max="6" width="9.26953125" style="121" customWidth="1"/>
    <col min="7" max="8" width="10.54296875" style="79" customWidth="1"/>
    <col min="9" max="9" width="15.453125" style="79" hidden="1" customWidth="1"/>
    <col min="10" max="10" width="15.54296875" style="79" hidden="1" customWidth="1"/>
    <col min="11" max="11" width="14.54296875" style="79" hidden="1" customWidth="1"/>
    <col min="12" max="13" width="14" style="79" hidden="1" customWidth="1"/>
    <col min="14" max="14" width="14.54296875" style="79" hidden="1" customWidth="1"/>
    <col min="15" max="15" width="14.26953125" style="79" hidden="1" customWidth="1"/>
    <col min="16" max="16" width="16" style="79" hidden="1" customWidth="1"/>
    <col min="17" max="17" width="0" style="7" hidden="1" customWidth="1"/>
    <col min="18" max="18" width="9.54296875" style="79" customWidth="1"/>
    <col min="19" max="19" width="14.1796875" style="79" hidden="1" customWidth="1"/>
    <col min="20" max="20" width="12.7265625" style="7" customWidth="1"/>
    <col min="21" max="21" width="18.26953125" style="7" customWidth="1"/>
    <col min="22" max="24" width="12.7265625" style="7" customWidth="1"/>
    <col min="25" max="28" width="9" style="7"/>
    <col min="29" max="29" width="19" style="7" customWidth="1"/>
    <col min="30" max="257" width="9" style="7"/>
    <col min="258" max="258" width="3.7265625" style="7" customWidth="1"/>
    <col min="259" max="259" width="13.26953125" style="7" customWidth="1"/>
    <col min="260" max="260" width="45.1796875" style="7" customWidth="1"/>
    <col min="261" max="261" width="3.81640625" style="7" customWidth="1"/>
    <col min="262" max="262" width="7.1796875" style="7" customWidth="1"/>
    <col min="263" max="263" width="9.26953125" style="7" customWidth="1"/>
    <col min="264" max="264" width="10.54296875" style="7" customWidth="1"/>
    <col min="265" max="265" width="15.453125" style="7" customWidth="1"/>
    <col min="266" max="266" width="15.54296875" style="7" customWidth="1"/>
    <col min="267" max="267" width="14.54296875" style="7" customWidth="1"/>
    <col min="268" max="269" width="14" style="7" customWidth="1"/>
    <col min="270" max="270" width="14.54296875" style="7" customWidth="1"/>
    <col min="271" max="271" width="14.26953125" style="7" customWidth="1"/>
    <col min="272" max="272" width="16" style="7" customWidth="1"/>
    <col min="273" max="513" width="9" style="7"/>
    <col min="514" max="514" width="3.7265625" style="7" customWidth="1"/>
    <col min="515" max="515" width="13.26953125" style="7" customWidth="1"/>
    <col min="516" max="516" width="45.1796875" style="7" customWidth="1"/>
    <col min="517" max="517" width="3.81640625" style="7" customWidth="1"/>
    <col min="518" max="518" width="7.1796875" style="7" customWidth="1"/>
    <col min="519" max="519" width="9.26953125" style="7" customWidth="1"/>
    <col min="520" max="520" width="10.54296875" style="7" customWidth="1"/>
    <col min="521" max="521" width="15.453125" style="7" customWidth="1"/>
    <col min="522" max="522" width="15.54296875" style="7" customWidth="1"/>
    <col min="523" max="523" width="14.54296875" style="7" customWidth="1"/>
    <col min="524" max="525" width="14" style="7" customWidth="1"/>
    <col min="526" max="526" width="14.54296875" style="7" customWidth="1"/>
    <col min="527" max="527" width="14.26953125" style="7" customWidth="1"/>
    <col min="528" max="528" width="16" style="7" customWidth="1"/>
    <col min="529" max="769" width="9" style="7"/>
    <col min="770" max="770" width="3.7265625" style="7" customWidth="1"/>
    <col min="771" max="771" width="13.26953125" style="7" customWidth="1"/>
    <col min="772" max="772" width="45.1796875" style="7" customWidth="1"/>
    <col min="773" max="773" width="3.81640625" style="7" customWidth="1"/>
    <col min="774" max="774" width="7.1796875" style="7" customWidth="1"/>
    <col min="775" max="775" width="9.26953125" style="7" customWidth="1"/>
    <col min="776" max="776" width="10.54296875" style="7" customWidth="1"/>
    <col min="777" max="777" width="15.453125" style="7" customWidth="1"/>
    <col min="778" max="778" width="15.54296875" style="7" customWidth="1"/>
    <col min="779" max="779" width="14.54296875" style="7" customWidth="1"/>
    <col min="780" max="781" width="14" style="7" customWidth="1"/>
    <col min="782" max="782" width="14.54296875" style="7" customWidth="1"/>
    <col min="783" max="783" width="14.26953125" style="7" customWidth="1"/>
    <col min="784" max="784" width="16" style="7" customWidth="1"/>
    <col min="785" max="1025" width="9" style="7"/>
    <col min="1026" max="1026" width="3.7265625" style="7" customWidth="1"/>
    <col min="1027" max="1027" width="13.26953125" style="7" customWidth="1"/>
    <col min="1028" max="1028" width="45.1796875" style="7" customWidth="1"/>
    <col min="1029" max="1029" width="3.81640625" style="7" customWidth="1"/>
    <col min="1030" max="1030" width="7.1796875" style="7" customWidth="1"/>
    <col min="1031" max="1031" width="9.26953125" style="7" customWidth="1"/>
    <col min="1032" max="1032" width="10.54296875" style="7" customWidth="1"/>
    <col min="1033" max="1033" width="15.453125" style="7" customWidth="1"/>
    <col min="1034" max="1034" width="15.54296875" style="7" customWidth="1"/>
    <col min="1035" max="1035" width="14.54296875" style="7" customWidth="1"/>
    <col min="1036" max="1037" width="14" style="7" customWidth="1"/>
    <col min="1038" max="1038" width="14.54296875" style="7" customWidth="1"/>
    <col min="1039" max="1039" width="14.26953125" style="7" customWidth="1"/>
    <col min="1040" max="1040" width="16" style="7" customWidth="1"/>
    <col min="1041" max="1281" width="9" style="7"/>
    <col min="1282" max="1282" width="3.7265625" style="7" customWidth="1"/>
    <col min="1283" max="1283" width="13.26953125" style="7" customWidth="1"/>
    <col min="1284" max="1284" width="45.1796875" style="7" customWidth="1"/>
    <col min="1285" max="1285" width="3.81640625" style="7" customWidth="1"/>
    <col min="1286" max="1286" width="7.1796875" style="7" customWidth="1"/>
    <col min="1287" max="1287" width="9.26953125" style="7" customWidth="1"/>
    <col min="1288" max="1288" width="10.54296875" style="7" customWidth="1"/>
    <col min="1289" max="1289" width="15.453125" style="7" customWidth="1"/>
    <col min="1290" max="1290" width="15.54296875" style="7" customWidth="1"/>
    <col min="1291" max="1291" width="14.54296875" style="7" customWidth="1"/>
    <col min="1292" max="1293" width="14" style="7" customWidth="1"/>
    <col min="1294" max="1294" width="14.54296875" style="7" customWidth="1"/>
    <col min="1295" max="1295" width="14.26953125" style="7" customWidth="1"/>
    <col min="1296" max="1296" width="16" style="7" customWidth="1"/>
    <col min="1297" max="1537" width="9" style="7"/>
    <col min="1538" max="1538" width="3.7265625" style="7" customWidth="1"/>
    <col min="1539" max="1539" width="13.26953125" style="7" customWidth="1"/>
    <col min="1540" max="1540" width="45.1796875" style="7" customWidth="1"/>
    <col min="1541" max="1541" width="3.81640625" style="7" customWidth="1"/>
    <col min="1542" max="1542" width="7.1796875" style="7" customWidth="1"/>
    <col min="1543" max="1543" width="9.26953125" style="7" customWidth="1"/>
    <col min="1544" max="1544" width="10.54296875" style="7" customWidth="1"/>
    <col min="1545" max="1545" width="15.453125" style="7" customWidth="1"/>
    <col min="1546" max="1546" width="15.54296875" style="7" customWidth="1"/>
    <col min="1547" max="1547" width="14.54296875" style="7" customWidth="1"/>
    <col min="1548" max="1549" width="14" style="7" customWidth="1"/>
    <col min="1550" max="1550" width="14.54296875" style="7" customWidth="1"/>
    <col min="1551" max="1551" width="14.26953125" style="7" customWidth="1"/>
    <col min="1552" max="1552" width="16" style="7" customWidth="1"/>
    <col min="1553" max="1793" width="9" style="7"/>
    <col min="1794" max="1794" width="3.7265625" style="7" customWidth="1"/>
    <col min="1795" max="1795" width="13.26953125" style="7" customWidth="1"/>
    <col min="1796" max="1796" width="45.1796875" style="7" customWidth="1"/>
    <col min="1797" max="1797" width="3.81640625" style="7" customWidth="1"/>
    <col min="1798" max="1798" width="7.1796875" style="7" customWidth="1"/>
    <col min="1799" max="1799" width="9.26953125" style="7" customWidth="1"/>
    <col min="1800" max="1800" width="10.54296875" style="7" customWidth="1"/>
    <col min="1801" max="1801" width="15.453125" style="7" customWidth="1"/>
    <col min="1802" max="1802" width="15.54296875" style="7" customWidth="1"/>
    <col min="1803" max="1803" width="14.54296875" style="7" customWidth="1"/>
    <col min="1804" max="1805" width="14" style="7" customWidth="1"/>
    <col min="1806" max="1806" width="14.54296875" style="7" customWidth="1"/>
    <col min="1807" max="1807" width="14.26953125" style="7" customWidth="1"/>
    <col min="1808" max="1808" width="16" style="7" customWidth="1"/>
    <col min="1809" max="2049" width="9" style="7"/>
    <col min="2050" max="2050" width="3.7265625" style="7" customWidth="1"/>
    <col min="2051" max="2051" width="13.26953125" style="7" customWidth="1"/>
    <col min="2052" max="2052" width="45.1796875" style="7" customWidth="1"/>
    <col min="2053" max="2053" width="3.81640625" style="7" customWidth="1"/>
    <col min="2054" max="2054" width="7.1796875" style="7" customWidth="1"/>
    <col min="2055" max="2055" width="9.26953125" style="7" customWidth="1"/>
    <col min="2056" max="2056" width="10.54296875" style="7" customWidth="1"/>
    <col min="2057" max="2057" width="15.453125" style="7" customWidth="1"/>
    <col min="2058" max="2058" width="15.54296875" style="7" customWidth="1"/>
    <col min="2059" max="2059" width="14.54296875" style="7" customWidth="1"/>
    <col min="2060" max="2061" width="14" style="7" customWidth="1"/>
    <col min="2062" max="2062" width="14.54296875" style="7" customWidth="1"/>
    <col min="2063" max="2063" width="14.26953125" style="7" customWidth="1"/>
    <col min="2064" max="2064" width="16" style="7" customWidth="1"/>
    <col min="2065" max="2305" width="9" style="7"/>
    <col min="2306" max="2306" width="3.7265625" style="7" customWidth="1"/>
    <col min="2307" max="2307" width="13.26953125" style="7" customWidth="1"/>
    <col min="2308" max="2308" width="45.1796875" style="7" customWidth="1"/>
    <col min="2309" max="2309" width="3.81640625" style="7" customWidth="1"/>
    <col min="2310" max="2310" width="7.1796875" style="7" customWidth="1"/>
    <col min="2311" max="2311" width="9.26953125" style="7" customWidth="1"/>
    <col min="2312" max="2312" width="10.54296875" style="7" customWidth="1"/>
    <col min="2313" max="2313" width="15.453125" style="7" customWidth="1"/>
    <col min="2314" max="2314" width="15.54296875" style="7" customWidth="1"/>
    <col min="2315" max="2315" width="14.54296875" style="7" customWidth="1"/>
    <col min="2316" max="2317" width="14" style="7" customWidth="1"/>
    <col min="2318" max="2318" width="14.54296875" style="7" customWidth="1"/>
    <col min="2319" max="2319" width="14.26953125" style="7" customWidth="1"/>
    <col min="2320" max="2320" width="16" style="7" customWidth="1"/>
    <col min="2321" max="2561" width="9" style="7"/>
    <col min="2562" max="2562" width="3.7265625" style="7" customWidth="1"/>
    <col min="2563" max="2563" width="13.26953125" style="7" customWidth="1"/>
    <col min="2564" max="2564" width="45.1796875" style="7" customWidth="1"/>
    <col min="2565" max="2565" width="3.81640625" style="7" customWidth="1"/>
    <col min="2566" max="2566" width="7.1796875" style="7" customWidth="1"/>
    <col min="2567" max="2567" width="9.26953125" style="7" customWidth="1"/>
    <col min="2568" max="2568" width="10.54296875" style="7" customWidth="1"/>
    <col min="2569" max="2569" width="15.453125" style="7" customWidth="1"/>
    <col min="2570" max="2570" width="15.54296875" style="7" customWidth="1"/>
    <col min="2571" max="2571" width="14.54296875" style="7" customWidth="1"/>
    <col min="2572" max="2573" width="14" style="7" customWidth="1"/>
    <col min="2574" max="2574" width="14.54296875" style="7" customWidth="1"/>
    <col min="2575" max="2575" width="14.26953125" style="7" customWidth="1"/>
    <col min="2576" max="2576" width="16" style="7" customWidth="1"/>
    <col min="2577" max="2817" width="9" style="7"/>
    <col min="2818" max="2818" width="3.7265625" style="7" customWidth="1"/>
    <col min="2819" max="2819" width="13.26953125" style="7" customWidth="1"/>
    <col min="2820" max="2820" width="45.1796875" style="7" customWidth="1"/>
    <col min="2821" max="2821" width="3.81640625" style="7" customWidth="1"/>
    <col min="2822" max="2822" width="7.1796875" style="7" customWidth="1"/>
    <col min="2823" max="2823" width="9.26953125" style="7" customWidth="1"/>
    <col min="2824" max="2824" width="10.54296875" style="7" customWidth="1"/>
    <col min="2825" max="2825" width="15.453125" style="7" customWidth="1"/>
    <col min="2826" max="2826" width="15.54296875" style="7" customWidth="1"/>
    <col min="2827" max="2827" width="14.54296875" style="7" customWidth="1"/>
    <col min="2828" max="2829" width="14" style="7" customWidth="1"/>
    <col min="2830" max="2830" width="14.54296875" style="7" customWidth="1"/>
    <col min="2831" max="2831" width="14.26953125" style="7" customWidth="1"/>
    <col min="2832" max="2832" width="16" style="7" customWidth="1"/>
    <col min="2833" max="3073" width="9" style="7"/>
    <col min="3074" max="3074" width="3.7265625" style="7" customWidth="1"/>
    <col min="3075" max="3075" width="13.26953125" style="7" customWidth="1"/>
    <col min="3076" max="3076" width="45.1796875" style="7" customWidth="1"/>
    <col min="3077" max="3077" width="3.81640625" style="7" customWidth="1"/>
    <col min="3078" max="3078" width="7.1796875" style="7" customWidth="1"/>
    <col min="3079" max="3079" width="9.26953125" style="7" customWidth="1"/>
    <col min="3080" max="3080" width="10.54296875" style="7" customWidth="1"/>
    <col min="3081" max="3081" width="15.453125" style="7" customWidth="1"/>
    <col min="3082" max="3082" width="15.54296875" style="7" customWidth="1"/>
    <col min="3083" max="3083" width="14.54296875" style="7" customWidth="1"/>
    <col min="3084" max="3085" width="14" style="7" customWidth="1"/>
    <col min="3086" max="3086" width="14.54296875" style="7" customWidth="1"/>
    <col min="3087" max="3087" width="14.26953125" style="7" customWidth="1"/>
    <col min="3088" max="3088" width="16" style="7" customWidth="1"/>
    <col min="3089" max="3329" width="9" style="7"/>
    <col min="3330" max="3330" width="3.7265625" style="7" customWidth="1"/>
    <col min="3331" max="3331" width="13.26953125" style="7" customWidth="1"/>
    <col min="3332" max="3332" width="45.1796875" style="7" customWidth="1"/>
    <col min="3333" max="3333" width="3.81640625" style="7" customWidth="1"/>
    <col min="3334" max="3334" width="7.1796875" style="7" customWidth="1"/>
    <col min="3335" max="3335" width="9.26953125" style="7" customWidth="1"/>
    <col min="3336" max="3336" width="10.54296875" style="7" customWidth="1"/>
    <col min="3337" max="3337" width="15.453125" style="7" customWidth="1"/>
    <col min="3338" max="3338" width="15.54296875" style="7" customWidth="1"/>
    <col min="3339" max="3339" width="14.54296875" style="7" customWidth="1"/>
    <col min="3340" max="3341" width="14" style="7" customWidth="1"/>
    <col min="3342" max="3342" width="14.54296875" style="7" customWidth="1"/>
    <col min="3343" max="3343" width="14.26953125" style="7" customWidth="1"/>
    <col min="3344" max="3344" width="16" style="7" customWidth="1"/>
    <col min="3345" max="3585" width="9" style="7"/>
    <col min="3586" max="3586" width="3.7265625" style="7" customWidth="1"/>
    <col min="3587" max="3587" width="13.26953125" style="7" customWidth="1"/>
    <col min="3588" max="3588" width="45.1796875" style="7" customWidth="1"/>
    <col min="3589" max="3589" width="3.81640625" style="7" customWidth="1"/>
    <col min="3590" max="3590" width="7.1796875" style="7" customWidth="1"/>
    <col min="3591" max="3591" width="9.26953125" style="7" customWidth="1"/>
    <col min="3592" max="3592" width="10.54296875" style="7" customWidth="1"/>
    <col min="3593" max="3593" width="15.453125" style="7" customWidth="1"/>
    <col min="3594" max="3594" width="15.54296875" style="7" customWidth="1"/>
    <col min="3595" max="3595" width="14.54296875" style="7" customWidth="1"/>
    <col min="3596" max="3597" width="14" style="7" customWidth="1"/>
    <col min="3598" max="3598" width="14.54296875" style="7" customWidth="1"/>
    <col min="3599" max="3599" width="14.26953125" style="7" customWidth="1"/>
    <col min="3600" max="3600" width="16" style="7" customWidth="1"/>
    <col min="3601" max="3841" width="9" style="7"/>
    <col min="3842" max="3842" width="3.7265625" style="7" customWidth="1"/>
    <col min="3843" max="3843" width="13.26953125" style="7" customWidth="1"/>
    <col min="3844" max="3844" width="45.1796875" style="7" customWidth="1"/>
    <col min="3845" max="3845" width="3.81640625" style="7" customWidth="1"/>
    <col min="3846" max="3846" width="7.1796875" style="7" customWidth="1"/>
    <col min="3847" max="3847" width="9.26953125" style="7" customWidth="1"/>
    <col min="3848" max="3848" width="10.54296875" style="7" customWidth="1"/>
    <col min="3849" max="3849" width="15.453125" style="7" customWidth="1"/>
    <col min="3850" max="3850" width="15.54296875" style="7" customWidth="1"/>
    <col min="3851" max="3851" width="14.54296875" style="7" customWidth="1"/>
    <col min="3852" max="3853" width="14" style="7" customWidth="1"/>
    <col min="3854" max="3854" width="14.54296875" style="7" customWidth="1"/>
    <col min="3855" max="3855" width="14.26953125" style="7" customWidth="1"/>
    <col min="3856" max="3856" width="16" style="7" customWidth="1"/>
    <col min="3857" max="4097" width="9" style="7"/>
    <col min="4098" max="4098" width="3.7265625" style="7" customWidth="1"/>
    <col min="4099" max="4099" width="13.26953125" style="7" customWidth="1"/>
    <col min="4100" max="4100" width="45.1796875" style="7" customWidth="1"/>
    <col min="4101" max="4101" width="3.81640625" style="7" customWidth="1"/>
    <col min="4102" max="4102" width="7.1796875" style="7" customWidth="1"/>
    <col min="4103" max="4103" width="9.26953125" style="7" customWidth="1"/>
    <col min="4104" max="4104" width="10.54296875" style="7" customWidth="1"/>
    <col min="4105" max="4105" width="15.453125" style="7" customWidth="1"/>
    <col min="4106" max="4106" width="15.54296875" style="7" customWidth="1"/>
    <col min="4107" max="4107" width="14.54296875" style="7" customWidth="1"/>
    <col min="4108" max="4109" width="14" style="7" customWidth="1"/>
    <col min="4110" max="4110" width="14.54296875" style="7" customWidth="1"/>
    <col min="4111" max="4111" width="14.26953125" style="7" customWidth="1"/>
    <col min="4112" max="4112" width="16" style="7" customWidth="1"/>
    <col min="4113" max="4353" width="9" style="7"/>
    <col min="4354" max="4354" width="3.7265625" style="7" customWidth="1"/>
    <col min="4355" max="4355" width="13.26953125" style="7" customWidth="1"/>
    <col min="4356" max="4356" width="45.1796875" style="7" customWidth="1"/>
    <col min="4357" max="4357" width="3.81640625" style="7" customWidth="1"/>
    <col min="4358" max="4358" width="7.1796875" style="7" customWidth="1"/>
    <col min="4359" max="4359" width="9.26953125" style="7" customWidth="1"/>
    <col min="4360" max="4360" width="10.54296875" style="7" customWidth="1"/>
    <col min="4361" max="4361" width="15.453125" style="7" customWidth="1"/>
    <col min="4362" max="4362" width="15.54296875" style="7" customWidth="1"/>
    <col min="4363" max="4363" width="14.54296875" style="7" customWidth="1"/>
    <col min="4364" max="4365" width="14" style="7" customWidth="1"/>
    <col min="4366" max="4366" width="14.54296875" style="7" customWidth="1"/>
    <col min="4367" max="4367" width="14.26953125" style="7" customWidth="1"/>
    <col min="4368" max="4368" width="16" style="7" customWidth="1"/>
    <col min="4369" max="4609" width="9" style="7"/>
    <col min="4610" max="4610" width="3.7265625" style="7" customWidth="1"/>
    <col min="4611" max="4611" width="13.26953125" style="7" customWidth="1"/>
    <col min="4612" max="4612" width="45.1796875" style="7" customWidth="1"/>
    <col min="4613" max="4613" width="3.81640625" style="7" customWidth="1"/>
    <col min="4614" max="4614" width="7.1796875" style="7" customWidth="1"/>
    <col min="4615" max="4615" width="9.26953125" style="7" customWidth="1"/>
    <col min="4616" max="4616" width="10.54296875" style="7" customWidth="1"/>
    <col min="4617" max="4617" width="15.453125" style="7" customWidth="1"/>
    <col min="4618" max="4618" width="15.54296875" style="7" customWidth="1"/>
    <col min="4619" max="4619" width="14.54296875" style="7" customWidth="1"/>
    <col min="4620" max="4621" width="14" style="7" customWidth="1"/>
    <col min="4622" max="4622" width="14.54296875" style="7" customWidth="1"/>
    <col min="4623" max="4623" width="14.26953125" style="7" customWidth="1"/>
    <col min="4624" max="4624" width="16" style="7" customWidth="1"/>
    <col min="4625" max="4865" width="9" style="7"/>
    <col min="4866" max="4866" width="3.7265625" style="7" customWidth="1"/>
    <col min="4867" max="4867" width="13.26953125" style="7" customWidth="1"/>
    <col min="4868" max="4868" width="45.1796875" style="7" customWidth="1"/>
    <col min="4869" max="4869" width="3.81640625" style="7" customWidth="1"/>
    <col min="4870" max="4870" width="7.1796875" style="7" customWidth="1"/>
    <col min="4871" max="4871" width="9.26953125" style="7" customWidth="1"/>
    <col min="4872" max="4872" width="10.54296875" style="7" customWidth="1"/>
    <col min="4873" max="4873" width="15.453125" style="7" customWidth="1"/>
    <col min="4874" max="4874" width="15.54296875" style="7" customWidth="1"/>
    <col min="4875" max="4875" width="14.54296875" style="7" customWidth="1"/>
    <col min="4876" max="4877" width="14" style="7" customWidth="1"/>
    <col min="4878" max="4878" width="14.54296875" style="7" customWidth="1"/>
    <col min="4879" max="4879" width="14.26953125" style="7" customWidth="1"/>
    <col min="4880" max="4880" width="16" style="7" customWidth="1"/>
    <col min="4881" max="5121" width="9" style="7"/>
    <col min="5122" max="5122" width="3.7265625" style="7" customWidth="1"/>
    <col min="5123" max="5123" width="13.26953125" style="7" customWidth="1"/>
    <col min="5124" max="5124" width="45.1796875" style="7" customWidth="1"/>
    <col min="5125" max="5125" width="3.81640625" style="7" customWidth="1"/>
    <col min="5126" max="5126" width="7.1796875" style="7" customWidth="1"/>
    <col min="5127" max="5127" width="9.26953125" style="7" customWidth="1"/>
    <col min="5128" max="5128" width="10.54296875" style="7" customWidth="1"/>
    <col min="5129" max="5129" width="15.453125" style="7" customWidth="1"/>
    <col min="5130" max="5130" width="15.54296875" style="7" customWidth="1"/>
    <col min="5131" max="5131" width="14.54296875" style="7" customWidth="1"/>
    <col min="5132" max="5133" width="14" style="7" customWidth="1"/>
    <col min="5134" max="5134" width="14.54296875" style="7" customWidth="1"/>
    <col min="5135" max="5135" width="14.26953125" style="7" customWidth="1"/>
    <col min="5136" max="5136" width="16" style="7" customWidth="1"/>
    <col min="5137" max="5377" width="9" style="7"/>
    <col min="5378" max="5378" width="3.7265625" style="7" customWidth="1"/>
    <col min="5379" max="5379" width="13.26953125" style="7" customWidth="1"/>
    <col min="5380" max="5380" width="45.1796875" style="7" customWidth="1"/>
    <col min="5381" max="5381" width="3.81640625" style="7" customWidth="1"/>
    <col min="5382" max="5382" width="7.1796875" style="7" customWidth="1"/>
    <col min="5383" max="5383" width="9.26953125" style="7" customWidth="1"/>
    <col min="5384" max="5384" width="10.54296875" style="7" customWidth="1"/>
    <col min="5385" max="5385" width="15.453125" style="7" customWidth="1"/>
    <col min="5386" max="5386" width="15.54296875" style="7" customWidth="1"/>
    <col min="5387" max="5387" width="14.54296875" style="7" customWidth="1"/>
    <col min="5388" max="5389" width="14" style="7" customWidth="1"/>
    <col min="5390" max="5390" width="14.54296875" style="7" customWidth="1"/>
    <col min="5391" max="5391" width="14.26953125" style="7" customWidth="1"/>
    <col min="5392" max="5392" width="16" style="7" customWidth="1"/>
    <col min="5393" max="5633" width="9" style="7"/>
    <col min="5634" max="5634" width="3.7265625" style="7" customWidth="1"/>
    <col min="5635" max="5635" width="13.26953125" style="7" customWidth="1"/>
    <col min="5636" max="5636" width="45.1796875" style="7" customWidth="1"/>
    <col min="5637" max="5637" width="3.81640625" style="7" customWidth="1"/>
    <col min="5638" max="5638" width="7.1796875" style="7" customWidth="1"/>
    <col min="5639" max="5639" width="9.26953125" style="7" customWidth="1"/>
    <col min="5640" max="5640" width="10.54296875" style="7" customWidth="1"/>
    <col min="5641" max="5641" width="15.453125" style="7" customWidth="1"/>
    <col min="5642" max="5642" width="15.54296875" style="7" customWidth="1"/>
    <col min="5643" max="5643" width="14.54296875" style="7" customWidth="1"/>
    <col min="5644" max="5645" width="14" style="7" customWidth="1"/>
    <col min="5646" max="5646" width="14.54296875" style="7" customWidth="1"/>
    <col min="5647" max="5647" width="14.26953125" style="7" customWidth="1"/>
    <col min="5648" max="5648" width="16" style="7" customWidth="1"/>
    <col min="5649" max="5889" width="9" style="7"/>
    <col min="5890" max="5890" width="3.7265625" style="7" customWidth="1"/>
    <col min="5891" max="5891" width="13.26953125" style="7" customWidth="1"/>
    <col min="5892" max="5892" width="45.1796875" style="7" customWidth="1"/>
    <col min="5893" max="5893" width="3.81640625" style="7" customWidth="1"/>
    <col min="5894" max="5894" width="7.1796875" style="7" customWidth="1"/>
    <col min="5895" max="5895" width="9.26953125" style="7" customWidth="1"/>
    <col min="5896" max="5896" width="10.54296875" style="7" customWidth="1"/>
    <col min="5897" max="5897" width="15.453125" style="7" customWidth="1"/>
    <col min="5898" max="5898" width="15.54296875" style="7" customWidth="1"/>
    <col min="5899" max="5899" width="14.54296875" style="7" customWidth="1"/>
    <col min="5900" max="5901" width="14" style="7" customWidth="1"/>
    <col min="5902" max="5902" width="14.54296875" style="7" customWidth="1"/>
    <col min="5903" max="5903" width="14.26953125" style="7" customWidth="1"/>
    <col min="5904" max="5904" width="16" style="7" customWidth="1"/>
    <col min="5905" max="6145" width="9" style="7"/>
    <col min="6146" max="6146" width="3.7265625" style="7" customWidth="1"/>
    <col min="6147" max="6147" width="13.26953125" style="7" customWidth="1"/>
    <col min="6148" max="6148" width="45.1796875" style="7" customWidth="1"/>
    <col min="6149" max="6149" width="3.81640625" style="7" customWidth="1"/>
    <col min="6150" max="6150" width="7.1796875" style="7" customWidth="1"/>
    <col min="6151" max="6151" width="9.26953125" style="7" customWidth="1"/>
    <col min="6152" max="6152" width="10.54296875" style="7" customWidth="1"/>
    <col min="6153" max="6153" width="15.453125" style="7" customWidth="1"/>
    <col min="6154" max="6154" width="15.54296875" style="7" customWidth="1"/>
    <col min="6155" max="6155" width="14.54296875" style="7" customWidth="1"/>
    <col min="6156" max="6157" width="14" style="7" customWidth="1"/>
    <col min="6158" max="6158" width="14.54296875" style="7" customWidth="1"/>
    <col min="6159" max="6159" width="14.26953125" style="7" customWidth="1"/>
    <col min="6160" max="6160" width="16" style="7" customWidth="1"/>
    <col min="6161" max="6401" width="9" style="7"/>
    <col min="6402" max="6402" width="3.7265625" style="7" customWidth="1"/>
    <col min="6403" max="6403" width="13.26953125" style="7" customWidth="1"/>
    <col min="6404" max="6404" width="45.1796875" style="7" customWidth="1"/>
    <col min="6405" max="6405" width="3.81640625" style="7" customWidth="1"/>
    <col min="6406" max="6406" width="7.1796875" style="7" customWidth="1"/>
    <col min="6407" max="6407" width="9.26953125" style="7" customWidth="1"/>
    <col min="6408" max="6408" width="10.54296875" style="7" customWidth="1"/>
    <col min="6409" max="6409" width="15.453125" style="7" customWidth="1"/>
    <col min="6410" max="6410" width="15.54296875" style="7" customWidth="1"/>
    <col min="6411" max="6411" width="14.54296875" style="7" customWidth="1"/>
    <col min="6412" max="6413" width="14" style="7" customWidth="1"/>
    <col min="6414" max="6414" width="14.54296875" style="7" customWidth="1"/>
    <col min="6415" max="6415" width="14.26953125" style="7" customWidth="1"/>
    <col min="6416" max="6416" width="16" style="7" customWidth="1"/>
    <col min="6417" max="6657" width="9" style="7"/>
    <col min="6658" max="6658" width="3.7265625" style="7" customWidth="1"/>
    <col min="6659" max="6659" width="13.26953125" style="7" customWidth="1"/>
    <col min="6660" max="6660" width="45.1796875" style="7" customWidth="1"/>
    <col min="6661" max="6661" width="3.81640625" style="7" customWidth="1"/>
    <col min="6662" max="6662" width="7.1796875" style="7" customWidth="1"/>
    <col min="6663" max="6663" width="9.26953125" style="7" customWidth="1"/>
    <col min="6664" max="6664" width="10.54296875" style="7" customWidth="1"/>
    <col min="6665" max="6665" width="15.453125" style="7" customWidth="1"/>
    <col min="6666" max="6666" width="15.54296875" style="7" customWidth="1"/>
    <col min="6667" max="6667" width="14.54296875" style="7" customWidth="1"/>
    <col min="6668" max="6669" width="14" style="7" customWidth="1"/>
    <col min="6670" max="6670" width="14.54296875" style="7" customWidth="1"/>
    <col min="6671" max="6671" width="14.26953125" style="7" customWidth="1"/>
    <col min="6672" max="6672" width="16" style="7" customWidth="1"/>
    <col min="6673" max="6913" width="9" style="7"/>
    <col min="6914" max="6914" width="3.7265625" style="7" customWidth="1"/>
    <col min="6915" max="6915" width="13.26953125" style="7" customWidth="1"/>
    <col min="6916" max="6916" width="45.1796875" style="7" customWidth="1"/>
    <col min="6917" max="6917" width="3.81640625" style="7" customWidth="1"/>
    <col min="6918" max="6918" width="7.1796875" style="7" customWidth="1"/>
    <col min="6919" max="6919" width="9.26953125" style="7" customWidth="1"/>
    <col min="6920" max="6920" width="10.54296875" style="7" customWidth="1"/>
    <col min="6921" max="6921" width="15.453125" style="7" customWidth="1"/>
    <col min="6922" max="6922" width="15.54296875" style="7" customWidth="1"/>
    <col min="6923" max="6923" width="14.54296875" style="7" customWidth="1"/>
    <col min="6924" max="6925" width="14" style="7" customWidth="1"/>
    <col min="6926" max="6926" width="14.54296875" style="7" customWidth="1"/>
    <col min="6927" max="6927" width="14.26953125" style="7" customWidth="1"/>
    <col min="6928" max="6928" width="16" style="7" customWidth="1"/>
    <col min="6929" max="7169" width="9" style="7"/>
    <col min="7170" max="7170" width="3.7265625" style="7" customWidth="1"/>
    <col min="7171" max="7171" width="13.26953125" style="7" customWidth="1"/>
    <col min="7172" max="7172" width="45.1796875" style="7" customWidth="1"/>
    <col min="7173" max="7173" width="3.81640625" style="7" customWidth="1"/>
    <col min="7174" max="7174" width="7.1796875" style="7" customWidth="1"/>
    <col min="7175" max="7175" width="9.26953125" style="7" customWidth="1"/>
    <col min="7176" max="7176" width="10.54296875" style="7" customWidth="1"/>
    <col min="7177" max="7177" width="15.453125" style="7" customWidth="1"/>
    <col min="7178" max="7178" width="15.54296875" style="7" customWidth="1"/>
    <col min="7179" max="7179" width="14.54296875" style="7" customWidth="1"/>
    <col min="7180" max="7181" width="14" style="7" customWidth="1"/>
    <col min="7182" max="7182" width="14.54296875" style="7" customWidth="1"/>
    <col min="7183" max="7183" width="14.26953125" style="7" customWidth="1"/>
    <col min="7184" max="7184" width="16" style="7" customWidth="1"/>
    <col min="7185" max="7425" width="9" style="7"/>
    <col min="7426" max="7426" width="3.7265625" style="7" customWidth="1"/>
    <col min="7427" max="7427" width="13.26953125" style="7" customWidth="1"/>
    <col min="7428" max="7428" width="45.1796875" style="7" customWidth="1"/>
    <col min="7429" max="7429" width="3.81640625" style="7" customWidth="1"/>
    <col min="7430" max="7430" width="7.1796875" style="7" customWidth="1"/>
    <col min="7431" max="7431" width="9.26953125" style="7" customWidth="1"/>
    <col min="7432" max="7432" width="10.54296875" style="7" customWidth="1"/>
    <col min="7433" max="7433" width="15.453125" style="7" customWidth="1"/>
    <col min="7434" max="7434" width="15.54296875" style="7" customWidth="1"/>
    <col min="7435" max="7435" width="14.54296875" style="7" customWidth="1"/>
    <col min="7436" max="7437" width="14" style="7" customWidth="1"/>
    <col min="7438" max="7438" width="14.54296875" style="7" customWidth="1"/>
    <col min="7439" max="7439" width="14.26953125" style="7" customWidth="1"/>
    <col min="7440" max="7440" width="16" style="7" customWidth="1"/>
    <col min="7441" max="7681" width="9" style="7"/>
    <col min="7682" max="7682" width="3.7265625" style="7" customWidth="1"/>
    <col min="7683" max="7683" width="13.26953125" style="7" customWidth="1"/>
    <col min="7684" max="7684" width="45.1796875" style="7" customWidth="1"/>
    <col min="7685" max="7685" width="3.81640625" style="7" customWidth="1"/>
    <col min="7686" max="7686" width="7.1796875" style="7" customWidth="1"/>
    <col min="7687" max="7687" width="9.26953125" style="7" customWidth="1"/>
    <col min="7688" max="7688" width="10.54296875" style="7" customWidth="1"/>
    <col min="7689" max="7689" width="15.453125" style="7" customWidth="1"/>
    <col min="7690" max="7690" width="15.54296875" style="7" customWidth="1"/>
    <col min="7691" max="7691" width="14.54296875" style="7" customWidth="1"/>
    <col min="7692" max="7693" width="14" style="7" customWidth="1"/>
    <col min="7694" max="7694" width="14.54296875" style="7" customWidth="1"/>
    <col min="7695" max="7695" width="14.26953125" style="7" customWidth="1"/>
    <col min="7696" max="7696" width="16" style="7" customWidth="1"/>
    <col min="7697" max="7937" width="9" style="7"/>
    <col min="7938" max="7938" width="3.7265625" style="7" customWidth="1"/>
    <col min="7939" max="7939" width="13.26953125" style="7" customWidth="1"/>
    <col min="7940" max="7940" width="45.1796875" style="7" customWidth="1"/>
    <col min="7941" max="7941" width="3.81640625" style="7" customWidth="1"/>
    <col min="7942" max="7942" width="7.1796875" style="7" customWidth="1"/>
    <col min="7943" max="7943" width="9.26953125" style="7" customWidth="1"/>
    <col min="7944" max="7944" width="10.54296875" style="7" customWidth="1"/>
    <col min="7945" max="7945" width="15.453125" style="7" customWidth="1"/>
    <col min="7946" max="7946" width="15.54296875" style="7" customWidth="1"/>
    <col min="7947" max="7947" width="14.54296875" style="7" customWidth="1"/>
    <col min="7948" max="7949" width="14" style="7" customWidth="1"/>
    <col min="7950" max="7950" width="14.54296875" style="7" customWidth="1"/>
    <col min="7951" max="7951" width="14.26953125" style="7" customWidth="1"/>
    <col min="7952" max="7952" width="16" style="7" customWidth="1"/>
    <col min="7953" max="8193" width="9" style="7"/>
    <col min="8194" max="8194" width="3.7265625" style="7" customWidth="1"/>
    <col min="8195" max="8195" width="13.26953125" style="7" customWidth="1"/>
    <col min="8196" max="8196" width="45.1796875" style="7" customWidth="1"/>
    <col min="8197" max="8197" width="3.81640625" style="7" customWidth="1"/>
    <col min="8198" max="8198" width="7.1796875" style="7" customWidth="1"/>
    <col min="8199" max="8199" width="9.26953125" style="7" customWidth="1"/>
    <col min="8200" max="8200" width="10.54296875" style="7" customWidth="1"/>
    <col min="8201" max="8201" width="15.453125" style="7" customWidth="1"/>
    <col min="8202" max="8202" width="15.54296875" style="7" customWidth="1"/>
    <col min="8203" max="8203" width="14.54296875" style="7" customWidth="1"/>
    <col min="8204" max="8205" width="14" style="7" customWidth="1"/>
    <col min="8206" max="8206" width="14.54296875" style="7" customWidth="1"/>
    <col min="8207" max="8207" width="14.26953125" style="7" customWidth="1"/>
    <col min="8208" max="8208" width="16" style="7" customWidth="1"/>
    <col min="8209" max="8449" width="9" style="7"/>
    <col min="8450" max="8450" width="3.7265625" style="7" customWidth="1"/>
    <col min="8451" max="8451" width="13.26953125" style="7" customWidth="1"/>
    <col min="8452" max="8452" width="45.1796875" style="7" customWidth="1"/>
    <col min="8453" max="8453" width="3.81640625" style="7" customWidth="1"/>
    <col min="8454" max="8454" width="7.1796875" style="7" customWidth="1"/>
    <col min="8455" max="8455" width="9.26953125" style="7" customWidth="1"/>
    <col min="8456" max="8456" width="10.54296875" style="7" customWidth="1"/>
    <col min="8457" max="8457" width="15.453125" style="7" customWidth="1"/>
    <col min="8458" max="8458" width="15.54296875" style="7" customWidth="1"/>
    <col min="8459" max="8459" width="14.54296875" style="7" customWidth="1"/>
    <col min="8460" max="8461" width="14" style="7" customWidth="1"/>
    <col min="8462" max="8462" width="14.54296875" style="7" customWidth="1"/>
    <col min="8463" max="8463" width="14.26953125" style="7" customWidth="1"/>
    <col min="8464" max="8464" width="16" style="7" customWidth="1"/>
    <col min="8465" max="8705" width="9" style="7"/>
    <col min="8706" max="8706" width="3.7265625" style="7" customWidth="1"/>
    <col min="8707" max="8707" width="13.26953125" style="7" customWidth="1"/>
    <col min="8708" max="8708" width="45.1796875" style="7" customWidth="1"/>
    <col min="8709" max="8709" width="3.81640625" style="7" customWidth="1"/>
    <col min="8710" max="8710" width="7.1796875" style="7" customWidth="1"/>
    <col min="8711" max="8711" width="9.26953125" style="7" customWidth="1"/>
    <col min="8712" max="8712" width="10.54296875" style="7" customWidth="1"/>
    <col min="8713" max="8713" width="15.453125" style="7" customWidth="1"/>
    <col min="8714" max="8714" width="15.54296875" style="7" customWidth="1"/>
    <col min="8715" max="8715" width="14.54296875" style="7" customWidth="1"/>
    <col min="8716" max="8717" width="14" style="7" customWidth="1"/>
    <col min="8718" max="8718" width="14.54296875" style="7" customWidth="1"/>
    <col min="8719" max="8719" width="14.26953125" style="7" customWidth="1"/>
    <col min="8720" max="8720" width="16" style="7" customWidth="1"/>
    <col min="8721" max="8961" width="9" style="7"/>
    <col min="8962" max="8962" width="3.7265625" style="7" customWidth="1"/>
    <col min="8963" max="8963" width="13.26953125" style="7" customWidth="1"/>
    <col min="8964" max="8964" width="45.1796875" style="7" customWidth="1"/>
    <col min="8965" max="8965" width="3.81640625" style="7" customWidth="1"/>
    <col min="8966" max="8966" width="7.1796875" style="7" customWidth="1"/>
    <col min="8967" max="8967" width="9.26953125" style="7" customWidth="1"/>
    <col min="8968" max="8968" width="10.54296875" style="7" customWidth="1"/>
    <col min="8969" max="8969" width="15.453125" style="7" customWidth="1"/>
    <col min="8970" max="8970" width="15.54296875" style="7" customWidth="1"/>
    <col min="8971" max="8971" width="14.54296875" style="7" customWidth="1"/>
    <col min="8972" max="8973" width="14" style="7" customWidth="1"/>
    <col min="8974" max="8974" width="14.54296875" style="7" customWidth="1"/>
    <col min="8975" max="8975" width="14.26953125" style="7" customWidth="1"/>
    <col min="8976" max="8976" width="16" style="7" customWidth="1"/>
    <col min="8977" max="9217" width="9" style="7"/>
    <col min="9218" max="9218" width="3.7265625" style="7" customWidth="1"/>
    <col min="9219" max="9219" width="13.26953125" style="7" customWidth="1"/>
    <col min="9220" max="9220" width="45.1796875" style="7" customWidth="1"/>
    <col min="9221" max="9221" width="3.81640625" style="7" customWidth="1"/>
    <col min="9222" max="9222" width="7.1796875" style="7" customWidth="1"/>
    <col min="9223" max="9223" width="9.26953125" style="7" customWidth="1"/>
    <col min="9224" max="9224" width="10.54296875" style="7" customWidth="1"/>
    <col min="9225" max="9225" width="15.453125" style="7" customWidth="1"/>
    <col min="9226" max="9226" width="15.54296875" style="7" customWidth="1"/>
    <col min="9227" max="9227" width="14.54296875" style="7" customWidth="1"/>
    <col min="9228" max="9229" width="14" style="7" customWidth="1"/>
    <col min="9230" max="9230" width="14.54296875" style="7" customWidth="1"/>
    <col min="9231" max="9231" width="14.26953125" style="7" customWidth="1"/>
    <col min="9232" max="9232" width="16" style="7" customWidth="1"/>
    <col min="9233" max="9473" width="9" style="7"/>
    <col min="9474" max="9474" width="3.7265625" style="7" customWidth="1"/>
    <col min="9475" max="9475" width="13.26953125" style="7" customWidth="1"/>
    <col min="9476" max="9476" width="45.1796875" style="7" customWidth="1"/>
    <col min="9477" max="9477" width="3.81640625" style="7" customWidth="1"/>
    <col min="9478" max="9478" width="7.1796875" style="7" customWidth="1"/>
    <col min="9479" max="9479" width="9.26953125" style="7" customWidth="1"/>
    <col min="9480" max="9480" width="10.54296875" style="7" customWidth="1"/>
    <col min="9481" max="9481" width="15.453125" style="7" customWidth="1"/>
    <col min="9482" max="9482" width="15.54296875" style="7" customWidth="1"/>
    <col min="9483" max="9483" width="14.54296875" style="7" customWidth="1"/>
    <col min="9484" max="9485" width="14" style="7" customWidth="1"/>
    <col min="9486" max="9486" width="14.54296875" style="7" customWidth="1"/>
    <col min="9487" max="9487" width="14.26953125" style="7" customWidth="1"/>
    <col min="9488" max="9488" width="16" style="7" customWidth="1"/>
    <col min="9489" max="9729" width="9" style="7"/>
    <col min="9730" max="9730" width="3.7265625" style="7" customWidth="1"/>
    <col min="9731" max="9731" width="13.26953125" style="7" customWidth="1"/>
    <col min="9732" max="9732" width="45.1796875" style="7" customWidth="1"/>
    <col min="9733" max="9733" width="3.81640625" style="7" customWidth="1"/>
    <col min="9734" max="9734" width="7.1796875" style="7" customWidth="1"/>
    <col min="9735" max="9735" width="9.26953125" style="7" customWidth="1"/>
    <col min="9736" max="9736" width="10.54296875" style="7" customWidth="1"/>
    <col min="9737" max="9737" width="15.453125" style="7" customWidth="1"/>
    <col min="9738" max="9738" width="15.54296875" style="7" customWidth="1"/>
    <col min="9739" max="9739" width="14.54296875" style="7" customWidth="1"/>
    <col min="9740" max="9741" width="14" style="7" customWidth="1"/>
    <col min="9742" max="9742" width="14.54296875" style="7" customWidth="1"/>
    <col min="9743" max="9743" width="14.26953125" style="7" customWidth="1"/>
    <col min="9744" max="9744" width="16" style="7" customWidth="1"/>
    <col min="9745" max="9985" width="9" style="7"/>
    <col min="9986" max="9986" width="3.7265625" style="7" customWidth="1"/>
    <col min="9987" max="9987" width="13.26953125" style="7" customWidth="1"/>
    <col min="9988" max="9988" width="45.1796875" style="7" customWidth="1"/>
    <col min="9989" max="9989" width="3.81640625" style="7" customWidth="1"/>
    <col min="9990" max="9990" width="7.1796875" style="7" customWidth="1"/>
    <col min="9991" max="9991" width="9.26953125" style="7" customWidth="1"/>
    <col min="9992" max="9992" width="10.54296875" style="7" customWidth="1"/>
    <col min="9993" max="9993" width="15.453125" style="7" customWidth="1"/>
    <col min="9994" max="9994" width="15.54296875" style="7" customWidth="1"/>
    <col min="9995" max="9995" width="14.54296875" style="7" customWidth="1"/>
    <col min="9996" max="9997" width="14" style="7" customWidth="1"/>
    <col min="9998" max="9998" width="14.54296875" style="7" customWidth="1"/>
    <col min="9999" max="9999" width="14.26953125" style="7" customWidth="1"/>
    <col min="10000" max="10000" width="16" style="7" customWidth="1"/>
    <col min="10001" max="10241" width="9" style="7"/>
    <col min="10242" max="10242" width="3.7265625" style="7" customWidth="1"/>
    <col min="10243" max="10243" width="13.26953125" style="7" customWidth="1"/>
    <col min="10244" max="10244" width="45.1796875" style="7" customWidth="1"/>
    <col min="10245" max="10245" width="3.81640625" style="7" customWidth="1"/>
    <col min="10246" max="10246" width="7.1796875" style="7" customWidth="1"/>
    <col min="10247" max="10247" width="9.26953125" style="7" customWidth="1"/>
    <col min="10248" max="10248" width="10.54296875" style="7" customWidth="1"/>
    <col min="10249" max="10249" width="15.453125" style="7" customWidth="1"/>
    <col min="10250" max="10250" width="15.54296875" style="7" customWidth="1"/>
    <col min="10251" max="10251" width="14.54296875" style="7" customWidth="1"/>
    <col min="10252" max="10253" width="14" style="7" customWidth="1"/>
    <col min="10254" max="10254" width="14.54296875" style="7" customWidth="1"/>
    <col min="10255" max="10255" width="14.26953125" style="7" customWidth="1"/>
    <col min="10256" max="10256" width="16" style="7" customWidth="1"/>
    <col min="10257" max="10497" width="9" style="7"/>
    <col min="10498" max="10498" width="3.7265625" style="7" customWidth="1"/>
    <col min="10499" max="10499" width="13.26953125" style="7" customWidth="1"/>
    <col min="10500" max="10500" width="45.1796875" style="7" customWidth="1"/>
    <col min="10501" max="10501" width="3.81640625" style="7" customWidth="1"/>
    <col min="10502" max="10502" width="7.1796875" style="7" customWidth="1"/>
    <col min="10503" max="10503" width="9.26953125" style="7" customWidth="1"/>
    <col min="10504" max="10504" width="10.54296875" style="7" customWidth="1"/>
    <col min="10505" max="10505" width="15.453125" style="7" customWidth="1"/>
    <col min="10506" max="10506" width="15.54296875" style="7" customWidth="1"/>
    <col min="10507" max="10507" width="14.54296875" style="7" customWidth="1"/>
    <col min="10508" max="10509" width="14" style="7" customWidth="1"/>
    <col min="10510" max="10510" width="14.54296875" style="7" customWidth="1"/>
    <col min="10511" max="10511" width="14.26953125" style="7" customWidth="1"/>
    <col min="10512" max="10512" width="16" style="7" customWidth="1"/>
    <col min="10513" max="10753" width="9" style="7"/>
    <col min="10754" max="10754" width="3.7265625" style="7" customWidth="1"/>
    <col min="10755" max="10755" width="13.26953125" style="7" customWidth="1"/>
    <col min="10756" max="10756" width="45.1796875" style="7" customWidth="1"/>
    <col min="10757" max="10757" width="3.81640625" style="7" customWidth="1"/>
    <col min="10758" max="10758" width="7.1796875" style="7" customWidth="1"/>
    <col min="10759" max="10759" width="9.26953125" style="7" customWidth="1"/>
    <col min="10760" max="10760" width="10.54296875" style="7" customWidth="1"/>
    <col min="10761" max="10761" width="15.453125" style="7" customWidth="1"/>
    <col min="10762" max="10762" width="15.54296875" style="7" customWidth="1"/>
    <col min="10763" max="10763" width="14.54296875" style="7" customWidth="1"/>
    <col min="10764" max="10765" width="14" style="7" customWidth="1"/>
    <col min="10766" max="10766" width="14.54296875" style="7" customWidth="1"/>
    <col min="10767" max="10767" width="14.26953125" style="7" customWidth="1"/>
    <col min="10768" max="10768" width="16" style="7" customWidth="1"/>
    <col min="10769" max="11009" width="9" style="7"/>
    <col min="11010" max="11010" width="3.7265625" style="7" customWidth="1"/>
    <col min="11011" max="11011" width="13.26953125" style="7" customWidth="1"/>
    <col min="11012" max="11012" width="45.1796875" style="7" customWidth="1"/>
    <col min="11013" max="11013" width="3.81640625" style="7" customWidth="1"/>
    <col min="11014" max="11014" width="7.1796875" style="7" customWidth="1"/>
    <col min="11015" max="11015" width="9.26953125" style="7" customWidth="1"/>
    <col min="11016" max="11016" width="10.54296875" style="7" customWidth="1"/>
    <col min="11017" max="11017" width="15.453125" style="7" customWidth="1"/>
    <col min="11018" max="11018" width="15.54296875" style="7" customWidth="1"/>
    <col min="11019" max="11019" width="14.54296875" style="7" customWidth="1"/>
    <col min="11020" max="11021" width="14" style="7" customWidth="1"/>
    <col min="11022" max="11022" width="14.54296875" style="7" customWidth="1"/>
    <col min="11023" max="11023" width="14.26953125" style="7" customWidth="1"/>
    <col min="11024" max="11024" width="16" style="7" customWidth="1"/>
    <col min="11025" max="11265" width="9" style="7"/>
    <col min="11266" max="11266" width="3.7265625" style="7" customWidth="1"/>
    <col min="11267" max="11267" width="13.26953125" style="7" customWidth="1"/>
    <col min="11268" max="11268" width="45.1796875" style="7" customWidth="1"/>
    <col min="11269" max="11269" width="3.81640625" style="7" customWidth="1"/>
    <col min="11270" max="11270" width="7.1796875" style="7" customWidth="1"/>
    <col min="11271" max="11271" width="9.26953125" style="7" customWidth="1"/>
    <col min="11272" max="11272" width="10.54296875" style="7" customWidth="1"/>
    <col min="11273" max="11273" width="15.453125" style="7" customWidth="1"/>
    <col min="11274" max="11274" width="15.54296875" style="7" customWidth="1"/>
    <col min="11275" max="11275" width="14.54296875" style="7" customWidth="1"/>
    <col min="11276" max="11277" width="14" style="7" customWidth="1"/>
    <col min="11278" max="11278" width="14.54296875" style="7" customWidth="1"/>
    <col min="11279" max="11279" width="14.26953125" style="7" customWidth="1"/>
    <col min="11280" max="11280" width="16" style="7" customWidth="1"/>
    <col min="11281" max="11521" width="9" style="7"/>
    <col min="11522" max="11522" width="3.7265625" style="7" customWidth="1"/>
    <col min="11523" max="11523" width="13.26953125" style="7" customWidth="1"/>
    <col min="11524" max="11524" width="45.1796875" style="7" customWidth="1"/>
    <col min="11525" max="11525" width="3.81640625" style="7" customWidth="1"/>
    <col min="11526" max="11526" width="7.1796875" style="7" customWidth="1"/>
    <col min="11527" max="11527" width="9.26953125" style="7" customWidth="1"/>
    <col min="11528" max="11528" width="10.54296875" style="7" customWidth="1"/>
    <col min="11529" max="11529" width="15.453125" style="7" customWidth="1"/>
    <col min="11530" max="11530" width="15.54296875" style="7" customWidth="1"/>
    <col min="11531" max="11531" width="14.54296875" style="7" customWidth="1"/>
    <col min="11532" max="11533" width="14" style="7" customWidth="1"/>
    <col min="11534" max="11534" width="14.54296875" style="7" customWidth="1"/>
    <col min="11535" max="11535" width="14.26953125" style="7" customWidth="1"/>
    <col min="11536" max="11536" width="16" style="7" customWidth="1"/>
    <col min="11537" max="11777" width="9" style="7"/>
    <col min="11778" max="11778" width="3.7265625" style="7" customWidth="1"/>
    <col min="11779" max="11779" width="13.26953125" style="7" customWidth="1"/>
    <col min="11780" max="11780" width="45.1796875" style="7" customWidth="1"/>
    <col min="11781" max="11781" width="3.81640625" style="7" customWidth="1"/>
    <col min="11782" max="11782" width="7.1796875" style="7" customWidth="1"/>
    <col min="11783" max="11783" width="9.26953125" style="7" customWidth="1"/>
    <col min="11784" max="11784" width="10.54296875" style="7" customWidth="1"/>
    <col min="11785" max="11785" width="15.453125" style="7" customWidth="1"/>
    <col min="11786" max="11786" width="15.54296875" style="7" customWidth="1"/>
    <col min="11787" max="11787" width="14.54296875" style="7" customWidth="1"/>
    <col min="11788" max="11789" width="14" style="7" customWidth="1"/>
    <col min="11790" max="11790" width="14.54296875" style="7" customWidth="1"/>
    <col min="11791" max="11791" width="14.26953125" style="7" customWidth="1"/>
    <col min="11792" max="11792" width="16" style="7" customWidth="1"/>
    <col min="11793" max="12033" width="9" style="7"/>
    <col min="12034" max="12034" width="3.7265625" style="7" customWidth="1"/>
    <col min="12035" max="12035" width="13.26953125" style="7" customWidth="1"/>
    <col min="12036" max="12036" width="45.1796875" style="7" customWidth="1"/>
    <col min="12037" max="12037" width="3.81640625" style="7" customWidth="1"/>
    <col min="12038" max="12038" width="7.1796875" style="7" customWidth="1"/>
    <col min="12039" max="12039" width="9.26953125" style="7" customWidth="1"/>
    <col min="12040" max="12040" width="10.54296875" style="7" customWidth="1"/>
    <col min="12041" max="12041" width="15.453125" style="7" customWidth="1"/>
    <col min="12042" max="12042" width="15.54296875" style="7" customWidth="1"/>
    <col min="12043" max="12043" width="14.54296875" style="7" customWidth="1"/>
    <col min="12044" max="12045" width="14" style="7" customWidth="1"/>
    <col min="12046" max="12046" width="14.54296875" style="7" customWidth="1"/>
    <col min="12047" max="12047" width="14.26953125" style="7" customWidth="1"/>
    <col min="12048" max="12048" width="16" style="7" customWidth="1"/>
    <col min="12049" max="12289" width="9" style="7"/>
    <col min="12290" max="12290" width="3.7265625" style="7" customWidth="1"/>
    <col min="12291" max="12291" width="13.26953125" style="7" customWidth="1"/>
    <col min="12292" max="12292" width="45.1796875" style="7" customWidth="1"/>
    <col min="12293" max="12293" width="3.81640625" style="7" customWidth="1"/>
    <col min="12294" max="12294" width="7.1796875" style="7" customWidth="1"/>
    <col min="12295" max="12295" width="9.26953125" style="7" customWidth="1"/>
    <col min="12296" max="12296" width="10.54296875" style="7" customWidth="1"/>
    <col min="12297" max="12297" width="15.453125" style="7" customWidth="1"/>
    <col min="12298" max="12298" width="15.54296875" style="7" customWidth="1"/>
    <col min="12299" max="12299" width="14.54296875" style="7" customWidth="1"/>
    <col min="12300" max="12301" width="14" style="7" customWidth="1"/>
    <col min="12302" max="12302" width="14.54296875" style="7" customWidth="1"/>
    <col min="12303" max="12303" width="14.26953125" style="7" customWidth="1"/>
    <col min="12304" max="12304" width="16" style="7" customWidth="1"/>
    <col min="12305" max="12545" width="9" style="7"/>
    <col min="12546" max="12546" width="3.7265625" style="7" customWidth="1"/>
    <col min="12547" max="12547" width="13.26953125" style="7" customWidth="1"/>
    <col min="12548" max="12548" width="45.1796875" style="7" customWidth="1"/>
    <col min="12549" max="12549" width="3.81640625" style="7" customWidth="1"/>
    <col min="12550" max="12550" width="7.1796875" style="7" customWidth="1"/>
    <col min="12551" max="12551" width="9.26953125" style="7" customWidth="1"/>
    <col min="12552" max="12552" width="10.54296875" style="7" customWidth="1"/>
    <col min="12553" max="12553" width="15.453125" style="7" customWidth="1"/>
    <col min="12554" max="12554" width="15.54296875" style="7" customWidth="1"/>
    <col min="12555" max="12555" width="14.54296875" style="7" customWidth="1"/>
    <col min="12556" max="12557" width="14" style="7" customWidth="1"/>
    <col min="12558" max="12558" width="14.54296875" style="7" customWidth="1"/>
    <col min="12559" max="12559" width="14.26953125" style="7" customWidth="1"/>
    <col min="12560" max="12560" width="16" style="7" customWidth="1"/>
    <col min="12561" max="12801" width="9" style="7"/>
    <col min="12802" max="12802" width="3.7265625" style="7" customWidth="1"/>
    <col min="12803" max="12803" width="13.26953125" style="7" customWidth="1"/>
    <col min="12804" max="12804" width="45.1796875" style="7" customWidth="1"/>
    <col min="12805" max="12805" width="3.81640625" style="7" customWidth="1"/>
    <col min="12806" max="12806" width="7.1796875" style="7" customWidth="1"/>
    <col min="12807" max="12807" width="9.26953125" style="7" customWidth="1"/>
    <col min="12808" max="12808" width="10.54296875" style="7" customWidth="1"/>
    <col min="12809" max="12809" width="15.453125" style="7" customWidth="1"/>
    <col min="12810" max="12810" width="15.54296875" style="7" customWidth="1"/>
    <col min="12811" max="12811" width="14.54296875" style="7" customWidth="1"/>
    <col min="12812" max="12813" width="14" style="7" customWidth="1"/>
    <col min="12814" max="12814" width="14.54296875" style="7" customWidth="1"/>
    <col min="12815" max="12815" width="14.26953125" style="7" customWidth="1"/>
    <col min="12816" max="12816" width="16" style="7" customWidth="1"/>
    <col min="12817" max="13057" width="9" style="7"/>
    <col min="13058" max="13058" width="3.7265625" style="7" customWidth="1"/>
    <col min="13059" max="13059" width="13.26953125" style="7" customWidth="1"/>
    <col min="13060" max="13060" width="45.1796875" style="7" customWidth="1"/>
    <col min="13061" max="13061" width="3.81640625" style="7" customWidth="1"/>
    <col min="13062" max="13062" width="7.1796875" style="7" customWidth="1"/>
    <col min="13063" max="13063" width="9.26953125" style="7" customWidth="1"/>
    <col min="13064" max="13064" width="10.54296875" style="7" customWidth="1"/>
    <col min="13065" max="13065" width="15.453125" style="7" customWidth="1"/>
    <col min="13066" max="13066" width="15.54296875" style="7" customWidth="1"/>
    <col min="13067" max="13067" width="14.54296875" style="7" customWidth="1"/>
    <col min="13068" max="13069" width="14" style="7" customWidth="1"/>
    <col min="13070" max="13070" width="14.54296875" style="7" customWidth="1"/>
    <col min="13071" max="13071" width="14.26953125" style="7" customWidth="1"/>
    <col min="13072" max="13072" width="16" style="7" customWidth="1"/>
    <col min="13073" max="13313" width="9" style="7"/>
    <col min="13314" max="13314" width="3.7265625" style="7" customWidth="1"/>
    <col min="13315" max="13315" width="13.26953125" style="7" customWidth="1"/>
    <col min="13316" max="13316" width="45.1796875" style="7" customWidth="1"/>
    <col min="13317" max="13317" width="3.81640625" style="7" customWidth="1"/>
    <col min="13318" max="13318" width="7.1796875" style="7" customWidth="1"/>
    <col min="13319" max="13319" width="9.26953125" style="7" customWidth="1"/>
    <col min="13320" max="13320" width="10.54296875" style="7" customWidth="1"/>
    <col min="13321" max="13321" width="15.453125" style="7" customWidth="1"/>
    <col min="13322" max="13322" width="15.54296875" style="7" customWidth="1"/>
    <col min="13323" max="13323" width="14.54296875" style="7" customWidth="1"/>
    <col min="13324" max="13325" width="14" style="7" customWidth="1"/>
    <col min="13326" max="13326" width="14.54296875" style="7" customWidth="1"/>
    <col min="13327" max="13327" width="14.26953125" style="7" customWidth="1"/>
    <col min="13328" max="13328" width="16" style="7" customWidth="1"/>
    <col min="13329" max="13569" width="9" style="7"/>
    <col min="13570" max="13570" width="3.7265625" style="7" customWidth="1"/>
    <col min="13571" max="13571" width="13.26953125" style="7" customWidth="1"/>
    <col min="13572" max="13572" width="45.1796875" style="7" customWidth="1"/>
    <col min="13573" max="13573" width="3.81640625" style="7" customWidth="1"/>
    <col min="13574" max="13574" width="7.1796875" style="7" customWidth="1"/>
    <col min="13575" max="13575" width="9.26953125" style="7" customWidth="1"/>
    <col min="13576" max="13576" width="10.54296875" style="7" customWidth="1"/>
    <col min="13577" max="13577" width="15.453125" style="7" customWidth="1"/>
    <col min="13578" max="13578" width="15.54296875" style="7" customWidth="1"/>
    <col min="13579" max="13579" width="14.54296875" style="7" customWidth="1"/>
    <col min="13580" max="13581" width="14" style="7" customWidth="1"/>
    <col min="13582" max="13582" width="14.54296875" style="7" customWidth="1"/>
    <col min="13583" max="13583" width="14.26953125" style="7" customWidth="1"/>
    <col min="13584" max="13584" width="16" style="7" customWidth="1"/>
    <col min="13585" max="13825" width="9" style="7"/>
    <col min="13826" max="13826" width="3.7265625" style="7" customWidth="1"/>
    <col min="13827" max="13827" width="13.26953125" style="7" customWidth="1"/>
    <col min="13828" max="13828" width="45.1796875" style="7" customWidth="1"/>
    <col min="13829" max="13829" width="3.81640625" style="7" customWidth="1"/>
    <col min="13830" max="13830" width="7.1796875" style="7" customWidth="1"/>
    <col min="13831" max="13831" width="9.26953125" style="7" customWidth="1"/>
    <col min="13832" max="13832" width="10.54296875" style="7" customWidth="1"/>
    <col min="13833" max="13833" width="15.453125" style="7" customWidth="1"/>
    <col min="13834" max="13834" width="15.54296875" style="7" customWidth="1"/>
    <col min="13835" max="13835" width="14.54296875" style="7" customWidth="1"/>
    <col min="13836" max="13837" width="14" style="7" customWidth="1"/>
    <col min="13838" max="13838" width="14.54296875" style="7" customWidth="1"/>
    <col min="13839" max="13839" width="14.26953125" style="7" customWidth="1"/>
    <col min="13840" max="13840" width="16" style="7" customWidth="1"/>
    <col min="13841" max="14081" width="9" style="7"/>
    <col min="14082" max="14082" width="3.7265625" style="7" customWidth="1"/>
    <col min="14083" max="14083" width="13.26953125" style="7" customWidth="1"/>
    <col min="14084" max="14084" width="45.1796875" style="7" customWidth="1"/>
    <col min="14085" max="14085" width="3.81640625" style="7" customWidth="1"/>
    <col min="14086" max="14086" width="7.1796875" style="7" customWidth="1"/>
    <col min="14087" max="14087" width="9.26953125" style="7" customWidth="1"/>
    <col min="14088" max="14088" width="10.54296875" style="7" customWidth="1"/>
    <col min="14089" max="14089" width="15.453125" style="7" customWidth="1"/>
    <col min="14090" max="14090" width="15.54296875" style="7" customWidth="1"/>
    <col min="14091" max="14091" width="14.54296875" style="7" customWidth="1"/>
    <col min="14092" max="14093" width="14" style="7" customWidth="1"/>
    <col min="14094" max="14094" width="14.54296875" style="7" customWidth="1"/>
    <col min="14095" max="14095" width="14.26953125" style="7" customWidth="1"/>
    <col min="14096" max="14096" width="16" style="7" customWidth="1"/>
    <col min="14097" max="14337" width="9" style="7"/>
    <col min="14338" max="14338" width="3.7265625" style="7" customWidth="1"/>
    <col min="14339" max="14339" width="13.26953125" style="7" customWidth="1"/>
    <col min="14340" max="14340" width="45.1796875" style="7" customWidth="1"/>
    <col min="14341" max="14341" width="3.81640625" style="7" customWidth="1"/>
    <col min="14342" max="14342" width="7.1796875" style="7" customWidth="1"/>
    <col min="14343" max="14343" width="9.26953125" style="7" customWidth="1"/>
    <col min="14344" max="14344" width="10.54296875" style="7" customWidth="1"/>
    <col min="14345" max="14345" width="15.453125" style="7" customWidth="1"/>
    <col min="14346" max="14346" width="15.54296875" style="7" customWidth="1"/>
    <col min="14347" max="14347" width="14.54296875" style="7" customWidth="1"/>
    <col min="14348" max="14349" width="14" style="7" customWidth="1"/>
    <col min="14350" max="14350" width="14.54296875" style="7" customWidth="1"/>
    <col min="14351" max="14351" width="14.26953125" style="7" customWidth="1"/>
    <col min="14352" max="14352" width="16" style="7" customWidth="1"/>
    <col min="14353" max="14593" width="9" style="7"/>
    <col min="14594" max="14594" width="3.7265625" style="7" customWidth="1"/>
    <col min="14595" max="14595" width="13.26953125" style="7" customWidth="1"/>
    <col min="14596" max="14596" width="45.1796875" style="7" customWidth="1"/>
    <col min="14597" max="14597" width="3.81640625" style="7" customWidth="1"/>
    <col min="14598" max="14598" width="7.1796875" style="7" customWidth="1"/>
    <col min="14599" max="14599" width="9.26953125" style="7" customWidth="1"/>
    <col min="14600" max="14600" width="10.54296875" style="7" customWidth="1"/>
    <col min="14601" max="14601" width="15.453125" style="7" customWidth="1"/>
    <col min="14602" max="14602" width="15.54296875" style="7" customWidth="1"/>
    <col min="14603" max="14603" width="14.54296875" style="7" customWidth="1"/>
    <col min="14604" max="14605" width="14" style="7" customWidth="1"/>
    <col min="14606" max="14606" width="14.54296875" style="7" customWidth="1"/>
    <col min="14607" max="14607" width="14.26953125" style="7" customWidth="1"/>
    <col min="14608" max="14608" width="16" style="7" customWidth="1"/>
    <col min="14609" max="14849" width="9" style="7"/>
    <col min="14850" max="14850" width="3.7265625" style="7" customWidth="1"/>
    <col min="14851" max="14851" width="13.26953125" style="7" customWidth="1"/>
    <col min="14852" max="14852" width="45.1796875" style="7" customWidth="1"/>
    <col min="14853" max="14853" width="3.81640625" style="7" customWidth="1"/>
    <col min="14854" max="14854" width="7.1796875" style="7" customWidth="1"/>
    <col min="14855" max="14855" width="9.26953125" style="7" customWidth="1"/>
    <col min="14856" max="14856" width="10.54296875" style="7" customWidth="1"/>
    <col min="14857" max="14857" width="15.453125" style="7" customWidth="1"/>
    <col min="14858" max="14858" width="15.54296875" style="7" customWidth="1"/>
    <col min="14859" max="14859" width="14.54296875" style="7" customWidth="1"/>
    <col min="14860" max="14861" width="14" style="7" customWidth="1"/>
    <col min="14862" max="14862" width="14.54296875" style="7" customWidth="1"/>
    <col min="14863" max="14863" width="14.26953125" style="7" customWidth="1"/>
    <col min="14864" max="14864" width="16" style="7" customWidth="1"/>
    <col min="14865" max="15105" width="9" style="7"/>
    <col min="15106" max="15106" width="3.7265625" style="7" customWidth="1"/>
    <col min="15107" max="15107" width="13.26953125" style="7" customWidth="1"/>
    <col min="15108" max="15108" width="45.1796875" style="7" customWidth="1"/>
    <col min="15109" max="15109" width="3.81640625" style="7" customWidth="1"/>
    <col min="15110" max="15110" width="7.1796875" style="7" customWidth="1"/>
    <col min="15111" max="15111" width="9.26953125" style="7" customWidth="1"/>
    <col min="15112" max="15112" width="10.54296875" style="7" customWidth="1"/>
    <col min="15113" max="15113" width="15.453125" style="7" customWidth="1"/>
    <col min="15114" max="15114" width="15.54296875" style="7" customWidth="1"/>
    <col min="15115" max="15115" width="14.54296875" style="7" customWidth="1"/>
    <col min="15116" max="15117" width="14" style="7" customWidth="1"/>
    <col min="15118" max="15118" width="14.54296875" style="7" customWidth="1"/>
    <col min="15119" max="15119" width="14.26953125" style="7" customWidth="1"/>
    <col min="15120" max="15120" width="16" style="7" customWidth="1"/>
    <col min="15121" max="15361" width="9" style="7"/>
    <col min="15362" max="15362" width="3.7265625" style="7" customWidth="1"/>
    <col min="15363" max="15363" width="13.26953125" style="7" customWidth="1"/>
    <col min="15364" max="15364" width="45.1796875" style="7" customWidth="1"/>
    <col min="15365" max="15365" width="3.81640625" style="7" customWidth="1"/>
    <col min="15366" max="15366" width="7.1796875" style="7" customWidth="1"/>
    <col min="15367" max="15367" width="9.26953125" style="7" customWidth="1"/>
    <col min="15368" max="15368" width="10.54296875" style="7" customWidth="1"/>
    <col min="15369" max="15369" width="15.453125" style="7" customWidth="1"/>
    <col min="15370" max="15370" width="15.54296875" style="7" customWidth="1"/>
    <col min="15371" max="15371" width="14.54296875" style="7" customWidth="1"/>
    <col min="15372" max="15373" width="14" style="7" customWidth="1"/>
    <col min="15374" max="15374" width="14.54296875" style="7" customWidth="1"/>
    <col min="15375" max="15375" width="14.26953125" style="7" customWidth="1"/>
    <col min="15376" max="15376" width="16" style="7" customWidth="1"/>
    <col min="15377" max="15617" width="9" style="7"/>
    <col min="15618" max="15618" width="3.7265625" style="7" customWidth="1"/>
    <col min="15619" max="15619" width="13.26953125" style="7" customWidth="1"/>
    <col min="15620" max="15620" width="45.1796875" style="7" customWidth="1"/>
    <col min="15621" max="15621" width="3.81640625" style="7" customWidth="1"/>
    <col min="15622" max="15622" width="7.1796875" style="7" customWidth="1"/>
    <col min="15623" max="15623" width="9.26953125" style="7" customWidth="1"/>
    <col min="15624" max="15624" width="10.54296875" style="7" customWidth="1"/>
    <col min="15625" max="15625" width="15.453125" style="7" customWidth="1"/>
    <col min="15626" max="15626" width="15.54296875" style="7" customWidth="1"/>
    <col min="15627" max="15627" width="14.54296875" style="7" customWidth="1"/>
    <col min="15628" max="15629" width="14" style="7" customWidth="1"/>
    <col min="15630" max="15630" width="14.54296875" style="7" customWidth="1"/>
    <col min="15631" max="15631" width="14.26953125" style="7" customWidth="1"/>
    <col min="15632" max="15632" width="16" style="7" customWidth="1"/>
    <col min="15633" max="15873" width="9" style="7"/>
    <col min="15874" max="15874" width="3.7265625" style="7" customWidth="1"/>
    <col min="15875" max="15875" width="13.26953125" style="7" customWidth="1"/>
    <col min="15876" max="15876" width="45.1796875" style="7" customWidth="1"/>
    <col min="15877" max="15877" width="3.81640625" style="7" customWidth="1"/>
    <col min="15878" max="15878" width="7.1796875" style="7" customWidth="1"/>
    <col min="15879" max="15879" width="9.26953125" style="7" customWidth="1"/>
    <col min="15880" max="15880" width="10.54296875" style="7" customWidth="1"/>
    <col min="15881" max="15881" width="15.453125" style="7" customWidth="1"/>
    <col min="15882" max="15882" width="15.54296875" style="7" customWidth="1"/>
    <col min="15883" max="15883" width="14.54296875" style="7" customWidth="1"/>
    <col min="15884" max="15885" width="14" style="7" customWidth="1"/>
    <col min="15886" max="15886" width="14.54296875" style="7" customWidth="1"/>
    <col min="15887" max="15887" width="14.26953125" style="7" customWidth="1"/>
    <col min="15888" max="15888" width="16" style="7" customWidth="1"/>
    <col min="15889" max="16129" width="9" style="7"/>
    <col min="16130" max="16130" width="3.7265625" style="7" customWidth="1"/>
    <col min="16131" max="16131" width="13.26953125" style="7" customWidth="1"/>
    <col min="16132" max="16132" width="45.1796875" style="7" customWidth="1"/>
    <col min="16133" max="16133" width="3.81640625" style="7" customWidth="1"/>
    <col min="16134" max="16134" width="7.1796875" style="7" customWidth="1"/>
    <col min="16135" max="16135" width="9.26953125" style="7" customWidth="1"/>
    <col min="16136" max="16136" width="10.54296875" style="7" customWidth="1"/>
    <col min="16137" max="16137" width="15.453125" style="7" customWidth="1"/>
    <col min="16138" max="16138" width="15.54296875" style="7" customWidth="1"/>
    <col min="16139" max="16139" width="14.54296875" style="7" customWidth="1"/>
    <col min="16140" max="16141" width="14" style="7" customWidth="1"/>
    <col min="16142" max="16142" width="14.54296875" style="7" customWidth="1"/>
    <col min="16143" max="16143" width="14.26953125" style="7" customWidth="1"/>
    <col min="16144" max="16144" width="16" style="7" customWidth="1"/>
    <col min="16145" max="16384" width="9" style="7"/>
  </cols>
  <sheetData>
    <row r="1" spans="1:30" ht="18" x14ac:dyDescent="0.35">
      <c r="A1" s="199" t="s">
        <v>0</v>
      </c>
      <c r="B1" s="199"/>
      <c r="C1" s="200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R1" s="23"/>
      <c r="S1" s="23"/>
    </row>
    <row r="2" spans="1:30" x14ac:dyDescent="0.25">
      <c r="A2" s="24" t="s">
        <v>1</v>
      </c>
      <c r="B2" s="25"/>
      <c r="C2" s="7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R2" s="25"/>
      <c r="S2" s="25"/>
    </row>
    <row r="3" spans="1:30" x14ac:dyDescent="0.25">
      <c r="A3" s="24" t="s">
        <v>4311</v>
      </c>
      <c r="B3" s="25"/>
      <c r="C3" s="7"/>
      <c r="D3" s="25"/>
      <c r="E3" s="25"/>
      <c r="F3" s="25"/>
      <c r="G3" s="25"/>
      <c r="H3" s="25"/>
      <c r="I3" s="25"/>
      <c r="J3" s="201"/>
      <c r="K3" s="202"/>
      <c r="L3" s="26"/>
      <c r="M3" s="25"/>
      <c r="N3" s="25"/>
      <c r="O3" s="25"/>
      <c r="P3" s="25"/>
      <c r="R3" s="25"/>
      <c r="S3" s="25"/>
    </row>
    <row r="4" spans="1:30" x14ac:dyDescent="0.25">
      <c r="A4" s="24" t="s">
        <v>4363</v>
      </c>
      <c r="B4" s="25"/>
      <c r="C4" s="7"/>
      <c r="D4" s="25"/>
      <c r="E4" s="25"/>
      <c r="F4" s="25"/>
      <c r="G4" s="25"/>
      <c r="H4" s="25"/>
      <c r="I4" s="25"/>
      <c r="J4" s="201"/>
      <c r="K4" s="202"/>
      <c r="L4" s="26"/>
      <c r="M4" s="25"/>
      <c r="N4" s="25"/>
      <c r="O4" s="25"/>
      <c r="P4" s="25"/>
      <c r="R4" s="25"/>
      <c r="S4" s="25"/>
    </row>
    <row r="5" spans="1:30" x14ac:dyDescent="0.35">
      <c r="A5" s="27"/>
      <c r="B5" s="28"/>
      <c r="C5" s="7"/>
      <c r="D5" s="29"/>
      <c r="E5" s="30"/>
      <c r="F5" s="30"/>
      <c r="G5" s="31"/>
      <c r="H5" s="31"/>
      <c r="I5" s="31"/>
      <c r="J5" s="203"/>
      <c r="K5" s="204"/>
      <c r="L5" s="31"/>
      <c r="M5" s="31"/>
      <c r="N5" s="31"/>
      <c r="O5" s="31"/>
      <c r="P5" s="31"/>
      <c r="R5" s="31"/>
      <c r="S5" s="31"/>
    </row>
    <row r="6" spans="1:30" x14ac:dyDescent="0.25">
      <c r="A6" s="32" t="s">
        <v>4</v>
      </c>
      <c r="B6" s="25"/>
      <c r="C6" s="7"/>
      <c r="D6" s="33"/>
      <c r="E6" s="34"/>
      <c r="F6" s="34"/>
      <c r="G6" s="35"/>
      <c r="H6" s="35"/>
      <c r="I6" s="35"/>
      <c r="J6" s="197"/>
      <c r="K6" s="198"/>
      <c r="L6" s="35"/>
      <c r="M6" s="35"/>
      <c r="N6" s="35"/>
      <c r="O6" s="35"/>
      <c r="P6" s="35"/>
      <c r="R6" s="35"/>
      <c r="S6" s="35"/>
    </row>
    <row r="7" spans="1:30" x14ac:dyDescent="0.25">
      <c r="A7" s="32" t="s">
        <v>5</v>
      </c>
      <c r="B7" s="25"/>
      <c r="C7" s="7"/>
      <c r="D7" s="33"/>
      <c r="E7" s="34"/>
      <c r="F7" s="34"/>
      <c r="G7" s="35"/>
      <c r="H7" s="35"/>
      <c r="I7" s="35"/>
      <c r="J7" s="197"/>
      <c r="K7" s="198"/>
      <c r="L7" s="35"/>
      <c r="M7" s="35"/>
      <c r="N7" s="32" t="s">
        <v>6</v>
      </c>
      <c r="O7" s="35"/>
      <c r="P7" s="35"/>
      <c r="R7" s="35"/>
      <c r="S7" s="35"/>
    </row>
    <row r="8" spans="1:30" s="38" customFormat="1" ht="13" x14ac:dyDescent="0.3">
      <c r="A8" s="36" t="s">
        <v>7</v>
      </c>
      <c r="B8" s="37"/>
      <c r="D8" s="39"/>
      <c r="E8" s="40"/>
      <c r="F8" s="41"/>
      <c r="G8" s="42"/>
      <c r="H8" s="191" t="s">
        <v>4585</v>
      </c>
      <c r="I8" s="192"/>
      <c r="J8" s="192"/>
      <c r="K8" s="192"/>
      <c r="L8" s="192"/>
      <c r="M8" s="192"/>
      <c r="N8" s="192"/>
      <c r="O8" s="192"/>
      <c r="P8" s="192"/>
      <c r="Q8" s="192"/>
      <c r="R8" s="193"/>
      <c r="S8" s="42"/>
      <c r="T8" s="43"/>
      <c r="U8" s="43"/>
      <c r="V8" s="43"/>
      <c r="W8" s="43"/>
      <c r="X8" s="43"/>
      <c r="Y8" s="194" t="s">
        <v>4584</v>
      </c>
      <c r="Z8" s="195"/>
      <c r="AA8" s="195"/>
      <c r="AB8" s="196"/>
      <c r="AC8" s="44"/>
    </row>
    <row r="9" spans="1:30" s="38" customFormat="1" ht="13" x14ac:dyDescent="0.3">
      <c r="F9" s="45" t="s">
        <v>4560</v>
      </c>
      <c r="G9" s="45" t="s">
        <v>4561</v>
      </c>
      <c r="H9" s="45" t="s">
        <v>4562</v>
      </c>
      <c r="I9" s="45"/>
      <c r="J9" s="45"/>
      <c r="K9" s="45"/>
      <c r="L9" s="45"/>
      <c r="M9" s="45"/>
      <c r="N9" s="45"/>
      <c r="O9" s="45"/>
      <c r="P9" s="45"/>
      <c r="Q9" s="45"/>
      <c r="R9" s="45" t="s">
        <v>4566</v>
      </c>
      <c r="S9" s="45"/>
      <c r="T9" s="45" t="s">
        <v>4568</v>
      </c>
      <c r="U9" s="45" t="s">
        <v>4569</v>
      </c>
      <c r="V9" s="45" t="s">
        <v>4570</v>
      </c>
      <c r="W9" s="45" t="s">
        <v>4571</v>
      </c>
      <c r="X9" s="45" t="s">
        <v>4572</v>
      </c>
      <c r="Y9" s="45" t="s">
        <v>4573</v>
      </c>
      <c r="Z9" s="45" t="s">
        <v>4574</v>
      </c>
      <c r="AA9" s="45" t="s">
        <v>4575</v>
      </c>
      <c r="AB9" s="45" t="s">
        <v>95</v>
      </c>
      <c r="AC9" s="45" t="s">
        <v>4576</v>
      </c>
    </row>
    <row r="10" spans="1:30" s="38" customFormat="1" ht="65.5" thickBot="1" x14ac:dyDescent="0.4">
      <c r="A10" s="46" t="s">
        <v>4588</v>
      </c>
      <c r="B10" s="46" t="s">
        <v>4587</v>
      </c>
      <c r="C10" s="46" t="s">
        <v>4586</v>
      </c>
      <c r="D10" s="46" t="s">
        <v>8</v>
      </c>
      <c r="E10" s="46" t="s">
        <v>9</v>
      </c>
      <c r="F10" s="47" t="s">
        <v>4563</v>
      </c>
      <c r="G10" s="48" t="s">
        <v>4564</v>
      </c>
      <c r="H10" s="49" t="s">
        <v>4565</v>
      </c>
      <c r="I10" s="46" t="s">
        <v>10</v>
      </c>
      <c r="J10" s="46" t="s">
        <v>11</v>
      </c>
      <c r="K10" s="46" t="s">
        <v>12</v>
      </c>
      <c r="L10" s="46" t="s">
        <v>13</v>
      </c>
      <c r="M10" s="46" t="s">
        <v>14</v>
      </c>
      <c r="N10" s="46" t="s">
        <v>15</v>
      </c>
      <c r="O10" s="46" t="s">
        <v>16</v>
      </c>
      <c r="P10" s="46" t="s">
        <v>17</v>
      </c>
      <c r="R10" s="50" t="s">
        <v>4567</v>
      </c>
      <c r="S10" s="46" t="s">
        <v>11</v>
      </c>
      <c r="T10" s="49" t="s">
        <v>4577</v>
      </c>
      <c r="U10" s="49" t="s">
        <v>4578</v>
      </c>
      <c r="V10" s="49" t="s">
        <v>4579</v>
      </c>
      <c r="W10" s="49" t="s">
        <v>4580</v>
      </c>
      <c r="X10" s="49" t="s">
        <v>4581</v>
      </c>
      <c r="Y10" s="49">
        <v>2018</v>
      </c>
      <c r="Z10" s="49">
        <v>2019</v>
      </c>
      <c r="AA10" s="49">
        <v>2020</v>
      </c>
      <c r="AB10" s="49" t="s">
        <v>4582</v>
      </c>
      <c r="AC10" s="51" t="s">
        <v>4583</v>
      </c>
    </row>
    <row r="11" spans="1:30" ht="15" thickBot="1" x14ac:dyDescent="0.4">
      <c r="A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R11" s="7"/>
      <c r="S11" s="7"/>
    </row>
    <row r="12" spans="1:30" ht="15" thickBot="1" x14ac:dyDescent="0.35">
      <c r="A12" s="53"/>
      <c r="B12" s="54" t="s">
        <v>33</v>
      </c>
      <c r="C12" s="55" t="s">
        <v>34</v>
      </c>
      <c r="D12" s="55"/>
      <c r="E12" s="56"/>
      <c r="F12" s="56"/>
      <c r="G12" s="57"/>
      <c r="H12" s="57"/>
      <c r="I12" s="57">
        <v>14312.88</v>
      </c>
      <c r="J12" s="57">
        <v>1940.0195759999999</v>
      </c>
      <c r="K12" s="57">
        <v>4186.1915607999999</v>
      </c>
      <c r="L12" s="57">
        <v>1378.35209104</v>
      </c>
      <c r="M12" s="57">
        <v>52.05</v>
      </c>
      <c r="N12" s="57">
        <v>1414.9327475504001</v>
      </c>
      <c r="O12" s="57">
        <v>3066.8628437645302</v>
      </c>
      <c r="P12" s="57">
        <v>1519.4574140416901</v>
      </c>
      <c r="R12" s="57"/>
      <c r="S12" s="57">
        <v>2459.188928</v>
      </c>
      <c r="X12" s="52">
        <f>SUBTOTAL(9,X13:X47)</f>
        <v>469.40394745088554</v>
      </c>
    </row>
    <row r="13" spans="1:30" ht="15" thickBot="1" x14ac:dyDescent="0.35">
      <c r="A13" s="58"/>
      <c r="B13" s="59" t="s">
        <v>18</v>
      </c>
      <c r="C13" s="60" t="s">
        <v>35</v>
      </c>
      <c r="D13" s="60"/>
      <c r="E13" s="61"/>
      <c r="F13" s="61"/>
      <c r="G13" s="62"/>
      <c r="H13" s="62"/>
      <c r="I13" s="62">
        <v>11702.27</v>
      </c>
      <c r="J13" s="62">
        <v>837.55557599999997</v>
      </c>
      <c r="K13" s="62">
        <v>3825.5243799999998</v>
      </c>
      <c r="L13" s="62">
        <v>1047.7275400000001</v>
      </c>
      <c r="M13" s="62">
        <v>52.05</v>
      </c>
      <c r="N13" s="62">
        <v>1293.02724044</v>
      </c>
      <c r="O13" s="62">
        <v>2586.5596175628002</v>
      </c>
      <c r="P13" s="62">
        <v>1334.24574892039</v>
      </c>
      <c r="R13" s="62"/>
      <c r="S13" s="62">
        <v>1191.988928</v>
      </c>
    </row>
    <row r="14" spans="1:30" ht="15" thickBot="1" x14ac:dyDescent="0.25">
      <c r="A14" s="8">
        <v>1</v>
      </c>
      <c r="B14" s="9" t="s">
        <v>2026</v>
      </c>
      <c r="C14" s="10" t="s">
        <v>2027</v>
      </c>
      <c r="D14" s="10" t="s">
        <v>2024</v>
      </c>
      <c r="E14" s="11">
        <v>0</v>
      </c>
      <c r="F14" s="11">
        <v>10</v>
      </c>
      <c r="G14" s="12">
        <v>427.72</v>
      </c>
      <c r="H14" s="12">
        <v>219.62</v>
      </c>
      <c r="I14" s="12">
        <v>2196.1999999999998</v>
      </c>
      <c r="J14" s="12">
        <v>369.05470000000003</v>
      </c>
      <c r="K14" s="12">
        <v>662.09100000000001</v>
      </c>
      <c r="L14" s="12">
        <v>0</v>
      </c>
      <c r="M14" s="12">
        <v>0</v>
      </c>
      <c r="N14" s="12">
        <v>223.78675799999999</v>
      </c>
      <c r="O14" s="12">
        <v>432.85477046</v>
      </c>
      <c r="P14" s="13">
        <v>224.3825539844</v>
      </c>
      <c r="R14" s="12">
        <v>248.6</v>
      </c>
      <c r="S14" s="12">
        <v>410.61212</v>
      </c>
      <c r="T14" s="15"/>
      <c r="U14" s="15"/>
      <c r="V14" s="16"/>
      <c r="W14" s="16"/>
      <c r="X14" s="16"/>
      <c r="Y14" s="15"/>
      <c r="Z14" s="15"/>
      <c r="AA14" s="15"/>
      <c r="AB14" s="15"/>
      <c r="AD14" s="21"/>
    </row>
    <row r="15" spans="1:30" ht="15" thickBot="1" x14ac:dyDescent="0.25">
      <c r="A15" s="63"/>
      <c r="B15" s="64" t="s">
        <v>2028</v>
      </c>
      <c r="C15" s="65" t="s">
        <v>2029</v>
      </c>
      <c r="D15" s="65" t="s">
        <v>95</v>
      </c>
      <c r="E15" s="66">
        <v>0.62026000000000003</v>
      </c>
      <c r="F15" s="66">
        <v>6.2026000000000003</v>
      </c>
      <c r="G15" s="1">
        <v>59.5</v>
      </c>
      <c r="H15" s="1">
        <v>59.5</v>
      </c>
      <c r="I15" s="1">
        <v>369.05470000000003</v>
      </c>
      <c r="J15" s="1">
        <v>369.05470000000003</v>
      </c>
      <c r="K15" s="1"/>
      <c r="L15" s="1"/>
      <c r="M15" s="1"/>
      <c r="N15" s="1"/>
      <c r="O15" s="1"/>
      <c r="P15" s="1"/>
      <c r="R15" s="1">
        <v>66.2</v>
      </c>
      <c r="S15" s="1">
        <v>410.61212</v>
      </c>
      <c r="T15" s="15">
        <f t="shared" ref="T15:T40" si="0">R15/H15</f>
        <v>1.1126050420168068</v>
      </c>
      <c r="U15" s="15">
        <f t="shared" ref="U15:U40" si="1">T15-AB15</f>
        <v>1.0869530304779735</v>
      </c>
      <c r="V15" s="16">
        <f t="shared" ref="V15:V40" si="2">G15*U15</f>
        <v>64.673705313439427</v>
      </c>
      <c r="W15" s="16">
        <f t="shared" ref="W15:W40" si="3">V15-G15</f>
        <v>5.1737053134394273</v>
      </c>
      <c r="X15" s="16">
        <f t="shared" ref="X15:X40" si="4">F15*W15</f>
        <v>32.090424577139395</v>
      </c>
      <c r="Y15" s="15">
        <f t="shared" ref="Y15:Y30" si="5">104.584835545197%-100%</f>
        <v>4.5848355451969969E-2</v>
      </c>
      <c r="Z15" s="15">
        <f t="shared" ref="Z15:Z30" si="6">101.199262415129%-100%</f>
        <v>1.1992624151289988E-2</v>
      </c>
      <c r="AA15" s="15">
        <f t="shared" ref="AA15:AA30" si="7">101.911505501324%-100%</f>
        <v>1.9115055013239957E-2</v>
      </c>
      <c r="AB15" s="15">
        <f t="shared" ref="AB15:AB30" si="8">AVERAGE(Y15:AA15)</f>
        <v>2.5652011538833303E-2</v>
      </c>
      <c r="AD15" s="21"/>
    </row>
    <row r="16" spans="1:30" ht="15" thickBot="1" x14ac:dyDescent="0.25">
      <c r="A16" s="8">
        <v>2</v>
      </c>
      <c r="B16" s="9" t="s">
        <v>2030</v>
      </c>
      <c r="C16" s="10" t="s">
        <v>2031</v>
      </c>
      <c r="D16" s="10" t="s">
        <v>95</v>
      </c>
      <c r="E16" s="11">
        <v>0</v>
      </c>
      <c r="F16" s="11">
        <v>20</v>
      </c>
      <c r="G16" s="12">
        <v>34.619999999999997</v>
      </c>
      <c r="H16" s="12">
        <v>29.86</v>
      </c>
      <c r="I16" s="12">
        <v>597.20000000000005</v>
      </c>
      <c r="J16" s="12">
        <v>146.4</v>
      </c>
      <c r="K16" s="12">
        <v>215.68</v>
      </c>
      <c r="L16" s="12">
        <v>0</v>
      </c>
      <c r="M16" s="12">
        <v>0</v>
      </c>
      <c r="N16" s="12">
        <v>72.899839999999998</v>
      </c>
      <c r="O16" s="12">
        <v>106.7745408</v>
      </c>
      <c r="P16" s="13">
        <v>55.349613312000002</v>
      </c>
      <c r="R16" s="12">
        <v>36.450000000000003</v>
      </c>
      <c r="S16" s="12">
        <v>233.76</v>
      </c>
      <c r="T16" s="15"/>
      <c r="U16" s="15"/>
      <c r="V16" s="16"/>
      <c r="W16" s="16"/>
      <c r="X16" s="16"/>
      <c r="Y16" s="15"/>
      <c r="Z16" s="15"/>
      <c r="AA16" s="15"/>
      <c r="AB16" s="15"/>
      <c r="AD16" s="21"/>
    </row>
    <row r="17" spans="1:30" x14ac:dyDescent="0.2">
      <c r="A17" s="63"/>
      <c r="B17" s="64" t="s">
        <v>2032</v>
      </c>
      <c r="C17" s="65" t="s">
        <v>2033</v>
      </c>
      <c r="D17" s="65" t="s">
        <v>92</v>
      </c>
      <c r="E17" s="66">
        <v>1E-3</v>
      </c>
      <c r="F17" s="66">
        <v>0.02</v>
      </c>
      <c r="G17" s="1">
        <v>6300</v>
      </c>
      <c r="H17" s="1">
        <v>6300</v>
      </c>
      <c r="I17" s="1">
        <v>126</v>
      </c>
      <c r="J17" s="1">
        <v>126</v>
      </c>
      <c r="K17" s="1"/>
      <c r="L17" s="1"/>
      <c r="M17" s="1"/>
      <c r="N17" s="1"/>
      <c r="O17" s="1"/>
      <c r="P17" s="1"/>
      <c r="R17" s="1">
        <v>10500</v>
      </c>
      <c r="S17" s="1">
        <v>210</v>
      </c>
      <c r="T17" s="15">
        <f t="shared" si="0"/>
        <v>1.6666666666666667</v>
      </c>
      <c r="U17" s="15">
        <f t="shared" si="1"/>
        <v>1.6410146551278335</v>
      </c>
      <c r="V17" s="16">
        <f t="shared" si="2"/>
        <v>10338.392327305352</v>
      </c>
      <c r="W17" s="16">
        <f t="shared" si="3"/>
        <v>4038.3923273053515</v>
      </c>
      <c r="X17" s="16">
        <f t="shared" si="4"/>
        <v>80.767846546107037</v>
      </c>
      <c r="Y17" s="15">
        <f t="shared" si="5"/>
        <v>4.5848355451969969E-2</v>
      </c>
      <c r="Z17" s="15">
        <f t="shared" si="6"/>
        <v>1.1992624151289988E-2</v>
      </c>
      <c r="AA17" s="15">
        <f t="shared" si="7"/>
        <v>1.9115055013239957E-2</v>
      </c>
      <c r="AB17" s="15">
        <f t="shared" si="8"/>
        <v>2.5652011538833303E-2</v>
      </c>
      <c r="AD17" s="21"/>
    </row>
    <row r="18" spans="1:30" ht="15" thickBot="1" x14ac:dyDescent="0.25">
      <c r="A18" s="63"/>
      <c r="B18" s="64" t="s">
        <v>2034</v>
      </c>
      <c r="C18" s="65" t="s">
        <v>2035</v>
      </c>
      <c r="D18" s="65" t="s">
        <v>95</v>
      </c>
      <c r="E18" s="66">
        <v>1.2</v>
      </c>
      <c r="F18" s="66">
        <v>24</v>
      </c>
      <c r="G18" s="1">
        <v>0.85</v>
      </c>
      <c r="H18" s="1">
        <v>0.85</v>
      </c>
      <c r="I18" s="1">
        <v>20.399999999999999</v>
      </c>
      <c r="J18" s="1">
        <v>20.399999999999999</v>
      </c>
      <c r="K18" s="1"/>
      <c r="L18" s="1"/>
      <c r="M18" s="1"/>
      <c r="N18" s="1"/>
      <c r="O18" s="1"/>
      <c r="P18" s="1"/>
      <c r="R18" s="1">
        <v>0.99</v>
      </c>
      <c r="S18" s="1">
        <v>23.76</v>
      </c>
      <c r="T18" s="15">
        <f t="shared" si="0"/>
        <v>1.1647058823529413</v>
      </c>
      <c r="U18" s="15">
        <f t="shared" si="1"/>
        <v>1.139053870814108</v>
      </c>
      <c r="V18" s="16">
        <f t="shared" si="2"/>
        <v>0.96819579019199176</v>
      </c>
      <c r="W18" s="16">
        <f t="shared" si="3"/>
        <v>0.11819579019199178</v>
      </c>
      <c r="X18" s="16">
        <f t="shared" si="4"/>
        <v>2.8366989646078027</v>
      </c>
      <c r="Y18" s="15">
        <f t="shared" si="5"/>
        <v>4.5848355451969969E-2</v>
      </c>
      <c r="Z18" s="15">
        <f t="shared" si="6"/>
        <v>1.1992624151289988E-2</v>
      </c>
      <c r="AA18" s="15">
        <f t="shared" si="7"/>
        <v>1.9115055013239957E-2</v>
      </c>
      <c r="AB18" s="15">
        <f t="shared" si="8"/>
        <v>2.5652011538833303E-2</v>
      </c>
      <c r="AD18" s="21"/>
    </row>
    <row r="19" spans="1:30" x14ac:dyDescent="0.2">
      <c r="A19" s="67">
        <v>3</v>
      </c>
      <c r="B19" s="68" t="s">
        <v>2036</v>
      </c>
      <c r="C19" s="69" t="s">
        <v>2037</v>
      </c>
      <c r="D19" s="69" t="s">
        <v>95</v>
      </c>
      <c r="E19" s="70">
        <v>0</v>
      </c>
      <c r="F19" s="70">
        <v>20</v>
      </c>
      <c r="G19" s="71">
        <v>18.86</v>
      </c>
      <c r="H19" s="71">
        <v>12.68</v>
      </c>
      <c r="I19" s="71">
        <v>253.6</v>
      </c>
      <c r="J19" s="71">
        <v>0</v>
      </c>
      <c r="K19" s="71">
        <v>121.32</v>
      </c>
      <c r="L19" s="71">
        <v>0</v>
      </c>
      <c r="M19" s="71">
        <v>0</v>
      </c>
      <c r="N19" s="71">
        <v>41.006160000000001</v>
      </c>
      <c r="O19" s="71">
        <v>60.060679200000003</v>
      </c>
      <c r="P19" s="72">
        <v>31.134157488</v>
      </c>
      <c r="R19" s="71">
        <v>13.93</v>
      </c>
      <c r="S19" s="71">
        <v>0</v>
      </c>
      <c r="T19" s="15"/>
      <c r="U19" s="15"/>
      <c r="V19" s="16"/>
      <c r="W19" s="16"/>
      <c r="X19" s="16"/>
      <c r="Y19" s="15"/>
      <c r="Z19" s="15"/>
      <c r="AA19" s="15"/>
      <c r="AB19" s="15"/>
      <c r="AD19" s="21"/>
    </row>
    <row r="20" spans="1:30" ht="20.5" thickBot="1" x14ac:dyDescent="0.25">
      <c r="A20" s="73">
        <v>4</v>
      </c>
      <c r="B20" s="74" t="s">
        <v>3532</v>
      </c>
      <c r="C20" s="75" t="s">
        <v>3533</v>
      </c>
      <c r="D20" s="75" t="s">
        <v>95</v>
      </c>
      <c r="E20" s="76">
        <v>0</v>
      </c>
      <c r="F20" s="76">
        <v>5</v>
      </c>
      <c r="G20" s="77">
        <v>423.69</v>
      </c>
      <c r="H20" s="77">
        <v>69.709999999999994</v>
      </c>
      <c r="I20" s="77">
        <v>348.55</v>
      </c>
      <c r="J20" s="77">
        <v>96.313999999999993</v>
      </c>
      <c r="K20" s="77">
        <v>81.8</v>
      </c>
      <c r="L20" s="77">
        <v>0</v>
      </c>
      <c r="M20" s="77">
        <v>0</v>
      </c>
      <c r="N20" s="77">
        <v>27.648399999999999</v>
      </c>
      <c r="O20" s="77">
        <v>59.754407999999998</v>
      </c>
      <c r="P20" s="78">
        <v>30.97539312</v>
      </c>
      <c r="R20" s="77">
        <v>77.760000000000005</v>
      </c>
      <c r="S20" s="77">
        <v>101.02</v>
      </c>
      <c r="T20" s="15"/>
      <c r="U20" s="15"/>
      <c r="V20" s="16"/>
      <c r="W20" s="16"/>
      <c r="X20" s="16"/>
      <c r="Y20" s="15"/>
      <c r="Z20" s="15"/>
      <c r="AA20" s="15"/>
      <c r="AB20" s="15"/>
      <c r="AD20" s="21"/>
    </row>
    <row r="21" spans="1:30" x14ac:dyDescent="0.2">
      <c r="A21" s="63"/>
      <c r="B21" s="64" t="s">
        <v>3534</v>
      </c>
      <c r="C21" s="65" t="s">
        <v>3535</v>
      </c>
      <c r="D21" s="65" t="s">
        <v>41</v>
      </c>
      <c r="E21" s="66">
        <v>5.0000000000000001E-3</v>
      </c>
      <c r="F21" s="66">
        <v>2.5000000000000001E-2</v>
      </c>
      <c r="G21" s="1">
        <v>3530</v>
      </c>
      <c r="H21" s="1">
        <v>3530</v>
      </c>
      <c r="I21" s="1">
        <v>88.25</v>
      </c>
      <c r="J21" s="1">
        <v>88.25</v>
      </c>
      <c r="K21" s="1"/>
      <c r="L21" s="1"/>
      <c r="M21" s="1"/>
      <c r="N21" s="1"/>
      <c r="O21" s="1"/>
      <c r="P21" s="1"/>
      <c r="R21" s="1">
        <v>3700</v>
      </c>
      <c r="S21" s="1">
        <v>92.5</v>
      </c>
      <c r="T21" s="15">
        <f t="shared" si="0"/>
        <v>1.048158640226629</v>
      </c>
      <c r="U21" s="15">
        <f t="shared" si="1"/>
        <v>1.0225066286877957</v>
      </c>
      <c r="V21" s="16">
        <f t="shared" si="2"/>
        <v>3609.4483992679188</v>
      </c>
      <c r="W21" s="16">
        <f t="shared" si="3"/>
        <v>79.44839926791883</v>
      </c>
      <c r="X21" s="16">
        <f t="shared" si="4"/>
        <v>1.9862099816979708</v>
      </c>
      <c r="Y21" s="15">
        <f t="shared" si="5"/>
        <v>4.5848355451969969E-2</v>
      </c>
      <c r="Z21" s="15">
        <f t="shared" si="6"/>
        <v>1.1992624151289988E-2</v>
      </c>
      <c r="AA21" s="15">
        <f t="shared" si="7"/>
        <v>1.9115055013239957E-2</v>
      </c>
      <c r="AB21" s="15">
        <f t="shared" si="8"/>
        <v>2.5652011538833303E-2</v>
      </c>
      <c r="AD21" s="21"/>
    </row>
    <row r="22" spans="1:30" x14ac:dyDescent="0.2">
      <c r="A22" s="63"/>
      <c r="B22" s="64" t="s">
        <v>3536</v>
      </c>
      <c r="C22" s="65" t="s">
        <v>3537</v>
      </c>
      <c r="D22" s="65" t="s">
        <v>41</v>
      </c>
      <c r="E22" s="66">
        <v>8.0000000000000002E-3</v>
      </c>
      <c r="F22" s="66">
        <v>0.04</v>
      </c>
      <c r="G22" s="1">
        <v>152</v>
      </c>
      <c r="H22" s="1">
        <v>152</v>
      </c>
      <c r="I22" s="1">
        <v>6.08</v>
      </c>
      <c r="J22" s="1">
        <v>6.08</v>
      </c>
      <c r="K22" s="1"/>
      <c r="L22" s="1"/>
      <c r="M22" s="1"/>
      <c r="N22" s="1"/>
      <c r="O22" s="1"/>
      <c r="P22" s="1"/>
      <c r="R22" s="1">
        <v>161</v>
      </c>
      <c r="S22" s="1">
        <v>6.44</v>
      </c>
      <c r="T22" s="15">
        <f t="shared" si="0"/>
        <v>1.0592105263157894</v>
      </c>
      <c r="U22" s="15">
        <f t="shared" si="1"/>
        <v>1.0335585147769561</v>
      </c>
      <c r="V22" s="16">
        <f t="shared" si="2"/>
        <v>157.10089424609734</v>
      </c>
      <c r="W22" s="16">
        <f t="shared" si="3"/>
        <v>5.1008942460973401</v>
      </c>
      <c r="X22" s="16">
        <f t="shared" si="4"/>
        <v>0.2040357698438936</v>
      </c>
      <c r="Y22" s="15">
        <f t="shared" si="5"/>
        <v>4.5848355451969969E-2</v>
      </c>
      <c r="Z22" s="15">
        <f t="shared" si="6"/>
        <v>1.1992624151289988E-2</v>
      </c>
      <c r="AA22" s="15">
        <f t="shared" si="7"/>
        <v>1.9115055013239957E-2</v>
      </c>
      <c r="AB22" s="15">
        <f t="shared" si="8"/>
        <v>2.5652011538833303E-2</v>
      </c>
      <c r="AD22" s="21"/>
    </row>
    <row r="23" spans="1:30" ht="15" thickBot="1" x14ac:dyDescent="0.25">
      <c r="A23" s="63"/>
      <c r="B23" s="64" t="s">
        <v>3538</v>
      </c>
      <c r="C23" s="65" t="s">
        <v>3539</v>
      </c>
      <c r="D23" s="65" t="s">
        <v>41</v>
      </c>
      <c r="E23" s="66">
        <v>8.0000000000000002E-3</v>
      </c>
      <c r="F23" s="66">
        <v>0.04</v>
      </c>
      <c r="G23" s="1">
        <v>49.6</v>
      </c>
      <c r="H23" s="1">
        <v>49.6</v>
      </c>
      <c r="I23" s="1">
        <v>1.984</v>
      </c>
      <c r="J23" s="1">
        <v>1.984</v>
      </c>
      <c r="K23" s="1"/>
      <c r="L23" s="1"/>
      <c r="M23" s="1"/>
      <c r="N23" s="1"/>
      <c r="O23" s="1"/>
      <c r="P23" s="1"/>
      <c r="R23" s="1">
        <v>52</v>
      </c>
      <c r="S23" s="1">
        <v>2.08</v>
      </c>
      <c r="T23" s="15">
        <f t="shared" si="0"/>
        <v>1.0483870967741935</v>
      </c>
      <c r="U23" s="15">
        <f t="shared" si="1"/>
        <v>1.0227350852353603</v>
      </c>
      <c r="V23" s="16">
        <f t="shared" si="2"/>
        <v>50.727660227673873</v>
      </c>
      <c r="W23" s="16">
        <f t="shared" si="3"/>
        <v>1.1276602276738714</v>
      </c>
      <c r="X23" s="16">
        <f t="shared" si="4"/>
        <v>4.5106409106954855E-2</v>
      </c>
      <c r="Y23" s="15">
        <f t="shared" si="5"/>
        <v>4.5848355451969969E-2</v>
      </c>
      <c r="Z23" s="15">
        <f t="shared" si="6"/>
        <v>1.1992624151289988E-2</v>
      </c>
      <c r="AA23" s="15">
        <f t="shared" si="7"/>
        <v>1.9115055013239957E-2</v>
      </c>
      <c r="AB23" s="15">
        <f t="shared" si="8"/>
        <v>2.5652011538833303E-2</v>
      </c>
      <c r="AD23" s="21"/>
    </row>
    <row r="24" spans="1:30" ht="20" x14ac:dyDescent="0.2">
      <c r="A24" s="67">
        <v>5</v>
      </c>
      <c r="B24" s="68" t="s">
        <v>3540</v>
      </c>
      <c r="C24" s="69" t="s">
        <v>3541</v>
      </c>
      <c r="D24" s="69" t="s">
        <v>95</v>
      </c>
      <c r="E24" s="70">
        <v>0</v>
      </c>
      <c r="F24" s="70">
        <v>5</v>
      </c>
      <c r="G24" s="71">
        <v>202.18</v>
      </c>
      <c r="H24" s="71">
        <v>38.79</v>
      </c>
      <c r="I24" s="71">
        <v>193.95</v>
      </c>
      <c r="J24" s="71">
        <v>0</v>
      </c>
      <c r="K24" s="71">
        <v>53.92</v>
      </c>
      <c r="L24" s="71">
        <v>0</v>
      </c>
      <c r="M24" s="71">
        <v>52.05</v>
      </c>
      <c r="N24" s="71">
        <v>18.224959999999999</v>
      </c>
      <c r="O24" s="71">
        <v>45.952135200000001</v>
      </c>
      <c r="P24" s="72">
        <v>23.820593328000001</v>
      </c>
      <c r="R24" s="71">
        <v>44.59</v>
      </c>
      <c r="S24" s="71">
        <v>0</v>
      </c>
      <c r="T24" s="15"/>
      <c r="U24" s="15"/>
      <c r="V24" s="16"/>
      <c r="W24" s="16"/>
      <c r="X24" s="16"/>
      <c r="Y24" s="15"/>
      <c r="Z24" s="15"/>
      <c r="AA24" s="15"/>
      <c r="AB24" s="15"/>
      <c r="AD24" s="21"/>
    </row>
    <row r="25" spans="1:30" ht="20" x14ac:dyDescent="0.2">
      <c r="A25" s="87">
        <v>6</v>
      </c>
      <c r="B25" s="88" t="s">
        <v>2622</v>
      </c>
      <c r="C25" s="89" t="s">
        <v>2623</v>
      </c>
      <c r="D25" s="89" t="s">
        <v>92</v>
      </c>
      <c r="E25" s="90">
        <v>0</v>
      </c>
      <c r="F25" s="90">
        <v>3.7</v>
      </c>
      <c r="G25" s="91">
        <v>209.77</v>
      </c>
      <c r="H25" s="91">
        <v>498</v>
      </c>
      <c r="I25" s="91">
        <v>1842.6</v>
      </c>
      <c r="J25" s="91">
        <v>0</v>
      </c>
      <c r="K25" s="91">
        <v>503.48674999999997</v>
      </c>
      <c r="L25" s="91">
        <v>506.12891999999999</v>
      </c>
      <c r="M25" s="91">
        <v>0</v>
      </c>
      <c r="N25" s="91">
        <v>170.17852149999999</v>
      </c>
      <c r="O25" s="91">
        <v>436.52385085499998</v>
      </c>
      <c r="P25" s="92">
        <v>226.28452592970001</v>
      </c>
      <c r="R25" s="91">
        <v>551.30999999999995</v>
      </c>
      <c r="S25" s="91">
        <v>0</v>
      </c>
      <c r="T25" s="15"/>
      <c r="U25" s="15"/>
      <c r="V25" s="16"/>
      <c r="W25" s="16"/>
      <c r="X25" s="16"/>
      <c r="Y25" s="15"/>
      <c r="Z25" s="15"/>
      <c r="AA25" s="15"/>
      <c r="AB25" s="15"/>
      <c r="AD25" s="21"/>
    </row>
    <row r="26" spans="1:30" ht="15" thickBot="1" x14ac:dyDescent="0.25">
      <c r="A26" s="73">
        <v>8</v>
      </c>
      <c r="B26" s="74" t="s">
        <v>2040</v>
      </c>
      <c r="C26" s="75" t="s">
        <v>2041</v>
      </c>
      <c r="D26" s="75" t="s">
        <v>38</v>
      </c>
      <c r="E26" s="76">
        <v>0</v>
      </c>
      <c r="F26" s="76">
        <v>14.8</v>
      </c>
      <c r="G26" s="77">
        <v>326.97000000000003</v>
      </c>
      <c r="H26" s="77">
        <v>200.17</v>
      </c>
      <c r="I26" s="77">
        <v>2962.52</v>
      </c>
      <c r="J26" s="77">
        <v>225.78687600000001</v>
      </c>
      <c r="K26" s="77">
        <v>1018.63812</v>
      </c>
      <c r="L26" s="77">
        <v>0</v>
      </c>
      <c r="M26" s="77">
        <v>0</v>
      </c>
      <c r="N26" s="77">
        <v>344.29968456</v>
      </c>
      <c r="O26" s="77">
        <v>648.36054768719998</v>
      </c>
      <c r="P26" s="78">
        <v>336.09608931460798</v>
      </c>
      <c r="R26" s="77">
        <v>240.63</v>
      </c>
      <c r="S26" s="77">
        <v>446.59680800000001</v>
      </c>
      <c r="T26" s="15"/>
      <c r="U26" s="15"/>
      <c r="V26" s="16"/>
      <c r="W26" s="16"/>
      <c r="X26" s="16"/>
      <c r="Y26" s="15"/>
      <c r="Z26" s="15"/>
      <c r="AA26" s="15"/>
      <c r="AB26" s="15"/>
      <c r="AD26" s="21"/>
    </row>
    <row r="27" spans="1:30" x14ac:dyDescent="0.2">
      <c r="A27" s="63"/>
      <c r="B27" s="64" t="s">
        <v>405</v>
      </c>
      <c r="C27" s="65" t="s">
        <v>406</v>
      </c>
      <c r="D27" s="65" t="s">
        <v>92</v>
      </c>
      <c r="E27" s="66">
        <v>4.4999999999999999E-4</v>
      </c>
      <c r="F27" s="66">
        <v>6.6600000000000001E-3</v>
      </c>
      <c r="G27" s="1">
        <v>939</v>
      </c>
      <c r="H27" s="1">
        <v>939</v>
      </c>
      <c r="I27" s="1">
        <v>6.2537399999999996</v>
      </c>
      <c r="J27" s="1">
        <v>6.2537399999999996</v>
      </c>
      <c r="K27" s="1"/>
      <c r="L27" s="1"/>
      <c r="M27" s="1"/>
      <c r="N27" s="1"/>
      <c r="O27" s="1"/>
      <c r="P27" s="1"/>
      <c r="R27" s="1">
        <v>2570</v>
      </c>
      <c r="S27" s="1">
        <v>17.116199999999999</v>
      </c>
      <c r="T27" s="15">
        <f t="shared" si="0"/>
        <v>2.736954206602769</v>
      </c>
      <c r="U27" s="15">
        <f t="shared" si="1"/>
        <v>2.7113021950639355</v>
      </c>
      <c r="V27" s="16">
        <f t="shared" si="2"/>
        <v>2545.9127611650356</v>
      </c>
      <c r="W27" s="16">
        <f t="shared" si="3"/>
        <v>1606.9127611650356</v>
      </c>
      <c r="X27" s="16">
        <f t="shared" si="4"/>
        <v>10.702038989359137</v>
      </c>
      <c r="Y27" s="15">
        <f t="shared" si="5"/>
        <v>4.5848355451969969E-2</v>
      </c>
      <c r="Z27" s="15">
        <f t="shared" si="6"/>
        <v>1.1992624151289988E-2</v>
      </c>
      <c r="AA27" s="15">
        <f t="shared" si="7"/>
        <v>1.9115055013239957E-2</v>
      </c>
      <c r="AB27" s="15">
        <f t="shared" si="8"/>
        <v>2.5652011538833303E-2</v>
      </c>
      <c r="AD27" s="21"/>
    </row>
    <row r="28" spans="1:30" x14ac:dyDescent="0.2">
      <c r="A28" s="63"/>
      <c r="B28" s="64" t="s">
        <v>2042</v>
      </c>
      <c r="C28" s="65" t="s">
        <v>2043</v>
      </c>
      <c r="D28" s="65" t="s">
        <v>139</v>
      </c>
      <c r="E28" s="66">
        <v>3.3E-4</v>
      </c>
      <c r="F28" s="66">
        <v>4.8840000000000003E-3</v>
      </c>
      <c r="G28" s="1">
        <v>35500</v>
      </c>
      <c r="H28" s="1">
        <v>35500</v>
      </c>
      <c r="I28" s="1">
        <v>173.38200000000001</v>
      </c>
      <c r="J28" s="1">
        <v>173.38200000000001</v>
      </c>
      <c r="K28" s="1"/>
      <c r="L28" s="1"/>
      <c r="M28" s="1"/>
      <c r="N28" s="1"/>
      <c r="O28" s="1"/>
      <c r="P28" s="1"/>
      <c r="R28" s="1">
        <v>73700</v>
      </c>
      <c r="S28" s="1">
        <v>359.95080000000002</v>
      </c>
      <c r="T28" s="15">
        <f t="shared" si="0"/>
        <v>2.0760563380281689</v>
      </c>
      <c r="U28" s="15">
        <f t="shared" si="1"/>
        <v>2.0504043264893355</v>
      </c>
      <c r="V28" s="16">
        <f t="shared" si="2"/>
        <v>72789.353590371407</v>
      </c>
      <c r="W28" s="16">
        <f t="shared" si="3"/>
        <v>37289.353590371407</v>
      </c>
      <c r="X28" s="16">
        <f t="shared" si="4"/>
        <v>182.12120293537396</v>
      </c>
      <c r="Y28" s="15">
        <f t="shared" si="5"/>
        <v>4.5848355451969969E-2</v>
      </c>
      <c r="Z28" s="15">
        <f t="shared" si="6"/>
        <v>1.1992624151289988E-2</v>
      </c>
      <c r="AA28" s="15">
        <f t="shared" si="7"/>
        <v>1.9115055013239957E-2</v>
      </c>
      <c r="AB28" s="15">
        <f t="shared" si="8"/>
        <v>2.5652011538833303E-2</v>
      </c>
      <c r="AD28" s="21"/>
    </row>
    <row r="29" spans="1:30" x14ac:dyDescent="0.2">
      <c r="A29" s="63"/>
      <c r="B29" s="64" t="s">
        <v>409</v>
      </c>
      <c r="C29" s="65" t="s">
        <v>410</v>
      </c>
      <c r="D29" s="65" t="s">
        <v>41</v>
      </c>
      <c r="E29" s="66">
        <v>2.9399999999999999E-2</v>
      </c>
      <c r="F29" s="66">
        <v>0.43512000000000001</v>
      </c>
      <c r="G29" s="1">
        <v>42.8</v>
      </c>
      <c r="H29" s="1">
        <v>42.8</v>
      </c>
      <c r="I29" s="1">
        <v>18.623135999999999</v>
      </c>
      <c r="J29" s="1">
        <v>18.623135999999999</v>
      </c>
      <c r="K29" s="1"/>
      <c r="L29" s="1"/>
      <c r="M29" s="1"/>
      <c r="N29" s="1"/>
      <c r="O29" s="1"/>
      <c r="P29" s="1"/>
      <c r="R29" s="1">
        <v>53.4</v>
      </c>
      <c r="S29" s="1">
        <v>23.235408</v>
      </c>
      <c r="T29" s="15">
        <f t="shared" si="0"/>
        <v>1.2476635514018692</v>
      </c>
      <c r="U29" s="15">
        <f t="shared" si="1"/>
        <v>1.222011539863036</v>
      </c>
      <c r="V29" s="16">
        <f t="shared" si="2"/>
        <v>52.302093906137941</v>
      </c>
      <c r="W29" s="16">
        <f t="shared" si="3"/>
        <v>9.5020939061379437</v>
      </c>
      <c r="X29" s="16">
        <f t="shared" si="4"/>
        <v>4.1345511004387419</v>
      </c>
      <c r="Y29" s="15">
        <f t="shared" si="5"/>
        <v>4.5848355451969969E-2</v>
      </c>
      <c r="Z29" s="15">
        <f t="shared" si="6"/>
        <v>1.1992624151289988E-2</v>
      </c>
      <c r="AA29" s="15">
        <f t="shared" si="7"/>
        <v>1.9115055013239957E-2</v>
      </c>
      <c r="AB29" s="15">
        <f t="shared" si="8"/>
        <v>2.5652011538833303E-2</v>
      </c>
      <c r="AD29" s="21"/>
    </row>
    <row r="30" spans="1:30" ht="15" thickBot="1" x14ac:dyDescent="0.25">
      <c r="A30" s="63"/>
      <c r="B30" s="64" t="s">
        <v>101</v>
      </c>
      <c r="C30" s="65" t="s">
        <v>102</v>
      </c>
      <c r="D30" s="65" t="s">
        <v>92</v>
      </c>
      <c r="E30" s="66">
        <v>4.0000000000000002E-4</v>
      </c>
      <c r="F30" s="66">
        <v>5.9199999999999999E-3</v>
      </c>
      <c r="G30" s="1">
        <v>4650</v>
      </c>
      <c r="H30" s="1">
        <v>4650</v>
      </c>
      <c r="I30" s="1">
        <v>27.527999999999999</v>
      </c>
      <c r="J30" s="1">
        <v>27.527999999999999</v>
      </c>
      <c r="K30" s="1"/>
      <c r="L30" s="1"/>
      <c r="M30" s="1"/>
      <c r="N30" s="1"/>
      <c r="O30" s="1"/>
      <c r="P30" s="1"/>
      <c r="R30" s="1">
        <v>7820</v>
      </c>
      <c r="S30" s="1">
        <v>46.294400000000003</v>
      </c>
      <c r="T30" s="15">
        <f t="shared" si="0"/>
        <v>1.6817204301075268</v>
      </c>
      <c r="U30" s="15">
        <f t="shared" si="1"/>
        <v>1.6560684185686936</v>
      </c>
      <c r="V30" s="16">
        <f t="shared" si="2"/>
        <v>7700.7181463444249</v>
      </c>
      <c r="W30" s="16">
        <f t="shared" si="3"/>
        <v>3050.7181463444249</v>
      </c>
      <c r="X30" s="16">
        <f t="shared" si="4"/>
        <v>18.060251426358995</v>
      </c>
      <c r="Y30" s="15">
        <f t="shared" si="5"/>
        <v>4.5848355451969969E-2</v>
      </c>
      <c r="Z30" s="15">
        <f t="shared" si="6"/>
        <v>1.1992624151289988E-2</v>
      </c>
      <c r="AA30" s="15">
        <f t="shared" si="7"/>
        <v>1.9115055013239957E-2</v>
      </c>
      <c r="AB30" s="15">
        <f t="shared" si="8"/>
        <v>2.5652011538833303E-2</v>
      </c>
      <c r="AD30" s="21"/>
    </row>
    <row r="31" spans="1:30" x14ac:dyDescent="0.2">
      <c r="A31" s="67">
        <v>9</v>
      </c>
      <c r="B31" s="68" t="s">
        <v>2044</v>
      </c>
      <c r="C31" s="69" t="s">
        <v>2045</v>
      </c>
      <c r="D31" s="69" t="s">
        <v>38</v>
      </c>
      <c r="E31" s="70">
        <v>0</v>
      </c>
      <c r="F31" s="70">
        <v>14.8</v>
      </c>
      <c r="G31" s="71">
        <v>172.86</v>
      </c>
      <c r="H31" s="71">
        <v>101.88</v>
      </c>
      <c r="I31" s="71">
        <v>1507.82</v>
      </c>
      <c r="J31" s="71">
        <v>0</v>
      </c>
      <c r="K31" s="71">
        <v>721.58435999999995</v>
      </c>
      <c r="L31" s="71">
        <v>0</v>
      </c>
      <c r="M31" s="71">
        <v>0</v>
      </c>
      <c r="N31" s="71">
        <v>243.89551367999999</v>
      </c>
      <c r="O31" s="71">
        <v>357.22755326160001</v>
      </c>
      <c r="P31" s="72">
        <v>185.17903977182399</v>
      </c>
      <c r="R31" s="71">
        <v>112.82</v>
      </c>
      <c r="S31" s="71">
        <v>0</v>
      </c>
      <c r="T31" s="15"/>
      <c r="U31" s="15"/>
      <c r="V31" s="16"/>
      <c r="W31" s="16"/>
      <c r="X31" s="16"/>
      <c r="Y31" s="15"/>
      <c r="Z31" s="15"/>
      <c r="AA31" s="15"/>
      <c r="AB31" s="15"/>
      <c r="AD31" s="21"/>
    </row>
    <row r="32" spans="1:30" ht="20" x14ac:dyDescent="0.2">
      <c r="A32" s="87">
        <v>11</v>
      </c>
      <c r="B32" s="88" t="s">
        <v>2050</v>
      </c>
      <c r="C32" s="89" t="s">
        <v>2051</v>
      </c>
      <c r="D32" s="89" t="s">
        <v>92</v>
      </c>
      <c r="E32" s="90">
        <v>0</v>
      </c>
      <c r="F32" s="90">
        <v>3.7</v>
      </c>
      <c r="G32" s="91">
        <v>62.68</v>
      </c>
      <c r="H32" s="91">
        <v>70.290000000000006</v>
      </c>
      <c r="I32" s="91">
        <v>260.07</v>
      </c>
      <c r="J32" s="91">
        <v>0</v>
      </c>
      <c r="K32" s="91">
        <v>24.273479999999999</v>
      </c>
      <c r="L32" s="91">
        <v>134.0436</v>
      </c>
      <c r="M32" s="91">
        <v>0</v>
      </c>
      <c r="N32" s="91">
        <v>8.2044362399999997</v>
      </c>
      <c r="O32" s="91">
        <v>61.612961008799999</v>
      </c>
      <c r="P32" s="92">
        <v>31.938826814832002</v>
      </c>
      <c r="R32" s="91">
        <v>79.22</v>
      </c>
      <c r="S32" s="91">
        <v>0</v>
      </c>
      <c r="T32" s="15"/>
      <c r="U32" s="15"/>
      <c r="V32" s="16"/>
      <c r="W32" s="16"/>
      <c r="X32" s="16"/>
      <c r="Y32" s="15"/>
      <c r="Z32" s="15"/>
      <c r="AA32" s="15"/>
      <c r="AB32" s="15"/>
      <c r="AD32" s="21"/>
    </row>
    <row r="33" spans="1:30" ht="20" x14ac:dyDescent="0.2">
      <c r="A33" s="87">
        <v>12</v>
      </c>
      <c r="B33" s="88" t="s">
        <v>2056</v>
      </c>
      <c r="C33" s="89" t="s">
        <v>2057</v>
      </c>
      <c r="D33" s="89" t="s">
        <v>92</v>
      </c>
      <c r="E33" s="90">
        <v>0</v>
      </c>
      <c r="F33" s="90">
        <v>3.7</v>
      </c>
      <c r="G33" s="91">
        <v>348.01</v>
      </c>
      <c r="H33" s="91">
        <v>138.22</v>
      </c>
      <c r="I33" s="91">
        <v>511.41</v>
      </c>
      <c r="J33" s="91">
        <v>0</v>
      </c>
      <c r="K33" s="91">
        <v>100.84831</v>
      </c>
      <c r="L33" s="91">
        <v>192.511</v>
      </c>
      <c r="M33" s="91">
        <v>0</v>
      </c>
      <c r="N33" s="91">
        <v>34.086728780000001</v>
      </c>
      <c r="O33" s="91">
        <v>121.1550343486</v>
      </c>
      <c r="P33" s="92">
        <v>62.804150238003999</v>
      </c>
      <c r="R33" s="91">
        <v>154.04</v>
      </c>
      <c r="S33" s="91">
        <v>0</v>
      </c>
      <c r="T33" s="15"/>
      <c r="U33" s="15"/>
      <c r="V33" s="16"/>
      <c r="W33" s="16"/>
      <c r="X33" s="16"/>
      <c r="Y33" s="15"/>
      <c r="Z33" s="15"/>
      <c r="AA33" s="15"/>
      <c r="AB33" s="15"/>
      <c r="AD33" s="21"/>
    </row>
    <row r="34" spans="1:30" x14ac:dyDescent="0.2">
      <c r="A34" s="87">
        <v>13</v>
      </c>
      <c r="B34" s="88" t="s">
        <v>90</v>
      </c>
      <c r="C34" s="89" t="s">
        <v>2058</v>
      </c>
      <c r="D34" s="89" t="s">
        <v>92</v>
      </c>
      <c r="E34" s="90">
        <v>0</v>
      </c>
      <c r="F34" s="90">
        <v>3.7</v>
      </c>
      <c r="G34" s="91">
        <v>22.43</v>
      </c>
      <c r="H34" s="91">
        <v>18.170000000000002</v>
      </c>
      <c r="I34" s="91">
        <v>67.23</v>
      </c>
      <c r="J34" s="91">
        <v>0</v>
      </c>
      <c r="K34" s="91">
        <v>4.9650299999999996</v>
      </c>
      <c r="L34" s="91">
        <v>36.408000000000001</v>
      </c>
      <c r="M34" s="91">
        <v>0</v>
      </c>
      <c r="N34" s="91">
        <v>1.67818014</v>
      </c>
      <c r="O34" s="91">
        <v>15.928947751800001</v>
      </c>
      <c r="P34" s="92">
        <v>8.2572221048519996</v>
      </c>
      <c r="R34" s="91">
        <v>22.43</v>
      </c>
      <c r="S34" s="91">
        <v>0</v>
      </c>
      <c r="T34" s="15"/>
      <c r="U34" s="15"/>
      <c r="V34" s="16"/>
      <c r="W34" s="16"/>
      <c r="X34" s="16"/>
      <c r="Y34" s="15"/>
      <c r="Z34" s="15"/>
      <c r="AA34" s="15"/>
      <c r="AB34" s="15"/>
      <c r="AD34" s="21"/>
    </row>
    <row r="35" spans="1:30" x14ac:dyDescent="0.2">
      <c r="A35" s="87">
        <v>14</v>
      </c>
      <c r="B35" s="88" t="s">
        <v>2059</v>
      </c>
      <c r="C35" s="89" t="s">
        <v>2060</v>
      </c>
      <c r="D35" s="89" t="s">
        <v>92</v>
      </c>
      <c r="E35" s="90">
        <v>0</v>
      </c>
      <c r="F35" s="90">
        <v>3.7</v>
      </c>
      <c r="G35" s="91">
        <v>165.84</v>
      </c>
      <c r="H35" s="91">
        <v>129.87</v>
      </c>
      <c r="I35" s="91">
        <v>480.52</v>
      </c>
      <c r="J35" s="91">
        <v>0</v>
      </c>
      <c r="K35" s="91">
        <v>163.65432999999999</v>
      </c>
      <c r="L35" s="91">
        <v>88.706019999999995</v>
      </c>
      <c r="M35" s="91">
        <v>0</v>
      </c>
      <c r="N35" s="91">
        <v>55.31516354</v>
      </c>
      <c r="O35" s="91">
        <v>113.8399400098</v>
      </c>
      <c r="P35" s="92">
        <v>59.012163496972001</v>
      </c>
      <c r="R35" s="91">
        <v>143.35</v>
      </c>
      <c r="S35" s="91">
        <v>0</v>
      </c>
      <c r="T35" s="15"/>
      <c r="U35" s="15"/>
      <c r="V35" s="16"/>
      <c r="W35" s="16"/>
      <c r="X35" s="16"/>
      <c r="Y35" s="15"/>
      <c r="Z35" s="15"/>
      <c r="AA35" s="15"/>
      <c r="AB35" s="15"/>
      <c r="AD35" s="21"/>
    </row>
    <row r="36" spans="1:30" ht="20" x14ac:dyDescent="0.2">
      <c r="A36" s="87">
        <v>15</v>
      </c>
      <c r="B36" s="88" t="s">
        <v>3631</v>
      </c>
      <c r="C36" s="89" t="s">
        <v>3632</v>
      </c>
      <c r="D36" s="89" t="s">
        <v>38</v>
      </c>
      <c r="E36" s="90">
        <v>0</v>
      </c>
      <c r="F36" s="90">
        <v>10</v>
      </c>
      <c r="G36" s="91">
        <v>123.98</v>
      </c>
      <c r="H36" s="91">
        <v>26.64</v>
      </c>
      <c r="I36" s="91">
        <v>266.39999999999998</v>
      </c>
      <c r="J36" s="91">
        <v>0</v>
      </c>
      <c r="K36" s="91">
        <v>117.99</v>
      </c>
      <c r="L36" s="91">
        <v>0</v>
      </c>
      <c r="M36" s="91">
        <v>0</v>
      </c>
      <c r="N36" s="91">
        <v>39.88062</v>
      </c>
      <c r="O36" s="91">
        <v>75.777897600000003</v>
      </c>
      <c r="P36" s="92">
        <v>32.710792464000001</v>
      </c>
      <c r="R36" s="91">
        <v>30.01</v>
      </c>
      <c r="S36" s="91">
        <v>0</v>
      </c>
      <c r="T36" s="15"/>
      <c r="U36" s="15"/>
      <c r="V36" s="16"/>
      <c r="W36" s="16"/>
      <c r="X36" s="16"/>
      <c r="Y36" s="15"/>
      <c r="Z36" s="15"/>
      <c r="AA36" s="15"/>
      <c r="AB36" s="15"/>
      <c r="AD36" s="21"/>
    </row>
    <row r="37" spans="1:30" ht="20.5" thickBot="1" x14ac:dyDescent="0.25">
      <c r="A37" s="73">
        <v>16</v>
      </c>
      <c r="B37" s="74" t="s">
        <v>3633</v>
      </c>
      <c r="C37" s="75" t="s">
        <v>3634</v>
      </c>
      <c r="D37" s="75" t="s">
        <v>38</v>
      </c>
      <c r="E37" s="76">
        <v>0</v>
      </c>
      <c r="F37" s="76">
        <v>10</v>
      </c>
      <c r="G37" s="77">
        <v>35.31</v>
      </c>
      <c r="H37" s="77">
        <v>21.42</v>
      </c>
      <c r="I37" s="77">
        <v>214.2</v>
      </c>
      <c r="J37" s="77">
        <v>0</v>
      </c>
      <c r="K37" s="77">
        <v>35.273000000000003</v>
      </c>
      <c r="L37" s="77">
        <v>89.93</v>
      </c>
      <c r="M37" s="77">
        <v>0</v>
      </c>
      <c r="N37" s="77">
        <v>11.922274</v>
      </c>
      <c r="O37" s="77">
        <v>50.736351380000002</v>
      </c>
      <c r="P37" s="78">
        <v>26.300627553199998</v>
      </c>
      <c r="R37" s="77">
        <v>24.09</v>
      </c>
      <c r="S37" s="77">
        <v>0</v>
      </c>
      <c r="T37" s="15"/>
      <c r="U37" s="15"/>
      <c r="V37" s="16"/>
      <c r="W37" s="16"/>
      <c r="X37" s="16"/>
      <c r="Y37" s="15"/>
      <c r="Z37" s="15"/>
      <c r="AA37" s="15"/>
      <c r="AB37" s="15"/>
      <c r="AD37" s="21"/>
    </row>
    <row r="38" spans="1:30" ht="15" thickBot="1" x14ac:dyDescent="0.35">
      <c r="A38" s="58"/>
      <c r="B38" s="59" t="s">
        <v>19</v>
      </c>
      <c r="C38" s="60" t="s">
        <v>169</v>
      </c>
      <c r="D38" s="60"/>
      <c r="E38" s="61"/>
      <c r="F38" s="61"/>
      <c r="G38" s="62"/>
      <c r="H38" s="62"/>
      <c r="I38" s="62">
        <v>1649.95</v>
      </c>
      <c r="J38" s="62">
        <v>1102.4639999999999</v>
      </c>
      <c r="K38" s="62">
        <v>206.61359999999999</v>
      </c>
      <c r="L38" s="62">
        <v>0</v>
      </c>
      <c r="M38" s="62">
        <v>0</v>
      </c>
      <c r="N38" s="62">
        <v>69.835396799999998</v>
      </c>
      <c r="O38" s="62">
        <v>174.35672817599999</v>
      </c>
      <c r="P38" s="62">
        <v>67.234401496640004</v>
      </c>
      <c r="R38" s="62"/>
      <c r="S38" s="62">
        <v>1267.2</v>
      </c>
      <c r="T38" s="15"/>
      <c r="U38" s="15"/>
      <c r="V38" s="16"/>
      <c r="W38" s="16"/>
      <c r="X38" s="16"/>
      <c r="Y38" s="15"/>
      <c r="Z38" s="15"/>
      <c r="AA38" s="15"/>
      <c r="AB38" s="15"/>
      <c r="AD38" s="21"/>
    </row>
    <row r="39" spans="1:30" ht="20.5" thickBot="1" x14ac:dyDescent="0.25">
      <c r="A39" s="8">
        <v>17</v>
      </c>
      <c r="B39" s="9" t="s">
        <v>170</v>
      </c>
      <c r="C39" s="10" t="s">
        <v>171</v>
      </c>
      <c r="D39" s="10" t="s">
        <v>92</v>
      </c>
      <c r="E39" s="11">
        <v>0</v>
      </c>
      <c r="F39" s="11">
        <v>1.6</v>
      </c>
      <c r="G39" s="12">
        <v>436.11</v>
      </c>
      <c r="H39" s="12">
        <v>1031.22</v>
      </c>
      <c r="I39" s="12">
        <v>1649.95</v>
      </c>
      <c r="J39" s="12">
        <v>1102.4639999999999</v>
      </c>
      <c r="K39" s="12">
        <v>206.61359999999999</v>
      </c>
      <c r="L39" s="12">
        <v>0</v>
      </c>
      <c r="M39" s="12">
        <v>0</v>
      </c>
      <c r="N39" s="12">
        <v>69.835396799999998</v>
      </c>
      <c r="O39" s="12">
        <v>174.35672817599999</v>
      </c>
      <c r="P39" s="13">
        <v>67.234401496640004</v>
      </c>
      <c r="R39" s="12">
        <v>1216.46</v>
      </c>
      <c r="S39" s="12">
        <v>1267.2</v>
      </c>
      <c r="T39" s="15"/>
      <c r="U39" s="15"/>
      <c r="V39" s="16"/>
      <c r="W39" s="16"/>
      <c r="X39" s="16"/>
      <c r="Y39" s="15"/>
      <c r="Z39" s="15"/>
      <c r="AA39" s="15"/>
      <c r="AB39" s="15"/>
      <c r="AD39" s="21"/>
    </row>
    <row r="40" spans="1:30" x14ac:dyDescent="0.2">
      <c r="A40" s="63"/>
      <c r="B40" s="64" t="s">
        <v>172</v>
      </c>
      <c r="C40" s="65" t="s">
        <v>173</v>
      </c>
      <c r="D40" s="65" t="s">
        <v>139</v>
      </c>
      <c r="E40" s="66">
        <v>1.98</v>
      </c>
      <c r="F40" s="66">
        <v>3.1680000000000001</v>
      </c>
      <c r="G40" s="1">
        <v>348</v>
      </c>
      <c r="H40" s="1">
        <v>348</v>
      </c>
      <c r="I40" s="1">
        <v>1102.4639999999999</v>
      </c>
      <c r="J40" s="1">
        <v>1102.4639999999999</v>
      </c>
      <c r="K40" s="1"/>
      <c r="L40" s="1"/>
      <c r="M40" s="1"/>
      <c r="N40" s="1"/>
      <c r="O40" s="1"/>
      <c r="P40" s="1"/>
      <c r="R40" s="1">
        <v>400</v>
      </c>
      <c r="S40" s="1">
        <v>1267.2</v>
      </c>
      <c r="T40" s="15">
        <f t="shared" si="0"/>
        <v>1.1494252873563218</v>
      </c>
      <c r="U40" s="15">
        <f t="shared" si="1"/>
        <v>1.1237732758174885</v>
      </c>
      <c r="V40" s="16">
        <f t="shared" si="2"/>
        <v>391.07309998448602</v>
      </c>
      <c r="W40" s="16">
        <f t="shared" si="3"/>
        <v>43.073099984486021</v>
      </c>
      <c r="X40" s="16">
        <f t="shared" si="4"/>
        <v>136.45558075085171</v>
      </c>
      <c r="Y40" s="15">
        <f>104.584835545197%-100%</f>
        <v>4.5848355451969969E-2</v>
      </c>
      <c r="Z40" s="15">
        <f>101.199262415129%-100%</f>
        <v>1.1992624151289988E-2</v>
      </c>
      <c r="AA40" s="15">
        <f>101.911505501324%-100%</f>
        <v>1.9115055013239957E-2</v>
      </c>
      <c r="AB40" s="15">
        <f>AVERAGE(Y40:AA40)</f>
        <v>2.5652011538833303E-2</v>
      </c>
      <c r="AD40" s="21"/>
    </row>
    <row r="41" spans="1:30" ht="15" thickBot="1" x14ac:dyDescent="0.35">
      <c r="A41" s="58"/>
      <c r="B41" s="59" t="s">
        <v>661</v>
      </c>
      <c r="C41" s="60" t="s">
        <v>662</v>
      </c>
      <c r="D41" s="60"/>
      <c r="E41" s="61"/>
      <c r="F41" s="61"/>
      <c r="G41" s="62"/>
      <c r="H41" s="62"/>
      <c r="I41" s="62">
        <v>960.66</v>
      </c>
      <c r="J41" s="62">
        <v>0</v>
      </c>
      <c r="K41" s="62">
        <v>154.05358079999999</v>
      </c>
      <c r="L41" s="62">
        <v>330.62455103999997</v>
      </c>
      <c r="M41" s="62">
        <v>0</v>
      </c>
      <c r="N41" s="62">
        <v>52.070110310399997</v>
      </c>
      <c r="O41" s="62">
        <v>305.94649802572798</v>
      </c>
      <c r="P41" s="62">
        <v>117.97726362465799</v>
      </c>
      <c r="R41" s="62"/>
      <c r="S41" s="62">
        <v>0</v>
      </c>
      <c r="T41" s="15"/>
      <c r="U41" s="15"/>
      <c r="V41" s="16"/>
      <c r="W41" s="16"/>
      <c r="X41" s="16"/>
      <c r="Y41" s="15"/>
      <c r="Z41" s="15"/>
      <c r="AA41" s="15"/>
      <c r="AB41" s="15"/>
      <c r="AD41" s="21"/>
    </row>
    <row r="42" spans="1:30" ht="20.5" thickBot="1" x14ac:dyDescent="0.25">
      <c r="A42" s="8">
        <v>18</v>
      </c>
      <c r="B42" s="9" t="s">
        <v>3667</v>
      </c>
      <c r="C42" s="10" t="s">
        <v>3668</v>
      </c>
      <c r="D42" s="10" t="s">
        <v>139</v>
      </c>
      <c r="E42" s="11">
        <v>0</v>
      </c>
      <c r="F42" s="11">
        <v>3.1920000000000002</v>
      </c>
      <c r="G42" s="12">
        <v>429.67</v>
      </c>
      <c r="H42" s="12">
        <v>300.95999999999998</v>
      </c>
      <c r="I42" s="12">
        <v>960.66</v>
      </c>
      <c r="J42" s="12">
        <v>0</v>
      </c>
      <c r="K42" s="12">
        <v>154.05358079999999</v>
      </c>
      <c r="L42" s="12">
        <v>330.62455103999997</v>
      </c>
      <c r="M42" s="12">
        <v>0</v>
      </c>
      <c r="N42" s="12">
        <v>52.070110310399997</v>
      </c>
      <c r="O42" s="12">
        <v>305.94649802572798</v>
      </c>
      <c r="P42" s="13">
        <v>117.97726362465799</v>
      </c>
      <c r="R42" s="12">
        <v>355.19</v>
      </c>
      <c r="S42" s="12">
        <v>0</v>
      </c>
      <c r="T42" s="15"/>
      <c r="U42" s="15"/>
      <c r="V42" s="16"/>
      <c r="W42" s="16"/>
      <c r="X42" s="16"/>
      <c r="Y42" s="15"/>
      <c r="Z42" s="15"/>
      <c r="AA42" s="15"/>
      <c r="AB42" s="15"/>
      <c r="AD42" s="21"/>
    </row>
    <row r="43" spans="1:30" x14ac:dyDescent="0.3">
      <c r="A43" s="53"/>
      <c r="B43" s="54" t="s">
        <v>665</v>
      </c>
      <c r="C43" s="55" t="s">
        <v>666</v>
      </c>
      <c r="D43" s="55"/>
      <c r="E43" s="56"/>
      <c r="F43" s="56"/>
      <c r="G43" s="57"/>
      <c r="H43" s="57"/>
      <c r="I43" s="57">
        <v>0</v>
      </c>
      <c r="J43" s="57">
        <v>0</v>
      </c>
      <c r="K43" s="57">
        <v>0</v>
      </c>
      <c r="L43" s="57">
        <v>0</v>
      </c>
      <c r="M43" s="57">
        <v>0</v>
      </c>
      <c r="N43" s="57">
        <v>0</v>
      </c>
      <c r="O43" s="57">
        <v>0</v>
      </c>
      <c r="P43" s="57">
        <v>0</v>
      </c>
      <c r="R43" s="57"/>
      <c r="S43" s="57">
        <v>0</v>
      </c>
      <c r="T43" s="15"/>
      <c r="U43" s="15"/>
      <c r="V43" s="16"/>
      <c r="W43" s="16"/>
      <c r="X43" s="16"/>
      <c r="Y43" s="15"/>
      <c r="Z43" s="15"/>
      <c r="AA43" s="15"/>
      <c r="AB43" s="15"/>
      <c r="AD43" s="21"/>
    </row>
    <row r="44" spans="1:30" ht="15" thickBot="1" x14ac:dyDescent="0.35">
      <c r="A44" s="53"/>
      <c r="B44" s="54" t="s">
        <v>2020</v>
      </c>
      <c r="C44" s="55" t="s">
        <v>2021</v>
      </c>
      <c r="D44" s="55"/>
      <c r="E44" s="56"/>
      <c r="F44" s="56"/>
      <c r="G44" s="57"/>
      <c r="H44" s="57"/>
      <c r="I44" s="57">
        <v>3743.63</v>
      </c>
      <c r="J44" s="57">
        <v>0</v>
      </c>
      <c r="K44" s="57">
        <v>1514.6</v>
      </c>
      <c r="L44" s="57">
        <v>0</v>
      </c>
      <c r="M44" s="57">
        <v>0</v>
      </c>
      <c r="N44" s="57">
        <v>511.9348</v>
      </c>
      <c r="O44" s="57">
        <v>1257.3855000000001</v>
      </c>
      <c r="P44" s="57">
        <v>459.74884200000002</v>
      </c>
      <c r="R44" s="57"/>
      <c r="S44" s="57">
        <v>0</v>
      </c>
      <c r="T44" s="15"/>
      <c r="U44" s="15"/>
      <c r="V44" s="16"/>
      <c r="W44" s="16"/>
      <c r="X44" s="16"/>
      <c r="Y44" s="15"/>
      <c r="Z44" s="15"/>
      <c r="AA44" s="15"/>
      <c r="AB44" s="15"/>
      <c r="AD44" s="21"/>
    </row>
    <row r="45" spans="1:30" x14ac:dyDescent="0.2">
      <c r="A45" s="67">
        <v>19</v>
      </c>
      <c r="B45" s="68" t="s">
        <v>2066</v>
      </c>
      <c r="C45" s="69" t="s">
        <v>2067</v>
      </c>
      <c r="D45" s="69" t="s">
        <v>2024</v>
      </c>
      <c r="E45" s="70">
        <v>0</v>
      </c>
      <c r="F45" s="70">
        <v>5</v>
      </c>
      <c r="G45" s="71">
        <v>494.53</v>
      </c>
      <c r="H45" s="71">
        <v>322.81</v>
      </c>
      <c r="I45" s="71">
        <v>1614.05</v>
      </c>
      <c r="J45" s="71">
        <v>0</v>
      </c>
      <c r="K45" s="71">
        <v>674</v>
      </c>
      <c r="L45" s="71">
        <v>0</v>
      </c>
      <c r="M45" s="71">
        <v>0</v>
      </c>
      <c r="N45" s="71">
        <v>227.81200000000001</v>
      </c>
      <c r="O45" s="71">
        <v>514.03283999999996</v>
      </c>
      <c r="P45" s="72">
        <v>198.21827759999999</v>
      </c>
      <c r="R45" s="71">
        <v>383.47</v>
      </c>
      <c r="S45" s="71">
        <v>0</v>
      </c>
      <c r="T45" s="15"/>
      <c r="U45" s="15"/>
      <c r="V45" s="16"/>
      <c r="W45" s="16"/>
      <c r="X45" s="16"/>
      <c r="Y45" s="15"/>
      <c r="Z45" s="15"/>
      <c r="AA45" s="15"/>
      <c r="AB45" s="15"/>
      <c r="AD45" s="21"/>
    </row>
    <row r="46" spans="1:30" x14ac:dyDescent="0.2">
      <c r="A46" s="87">
        <v>20</v>
      </c>
      <c r="B46" s="88" t="s">
        <v>2068</v>
      </c>
      <c r="C46" s="89" t="s">
        <v>2069</v>
      </c>
      <c r="D46" s="89" t="s">
        <v>2024</v>
      </c>
      <c r="E46" s="90">
        <v>0</v>
      </c>
      <c r="F46" s="90">
        <v>3</v>
      </c>
      <c r="G46" s="91">
        <v>494.53</v>
      </c>
      <c r="H46" s="91">
        <v>295.95</v>
      </c>
      <c r="I46" s="91">
        <v>887.85</v>
      </c>
      <c r="J46" s="91">
        <v>0</v>
      </c>
      <c r="K46" s="91">
        <v>393.3</v>
      </c>
      <c r="L46" s="91">
        <v>0</v>
      </c>
      <c r="M46" s="91">
        <v>0</v>
      </c>
      <c r="N46" s="91">
        <v>132.93539999999999</v>
      </c>
      <c r="O46" s="91">
        <v>252.59299200000001</v>
      </c>
      <c r="P46" s="92">
        <v>109.03597488</v>
      </c>
      <c r="R46" s="91">
        <v>333.42</v>
      </c>
      <c r="S46" s="91">
        <v>0</v>
      </c>
      <c r="T46" s="15"/>
      <c r="U46" s="15"/>
      <c r="V46" s="16"/>
      <c r="W46" s="16"/>
      <c r="X46" s="16"/>
      <c r="Y46" s="15"/>
      <c r="Z46" s="15"/>
      <c r="AA46" s="15"/>
      <c r="AB46" s="15"/>
      <c r="AD46" s="21"/>
    </row>
    <row r="47" spans="1:30" ht="15" thickBot="1" x14ac:dyDescent="0.25">
      <c r="A47" s="73">
        <v>21</v>
      </c>
      <c r="B47" s="74" t="s">
        <v>2072</v>
      </c>
      <c r="C47" s="75" t="s">
        <v>2073</v>
      </c>
      <c r="D47" s="75" t="s">
        <v>2024</v>
      </c>
      <c r="E47" s="76">
        <v>0</v>
      </c>
      <c r="F47" s="76">
        <v>3</v>
      </c>
      <c r="G47" s="77">
        <v>494.53</v>
      </c>
      <c r="H47" s="77">
        <v>413.91</v>
      </c>
      <c r="I47" s="77">
        <v>1241.73</v>
      </c>
      <c r="J47" s="77">
        <v>0</v>
      </c>
      <c r="K47" s="77">
        <v>447.3</v>
      </c>
      <c r="L47" s="77">
        <v>0</v>
      </c>
      <c r="M47" s="77">
        <v>0</v>
      </c>
      <c r="N47" s="77">
        <v>151.1874</v>
      </c>
      <c r="O47" s="77">
        <v>490.75966799999998</v>
      </c>
      <c r="P47" s="78">
        <v>152.49458952000001</v>
      </c>
      <c r="R47" s="77">
        <v>466.37</v>
      </c>
      <c r="S47" s="77">
        <v>0</v>
      </c>
      <c r="T47" s="15"/>
      <c r="U47" s="15"/>
      <c r="V47" s="16"/>
      <c r="W47" s="16"/>
      <c r="X47" s="16"/>
      <c r="Y47" s="15"/>
      <c r="Z47" s="15"/>
      <c r="AA47" s="15"/>
      <c r="AB47" s="15"/>
      <c r="AD47" s="21"/>
    </row>
  </sheetData>
  <mergeCells count="8">
    <mergeCell ref="Y8:AB8"/>
    <mergeCell ref="A1:P1"/>
    <mergeCell ref="J3:K3"/>
    <mergeCell ref="J4:K4"/>
    <mergeCell ref="J5:K5"/>
    <mergeCell ref="J6:K6"/>
    <mergeCell ref="J7:K7"/>
    <mergeCell ref="H8:R8"/>
  </mergeCells>
  <conditionalFormatting sqref="W1:X8 W33:X1048576 W13:X31 W12 W10:X11">
    <cfRule type="cellIs" dxfId="66" priority="6" operator="lessThan">
      <formula>0</formula>
    </cfRule>
  </conditionalFormatting>
  <conditionalFormatting sqref="W32:X32">
    <cfRule type="cellIs" dxfId="65" priority="5" operator="lessThan">
      <formula>0</formula>
    </cfRule>
  </conditionalFormatting>
  <conditionalFormatting sqref="X12">
    <cfRule type="cellIs" dxfId="64" priority="1" operator="lessThan">
      <formula>0</formula>
    </cfRule>
  </conditionalFormatting>
  <pageMargins left="0.7" right="0.7" top="0.78740157499999996" bottom="0.78740157499999996" header="0.3" footer="0.3"/>
  <pageSetup paperSize="9" orientation="portrait" verticalDpi="0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75"/>
  <sheetViews>
    <sheetView workbookViewId="0">
      <selection activeCell="W41" sqref="W41"/>
    </sheetView>
  </sheetViews>
  <sheetFormatPr defaultColWidth="9" defaultRowHeight="14.5" x14ac:dyDescent="0.35"/>
  <cols>
    <col min="1" max="1" width="3.7265625" style="119" customWidth="1"/>
    <col min="2" max="2" width="13.26953125" style="7" customWidth="1"/>
    <col min="3" max="3" width="45.1796875" style="120" customWidth="1"/>
    <col min="4" max="4" width="3.81640625" style="120" customWidth="1"/>
    <col min="5" max="5" width="7.1796875" style="121" hidden="1" customWidth="1"/>
    <col min="6" max="6" width="9.26953125" style="121" customWidth="1"/>
    <col min="7" max="8" width="10.54296875" style="79" customWidth="1"/>
    <col min="9" max="9" width="15.453125" style="79" hidden="1" customWidth="1"/>
    <col min="10" max="10" width="15.54296875" style="79" hidden="1" customWidth="1"/>
    <col min="11" max="11" width="14.54296875" style="79" hidden="1" customWidth="1"/>
    <col min="12" max="13" width="14" style="79" hidden="1" customWidth="1"/>
    <col min="14" max="14" width="14.54296875" style="79" hidden="1" customWidth="1"/>
    <col min="15" max="15" width="14.26953125" style="79" hidden="1" customWidth="1"/>
    <col min="16" max="16" width="16" style="79" hidden="1" customWidth="1"/>
    <col min="17" max="17" width="0" style="7" hidden="1" customWidth="1"/>
    <col min="18" max="18" width="9.54296875" style="79" customWidth="1"/>
    <col min="19" max="19" width="14.1796875" style="79" hidden="1" customWidth="1"/>
    <col min="20" max="24" width="12.7265625" style="7" customWidth="1"/>
    <col min="25" max="28" width="9" style="7"/>
    <col min="29" max="29" width="29.453125" style="7" customWidth="1"/>
    <col min="30" max="257" width="9" style="7"/>
    <col min="258" max="258" width="3.7265625" style="7" customWidth="1"/>
    <col min="259" max="259" width="13.26953125" style="7" customWidth="1"/>
    <col min="260" max="260" width="45.1796875" style="7" customWidth="1"/>
    <col min="261" max="261" width="3.81640625" style="7" customWidth="1"/>
    <col min="262" max="262" width="7.1796875" style="7" customWidth="1"/>
    <col min="263" max="263" width="9.26953125" style="7" customWidth="1"/>
    <col min="264" max="264" width="10.54296875" style="7" customWidth="1"/>
    <col min="265" max="265" width="15.453125" style="7" customWidth="1"/>
    <col min="266" max="266" width="15.54296875" style="7" customWidth="1"/>
    <col min="267" max="267" width="14.54296875" style="7" customWidth="1"/>
    <col min="268" max="269" width="14" style="7" customWidth="1"/>
    <col min="270" max="270" width="14.54296875" style="7" customWidth="1"/>
    <col min="271" max="271" width="14.26953125" style="7" customWidth="1"/>
    <col min="272" max="272" width="16" style="7" customWidth="1"/>
    <col min="273" max="513" width="9" style="7"/>
    <col min="514" max="514" width="3.7265625" style="7" customWidth="1"/>
    <col min="515" max="515" width="13.26953125" style="7" customWidth="1"/>
    <col min="516" max="516" width="45.1796875" style="7" customWidth="1"/>
    <col min="517" max="517" width="3.81640625" style="7" customWidth="1"/>
    <col min="518" max="518" width="7.1796875" style="7" customWidth="1"/>
    <col min="519" max="519" width="9.26953125" style="7" customWidth="1"/>
    <col min="520" max="520" width="10.54296875" style="7" customWidth="1"/>
    <col min="521" max="521" width="15.453125" style="7" customWidth="1"/>
    <col min="522" max="522" width="15.54296875" style="7" customWidth="1"/>
    <col min="523" max="523" width="14.54296875" style="7" customWidth="1"/>
    <col min="524" max="525" width="14" style="7" customWidth="1"/>
    <col min="526" max="526" width="14.54296875" style="7" customWidth="1"/>
    <col min="527" max="527" width="14.26953125" style="7" customWidth="1"/>
    <col min="528" max="528" width="16" style="7" customWidth="1"/>
    <col min="529" max="769" width="9" style="7"/>
    <col min="770" max="770" width="3.7265625" style="7" customWidth="1"/>
    <col min="771" max="771" width="13.26953125" style="7" customWidth="1"/>
    <col min="772" max="772" width="45.1796875" style="7" customWidth="1"/>
    <col min="773" max="773" width="3.81640625" style="7" customWidth="1"/>
    <col min="774" max="774" width="7.1796875" style="7" customWidth="1"/>
    <col min="775" max="775" width="9.26953125" style="7" customWidth="1"/>
    <col min="776" max="776" width="10.54296875" style="7" customWidth="1"/>
    <col min="777" max="777" width="15.453125" style="7" customWidth="1"/>
    <col min="778" max="778" width="15.54296875" style="7" customWidth="1"/>
    <col min="779" max="779" width="14.54296875" style="7" customWidth="1"/>
    <col min="780" max="781" width="14" style="7" customWidth="1"/>
    <col min="782" max="782" width="14.54296875" style="7" customWidth="1"/>
    <col min="783" max="783" width="14.26953125" style="7" customWidth="1"/>
    <col min="784" max="784" width="16" style="7" customWidth="1"/>
    <col min="785" max="1025" width="9" style="7"/>
    <col min="1026" max="1026" width="3.7265625" style="7" customWidth="1"/>
    <col min="1027" max="1027" width="13.26953125" style="7" customWidth="1"/>
    <col min="1028" max="1028" width="45.1796875" style="7" customWidth="1"/>
    <col min="1029" max="1029" width="3.81640625" style="7" customWidth="1"/>
    <col min="1030" max="1030" width="7.1796875" style="7" customWidth="1"/>
    <col min="1031" max="1031" width="9.26953125" style="7" customWidth="1"/>
    <col min="1032" max="1032" width="10.54296875" style="7" customWidth="1"/>
    <col min="1033" max="1033" width="15.453125" style="7" customWidth="1"/>
    <col min="1034" max="1034" width="15.54296875" style="7" customWidth="1"/>
    <col min="1035" max="1035" width="14.54296875" style="7" customWidth="1"/>
    <col min="1036" max="1037" width="14" style="7" customWidth="1"/>
    <col min="1038" max="1038" width="14.54296875" style="7" customWidth="1"/>
    <col min="1039" max="1039" width="14.26953125" style="7" customWidth="1"/>
    <col min="1040" max="1040" width="16" style="7" customWidth="1"/>
    <col min="1041" max="1281" width="9" style="7"/>
    <col min="1282" max="1282" width="3.7265625" style="7" customWidth="1"/>
    <col min="1283" max="1283" width="13.26953125" style="7" customWidth="1"/>
    <col min="1284" max="1284" width="45.1796875" style="7" customWidth="1"/>
    <col min="1285" max="1285" width="3.81640625" style="7" customWidth="1"/>
    <col min="1286" max="1286" width="7.1796875" style="7" customWidth="1"/>
    <col min="1287" max="1287" width="9.26953125" style="7" customWidth="1"/>
    <col min="1288" max="1288" width="10.54296875" style="7" customWidth="1"/>
    <col min="1289" max="1289" width="15.453125" style="7" customWidth="1"/>
    <col min="1290" max="1290" width="15.54296875" style="7" customWidth="1"/>
    <col min="1291" max="1291" width="14.54296875" style="7" customWidth="1"/>
    <col min="1292" max="1293" width="14" style="7" customWidth="1"/>
    <col min="1294" max="1294" width="14.54296875" style="7" customWidth="1"/>
    <col min="1295" max="1295" width="14.26953125" style="7" customWidth="1"/>
    <col min="1296" max="1296" width="16" style="7" customWidth="1"/>
    <col min="1297" max="1537" width="9" style="7"/>
    <col min="1538" max="1538" width="3.7265625" style="7" customWidth="1"/>
    <col min="1539" max="1539" width="13.26953125" style="7" customWidth="1"/>
    <col min="1540" max="1540" width="45.1796875" style="7" customWidth="1"/>
    <col min="1541" max="1541" width="3.81640625" style="7" customWidth="1"/>
    <col min="1542" max="1542" width="7.1796875" style="7" customWidth="1"/>
    <col min="1543" max="1543" width="9.26953125" style="7" customWidth="1"/>
    <col min="1544" max="1544" width="10.54296875" style="7" customWidth="1"/>
    <col min="1545" max="1545" width="15.453125" style="7" customWidth="1"/>
    <col min="1546" max="1546" width="15.54296875" style="7" customWidth="1"/>
    <col min="1547" max="1547" width="14.54296875" style="7" customWidth="1"/>
    <col min="1548" max="1549" width="14" style="7" customWidth="1"/>
    <col min="1550" max="1550" width="14.54296875" style="7" customWidth="1"/>
    <col min="1551" max="1551" width="14.26953125" style="7" customWidth="1"/>
    <col min="1552" max="1552" width="16" style="7" customWidth="1"/>
    <col min="1553" max="1793" width="9" style="7"/>
    <col min="1794" max="1794" width="3.7265625" style="7" customWidth="1"/>
    <col min="1795" max="1795" width="13.26953125" style="7" customWidth="1"/>
    <col min="1796" max="1796" width="45.1796875" style="7" customWidth="1"/>
    <col min="1797" max="1797" width="3.81640625" style="7" customWidth="1"/>
    <col min="1798" max="1798" width="7.1796875" style="7" customWidth="1"/>
    <col min="1799" max="1799" width="9.26953125" style="7" customWidth="1"/>
    <col min="1800" max="1800" width="10.54296875" style="7" customWidth="1"/>
    <col min="1801" max="1801" width="15.453125" style="7" customWidth="1"/>
    <col min="1802" max="1802" width="15.54296875" style="7" customWidth="1"/>
    <col min="1803" max="1803" width="14.54296875" style="7" customWidth="1"/>
    <col min="1804" max="1805" width="14" style="7" customWidth="1"/>
    <col min="1806" max="1806" width="14.54296875" style="7" customWidth="1"/>
    <col min="1807" max="1807" width="14.26953125" style="7" customWidth="1"/>
    <col min="1808" max="1808" width="16" style="7" customWidth="1"/>
    <col min="1809" max="2049" width="9" style="7"/>
    <col min="2050" max="2050" width="3.7265625" style="7" customWidth="1"/>
    <col min="2051" max="2051" width="13.26953125" style="7" customWidth="1"/>
    <col min="2052" max="2052" width="45.1796875" style="7" customWidth="1"/>
    <col min="2053" max="2053" width="3.81640625" style="7" customWidth="1"/>
    <col min="2054" max="2054" width="7.1796875" style="7" customWidth="1"/>
    <col min="2055" max="2055" width="9.26953125" style="7" customWidth="1"/>
    <col min="2056" max="2056" width="10.54296875" style="7" customWidth="1"/>
    <col min="2057" max="2057" width="15.453125" style="7" customWidth="1"/>
    <col min="2058" max="2058" width="15.54296875" style="7" customWidth="1"/>
    <col min="2059" max="2059" width="14.54296875" style="7" customWidth="1"/>
    <col min="2060" max="2061" width="14" style="7" customWidth="1"/>
    <col min="2062" max="2062" width="14.54296875" style="7" customWidth="1"/>
    <col min="2063" max="2063" width="14.26953125" style="7" customWidth="1"/>
    <col min="2064" max="2064" width="16" style="7" customWidth="1"/>
    <col min="2065" max="2305" width="9" style="7"/>
    <col min="2306" max="2306" width="3.7265625" style="7" customWidth="1"/>
    <col min="2307" max="2307" width="13.26953125" style="7" customWidth="1"/>
    <col min="2308" max="2308" width="45.1796875" style="7" customWidth="1"/>
    <col min="2309" max="2309" width="3.81640625" style="7" customWidth="1"/>
    <col min="2310" max="2310" width="7.1796875" style="7" customWidth="1"/>
    <col min="2311" max="2311" width="9.26953125" style="7" customWidth="1"/>
    <col min="2312" max="2312" width="10.54296875" style="7" customWidth="1"/>
    <col min="2313" max="2313" width="15.453125" style="7" customWidth="1"/>
    <col min="2314" max="2314" width="15.54296875" style="7" customWidth="1"/>
    <col min="2315" max="2315" width="14.54296875" style="7" customWidth="1"/>
    <col min="2316" max="2317" width="14" style="7" customWidth="1"/>
    <col min="2318" max="2318" width="14.54296875" style="7" customWidth="1"/>
    <col min="2319" max="2319" width="14.26953125" style="7" customWidth="1"/>
    <col min="2320" max="2320" width="16" style="7" customWidth="1"/>
    <col min="2321" max="2561" width="9" style="7"/>
    <col min="2562" max="2562" width="3.7265625" style="7" customWidth="1"/>
    <col min="2563" max="2563" width="13.26953125" style="7" customWidth="1"/>
    <col min="2564" max="2564" width="45.1796875" style="7" customWidth="1"/>
    <col min="2565" max="2565" width="3.81640625" style="7" customWidth="1"/>
    <col min="2566" max="2566" width="7.1796875" style="7" customWidth="1"/>
    <col min="2567" max="2567" width="9.26953125" style="7" customWidth="1"/>
    <col min="2568" max="2568" width="10.54296875" style="7" customWidth="1"/>
    <col min="2569" max="2569" width="15.453125" style="7" customWidth="1"/>
    <col min="2570" max="2570" width="15.54296875" style="7" customWidth="1"/>
    <col min="2571" max="2571" width="14.54296875" style="7" customWidth="1"/>
    <col min="2572" max="2573" width="14" style="7" customWidth="1"/>
    <col min="2574" max="2574" width="14.54296875" style="7" customWidth="1"/>
    <col min="2575" max="2575" width="14.26953125" style="7" customWidth="1"/>
    <col min="2576" max="2576" width="16" style="7" customWidth="1"/>
    <col min="2577" max="2817" width="9" style="7"/>
    <col min="2818" max="2818" width="3.7265625" style="7" customWidth="1"/>
    <col min="2819" max="2819" width="13.26953125" style="7" customWidth="1"/>
    <col min="2820" max="2820" width="45.1796875" style="7" customWidth="1"/>
    <col min="2821" max="2821" width="3.81640625" style="7" customWidth="1"/>
    <col min="2822" max="2822" width="7.1796875" style="7" customWidth="1"/>
    <col min="2823" max="2823" width="9.26953125" style="7" customWidth="1"/>
    <col min="2824" max="2824" width="10.54296875" style="7" customWidth="1"/>
    <col min="2825" max="2825" width="15.453125" style="7" customWidth="1"/>
    <col min="2826" max="2826" width="15.54296875" style="7" customWidth="1"/>
    <col min="2827" max="2827" width="14.54296875" style="7" customWidth="1"/>
    <col min="2828" max="2829" width="14" style="7" customWidth="1"/>
    <col min="2830" max="2830" width="14.54296875" style="7" customWidth="1"/>
    <col min="2831" max="2831" width="14.26953125" style="7" customWidth="1"/>
    <col min="2832" max="2832" width="16" style="7" customWidth="1"/>
    <col min="2833" max="3073" width="9" style="7"/>
    <col min="3074" max="3074" width="3.7265625" style="7" customWidth="1"/>
    <col min="3075" max="3075" width="13.26953125" style="7" customWidth="1"/>
    <col min="3076" max="3076" width="45.1796875" style="7" customWidth="1"/>
    <col min="3077" max="3077" width="3.81640625" style="7" customWidth="1"/>
    <col min="3078" max="3078" width="7.1796875" style="7" customWidth="1"/>
    <col min="3079" max="3079" width="9.26953125" style="7" customWidth="1"/>
    <col min="3080" max="3080" width="10.54296875" style="7" customWidth="1"/>
    <col min="3081" max="3081" width="15.453125" style="7" customWidth="1"/>
    <col min="3082" max="3082" width="15.54296875" style="7" customWidth="1"/>
    <col min="3083" max="3083" width="14.54296875" style="7" customWidth="1"/>
    <col min="3084" max="3085" width="14" style="7" customWidth="1"/>
    <col min="3086" max="3086" width="14.54296875" style="7" customWidth="1"/>
    <col min="3087" max="3087" width="14.26953125" style="7" customWidth="1"/>
    <col min="3088" max="3088" width="16" style="7" customWidth="1"/>
    <col min="3089" max="3329" width="9" style="7"/>
    <col min="3330" max="3330" width="3.7265625" style="7" customWidth="1"/>
    <col min="3331" max="3331" width="13.26953125" style="7" customWidth="1"/>
    <col min="3332" max="3332" width="45.1796875" style="7" customWidth="1"/>
    <col min="3333" max="3333" width="3.81640625" style="7" customWidth="1"/>
    <col min="3334" max="3334" width="7.1796875" style="7" customWidth="1"/>
    <col min="3335" max="3335" width="9.26953125" style="7" customWidth="1"/>
    <col min="3336" max="3336" width="10.54296875" style="7" customWidth="1"/>
    <col min="3337" max="3337" width="15.453125" style="7" customWidth="1"/>
    <col min="3338" max="3338" width="15.54296875" style="7" customWidth="1"/>
    <col min="3339" max="3339" width="14.54296875" style="7" customWidth="1"/>
    <col min="3340" max="3341" width="14" style="7" customWidth="1"/>
    <col min="3342" max="3342" width="14.54296875" style="7" customWidth="1"/>
    <col min="3343" max="3343" width="14.26953125" style="7" customWidth="1"/>
    <col min="3344" max="3344" width="16" style="7" customWidth="1"/>
    <col min="3345" max="3585" width="9" style="7"/>
    <col min="3586" max="3586" width="3.7265625" style="7" customWidth="1"/>
    <col min="3587" max="3587" width="13.26953125" style="7" customWidth="1"/>
    <col min="3588" max="3588" width="45.1796875" style="7" customWidth="1"/>
    <col min="3589" max="3589" width="3.81640625" style="7" customWidth="1"/>
    <col min="3590" max="3590" width="7.1796875" style="7" customWidth="1"/>
    <col min="3591" max="3591" width="9.26953125" style="7" customWidth="1"/>
    <col min="3592" max="3592" width="10.54296875" style="7" customWidth="1"/>
    <col min="3593" max="3593" width="15.453125" style="7" customWidth="1"/>
    <col min="3594" max="3594" width="15.54296875" style="7" customWidth="1"/>
    <col min="3595" max="3595" width="14.54296875" style="7" customWidth="1"/>
    <col min="3596" max="3597" width="14" style="7" customWidth="1"/>
    <col min="3598" max="3598" width="14.54296875" style="7" customWidth="1"/>
    <col min="3599" max="3599" width="14.26953125" style="7" customWidth="1"/>
    <col min="3600" max="3600" width="16" style="7" customWidth="1"/>
    <col min="3601" max="3841" width="9" style="7"/>
    <col min="3842" max="3842" width="3.7265625" style="7" customWidth="1"/>
    <col min="3843" max="3843" width="13.26953125" style="7" customWidth="1"/>
    <col min="3844" max="3844" width="45.1796875" style="7" customWidth="1"/>
    <col min="3845" max="3845" width="3.81640625" style="7" customWidth="1"/>
    <col min="3846" max="3846" width="7.1796875" style="7" customWidth="1"/>
    <col min="3847" max="3847" width="9.26953125" style="7" customWidth="1"/>
    <col min="3848" max="3848" width="10.54296875" style="7" customWidth="1"/>
    <col min="3849" max="3849" width="15.453125" style="7" customWidth="1"/>
    <col min="3850" max="3850" width="15.54296875" style="7" customWidth="1"/>
    <col min="3851" max="3851" width="14.54296875" style="7" customWidth="1"/>
    <col min="3852" max="3853" width="14" style="7" customWidth="1"/>
    <col min="3854" max="3854" width="14.54296875" style="7" customWidth="1"/>
    <col min="3855" max="3855" width="14.26953125" style="7" customWidth="1"/>
    <col min="3856" max="3856" width="16" style="7" customWidth="1"/>
    <col min="3857" max="4097" width="9" style="7"/>
    <col min="4098" max="4098" width="3.7265625" style="7" customWidth="1"/>
    <col min="4099" max="4099" width="13.26953125" style="7" customWidth="1"/>
    <col min="4100" max="4100" width="45.1796875" style="7" customWidth="1"/>
    <col min="4101" max="4101" width="3.81640625" style="7" customWidth="1"/>
    <col min="4102" max="4102" width="7.1796875" style="7" customWidth="1"/>
    <col min="4103" max="4103" width="9.26953125" style="7" customWidth="1"/>
    <col min="4104" max="4104" width="10.54296875" style="7" customWidth="1"/>
    <col min="4105" max="4105" width="15.453125" style="7" customWidth="1"/>
    <col min="4106" max="4106" width="15.54296875" style="7" customWidth="1"/>
    <col min="4107" max="4107" width="14.54296875" style="7" customWidth="1"/>
    <col min="4108" max="4109" width="14" style="7" customWidth="1"/>
    <col min="4110" max="4110" width="14.54296875" style="7" customWidth="1"/>
    <col min="4111" max="4111" width="14.26953125" style="7" customWidth="1"/>
    <col min="4112" max="4112" width="16" style="7" customWidth="1"/>
    <col min="4113" max="4353" width="9" style="7"/>
    <col min="4354" max="4354" width="3.7265625" style="7" customWidth="1"/>
    <col min="4355" max="4355" width="13.26953125" style="7" customWidth="1"/>
    <col min="4356" max="4356" width="45.1796875" style="7" customWidth="1"/>
    <col min="4357" max="4357" width="3.81640625" style="7" customWidth="1"/>
    <col min="4358" max="4358" width="7.1796875" style="7" customWidth="1"/>
    <col min="4359" max="4359" width="9.26953125" style="7" customWidth="1"/>
    <col min="4360" max="4360" width="10.54296875" style="7" customWidth="1"/>
    <col min="4361" max="4361" width="15.453125" style="7" customWidth="1"/>
    <col min="4362" max="4362" width="15.54296875" style="7" customWidth="1"/>
    <col min="4363" max="4363" width="14.54296875" style="7" customWidth="1"/>
    <col min="4364" max="4365" width="14" style="7" customWidth="1"/>
    <col min="4366" max="4366" width="14.54296875" style="7" customWidth="1"/>
    <col min="4367" max="4367" width="14.26953125" style="7" customWidth="1"/>
    <col min="4368" max="4368" width="16" style="7" customWidth="1"/>
    <col min="4369" max="4609" width="9" style="7"/>
    <col min="4610" max="4610" width="3.7265625" style="7" customWidth="1"/>
    <col min="4611" max="4611" width="13.26953125" style="7" customWidth="1"/>
    <col min="4612" max="4612" width="45.1796875" style="7" customWidth="1"/>
    <col min="4613" max="4613" width="3.81640625" style="7" customWidth="1"/>
    <col min="4614" max="4614" width="7.1796875" style="7" customWidth="1"/>
    <col min="4615" max="4615" width="9.26953125" style="7" customWidth="1"/>
    <col min="4616" max="4616" width="10.54296875" style="7" customWidth="1"/>
    <col min="4617" max="4617" width="15.453125" style="7" customWidth="1"/>
    <col min="4618" max="4618" width="15.54296875" style="7" customWidth="1"/>
    <col min="4619" max="4619" width="14.54296875" style="7" customWidth="1"/>
    <col min="4620" max="4621" width="14" style="7" customWidth="1"/>
    <col min="4622" max="4622" width="14.54296875" style="7" customWidth="1"/>
    <col min="4623" max="4623" width="14.26953125" style="7" customWidth="1"/>
    <col min="4624" max="4624" width="16" style="7" customWidth="1"/>
    <col min="4625" max="4865" width="9" style="7"/>
    <col min="4866" max="4866" width="3.7265625" style="7" customWidth="1"/>
    <col min="4867" max="4867" width="13.26953125" style="7" customWidth="1"/>
    <col min="4868" max="4868" width="45.1796875" style="7" customWidth="1"/>
    <col min="4869" max="4869" width="3.81640625" style="7" customWidth="1"/>
    <col min="4870" max="4870" width="7.1796875" style="7" customWidth="1"/>
    <col min="4871" max="4871" width="9.26953125" style="7" customWidth="1"/>
    <col min="4872" max="4872" width="10.54296875" style="7" customWidth="1"/>
    <col min="4873" max="4873" width="15.453125" style="7" customWidth="1"/>
    <col min="4874" max="4874" width="15.54296875" style="7" customWidth="1"/>
    <col min="4875" max="4875" width="14.54296875" style="7" customWidth="1"/>
    <col min="4876" max="4877" width="14" style="7" customWidth="1"/>
    <col min="4878" max="4878" width="14.54296875" style="7" customWidth="1"/>
    <col min="4879" max="4879" width="14.26953125" style="7" customWidth="1"/>
    <col min="4880" max="4880" width="16" style="7" customWidth="1"/>
    <col min="4881" max="5121" width="9" style="7"/>
    <col min="5122" max="5122" width="3.7265625" style="7" customWidth="1"/>
    <col min="5123" max="5123" width="13.26953125" style="7" customWidth="1"/>
    <col min="5124" max="5124" width="45.1796875" style="7" customWidth="1"/>
    <col min="5125" max="5125" width="3.81640625" style="7" customWidth="1"/>
    <col min="5126" max="5126" width="7.1796875" style="7" customWidth="1"/>
    <col min="5127" max="5127" width="9.26953125" style="7" customWidth="1"/>
    <col min="5128" max="5128" width="10.54296875" style="7" customWidth="1"/>
    <col min="5129" max="5129" width="15.453125" style="7" customWidth="1"/>
    <col min="5130" max="5130" width="15.54296875" style="7" customWidth="1"/>
    <col min="5131" max="5131" width="14.54296875" style="7" customWidth="1"/>
    <col min="5132" max="5133" width="14" style="7" customWidth="1"/>
    <col min="5134" max="5134" width="14.54296875" style="7" customWidth="1"/>
    <col min="5135" max="5135" width="14.26953125" style="7" customWidth="1"/>
    <col min="5136" max="5136" width="16" style="7" customWidth="1"/>
    <col min="5137" max="5377" width="9" style="7"/>
    <col min="5378" max="5378" width="3.7265625" style="7" customWidth="1"/>
    <col min="5379" max="5379" width="13.26953125" style="7" customWidth="1"/>
    <col min="5380" max="5380" width="45.1796875" style="7" customWidth="1"/>
    <col min="5381" max="5381" width="3.81640625" style="7" customWidth="1"/>
    <col min="5382" max="5382" width="7.1796875" style="7" customWidth="1"/>
    <col min="5383" max="5383" width="9.26953125" style="7" customWidth="1"/>
    <col min="5384" max="5384" width="10.54296875" style="7" customWidth="1"/>
    <col min="5385" max="5385" width="15.453125" style="7" customWidth="1"/>
    <col min="5386" max="5386" width="15.54296875" style="7" customWidth="1"/>
    <col min="5387" max="5387" width="14.54296875" style="7" customWidth="1"/>
    <col min="5388" max="5389" width="14" style="7" customWidth="1"/>
    <col min="5390" max="5390" width="14.54296875" style="7" customWidth="1"/>
    <col min="5391" max="5391" width="14.26953125" style="7" customWidth="1"/>
    <col min="5392" max="5392" width="16" style="7" customWidth="1"/>
    <col min="5393" max="5633" width="9" style="7"/>
    <col min="5634" max="5634" width="3.7265625" style="7" customWidth="1"/>
    <col min="5635" max="5635" width="13.26953125" style="7" customWidth="1"/>
    <col min="5636" max="5636" width="45.1796875" style="7" customWidth="1"/>
    <col min="5637" max="5637" width="3.81640625" style="7" customWidth="1"/>
    <col min="5638" max="5638" width="7.1796875" style="7" customWidth="1"/>
    <col min="5639" max="5639" width="9.26953125" style="7" customWidth="1"/>
    <col min="5640" max="5640" width="10.54296875" style="7" customWidth="1"/>
    <col min="5641" max="5641" width="15.453125" style="7" customWidth="1"/>
    <col min="5642" max="5642" width="15.54296875" style="7" customWidth="1"/>
    <col min="5643" max="5643" width="14.54296875" style="7" customWidth="1"/>
    <col min="5644" max="5645" width="14" style="7" customWidth="1"/>
    <col min="5646" max="5646" width="14.54296875" style="7" customWidth="1"/>
    <col min="5647" max="5647" width="14.26953125" style="7" customWidth="1"/>
    <col min="5648" max="5648" width="16" style="7" customWidth="1"/>
    <col min="5649" max="5889" width="9" style="7"/>
    <col min="5890" max="5890" width="3.7265625" style="7" customWidth="1"/>
    <col min="5891" max="5891" width="13.26953125" style="7" customWidth="1"/>
    <col min="5892" max="5892" width="45.1796875" style="7" customWidth="1"/>
    <col min="5893" max="5893" width="3.81640625" style="7" customWidth="1"/>
    <col min="5894" max="5894" width="7.1796875" style="7" customWidth="1"/>
    <col min="5895" max="5895" width="9.26953125" style="7" customWidth="1"/>
    <col min="5896" max="5896" width="10.54296875" style="7" customWidth="1"/>
    <col min="5897" max="5897" width="15.453125" style="7" customWidth="1"/>
    <col min="5898" max="5898" width="15.54296875" style="7" customWidth="1"/>
    <col min="5899" max="5899" width="14.54296875" style="7" customWidth="1"/>
    <col min="5900" max="5901" width="14" style="7" customWidth="1"/>
    <col min="5902" max="5902" width="14.54296875" style="7" customWidth="1"/>
    <col min="5903" max="5903" width="14.26953125" style="7" customWidth="1"/>
    <col min="5904" max="5904" width="16" style="7" customWidth="1"/>
    <col min="5905" max="6145" width="9" style="7"/>
    <col min="6146" max="6146" width="3.7265625" style="7" customWidth="1"/>
    <col min="6147" max="6147" width="13.26953125" style="7" customWidth="1"/>
    <col min="6148" max="6148" width="45.1796875" style="7" customWidth="1"/>
    <col min="6149" max="6149" width="3.81640625" style="7" customWidth="1"/>
    <col min="6150" max="6150" width="7.1796875" style="7" customWidth="1"/>
    <col min="6151" max="6151" width="9.26953125" style="7" customWidth="1"/>
    <col min="6152" max="6152" width="10.54296875" style="7" customWidth="1"/>
    <col min="6153" max="6153" width="15.453125" style="7" customWidth="1"/>
    <col min="6154" max="6154" width="15.54296875" style="7" customWidth="1"/>
    <col min="6155" max="6155" width="14.54296875" style="7" customWidth="1"/>
    <col min="6156" max="6157" width="14" style="7" customWidth="1"/>
    <col min="6158" max="6158" width="14.54296875" style="7" customWidth="1"/>
    <col min="6159" max="6159" width="14.26953125" style="7" customWidth="1"/>
    <col min="6160" max="6160" width="16" style="7" customWidth="1"/>
    <col min="6161" max="6401" width="9" style="7"/>
    <col min="6402" max="6402" width="3.7265625" style="7" customWidth="1"/>
    <col min="6403" max="6403" width="13.26953125" style="7" customWidth="1"/>
    <col min="6404" max="6404" width="45.1796875" style="7" customWidth="1"/>
    <col min="6405" max="6405" width="3.81640625" style="7" customWidth="1"/>
    <col min="6406" max="6406" width="7.1796875" style="7" customWidth="1"/>
    <col min="6407" max="6407" width="9.26953125" style="7" customWidth="1"/>
    <col min="6408" max="6408" width="10.54296875" style="7" customWidth="1"/>
    <col min="6409" max="6409" width="15.453125" style="7" customWidth="1"/>
    <col min="6410" max="6410" width="15.54296875" style="7" customWidth="1"/>
    <col min="6411" max="6411" width="14.54296875" style="7" customWidth="1"/>
    <col min="6412" max="6413" width="14" style="7" customWidth="1"/>
    <col min="6414" max="6414" width="14.54296875" style="7" customWidth="1"/>
    <col min="6415" max="6415" width="14.26953125" style="7" customWidth="1"/>
    <col min="6416" max="6416" width="16" style="7" customWidth="1"/>
    <col min="6417" max="6657" width="9" style="7"/>
    <col min="6658" max="6658" width="3.7265625" style="7" customWidth="1"/>
    <col min="6659" max="6659" width="13.26953125" style="7" customWidth="1"/>
    <col min="6660" max="6660" width="45.1796875" style="7" customWidth="1"/>
    <col min="6661" max="6661" width="3.81640625" style="7" customWidth="1"/>
    <col min="6662" max="6662" width="7.1796875" style="7" customWidth="1"/>
    <col min="6663" max="6663" width="9.26953125" style="7" customWidth="1"/>
    <col min="6664" max="6664" width="10.54296875" style="7" customWidth="1"/>
    <col min="6665" max="6665" width="15.453125" style="7" customWidth="1"/>
    <col min="6666" max="6666" width="15.54296875" style="7" customWidth="1"/>
    <col min="6667" max="6667" width="14.54296875" style="7" customWidth="1"/>
    <col min="6668" max="6669" width="14" style="7" customWidth="1"/>
    <col min="6670" max="6670" width="14.54296875" style="7" customWidth="1"/>
    <col min="6671" max="6671" width="14.26953125" style="7" customWidth="1"/>
    <col min="6672" max="6672" width="16" style="7" customWidth="1"/>
    <col min="6673" max="6913" width="9" style="7"/>
    <col min="6914" max="6914" width="3.7265625" style="7" customWidth="1"/>
    <col min="6915" max="6915" width="13.26953125" style="7" customWidth="1"/>
    <col min="6916" max="6916" width="45.1796875" style="7" customWidth="1"/>
    <col min="6917" max="6917" width="3.81640625" style="7" customWidth="1"/>
    <col min="6918" max="6918" width="7.1796875" style="7" customWidth="1"/>
    <col min="6919" max="6919" width="9.26953125" style="7" customWidth="1"/>
    <col min="6920" max="6920" width="10.54296875" style="7" customWidth="1"/>
    <col min="6921" max="6921" width="15.453125" style="7" customWidth="1"/>
    <col min="6922" max="6922" width="15.54296875" style="7" customWidth="1"/>
    <col min="6923" max="6923" width="14.54296875" style="7" customWidth="1"/>
    <col min="6924" max="6925" width="14" style="7" customWidth="1"/>
    <col min="6926" max="6926" width="14.54296875" style="7" customWidth="1"/>
    <col min="6927" max="6927" width="14.26953125" style="7" customWidth="1"/>
    <col min="6928" max="6928" width="16" style="7" customWidth="1"/>
    <col min="6929" max="7169" width="9" style="7"/>
    <col min="7170" max="7170" width="3.7265625" style="7" customWidth="1"/>
    <col min="7171" max="7171" width="13.26953125" style="7" customWidth="1"/>
    <col min="7172" max="7172" width="45.1796875" style="7" customWidth="1"/>
    <col min="7173" max="7173" width="3.81640625" style="7" customWidth="1"/>
    <col min="7174" max="7174" width="7.1796875" style="7" customWidth="1"/>
    <col min="7175" max="7175" width="9.26953125" style="7" customWidth="1"/>
    <col min="7176" max="7176" width="10.54296875" style="7" customWidth="1"/>
    <col min="7177" max="7177" width="15.453125" style="7" customWidth="1"/>
    <col min="7178" max="7178" width="15.54296875" style="7" customWidth="1"/>
    <col min="7179" max="7179" width="14.54296875" style="7" customWidth="1"/>
    <col min="7180" max="7181" width="14" style="7" customWidth="1"/>
    <col min="7182" max="7182" width="14.54296875" style="7" customWidth="1"/>
    <col min="7183" max="7183" width="14.26953125" style="7" customWidth="1"/>
    <col min="7184" max="7184" width="16" style="7" customWidth="1"/>
    <col min="7185" max="7425" width="9" style="7"/>
    <col min="7426" max="7426" width="3.7265625" style="7" customWidth="1"/>
    <col min="7427" max="7427" width="13.26953125" style="7" customWidth="1"/>
    <col min="7428" max="7428" width="45.1796875" style="7" customWidth="1"/>
    <col min="7429" max="7429" width="3.81640625" style="7" customWidth="1"/>
    <col min="7430" max="7430" width="7.1796875" style="7" customWidth="1"/>
    <col min="7431" max="7431" width="9.26953125" style="7" customWidth="1"/>
    <col min="7432" max="7432" width="10.54296875" style="7" customWidth="1"/>
    <col min="7433" max="7433" width="15.453125" style="7" customWidth="1"/>
    <col min="7434" max="7434" width="15.54296875" style="7" customWidth="1"/>
    <col min="7435" max="7435" width="14.54296875" style="7" customWidth="1"/>
    <col min="7436" max="7437" width="14" style="7" customWidth="1"/>
    <col min="7438" max="7438" width="14.54296875" style="7" customWidth="1"/>
    <col min="7439" max="7439" width="14.26953125" style="7" customWidth="1"/>
    <col min="7440" max="7440" width="16" style="7" customWidth="1"/>
    <col min="7441" max="7681" width="9" style="7"/>
    <col min="7682" max="7682" width="3.7265625" style="7" customWidth="1"/>
    <col min="7683" max="7683" width="13.26953125" style="7" customWidth="1"/>
    <col min="7684" max="7684" width="45.1796875" style="7" customWidth="1"/>
    <col min="7685" max="7685" width="3.81640625" style="7" customWidth="1"/>
    <col min="7686" max="7686" width="7.1796875" style="7" customWidth="1"/>
    <col min="7687" max="7687" width="9.26953125" style="7" customWidth="1"/>
    <col min="7688" max="7688" width="10.54296875" style="7" customWidth="1"/>
    <col min="7689" max="7689" width="15.453125" style="7" customWidth="1"/>
    <col min="7690" max="7690" width="15.54296875" style="7" customWidth="1"/>
    <col min="7691" max="7691" width="14.54296875" style="7" customWidth="1"/>
    <col min="7692" max="7693" width="14" style="7" customWidth="1"/>
    <col min="7694" max="7694" width="14.54296875" style="7" customWidth="1"/>
    <col min="7695" max="7695" width="14.26953125" style="7" customWidth="1"/>
    <col min="7696" max="7696" width="16" style="7" customWidth="1"/>
    <col min="7697" max="7937" width="9" style="7"/>
    <col min="7938" max="7938" width="3.7265625" style="7" customWidth="1"/>
    <col min="7939" max="7939" width="13.26953125" style="7" customWidth="1"/>
    <col min="7940" max="7940" width="45.1796875" style="7" customWidth="1"/>
    <col min="7941" max="7941" width="3.81640625" style="7" customWidth="1"/>
    <col min="7942" max="7942" width="7.1796875" style="7" customWidth="1"/>
    <col min="7943" max="7943" width="9.26953125" style="7" customWidth="1"/>
    <col min="7944" max="7944" width="10.54296875" style="7" customWidth="1"/>
    <col min="7945" max="7945" width="15.453125" style="7" customWidth="1"/>
    <col min="7946" max="7946" width="15.54296875" style="7" customWidth="1"/>
    <col min="7947" max="7947" width="14.54296875" style="7" customWidth="1"/>
    <col min="7948" max="7949" width="14" style="7" customWidth="1"/>
    <col min="7950" max="7950" width="14.54296875" style="7" customWidth="1"/>
    <col min="7951" max="7951" width="14.26953125" style="7" customWidth="1"/>
    <col min="7952" max="7952" width="16" style="7" customWidth="1"/>
    <col min="7953" max="8193" width="9" style="7"/>
    <col min="8194" max="8194" width="3.7265625" style="7" customWidth="1"/>
    <col min="8195" max="8195" width="13.26953125" style="7" customWidth="1"/>
    <col min="8196" max="8196" width="45.1796875" style="7" customWidth="1"/>
    <col min="8197" max="8197" width="3.81640625" style="7" customWidth="1"/>
    <col min="8198" max="8198" width="7.1796875" style="7" customWidth="1"/>
    <col min="8199" max="8199" width="9.26953125" style="7" customWidth="1"/>
    <col min="8200" max="8200" width="10.54296875" style="7" customWidth="1"/>
    <col min="8201" max="8201" width="15.453125" style="7" customWidth="1"/>
    <col min="8202" max="8202" width="15.54296875" style="7" customWidth="1"/>
    <col min="8203" max="8203" width="14.54296875" style="7" customWidth="1"/>
    <col min="8204" max="8205" width="14" style="7" customWidth="1"/>
    <col min="8206" max="8206" width="14.54296875" style="7" customWidth="1"/>
    <col min="8207" max="8207" width="14.26953125" style="7" customWidth="1"/>
    <col min="8208" max="8208" width="16" style="7" customWidth="1"/>
    <col min="8209" max="8449" width="9" style="7"/>
    <col min="8450" max="8450" width="3.7265625" style="7" customWidth="1"/>
    <col min="8451" max="8451" width="13.26953125" style="7" customWidth="1"/>
    <col min="8452" max="8452" width="45.1796875" style="7" customWidth="1"/>
    <col min="8453" max="8453" width="3.81640625" style="7" customWidth="1"/>
    <col min="8454" max="8454" width="7.1796875" style="7" customWidth="1"/>
    <col min="8455" max="8455" width="9.26953125" style="7" customWidth="1"/>
    <col min="8456" max="8456" width="10.54296875" style="7" customWidth="1"/>
    <col min="8457" max="8457" width="15.453125" style="7" customWidth="1"/>
    <col min="8458" max="8458" width="15.54296875" style="7" customWidth="1"/>
    <col min="8459" max="8459" width="14.54296875" style="7" customWidth="1"/>
    <col min="8460" max="8461" width="14" style="7" customWidth="1"/>
    <col min="8462" max="8462" width="14.54296875" style="7" customWidth="1"/>
    <col min="8463" max="8463" width="14.26953125" style="7" customWidth="1"/>
    <col min="8464" max="8464" width="16" style="7" customWidth="1"/>
    <col min="8465" max="8705" width="9" style="7"/>
    <col min="8706" max="8706" width="3.7265625" style="7" customWidth="1"/>
    <col min="8707" max="8707" width="13.26953125" style="7" customWidth="1"/>
    <col min="8708" max="8708" width="45.1796875" style="7" customWidth="1"/>
    <col min="8709" max="8709" width="3.81640625" style="7" customWidth="1"/>
    <col min="8710" max="8710" width="7.1796875" style="7" customWidth="1"/>
    <col min="8711" max="8711" width="9.26953125" style="7" customWidth="1"/>
    <col min="8712" max="8712" width="10.54296875" style="7" customWidth="1"/>
    <col min="8713" max="8713" width="15.453125" style="7" customWidth="1"/>
    <col min="8714" max="8714" width="15.54296875" style="7" customWidth="1"/>
    <col min="8715" max="8715" width="14.54296875" style="7" customWidth="1"/>
    <col min="8716" max="8717" width="14" style="7" customWidth="1"/>
    <col min="8718" max="8718" width="14.54296875" style="7" customWidth="1"/>
    <col min="8719" max="8719" width="14.26953125" style="7" customWidth="1"/>
    <col min="8720" max="8720" width="16" style="7" customWidth="1"/>
    <col min="8721" max="8961" width="9" style="7"/>
    <col min="8962" max="8962" width="3.7265625" style="7" customWidth="1"/>
    <col min="8963" max="8963" width="13.26953125" style="7" customWidth="1"/>
    <col min="8964" max="8964" width="45.1796875" style="7" customWidth="1"/>
    <col min="8965" max="8965" width="3.81640625" style="7" customWidth="1"/>
    <col min="8966" max="8966" width="7.1796875" style="7" customWidth="1"/>
    <col min="8967" max="8967" width="9.26953125" style="7" customWidth="1"/>
    <col min="8968" max="8968" width="10.54296875" style="7" customWidth="1"/>
    <col min="8969" max="8969" width="15.453125" style="7" customWidth="1"/>
    <col min="8970" max="8970" width="15.54296875" style="7" customWidth="1"/>
    <col min="8971" max="8971" width="14.54296875" style="7" customWidth="1"/>
    <col min="8972" max="8973" width="14" style="7" customWidth="1"/>
    <col min="8974" max="8974" width="14.54296875" style="7" customWidth="1"/>
    <col min="8975" max="8975" width="14.26953125" style="7" customWidth="1"/>
    <col min="8976" max="8976" width="16" style="7" customWidth="1"/>
    <col min="8977" max="9217" width="9" style="7"/>
    <col min="9218" max="9218" width="3.7265625" style="7" customWidth="1"/>
    <col min="9219" max="9219" width="13.26953125" style="7" customWidth="1"/>
    <col min="9220" max="9220" width="45.1796875" style="7" customWidth="1"/>
    <col min="9221" max="9221" width="3.81640625" style="7" customWidth="1"/>
    <col min="9222" max="9222" width="7.1796875" style="7" customWidth="1"/>
    <col min="9223" max="9223" width="9.26953125" style="7" customWidth="1"/>
    <col min="9224" max="9224" width="10.54296875" style="7" customWidth="1"/>
    <col min="9225" max="9225" width="15.453125" style="7" customWidth="1"/>
    <col min="9226" max="9226" width="15.54296875" style="7" customWidth="1"/>
    <col min="9227" max="9227" width="14.54296875" style="7" customWidth="1"/>
    <col min="9228" max="9229" width="14" style="7" customWidth="1"/>
    <col min="9230" max="9230" width="14.54296875" style="7" customWidth="1"/>
    <col min="9231" max="9231" width="14.26953125" style="7" customWidth="1"/>
    <col min="9232" max="9232" width="16" style="7" customWidth="1"/>
    <col min="9233" max="9473" width="9" style="7"/>
    <col min="9474" max="9474" width="3.7265625" style="7" customWidth="1"/>
    <col min="9475" max="9475" width="13.26953125" style="7" customWidth="1"/>
    <col min="9476" max="9476" width="45.1796875" style="7" customWidth="1"/>
    <col min="9477" max="9477" width="3.81640625" style="7" customWidth="1"/>
    <col min="9478" max="9478" width="7.1796875" style="7" customWidth="1"/>
    <col min="9479" max="9479" width="9.26953125" style="7" customWidth="1"/>
    <col min="9480" max="9480" width="10.54296875" style="7" customWidth="1"/>
    <col min="9481" max="9481" width="15.453125" style="7" customWidth="1"/>
    <col min="9482" max="9482" width="15.54296875" style="7" customWidth="1"/>
    <col min="9483" max="9483" width="14.54296875" style="7" customWidth="1"/>
    <col min="9484" max="9485" width="14" style="7" customWidth="1"/>
    <col min="9486" max="9486" width="14.54296875" style="7" customWidth="1"/>
    <col min="9487" max="9487" width="14.26953125" style="7" customWidth="1"/>
    <col min="9488" max="9488" width="16" style="7" customWidth="1"/>
    <col min="9489" max="9729" width="9" style="7"/>
    <col min="9730" max="9730" width="3.7265625" style="7" customWidth="1"/>
    <col min="9731" max="9731" width="13.26953125" style="7" customWidth="1"/>
    <col min="9732" max="9732" width="45.1796875" style="7" customWidth="1"/>
    <col min="9733" max="9733" width="3.81640625" style="7" customWidth="1"/>
    <col min="9734" max="9734" width="7.1796875" style="7" customWidth="1"/>
    <col min="9735" max="9735" width="9.26953125" style="7" customWidth="1"/>
    <col min="9736" max="9736" width="10.54296875" style="7" customWidth="1"/>
    <col min="9737" max="9737" width="15.453125" style="7" customWidth="1"/>
    <col min="9738" max="9738" width="15.54296875" style="7" customWidth="1"/>
    <col min="9739" max="9739" width="14.54296875" style="7" customWidth="1"/>
    <col min="9740" max="9741" width="14" style="7" customWidth="1"/>
    <col min="9742" max="9742" width="14.54296875" style="7" customWidth="1"/>
    <col min="9743" max="9743" width="14.26953125" style="7" customWidth="1"/>
    <col min="9744" max="9744" width="16" style="7" customWidth="1"/>
    <col min="9745" max="9985" width="9" style="7"/>
    <col min="9986" max="9986" width="3.7265625" style="7" customWidth="1"/>
    <col min="9987" max="9987" width="13.26953125" style="7" customWidth="1"/>
    <col min="9988" max="9988" width="45.1796875" style="7" customWidth="1"/>
    <col min="9989" max="9989" width="3.81640625" style="7" customWidth="1"/>
    <col min="9990" max="9990" width="7.1796875" style="7" customWidth="1"/>
    <col min="9991" max="9991" width="9.26953125" style="7" customWidth="1"/>
    <col min="9992" max="9992" width="10.54296875" style="7" customWidth="1"/>
    <col min="9993" max="9993" width="15.453125" style="7" customWidth="1"/>
    <col min="9994" max="9994" width="15.54296875" style="7" customWidth="1"/>
    <col min="9995" max="9995" width="14.54296875" style="7" customWidth="1"/>
    <col min="9996" max="9997" width="14" style="7" customWidth="1"/>
    <col min="9998" max="9998" width="14.54296875" style="7" customWidth="1"/>
    <col min="9999" max="9999" width="14.26953125" style="7" customWidth="1"/>
    <col min="10000" max="10000" width="16" style="7" customWidth="1"/>
    <col min="10001" max="10241" width="9" style="7"/>
    <col min="10242" max="10242" width="3.7265625" style="7" customWidth="1"/>
    <col min="10243" max="10243" width="13.26953125" style="7" customWidth="1"/>
    <col min="10244" max="10244" width="45.1796875" style="7" customWidth="1"/>
    <col min="10245" max="10245" width="3.81640625" style="7" customWidth="1"/>
    <col min="10246" max="10246" width="7.1796875" style="7" customWidth="1"/>
    <col min="10247" max="10247" width="9.26953125" style="7" customWidth="1"/>
    <col min="10248" max="10248" width="10.54296875" style="7" customWidth="1"/>
    <col min="10249" max="10249" width="15.453125" style="7" customWidth="1"/>
    <col min="10250" max="10250" width="15.54296875" style="7" customWidth="1"/>
    <col min="10251" max="10251" width="14.54296875" style="7" customWidth="1"/>
    <col min="10252" max="10253" width="14" style="7" customWidth="1"/>
    <col min="10254" max="10254" width="14.54296875" style="7" customWidth="1"/>
    <col min="10255" max="10255" width="14.26953125" style="7" customWidth="1"/>
    <col min="10256" max="10256" width="16" style="7" customWidth="1"/>
    <col min="10257" max="10497" width="9" style="7"/>
    <col min="10498" max="10498" width="3.7265625" style="7" customWidth="1"/>
    <col min="10499" max="10499" width="13.26953125" style="7" customWidth="1"/>
    <col min="10500" max="10500" width="45.1796875" style="7" customWidth="1"/>
    <col min="10501" max="10501" width="3.81640625" style="7" customWidth="1"/>
    <col min="10502" max="10502" width="7.1796875" style="7" customWidth="1"/>
    <col min="10503" max="10503" width="9.26953125" style="7" customWidth="1"/>
    <col min="10504" max="10504" width="10.54296875" style="7" customWidth="1"/>
    <col min="10505" max="10505" width="15.453125" style="7" customWidth="1"/>
    <col min="10506" max="10506" width="15.54296875" style="7" customWidth="1"/>
    <col min="10507" max="10507" width="14.54296875" style="7" customWidth="1"/>
    <col min="10508" max="10509" width="14" style="7" customWidth="1"/>
    <col min="10510" max="10510" width="14.54296875" style="7" customWidth="1"/>
    <col min="10511" max="10511" width="14.26953125" style="7" customWidth="1"/>
    <col min="10512" max="10512" width="16" style="7" customWidth="1"/>
    <col min="10513" max="10753" width="9" style="7"/>
    <col min="10754" max="10754" width="3.7265625" style="7" customWidth="1"/>
    <col min="10755" max="10755" width="13.26953125" style="7" customWidth="1"/>
    <col min="10756" max="10756" width="45.1796875" style="7" customWidth="1"/>
    <col min="10757" max="10757" width="3.81640625" style="7" customWidth="1"/>
    <col min="10758" max="10758" width="7.1796875" style="7" customWidth="1"/>
    <col min="10759" max="10759" width="9.26953125" style="7" customWidth="1"/>
    <col min="10760" max="10760" width="10.54296875" style="7" customWidth="1"/>
    <col min="10761" max="10761" width="15.453125" style="7" customWidth="1"/>
    <col min="10762" max="10762" width="15.54296875" style="7" customWidth="1"/>
    <col min="10763" max="10763" width="14.54296875" style="7" customWidth="1"/>
    <col min="10764" max="10765" width="14" style="7" customWidth="1"/>
    <col min="10766" max="10766" width="14.54296875" style="7" customWidth="1"/>
    <col min="10767" max="10767" width="14.26953125" style="7" customWidth="1"/>
    <col min="10768" max="10768" width="16" style="7" customWidth="1"/>
    <col min="10769" max="11009" width="9" style="7"/>
    <col min="11010" max="11010" width="3.7265625" style="7" customWidth="1"/>
    <col min="11011" max="11011" width="13.26953125" style="7" customWidth="1"/>
    <col min="11012" max="11012" width="45.1796875" style="7" customWidth="1"/>
    <col min="11013" max="11013" width="3.81640625" style="7" customWidth="1"/>
    <col min="11014" max="11014" width="7.1796875" style="7" customWidth="1"/>
    <col min="11015" max="11015" width="9.26953125" style="7" customWidth="1"/>
    <col min="11016" max="11016" width="10.54296875" style="7" customWidth="1"/>
    <col min="11017" max="11017" width="15.453125" style="7" customWidth="1"/>
    <col min="11018" max="11018" width="15.54296875" style="7" customWidth="1"/>
    <col min="11019" max="11019" width="14.54296875" style="7" customWidth="1"/>
    <col min="11020" max="11021" width="14" style="7" customWidth="1"/>
    <col min="11022" max="11022" width="14.54296875" style="7" customWidth="1"/>
    <col min="11023" max="11023" width="14.26953125" style="7" customWidth="1"/>
    <col min="11024" max="11024" width="16" style="7" customWidth="1"/>
    <col min="11025" max="11265" width="9" style="7"/>
    <col min="11266" max="11266" width="3.7265625" style="7" customWidth="1"/>
    <col min="11267" max="11267" width="13.26953125" style="7" customWidth="1"/>
    <col min="11268" max="11268" width="45.1796875" style="7" customWidth="1"/>
    <col min="11269" max="11269" width="3.81640625" style="7" customWidth="1"/>
    <col min="11270" max="11270" width="7.1796875" style="7" customWidth="1"/>
    <col min="11271" max="11271" width="9.26953125" style="7" customWidth="1"/>
    <col min="11272" max="11272" width="10.54296875" style="7" customWidth="1"/>
    <col min="11273" max="11273" width="15.453125" style="7" customWidth="1"/>
    <col min="11274" max="11274" width="15.54296875" style="7" customWidth="1"/>
    <col min="11275" max="11275" width="14.54296875" style="7" customWidth="1"/>
    <col min="11276" max="11277" width="14" style="7" customWidth="1"/>
    <col min="11278" max="11278" width="14.54296875" style="7" customWidth="1"/>
    <col min="11279" max="11279" width="14.26953125" style="7" customWidth="1"/>
    <col min="11280" max="11280" width="16" style="7" customWidth="1"/>
    <col min="11281" max="11521" width="9" style="7"/>
    <col min="11522" max="11522" width="3.7265625" style="7" customWidth="1"/>
    <col min="11523" max="11523" width="13.26953125" style="7" customWidth="1"/>
    <col min="11524" max="11524" width="45.1796875" style="7" customWidth="1"/>
    <col min="11525" max="11525" width="3.81640625" style="7" customWidth="1"/>
    <col min="11526" max="11526" width="7.1796875" style="7" customWidth="1"/>
    <col min="11527" max="11527" width="9.26953125" style="7" customWidth="1"/>
    <col min="11528" max="11528" width="10.54296875" style="7" customWidth="1"/>
    <col min="11529" max="11529" width="15.453125" style="7" customWidth="1"/>
    <col min="11530" max="11530" width="15.54296875" style="7" customWidth="1"/>
    <col min="11531" max="11531" width="14.54296875" style="7" customWidth="1"/>
    <col min="11532" max="11533" width="14" style="7" customWidth="1"/>
    <col min="11534" max="11534" width="14.54296875" style="7" customWidth="1"/>
    <col min="11535" max="11535" width="14.26953125" style="7" customWidth="1"/>
    <col min="11536" max="11536" width="16" style="7" customWidth="1"/>
    <col min="11537" max="11777" width="9" style="7"/>
    <col min="11778" max="11778" width="3.7265625" style="7" customWidth="1"/>
    <col min="11779" max="11779" width="13.26953125" style="7" customWidth="1"/>
    <col min="11780" max="11780" width="45.1796875" style="7" customWidth="1"/>
    <col min="11781" max="11781" width="3.81640625" style="7" customWidth="1"/>
    <col min="11782" max="11782" width="7.1796875" style="7" customWidth="1"/>
    <col min="11783" max="11783" width="9.26953125" style="7" customWidth="1"/>
    <col min="11784" max="11784" width="10.54296875" style="7" customWidth="1"/>
    <col min="11785" max="11785" width="15.453125" style="7" customWidth="1"/>
    <col min="11786" max="11786" width="15.54296875" style="7" customWidth="1"/>
    <col min="11787" max="11787" width="14.54296875" style="7" customWidth="1"/>
    <col min="11788" max="11789" width="14" style="7" customWidth="1"/>
    <col min="11790" max="11790" width="14.54296875" style="7" customWidth="1"/>
    <col min="11791" max="11791" width="14.26953125" style="7" customWidth="1"/>
    <col min="11792" max="11792" width="16" style="7" customWidth="1"/>
    <col min="11793" max="12033" width="9" style="7"/>
    <col min="12034" max="12034" width="3.7265625" style="7" customWidth="1"/>
    <col min="12035" max="12035" width="13.26953125" style="7" customWidth="1"/>
    <col min="12036" max="12036" width="45.1796875" style="7" customWidth="1"/>
    <col min="12037" max="12037" width="3.81640625" style="7" customWidth="1"/>
    <col min="12038" max="12038" width="7.1796875" style="7" customWidth="1"/>
    <col min="12039" max="12039" width="9.26953125" style="7" customWidth="1"/>
    <col min="12040" max="12040" width="10.54296875" style="7" customWidth="1"/>
    <col min="12041" max="12041" width="15.453125" style="7" customWidth="1"/>
    <col min="12042" max="12042" width="15.54296875" style="7" customWidth="1"/>
    <col min="12043" max="12043" width="14.54296875" style="7" customWidth="1"/>
    <col min="12044" max="12045" width="14" style="7" customWidth="1"/>
    <col min="12046" max="12046" width="14.54296875" style="7" customWidth="1"/>
    <col min="12047" max="12047" width="14.26953125" style="7" customWidth="1"/>
    <col min="12048" max="12048" width="16" style="7" customWidth="1"/>
    <col min="12049" max="12289" width="9" style="7"/>
    <col min="12290" max="12290" width="3.7265625" style="7" customWidth="1"/>
    <col min="12291" max="12291" width="13.26953125" style="7" customWidth="1"/>
    <col min="12292" max="12292" width="45.1796875" style="7" customWidth="1"/>
    <col min="12293" max="12293" width="3.81640625" style="7" customWidth="1"/>
    <col min="12294" max="12294" width="7.1796875" style="7" customWidth="1"/>
    <col min="12295" max="12295" width="9.26953125" style="7" customWidth="1"/>
    <col min="12296" max="12296" width="10.54296875" style="7" customWidth="1"/>
    <col min="12297" max="12297" width="15.453125" style="7" customWidth="1"/>
    <col min="12298" max="12298" width="15.54296875" style="7" customWidth="1"/>
    <col min="12299" max="12299" width="14.54296875" style="7" customWidth="1"/>
    <col min="12300" max="12301" width="14" style="7" customWidth="1"/>
    <col min="12302" max="12302" width="14.54296875" style="7" customWidth="1"/>
    <col min="12303" max="12303" width="14.26953125" style="7" customWidth="1"/>
    <col min="12304" max="12304" width="16" style="7" customWidth="1"/>
    <col min="12305" max="12545" width="9" style="7"/>
    <col min="12546" max="12546" width="3.7265625" style="7" customWidth="1"/>
    <col min="12547" max="12547" width="13.26953125" style="7" customWidth="1"/>
    <col min="12548" max="12548" width="45.1796875" style="7" customWidth="1"/>
    <col min="12549" max="12549" width="3.81640625" style="7" customWidth="1"/>
    <col min="12550" max="12550" width="7.1796875" style="7" customWidth="1"/>
    <col min="12551" max="12551" width="9.26953125" style="7" customWidth="1"/>
    <col min="12552" max="12552" width="10.54296875" style="7" customWidth="1"/>
    <col min="12553" max="12553" width="15.453125" style="7" customWidth="1"/>
    <col min="12554" max="12554" width="15.54296875" style="7" customWidth="1"/>
    <col min="12555" max="12555" width="14.54296875" style="7" customWidth="1"/>
    <col min="12556" max="12557" width="14" style="7" customWidth="1"/>
    <col min="12558" max="12558" width="14.54296875" style="7" customWidth="1"/>
    <col min="12559" max="12559" width="14.26953125" style="7" customWidth="1"/>
    <col min="12560" max="12560" width="16" style="7" customWidth="1"/>
    <col min="12561" max="12801" width="9" style="7"/>
    <col min="12802" max="12802" width="3.7265625" style="7" customWidth="1"/>
    <col min="12803" max="12803" width="13.26953125" style="7" customWidth="1"/>
    <col min="12804" max="12804" width="45.1796875" style="7" customWidth="1"/>
    <col min="12805" max="12805" width="3.81640625" style="7" customWidth="1"/>
    <col min="12806" max="12806" width="7.1796875" style="7" customWidth="1"/>
    <col min="12807" max="12807" width="9.26953125" style="7" customWidth="1"/>
    <col min="12808" max="12808" width="10.54296875" style="7" customWidth="1"/>
    <col min="12809" max="12809" width="15.453125" style="7" customWidth="1"/>
    <col min="12810" max="12810" width="15.54296875" style="7" customWidth="1"/>
    <col min="12811" max="12811" width="14.54296875" style="7" customWidth="1"/>
    <col min="12812" max="12813" width="14" style="7" customWidth="1"/>
    <col min="12814" max="12814" width="14.54296875" style="7" customWidth="1"/>
    <col min="12815" max="12815" width="14.26953125" style="7" customWidth="1"/>
    <col min="12816" max="12816" width="16" style="7" customWidth="1"/>
    <col min="12817" max="13057" width="9" style="7"/>
    <col min="13058" max="13058" width="3.7265625" style="7" customWidth="1"/>
    <col min="13059" max="13059" width="13.26953125" style="7" customWidth="1"/>
    <col min="13060" max="13060" width="45.1796875" style="7" customWidth="1"/>
    <col min="13061" max="13061" width="3.81640625" style="7" customWidth="1"/>
    <col min="13062" max="13062" width="7.1796875" style="7" customWidth="1"/>
    <col min="13063" max="13063" width="9.26953125" style="7" customWidth="1"/>
    <col min="13064" max="13064" width="10.54296875" style="7" customWidth="1"/>
    <col min="13065" max="13065" width="15.453125" style="7" customWidth="1"/>
    <col min="13066" max="13066" width="15.54296875" style="7" customWidth="1"/>
    <col min="13067" max="13067" width="14.54296875" style="7" customWidth="1"/>
    <col min="13068" max="13069" width="14" style="7" customWidth="1"/>
    <col min="13070" max="13070" width="14.54296875" style="7" customWidth="1"/>
    <col min="13071" max="13071" width="14.26953125" style="7" customWidth="1"/>
    <col min="13072" max="13072" width="16" style="7" customWidth="1"/>
    <col min="13073" max="13313" width="9" style="7"/>
    <col min="13314" max="13314" width="3.7265625" style="7" customWidth="1"/>
    <col min="13315" max="13315" width="13.26953125" style="7" customWidth="1"/>
    <col min="13316" max="13316" width="45.1796875" style="7" customWidth="1"/>
    <col min="13317" max="13317" width="3.81640625" style="7" customWidth="1"/>
    <col min="13318" max="13318" width="7.1796875" style="7" customWidth="1"/>
    <col min="13319" max="13319" width="9.26953125" style="7" customWidth="1"/>
    <col min="13320" max="13320" width="10.54296875" style="7" customWidth="1"/>
    <col min="13321" max="13321" width="15.453125" style="7" customWidth="1"/>
    <col min="13322" max="13322" width="15.54296875" style="7" customWidth="1"/>
    <col min="13323" max="13323" width="14.54296875" style="7" customWidth="1"/>
    <col min="13324" max="13325" width="14" style="7" customWidth="1"/>
    <col min="13326" max="13326" width="14.54296875" style="7" customWidth="1"/>
    <col min="13327" max="13327" width="14.26953125" style="7" customWidth="1"/>
    <col min="13328" max="13328" width="16" style="7" customWidth="1"/>
    <col min="13329" max="13569" width="9" style="7"/>
    <col min="13570" max="13570" width="3.7265625" style="7" customWidth="1"/>
    <col min="13571" max="13571" width="13.26953125" style="7" customWidth="1"/>
    <col min="13572" max="13572" width="45.1796875" style="7" customWidth="1"/>
    <col min="13573" max="13573" width="3.81640625" style="7" customWidth="1"/>
    <col min="13574" max="13574" width="7.1796875" style="7" customWidth="1"/>
    <col min="13575" max="13575" width="9.26953125" style="7" customWidth="1"/>
    <col min="13576" max="13576" width="10.54296875" style="7" customWidth="1"/>
    <col min="13577" max="13577" width="15.453125" style="7" customWidth="1"/>
    <col min="13578" max="13578" width="15.54296875" style="7" customWidth="1"/>
    <col min="13579" max="13579" width="14.54296875" style="7" customWidth="1"/>
    <col min="13580" max="13581" width="14" style="7" customWidth="1"/>
    <col min="13582" max="13582" width="14.54296875" style="7" customWidth="1"/>
    <col min="13583" max="13583" width="14.26953125" style="7" customWidth="1"/>
    <col min="13584" max="13584" width="16" style="7" customWidth="1"/>
    <col min="13585" max="13825" width="9" style="7"/>
    <col min="13826" max="13826" width="3.7265625" style="7" customWidth="1"/>
    <col min="13827" max="13827" width="13.26953125" style="7" customWidth="1"/>
    <col min="13828" max="13828" width="45.1796875" style="7" customWidth="1"/>
    <col min="13829" max="13829" width="3.81640625" style="7" customWidth="1"/>
    <col min="13830" max="13830" width="7.1796875" style="7" customWidth="1"/>
    <col min="13831" max="13831" width="9.26953125" style="7" customWidth="1"/>
    <col min="13832" max="13832" width="10.54296875" style="7" customWidth="1"/>
    <col min="13833" max="13833" width="15.453125" style="7" customWidth="1"/>
    <col min="13834" max="13834" width="15.54296875" style="7" customWidth="1"/>
    <col min="13835" max="13835" width="14.54296875" style="7" customWidth="1"/>
    <col min="13836" max="13837" width="14" style="7" customWidth="1"/>
    <col min="13838" max="13838" width="14.54296875" style="7" customWidth="1"/>
    <col min="13839" max="13839" width="14.26953125" style="7" customWidth="1"/>
    <col min="13840" max="13840" width="16" style="7" customWidth="1"/>
    <col min="13841" max="14081" width="9" style="7"/>
    <col min="14082" max="14082" width="3.7265625" style="7" customWidth="1"/>
    <col min="14083" max="14083" width="13.26953125" style="7" customWidth="1"/>
    <col min="14084" max="14084" width="45.1796875" style="7" customWidth="1"/>
    <col min="14085" max="14085" width="3.81640625" style="7" customWidth="1"/>
    <col min="14086" max="14086" width="7.1796875" style="7" customWidth="1"/>
    <col min="14087" max="14087" width="9.26953125" style="7" customWidth="1"/>
    <col min="14088" max="14088" width="10.54296875" style="7" customWidth="1"/>
    <col min="14089" max="14089" width="15.453125" style="7" customWidth="1"/>
    <col min="14090" max="14090" width="15.54296875" style="7" customWidth="1"/>
    <col min="14091" max="14091" width="14.54296875" style="7" customWidth="1"/>
    <col min="14092" max="14093" width="14" style="7" customWidth="1"/>
    <col min="14094" max="14094" width="14.54296875" style="7" customWidth="1"/>
    <col min="14095" max="14095" width="14.26953125" style="7" customWidth="1"/>
    <col min="14096" max="14096" width="16" style="7" customWidth="1"/>
    <col min="14097" max="14337" width="9" style="7"/>
    <col min="14338" max="14338" width="3.7265625" style="7" customWidth="1"/>
    <col min="14339" max="14339" width="13.26953125" style="7" customWidth="1"/>
    <col min="14340" max="14340" width="45.1796875" style="7" customWidth="1"/>
    <col min="14341" max="14341" width="3.81640625" style="7" customWidth="1"/>
    <col min="14342" max="14342" width="7.1796875" style="7" customWidth="1"/>
    <col min="14343" max="14343" width="9.26953125" style="7" customWidth="1"/>
    <col min="14344" max="14344" width="10.54296875" style="7" customWidth="1"/>
    <col min="14345" max="14345" width="15.453125" style="7" customWidth="1"/>
    <col min="14346" max="14346" width="15.54296875" style="7" customWidth="1"/>
    <col min="14347" max="14347" width="14.54296875" style="7" customWidth="1"/>
    <col min="14348" max="14349" width="14" style="7" customWidth="1"/>
    <col min="14350" max="14350" width="14.54296875" style="7" customWidth="1"/>
    <col min="14351" max="14351" width="14.26953125" style="7" customWidth="1"/>
    <col min="14352" max="14352" width="16" style="7" customWidth="1"/>
    <col min="14353" max="14593" width="9" style="7"/>
    <col min="14594" max="14594" width="3.7265625" style="7" customWidth="1"/>
    <col min="14595" max="14595" width="13.26953125" style="7" customWidth="1"/>
    <col min="14596" max="14596" width="45.1796875" style="7" customWidth="1"/>
    <col min="14597" max="14597" width="3.81640625" style="7" customWidth="1"/>
    <col min="14598" max="14598" width="7.1796875" style="7" customWidth="1"/>
    <col min="14599" max="14599" width="9.26953125" style="7" customWidth="1"/>
    <col min="14600" max="14600" width="10.54296875" style="7" customWidth="1"/>
    <col min="14601" max="14601" width="15.453125" style="7" customWidth="1"/>
    <col min="14602" max="14602" width="15.54296875" style="7" customWidth="1"/>
    <col min="14603" max="14603" width="14.54296875" style="7" customWidth="1"/>
    <col min="14604" max="14605" width="14" style="7" customWidth="1"/>
    <col min="14606" max="14606" width="14.54296875" style="7" customWidth="1"/>
    <col min="14607" max="14607" width="14.26953125" style="7" customWidth="1"/>
    <col min="14608" max="14608" width="16" style="7" customWidth="1"/>
    <col min="14609" max="14849" width="9" style="7"/>
    <col min="14850" max="14850" width="3.7265625" style="7" customWidth="1"/>
    <col min="14851" max="14851" width="13.26953125" style="7" customWidth="1"/>
    <col min="14852" max="14852" width="45.1796875" style="7" customWidth="1"/>
    <col min="14853" max="14853" width="3.81640625" style="7" customWidth="1"/>
    <col min="14854" max="14854" width="7.1796875" style="7" customWidth="1"/>
    <col min="14855" max="14855" width="9.26953125" style="7" customWidth="1"/>
    <col min="14856" max="14856" width="10.54296875" style="7" customWidth="1"/>
    <col min="14857" max="14857" width="15.453125" style="7" customWidth="1"/>
    <col min="14858" max="14858" width="15.54296875" style="7" customWidth="1"/>
    <col min="14859" max="14859" width="14.54296875" style="7" customWidth="1"/>
    <col min="14860" max="14861" width="14" style="7" customWidth="1"/>
    <col min="14862" max="14862" width="14.54296875" style="7" customWidth="1"/>
    <col min="14863" max="14863" width="14.26953125" style="7" customWidth="1"/>
    <col min="14864" max="14864" width="16" style="7" customWidth="1"/>
    <col min="14865" max="15105" width="9" style="7"/>
    <col min="15106" max="15106" width="3.7265625" style="7" customWidth="1"/>
    <col min="15107" max="15107" width="13.26953125" style="7" customWidth="1"/>
    <col min="15108" max="15108" width="45.1796875" style="7" customWidth="1"/>
    <col min="15109" max="15109" width="3.81640625" style="7" customWidth="1"/>
    <col min="15110" max="15110" width="7.1796875" style="7" customWidth="1"/>
    <col min="15111" max="15111" width="9.26953125" style="7" customWidth="1"/>
    <col min="15112" max="15112" width="10.54296875" style="7" customWidth="1"/>
    <col min="15113" max="15113" width="15.453125" style="7" customWidth="1"/>
    <col min="15114" max="15114" width="15.54296875" style="7" customWidth="1"/>
    <col min="15115" max="15115" width="14.54296875" style="7" customWidth="1"/>
    <col min="15116" max="15117" width="14" style="7" customWidth="1"/>
    <col min="15118" max="15118" width="14.54296875" style="7" customWidth="1"/>
    <col min="15119" max="15119" width="14.26953125" style="7" customWidth="1"/>
    <col min="15120" max="15120" width="16" style="7" customWidth="1"/>
    <col min="15121" max="15361" width="9" style="7"/>
    <col min="15362" max="15362" width="3.7265625" style="7" customWidth="1"/>
    <col min="15363" max="15363" width="13.26953125" style="7" customWidth="1"/>
    <col min="15364" max="15364" width="45.1796875" style="7" customWidth="1"/>
    <col min="15365" max="15365" width="3.81640625" style="7" customWidth="1"/>
    <col min="15366" max="15366" width="7.1796875" style="7" customWidth="1"/>
    <col min="15367" max="15367" width="9.26953125" style="7" customWidth="1"/>
    <col min="15368" max="15368" width="10.54296875" style="7" customWidth="1"/>
    <col min="15369" max="15369" width="15.453125" style="7" customWidth="1"/>
    <col min="15370" max="15370" width="15.54296875" style="7" customWidth="1"/>
    <col min="15371" max="15371" width="14.54296875" style="7" customWidth="1"/>
    <col min="15372" max="15373" width="14" style="7" customWidth="1"/>
    <col min="15374" max="15374" width="14.54296875" style="7" customWidth="1"/>
    <col min="15375" max="15375" width="14.26953125" style="7" customWidth="1"/>
    <col min="15376" max="15376" width="16" style="7" customWidth="1"/>
    <col min="15377" max="15617" width="9" style="7"/>
    <col min="15618" max="15618" width="3.7265625" style="7" customWidth="1"/>
    <col min="15619" max="15619" width="13.26953125" style="7" customWidth="1"/>
    <col min="15620" max="15620" width="45.1796875" style="7" customWidth="1"/>
    <col min="15621" max="15621" width="3.81640625" style="7" customWidth="1"/>
    <col min="15622" max="15622" width="7.1796875" style="7" customWidth="1"/>
    <col min="15623" max="15623" width="9.26953125" style="7" customWidth="1"/>
    <col min="15624" max="15624" width="10.54296875" style="7" customWidth="1"/>
    <col min="15625" max="15625" width="15.453125" style="7" customWidth="1"/>
    <col min="15626" max="15626" width="15.54296875" style="7" customWidth="1"/>
    <col min="15627" max="15627" width="14.54296875" style="7" customWidth="1"/>
    <col min="15628" max="15629" width="14" style="7" customWidth="1"/>
    <col min="15630" max="15630" width="14.54296875" style="7" customWidth="1"/>
    <col min="15631" max="15631" width="14.26953125" style="7" customWidth="1"/>
    <col min="15632" max="15632" width="16" style="7" customWidth="1"/>
    <col min="15633" max="15873" width="9" style="7"/>
    <col min="15874" max="15874" width="3.7265625" style="7" customWidth="1"/>
    <col min="15875" max="15875" width="13.26953125" style="7" customWidth="1"/>
    <col min="15876" max="15876" width="45.1796875" style="7" customWidth="1"/>
    <col min="15877" max="15877" width="3.81640625" style="7" customWidth="1"/>
    <col min="15878" max="15878" width="7.1796875" style="7" customWidth="1"/>
    <col min="15879" max="15879" width="9.26953125" style="7" customWidth="1"/>
    <col min="15880" max="15880" width="10.54296875" style="7" customWidth="1"/>
    <col min="15881" max="15881" width="15.453125" style="7" customWidth="1"/>
    <col min="15882" max="15882" width="15.54296875" style="7" customWidth="1"/>
    <col min="15883" max="15883" width="14.54296875" style="7" customWidth="1"/>
    <col min="15884" max="15885" width="14" style="7" customWidth="1"/>
    <col min="15886" max="15886" width="14.54296875" style="7" customWidth="1"/>
    <col min="15887" max="15887" width="14.26953125" style="7" customWidth="1"/>
    <col min="15888" max="15888" width="16" style="7" customWidth="1"/>
    <col min="15889" max="16129" width="9" style="7"/>
    <col min="16130" max="16130" width="3.7265625" style="7" customWidth="1"/>
    <col min="16131" max="16131" width="13.26953125" style="7" customWidth="1"/>
    <col min="16132" max="16132" width="45.1796875" style="7" customWidth="1"/>
    <col min="16133" max="16133" width="3.81640625" style="7" customWidth="1"/>
    <col min="16134" max="16134" width="7.1796875" style="7" customWidth="1"/>
    <col min="16135" max="16135" width="9.26953125" style="7" customWidth="1"/>
    <col min="16136" max="16136" width="10.54296875" style="7" customWidth="1"/>
    <col min="16137" max="16137" width="15.453125" style="7" customWidth="1"/>
    <col min="16138" max="16138" width="15.54296875" style="7" customWidth="1"/>
    <col min="16139" max="16139" width="14.54296875" style="7" customWidth="1"/>
    <col min="16140" max="16141" width="14" style="7" customWidth="1"/>
    <col min="16142" max="16142" width="14.54296875" style="7" customWidth="1"/>
    <col min="16143" max="16143" width="14.26953125" style="7" customWidth="1"/>
    <col min="16144" max="16144" width="16" style="7" customWidth="1"/>
    <col min="16145" max="16384" width="9" style="7"/>
  </cols>
  <sheetData>
    <row r="1" spans="1:30" ht="18" x14ac:dyDescent="0.35">
      <c r="A1" s="199" t="s">
        <v>0</v>
      </c>
      <c r="B1" s="199"/>
      <c r="C1" s="200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R1" s="23"/>
      <c r="S1" s="23"/>
    </row>
    <row r="2" spans="1:30" x14ac:dyDescent="0.25">
      <c r="A2" s="24" t="s">
        <v>1</v>
      </c>
      <c r="B2" s="25"/>
      <c r="C2" s="7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R2" s="25"/>
      <c r="S2" s="25"/>
    </row>
    <row r="3" spans="1:30" x14ac:dyDescent="0.25">
      <c r="A3" s="24" t="s">
        <v>4311</v>
      </c>
      <c r="B3" s="25"/>
      <c r="C3" s="7"/>
      <c r="D3" s="25"/>
      <c r="E3" s="25"/>
      <c r="F3" s="25"/>
      <c r="G3" s="25"/>
      <c r="H3" s="25"/>
      <c r="I3" s="25"/>
      <c r="J3" s="201"/>
      <c r="K3" s="202"/>
      <c r="L3" s="26"/>
      <c r="M3" s="25"/>
      <c r="N3" s="25"/>
      <c r="O3" s="25"/>
      <c r="P3" s="25"/>
      <c r="R3" s="25"/>
      <c r="S3" s="25"/>
    </row>
    <row r="4" spans="1:30" x14ac:dyDescent="0.25">
      <c r="A4" s="24" t="s">
        <v>1241</v>
      </c>
      <c r="B4" s="25"/>
      <c r="C4" s="7"/>
      <c r="D4" s="25"/>
      <c r="E4" s="25"/>
      <c r="F4" s="25"/>
      <c r="G4" s="25"/>
      <c r="H4" s="25"/>
      <c r="I4" s="25"/>
      <c r="J4" s="201"/>
      <c r="K4" s="202"/>
      <c r="L4" s="26"/>
      <c r="M4" s="25"/>
      <c r="N4" s="25"/>
      <c r="O4" s="25"/>
      <c r="P4" s="25"/>
      <c r="R4" s="25"/>
      <c r="S4" s="25"/>
    </row>
    <row r="5" spans="1:30" x14ac:dyDescent="0.35">
      <c r="A5" s="27"/>
      <c r="B5" s="28"/>
      <c r="C5" s="7"/>
      <c r="D5" s="29"/>
      <c r="E5" s="30"/>
      <c r="F5" s="30"/>
      <c r="G5" s="31"/>
      <c r="H5" s="31"/>
      <c r="I5" s="31"/>
      <c r="J5" s="203"/>
      <c r="K5" s="204"/>
      <c r="L5" s="31"/>
      <c r="M5" s="31"/>
      <c r="N5" s="31"/>
      <c r="O5" s="31"/>
      <c r="P5" s="31"/>
      <c r="R5" s="31"/>
      <c r="S5" s="31"/>
    </row>
    <row r="6" spans="1:30" x14ac:dyDescent="0.25">
      <c r="A6" s="32" t="s">
        <v>4</v>
      </c>
      <c r="B6" s="25"/>
      <c r="C6" s="7"/>
      <c r="D6" s="33"/>
      <c r="E6" s="34"/>
      <c r="F6" s="34"/>
      <c r="G6" s="35"/>
      <c r="H6" s="35"/>
      <c r="I6" s="35"/>
      <c r="J6" s="197"/>
      <c r="K6" s="198"/>
      <c r="L6" s="35"/>
      <c r="M6" s="35"/>
      <c r="N6" s="35"/>
      <c r="O6" s="35"/>
      <c r="P6" s="35"/>
      <c r="R6" s="35"/>
      <c r="S6" s="35"/>
    </row>
    <row r="7" spans="1:30" x14ac:dyDescent="0.25">
      <c r="A7" s="32" t="s">
        <v>5</v>
      </c>
      <c r="B7" s="25"/>
      <c r="C7" s="7"/>
      <c r="D7" s="33"/>
      <c r="E7" s="34"/>
      <c r="F7" s="34"/>
      <c r="G7" s="35"/>
      <c r="H7" s="35"/>
      <c r="I7" s="35"/>
      <c r="J7" s="197"/>
      <c r="K7" s="198"/>
      <c r="L7" s="35"/>
      <c r="M7" s="35"/>
      <c r="N7" s="32" t="s">
        <v>6</v>
      </c>
      <c r="O7" s="35"/>
      <c r="P7" s="35"/>
      <c r="R7" s="35"/>
      <c r="S7" s="35"/>
    </row>
    <row r="8" spans="1:30" s="38" customFormat="1" ht="13" x14ac:dyDescent="0.3">
      <c r="A8" s="36" t="s">
        <v>7</v>
      </c>
      <c r="B8" s="37"/>
      <c r="D8" s="39"/>
      <c r="E8" s="40"/>
      <c r="F8" s="41"/>
      <c r="G8" s="42"/>
      <c r="H8" s="191" t="s">
        <v>4585</v>
      </c>
      <c r="I8" s="192"/>
      <c r="J8" s="192"/>
      <c r="K8" s="192"/>
      <c r="L8" s="192"/>
      <c r="M8" s="192"/>
      <c r="N8" s="192"/>
      <c r="O8" s="192"/>
      <c r="P8" s="192"/>
      <c r="Q8" s="192"/>
      <c r="R8" s="193"/>
      <c r="S8" s="42"/>
      <c r="T8" s="43"/>
      <c r="U8" s="43"/>
      <c r="V8" s="43"/>
      <c r="W8" s="43"/>
      <c r="X8" s="43"/>
      <c r="Y8" s="194" t="s">
        <v>4584</v>
      </c>
      <c r="Z8" s="195"/>
      <c r="AA8" s="195"/>
      <c r="AB8" s="196"/>
      <c r="AC8" s="44"/>
    </row>
    <row r="9" spans="1:30" s="38" customFormat="1" ht="13" x14ac:dyDescent="0.3">
      <c r="F9" s="45" t="s">
        <v>4560</v>
      </c>
      <c r="G9" s="45" t="s">
        <v>4561</v>
      </c>
      <c r="H9" s="45" t="s">
        <v>4562</v>
      </c>
      <c r="I9" s="45"/>
      <c r="J9" s="45"/>
      <c r="K9" s="45"/>
      <c r="L9" s="45"/>
      <c r="M9" s="45"/>
      <c r="N9" s="45"/>
      <c r="O9" s="45"/>
      <c r="P9" s="45"/>
      <c r="Q9" s="45"/>
      <c r="R9" s="45" t="s">
        <v>4566</v>
      </c>
      <c r="S9" s="45"/>
      <c r="T9" s="45" t="s">
        <v>4568</v>
      </c>
      <c r="U9" s="45" t="s">
        <v>4569</v>
      </c>
      <c r="V9" s="45" t="s">
        <v>4570</v>
      </c>
      <c r="W9" s="45" t="s">
        <v>4571</v>
      </c>
      <c r="X9" s="45" t="s">
        <v>4572</v>
      </c>
      <c r="Y9" s="45" t="s">
        <v>4573</v>
      </c>
      <c r="Z9" s="45" t="s">
        <v>4574</v>
      </c>
      <c r="AA9" s="45" t="s">
        <v>4575</v>
      </c>
      <c r="AB9" s="45" t="s">
        <v>95</v>
      </c>
      <c r="AC9" s="45" t="s">
        <v>4576</v>
      </c>
    </row>
    <row r="10" spans="1:30" s="38" customFormat="1" ht="91.5" thickBot="1" x14ac:dyDescent="0.4">
      <c r="A10" s="46" t="s">
        <v>4588</v>
      </c>
      <c r="B10" s="46" t="s">
        <v>4587</v>
      </c>
      <c r="C10" s="46" t="s">
        <v>4586</v>
      </c>
      <c r="D10" s="46" t="s">
        <v>8</v>
      </c>
      <c r="E10" s="46" t="s">
        <v>9</v>
      </c>
      <c r="F10" s="47" t="s">
        <v>4563</v>
      </c>
      <c r="G10" s="48" t="s">
        <v>4564</v>
      </c>
      <c r="H10" s="49" t="s">
        <v>4565</v>
      </c>
      <c r="I10" s="46" t="s">
        <v>10</v>
      </c>
      <c r="J10" s="46" t="s">
        <v>11</v>
      </c>
      <c r="K10" s="46" t="s">
        <v>12</v>
      </c>
      <c r="L10" s="46" t="s">
        <v>13</v>
      </c>
      <c r="M10" s="46" t="s">
        <v>14</v>
      </c>
      <c r="N10" s="46" t="s">
        <v>15</v>
      </c>
      <c r="O10" s="46" t="s">
        <v>16</v>
      </c>
      <c r="P10" s="46" t="s">
        <v>17</v>
      </c>
      <c r="R10" s="50" t="s">
        <v>4567</v>
      </c>
      <c r="S10" s="46" t="s">
        <v>11</v>
      </c>
      <c r="T10" s="49" t="s">
        <v>4577</v>
      </c>
      <c r="U10" s="49" t="s">
        <v>4578</v>
      </c>
      <c r="V10" s="49" t="s">
        <v>4579</v>
      </c>
      <c r="W10" s="49" t="s">
        <v>4580</v>
      </c>
      <c r="X10" s="49" t="s">
        <v>4581</v>
      </c>
      <c r="Y10" s="49">
        <v>2018</v>
      </c>
      <c r="Z10" s="49">
        <v>2019</v>
      </c>
      <c r="AA10" s="49">
        <v>2020</v>
      </c>
      <c r="AB10" s="49" t="s">
        <v>4582</v>
      </c>
      <c r="AC10" s="51" t="s">
        <v>4583</v>
      </c>
    </row>
    <row r="11" spans="1:30" ht="15" thickBot="1" x14ac:dyDescent="0.4">
      <c r="A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R11" s="7"/>
      <c r="S11" s="7"/>
    </row>
    <row r="12" spans="1:30" ht="15" thickBot="1" x14ac:dyDescent="0.35">
      <c r="A12" s="53"/>
      <c r="B12" s="54" t="s">
        <v>33</v>
      </c>
      <c r="C12" s="55" t="s">
        <v>34</v>
      </c>
      <c r="D12" s="55"/>
      <c r="E12" s="56"/>
      <c r="F12" s="56"/>
      <c r="G12" s="57"/>
      <c r="H12" s="57"/>
      <c r="I12" s="57">
        <v>62321.21</v>
      </c>
      <c r="J12" s="57">
        <v>9626.6391949999997</v>
      </c>
      <c r="K12" s="57">
        <v>11641.683089599999</v>
      </c>
      <c r="L12" s="57">
        <v>8.0436499999999994E-2</v>
      </c>
      <c r="M12" s="57">
        <v>0</v>
      </c>
      <c r="N12" s="57">
        <v>3934.8888842848</v>
      </c>
      <c r="O12" s="57">
        <v>8814.18428494203</v>
      </c>
      <c r="P12" s="57">
        <v>3520.6954853457501</v>
      </c>
      <c r="R12" s="57"/>
      <c r="S12" s="57">
        <v>13328.46103</v>
      </c>
      <c r="X12" s="52">
        <f>SUBTOTAL(9,X13:X75)</f>
        <v>26516.6521063904</v>
      </c>
    </row>
    <row r="13" spans="1:30" ht="15" thickBot="1" x14ac:dyDescent="0.35">
      <c r="A13" s="58"/>
      <c r="B13" s="59" t="s">
        <v>25</v>
      </c>
      <c r="C13" s="60" t="s">
        <v>1242</v>
      </c>
      <c r="D13" s="60"/>
      <c r="E13" s="61"/>
      <c r="F13" s="61"/>
      <c r="G13" s="62"/>
      <c r="H13" s="62"/>
      <c r="I13" s="62">
        <v>42458.59</v>
      </c>
      <c r="J13" s="62">
        <v>9336.5371950000008</v>
      </c>
      <c r="K13" s="62">
        <v>3463.5299</v>
      </c>
      <c r="L13" s="62">
        <v>0</v>
      </c>
      <c r="M13" s="62">
        <v>0</v>
      </c>
      <c r="N13" s="62">
        <v>1170.6731061999999</v>
      </c>
      <c r="O13" s="62">
        <v>2587.771778976</v>
      </c>
      <c r="P13" s="62">
        <v>1117.05481792464</v>
      </c>
      <c r="R13" s="62"/>
      <c r="S13" s="62">
        <v>12998.938029999999</v>
      </c>
    </row>
    <row r="14" spans="1:30" ht="20.5" thickBot="1" x14ac:dyDescent="0.25">
      <c r="A14" s="8">
        <v>1</v>
      </c>
      <c r="B14" s="9" t="s">
        <v>3684</v>
      </c>
      <c r="C14" s="10" t="s">
        <v>3685</v>
      </c>
      <c r="D14" s="10" t="s">
        <v>95</v>
      </c>
      <c r="E14" s="11">
        <v>0</v>
      </c>
      <c r="F14" s="11">
        <v>5</v>
      </c>
      <c r="G14" s="12">
        <v>322.02</v>
      </c>
      <c r="H14" s="12">
        <v>658.51</v>
      </c>
      <c r="I14" s="12">
        <v>3292.55</v>
      </c>
      <c r="J14" s="12">
        <v>2576.7800499999998</v>
      </c>
      <c r="K14" s="12">
        <v>257.33999999999997</v>
      </c>
      <c r="L14" s="12">
        <v>0</v>
      </c>
      <c r="M14" s="12">
        <v>0</v>
      </c>
      <c r="N14" s="12">
        <v>86.980919999999998</v>
      </c>
      <c r="O14" s="12">
        <v>203.6270016</v>
      </c>
      <c r="P14" s="13">
        <v>87.898989024000002</v>
      </c>
      <c r="R14" s="12">
        <v>963.25</v>
      </c>
      <c r="S14" s="12">
        <v>4027.0041500000002</v>
      </c>
      <c r="T14" s="15"/>
      <c r="U14" s="15"/>
      <c r="V14" s="16"/>
      <c r="W14" s="16"/>
      <c r="X14" s="16"/>
      <c r="Y14" s="15"/>
      <c r="Z14" s="15"/>
      <c r="AA14" s="15"/>
      <c r="AB14" s="15"/>
      <c r="AD14" s="21"/>
    </row>
    <row r="15" spans="1:30" x14ac:dyDescent="0.2">
      <c r="A15" s="63"/>
      <c r="B15" s="64" t="s">
        <v>3686</v>
      </c>
      <c r="C15" s="65" t="s">
        <v>3687</v>
      </c>
      <c r="D15" s="65" t="s">
        <v>95</v>
      </c>
      <c r="E15" s="66">
        <v>1.0240100000000001</v>
      </c>
      <c r="F15" s="66">
        <v>5.12005</v>
      </c>
      <c r="G15" s="1">
        <v>501</v>
      </c>
      <c r="H15" s="1">
        <v>501</v>
      </c>
      <c r="I15" s="1">
        <v>2565.1450500000001</v>
      </c>
      <c r="J15" s="1">
        <v>2565.1450500000001</v>
      </c>
      <c r="K15" s="1"/>
      <c r="L15" s="1"/>
      <c r="M15" s="1"/>
      <c r="N15" s="1"/>
      <c r="O15" s="1"/>
      <c r="P15" s="1"/>
      <c r="R15" s="1">
        <v>783</v>
      </c>
      <c r="S15" s="1">
        <v>4008.9991500000001</v>
      </c>
      <c r="T15" s="15">
        <f t="shared" ref="T15:T68" si="0">R15/H15</f>
        <v>1.562874251497006</v>
      </c>
      <c r="U15" s="15">
        <f t="shared" ref="U15:U68" si="1">T15-AB15</f>
        <v>1.5372222399581728</v>
      </c>
      <c r="V15" s="16">
        <f t="shared" ref="V15:V68" si="2">G15*U15</f>
        <v>770.14834221904459</v>
      </c>
      <c r="W15" s="16">
        <f t="shared" ref="W15:W68" si="3">V15-G15</f>
        <v>269.14834221904459</v>
      </c>
      <c r="X15" s="16">
        <f t="shared" ref="X15:X68" si="4">F15*W15</f>
        <v>1378.0529695786192</v>
      </c>
      <c r="Y15" s="15">
        <f t="shared" ref="Y15:Y48" si="5">104.584835545197%-100%</f>
        <v>4.5848355451969969E-2</v>
      </c>
      <c r="Z15" s="15">
        <f t="shared" ref="Z15:Z48" si="6">101.199262415129%-100%</f>
        <v>1.1992624151289988E-2</v>
      </c>
      <c r="AA15" s="15">
        <f t="shared" ref="AA15:AA48" si="7">101.911505501324%-100%</f>
        <v>1.9115055013239957E-2</v>
      </c>
      <c r="AB15" s="15">
        <f t="shared" ref="AB15:AB48" si="8">AVERAGE(Y15:AA15)</f>
        <v>2.5652011538833303E-2</v>
      </c>
      <c r="AD15" s="21"/>
    </row>
    <row r="16" spans="1:30" x14ac:dyDescent="0.2">
      <c r="A16" s="63"/>
      <c r="B16" s="64" t="s">
        <v>1281</v>
      </c>
      <c r="C16" s="65" t="s">
        <v>1282</v>
      </c>
      <c r="D16" s="65" t="s">
        <v>98</v>
      </c>
      <c r="E16" s="66">
        <v>1.2999999999999999E-2</v>
      </c>
      <c r="F16" s="66">
        <v>6.5000000000000002E-2</v>
      </c>
      <c r="G16" s="1">
        <v>179</v>
      </c>
      <c r="H16" s="1">
        <v>179</v>
      </c>
      <c r="I16" s="1">
        <v>11.635</v>
      </c>
      <c r="J16" s="1">
        <v>11.635</v>
      </c>
      <c r="K16" s="1"/>
      <c r="L16" s="1"/>
      <c r="M16" s="1"/>
      <c r="N16" s="1"/>
      <c r="O16" s="1"/>
      <c r="P16" s="1"/>
      <c r="R16" s="1">
        <v>277</v>
      </c>
      <c r="S16" s="1">
        <v>18.004999999999999</v>
      </c>
      <c r="T16" s="15">
        <f t="shared" si="0"/>
        <v>1.5474860335195531</v>
      </c>
      <c r="U16" s="15">
        <f t="shared" si="1"/>
        <v>1.5218340219807198</v>
      </c>
      <c r="V16" s="16">
        <f t="shared" si="2"/>
        <v>272.40828993454886</v>
      </c>
      <c r="W16" s="16">
        <f t="shared" si="3"/>
        <v>93.408289934548861</v>
      </c>
      <c r="X16" s="16">
        <f t="shared" si="4"/>
        <v>6.0715388457456765</v>
      </c>
      <c r="Y16" s="15">
        <f t="shared" si="5"/>
        <v>4.5848355451969969E-2</v>
      </c>
      <c r="Z16" s="15">
        <f t="shared" si="6"/>
        <v>1.1992624151289988E-2</v>
      </c>
      <c r="AA16" s="15">
        <f t="shared" si="7"/>
        <v>1.9115055013239957E-2</v>
      </c>
      <c r="AB16" s="15">
        <f t="shared" si="8"/>
        <v>2.5652011538833303E-2</v>
      </c>
      <c r="AD16" s="21"/>
    </row>
    <row r="17" spans="1:30" ht="15" thickBot="1" x14ac:dyDescent="0.25">
      <c r="A17" s="2">
        <v>2</v>
      </c>
      <c r="B17" s="3" t="s">
        <v>3688</v>
      </c>
      <c r="C17" s="4" t="s">
        <v>3689</v>
      </c>
      <c r="D17" s="4" t="s">
        <v>95</v>
      </c>
      <c r="E17" s="5">
        <v>0</v>
      </c>
      <c r="F17" s="5">
        <v>5</v>
      </c>
      <c r="G17" s="6">
        <v>1036.19</v>
      </c>
      <c r="H17" s="6">
        <v>520</v>
      </c>
      <c r="I17" s="6">
        <v>2600</v>
      </c>
      <c r="J17" s="6">
        <v>2600</v>
      </c>
      <c r="K17" s="6">
        <v>0</v>
      </c>
      <c r="L17" s="6">
        <v>0</v>
      </c>
      <c r="M17" s="6">
        <v>0</v>
      </c>
      <c r="N17" s="6">
        <v>0</v>
      </c>
      <c r="O17" s="6">
        <v>0</v>
      </c>
      <c r="P17" s="6">
        <v>0</v>
      </c>
      <c r="R17" s="6">
        <v>809</v>
      </c>
      <c r="S17" s="6">
        <v>4045</v>
      </c>
      <c r="T17" s="15">
        <f t="shared" si="0"/>
        <v>1.5557692307692308</v>
      </c>
      <c r="U17" s="15">
        <f t="shared" si="1"/>
        <v>1.5301172192303976</v>
      </c>
      <c r="V17" s="16">
        <f t="shared" si="2"/>
        <v>1585.4921613943457</v>
      </c>
      <c r="W17" s="16">
        <f t="shared" si="3"/>
        <v>549.3021613943456</v>
      </c>
      <c r="X17" s="16">
        <f t="shared" si="4"/>
        <v>2746.510806971728</v>
      </c>
      <c r="Y17" s="15">
        <f t="shared" si="5"/>
        <v>4.5848355451969969E-2</v>
      </c>
      <c r="Z17" s="15">
        <f t="shared" si="6"/>
        <v>1.1992624151289988E-2</v>
      </c>
      <c r="AA17" s="15">
        <f t="shared" si="7"/>
        <v>1.9115055013239957E-2</v>
      </c>
      <c r="AB17" s="15">
        <f t="shared" si="8"/>
        <v>2.5652011538833303E-2</v>
      </c>
      <c r="AD17" s="21"/>
    </row>
    <row r="18" spans="1:30" ht="20.5" thickBot="1" x14ac:dyDescent="0.25">
      <c r="A18" s="8">
        <v>3</v>
      </c>
      <c r="B18" s="9" t="s">
        <v>3562</v>
      </c>
      <c r="C18" s="10" t="s">
        <v>3563</v>
      </c>
      <c r="D18" s="10" t="s">
        <v>41</v>
      </c>
      <c r="E18" s="11">
        <v>0</v>
      </c>
      <c r="F18" s="11">
        <v>1</v>
      </c>
      <c r="G18" s="12">
        <v>12880.91</v>
      </c>
      <c r="H18" s="12">
        <v>11193.24</v>
      </c>
      <c r="I18" s="12">
        <v>11193.24</v>
      </c>
      <c r="J18" s="12">
        <v>3018.2576450000001</v>
      </c>
      <c r="K18" s="12">
        <v>3115.2523999999999</v>
      </c>
      <c r="L18" s="12">
        <v>0</v>
      </c>
      <c r="M18" s="12">
        <v>0</v>
      </c>
      <c r="N18" s="12">
        <v>1052.9553112000001</v>
      </c>
      <c r="O18" s="12">
        <v>2325.7410773759998</v>
      </c>
      <c r="P18" s="13">
        <v>1003.94489840064</v>
      </c>
      <c r="R18" s="12">
        <v>12821.75</v>
      </c>
      <c r="S18" s="12">
        <v>3669.56538</v>
      </c>
      <c r="T18" s="15"/>
      <c r="U18" s="15"/>
      <c r="V18" s="16"/>
      <c r="W18" s="16"/>
      <c r="X18" s="16"/>
      <c r="Y18" s="15"/>
      <c r="Z18" s="15"/>
      <c r="AA18" s="15"/>
      <c r="AB18" s="15"/>
      <c r="AD18" s="21"/>
    </row>
    <row r="19" spans="1:30" x14ac:dyDescent="0.2">
      <c r="A19" s="63"/>
      <c r="B19" s="64" t="s">
        <v>405</v>
      </c>
      <c r="C19" s="65" t="s">
        <v>406</v>
      </c>
      <c r="D19" s="65" t="s">
        <v>92</v>
      </c>
      <c r="E19" s="66">
        <v>7.6999999999999996E-4</v>
      </c>
      <c r="F19" s="66">
        <v>7.6999999999999996E-4</v>
      </c>
      <c r="G19" s="1">
        <v>939</v>
      </c>
      <c r="H19" s="1">
        <v>939</v>
      </c>
      <c r="I19" s="1">
        <v>0.72302999999999995</v>
      </c>
      <c r="J19" s="1">
        <v>0.72302999999999995</v>
      </c>
      <c r="K19" s="1"/>
      <c r="L19" s="1"/>
      <c r="M19" s="1"/>
      <c r="N19" s="1"/>
      <c r="O19" s="1"/>
      <c r="P19" s="1"/>
      <c r="R19" s="1">
        <v>2570</v>
      </c>
      <c r="S19" s="1">
        <v>1.9789000000000001</v>
      </c>
      <c r="T19" s="15">
        <f t="shared" si="0"/>
        <v>2.736954206602769</v>
      </c>
      <c r="U19" s="15">
        <f t="shared" si="1"/>
        <v>2.7113021950639355</v>
      </c>
      <c r="V19" s="16">
        <f t="shared" si="2"/>
        <v>2545.9127611650356</v>
      </c>
      <c r="W19" s="16">
        <f t="shared" si="3"/>
        <v>1606.9127611650356</v>
      </c>
      <c r="X19" s="16">
        <f t="shared" si="4"/>
        <v>1.2373228260970774</v>
      </c>
      <c r="Y19" s="15">
        <f t="shared" si="5"/>
        <v>4.5848355451969969E-2</v>
      </c>
      <c r="Z19" s="15">
        <f t="shared" si="6"/>
        <v>1.1992624151289988E-2</v>
      </c>
      <c r="AA19" s="15">
        <f t="shared" si="7"/>
        <v>1.9115055013239957E-2</v>
      </c>
      <c r="AB19" s="15">
        <f t="shared" si="8"/>
        <v>2.5652011538833303E-2</v>
      </c>
      <c r="AD19" s="21"/>
    </row>
    <row r="20" spans="1:30" x14ac:dyDescent="0.2">
      <c r="A20" s="63"/>
      <c r="B20" s="64" t="s">
        <v>187</v>
      </c>
      <c r="C20" s="65" t="s">
        <v>188</v>
      </c>
      <c r="D20" s="65" t="s">
        <v>92</v>
      </c>
      <c r="E20" s="66">
        <v>1.8799999999999999E-3</v>
      </c>
      <c r="F20" s="66">
        <v>1.8799999999999999E-3</v>
      </c>
      <c r="G20" s="1">
        <v>45.7</v>
      </c>
      <c r="H20" s="1">
        <v>45.7</v>
      </c>
      <c r="I20" s="1">
        <v>8.5916000000000006E-2</v>
      </c>
      <c r="J20" s="1">
        <v>8.5916000000000006E-2</v>
      </c>
      <c r="K20" s="1"/>
      <c r="L20" s="1"/>
      <c r="M20" s="1"/>
      <c r="N20" s="1"/>
      <c r="O20" s="1"/>
      <c r="P20" s="1"/>
      <c r="R20" s="1">
        <v>52.8</v>
      </c>
      <c r="S20" s="1">
        <v>9.9264000000000005E-2</v>
      </c>
      <c r="T20" s="15">
        <f t="shared" si="0"/>
        <v>1.1553610503282274</v>
      </c>
      <c r="U20" s="15">
        <f t="shared" si="1"/>
        <v>1.1297090387893942</v>
      </c>
      <c r="V20" s="16">
        <f t="shared" si="2"/>
        <v>51.627703072675317</v>
      </c>
      <c r="W20" s="16">
        <f t="shared" si="3"/>
        <v>5.9277030726753139</v>
      </c>
      <c r="X20" s="16">
        <f t="shared" si="4"/>
        <v>1.1144081776629591E-2</v>
      </c>
      <c r="Y20" s="15">
        <f t="shared" si="5"/>
        <v>4.5848355451969969E-2</v>
      </c>
      <c r="Z20" s="15">
        <f t="shared" si="6"/>
        <v>1.1992624151289988E-2</v>
      </c>
      <c r="AA20" s="15">
        <f t="shared" si="7"/>
        <v>1.9115055013239957E-2</v>
      </c>
      <c r="AB20" s="15">
        <f t="shared" si="8"/>
        <v>2.5652011538833303E-2</v>
      </c>
      <c r="AD20" s="21"/>
    </row>
    <row r="21" spans="1:30" x14ac:dyDescent="0.2">
      <c r="A21" s="63"/>
      <c r="B21" s="64" t="s">
        <v>96</v>
      </c>
      <c r="C21" s="65" t="s">
        <v>97</v>
      </c>
      <c r="D21" s="65" t="s">
        <v>98</v>
      </c>
      <c r="E21" s="66">
        <v>0.34483999999999998</v>
      </c>
      <c r="F21" s="66">
        <v>0.34483999999999998</v>
      </c>
      <c r="G21" s="1">
        <v>36.5</v>
      </c>
      <c r="H21" s="1">
        <v>36.5</v>
      </c>
      <c r="I21" s="1">
        <v>12.58666</v>
      </c>
      <c r="J21" s="1">
        <v>12.58666</v>
      </c>
      <c r="K21" s="1"/>
      <c r="L21" s="1"/>
      <c r="M21" s="1"/>
      <c r="N21" s="1"/>
      <c r="O21" s="1"/>
      <c r="P21" s="1"/>
      <c r="R21" s="1">
        <v>57.6</v>
      </c>
      <c r="S21" s="1">
        <v>19.862784000000001</v>
      </c>
      <c r="T21" s="15">
        <f t="shared" si="0"/>
        <v>1.5780821917808219</v>
      </c>
      <c r="U21" s="15">
        <f t="shared" si="1"/>
        <v>1.5524301802419886</v>
      </c>
      <c r="V21" s="16">
        <f t="shared" si="2"/>
        <v>56.663701578832587</v>
      </c>
      <c r="W21" s="16">
        <f t="shared" si="3"/>
        <v>20.163701578832587</v>
      </c>
      <c r="X21" s="16">
        <f t="shared" si="4"/>
        <v>6.9532508524446293</v>
      </c>
      <c r="Y21" s="15">
        <f t="shared" si="5"/>
        <v>4.5848355451969969E-2</v>
      </c>
      <c r="Z21" s="15">
        <f t="shared" si="6"/>
        <v>1.1992624151289988E-2</v>
      </c>
      <c r="AA21" s="15">
        <f t="shared" si="7"/>
        <v>1.9115055013239957E-2</v>
      </c>
      <c r="AB21" s="15">
        <f t="shared" si="8"/>
        <v>2.5652011538833303E-2</v>
      </c>
      <c r="AD21" s="21"/>
    </row>
    <row r="22" spans="1:30" x14ac:dyDescent="0.2">
      <c r="A22" s="63"/>
      <c r="B22" s="64" t="s">
        <v>388</v>
      </c>
      <c r="C22" s="65" t="s">
        <v>389</v>
      </c>
      <c r="D22" s="65" t="s">
        <v>390</v>
      </c>
      <c r="E22" s="66">
        <v>1.1055999999999999</v>
      </c>
      <c r="F22" s="66">
        <v>1.1055999999999999</v>
      </c>
      <c r="G22" s="1">
        <v>145</v>
      </c>
      <c r="H22" s="1">
        <v>145</v>
      </c>
      <c r="I22" s="1">
        <v>160.31200000000001</v>
      </c>
      <c r="J22" s="1">
        <v>160.31200000000001</v>
      </c>
      <c r="K22" s="1"/>
      <c r="L22" s="1"/>
      <c r="M22" s="1"/>
      <c r="N22" s="1"/>
      <c r="O22" s="1"/>
      <c r="P22" s="1"/>
      <c r="R22" s="1">
        <v>188</v>
      </c>
      <c r="S22" s="1">
        <v>207.8528</v>
      </c>
      <c r="T22" s="15">
        <f t="shared" si="0"/>
        <v>1.296551724137931</v>
      </c>
      <c r="U22" s="15">
        <f t="shared" si="1"/>
        <v>1.2708997125990977</v>
      </c>
      <c r="V22" s="16">
        <f t="shared" si="2"/>
        <v>184.28045832686917</v>
      </c>
      <c r="W22" s="16">
        <f t="shared" si="3"/>
        <v>39.280458326869166</v>
      </c>
      <c r="X22" s="16">
        <f t="shared" si="4"/>
        <v>43.428474726186543</v>
      </c>
      <c r="Y22" s="15">
        <f t="shared" si="5"/>
        <v>4.5848355451969969E-2</v>
      </c>
      <c r="Z22" s="15">
        <f t="shared" si="6"/>
        <v>1.1992624151289988E-2</v>
      </c>
      <c r="AA22" s="15">
        <f t="shared" si="7"/>
        <v>1.9115055013239957E-2</v>
      </c>
      <c r="AB22" s="15">
        <f t="shared" si="8"/>
        <v>2.5652011538833303E-2</v>
      </c>
      <c r="AD22" s="21"/>
    </row>
    <row r="23" spans="1:30" x14ac:dyDescent="0.2">
      <c r="A23" s="63"/>
      <c r="B23" s="64" t="s">
        <v>391</v>
      </c>
      <c r="C23" s="65" t="s">
        <v>392</v>
      </c>
      <c r="D23" s="65" t="s">
        <v>98</v>
      </c>
      <c r="E23" s="66">
        <v>0.24399999999999999</v>
      </c>
      <c r="F23" s="66">
        <v>0.24399999999999999</v>
      </c>
      <c r="G23" s="1">
        <v>44</v>
      </c>
      <c r="H23" s="1">
        <v>44</v>
      </c>
      <c r="I23" s="1">
        <v>10.736000000000001</v>
      </c>
      <c r="J23" s="1">
        <v>10.736000000000001</v>
      </c>
      <c r="K23" s="1"/>
      <c r="L23" s="1"/>
      <c r="M23" s="1"/>
      <c r="N23" s="1"/>
      <c r="O23" s="1"/>
      <c r="P23" s="1"/>
      <c r="R23" s="1">
        <v>86.2</v>
      </c>
      <c r="S23" s="1">
        <v>21.032800000000002</v>
      </c>
      <c r="T23" s="15">
        <f t="shared" si="0"/>
        <v>1.9590909090909092</v>
      </c>
      <c r="U23" s="15">
        <f t="shared" si="1"/>
        <v>1.933438897552076</v>
      </c>
      <c r="V23" s="16">
        <f t="shared" si="2"/>
        <v>85.071311492291343</v>
      </c>
      <c r="W23" s="16">
        <f t="shared" si="3"/>
        <v>41.071311492291343</v>
      </c>
      <c r="X23" s="16">
        <f t="shared" si="4"/>
        <v>10.021400004119087</v>
      </c>
      <c r="Y23" s="15">
        <f t="shared" si="5"/>
        <v>4.5848355451969969E-2</v>
      </c>
      <c r="Z23" s="15">
        <f t="shared" si="6"/>
        <v>1.1992624151289988E-2</v>
      </c>
      <c r="AA23" s="15">
        <f t="shared" si="7"/>
        <v>1.9115055013239957E-2</v>
      </c>
      <c r="AB23" s="15">
        <f t="shared" si="8"/>
        <v>2.5652011538833303E-2</v>
      </c>
      <c r="AD23" s="21"/>
    </row>
    <row r="24" spans="1:30" x14ac:dyDescent="0.2">
      <c r="A24" s="63"/>
      <c r="B24" s="64" t="s">
        <v>99</v>
      </c>
      <c r="C24" s="65" t="s">
        <v>100</v>
      </c>
      <c r="D24" s="65" t="s">
        <v>98</v>
      </c>
      <c r="E24" s="66">
        <v>0.98385</v>
      </c>
      <c r="F24" s="66">
        <v>0.98385</v>
      </c>
      <c r="G24" s="1">
        <v>47.9</v>
      </c>
      <c r="H24" s="1">
        <v>47.9</v>
      </c>
      <c r="I24" s="1">
        <v>47.126415000000001</v>
      </c>
      <c r="J24" s="1">
        <v>47.126415000000001</v>
      </c>
      <c r="K24" s="1"/>
      <c r="L24" s="1"/>
      <c r="M24" s="1"/>
      <c r="N24" s="1"/>
      <c r="O24" s="1"/>
      <c r="P24" s="1"/>
      <c r="R24" s="1">
        <v>67.599999999999994</v>
      </c>
      <c r="S24" s="1">
        <v>66.508260000000007</v>
      </c>
      <c r="T24" s="15">
        <f t="shared" si="0"/>
        <v>1.4112734864300625</v>
      </c>
      <c r="U24" s="15">
        <f t="shared" si="1"/>
        <v>1.3856214748912292</v>
      </c>
      <c r="V24" s="16">
        <f t="shared" si="2"/>
        <v>66.371268647289881</v>
      </c>
      <c r="W24" s="16">
        <f t="shared" si="3"/>
        <v>18.471268647289882</v>
      </c>
      <c r="X24" s="16">
        <f t="shared" si="4"/>
        <v>18.17295765863615</v>
      </c>
      <c r="Y24" s="15">
        <f t="shared" si="5"/>
        <v>4.5848355451969969E-2</v>
      </c>
      <c r="Z24" s="15">
        <f t="shared" si="6"/>
        <v>1.1992624151289988E-2</v>
      </c>
      <c r="AA24" s="15">
        <f t="shared" si="7"/>
        <v>1.9115055013239957E-2</v>
      </c>
      <c r="AB24" s="15">
        <f t="shared" si="8"/>
        <v>2.5652011538833303E-2</v>
      </c>
      <c r="AD24" s="21"/>
    </row>
    <row r="25" spans="1:30" x14ac:dyDescent="0.2">
      <c r="A25" s="63"/>
      <c r="B25" s="64" t="s">
        <v>409</v>
      </c>
      <c r="C25" s="65" t="s">
        <v>410</v>
      </c>
      <c r="D25" s="65" t="s">
        <v>41</v>
      </c>
      <c r="E25" s="66">
        <v>6.8580000000000002E-2</v>
      </c>
      <c r="F25" s="66">
        <v>6.8580000000000002E-2</v>
      </c>
      <c r="G25" s="1">
        <v>42.8</v>
      </c>
      <c r="H25" s="1">
        <v>42.8</v>
      </c>
      <c r="I25" s="1">
        <v>2.9352239999999998</v>
      </c>
      <c r="J25" s="1">
        <v>2.9352239999999998</v>
      </c>
      <c r="K25" s="1"/>
      <c r="L25" s="1"/>
      <c r="M25" s="1"/>
      <c r="N25" s="1"/>
      <c r="O25" s="1"/>
      <c r="P25" s="1"/>
      <c r="R25" s="1">
        <v>53.4</v>
      </c>
      <c r="S25" s="1">
        <v>3.662172</v>
      </c>
      <c r="T25" s="15">
        <f t="shared" si="0"/>
        <v>1.2476635514018692</v>
      </c>
      <c r="U25" s="15">
        <f t="shared" si="1"/>
        <v>1.222011539863036</v>
      </c>
      <c r="V25" s="16">
        <f t="shared" si="2"/>
        <v>52.302093906137941</v>
      </c>
      <c r="W25" s="16">
        <f t="shared" si="3"/>
        <v>9.5020939061379437</v>
      </c>
      <c r="X25" s="16">
        <f t="shared" si="4"/>
        <v>0.65165360008294015</v>
      </c>
      <c r="Y25" s="15">
        <f t="shared" si="5"/>
        <v>4.5848355451969969E-2</v>
      </c>
      <c r="Z25" s="15">
        <f t="shared" si="6"/>
        <v>1.1992624151289988E-2</v>
      </c>
      <c r="AA25" s="15">
        <f t="shared" si="7"/>
        <v>1.9115055013239957E-2</v>
      </c>
      <c r="AB25" s="15">
        <f t="shared" si="8"/>
        <v>2.5652011538833303E-2</v>
      </c>
      <c r="AD25" s="21"/>
    </row>
    <row r="26" spans="1:30" x14ac:dyDescent="0.2">
      <c r="A26" s="63"/>
      <c r="B26" s="64" t="s">
        <v>3564</v>
      </c>
      <c r="C26" s="65" t="s">
        <v>3565</v>
      </c>
      <c r="D26" s="65" t="s">
        <v>139</v>
      </c>
      <c r="E26" s="66">
        <v>9.3999999999999997E-4</v>
      </c>
      <c r="F26" s="66">
        <v>9.3999999999999997E-4</v>
      </c>
      <c r="G26" s="1">
        <v>3010</v>
      </c>
      <c r="H26" s="1">
        <v>3010</v>
      </c>
      <c r="I26" s="1">
        <v>2.8294000000000001</v>
      </c>
      <c r="J26" s="1">
        <v>2.8294000000000001</v>
      </c>
      <c r="K26" s="1"/>
      <c r="L26" s="1"/>
      <c r="M26" s="1"/>
      <c r="N26" s="1"/>
      <c r="O26" s="1"/>
      <c r="P26" s="1"/>
      <c r="R26" s="1">
        <v>3940</v>
      </c>
      <c r="S26" s="1">
        <v>3.7035999999999998</v>
      </c>
      <c r="T26" s="15">
        <f t="shared" si="0"/>
        <v>1.308970099667774</v>
      </c>
      <c r="U26" s="15">
        <f t="shared" si="1"/>
        <v>1.2833180881289408</v>
      </c>
      <c r="V26" s="16">
        <f t="shared" si="2"/>
        <v>3862.7874452681117</v>
      </c>
      <c r="W26" s="16">
        <f t="shared" si="3"/>
        <v>852.7874452681117</v>
      </c>
      <c r="X26" s="16">
        <f t="shared" si="4"/>
        <v>0.80162019855202493</v>
      </c>
      <c r="Y26" s="15">
        <f t="shared" si="5"/>
        <v>4.5848355451969969E-2</v>
      </c>
      <c r="Z26" s="15">
        <f t="shared" si="6"/>
        <v>1.1992624151289988E-2</v>
      </c>
      <c r="AA26" s="15">
        <f t="shared" si="7"/>
        <v>1.9115055013239957E-2</v>
      </c>
      <c r="AB26" s="15">
        <f t="shared" si="8"/>
        <v>2.5652011538833303E-2</v>
      </c>
      <c r="AD26" s="21"/>
    </row>
    <row r="27" spans="1:30" x14ac:dyDescent="0.2">
      <c r="A27" s="63"/>
      <c r="B27" s="64" t="s">
        <v>3566</v>
      </c>
      <c r="C27" s="65" t="s">
        <v>3567</v>
      </c>
      <c r="D27" s="65" t="s">
        <v>92</v>
      </c>
      <c r="E27" s="66">
        <v>2.82E-3</v>
      </c>
      <c r="F27" s="66">
        <v>2.82E-3</v>
      </c>
      <c r="G27" s="1">
        <v>1990</v>
      </c>
      <c r="H27" s="1">
        <v>1990</v>
      </c>
      <c r="I27" s="1">
        <v>5.6117999999999997</v>
      </c>
      <c r="J27" s="1">
        <v>5.6117999999999997</v>
      </c>
      <c r="K27" s="1"/>
      <c r="L27" s="1"/>
      <c r="M27" s="1"/>
      <c r="N27" s="1"/>
      <c r="O27" s="1"/>
      <c r="P27" s="1"/>
      <c r="R27" s="1">
        <v>2180</v>
      </c>
      <c r="S27" s="1">
        <v>6.1475999999999997</v>
      </c>
      <c r="T27" s="15">
        <f t="shared" si="0"/>
        <v>1.0954773869346734</v>
      </c>
      <c r="U27" s="15">
        <f t="shared" si="1"/>
        <v>1.0698253753958402</v>
      </c>
      <c r="V27" s="16">
        <f t="shared" si="2"/>
        <v>2128.952497037722</v>
      </c>
      <c r="W27" s="16">
        <f t="shared" si="3"/>
        <v>138.95249703772197</v>
      </c>
      <c r="X27" s="16">
        <f t="shared" si="4"/>
        <v>0.39184604164637593</v>
      </c>
      <c r="Y27" s="15">
        <f t="shared" si="5"/>
        <v>4.5848355451969969E-2</v>
      </c>
      <c r="Z27" s="15">
        <f t="shared" si="6"/>
        <v>1.1992624151289988E-2</v>
      </c>
      <c r="AA27" s="15">
        <f t="shared" si="7"/>
        <v>1.9115055013239957E-2</v>
      </c>
      <c r="AB27" s="15">
        <f t="shared" si="8"/>
        <v>2.5652011538833303E-2</v>
      </c>
      <c r="AD27" s="21"/>
    </row>
    <row r="28" spans="1:30" x14ac:dyDescent="0.2">
      <c r="A28" s="63"/>
      <c r="B28" s="64" t="s">
        <v>321</v>
      </c>
      <c r="C28" s="65" t="s">
        <v>322</v>
      </c>
      <c r="D28" s="65" t="s">
        <v>92</v>
      </c>
      <c r="E28" s="66">
        <v>3.61E-2</v>
      </c>
      <c r="F28" s="66">
        <v>3.61E-2</v>
      </c>
      <c r="G28" s="1">
        <v>2190</v>
      </c>
      <c r="H28" s="1">
        <v>2190</v>
      </c>
      <c r="I28" s="1">
        <v>79.058999999999997</v>
      </c>
      <c r="J28" s="1">
        <v>79.058999999999997</v>
      </c>
      <c r="K28" s="1"/>
      <c r="L28" s="1"/>
      <c r="M28" s="1"/>
      <c r="N28" s="1"/>
      <c r="O28" s="1"/>
      <c r="P28" s="1"/>
      <c r="R28" s="1">
        <v>2480</v>
      </c>
      <c r="S28" s="1">
        <v>89.528000000000006</v>
      </c>
      <c r="T28" s="15">
        <f t="shared" si="0"/>
        <v>1.1324200913242009</v>
      </c>
      <c r="U28" s="15">
        <f t="shared" si="1"/>
        <v>1.1067680797853676</v>
      </c>
      <c r="V28" s="16">
        <f t="shared" si="2"/>
        <v>2423.8220947299551</v>
      </c>
      <c r="W28" s="16">
        <f t="shared" si="3"/>
        <v>233.8220947299551</v>
      </c>
      <c r="X28" s="16">
        <f t="shared" si="4"/>
        <v>8.4409776197513793</v>
      </c>
      <c r="Y28" s="15">
        <f t="shared" si="5"/>
        <v>4.5848355451969969E-2</v>
      </c>
      <c r="Z28" s="15">
        <f t="shared" si="6"/>
        <v>1.1992624151289988E-2</v>
      </c>
      <c r="AA28" s="15">
        <f t="shared" si="7"/>
        <v>1.9115055013239957E-2</v>
      </c>
      <c r="AB28" s="15">
        <f t="shared" si="8"/>
        <v>2.5652011538833303E-2</v>
      </c>
      <c r="AD28" s="21"/>
    </row>
    <row r="29" spans="1:30" x14ac:dyDescent="0.2">
      <c r="A29" s="63"/>
      <c r="B29" s="64" t="s">
        <v>539</v>
      </c>
      <c r="C29" s="65" t="s">
        <v>540</v>
      </c>
      <c r="D29" s="65" t="s">
        <v>92</v>
      </c>
      <c r="E29" s="66">
        <v>2.82E-3</v>
      </c>
      <c r="F29" s="66">
        <v>2.82E-3</v>
      </c>
      <c r="G29" s="1">
        <v>2320</v>
      </c>
      <c r="H29" s="1">
        <v>2320</v>
      </c>
      <c r="I29" s="1">
        <v>6.5423999999999998</v>
      </c>
      <c r="J29" s="1">
        <v>6.5423999999999998</v>
      </c>
      <c r="K29" s="1"/>
      <c r="L29" s="1"/>
      <c r="M29" s="1"/>
      <c r="N29" s="1"/>
      <c r="O29" s="1"/>
      <c r="P29" s="1"/>
      <c r="R29" s="1">
        <v>2530</v>
      </c>
      <c r="S29" s="1">
        <v>7.1345999999999998</v>
      </c>
      <c r="T29" s="15">
        <f t="shared" si="0"/>
        <v>1.0905172413793103</v>
      </c>
      <c r="U29" s="15">
        <f t="shared" si="1"/>
        <v>1.064865229840477</v>
      </c>
      <c r="V29" s="16">
        <f t="shared" si="2"/>
        <v>2470.4873332299067</v>
      </c>
      <c r="W29" s="16">
        <f t="shared" si="3"/>
        <v>150.48733322990665</v>
      </c>
      <c r="X29" s="16">
        <f t="shared" si="4"/>
        <v>0.42437427970833674</v>
      </c>
      <c r="Y29" s="15">
        <f t="shared" si="5"/>
        <v>4.5848355451969969E-2</v>
      </c>
      <c r="Z29" s="15">
        <f t="shared" si="6"/>
        <v>1.1992624151289988E-2</v>
      </c>
      <c r="AA29" s="15">
        <f t="shared" si="7"/>
        <v>1.9115055013239957E-2</v>
      </c>
      <c r="AB29" s="15">
        <f t="shared" si="8"/>
        <v>2.5652011538833303E-2</v>
      </c>
      <c r="AD29" s="21"/>
    </row>
    <row r="30" spans="1:30" x14ac:dyDescent="0.2">
      <c r="A30" s="63"/>
      <c r="B30" s="64" t="s">
        <v>334</v>
      </c>
      <c r="C30" s="65" t="s">
        <v>335</v>
      </c>
      <c r="D30" s="65" t="s">
        <v>92</v>
      </c>
      <c r="E30" s="66">
        <v>2.6200000000000001E-2</v>
      </c>
      <c r="F30" s="66">
        <v>2.6200000000000001E-2</v>
      </c>
      <c r="G30" s="1">
        <v>2780</v>
      </c>
      <c r="H30" s="1">
        <v>2780</v>
      </c>
      <c r="I30" s="1">
        <v>72.835999999999999</v>
      </c>
      <c r="J30" s="1">
        <v>72.835999999999999</v>
      </c>
      <c r="K30" s="1"/>
      <c r="L30" s="1"/>
      <c r="M30" s="1"/>
      <c r="N30" s="1"/>
      <c r="O30" s="1"/>
      <c r="P30" s="1"/>
      <c r="R30" s="1">
        <v>3030</v>
      </c>
      <c r="S30" s="1">
        <v>79.385999999999996</v>
      </c>
      <c r="T30" s="15">
        <f t="shared" si="0"/>
        <v>1.0899280575539569</v>
      </c>
      <c r="U30" s="15">
        <f t="shared" si="1"/>
        <v>1.0642760460151237</v>
      </c>
      <c r="V30" s="16">
        <f t="shared" si="2"/>
        <v>2958.6874079220438</v>
      </c>
      <c r="W30" s="16">
        <f t="shared" si="3"/>
        <v>178.6874079220438</v>
      </c>
      <c r="X30" s="16">
        <f t="shared" si="4"/>
        <v>4.6816100875575479</v>
      </c>
      <c r="Y30" s="15">
        <f t="shared" si="5"/>
        <v>4.5848355451969969E-2</v>
      </c>
      <c r="Z30" s="15">
        <f t="shared" si="6"/>
        <v>1.1992624151289988E-2</v>
      </c>
      <c r="AA30" s="15">
        <f t="shared" si="7"/>
        <v>1.9115055013239957E-2</v>
      </c>
      <c r="AB30" s="15">
        <f t="shared" si="8"/>
        <v>2.5652011538833303E-2</v>
      </c>
      <c r="AD30" s="21"/>
    </row>
    <row r="31" spans="1:30" x14ac:dyDescent="0.2">
      <c r="A31" s="63"/>
      <c r="B31" s="64" t="s">
        <v>545</v>
      </c>
      <c r="C31" s="65" t="s">
        <v>546</v>
      </c>
      <c r="D31" s="65" t="s">
        <v>92</v>
      </c>
      <c r="E31" s="66">
        <v>0.12823000000000001</v>
      </c>
      <c r="F31" s="66">
        <v>0.12823000000000001</v>
      </c>
      <c r="G31" s="1">
        <v>2390</v>
      </c>
      <c r="H31" s="1">
        <v>2390</v>
      </c>
      <c r="I31" s="1">
        <v>306.46969999999999</v>
      </c>
      <c r="J31" s="1">
        <v>306.46969999999999</v>
      </c>
      <c r="K31" s="1"/>
      <c r="L31" s="1"/>
      <c r="M31" s="1"/>
      <c r="N31" s="1"/>
      <c r="O31" s="1"/>
      <c r="P31" s="1"/>
      <c r="R31" s="1">
        <v>2600</v>
      </c>
      <c r="S31" s="1">
        <v>333.39800000000002</v>
      </c>
      <c r="T31" s="15">
        <f t="shared" si="0"/>
        <v>1.0878661087866108</v>
      </c>
      <c r="U31" s="15">
        <f t="shared" si="1"/>
        <v>1.0622140972477776</v>
      </c>
      <c r="V31" s="16">
        <f t="shared" si="2"/>
        <v>2538.6916924221887</v>
      </c>
      <c r="W31" s="16">
        <f t="shared" si="3"/>
        <v>148.69169242218868</v>
      </c>
      <c r="X31" s="16">
        <f t="shared" si="4"/>
        <v>19.066735719297256</v>
      </c>
      <c r="Y31" s="15">
        <f t="shared" si="5"/>
        <v>4.5848355451969969E-2</v>
      </c>
      <c r="Z31" s="15">
        <f t="shared" si="6"/>
        <v>1.1992624151289988E-2</v>
      </c>
      <c r="AA31" s="15">
        <f t="shared" si="7"/>
        <v>1.9115055013239957E-2</v>
      </c>
      <c r="AB31" s="15">
        <f t="shared" si="8"/>
        <v>2.5652011538833303E-2</v>
      </c>
      <c r="AD31" s="21"/>
    </row>
    <row r="32" spans="1:30" x14ac:dyDescent="0.2">
      <c r="A32" s="63"/>
      <c r="B32" s="64" t="s">
        <v>2638</v>
      </c>
      <c r="C32" s="65" t="s">
        <v>2639</v>
      </c>
      <c r="D32" s="65" t="s">
        <v>92</v>
      </c>
      <c r="E32" s="66">
        <v>0.1216</v>
      </c>
      <c r="F32" s="66">
        <v>0.1216</v>
      </c>
      <c r="G32" s="1">
        <v>2760</v>
      </c>
      <c r="H32" s="1">
        <v>2760</v>
      </c>
      <c r="I32" s="1">
        <v>335.61599999999999</v>
      </c>
      <c r="J32" s="1">
        <v>335.61599999999999</v>
      </c>
      <c r="K32" s="1"/>
      <c r="L32" s="1"/>
      <c r="M32" s="1"/>
      <c r="N32" s="1"/>
      <c r="O32" s="1"/>
      <c r="P32" s="1"/>
      <c r="R32" s="1">
        <v>3060</v>
      </c>
      <c r="S32" s="1">
        <v>372.096</v>
      </c>
      <c r="T32" s="15">
        <f t="shared" si="0"/>
        <v>1.1086956521739131</v>
      </c>
      <c r="U32" s="15">
        <f t="shared" si="1"/>
        <v>1.0830436406350799</v>
      </c>
      <c r="V32" s="16">
        <f t="shared" si="2"/>
        <v>2989.2004481528202</v>
      </c>
      <c r="W32" s="16">
        <f t="shared" si="3"/>
        <v>229.20044815282017</v>
      </c>
      <c r="X32" s="16">
        <f t="shared" si="4"/>
        <v>27.870774495382932</v>
      </c>
      <c r="Y32" s="15">
        <f t="shared" si="5"/>
        <v>4.5848355451969969E-2</v>
      </c>
      <c r="Z32" s="15">
        <f t="shared" si="6"/>
        <v>1.1992624151289988E-2</v>
      </c>
      <c r="AA32" s="15">
        <f t="shared" si="7"/>
        <v>1.9115055013239957E-2</v>
      </c>
      <c r="AB32" s="15">
        <f t="shared" si="8"/>
        <v>2.5652011538833303E-2</v>
      </c>
      <c r="AD32" s="21"/>
    </row>
    <row r="33" spans="1:30" x14ac:dyDescent="0.2">
      <c r="A33" s="63"/>
      <c r="B33" s="64" t="s">
        <v>3544</v>
      </c>
      <c r="C33" s="65" t="s">
        <v>3545</v>
      </c>
      <c r="D33" s="65" t="s">
        <v>92</v>
      </c>
      <c r="E33" s="66">
        <v>0.54368000000000005</v>
      </c>
      <c r="F33" s="66">
        <v>0.54368000000000005</v>
      </c>
      <c r="G33" s="1">
        <v>2800</v>
      </c>
      <c r="H33" s="1">
        <v>2800</v>
      </c>
      <c r="I33" s="1">
        <v>1522.3040000000001</v>
      </c>
      <c r="J33" s="1">
        <v>1522.3040000000001</v>
      </c>
      <c r="K33" s="1"/>
      <c r="L33" s="1"/>
      <c r="M33" s="1"/>
      <c r="N33" s="1"/>
      <c r="O33" s="1"/>
      <c r="P33" s="1"/>
      <c r="R33" s="1">
        <v>3120</v>
      </c>
      <c r="S33" s="1">
        <v>1696.2816</v>
      </c>
      <c r="T33" s="15">
        <f t="shared" si="0"/>
        <v>1.1142857142857143</v>
      </c>
      <c r="U33" s="15">
        <f t="shared" si="1"/>
        <v>1.0886337027468811</v>
      </c>
      <c r="V33" s="16">
        <f t="shared" si="2"/>
        <v>3048.174367691267</v>
      </c>
      <c r="W33" s="16">
        <f t="shared" si="3"/>
        <v>248.17436769126698</v>
      </c>
      <c r="X33" s="16">
        <f t="shared" si="4"/>
        <v>134.92744022638806</v>
      </c>
      <c r="Y33" s="15">
        <f t="shared" si="5"/>
        <v>4.5848355451969969E-2</v>
      </c>
      <c r="Z33" s="15">
        <f t="shared" si="6"/>
        <v>1.1992624151289988E-2</v>
      </c>
      <c r="AA33" s="15">
        <f t="shared" si="7"/>
        <v>1.9115055013239957E-2</v>
      </c>
      <c r="AB33" s="15">
        <f t="shared" si="8"/>
        <v>2.5652011538833303E-2</v>
      </c>
      <c r="AD33" s="21"/>
    </row>
    <row r="34" spans="1:30" x14ac:dyDescent="0.2">
      <c r="A34" s="63"/>
      <c r="B34" s="64" t="s">
        <v>101</v>
      </c>
      <c r="C34" s="65" t="s">
        <v>102</v>
      </c>
      <c r="D34" s="65" t="s">
        <v>92</v>
      </c>
      <c r="E34" s="66">
        <v>9.1600000000000001E-2</v>
      </c>
      <c r="F34" s="66">
        <v>9.1600000000000001E-2</v>
      </c>
      <c r="G34" s="1">
        <v>4650</v>
      </c>
      <c r="H34" s="1">
        <v>4650</v>
      </c>
      <c r="I34" s="1">
        <v>425.94</v>
      </c>
      <c r="J34" s="1">
        <v>425.94</v>
      </c>
      <c r="K34" s="1"/>
      <c r="L34" s="1"/>
      <c r="M34" s="1"/>
      <c r="N34" s="1"/>
      <c r="O34" s="1"/>
      <c r="P34" s="1"/>
      <c r="R34" s="1">
        <v>7820</v>
      </c>
      <c r="S34" s="1">
        <v>716.31200000000001</v>
      </c>
      <c r="T34" s="15">
        <f t="shared" si="0"/>
        <v>1.6817204301075268</v>
      </c>
      <c r="U34" s="15">
        <f t="shared" si="1"/>
        <v>1.6560684185686936</v>
      </c>
      <c r="V34" s="16">
        <f t="shared" si="2"/>
        <v>7700.7181463444249</v>
      </c>
      <c r="W34" s="16">
        <f t="shared" si="3"/>
        <v>3050.7181463444249</v>
      </c>
      <c r="X34" s="16">
        <f t="shared" si="4"/>
        <v>279.44578220514933</v>
      </c>
      <c r="Y34" s="15">
        <f t="shared" si="5"/>
        <v>4.5848355451969969E-2</v>
      </c>
      <c r="Z34" s="15">
        <f t="shared" si="6"/>
        <v>1.1992624151289988E-2</v>
      </c>
      <c r="AA34" s="15">
        <f t="shared" si="7"/>
        <v>1.9115055013239957E-2</v>
      </c>
      <c r="AB34" s="15">
        <f t="shared" si="8"/>
        <v>2.5652011538833303E-2</v>
      </c>
      <c r="AD34" s="21"/>
    </row>
    <row r="35" spans="1:30" x14ac:dyDescent="0.2">
      <c r="A35" s="63"/>
      <c r="B35" s="64" t="s">
        <v>103</v>
      </c>
      <c r="C35" s="65" t="s">
        <v>104</v>
      </c>
      <c r="D35" s="65" t="s">
        <v>92</v>
      </c>
      <c r="E35" s="66">
        <v>4.0899999999999999E-3</v>
      </c>
      <c r="F35" s="66">
        <v>4.0899999999999999E-3</v>
      </c>
      <c r="G35" s="1">
        <v>6490</v>
      </c>
      <c r="H35" s="1">
        <v>6490</v>
      </c>
      <c r="I35" s="1">
        <v>26.5441</v>
      </c>
      <c r="J35" s="1">
        <v>26.5441</v>
      </c>
      <c r="K35" s="1"/>
      <c r="L35" s="1"/>
      <c r="M35" s="1"/>
      <c r="N35" s="1"/>
      <c r="O35" s="1"/>
      <c r="P35" s="1"/>
      <c r="R35" s="1">
        <v>10900</v>
      </c>
      <c r="S35" s="1">
        <v>44.581000000000003</v>
      </c>
      <c r="T35" s="15">
        <f t="shared" si="0"/>
        <v>1.6795069337442219</v>
      </c>
      <c r="U35" s="15">
        <f t="shared" si="1"/>
        <v>1.6538549222053887</v>
      </c>
      <c r="V35" s="16">
        <f t="shared" si="2"/>
        <v>10733.518445112972</v>
      </c>
      <c r="W35" s="16">
        <f t="shared" si="3"/>
        <v>4243.5184451129717</v>
      </c>
      <c r="X35" s="16">
        <f t="shared" si="4"/>
        <v>17.355990440512052</v>
      </c>
      <c r="Y35" s="15">
        <f t="shared" si="5"/>
        <v>4.5848355451969969E-2</v>
      </c>
      <c r="Z35" s="15">
        <f t="shared" si="6"/>
        <v>1.1992624151289988E-2</v>
      </c>
      <c r="AA35" s="15">
        <f t="shared" si="7"/>
        <v>1.9115055013239957E-2</v>
      </c>
      <c r="AB35" s="15">
        <f t="shared" si="8"/>
        <v>2.5652011538833303E-2</v>
      </c>
      <c r="AD35" s="21"/>
    </row>
    <row r="36" spans="1:30" x14ac:dyDescent="0.2">
      <c r="A36" s="2">
        <v>4</v>
      </c>
      <c r="B36" s="3" t="s">
        <v>3568</v>
      </c>
      <c r="C36" s="4" t="s">
        <v>4364</v>
      </c>
      <c r="D36" s="4" t="s">
        <v>41</v>
      </c>
      <c r="E36" s="5">
        <v>0</v>
      </c>
      <c r="F36" s="5">
        <v>1</v>
      </c>
      <c r="G36" s="6">
        <v>13400.63</v>
      </c>
      <c r="H36" s="6">
        <v>5420</v>
      </c>
      <c r="I36" s="6">
        <v>5420</v>
      </c>
      <c r="J36" s="6">
        <v>0</v>
      </c>
      <c r="K36" s="6">
        <v>0</v>
      </c>
      <c r="L36" s="6">
        <v>0</v>
      </c>
      <c r="M36" s="6">
        <v>0</v>
      </c>
      <c r="N36" s="6">
        <v>0</v>
      </c>
      <c r="O36" s="6">
        <v>0</v>
      </c>
      <c r="P36" s="6">
        <v>0</v>
      </c>
      <c r="R36" s="6">
        <v>8310</v>
      </c>
      <c r="S36" s="6">
        <v>0</v>
      </c>
      <c r="T36" s="15">
        <f t="shared" si="0"/>
        <v>1.533210332103321</v>
      </c>
      <c r="U36" s="15">
        <f t="shared" si="1"/>
        <v>1.5075583205644878</v>
      </c>
      <c r="V36" s="16">
        <f t="shared" si="2"/>
        <v>20202.231257306092</v>
      </c>
      <c r="W36" s="16">
        <f t="shared" si="3"/>
        <v>6801.6012573060925</v>
      </c>
      <c r="X36" s="16">
        <f t="shared" si="4"/>
        <v>6801.6012573060925</v>
      </c>
      <c r="Y36" s="15">
        <f t="shared" si="5"/>
        <v>4.5848355451969969E-2</v>
      </c>
      <c r="Z36" s="15">
        <f t="shared" si="6"/>
        <v>1.1992624151289988E-2</v>
      </c>
      <c r="AA36" s="15">
        <f t="shared" si="7"/>
        <v>1.9115055013239957E-2</v>
      </c>
      <c r="AB36" s="15">
        <f t="shared" si="8"/>
        <v>2.5652011538833303E-2</v>
      </c>
      <c r="AD36" s="21"/>
    </row>
    <row r="37" spans="1:30" x14ac:dyDescent="0.2">
      <c r="A37" s="2">
        <v>5</v>
      </c>
      <c r="B37" s="3" t="s">
        <v>4365</v>
      </c>
      <c r="C37" s="4" t="s">
        <v>4366</v>
      </c>
      <c r="D37" s="4" t="s">
        <v>41</v>
      </c>
      <c r="E37" s="5">
        <v>0</v>
      </c>
      <c r="F37" s="5">
        <v>1</v>
      </c>
      <c r="G37" s="6">
        <v>2768.93</v>
      </c>
      <c r="H37" s="6">
        <v>2060</v>
      </c>
      <c r="I37" s="6">
        <v>2060</v>
      </c>
      <c r="J37" s="6">
        <v>0</v>
      </c>
      <c r="K37" s="6">
        <v>0</v>
      </c>
      <c r="L37" s="6">
        <v>0</v>
      </c>
      <c r="M37" s="6">
        <v>0</v>
      </c>
      <c r="N37" s="6">
        <v>0</v>
      </c>
      <c r="O37" s="6">
        <v>0</v>
      </c>
      <c r="P37" s="6">
        <v>0</v>
      </c>
      <c r="R37" s="6">
        <v>3190</v>
      </c>
      <c r="S37" s="6">
        <v>0</v>
      </c>
      <c r="T37" s="15">
        <f t="shared" si="0"/>
        <v>1.5485436893203883</v>
      </c>
      <c r="U37" s="15">
        <f t="shared" si="1"/>
        <v>1.5228916777815551</v>
      </c>
      <c r="V37" s="16">
        <f t="shared" si="2"/>
        <v>4216.7804533596809</v>
      </c>
      <c r="W37" s="16">
        <f t="shared" si="3"/>
        <v>1447.8504533596811</v>
      </c>
      <c r="X37" s="16">
        <f t="shared" si="4"/>
        <v>1447.8504533596811</v>
      </c>
      <c r="Y37" s="15">
        <f t="shared" si="5"/>
        <v>4.5848355451969969E-2</v>
      </c>
      <c r="Z37" s="15">
        <f t="shared" si="6"/>
        <v>1.1992624151289988E-2</v>
      </c>
      <c r="AA37" s="15">
        <f t="shared" si="7"/>
        <v>1.9115055013239957E-2</v>
      </c>
      <c r="AB37" s="15">
        <f t="shared" si="8"/>
        <v>2.5652011538833303E-2</v>
      </c>
      <c r="AD37" s="21"/>
    </row>
    <row r="38" spans="1:30" x14ac:dyDescent="0.2">
      <c r="A38" s="2">
        <v>6</v>
      </c>
      <c r="B38" s="3" t="s">
        <v>3572</v>
      </c>
      <c r="C38" s="4" t="s">
        <v>3573</v>
      </c>
      <c r="D38" s="4" t="s">
        <v>41</v>
      </c>
      <c r="E38" s="5">
        <v>0</v>
      </c>
      <c r="F38" s="5">
        <v>3</v>
      </c>
      <c r="G38" s="6">
        <v>3145.7</v>
      </c>
      <c r="H38" s="6">
        <v>2810</v>
      </c>
      <c r="I38" s="6">
        <v>8430</v>
      </c>
      <c r="J38" s="6">
        <v>0</v>
      </c>
      <c r="K38" s="6">
        <v>0</v>
      </c>
      <c r="L38" s="6">
        <v>0</v>
      </c>
      <c r="M38" s="6">
        <v>0</v>
      </c>
      <c r="N38" s="6">
        <v>0</v>
      </c>
      <c r="O38" s="6">
        <v>0</v>
      </c>
      <c r="P38" s="6">
        <v>0</v>
      </c>
      <c r="R38" s="6">
        <v>2980</v>
      </c>
      <c r="S38" s="6">
        <v>0</v>
      </c>
      <c r="T38" s="15">
        <f t="shared" si="0"/>
        <v>1.0604982206405693</v>
      </c>
      <c r="U38" s="15">
        <f t="shared" si="1"/>
        <v>1.0348462091017361</v>
      </c>
      <c r="V38" s="16">
        <f t="shared" si="2"/>
        <v>3255.315719971331</v>
      </c>
      <c r="W38" s="16">
        <f t="shared" si="3"/>
        <v>109.61571997133115</v>
      </c>
      <c r="X38" s="16">
        <f t="shared" si="4"/>
        <v>328.84715991399344</v>
      </c>
      <c r="Y38" s="15">
        <f t="shared" si="5"/>
        <v>4.5848355451969969E-2</v>
      </c>
      <c r="Z38" s="15">
        <f t="shared" si="6"/>
        <v>1.1992624151289988E-2</v>
      </c>
      <c r="AA38" s="15">
        <f t="shared" si="7"/>
        <v>1.9115055013239957E-2</v>
      </c>
      <c r="AB38" s="15">
        <f t="shared" si="8"/>
        <v>2.5652011538833303E-2</v>
      </c>
      <c r="AD38" s="21"/>
    </row>
    <row r="39" spans="1:30" x14ac:dyDescent="0.2">
      <c r="A39" s="2">
        <v>7</v>
      </c>
      <c r="B39" s="3" t="s">
        <v>3574</v>
      </c>
      <c r="C39" s="4" t="s">
        <v>3575</v>
      </c>
      <c r="D39" s="4" t="s">
        <v>41</v>
      </c>
      <c r="E39" s="5">
        <v>0</v>
      </c>
      <c r="F39" s="5">
        <v>2</v>
      </c>
      <c r="G39" s="6">
        <v>1852.44</v>
      </c>
      <c r="H39" s="6">
        <v>2110</v>
      </c>
      <c r="I39" s="6">
        <v>4220</v>
      </c>
      <c r="J39" s="6">
        <v>0</v>
      </c>
      <c r="K39" s="6">
        <v>0</v>
      </c>
      <c r="L39" s="6">
        <v>0</v>
      </c>
      <c r="M39" s="6">
        <v>0</v>
      </c>
      <c r="N39" s="6">
        <v>0</v>
      </c>
      <c r="O39" s="6">
        <v>0</v>
      </c>
      <c r="P39" s="6">
        <v>0</v>
      </c>
      <c r="R39" s="6">
        <v>2240</v>
      </c>
      <c r="S39" s="6">
        <v>0</v>
      </c>
      <c r="T39" s="15">
        <f t="shared" si="0"/>
        <v>1.061611374407583</v>
      </c>
      <c r="U39" s="15">
        <f t="shared" si="1"/>
        <v>1.0359593628687498</v>
      </c>
      <c r="V39" s="16">
        <f t="shared" si="2"/>
        <v>1919.0525621525869</v>
      </c>
      <c r="W39" s="16">
        <f t="shared" si="3"/>
        <v>66.612562152586861</v>
      </c>
      <c r="X39" s="16">
        <f t="shared" si="4"/>
        <v>133.22512430517372</v>
      </c>
      <c r="Y39" s="15">
        <f t="shared" si="5"/>
        <v>4.5848355451969969E-2</v>
      </c>
      <c r="Z39" s="15">
        <f t="shared" si="6"/>
        <v>1.1992624151289988E-2</v>
      </c>
      <c r="AA39" s="15">
        <f t="shared" si="7"/>
        <v>1.9115055013239957E-2</v>
      </c>
      <c r="AB39" s="15">
        <f t="shared" si="8"/>
        <v>2.5652011538833303E-2</v>
      </c>
      <c r="AD39" s="21"/>
    </row>
    <row r="40" spans="1:30" ht="20" x14ac:dyDescent="0.2">
      <c r="A40" s="2">
        <v>8</v>
      </c>
      <c r="B40" s="3" t="s">
        <v>3576</v>
      </c>
      <c r="C40" s="4" t="s">
        <v>3577</v>
      </c>
      <c r="D40" s="4" t="s">
        <v>41</v>
      </c>
      <c r="E40" s="5">
        <v>0</v>
      </c>
      <c r="F40" s="5">
        <v>1</v>
      </c>
      <c r="G40" s="6">
        <v>1989.98</v>
      </c>
      <c r="H40" s="6">
        <v>2530</v>
      </c>
      <c r="I40" s="6">
        <v>2530</v>
      </c>
      <c r="J40" s="6">
        <v>0</v>
      </c>
      <c r="K40" s="6">
        <v>0</v>
      </c>
      <c r="L40" s="6">
        <v>0</v>
      </c>
      <c r="M40" s="6">
        <v>0</v>
      </c>
      <c r="N40" s="6">
        <v>0</v>
      </c>
      <c r="O40" s="6">
        <v>0</v>
      </c>
      <c r="P40" s="6">
        <v>0</v>
      </c>
      <c r="R40" s="6">
        <v>2850</v>
      </c>
      <c r="S40" s="6">
        <v>0</v>
      </c>
      <c r="T40" s="15">
        <f t="shared" si="0"/>
        <v>1.1264822134387351</v>
      </c>
      <c r="U40" s="15">
        <f t="shared" si="1"/>
        <v>1.1008302018999019</v>
      </c>
      <c r="V40" s="16">
        <f t="shared" si="2"/>
        <v>2190.6300851767669</v>
      </c>
      <c r="W40" s="16">
        <f t="shared" si="3"/>
        <v>200.65008517676688</v>
      </c>
      <c r="X40" s="16">
        <f t="shared" si="4"/>
        <v>200.65008517676688</v>
      </c>
      <c r="Y40" s="15">
        <f t="shared" si="5"/>
        <v>4.5848355451969969E-2</v>
      </c>
      <c r="Z40" s="15">
        <f t="shared" si="6"/>
        <v>1.1992624151289988E-2</v>
      </c>
      <c r="AA40" s="15">
        <f t="shared" si="7"/>
        <v>1.9115055013239957E-2</v>
      </c>
      <c r="AB40" s="15">
        <f t="shared" si="8"/>
        <v>2.5652011538833303E-2</v>
      </c>
      <c r="AD40" s="21"/>
    </row>
    <row r="41" spans="1:30" x14ac:dyDescent="0.2">
      <c r="A41" s="2">
        <v>9</v>
      </c>
      <c r="B41" s="3" t="s">
        <v>3578</v>
      </c>
      <c r="C41" s="4" t="s">
        <v>3579</v>
      </c>
      <c r="D41" s="4" t="s">
        <v>41</v>
      </c>
      <c r="E41" s="5">
        <v>0</v>
      </c>
      <c r="F41" s="5">
        <v>2</v>
      </c>
      <c r="G41" s="6">
        <v>544.22</v>
      </c>
      <c r="H41" s="6">
        <v>374</v>
      </c>
      <c r="I41" s="6">
        <v>748</v>
      </c>
      <c r="J41" s="6">
        <v>0</v>
      </c>
      <c r="K41" s="6">
        <v>0</v>
      </c>
      <c r="L41" s="6">
        <v>0</v>
      </c>
      <c r="M41" s="6">
        <v>0</v>
      </c>
      <c r="N41" s="6">
        <v>0</v>
      </c>
      <c r="O41" s="6">
        <v>0</v>
      </c>
      <c r="P41" s="6">
        <v>0</v>
      </c>
      <c r="R41" s="6">
        <v>360</v>
      </c>
      <c r="S41" s="6">
        <v>0</v>
      </c>
      <c r="T41" s="15">
        <f t="shared" si="0"/>
        <v>0.96256684491978606</v>
      </c>
      <c r="U41" s="15">
        <f t="shared" si="1"/>
        <v>0.93691483338095272</v>
      </c>
      <c r="V41" s="16">
        <f t="shared" si="2"/>
        <v>509.88779062258209</v>
      </c>
      <c r="W41" s="16">
        <f t="shared" si="3"/>
        <v>-34.332209377417939</v>
      </c>
      <c r="X41" s="16">
        <f t="shared" si="4"/>
        <v>-68.664418754835879</v>
      </c>
      <c r="Y41" s="15">
        <f t="shared" si="5"/>
        <v>4.5848355451969969E-2</v>
      </c>
      <c r="Z41" s="15">
        <f t="shared" si="6"/>
        <v>1.1992624151289988E-2</v>
      </c>
      <c r="AA41" s="15">
        <f t="shared" si="7"/>
        <v>1.9115055013239957E-2</v>
      </c>
      <c r="AB41" s="15">
        <f t="shared" si="8"/>
        <v>2.5652011538833303E-2</v>
      </c>
      <c r="AD41" s="21"/>
    </row>
    <row r="42" spans="1:30" ht="15" thickBot="1" x14ac:dyDescent="0.25">
      <c r="A42" s="2">
        <v>10</v>
      </c>
      <c r="B42" s="3" t="s">
        <v>3580</v>
      </c>
      <c r="C42" s="4" t="s">
        <v>3581</v>
      </c>
      <c r="D42" s="4" t="s">
        <v>41</v>
      </c>
      <c r="E42" s="5">
        <v>0</v>
      </c>
      <c r="F42" s="5">
        <v>2</v>
      </c>
      <c r="G42" s="6">
        <v>511.33</v>
      </c>
      <c r="H42" s="6">
        <v>309</v>
      </c>
      <c r="I42" s="6">
        <v>618</v>
      </c>
      <c r="J42" s="6">
        <v>0</v>
      </c>
      <c r="K42" s="6">
        <v>0</v>
      </c>
      <c r="L42" s="6">
        <v>0</v>
      </c>
      <c r="M42" s="6">
        <v>0</v>
      </c>
      <c r="N42" s="6">
        <v>0</v>
      </c>
      <c r="O42" s="6">
        <v>0</v>
      </c>
      <c r="P42" s="6">
        <v>0</v>
      </c>
      <c r="R42" s="6">
        <v>305</v>
      </c>
      <c r="S42" s="6">
        <v>0</v>
      </c>
      <c r="T42" s="15">
        <f t="shared" si="0"/>
        <v>0.98705501618122982</v>
      </c>
      <c r="U42" s="15">
        <f t="shared" si="1"/>
        <v>0.96140300464239647</v>
      </c>
      <c r="V42" s="16">
        <f t="shared" si="2"/>
        <v>491.59419836379658</v>
      </c>
      <c r="W42" s="16">
        <f t="shared" si="3"/>
        <v>-19.735801636203405</v>
      </c>
      <c r="X42" s="16">
        <f t="shared" si="4"/>
        <v>-39.47160327240681</v>
      </c>
      <c r="Y42" s="15">
        <f t="shared" si="5"/>
        <v>4.5848355451969969E-2</v>
      </c>
      <c r="Z42" s="15">
        <f t="shared" si="6"/>
        <v>1.1992624151289988E-2</v>
      </c>
      <c r="AA42" s="15">
        <f t="shared" si="7"/>
        <v>1.9115055013239957E-2</v>
      </c>
      <c r="AB42" s="15">
        <f t="shared" si="8"/>
        <v>2.5652011538833303E-2</v>
      </c>
      <c r="AD42" s="21"/>
    </row>
    <row r="43" spans="1:30" ht="15" thickBot="1" x14ac:dyDescent="0.25">
      <c r="A43" s="8">
        <v>11</v>
      </c>
      <c r="B43" s="9" t="s">
        <v>3690</v>
      </c>
      <c r="C43" s="10" t="s">
        <v>3691</v>
      </c>
      <c r="D43" s="10" t="s">
        <v>41</v>
      </c>
      <c r="E43" s="11">
        <v>0</v>
      </c>
      <c r="F43" s="11">
        <v>2</v>
      </c>
      <c r="G43" s="71">
        <v>483.03</v>
      </c>
      <c r="H43" s="12">
        <v>641.79999999999995</v>
      </c>
      <c r="I43" s="12">
        <v>1283.5999999999999</v>
      </c>
      <c r="J43" s="12">
        <v>1115.3019999999999</v>
      </c>
      <c r="K43" s="12">
        <v>74.55</v>
      </c>
      <c r="L43" s="12">
        <v>0</v>
      </c>
      <c r="M43" s="12">
        <v>0</v>
      </c>
      <c r="N43" s="12">
        <v>25.197900000000001</v>
      </c>
      <c r="O43" s="12">
        <v>47.878991999999997</v>
      </c>
      <c r="P43" s="13">
        <v>20.66776488</v>
      </c>
      <c r="R43" s="12">
        <v>707.45</v>
      </c>
      <c r="S43" s="12">
        <v>1229.806</v>
      </c>
      <c r="T43" s="15"/>
      <c r="U43" s="15"/>
      <c r="V43" s="16"/>
      <c r="W43" s="16"/>
      <c r="X43" s="16"/>
      <c r="Y43" s="15"/>
      <c r="Z43" s="15"/>
      <c r="AA43" s="15"/>
      <c r="AB43" s="15"/>
      <c r="AD43" s="21"/>
    </row>
    <row r="44" spans="1:30" x14ac:dyDescent="0.2">
      <c r="A44" s="63"/>
      <c r="B44" s="64" t="s">
        <v>1361</v>
      </c>
      <c r="C44" s="65" t="s">
        <v>1362</v>
      </c>
      <c r="D44" s="65" t="s">
        <v>98</v>
      </c>
      <c r="E44" s="66">
        <v>8.9999999999999993E-3</v>
      </c>
      <c r="F44" s="66">
        <v>1.7999999999999999E-2</v>
      </c>
      <c r="G44" s="1">
        <v>199</v>
      </c>
      <c r="H44" s="1">
        <v>199</v>
      </c>
      <c r="I44" s="1">
        <v>3.5819999999999999</v>
      </c>
      <c r="J44" s="1">
        <v>3.5819999999999999</v>
      </c>
      <c r="K44" s="1"/>
      <c r="L44" s="1"/>
      <c r="M44" s="1"/>
      <c r="N44" s="1"/>
      <c r="O44" s="1"/>
      <c r="P44" s="1"/>
      <c r="R44" s="1">
        <v>277</v>
      </c>
      <c r="S44" s="1">
        <v>4.9859999999999998</v>
      </c>
      <c r="T44" s="15">
        <f t="shared" si="0"/>
        <v>1.3919597989949748</v>
      </c>
      <c r="U44" s="15">
        <f t="shared" si="1"/>
        <v>1.3663077874561416</v>
      </c>
      <c r="V44" s="16">
        <f t="shared" si="2"/>
        <v>271.89524970377215</v>
      </c>
      <c r="W44" s="16">
        <f t="shared" si="3"/>
        <v>72.895249703772151</v>
      </c>
      <c r="X44" s="16">
        <f t="shared" si="4"/>
        <v>1.3121144946678986</v>
      </c>
      <c r="Y44" s="15">
        <f t="shared" si="5"/>
        <v>4.5848355451969969E-2</v>
      </c>
      <c r="Z44" s="15">
        <f t="shared" si="6"/>
        <v>1.1992624151289988E-2</v>
      </c>
      <c r="AA44" s="15">
        <f t="shared" si="7"/>
        <v>1.9115055013239957E-2</v>
      </c>
      <c r="AB44" s="15">
        <f t="shared" si="8"/>
        <v>2.5652011538833303E-2</v>
      </c>
      <c r="AD44" s="21"/>
    </row>
    <row r="45" spans="1:30" x14ac:dyDescent="0.2">
      <c r="A45" s="63"/>
      <c r="B45" s="64" t="s">
        <v>3692</v>
      </c>
      <c r="C45" s="65" t="s">
        <v>3693</v>
      </c>
      <c r="D45" s="65" t="s">
        <v>41</v>
      </c>
      <c r="E45" s="66">
        <v>1.01</v>
      </c>
      <c r="F45" s="66">
        <v>2.02</v>
      </c>
      <c r="G45" s="1">
        <v>346</v>
      </c>
      <c r="H45" s="1">
        <v>346</v>
      </c>
      <c r="I45" s="1">
        <v>698.92</v>
      </c>
      <c r="J45" s="1">
        <v>698.92</v>
      </c>
      <c r="K45" s="1"/>
      <c r="L45" s="1"/>
      <c r="M45" s="1"/>
      <c r="N45" s="1"/>
      <c r="O45" s="1"/>
      <c r="P45" s="1"/>
      <c r="R45" s="1">
        <v>381</v>
      </c>
      <c r="S45" s="1">
        <v>769.62</v>
      </c>
      <c r="T45" s="15">
        <f t="shared" si="0"/>
        <v>1.1011560693641618</v>
      </c>
      <c r="U45" s="15">
        <f t="shared" si="1"/>
        <v>1.0755040578253285</v>
      </c>
      <c r="V45" s="16">
        <f t="shared" si="2"/>
        <v>372.12440400756367</v>
      </c>
      <c r="W45" s="16">
        <f t="shared" si="3"/>
        <v>26.124404007563669</v>
      </c>
      <c r="X45" s="16">
        <f t="shared" si="4"/>
        <v>52.771296095278615</v>
      </c>
      <c r="Y45" s="15">
        <f t="shared" si="5"/>
        <v>4.5848355451969969E-2</v>
      </c>
      <c r="Z45" s="15">
        <f t="shared" si="6"/>
        <v>1.1992624151289988E-2</v>
      </c>
      <c r="AA45" s="15">
        <f t="shared" si="7"/>
        <v>1.9115055013239957E-2</v>
      </c>
      <c r="AB45" s="15">
        <f t="shared" si="8"/>
        <v>2.5652011538833303E-2</v>
      </c>
      <c r="AD45" s="21"/>
    </row>
    <row r="46" spans="1:30" ht="15" thickBot="1" x14ac:dyDescent="0.25">
      <c r="A46" s="63"/>
      <c r="B46" s="64" t="s">
        <v>3694</v>
      </c>
      <c r="C46" s="65" t="s">
        <v>3695</v>
      </c>
      <c r="D46" s="65" t="s">
        <v>41</v>
      </c>
      <c r="E46" s="66">
        <v>0.04</v>
      </c>
      <c r="F46" s="66">
        <v>0.08</v>
      </c>
      <c r="G46" s="1">
        <v>5160</v>
      </c>
      <c r="H46" s="1">
        <v>5160</v>
      </c>
      <c r="I46" s="1">
        <v>412.8</v>
      </c>
      <c r="J46" s="1">
        <v>412.8</v>
      </c>
      <c r="K46" s="1"/>
      <c r="L46" s="1"/>
      <c r="M46" s="1"/>
      <c r="N46" s="1"/>
      <c r="O46" s="1"/>
      <c r="P46" s="1"/>
      <c r="R46" s="1">
        <v>5690</v>
      </c>
      <c r="S46" s="1">
        <v>455.2</v>
      </c>
      <c r="T46" s="15">
        <f t="shared" si="0"/>
        <v>1.1027131782945736</v>
      </c>
      <c r="U46" s="15">
        <f t="shared" si="1"/>
        <v>1.0770611667557404</v>
      </c>
      <c r="V46" s="16">
        <f t="shared" si="2"/>
        <v>5557.6356204596204</v>
      </c>
      <c r="W46" s="16">
        <f t="shared" si="3"/>
        <v>397.63562045962044</v>
      </c>
      <c r="X46" s="16">
        <f t="shared" si="4"/>
        <v>31.810849636769635</v>
      </c>
      <c r="Y46" s="15">
        <f t="shared" si="5"/>
        <v>4.5848355451969969E-2</v>
      </c>
      <c r="Z46" s="15">
        <f t="shared" si="6"/>
        <v>1.1992624151289988E-2</v>
      </c>
      <c r="AA46" s="15">
        <f t="shared" si="7"/>
        <v>1.9115055013239957E-2</v>
      </c>
      <c r="AB46" s="15">
        <f t="shared" si="8"/>
        <v>2.5652011538833303E-2</v>
      </c>
      <c r="AD46" s="21"/>
    </row>
    <row r="47" spans="1:30" ht="15" thickBot="1" x14ac:dyDescent="0.25">
      <c r="A47" s="8">
        <v>12</v>
      </c>
      <c r="B47" s="9" t="s">
        <v>3588</v>
      </c>
      <c r="C47" s="10" t="s">
        <v>3589</v>
      </c>
      <c r="D47" s="10" t="s">
        <v>95</v>
      </c>
      <c r="E47" s="11">
        <v>0</v>
      </c>
      <c r="F47" s="11">
        <v>5</v>
      </c>
      <c r="G47" s="77">
        <v>31.63</v>
      </c>
      <c r="H47" s="12">
        <v>12.64</v>
      </c>
      <c r="I47" s="12">
        <v>63.2</v>
      </c>
      <c r="J47" s="12">
        <v>26.197500000000002</v>
      </c>
      <c r="K47" s="12">
        <v>16.387499999999999</v>
      </c>
      <c r="L47" s="12">
        <v>0</v>
      </c>
      <c r="M47" s="12">
        <v>0</v>
      </c>
      <c r="N47" s="12">
        <v>5.5389749999999998</v>
      </c>
      <c r="O47" s="12">
        <v>10.524708</v>
      </c>
      <c r="P47" s="13">
        <v>4.5431656199999999</v>
      </c>
      <c r="R47" s="12">
        <v>13.85</v>
      </c>
      <c r="S47" s="12">
        <v>27.5625</v>
      </c>
      <c r="T47" s="15"/>
      <c r="U47" s="15"/>
      <c r="V47" s="16"/>
      <c r="W47" s="16"/>
      <c r="X47" s="16"/>
      <c r="Y47" s="15"/>
      <c r="Z47" s="15"/>
      <c r="AA47" s="15"/>
      <c r="AB47" s="15"/>
      <c r="AD47" s="21"/>
    </row>
    <row r="48" spans="1:30" x14ac:dyDescent="0.2">
      <c r="A48" s="63"/>
      <c r="B48" s="64" t="s">
        <v>3590</v>
      </c>
      <c r="C48" s="65" t="s">
        <v>3591</v>
      </c>
      <c r="D48" s="65" t="s">
        <v>95</v>
      </c>
      <c r="E48" s="66">
        <v>1.05</v>
      </c>
      <c r="F48" s="66">
        <v>5.25</v>
      </c>
      <c r="G48" s="1">
        <v>4.99</v>
      </c>
      <c r="H48" s="1">
        <v>4.99</v>
      </c>
      <c r="I48" s="1">
        <v>26.197500000000002</v>
      </c>
      <c r="J48" s="1">
        <v>26.197500000000002</v>
      </c>
      <c r="K48" s="1"/>
      <c r="L48" s="1"/>
      <c r="M48" s="1"/>
      <c r="N48" s="1"/>
      <c r="O48" s="1"/>
      <c r="P48" s="1"/>
      <c r="R48" s="1">
        <v>5.25</v>
      </c>
      <c r="S48" s="1">
        <v>27.5625</v>
      </c>
      <c r="T48" s="15">
        <f t="shared" si="0"/>
        <v>1.0521042084168337</v>
      </c>
      <c r="U48" s="15">
        <f t="shared" si="1"/>
        <v>1.0264521968780005</v>
      </c>
      <c r="V48" s="16">
        <f t="shared" si="2"/>
        <v>5.1219964624212224</v>
      </c>
      <c r="W48" s="16">
        <f t="shared" si="3"/>
        <v>0.1319964624212222</v>
      </c>
      <c r="X48" s="16">
        <f t="shared" si="4"/>
        <v>0.69298142771141658</v>
      </c>
      <c r="Y48" s="15">
        <f t="shared" si="5"/>
        <v>4.5848355451969969E-2</v>
      </c>
      <c r="Z48" s="15">
        <f t="shared" si="6"/>
        <v>1.1992624151289988E-2</v>
      </c>
      <c r="AA48" s="15">
        <f t="shared" si="7"/>
        <v>1.9115055013239957E-2</v>
      </c>
      <c r="AB48" s="15">
        <f t="shared" si="8"/>
        <v>2.5652011538833303E-2</v>
      </c>
      <c r="AD48" s="21"/>
    </row>
    <row r="49" spans="1:30" ht="15" thickBot="1" x14ac:dyDescent="0.35">
      <c r="A49" s="58"/>
      <c r="B49" s="59" t="s">
        <v>26</v>
      </c>
      <c r="C49" s="60" t="s">
        <v>117</v>
      </c>
      <c r="D49" s="60"/>
      <c r="E49" s="61"/>
      <c r="F49" s="61"/>
      <c r="G49" s="62"/>
      <c r="H49" s="62"/>
      <c r="I49" s="62">
        <v>680.93</v>
      </c>
      <c r="J49" s="62">
        <v>290.10199999999998</v>
      </c>
      <c r="K49" s="62">
        <v>168.3246</v>
      </c>
      <c r="L49" s="62">
        <v>0</v>
      </c>
      <c r="M49" s="62">
        <v>0</v>
      </c>
      <c r="N49" s="62">
        <v>56.893714799999998</v>
      </c>
      <c r="O49" s="62">
        <v>117.601666236</v>
      </c>
      <c r="P49" s="62">
        <v>47.994797345039999</v>
      </c>
      <c r="R49" s="62"/>
      <c r="S49" s="62">
        <v>329.52300000000002</v>
      </c>
      <c r="T49" s="15"/>
      <c r="U49" s="15"/>
      <c r="V49" s="16"/>
      <c r="W49" s="16"/>
      <c r="X49" s="16"/>
      <c r="Y49" s="15"/>
      <c r="Z49" s="15"/>
      <c r="AA49" s="15"/>
      <c r="AB49" s="15"/>
      <c r="AD49" s="21"/>
    </row>
    <row r="50" spans="1:30" ht="20.5" thickBot="1" x14ac:dyDescent="0.25">
      <c r="A50" s="8">
        <v>13</v>
      </c>
      <c r="B50" s="9" t="s">
        <v>3592</v>
      </c>
      <c r="C50" s="10" t="s">
        <v>3593</v>
      </c>
      <c r="D50" s="10" t="s">
        <v>41</v>
      </c>
      <c r="E50" s="11">
        <v>0</v>
      </c>
      <c r="F50" s="11">
        <v>6</v>
      </c>
      <c r="G50" s="71">
        <v>138.01</v>
      </c>
      <c r="H50" s="12">
        <v>76.88</v>
      </c>
      <c r="I50" s="12">
        <v>461.28</v>
      </c>
      <c r="J50" s="12">
        <v>272.40600000000001</v>
      </c>
      <c r="K50" s="12">
        <v>78.864599999999996</v>
      </c>
      <c r="L50" s="12">
        <v>0</v>
      </c>
      <c r="M50" s="12">
        <v>0</v>
      </c>
      <c r="N50" s="12">
        <v>26.6562348</v>
      </c>
      <c r="O50" s="12">
        <v>60.146875836</v>
      </c>
      <c r="P50" s="13">
        <v>23.193479489040001</v>
      </c>
      <c r="R50" s="12">
        <v>89.69</v>
      </c>
      <c r="S50" s="12">
        <v>309.85199999999998</v>
      </c>
      <c r="T50" s="15"/>
      <c r="U50" s="15"/>
      <c r="V50" s="16"/>
      <c r="W50" s="16"/>
      <c r="X50" s="16"/>
      <c r="Y50" s="15">
        <f>104.584835545197%-100%</f>
        <v>4.5848355451969969E-2</v>
      </c>
      <c r="Z50" s="15">
        <f>101.199262415129%-100%</f>
        <v>1.1992624151289988E-2</v>
      </c>
      <c r="AA50" s="15">
        <f>101.911505501324%-100%</f>
        <v>1.9115055013239957E-2</v>
      </c>
      <c r="AB50" s="15">
        <f>AVERAGE(Y50:AA50)</f>
        <v>2.5652011538833303E-2</v>
      </c>
      <c r="AD50" s="21"/>
    </row>
    <row r="51" spans="1:30" x14ac:dyDescent="0.2">
      <c r="A51" s="63"/>
      <c r="B51" s="64" t="s">
        <v>3594</v>
      </c>
      <c r="C51" s="65" t="s">
        <v>3595</v>
      </c>
      <c r="D51" s="65" t="s">
        <v>41</v>
      </c>
      <c r="E51" s="66">
        <v>5.7000000000000002E-2</v>
      </c>
      <c r="F51" s="66">
        <v>0.34200000000000003</v>
      </c>
      <c r="G51" s="1">
        <v>193</v>
      </c>
      <c r="H51" s="1">
        <v>193</v>
      </c>
      <c r="I51" s="1">
        <v>66.006</v>
      </c>
      <c r="J51" s="1">
        <v>66.006</v>
      </c>
      <c r="K51" s="1"/>
      <c r="L51" s="1"/>
      <c r="M51" s="1"/>
      <c r="N51" s="1"/>
      <c r="O51" s="1"/>
      <c r="P51" s="1"/>
      <c r="R51" s="1">
        <v>206</v>
      </c>
      <c r="S51" s="1">
        <v>70.451999999999998</v>
      </c>
      <c r="T51" s="15">
        <f t="shared" si="0"/>
        <v>1.0673575129533679</v>
      </c>
      <c r="U51" s="15">
        <f t="shared" si="1"/>
        <v>1.0417055014145347</v>
      </c>
      <c r="V51" s="16">
        <f t="shared" si="2"/>
        <v>201.04916177300518</v>
      </c>
      <c r="W51" s="16">
        <f t="shared" si="3"/>
        <v>8.0491617730051814</v>
      </c>
      <c r="X51" s="16">
        <f t="shared" si="4"/>
        <v>2.7528133263677721</v>
      </c>
      <c r="Y51" s="15">
        <f>104.584835545197%-100%</f>
        <v>4.5848355451969969E-2</v>
      </c>
      <c r="Z51" s="15">
        <f>101.199262415129%-100%</f>
        <v>1.1992624151289988E-2</v>
      </c>
      <c r="AA51" s="15">
        <f>101.911505501324%-100%</f>
        <v>1.9115055013239957E-2</v>
      </c>
      <c r="AB51" s="15">
        <f>AVERAGE(Y51:AA51)</f>
        <v>2.5652011538833303E-2</v>
      </c>
      <c r="AD51" s="21"/>
    </row>
    <row r="52" spans="1:30" ht="15" thickBot="1" x14ac:dyDescent="0.25">
      <c r="A52" s="63"/>
      <c r="B52" s="64" t="s">
        <v>3596</v>
      </c>
      <c r="C52" s="65" t="s">
        <v>3597</v>
      </c>
      <c r="D52" s="65" t="s">
        <v>41</v>
      </c>
      <c r="E52" s="66">
        <v>1</v>
      </c>
      <c r="F52" s="66">
        <v>6</v>
      </c>
      <c r="G52" s="1">
        <v>34.4</v>
      </c>
      <c r="H52" s="1">
        <v>34.4</v>
      </c>
      <c r="I52" s="1">
        <v>206.4</v>
      </c>
      <c r="J52" s="1">
        <v>206.4</v>
      </c>
      <c r="K52" s="1"/>
      <c r="L52" s="1"/>
      <c r="M52" s="1"/>
      <c r="N52" s="1"/>
      <c r="O52" s="1"/>
      <c r="P52" s="1"/>
      <c r="R52" s="1">
        <v>39.9</v>
      </c>
      <c r="S52" s="1">
        <v>239.4</v>
      </c>
      <c r="T52" s="15">
        <f t="shared" si="0"/>
        <v>1.1598837209302326</v>
      </c>
      <c r="U52" s="15">
        <f t="shared" si="1"/>
        <v>1.1342317093913994</v>
      </c>
      <c r="V52" s="16">
        <f t="shared" si="2"/>
        <v>39.017570803064139</v>
      </c>
      <c r="W52" s="16">
        <f t="shared" si="3"/>
        <v>4.6175708030641403</v>
      </c>
      <c r="X52" s="16">
        <f t="shared" si="4"/>
        <v>27.705424818384842</v>
      </c>
      <c r="Y52" s="15">
        <f>104.584835545197%-100%</f>
        <v>4.5848355451969969E-2</v>
      </c>
      <c r="Z52" s="15">
        <f>101.199262415129%-100%</f>
        <v>1.1992624151289988E-2</v>
      </c>
      <c r="AA52" s="15">
        <f>101.911505501324%-100%</f>
        <v>1.9115055013239957E-2</v>
      </c>
      <c r="AB52" s="15">
        <f>AVERAGE(Y52:AA52)</f>
        <v>2.5652011538833303E-2</v>
      </c>
      <c r="AD52" s="21"/>
    </row>
    <row r="53" spans="1:30" ht="20.5" thickBot="1" x14ac:dyDescent="0.25">
      <c r="A53" s="8">
        <v>14</v>
      </c>
      <c r="B53" s="9" t="s">
        <v>3598</v>
      </c>
      <c r="C53" s="10" t="s">
        <v>3599</v>
      </c>
      <c r="D53" s="10" t="s">
        <v>95</v>
      </c>
      <c r="E53" s="11">
        <v>0</v>
      </c>
      <c r="F53" s="11">
        <v>1</v>
      </c>
      <c r="G53" s="77">
        <v>600.34</v>
      </c>
      <c r="H53" s="12">
        <v>219.65</v>
      </c>
      <c r="I53" s="12">
        <v>219.65</v>
      </c>
      <c r="J53" s="12">
        <v>17.696000000000002</v>
      </c>
      <c r="K53" s="12">
        <v>89.46</v>
      </c>
      <c r="L53" s="12">
        <v>0</v>
      </c>
      <c r="M53" s="12">
        <v>0</v>
      </c>
      <c r="N53" s="12">
        <v>30.237480000000001</v>
      </c>
      <c r="O53" s="12">
        <v>57.4547904</v>
      </c>
      <c r="P53" s="13">
        <v>24.801317856000001</v>
      </c>
      <c r="R53" s="12">
        <v>241.79</v>
      </c>
      <c r="S53" s="12">
        <v>19.670999999999999</v>
      </c>
      <c r="T53" s="15"/>
      <c r="U53" s="15"/>
      <c r="V53" s="16"/>
      <c r="W53" s="16"/>
      <c r="X53" s="16"/>
      <c r="Y53" s="15">
        <f>104.584835545197%-100%</f>
        <v>4.5848355451969969E-2</v>
      </c>
      <c r="Z53" s="15">
        <f>101.199262415129%-100%</f>
        <v>1.1992624151289988E-2</v>
      </c>
      <c r="AA53" s="15">
        <f>101.911505501324%-100%</f>
        <v>1.9115055013239957E-2</v>
      </c>
      <c r="AB53" s="15">
        <f>AVERAGE(Y53:AA53)</f>
        <v>2.5652011538833303E-2</v>
      </c>
      <c r="AD53" s="21"/>
    </row>
    <row r="54" spans="1:30" x14ac:dyDescent="0.2">
      <c r="A54" s="63"/>
      <c r="B54" s="64" t="s">
        <v>3600</v>
      </c>
      <c r="C54" s="65" t="s">
        <v>3601</v>
      </c>
      <c r="D54" s="65" t="s">
        <v>41</v>
      </c>
      <c r="E54" s="66">
        <v>7.9000000000000001E-2</v>
      </c>
      <c r="F54" s="66">
        <v>7.9000000000000001E-2</v>
      </c>
      <c r="G54" s="1">
        <v>224</v>
      </c>
      <c r="H54" s="1">
        <v>224</v>
      </c>
      <c r="I54" s="1">
        <v>17.696000000000002</v>
      </c>
      <c r="J54" s="1">
        <v>17.696000000000002</v>
      </c>
      <c r="K54" s="1"/>
      <c r="L54" s="1"/>
      <c r="M54" s="1"/>
      <c r="N54" s="1"/>
      <c r="O54" s="1"/>
      <c r="P54" s="1"/>
      <c r="R54" s="1">
        <v>249</v>
      </c>
      <c r="S54" s="1">
        <v>19.670999999999999</v>
      </c>
      <c r="T54" s="15">
        <f t="shared" si="0"/>
        <v>1.1116071428571428</v>
      </c>
      <c r="U54" s="15">
        <f t="shared" si="1"/>
        <v>1.0859551313183096</v>
      </c>
      <c r="V54" s="16">
        <f t="shared" si="2"/>
        <v>243.25394941530135</v>
      </c>
      <c r="W54" s="16">
        <f t="shared" si="3"/>
        <v>19.253949415301349</v>
      </c>
      <c r="X54" s="16">
        <f t="shared" si="4"/>
        <v>1.5210620038088065</v>
      </c>
      <c r="Y54" s="15">
        <f>104.584835545197%-100%</f>
        <v>4.5848355451969969E-2</v>
      </c>
      <c r="Z54" s="15">
        <f>101.199262415129%-100%</f>
        <v>1.1992624151289988E-2</v>
      </c>
      <c r="AA54" s="15">
        <f>101.911505501324%-100%</f>
        <v>1.9115055013239957E-2</v>
      </c>
      <c r="AB54" s="15">
        <f>AVERAGE(Y54:AA54)</f>
        <v>2.5652011538833303E-2</v>
      </c>
      <c r="AD54" s="21"/>
    </row>
    <row r="55" spans="1:30" ht="15" thickBot="1" x14ac:dyDescent="0.35">
      <c r="A55" s="58"/>
      <c r="B55" s="59" t="s">
        <v>135</v>
      </c>
      <c r="C55" s="60" t="s">
        <v>136</v>
      </c>
      <c r="D55" s="60"/>
      <c r="E55" s="61"/>
      <c r="F55" s="61"/>
      <c r="G55" s="62"/>
      <c r="H55" s="62"/>
      <c r="I55" s="62">
        <v>0.2</v>
      </c>
      <c r="J55" s="62">
        <v>0</v>
      </c>
      <c r="K55" s="62">
        <v>3.0243599999999999E-2</v>
      </c>
      <c r="L55" s="62">
        <v>8.0436499999999994E-2</v>
      </c>
      <c r="M55" s="62">
        <v>0</v>
      </c>
      <c r="N55" s="62">
        <v>1.0222336800000001E-2</v>
      </c>
      <c r="O55" s="62">
        <v>5.8033169664000003E-2</v>
      </c>
      <c r="P55" s="62">
        <v>2.5050984904960001E-2</v>
      </c>
      <c r="R55" s="62"/>
      <c r="S55" s="62">
        <v>0</v>
      </c>
      <c r="T55" s="15"/>
      <c r="U55" s="15"/>
      <c r="V55" s="16"/>
      <c r="W55" s="16"/>
      <c r="X55" s="16"/>
      <c r="Y55" s="15"/>
      <c r="Z55" s="15"/>
      <c r="AA55" s="15"/>
      <c r="AB55" s="15"/>
      <c r="AD55" s="21"/>
    </row>
    <row r="56" spans="1:30" ht="20" x14ac:dyDescent="0.2">
      <c r="A56" s="67">
        <v>15</v>
      </c>
      <c r="B56" s="68" t="s">
        <v>3602</v>
      </c>
      <c r="C56" s="69" t="s">
        <v>3603</v>
      </c>
      <c r="D56" s="69" t="s">
        <v>139</v>
      </c>
      <c r="E56" s="70">
        <v>0</v>
      </c>
      <c r="F56" s="70">
        <v>1E-3</v>
      </c>
      <c r="G56" s="71">
        <v>103.51</v>
      </c>
      <c r="H56" s="71">
        <v>101.31</v>
      </c>
      <c r="I56" s="71">
        <v>0.1</v>
      </c>
      <c r="J56" s="71">
        <v>0</v>
      </c>
      <c r="K56" s="71">
        <v>1.1622E-2</v>
      </c>
      <c r="L56" s="71">
        <v>4.4497500000000002E-2</v>
      </c>
      <c r="M56" s="71">
        <v>0</v>
      </c>
      <c r="N56" s="71">
        <v>3.9282359999999999E-3</v>
      </c>
      <c r="O56" s="71">
        <v>2.8822913280000001E-2</v>
      </c>
      <c r="P56" s="72">
        <v>1.24418908992E-2</v>
      </c>
      <c r="R56" s="71">
        <v>112.02</v>
      </c>
      <c r="S56" s="71">
        <v>0</v>
      </c>
      <c r="T56" s="15"/>
      <c r="U56" s="15"/>
      <c r="V56" s="16"/>
      <c r="W56" s="16"/>
      <c r="X56" s="16"/>
      <c r="Y56" s="15"/>
      <c r="Z56" s="15"/>
      <c r="AA56" s="15"/>
      <c r="AB56" s="15"/>
      <c r="AD56" s="21"/>
    </row>
    <row r="57" spans="1:30" ht="15" thickBot="1" x14ac:dyDescent="0.25">
      <c r="A57" s="73">
        <v>16</v>
      </c>
      <c r="B57" s="74" t="s">
        <v>3604</v>
      </c>
      <c r="C57" s="75" t="s">
        <v>3605</v>
      </c>
      <c r="D57" s="75" t="s">
        <v>139</v>
      </c>
      <c r="E57" s="76">
        <v>0</v>
      </c>
      <c r="F57" s="76">
        <v>1E-3</v>
      </c>
      <c r="G57" s="77">
        <v>115.01</v>
      </c>
      <c r="H57" s="77">
        <v>102.67</v>
      </c>
      <c r="I57" s="77">
        <v>0.1</v>
      </c>
      <c r="J57" s="77">
        <v>0</v>
      </c>
      <c r="K57" s="77">
        <v>1.8621599999999999E-2</v>
      </c>
      <c r="L57" s="77">
        <v>3.5938999999999999E-2</v>
      </c>
      <c r="M57" s="77">
        <v>0</v>
      </c>
      <c r="N57" s="77">
        <v>6.2941007999999998E-3</v>
      </c>
      <c r="O57" s="77">
        <v>2.9210256383999999E-2</v>
      </c>
      <c r="P57" s="78">
        <v>1.260909400576E-2</v>
      </c>
      <c r="R57" s="77">
        <v>118.23</v>
      </c>
      <c r="S57" s="77">
        <v>0</v>
      </c>
      <c r="T57" s="15"/>
      <c r="U57" s="15"/>
      <c r="V57" s="16"/>
      <c r="W57" s="16"/>
      <c r="X57" s="16"/>
      <c r="Y57" s="15"/>
      <c r="Z57" s="15"/>
      <c r="AA57" s="15"/>
      <c r="AB57" s="15"/>
      <c r="AD57" s="21"/>
    </row>
    <row r="58" spans="1:30" ht="15" thickBot="1" x14ac:dyDescent="0.35">
      <c r="A58" s="58"/>
      <c r="B58" s="59" t="s">
        <v>661</v>
      </c>
      <c r="C58" s="60" t="s">
        <v>662</v>
      </c>
      <c r="D58" s="60"/>
      <c r="E58" s="61"/>
      <c r="F58" s="61"/>
      <c r="G58" s="62"/>
      <c r="H58" s="62"/>
      <c r="I58" s="62">
        <v>19181.490000000002</v>
      </c>
      <c r="J58" s="62">
        <v>0</v>
      </c>
      <c r="K58" s="62">
        <v>8009.7983459999996</v>
      </c>
      <c r="L58" s="62">
        <v>0</v>
      </c>
      <c r="M58" s="62">
        <v>0</v>
      </c>
      <c r="N58" s="62">
        <v>2707.3118409479998</v>
      </c>
      <c r="O58" s="62">
        <v>6108.7528065603601</v>
      </c>
      <c r="P58" s="62">
        <v>2355.6208190911698</v>
      </c>
      <c r="R58" s="62"/>
      <c r="S58" s="62">
        <v>0</v>
      </c>
      <c r="T58" s="15"/>
      <c r="U58" s="15"/>
      <c r="V58" s="16"/>
      <c r="W58" s="16"/>
      <c r="X58" s="16"/>
      <c r="Y58" s="15"/>
      <c r="Z58" s="15"/>
      <c r="AA58" s="15"/>
      <c r="AB58" s="15"/>
      <c r="AD58" s="21"/>
    </row>
    <row r="59" spans="1:30" x14ac:dyDescent="0.2">
      <c r="A59" s="67">
        <v>17</v>
      </c>
      <c r="B59" s="68" t="s">
        <v>1261</v>
      </c>
      <c r="C59" s="69" t="s">
        <v>1262</v>
      </c>
      <c r="D59" s="69" t="s">
        <v>139</v>
      </c>
      <c r="E59" s="70">
        <v>0</v>
      </c>
      <c r="F59" s="70">
        <v>9.4139999999999997</v>
      </c>
      <c r="G59" s="71">
        <v>977.57</v>
      </c>
      <c r="H59" s="71">
        <v>1547.78</v>
      </c>
      <c r="I59" s="71">
        <v>14570.8</v>
      </c>
      <c r="J59" s="71">
        <v>0</v>
      </c>
      <c r="K59" s="71">
        <v>6084.4847220000001</v>
      </c>
      <c r="L59" s="71">
        <v>0</v>
      </c>
      <c r="M59" s="71">
        <v>0</v>
      </c>
      <c r="N59" s="71">
        <v>2056.5558360360001</v>
      </c>
      <c r="O59" s="71">
        <v>4640.3931180805203</v>
      </c>
      <c r="P59" s="72">
        <v>1789.4007146563099</v>
      </c>
      <c r="R59" s="71">
        <v>1898.19</v>
      </c>
      <c r="S59" s="71">
        <v>0</v>
      </c>
      <c r="T59" s="15"/>
      <c r="U59" s="15"/>
      <c r="V59" s="16"/>
      <c r="W59" s="16"/>
      <c r="X59" s="16"/>
      <c r="Y59" s="15"/>
      <c r="Z59" s="15"/>
      <c r="AA59" s="15"/>
      <c r="AB59" s="15"/>
      <c r="AD59" s="21"/>
    </row>
    <row r="60" spans="1:30" ht="20.5" thickBot="1" x14ac:dyDescent="0.25">
      <c r="A60" s="73">
        <v>18</v>
      </c>
      <c r="B60" s="74" t="s">
        <v>1263</v>
      </c>
      <c r="C60" s="75" t="s">
        <v>1264</v>
      </c>
      <c r="D60" s="75" t="s">
        <v>139</v>
      </c>
      <c r="E60" s="76">
        <v>0</v>
      </c>
      <c r="F60" s="76">
        <v>9.4139999999999997</v>
      </c>
      <c r="G60" s="77">
        <v>207.01</v>
      </c>
      <c r="H60" s="77">
        <v>489.77</v>
      </c>
      <c r="I60" s="77">
        <v>4610.6899999999996</v>
      </c>
      <c r="J60" s="77">
        <v>0</v>
      </c>
      <c r="K60" s="77">
        <v>1925.3136239999999</v>
      </c>
      <c r="L60" s="77">
        <v>0</v>
      </c>
      <c r="M60" s="77">
        <v>0</v>
      </c>
      <c r="N60" s="77">
        <v>650.75600491199998</v>
      </c>
      <c r="O60" s="77">
        <v>1468.3596884798401</v>
      </c>
      <c r="P60" s="78">
        <v>566.22010443485794</v>
      </c>
      <c r="R60" s="77">
        <v>600.64</v>
      </c>
      <c r="S60" s="77">
        <v>0</v>
      </c>
      <c r="T60" s="15"/>
      <c r="U60" s="15"/>
      <c r="V60" s="16"/>
      <c r="W60" s="16"/>
      <c r="X60" s="16"/>
      <c r="Y60" s="15"/>
      <c r="Z60" s="15"/>
      <c r="AA60" s="15"/>
      <c r="AB60" s="15"/>
      <c r="AD60" s="21"/>
    </row>
    <row r="61" spans="1:30" x14ac:dyDescent="0.3">
      <c r="A61" s="53"/>
      <c r="B61" s="54" t="s">
        <v>665</v>
      </c>
      <c r="C61" s="55" t="s">
        <v>666</v>
      </c>
      <c r="D61" s="55"/>
      <c r="E61" s="56"/>
      <c r="F61" s="56"/>
      <c r="G61" s="57"/>
      <c r="H61" s="57"/>
      <c r="I61" s="57">
        <v>57325.17</v>
      </c>
      <c r="J61" s="57">
        <v>52303.905070000001</v>
      </c>
      <c r="K61" s="57">
        <v>271.89049999999997</v>
      </c>
      <c r="L61" s="57">
        <v>0</v>
      </c>
      <c r="M61" s="57">
        <v>0</v>
      </c>
      <c r="N61" s="57">
        <v>91.898989</v>
      </c>
      <c r="O61" s="57">
        <v>393.63238097999999</v>
      </c>
      <c r="P61" s="57">
        <v>122.3140617972</v>
      </c>
      <c r="R61" s="57"/>
      <c r="S61" s="57">
        <v>52327.934529999999</v>
      </c>
      <c r="T61" s="15"/>
      <c r="U61" s="15"/>
      <c r="V61" s="16"/>
      <c r="W61" s="16"/>
      <c r="X61" s="16"/>
      <c r="Y61" s="15"/>
      <c r="Z61" s="15"/>
      <c r="AA61" s="15"/>
      <c r="AB61" s="15"/>
      <c r="AD61" s="21"/>
    </row>
    <row r="62" spans="1:30" ht="15" thickBot="1" x14ac:dyDescent="0.35">
      <c r="A62" s="58"/>
      <c r="B62" s="59" t="s">
        <v>1265</v>
      </c>
      <c r="C62" s="60" t="s">
        <v>1266</v>
      </c>
      <c r="D62" s="60"/>
      <c r="E62" s="61"/>
      <c r="F62" s="61"/>
      <c r="G62" s="62"/>
      <c r="H62" s="62"/>
      <c r="I62" s="62">
        <v>150.85</v>
      </c>
      <c r="J62" s="62">
        <v>12.83507</v>
      </c>
      <c r="K62" s="62">
        <v>49.707500000000003</v>
      </c>
      <c r="L62" s="62">
        <v>0</v>
      </c>
      <c r="M62" s="62">
        <v>0</v>
      </c>
      <c r="N62" s="62">
        <v>16.801134999999999</v>
      </c>
      <c r="O62" s="62">
        <v>54.537080699999997</v>
      </c>
      <c r="P62" s="62">
        <v>16.946400197999999</v>
      </c>
      <c r="R62" s="62"/>
      <c r="S62" s="62">
        <v>14.81453</v>
      </c>
      <c r="T62" s="15"/>
      <c r="U62" s="15"/>
      <c r="V62" s="16"/>
      <c r="W62" s="16"/>
      <c r="X62" s="16"/>
      <c r="Y62" s="15"/>
      <c r="Z62" s="15"/>
      <c r="AA62" s="15"/>
      <c r="AB62" s="15"/>
      <c r="AD62" s="21"/>
    </row>
    <row r="63" spans="1:30" ht="15" thickBot="1" x14ac:dyDescent="0.25">
      <c r="A63" s="8">
        <v>19</v>
      </c>
      <c r="B63" s="9" t="s">
        <v>1439</v>
      </c>
      <c r="C63" s="10" t="s">
        <v>1440</v>
      </c>
      <c r="D63" s="10" t="s">
        <v>95</v>
      </c>
      <c r="E63" s="11">
        <v>0</v>
      </c>
      <c r="F63" s="11">
        <v>5</v>
      </c>
      <c r="G63" s="12">
        <v>40.25</v>
      </c>
      <c r="H63" s="12">
        <v>30.17</v>
      </c>
      <c r="I63" s="12">
        <v>150.85</v>
      </c>
      <c r="J63" s="12">
        <v>12.83507</v>
      </c>
      <c r="K63" s="12">
        <v>49.707500000000003</v>
      </c>
      <c r="L63" s="12">
        <v>0</v>
      </c>
      <c r="M63" s="12">
        <v>0</v>
      </c>
      <c r="N63" s="12">
        <v>16.801134999999999</v>
      </c>
      <c r="O63" s="12">
        <v>54.537080699999997</v>
      </c>
      <c r="P63" s="13">
        <v>16.946400197999999</v>
      </c>
      <c r="R63" s="12">
        <v>34.479999999999997</v>
      </c>
      <c r="S63" s="12">
        <v>14.81453</v>
      </c>
      <c r="T63" s="15"/>
      <c r="U63" s="15"/>
      <c r="V63" s="16"/>
      <c r="W63" s="16"/>
      <c r="X63" s="16"/>
      <c r="Y63" s="15"/>
      <c r="Z63" s="15"/>
      <c r="AA63" s="15"/>
      <c r="AB63" s="15"/>
      <c r="AD63" s="21"/>
    </row>
    <row r="64" spans="1:30" x14ac:dyDescent="0.2">
      <c r="A64" s="63"/>
      <c r="B64" s="64" t="s">
        <v>187</v>
      </c>
      <c r="C64" s="65" t="s">
        <v>188</v>
      </c>
      <c r="D64" s="65" t="s">
        <v>92</v>
      </c>
      <c r="E64" s="66">
        <v>3.1419999999999997E-2</v>
      </c>
      <c r="F64" s="66">
        <v>0.15709999999999999</v>
      </c>
      <c r="G64" s="1">
        <v>45.7</v>
      </c>
      <c r="H64" s="1">
        <v>45.7</v>
      </c>
      <c r="I64" s="1">
        <v>7.1794700000000002</v>
      </c>
      <c r="J64" s="1">
        <v>7.1794700000000002</v>
      </c>
      <c r="K64" s="1"/>
      <c r="L64" s="1"/>
      <c r="M64" s="1"/>
      <c r="N64" s="1"/>
      <c r="O64" s="1"/>
      <c r="P64" s="1"/>
      <c r="R64" s="1">
        <v>52.8</v>
      </c>
      <c r="S64" s="1">
        <v>8.2948799999999991</v>
      </c>
      <c r="T64" s="15">
        <f t="shared" si="0"/>
        <v>1.1553610503282274</v>
      </c>
      <c r="U64" s="15">
        <f t="shared" si="1"/>
        <v>1.1297090387893942</v>
      </c>
      <c r="V64" s="16">
        <f t="shared" si="2"/>
        <v>51.627703072675317</v>
      </c>
      <c r="W64" s="16">
        <f t="shared" si="3"/>
        <v>5.9277030726753139</v>
      </c>
      <c r="X64" s="16">
        <f t="shared" si="4"/>
        <v>0.93124215271729172</v>
      </c>
      <c r="Y64" s="15">
        <f>104.584835545197%-100%</f>
        <v>4.5848355451969969E-2</v>
      </c>
      <c r="Z64" s="15">
        <f>101.199262415129%-100%</f>
        <v>1.1992624151289988E-2</v>
      </c>
      <c r="AA64" s="15">
        <f>101.911505501324%-100%</f>
        <v>1.9115055013239957E-2</v>
      </c>
      <c r="AB64" s="15">
        <f>AVERAGE(Y64:AA64)</f>
        <v>2.5652011538833303E-2</v>
      </c>
      <c r="AD64" s="21"/>
    </row>
    <row r="65" spans="1:30" x14ac:dyDescent="0.2">
      <c r="A65" s="63"/>
      <c r="B65" s="64" t="s">
        <v>1437</v>
      </c>
      <c r="C65" s="65" t="s">
        <v>1438</v>
      </c>
      <c r="D65" s="65" t="s">
        <v>92</v>
      </c>
      <c r="E65" s="66">
        <v>3.1419999999999997E-2</v>
      </c>
      <c r="F65" s="66">
        <v>0.15709999999999999</v>
      </c>
      <c r="G65" s="1">
        <v>36</v>
      </c>
      <c r="H65" s="1">
        <v>36</v>
      </c>
      <c r="I65" s="1">
        <v>5.6555999999999997</v>
      </c>
      <c r="J65" s="1">
        <v>5.6555999999999997</v>
      </c>
      <c r="K65" s="1"/>
      <c r="L65" s="1"/>
      <c r="M65" s="1"/>
      <c r="N65" s="1"/>
      <c r="O65" s="1"/>
      <c r="P65" s="1"/>
      <c r="R65" s="1">
        <v>41.5</v>
      </c>
      <c r="S65" s="1">
        <v>6.5196500000000004</v>
      </c>
      <c r="T65" s="15">
        <f t="shared" si="0"/>
        <v>1.1527777777777777</v>
      </c>
      <c r="U65" s="15">
        <f t="shared" si="1"/>
        <v>1.1271257662389444</v>
      </c>
      <c r="V65" s="16">
        <f t="shared" si="2"/>
        <v>40.576527584601997</v>
      </c>
      <c r="W65" s="16">
        <f t="shared" si="3"/>
        <v>4.5765275846019975</v>
      </c>
      <c r="X65" s="16">
        <f t="shared" si="4"/>
        <v>0.71897248354097376</v>
      </c>
      <c r="Y65" s="15">
        <f>104.584835545197%-100%</f>
        <v>4.5848355451969969E-2</v>
      </c>
      <c r="Z65" s="15">
        <f>101.199262415129%-100%</f>
        <v>1.1992624151289988E-2</v>
      </c>
      <c r="AA65" s="15">
        <f>101.911505501324%-100%</f>
        <v>1.9115055013239957E-2</v>
      </c>
      <c r="AB65" s="15">
        <f>AVERAGE(Y65:AA65)</f>
        <v>2.5652011538833303E-2</v>
      </c>
      <c r="AD65" s="21"/>
    </row>
    <row r="66" spans="1:30" ht="15" thickBot="1" x14ac:dyDescent="0.35">
      <c r="A66" s="58"/>
      <c r="B66" s="59" t="s">
        <v>1046</v>
      </c>
      <c r="C66" s="60" t="s">
        <v>1047</v>
      </c>
      <c r="D66" s="60"/>
      <c r="E66" s="61"/>
      <c r="F66" s="61"/>
      <c r="G66" s="62"/>
      <c r="H66" s="62"/>
      <c r="I66" s="62">
        <v>57174.32</v>
      </c>
      <c r="J66" s="62">
        <v>52291.07</v>
      </c>
      <c r="K66" s="62">
        <v>222.18299999999999</v>
      </c>
      <c r="L66" s="62">
        <v>0</v>
      </c>
      <c r="M66" s="62">
        <v>0</v>
      </c>
      <c r="N66" s="62">
        <v>75.097853999999998</v>
      </c>
      <c r="O66" s="62">
        <v>339.09530028</v>
      </c>
      <c r="P66" s="62">
        <v>105.36766159920001</v>
      </c>
      <c r="R66" s="62"/>
      <c r="S66" s="62">
        <v>52313.120000000003</v>
      </c>
      <c r="T66" s="15"/>
      <c r="U66" s="15"/>
      <c r="V66" s="16"/>
      <c r="W66" s="16"/>
      <c r="X66" s="16"/>
      <c r="Y66" s="15"/>
      <c r="Z66" s="15"/>
      <c r="AA66" s="15"/>
      <c r="AB66" s="15"/>
      <c r="AD66" s="21"/>
    </row>
    <row r="67" spans="1:30" ht="15" thickBot="1" x14ac:dyDescent="0.25">
      <c r="A67" s="8">
        <v>20</v>
      </c>
      <c r="B67" s="9" t="s">
        <v>3669</v>
      </c>
      <c r="C67" s="10" t="s">
        <v>3670</v>
      </c>
      <c r="D67" s="10" t="s">
        <v>95</v>
      </c>
      <c r="E67" s="11">
        <v>0</v>
      </c>
      <c r="F67" s="11">
        <v>3</v>
      </c>
      <c r="G67" s="71">
        <v>289.82</v>
      </c>
      <c r="H67" s="12">
        <v>283.26</v>
      </c>
      <c r="I67" s="12">
        <v>849.78</v>
      </c>
      <c r="J67" s="12">
        <v>111.9</v>
      </c>
      <c r="K67" s="12">
        <v>178.92</v>
      </c>
      <c r="L67" s="12">
        <v>0</v>
      </c>
      <c r="M67" s="12">
        <v>0</v>
      </c>
      <c r="N67" s="12">
        <v>60.474960000000003</v>
      </c>
      <c r="O67" s="12">
        <v>291.6288672</v>
      </c>
      <c r="P67" s="13">
        <v>90.618335807999998</v>
      </c>
      <c r="R67" s="12">
        <v>326.2</v>
      </c>
      <c r="S67" s="12">
        <v>133.94999999999999</v>
      </c>
      <c r="T67" s="15"/>
      <c r="U67" s="15"/>
      <c r="V67" s="16"/>
      <c r="W67" s="16"/>
      <c r="X67" s="16"/>
      <c r="Y67" s="15"/>
      <c r="Z67" s="15"/>
      <c r="AA67" s="15"/>
      <c r="AB67" s="15"/>
      <c r="AD67" s="21"/>
    </row>
    <row r="68" spans="1:30" ht="18.5" thickBot="1" x14ac:dyDescent="0.25">
      <c r="A68" s="63"/>
      <c r="B68" s="64" t="s">
        <v>1994</v>
      </c>
      <c r="C68" s="65" t="s">
        <v>1995</v>
      </c>
      <c r="D68" s="65" t="s">
        <v>184</v>
      </c>
      <c r="E68" s="66">
        <v>0.05</v>
      </c>
      <c r="F68" s="66">
        <v>0.15</v>
      </c>
      <c r="G68" s="1">
        <v>746</v>
      </c>
      <c r="H68" s="1">
        <v>746</v>
      </c>
      <c r="I68" s="1">
        <v>111.9</v>
      </c>
      <c r="J68" s="1">
        <v>111.9</v>
      </c>
      <c r="K68" s="1"/>
      <c r="L68" s="1"/>
      <c r="M68" s="1"/>
      <c r="N68" s="1"/>
      <c r="O68" s="1"/>
      <c r="P68" s="1"/>
      <c r="R68" s="1">
        <v>893</v>
      </c>
      <c r="S68" s="1">
        <v>133.94999999999999</v>
      </c>
      <c r="T68" s="15">
        <f t="shared" si="0"/>
        <v>1.1970509383378016</v>
      </c>
      <c r="U68" s="15">
        <f t="shared" si="1"/>
        <v>1.1713989267989684</v>
      </c>
      <c r="V68" s="16">
        <f t="shared" si="2"/>
        <v>873.86359939203044</v>
      </c>
      <c r="W68" s="16">
        <f t="shared" si="3"/>
        <v>127.86359939203044</v>
      </c>
      <c r="X68" s="16">
        <f t="shared" si="4"/>
        <v>19.179539908804564</v>
      </c>
      <c r="Y68" s="15">
        <f>104.584835545197%-100%</f>
        <v>4.5848355451969969E-2</v>
      </c>
      <c r="Z68" s="15">
        <f>101.199262415129%-100%</f>
        <v>1.1992624151289988E-2</v>
      </c>
      <c r="AA68" s="15">
        <f>101.911505501324%-100%</f>
        <v>1.9115055013239957E-2</v>
      </c>
      <c r="AB68" s="15">
        <f>AVERAGE(Y68:AA68)</f>
        <v>2.5652011538833303E-2</v>
      </c>
      <c r="AD68" s="21"/>
    </row>
    <row r="69" spans="1:30" ht="20" x14ac:dyDescent="0.2">
      <c r="A69" s="67">
        <v>21</v>
      </c>
      <c r="B69" s="68" t="s">
        <v>3671</v>
      </c>
      <c r="C69" s="69" t="s">
        <v>3672</v>
      </c>
      <c r="D69" s="69" t="s">
        <v>95</v>
      </c>
      <c r="E69" s="70">
        <v>0</v>
      </c>
      <c r="F69" s="70">
        <v>3</v>
      </c>
      <c r="G69" s="91">
        <v>209.31</v>
      </c>
      <c r="H69" s="71">
        <v>40.03</v>
      </c>
      <c r="I69" s="71">
        <v>120.09</v>
      </c>
      <c r="J69" s="71">
        <v>0</v>
      </c>
      <c r="K69" s="71">
        <v>43.262999999999998</v>
      </c>
      <c r="L69" s="71">
        <v>0</v>
      </c>
      <c r="M69" s="71">
        <v>0</v>
      </c>
      <c r="N69" s="71">
        <v>14.622894000000001</v>
      </c>
      <c r="O69" s="71">
        <v>47.466433080000002</v>
      </c>
      <c r="P69" s="72">
        <v>14.7493257912</v>
      </c>
      <c r="R69" s="71">
        <v>46.21</v>
      </c>
      <c r="S69" s="71">
        <v>0</v>
      </c>
      <c r="T69" s="15"/>
      <c r="U69" s="15"/>
      <c r="V69" s="16"/>
      <c r="W69" s="16"/>
      <c r="X69" s="16"/>
      <c r="Y69" s="15"/>
      <c r="Z69" s="15"/>
      <c r="AA69" s="15"/>
      <c r="AB69" s="15"/>
      <c r="AD69" s="21"/>
    </row>
    <row r="70" spans="1:30" ht="15" thickBot="1" x14ac:dyDescent="0.25">
      <c r="A70" s="73">
        <v>22</v>
      </c>
      <c r="B70" s="74" t="s">
        <v>4367</v>
      </c>
      <c r="C70" s="75" t="s">
        <v>4368</v>
      </c>
      <c r="D70" s="75" t="s">
        <v>41</v>
      </c>
      <c r="E70" s="76">
        <v>0</v>
      </c>
      <c r="F70" s="76">
        <v>1</v>
      </c>
      <c r="G70" s="77">
        <v>4025.28</v>
      </c>
      <c r="H70" s="77"/>
      <c r="I70" s="77">
        <v>4025.28</v>
      </c>
      <c r="J70" s="77">
        <v>0</v>
      </c>
      <c r="K70" s="77">
        <v>0</v>
      </c>
      <c r="L70" s="77">
        <v>0</v>
      </c>
      <c r="M70" s="77">
        <v>0</v>
      </c>
      <c r="N70" s="77">
        <v>0</v>
      </c>
      <c r="O70" s="77">
        <v>0</v>
      </c>
      <c r="P70" s="78">
        <v>0</v>
      </c>
      <c r="R70" s="77"/>
      <c r="S70" s="77">
        <v>0</v>
      </c>
      <c r="T70" s="15"/>
      <c r="U70" s="15"/>
      <c r="V70" s="16"/>
      <c r="W70" s="16"/>
      <c r="X70" s="16"/>
      <c r="Y70" s="15"/>
      <c r="Z70" s="15"/>
      <c r="AA70" s="15"/>
      <c r="AB70" s="15"/>
      <c r="AD70" s="21"/>
    </row>
    <row r="71" spans="1:30" ht="20" x14ac:dyDescent="0.2">
      <c r="A71" s="2">
        <v>23</v>
      </c>
      <c r="B71" s="3" t="s">
        <v>4369</v>
      </c>
      <c r="C71" s="4" t="s">
        <v>4370</v>
      </c>
      <c r="D71" s="4" t="s">
        <v>41</v>
      </c>
      <c r="E71" s="5">
        <v>0</v>
      </c>
      <c r="F71" s="5">
        <v>1</v>
      </c>
      <c r="G71" s="6">
        <v>52179.17</v>
      </c>
      <c r="H71" s="6"/>
      <c r="I71" s="6">
        <v>52179.17</v>
      </c>
      <c r="J71" s="6">
        <v>52179.17</v>
      </c>
      <c r="K71" s="6">
        <v>0</v>
      </c>
      <c r="L71" s="6">
        <v>0</v>
      </c>
      <c r="M71" s="6">
        <v>0</v>
      </c>
      <c r="N71" s="6">
        <v>0</v>
      </c>
      <c r="O71" s="6">
        <v>0</v>
      </c>
      <c r="P71" s="6">
        <v>0</v>
      </c>
      <c r="R71" s="6"/>
      <c r="S71" s="6">
        <v>52179.17</v>
      </c>
      <c r="T71" s="15">
        <f>T72</f>
        <v>1.2722772277227723</v>
      </c>
      <c r="U71" s="15">
        <f>U72</f>
        <v>1.2466252161839391</v>
      </c>
      <c r="V71" s="16">
        <f t="shared" ref="V71" si="9">G71*U71</f>
        <v>65047.869081548502</v>
      </c>
      <c r="W71" s="16">
        <f t="shared" ref="W71" si="10">V71-G71</f>
        <v>12868.699081548504</v>
      </c>
      <c r="X71" s="16">
        <f t="shared" ref="X71" si="11">F71*W71</f>
        <v>12868.699081548504</v>
      </c>
      <c r="Y71" s="15">
        <f>104.584835545197%-100%</f>
        <v>4.5848355451969969E-2</v>
      </c>
      <c r="Z71" s="15">
        <f>101.199262415129%-100%</f>
        <v>1.1992624151289988E-2</v>
      </c>
      <c r="AA71" s="15">
        <f>101.911505501324%-100%</f>
        <v>1.9115055013239957E-2</v>
      </c>
      <c r="AB71" s="15">
        <f>AVERAGE(Y71:AA71)</f>
        <v>2.5652011538833303E-2</v>
      </c>
      <c r="AC71" s="17" t="s">
        <v>4923</v>
      </c>
      <c r="AD71" s="21"/>
    </row>
    <row r="72" spans="1:30" x14ac:dyDescent="0.2">
      <c r="A72" s="63"/>
      <c r="B72" s="64">
        <v>42221508</v>
      </c>
      <c r="C72" s="65" t="s">
        <v>4922</v>
      </c>
      <c r="D72" s="65" t="s">
        <v>41</v>
      </c>
      <c r="E72" s="66">
        <v>0.21479000000000001</v>
      </c>
      <c r="F72" s="66">
        <v>1</v>
      </c>
      <c r="G72" s="1"/>
      <c r="H72" s="1">
        <v>20200</v>
      </c>
      <c r="I72" s="1">
        <v>1044.845955</v>
      </c>
      <c r="J72" s="1">
        <v>1044.845955</v>
      </c>
      <c r="K72" s="1"/>
      <c r="L72" s="1"/>
      <c r="M72" s="1"/>
      <c r="N72" s="1"/>
      <c r="O72" s="1"/>
      <c r="P72" s="1"/>
      <c r="R72" s="1">
        <v>25700</v>
      </c>
      <c r="S72" s="1">
        <v>1378.3074300000001</v>
      </c>
      <c r="T72" s="15">
        <f t="shared" ref="T72" si="12">R72/H72</f>
        <v>1.2722772277227723</v>
      </c>
      <c r="U72" s="15">
        <f t="shared" ref="U72" si="13">T72-AB72</f>
        <v>1.2466252161839391</v>
      </c>
      <c r="V72" s="16"/>
      <c r="W72" s="16"/>
      <c r="X72" s="16"/>
      <c r="Y72" s="15">
        <f t="shared" ref="Y72" si="14">104.584835545197%-100%</f>
        <v>4.5848355451969969E-2</v>
      </c>
      <c r="Z72" s="15">
        <f t="shared" ref="Z72" si="15">101.199262415129%-100%</f>
        <v>1.1992624151289988E-2</v>
      </c>
      <c r="AA72" s="15">
        <f t="shared" ref="AA72" si="16">101.911505501324%-100%</f>
        <v>1.9115055013239957E-2</v>
      </c>
      <c r="AB72" s="15">
        <f t="shared" ref="AB72" si="17">AVERAGE(Y72:AA72)</f>
        <v>2.5652011538833303E-2</v>
      </c>
      <c r="AC72" s="17" t="s">
        <v>4924</v>
      </c>
      <c r="AD72" s="21"/>
    </row>
    <row r="73" spans="1:30" ht="15" thickBot="1" x14ac:dyDescent="0.35">
      <c r="A73" s="53"/>
      <c r="B73" s="54" t="s">
        <v>2020</v>
      </c>
      <c r="C73" s="55" t="s">
        <v>2021</v>
      </c>
      <c r="D73" s="55"/>
      <c r="E73" s="56"/>
      <c r="F73" s="56"/>
      <c r="G73" s="57"/>
      <c r="H73" s="57"/>
      <c r="I73" s="57">
        <v>18046.650000000001</v>
      </c>
      <c r="J73" s="57">
        <v>0</v>
      </c>
      <c r="K73" s="57">
        <v>7480.5</v>
      </c>
      <c r="L73" s="57">
        <v>0</v>
      </c>
      <c r="M73" s="57">
        <v>0</v>
      </c>
      <c r="N73" s="57">
        <v>2528.4090000000001</v>
      </c>
      <c r="O73" s="57">
        <v>5821.7048999999997</v>
      </c>
      <c r="P73" s="57">
        <v>2216.285946</v>
      </c>
      <c r="R73" s="57"/>
      <c r="S73" s="57">
        <v>0</v>
      </c>
      <c r="T73" s="15"/>
      <c r="U73" s="15"/>
      <c r="V73" s="16"/>
      <c r="W73" s="16"/>
      <c r="X73" s="16"/>
      <c r="Y73" s="15"/>
      <c r="Z73" s="15"/>
      <c r="AA73" s="15"/>
      <c r="AB73" s="15"/>
      <c r="AD73" s="21"/>
    </row>
    <row r="74" spans="1:30" x14ac:dyDescent="0.2">
      <c r="A74" s="67">
        <v>24</v>
      </c>
      <c r="B74" s="68" t="s">
        <v>2068</v>
      </c>
      <c r="C74" s="69" t="s">
        <v>2069</v>
      </c>
      <c r="D74" s="69" t="s">
        <v>2024</v>
      </c>
      <c r="E74" s="70">
        <v>0</v>
      </c>
      <c r="F74" s="70">
        <v>40</v>
      </c>
      <c r="G74" s="71">
        <v>517.54</v>
      </c>
      <c r="H74" s="71">
        <v>295.95</v>
      </c>
      <c r="I74" s="71">
        <v>11838</v>
      </c>
      <c r="J74" s="71">
        <v>0</v>
      </c>
      <c r="K74" s="71">
        <v>5244</v>
      </c>
      <c r="L74" s="71">
        <v>0</v>
      </c>
      <c r="M74" s="71">
        <v>0</v>
      </c>
      <c r="N74" s="71">
        <v>1772.472</v>
      </c>
      <c r="O74" s="71">
        <v>3367.9065599999999</v>
      </c>
      <c r="P74" s="72">
        <v>1453.8129984</v>
      </c>
      <c r="R74" s="71">
        <v>333.42</v>
      </c>
      <c r="S74" s="71">
        <v>0</v>
      </c>
      <c r="T74" s="15"/>
      <c r="U74" s="15"/>
      <c r="V74" s="16"/>
      <c r="W74" s="16"/>
      <c r="X74" s="16"/>
      <c r="Y74" s="15"/>
      <c r="Z74" s="15"/>
      <c r="AA74" s="15"/>
      <c r="AB74" s="15"/>
      <c r="AD74" s="21"/>
    </row>
    <row r="75" spans="1:30" ht="15" thickBot="1" x14ac:dyDescent="0.25">
      <c r="A75" s="73">
        <v>25</v>
      </c>
      <c r="B75" s="74" t="s">
        <v>2072</v>
      </c>
      <c r="C75" s="75" t="s">
        <v>2073</v>
      </c>
      <c r="D75" s="75" t="s">
        <v>2024</v>
      </c>
      <c r="E75" s="76">
        <v>0</v>
      </c>
      <c r="F75" s="76">
        <v>15</v>
      </c>
      <c r="G75" s="77">
        <v>517.54</v>
      </c>
      <c r="H75" s="77">
        <v>413.91</v>
      </c>
      <c r="I75" s="77">
        <v>6208.65</v>
      </c>
      <c r="J75" s="77">
        <v>0</v>
      </c>
      <c r="K75" s="77">
        <v>2236.5</v>
      </c>
      <c r="L75" s="77">
        <v>0</v>
      </c>
      <c r="M75" s="77">
        <v>0</v>
      </c>
      <c r="N75" s="77">
        <v>755.93700000000001</v>
      </c>
      <c r="O75" s="77">
        <v>2453.7983399999998</v>
      </c>
      <c r="P75" s="78">
        <v>762.4729476</v>
      </c>
      <c r="R75" s="77">
        <v>466.37</v>
      </c>
      <c r="S75" s="77">
        <v>0</v>
      </c>
      <c r="T75" s="15"/>
      <c r="U75" s="15"/>
      <c r="V75" s="16"/>
      <c r="W75" s="16"/>
      <c r="X75" s="16"/>
      <c r="Y75" s="15"/>
      <c r="Z75" s="15"/>
      <c r="AA75" s="15"/>
      <c r="AB75" s="15"/>
      <c r="AD75" s="21"/>
    </row>
  </sheetData>
  <mergeCells count="8">
    <mergeCell ref="Y8:AB8"/>
    <mergeCell ref="A1:P1"/>
    <mergeCell ref="J3:K3"/>
    <mergeCell ref="J4:K4"/>
    <mergeCell ref="J5:K5"/>
    <mergeCell ref="J6:K6"/>
    <mergeCell ref="J7:K7"/>
    <mergeCell ref="H8:R8"/>
  </mergeCells>
  <conditionalFormatting sqref="W1:X8 W13:X31 W12 W73:X1048576 W33:X71 W10:X11">
    <cfRule type="cellIs" dxfId="63" priority="8" operator="lessThan">
      <formula>0</formula>
    </cfRule>
  </conditionalFormatting>
  <conditionalFormatting sqref="W32:X32">
    <cfRule type="cellIs" dxfId="62" priority="7" operator="lessThan">
      <formula>0</formula>
    </cfRule>
  </conditionalFormatting>
  <conditionalFormatting sqref="X12">
    <cfRule type="cellIs" dxfId="61" priority="2" operator="lessThan">
      <formula>0</formula>
    </cfRule>
  </conditionalFormatting>
  <conditionalFormatting sqref="W72:X72">
    <cfRule type="cellIs" dxfId="60" priority="1" operator="lessThan">
      <formula>0</formula>
    </cfRule>
  </conditionalFormatting>
  <pageMargins left="0.7" right="0.7" top="0.78740157499999996" bottom="0.78740157499999996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4"/>
  <sheetViews>
    <sheetView workbookViewId="0">
      <selection activeCell="X13" sqref="X13"/>
    </sheetView>
  </sheetViews>
  <sheetFormatPr defaultColWidth="9" defaultRowHeight="14.5" x14ac:dyDescent="0.35"/>
  <cols>
    <col min="1" max="1" width="3.7265625" style="119" customWidth="1"/>
    <col min="2" max="2" width="13.26953125" style="7" customWidth="1"/>
    <col min="3" max="3" width="45.1796875" style="120" customWidth="1"/>
    <col min="4" max="4" width="3.81640625" style="120" customWidth="1"/>
    <col min="5" max="5" width="7.1796875" style="121" hidden="1" customWidth="1"/>
    <col min="6" max="6" width="9.26953125" style="121" customWidth="1"/>
    <col min="7" max="8" width="10.54296875" style="79" customWidth="1"/>
    <col min="9" max="9" width="15.453125" style="79" hidden="1" customWidth="1"/>
    <col min="10" max="10" width="15.54296875" style="79" hidden="1" customWidth="1"/>
    <col min="11" max="11" width="14.54296875" style="79" hidden="1" customWidth="1"/>
    <col min="12" max="13" width="14" style="79" hidden="1" customWidth="1"/>
    <col min="14" max="14" width="14.54296875" style="79" hidden="1" customWidth="1"/>
    <col min="15" max="15" width="14.26953125" style="79" hidden="1" customWidth="1"/>
    <col min="16" max="16" width="16" style="79" hidden="1" customWidth="1"/>
    <col min="17" max="17" width="0" style="7" hidden="1" customWidth="1"/>
    <col min="18" max="18" width="9.54296875" style="79" customWidth="1"/>
    <col min="19" max="19" width="14.1796875" style="79" hidden="1" customWidth="1"/>
    <col min="20" max="24" width="12.7265625" style="7" customWidth="1"/>
    <col min="25" max="28" width="9" style="7"/>
    <col min="29" max="29" width="13.7265625" style="7" customWidth="1"/>
    <col min="30" max="257" width="9" style="7"/>
    <col min="258" max="258" width="3.7265625" style="7" customWidth="1"/>
    <col min="259" max="259" width="13.26953125" style="7" customWidth="1"/>
    <col min="260" max="260" width="45.1796875" style="7" customWidth="1"/>
    <col min="261" max="261" width="3.81640625" style="7" customWidth="1"/>
    <col min="262" max="262" width="7.1796875" style="7" customWidth="1"/>
    <col min="263" max="263" width="9.26953125" style="7" customWidth="1"/>
    <col min="264" max="264" width="10.54296875" style="7" customWidth="1"/>
    <col min="265" max="265" width="15.453125" style="7" customWidth="1"/>
    <col min="266" max="266" width="15.54296875" style="7" customWidth="1"/>
    <col min="267" max="267" width="14.54296875" style="7" customWidth="1"/>
    <col min="268" max="269" width="14" style="7" customWidth="1"/>
    <col min="270" max="270" width="14.54296875" style="7" customWidth="1"/>
    <col min="271" max="271" width="14.26953125" style="7" customWidth="1"/>
    <col min="272" max="272" width="16" style="7" customWidth="1"/>
    <col min="273" max="513" width="9" style="7"/>
    <col min="514" max="514" width="3.7265625" style="7" customWidth="1"/>
    <col min="515" max="515" width="13.26953125" style="7" customWidth="1"/>
    <col min="516" max="516" width="45.1796875" style="7" customWidth="1"/>
    <col min="517" max="517" width="3.81640625" style="7" customWidth="1"/>
    <col min="518" max="518" width="7.1796875" style="7" customWidth="1"/>
    <col min="519" max="519" width="9.26953125" style="7" customWidth="1"/>
    <col min="520" max="520" width="10.54296875" style="7" customWidth="1"/>
    <col min="521" max="521" width="15.453125" style="7" customWidth="1"/>
    <col min="522" max="522" width="15.54296875" style="7" customWidth="1"/>
    <col min="523" max="523" width="14.54296875" style="7" customWidth="1"/>
    <col min="524" max="525" width="14" style="7" customWidth="1"/>
    <col min="526" max="526" width="14.54296875" style="7" customWidth="1"/>
    <col min="527" max="527" width="14.26953125" style="7" customWidth="1"/>
    <col min="528" max="528" width="16" style="7" customWidth="1"/>
    <col min="529" max="769" width="9" style="7"/>
    <col min="770" max="770" width="3.7265625" style="7" customWidth="1"/>
    <col min="771" max="771" width="13.26953125" style="7" customWidth="1"/>
    <col min="772" max="772" width="45.1796875" style="7" customWidth="1"/>
    <col min="773" max="773" width="3.81640625" style="7" customWidth="1"/>
    <col min="774" max="774" width="7.1796875" style="7" customWidth="1"/>
    <col min="775" max="775" width="9.26953125" style="7" customWidth="1"/>
    <col min="776" max="776" width="10.54296875" style="7" customWidth="1"/>
    <col min="777" max="777" width="15.453125" style="7" customWidth="1"/>
    <col min="778" max="778" width="15.54296875" style="7" customWidth="1"/>
    <col min="779" max="779" width="14.54296875" style="7" customWidth="1"/>
    <col min="780" max="781" width="14" style="7" customWidth="1"/>
    <col min="782" max="782" width="14.54296875" style="7" customWidth="1"/>
    <col min="783" max="783" width="14.26953125" style="7" customWidth="1"/>
    <col min="784" max="784" width="16" style="7" customWidth="1"/>
    <col min="785" max="1025" width="9" style="7"/>
    <col min="1026" max="1026" width="3.7265625" style="7" customWidth="1"/>
    <col min="1027" max="1027" width="13.26953125" style="7" customWidth="1"/>
    <col min="1028" max="1028" width="45.1796875" style="7" customWidth="1"/>
    <col min="1029" max="1029" width="3.81640625" style="7" customWidth="1"/>
    <col min="1030" max="1030" width="7.1796875" style="7" customWidth="1"/>
    <col min="1031" max="1031" width="9.26953125" style="7" customWidth="1"/>
    <col min="1032" max="1032" width="10.54296875" style="7" customWidth="1"/>
    <col min="1033" max="1033" width="15.453125" style="7" customWidth="1"/>
    <col min="1034" max="1034" width="15.54296875" style="7" customWidth="1"/>
    <col min="1035" max="1035" width="14.54296875" style="7" customWidth="1"/>
    <col min="1036" max="1037" width="14" style="7" customWidth="1"/>
    <col min="1038" max="1038" width="14.54296875" style="7" customWidth="1"/>
    <col min="1039" max="1039" width="14.26953125" style="7" customWidth="1"/>
    <col min="1040" max="1040" width="16" style="7" customWidth="1"/>
    <col min="1041" max="1281" width="9" style="7"/>
    <col min="1282" max="1282" width="3.7265625" style="7" customWidth="1"/>
    <col min="1283" max="1283" width="13.26953125" style="7" customWidth="1"/>
    <col min="1284" max="1284" width="45.1796875" style="7" customWidth="1"/>
    <col min="1285" max="1285" width="3.81640625" style="7" customWidth="1"/>
    <col min="1286" max="1286" width="7.1796875" style="7" customWidth="1"/>
    <col min="1287" max="1287" width="9.26953125" style="7" customWidth="1"/>
    <col min="1288" max="1288" width="10.54296875" style="7" customWidth="1"/>
    <col min="1289" max="1289" width="15.453125" style="7" customWidth="1"/>
    <col min="1290" max="1290" width="15.54296875" style="7" customWidth="1"/>
    <col min="1291" max="1291" width="14.54296875" style="7" customWidth="1"/>
    <col min="1292" max="1293" width="14" style="7" customWidth="1"/>
    <col min="1294" max="1294" width="14.54296875" style="7" customWidth="1"/>
    <col min="1295" max="1295" width="14.26953125" style="7" customWidth="1"/>
    <col min="1296" max="1296" width="16" style="7" customWidth="1"/>
    <col min="1297" max="1537" width="9" style="7"/>
    <col min="1538" max="1538" width="3.7265625" style="7" customWidth="1"/>
    <col min="1539" max="1539" width="13.26953125" style="7" customWidth="1"/>
    <col min="1540" max="1540" width="45.1796875" style="7" customWidth="1"/>
    <col min="1541" max="1541" width="3.81640625" style="7" customWidth="1"/>
    <col min="1542" max="1542" width="7.1796875" style="7" customWidth="1"/>
    <col min="1543" max="1543" width="9.26953125" style="7" customWidth="1"/>
    <col min="1544" max="1544" width="10.54296875" style="7" customWidth="1"/>
    <col min="1545" max="1545" width="15.453125" style="7" customWidth="1"/>
    <col min="1546" max="1546" width="15.54296875" style="7" customWidth="1"/>
    <col min="1547" max="1547" width="14.54296875" style="7" customWidth="1"/>
    <col min="1548" max="1549" width="14" style="7" customWidth="1"/>
    <col min="1550" max="1550" width="14.54296875" style="7" customWidth="1"/>
    <col min="1551" max="1551" width="14.26953125" style="7" customWidth="1"/>
    <col min="1552" max="1552" width="16" style="7" customWidth="1"/>
    <col min="1553" max="1793" width="9" style="7"/>
    <col min="1794" max="1794" width="3.7265625" style="7" customWidth="1"/>
    <col min="1795" max="1795" width="13.26953125" style="7" customWidth="1"/>
    <col min="1796" max="1796" width="45.1796875" style="7" customWidth="1"/>
    <col min="1797" max="1797" width="3.81640625" style="7" customWidth="1"/>
    <col min="1798" max="1798" width="7.1796875" style="7" customWidth="1"/>
    <col min="1799" max="1799" width="9.26953125" style="7" customWidth="1"/>
    <col min="1800" max="1800" width="10.54296875" style="7" customWidth="1"/>
    <col min="1801" max="1801" width="15.453125" style="7" customWidth="1"/>
    <col min="1802" max="1802" width="15.54296875" style="7" customWidth="1"/>
    <col min="1803" max="1803" width="14.54296875" style="7" customWidth="1"/>
    <col min="1804" max="1805" width="14" style="7" customWidth="1"/>
    <col min="1806" max="1806" width="14.54296875" style="7" customWidth="1"/>
    <col min="1807" max="1807" width="14.26953125" style="7" customWidth="1"/>
    <col min="1808" max="1808" width="16" style="7" customWidth="1"/>
    <col min="1809" max="2049" width="9" style="7"/>
    <col min="2050" max="2050" width="3.7265625" style="7" customWidth="1"/>
    <col min="2051" max="2051" width="13.26953125" style="7" customWidth="1"/>
    <col min="2052" max="2052" width="45.1796875" style="7" customWidth="1"/>
    <col min="2053" max="2053" width="3.81640625" style="7" customWidth="1"/>
    <col min="2054" max="2054" width="7.1796875" style="7" customWidth="1"/>
    <col min="2055" max="2055" width="9.26953125" style="7" customWidth="1"/>
    <col min="2056" max="2056" width="10.54296875" style="7" customWidth="1"/>
    <col min="2057" max="2057" width="15.453125" style="7" customWidth="1"/>
    <col min="2058" max="2058" width="15.54296875" style="7" customWidth="1"/>
    <col min="2059" max="2059" width="14.54296875" style="7" customWidth="1"/>
    <col min="2060" max="2061" width="14" style="7" customWidth="1"/>
    <col min="2062" max="2062" width="14.54296875" style="7" customWidth="1"/>
    <col min="2063" max="2063" width="14.26953125" style="7" customWidth="1"/>
    <col min="2064" max="2064" width="16" style="7" customWidth="1"/>
    <col min="2065" max="2305" width="9" style="7"/>
    <col min="2306" max="2306" width="3.7265625" style="7" customWidth="1"/>
    <col min="2307" max="2307" width="13.26953125" style="7" customWidth="1"/>
    <col min="2308" max="2308" width="45.1796875" style="7" customWidth="1"/>
    <col min="2309" max="2309" width="3.81640625" style="7" customWidth="1"/>
    <col min="2310" max="2310" width="7.1796875" style="7" customWidth="1"/>
    <col min="2311" max="2311" width="9.26953125" style="7" customWidth="1"/>
    <col min="2312" max="2312" width="10.54296875" style="7" customWidth="1"/>
    <col min="2313" max="2313" width="15.453125" style="7" customWidth="1"/>
    <col min="2314" max="2314" width="15.54296875" style="7" customWidth="1"/>
    <col min="2315" max="2315" width="14.54296875" style="7" customWidth="1"/>
    <col min="2316" max="2317" width="14" style="7" customWidth="1"/>
    <col min="2318" max="2318" width="14.54296875" style="7" customWidth="1"/>
    <col min="2319" max="2319" width="14.26953125" style="7" customWidth="1"/>
    <col min="2320" max="2320" width="16" style="7" customWidth="1"/>
    <col min="2321" max="2561" width="9" style="7"/>
    <col min="2562" max="2562" width="3.7265625" style="7" customWidth="1"/>
    <col min="2563" max="2563" width="13.26953125" style="7" customWidth="1"/>
    <col min="2564" max="2564" width="45.1796875" style="7" customWidth="1"/>
    <col min="2565" max="2565" width="3.81640625" style="7" customWidth="1"/>
    <col min="2566" max="2566" width="7.1796875" style="7" customWidth="1"/>
    <col min="2567" max="2567" width="9.26953125" style="7" customWidth="1"/>
    <col min="2568" max="2568" width="10.54296875" style="7" customWidth="1"/>
    <col min="2569" max="2569" width="15.453125" style="7" customWidth="1"/>
    <col min="2570" max="2570" width="15.54296875" style="7" customWidth="1"/>
    <col min="2571" max="2571" width="14.54296875" style="7" customWidth="1"/>
    <col min="2572" max="2573" width="14" style="7" customWidth="1"/>
    <col min="2574" max="2574" width="14.54296875" style="7" customWidth="1"/>
    <col min="2575" max="2575" width="14.26953125" style="7" customWidth="1"/>
    <col min="2576" max="2576" width="16" style="7" customWidth="1"/>
    <col min="2577" max="2817" width="9" style="7"/>
    <col min="2818" max="2818" width="3.7265625" style="7" customWidth="1"/>
    <col min="2819" max="2819" width="13.26953125" style="7" customWidth="1"/>
    <col min="2820" max="2820" width="45.1796875" style="7" customWidth="1"/>
    <col min="2821" max="2821" width="3.81640625" style="7" customWidth="1"/>
    <col min="2822" max="2822" width="7.1796875" style="7" customWidth="1"/>
    <col min="2823" max="2823" width="9.26953125" style="7" customWidth="1"/>
    <col min="2824" max="2824" width="10.54296875" style="7" customWidth="1"/>
    <col min="2825" max="2825" width="15.453125" style="7" customWidth="1"/>
    <col min="2826" max="2826" width="15.54296875" style="7" customWidth="1"/>
    <col min="2827" max="2827" width="14.54296875" style="7" customWidth="1"/>
    <col min="2828" max="2829" width="14" style="7" customWidth="1"/>
    <col min="2830" max="2830" width="14.54296875" style="7" customWidth="1"/>
    <col min="2831" max="2831" width="14.26953125" style="7" customWidth="1"/>
    <col min="2832" max="2832" width="16" style="7" customWidth="1"/>
    <col min="2833" max="3073" width="9" style="7"/>
    <col min="3074" max="3074" width="3.7265625" style="7" customWidth="1"/>
    <col min="3075" max="3075" width="13.26953125" style="7" customWidth="1"/>
    <col min="3076" max="3076" width="45.1796875" style="7" customWidth="1"/>
    <col min="3077" max="3077" width="3.81640625" style="7" customWidth="1"/>
    <col min="3078" max="3078" width="7.1796875" style="7" customWidth="1"/>
    <col min="3079" max="3079" width="9.26953125" style="7" customWidth="1"/>
    <col min="3080" max="3080" width="10.54296875" style="7" customWidth="1"/>
    <col min="3081" max="3081" width="15.453125" style="7" customWidth="1"/>
    <col min="3082" max="3082" width="15.54296875" style="7" customWidth="1"/>
    <col min="3083" max="3083" width="14.54296875" style="7" customWidth="1"/>
    <col min="3084" max="3085" width="14" style="7" customWidth="1"/>
    <col min="3086" max="3086" width="14.54296875" style="7" customWidth="1"/>
    <col min="3087" max="3087" width="14.26953125" style="7" customWidth="1"/>
    <col min="3088" max="3088" width="16" style="7" customWidth="1"/>
    <col min="3089" max="3329" width="9" style="7"/>
    <col min="3330" max="3330" width="3.7265625" style="7" customWidth="1"/>
    <col min="3331" max="3331" width="13.26953125" style="7" customWidth="1"/>
    <col min="3332" max="3332" width="45.1796875" style="7" customWidth="1"/>
    <col min="3333" max="3333" width="3.81640625" style="7" customWidth="1"/>
    <col min="3334" max="3334" width="7.1796875" style="7" customWidth="1"/>
    <col min="3335" max="3335" width="9.26953125" style="7" customWidth="1"/>
    <col min="3336" max="3336" width="10.54296875" style="7" customWidth="1"/>
    <col min="3337" max="3337" width="15.453125" style="7" customWidth="1"/>
    <col min="3338" max="3338" width="15.54296875" style="7" customWidth="1"/>
    <col min="3339" max="3339" width="14.54296875" style="7" customWidth="1"/>
    <col min="3340" max="3341" width="14" style="7" customWidth="1"/>
    <col min="3342" max="3342" width="14.54296875" style="7" customWidth="1"/>
    <col min="3343" max="3343" width="14.26953125" style="7" customWidth="1"/>
    <col min="3344" max="3344" width="16" style="7" customWidth="1"/>
    <col min="3345" max="3585" width="9" style="7"/>
    <col min="3586" max="3586" width="3.7265625" style="7" customWidth="1"/>
    <col min="3587" max="3587" width="13.26953125" style="7" customWidth="1"/>
    <col min="3588" max="3588" width="45.1796875" style="7" customWidth="1"/>
    <col min="3589" max="3589" width="3.81640625" style="7" customWidth="1"/>
    <col min="3590" max="3590" width="7.1796875" style="7" customWidth="1"/>
    <col min="3591" max="3591" width="9.26953125" style="7" customWidth="1"/>
    <col min="3592" max="3592" width="10.54296875" style="7" customWidth="1"/>
    <col min="3593" max="3593" width="15.453125" style="7" customWidth="1"/>
    <col min="3594" max="3594" width="15.54296875" style="7" customWidth="1"/>
    <col min="3595" max="3595" width="14.54296875" style="7" customWidth="1"/>
    <col min="3596" max="3597" width="14" style="7" customWidth="1"/>
    <col min="3598" max="3598" width="14.54296875" style="7" customWidth="1"/>
    <col min="3599" max="3599" width="14.26953125" style="7" customWidth="1"/>
    <col min="3600" max="3600" width="16" style="7" customWidth="1"/>
    <col min="3601" max="3841" width="9" style="7"/>
    <col min="3842" max="3842" width="3.7265625" style="7" customWidth="1"/>
    <col min="3843" max="3843" width="13.26953125" style="7" customWidth="1"/>
    <col min="3844" max="3844" width="45.1796875" style="7" customWidth="1"/>
    <col min="3845" max="3845" width="3.81640625" style="7" customWidth="1"/>
    <col min="3846" max="3846" width="7.1796875" style="7" customWidth="1"/>
    <col min="3847" max="3847" width="9.26953125" style="7" customWidth="1"/>
    <col min="3848" max="3848" width="10.54296875" style="7" customWidth="1"/>
    <col min="3849" max="3849" width="15.453125" style="7" customWidth="1"/>
    <col min="3850" max="3850" width="15.54296875" style="7" customWidth="1"/>
    <col min="3851" max="3851" width="14.54296875" style="7" customWidth="1"/>
    <col min="3852" max="3853" width="14" style="7" customWidth="1"/>
    <col min="3854" max="3854" width="14.54296875" style="7" customWidth="1"/>
    <col min="3855" max="3855" width="14.26953125" style="7" customWidth="1"/>
    <col min="3856" max="3856" width="16" style="7" customWidth="1"/>
    <col min="3857" max="4097" width="9" style="7"/>
    <col min="4098" max="4098" width="3.7265625" style="7" customWidth="1"/>
    <col min="4099" max="4099" width="13.26953125" style="7" customWidth="1"/>
    <col min="4100" max="4100" width="45.1796875" style="7" customWidth="1"/>
    <col min="4101" max="4101" width="3.81640625" style="7" customWidth="1"/>
    <col min="4102" max="4102" width="7.1796875" style="7" customWidth="1"/>
    <col min="4103" max="4103" width="9.26953125" style="7" customWidth="1"/>
    <col min="4104" max="4104" width="10.54296875" style="7" customWidth="1"/>
    <col min="4105" max="4105" width="15.453125" style="7" customWidth="1"/>
    <col min="4106" max="4106" width="15.54296875" style="7" customWidth="1"/>
    <col min="4107" max="4107" width="14.54296875" style="7" customWidth="1"/>
    <col min="4108" max="4109" width="14" style="7" customWidth="1"/>
    <col min="4110" max="4110" width="14.54296875" style="7" customWidth="1"/>
    <col min="4111" max="4111" width="14.26953125" style="7" customWidth="1"/>
    <col min="4112" max="4112" width="16" style="7" customWidth="1"/>
    <col min="4113" max="4353" width="9" style="7"/>
    <col min="4354" max="4354" width="3.7265625" style="7" customWidth="1"/>
    <col min="4355" max="4355" width="13.26953125" style="7" customWidth="1"/>
    <col min="4356" max="4356" width="45.1796875" style="7" customWidth="1"/>
    <col min="4357" max="4357" width="3.81640625" style="7" customWidth="1"/>
    <col min="4358" max="4358" width="7.1796875" style="7" customWidth="1"/>
    <col min="4359" max="4359" width="9.26953125" style="7" customWidth="1"/>
    <col min="4360" max="4360" width="10.54296875" style="7" customWidth="1"/>
    <col min="4361" max="4361" width="15.453125" style="7" customWidth="1"/>
    <col min="4362" max="4362" width="15.54296875" style="7" customWidth="1"/>
    <col min="4363" max="4363" width="14.54296875" style="7" customWidth="1"/>
    <col min="4364" max="4365" width="14" style="7" customWidth="1"/>
    <col min="4366" max="4366" width="14.54296875" style="7" customWidth="1"/>
    <col min="4367" max="4367" width="14.26953125" style="7" customWidth="1"/>
    <col min="4368" max="4368" width="16" style="7" customWidth="1"/>
    <col min="4369" max="4609" width="9" style="7"/>
    <col min="4610" max="4610" width="3.7265625" style="7" customWidth="1"/>
    <col min="4611" max="4611" width="13.26953125" style="7" customWidth="1"/>
    <col min="4612" max="4612" width="45.1796875" style="7" customWidth="1"/>
    <col min="4613" max="4613" width="3.81640625" style="7" customWidth="1"/>
    <col min="4614" max="4614" width="7.1796875" style="7" customWidth="1"/>
    <col min="4615" max="4615" width="9.26953125" style="7" customWidth="1"/>
    <col min="4616" max="4616" width="10.54296875" style="7" customWidth="1"/>
    <col min="4617" max="4617" width="15.453125" style="7" customWidth="1"/>
    <col min="4618" max="4618" width="15.54296875" style="7" customWidth="1"/>
    <col min="4619" max="4619" width="14.54296875" style="7" customWidth="1"/>
    <col min="4620" max="4621" width="14" style="7" customWidth="1"/>
    <col min="4622" max="4622" width="14.54296875" style="7" customWidth="1"/>
    <col min="4623" max="4623" width="14.26953125" style="7" customWidth="1"/>
    <col min="4624" max="4624" width="16" style="7" customWidth="1"/>
    <col min="4625" max="4865" width="9" style="7"/>
    <col min="4866" max="4866" width="3.7265625" style="7" customWidth="1"/>
    <col min="4867" max="4867" width="13.26953125" style="7" customWidth="1"/>
    <col min="4868" max="4868" width="45.1796875" style="7" customWidth="1"/>
    <col min="4869" max="4869" width="3.81640625" style="7" customWidth="1"/>
    <col min="4870" max="4870" width="7.1796875" style="7" customWidth="1"/>
    <col min="4871" max="4871" width="9.26953125" style="7" customWidth="1"/>
    <col min="4872" max="4872" width="10.54296875" style="7" customWidth="1"/>
    <col min="4873" max="4873" width="15.453125" style="7" customWidth="1"/>
    <col min="4874" max="4874" width="15.54296875" style="7" customWidth="1"/>
    <col min="4875" max="4875" width="14.54296875" style="7" customWidth="1"/>
    <col min="4876" max="4877" width="14" style="7" customWidth="1"/>
    <col min="4878" max="4878" width="14.54296875" style="7" customWidth="1"/>
    <col min="4879" max="4879" width="14.26953125" style="7" customWidth="1"/>
    <col min="4880" max="4880" width="16" style="7" customWidth="1"/>
    <col min="4881" max="5121" width="9" style="7"/>
    <col min="5122" max="5122" width="3.7265625" style="7" customWidth="1"/>
    <col min="5123" max="5123" width="13.26953125" style="7" customWidth="1"/>
    <col min="5124" max="5124" width="45.1796875" style="7" customWidth="1"/>
    <col min="5125" max="5125" width="3.81640625" style="7" customWidth="1"/>
    <col min="5126" max="5126" width="7.1796875" style="7" customWidth="1"/>
    <col min="5127" max="5127" width="9.26953125" style="7" customWidth="1"/>
    <col min="5128" max="5128" width="10.54296875" style="7" customWidth="1"/>
    <col min="5129" max="5129" width="15.453125" style="7" customWidth="1"/>
    <col min="5130" max="5130" width="15.54296875" style="7" customWidth="1"/>
    <col min="5131" max="5131" width="14.54296875" style="7" customWidth="1"/>
    <col min="5132" max="5133" width="14" style="7" customWidth="1"/>
    <col min="5134" max="5134" width="14.54296875" style="7" customWidth="1"/>
    <col min="5135" max="5135" width="14.26953125" style="7" customWidth="1"/>
    <col min="5136" max="5136" width="16" style="7" customWidth="1"/>
    <col min="5137" max="5377" width="9" style="7"/>
    <col min="5378" max="5378" width="3.7265625" style="7" customWidth="1"/>
    <col min="5379" max="5379" width="13.26953125" style="7" customWidth="1"/>
    <col min="5380" max="5380" width="45.1796875" style="7" customWidth="1"/>
    <col min="5381" max="5381" width="3.81640625" style="7" customWidth="1"/>
    <col min="5382" max="5382" width="7.1796875" style="7" customWidth="1"/>
    <col min="5383" max="5383" width="9.26953125" style="7" customWidth="1"/>
    <col min="5384" max="5384" width="10.54296875" style="7" customWidth="1"/>
    <col min="5385" max="5385" width="15.453125" style="7" customWidth="1"/>
    <col min="5386" max="5386" width="15.54296875" style="7" customWidth="1"/>
    <col min="5387" max="5387" width="14.54296875" style="7" customWidth="1"/>
    <col min="5388" max="5389" width="14" style="7" customWidth="1"/>
    <col min="5390" max="5390" width="14.54296875" style="7" customWidth="1"/>
    <col min="5391" max="5391" width="14.26953125" style="7" customWidth="1"/>
    <col min="5392" max="5392" width="16" style="7" customWidth="1"/>
    <col min="5393" max="5633" width="9" style="7"/>
    <col min="5634" max="5634" width="3.7265625" style="7" customWidth="1"/>
    <col min="5635" max="5635" width="13.26953125" style="7" customWidth="1"/>
    <col min="5636" max="5636" width="45.1796875" style="7" customWidth="1"/>
    <col min="5637" max="5637" width="3.81640625" style="7" customWidth="1"/>
    <col min="5638" max="5638" width="7.1796875" style="7" customWidth="1"/>
    <col min="5639" max="5639" width="9.26953125" style="7" customWidth="1"/>
    <col min="5640" max="5640" width="10.54296875" style="7" customWidth="1"/>
    <col min="5641" max="5641" width="15.453125" style="7" customWidth="1"/>
    <col min="5642" max="5642" width="15.54296875" style="7" customWidth="1"/>
    <col min="5643" max="5643" width="14.54296875" style="7" customWidth="1"/>
    <col min="5644" max="5645" width="14" style="7" customWidth="1"/>
    <col min="5646" max="5646" width="14.54296875" style="7" customWidth="1"/>
    <col min="5647" max="5647" width="14.26953125" style="7" customWidth="1"/>
    <col min="5648" max="5648" width="16" style="7" customWidth="1"/>
    <col min="5649" max="5889" width="9" style="7"/>
    <col min="5890" max="5890" width="3.7265625" style="7" customWidth="1"/>
    <col min="5891" max="5891" width="13.26953125" style="7" customWidth="1"/>
    <col min="5892" max="5892" width="45.1796875" style="7" customWidth="1"/>
    <col min="5893" max="5893" width="3.81640625" style="7" customWidth="1"/>
    <col min="5894" max="5894" width="7.1796875" style="7" customWidth="1"/>
    <col min="5895" max="5895" width="9.26953125" style="7" customWidth="1"/>
    <col min="5896" max="5896" width="10.54296875" style="7" customWidth="1"/>
    <col min="5897" max="5897" width="15.453125" style="7" customWidth="1"/>
    <col min="5898" max="5898" width="15.54296875" style="7" customWidth="1"/>
    <col min="5899" max="5899" width="14.54296875" style="7" customWidth="1"/>
    <col min="5900" max="5901" width="14" style="7" customWidth="1"/>
    <col min="5902" max="5902" width="14.54296875" style="7" customWidth="1"/>
    <col min="5903" max="5903" width="14.26953125" style="7" customWidth="1"/>
    <col min="5904" max="5904" width="16" style="7" customWidth="1"/>
    <col min="5905" max="6145" width="9" style="7"/>
    <col min="6146" max="6146" width="3.7265625" style="7" customWidth="1"/>
    <col min="6147" max="6147" width="13.26953125" style="7" customWidth="1"/>
    <col min="6148" max="6148" width="45.1796875" style="7" customWidth="1"/>
    <col min="6149" max="6149" width="3.81640625" style="7" customWidth="1"/>
    <col min="6150" max="6150" width="7.1796875" style="7" customWidth="1"/>
    <col min="6151" max="6151" width="9.26953125" style="7" customWidth="1"/>
    <col min="6152" max="6152" width="10.54296875" style="7" customWidth="1"/>
    <col min="6153" max="6153" width="15.453125" style="7" customWidth="1"/>
    <col min="6154" max="6154" width="15.54296875" style="7" customWidth="1"/>
    <col min="6155" max="6155" width="14.54296875" style="7" customWidth="1"/>
    <col min="6156" max="6157" width="14" style="7" customWidth="1"/>
    <col min="6158" max="6158" width="14.54296875" style="7" customWidth="1"/>
    <col min="6159" max="6159" width="14.26953125" style="7" customWidth="1"/>
    <col min="6160" max="6160" width="16" style="7" customWidth="1"/>
    <col min="6161" max="6401" width="9" style="7"/>
    <col min="6402" max="6402" width="3.7265625" style="7" customWidth="1"/>
    <col min="6403" max="6403" width="13.26953125" style="7" customWidth="1"/>
    <col min="6404" max="6404" width="45.1796875" style="7" customWidth="1"/>
    <col min="6405" max="6405" width="3.81640625" style="7" customWidth="1"/>
    <col min="6406" max="6406" width="7.1796875" style="7" customWidth="1"/>
    <col min="6407" max="6407" width="9.26953125" style="7" customWidth="1"/>
    <col min="6408" max="6408" width="10.54296875" style="7" customWidth="1"/>
    <col min="6409" max="6409" width="15.453125" style="7" customWidth="1"/>
    <col min="6410" max="6410" width="15.54296875" style="7" customWidth="1"/>
    <col min="6411" max="6411" width="14.54296875" style="7" customWidth="1"/>
    <col min="6412" max="6413" width="14" style="7" customWidth="1"/>
    <col min="6414" max="6414" width="14.54296875" style="7" customWidth="1"/>
    <col min="6415" max="6415" width="14.26953125" style="7" customWidth="1"/>
    <col min="6416" max="6416" width="16" style="7" customWidth="1"/>
    <col min="6417" max="6657" width="9" style="7"/>
    <col min="6658" max="6658" width="3.7265625" style="7" customWidth="1"/>
    <col min="6659" max="6659" width="13.26953125" style="7" customWidth="1"/>
    <col min="6660" max="6660" width="45.1796875" style="7" customWidth="1"/>
    <col min="6661" max="6661" width="3.81640625" style="7" customWidth="1"/>
    <col min="6662" max="6662" width="7.1796875" style="7" customWidth="1"/>
    <col min="6663" max="6663" width="9.26953125" style="7" customWidth="1"/>
    <col min="6664" max="6664" width="10.54296875" style="7" customWidth="1"/>
    <col min="6665" max="6665" width="15.453125" style="7" customWidth="1"/>
    <col min="6666" max="6666" width="15.54296875" style="7" customWidth="1"/>
    <col min="6667" max="6667" width="14.54296875" style="7" customWidth="1"/>
    <col min="6668" max="6669" width="14" style="7" customWidth="1"/>
    <col min="6670" max="6670" width="14.54296875" style="7" customWidth="1"/>
    <col min="6671" max="6671" width="14.26953125" style="7" customWidth="1"/>
    <col min="6672" max="6672" width="16" style="7" customWidth="1"/>
    <col min="6673" max="6913" width="9" style="7"/>
    <col min="6914" max="6914" width="3.7265625" style="7" customWidth="1"/>
    <col min="6915" max="6915" width="13.26953125" style="7" customWidth="1"/>
    <col min="6916" max="6916" width="45.1796875" style="7" customWidth="1"/>
    <col min="6917" max="6917" width="3.81640625" style="7" customWidth="1"/>
    <col min="6918" max="6918" width="7.1796875" style="7" customWidth="1"/>
    <col min="6919" max="6919" width="9.26953125" style="7" customWidth="1"/>
    <col min="6920" max="6920" width="10.54296875" style="7" customWidth="1"/>
    <col min="6921" max="6921" width="15.453125" style="7" customWidth="1"/>
    <col min="6922" max="6922" width="15.54296875" style="7" customWidth="1"/>
    <col min="6923" max="6923" width="14.54296875" style="7" customWidth="1"/>
    <col min="6924" max="6925" width="14" style="7" customWidth="1"/>
    <col min="6926" max="6926" width="14.54296875" style="7" customWidth="1"/>
    <col min="6927" max="6927" width="14.26953125" style="7" customWidth="1"/>
    <col min="6928" max="6928" width="16" style="7" customWidth="1"/>
    <col min="6929" max="7169" width="9" style="7"/>
    <col min="7170" max="7170" width="3.7265625" style="7" customWidth="1"/>
    <col min="7171" max="7171" width="13.26953125" style="7" customWidth="1"/>
    <col min="7172" max="7172" width="45.1796875" style="7" customWidth="1"/>
    <col min="7173" max="7173" width="3.81640625" style="7" customWidth="1"/>
    <col min="7174" max="7174" width="7.1796875" style="7" customWidth="1"/>
    <col min="7175" max="7175" width="9.26953125" style="7" customWidth="1"/>
    <col min="7176" max="7176" width="10.54296875" style="7" customWidth="1"/>
    <col min="7177" max="7177" width="15.453125" style="7" customWidth="1"/>
    <col min="7178" max="7178" width="15.54296875" style="7" customWidth="1"/>
    <col min="7179" max="7179" width="14.54296875" style="7" customWidth="1"/>
    <col min="7180" max="7181" width="14" style="7" customWidth="1"/>
    <col min="7182" max="7182" width="14.54296875" style="7" customWidth="1"/>
    <col min="7183" max="7183" width="14.26953125" style="7" customWidth="1"/>
    <col min="7184" max="7184" width="16" style="7" customWidth="1"/>
    <col min="7185" max="7425" width="9" style="7"/>
    <col min="7426" max="7426" width="3.7265625" style="7" customWidth="1"/>
    <col min="7427" max="7427" width="13.26953125" style="7" customWidth="1"/>
    <col min="7428" max="7428" width="45.1796875" style="7" customWidth="1"/>
    <col min="7429" max="7429" width="3.81640625" style="7" customWidth="1"/>
    <col min="7430" max="7430" width="7.1796875" style="7" customWidth="1"/>
    <col min="7431" max="7431" width="9.26953125" style="7" customWidth="1"/>
    <col min="7432" max="7432" width="10.54296875" style="7" customWidth="1"/>
    <col min="7433" max="7433" width="15.453125" style="7" customWidth="1"/>
    <col min="7434" max="7434" width="15.54296875" style="7" customWidth="1"/>
    <col min="7435" max="7435" width="14.54296875" style="7" customWidth="1"/>
    <col min="7436" max="7437" width="14" style="7" customWidth="1"/>
    <col min="7438" max="7438" width="14.54296875" style="7" customWidth="1"/>
    <col min="7439" max="7439" width="14.26953125" style="7" customWidth="1"/>
    <col min="7440" max="7440" width="16" style="7" customWidth="1"/>
    <col min="7441" max="7681" width="9" style="7"/>
    <col min="7682" max="7682" width="3.7265625" style="7" customWidth="1"/>
    <col min="7683" max="7683" width="13.26953125" style="7" customWidth="1"/>
    <col min="7684" max="7684" width="45.1796875" style="7" customWidth="1"/>
    <col min="7685" max="7685" width="3.81640625" style="7" customWidth="1"/>
    <col min="7686" max="7686" width="7.1796875" style="7" customWidth="1"/>
    <col min="7687" max="7687" width="9.26953125" style="7" customWidth="1"/>
    <col min="7688" max="7688" width="10.54296875" style="7" customWidth="1"/>
    <col min="7689" max="7689" width="15.453125" style="7" customWidth="1"/>
    <col min="7690" max="7690" width="15.54296875" style="7" customWidth="1"/>
    <col min="7691" max="7691" width="14.54296875" style="7" customWidth="1"/>
    <col min="7692" max="7693" width="14" style="7" customWidth="1"/>
    <col min="7694" max="7694" width="14.54296875" style="7" customWidth="1"/>
    <col min="7695" max="7695" width="14.26953125" style="7" customWidth="1"/>
    <col min="7696" max="7696" width="16" style="7" customWidth="1"/>
    <col min="7697" max="7937" width="9" style="7"/>
    <col min="7938" max="7938" width="3.7265625" style="7" customWidth="1"/>
    <col min="7939" max="7939" width="13.26953125" style="7" customWidth="1"/>
    <col min="7940" max="7940" width="45.1796875" style="7" customWidth="1"/>
    <col min="7941" max="7941" width="3.81640625" style="7" customWidth="1"/>
    <col min="7942" max="7942" width="7.1796875" style="7" customWidth="1"/>
    <col min="7943" max="7943" width="9.26953125" style="7" customWidth="1"/>
    <col min="7944" max="7944" width="10.54296875" style="7" customWidth="1"/>
    <col min="7945" max="7945" width="15.453125" style="7" customWidth="1"/>
    <col min="7946" max="7946" width="15.54296875" style="7" customWidth="1"/>
    <col min="7947" max="7947" width="14.54296875" style="7" customWidth="1"/>
    <col min="7948" max="7949" width="14" style="7" customWidth="1"/>
    <col min="7950" max="7950" width="14.54296875" style="7" customWidth="1"/>
    <col min="7951" max="7951" width="14.26953125" style="7" customWidth="1"/>
    <col min="7952" max="7952" width="16" style="7" customWidth="1"/>
    <col min="7953" max="8193" width="9" style="7"/>
    <col min="8194" max="8194" width="3.7265625" style="7" customWidth="1"/>
    <col min="8195" max="8195" width="13.26953125" style="7" customWidth="1"/>
    <col min="8196" max="8196" width="45.1796875" style="7" customWidth="1"/>
    <col min="8197" max="8197" width="3.81640625" style="7" customWidth="1"/>
    <col min="8198" max="8198" width="7.1796875" style="7" customWidth="1"/>
    <col min="8199" max="8199" width="9.26953125" style="7" customWidth="1"/>
    <col min="8200" max="8200" width="10.54296875" style="7" customWidth="1"/>
    <col min="8201" max="8201" width="15.453125" style="7" customWidth="1"/>
    <col min="8202" max="8202" width="15.54296875" style="7" customWidth="1"/>
    <col min="8203" max="8203" width="14.54296875" style="7" customWidth="1"/>
    <col min="8204" max="8205" width="14" style="7" customWidth="1"/>
    <col min="8206" max="8206" width="14.54296875" style="7" customWidth="1"/>
    <col min="8207" max="8207" width="14.26953125" style="7" customWidth="1"/>
    <col min="8208" max="8208" width="16" style="7" customWidth="1"/>
    <col min="8209" max="8449" width="9" style="7"/>
    <col min="8450" max="8450" width="3.7265625" style="7" customWidth="1"/>
    <col min="8451" max="8451" width="13.26953125" style="7" customWidth="1"/>
    <col min="8452" max="8452" width="45.1796875" style="7" customWidth="1"/>
    <col min="8453" max="8453" width="3.81640625" style="7" customWidth="1"/>
    <col min="8454" max="8454" width="7.1796875" style="7" customWidth="1"/>
    <col min="8455" max="8455" width="9.26953125" style="7" customWidth="1"/>
    <col min="8456" max="8456" width="10.54296875" style="7" customWidth="1"/>
    <col min="8457" max="8457" width="15.453125" style="7" customWidth="1"/>
    <col min="8458" max="8458" width="15.54296875" style="7" customWidth="1"/>
    <col min="8459" max="8459" width="14.54296875" style="7" customWidth="1"/>
    <col min="8460" max="8461" width="14" style="7" customWidth="1"/>
    <col min="8462" max="8462" width="14.54296875" style="7" customWidth="1"/>
    <col min="8463" max="8463" width="14.26953125" style="7" customWidth="1"/>
    <col min="8464" max="8464" width="16" style="7" customWidth="1"/>
    <col min="8465" max="8705" width="9" style="7"/>
    <col min="8706" max="8706" width="3.7265625" style="7" customWidth="1"/>
    <col min="8707" max="8707" width="13.26953125" style="7" customWidth="1"/>
    <col min="8708" max="8708" width="45.1796875" style="7" customWidth="1"/>
    <col min="8709" max="8709" width="3.81640625" style="7" customWidth="1"/>
    <col min="8710" max="8710" width="7.1796875" style="7" customWidth="1"/>
    <col min="8711" max="8711" width="9.26953125" style="7" customWidth="1"/>
    <col min="8712" max="8712" width="10.54296875" style="7" customWidth="1"/>
    <col min="8713" max="8713" width="15.453125" style="7" customWidth="1"/>
    <col min="8714" max="8714" width="15.54296875" style="7" customWidth="1"/>
    <col min="8715" max="8715" width="14.54296875" style="7" customWidth="1"/>
    <col min="8716" max="8717" width="14" style="7" customWidth="1"/>
    <col min="8718" max="8718" width="14.54296875" style="7" customWidth="1"/>
    <col min="8719" max="8719" width="14.26953125" style="7" customWidth="1"/>
    <col min="8720" max="8720" width="16" style="7" customWidth="1"/>
    <col min="8721" max="8961" width="9" style="7"/>
    <col min="8962" max="8962" width="3.7265625" style="7" customWidth="1"/>
    <col min="8963" max="8963" width="13.26953125" style="7" customWidth="1"/>
    <col min="8964" max="8964" width="45.1796875" style="7" customWidth="1"/>
    <col min="8965" max="8965" width="3.81640625" style="7" customWidth="1"/>
    <col min="8966" max="8966" width="7.1796875" style="7" customWidth="1"/>
    <col min="8967" max="8967" width="9.26953125" style="7" customWidth="1"/>
    <col min="8968" max="8968" width="10.54296875" style="7" customWidth="1"/>
    <col min="8969" max="8969" width="15.453125" style="7" customWidth="1"/>
    <col min="8970" max="8970" width="15.54296875" style="7" customWidth="1"/>
    <col min="8971" max="8971" width="14.54296875" style="7" customWidth="1"/>
    <col min="8972" max="8973" width="14" style="7" customWidth="1"/>
    <col min="8974" max="8974" width="14.54296875" style="7" customWidth="1"/>
    <col min="8975" max="8975" width="14.26953125" style="7" customWidth="1"/>
    <col min="8976" max="8976" width="16" style="7" customWidth="1"/>
    <col min="8977" max="9217" width="9" style="7"/>
    <col min="9218" max="9218" width="3.7265625" style="7" customWidth="1"/>
    <col min="9219" max="9219" width="13.26953125" style="7" customWidth="1"/>
    <col min="9220" max="9220" width="45.1796875" style="7" customWidth="1"/>
    <col min="9221" max="9221" width="3.81640625" style="7" customWidth="1"/>
    <col min="9222" max="9222" width="7.1796875" style="7" customWidth="1"/>
    <col min="9223" max="9223" width="9.26953125" style="7" customWidth="1"/>
    <col min="9224" max="9224" width="10.54296875" style="7" customWidth="1"/>
    <col min="9225" max="9225" width="15.453125" style="7" customWidth="1"/>
    <col min="9226" max="9226" width="15.54296875" style="7" customWidth="1"/>
    <col min="9227" max="9227" width="14.54296875" style="7" customWidth="1"/>
    <col min="9228" max="9229" width="14" style="7" customWidth="1"/>
    <col min="9230" max="9230" width="14.54296875" style="7" customWidth="1"/>
    <col min="9231" max="9231" width="14.26953125" style="7" customWidth="1"/>
    <col min="9232" max="9232" width="16" style="7" customWidth="1"/>
    <col min="9233" max="9473" width="9" style="7"/>
    <col min="9474" max="9474" width="3.7265625" style="7" customWidth="1"/>
    <col min="9475" max="9475" width="13.26953125" style="7" customWidth="1"/>
    <col min="9476" max="9476" width="45.1796875" style="7" customWidth="1"/>
    <col min="9477" max="9477" width="3.81640625" style="7" customWidth="1"/>
    <col min="9478" max="9478" width="7.1796875" style="7" customWidth="1"/>
    <col min="9479" max="9479" width="9.26953125" style="7" customWidth="1"/>
    <col min="9480" max="9480" width="10.54296875" style="7" customWidth="1"/>
    <col min="9481" max="9481" width="15.453125" style="7" customWidth="1"/>
    <col min="9482" max="9482" width="15.54296875" style="7" customWidth="1"/>
    <col min="9483" max="9483" width="14.54296875" style="7" customWidth="1"/>
    <col min="9484" max="9485" width="14" style="7" customWidth="1"/>
    <col min="9486" max="9486" width="14.54296875" style="7" customWidth="1"/>
    <col min="9487" max="9487" width="14.26953125" style="7" customWidth="1"/>
    <col min="9488" max="9488" width="16" style="7" customWidth="1"/>
    <col min="9489" max="9729" width="9" style="7"/>
    <col min="9730" max="9730" width="3.7265625" style="7" customWidth="1"/>
    <col min="9731" max="9731" width="13.26953125" style="7" customWidth="1"/>
    <col min="9732" max="9732" width="45.1796875" style="7" customWidth="1"/>
    <col min="9733" max="9733" width="3.81640625" style="7" customWidth="1"/>
    <col min="9734" max="9734" width="7.1796875" style="7" customWidth="1"/>
    <col min="9735" max="9735" width="9.26953125" style="7" customWidth="1"/>
    <col min="9736" max="9736" width="10.54296875" style="7" customWidth="1"/>
    <col min="9737" max="9737" width="15.453125" style="7" customWidth="1"/>
    <col min="9738" max="9738" width="15.54296875" style="7" customWidth="1"/>
    <col min="9739" max="9739" width="14.54296875" style="7" customWidth="1"/>
    <col min="9740" max="9741" width="14" style="7" customWidth="1"/>
    <col min="9742" max="9742" width="14.54296875" style="7" customWidth="1"/>
    <col min="9743" max="9743" width="14.26953125" style="7" customWidth="1"/>
    <col min="9744" max="9744" width="16" style="7" customWidth="1"/>
    <col min="9745" max="9985" width="9" style="7"/>
    <col min="9986" max="9986" width="3.7265625" style="7" customWidth="1"/>
    <col min="9987" max="9987" width="13.26953125" style="7" customWidth="1"/>
    <col min="9988" max="9988" width="45.1796875" style="7" customWidth="1"/>
    <col min="9989" max="9989" width="3.81640625" style="7" customWidth="1"/>
    <col min="9990" max="9990" width="7.1796875" style="7" customWidth="1"/>
    <col min="9991" max="9991" width="9.26953125" style="7" customWidth="1"/>
    <col min="9992" max="9992" width="10.54296875" style="7" customWidth="1"/>
    <col min="9993" max="9993" width="15.453125" style="7" customWidth="1"/>
    <col min="9994" max="9994" width="15.54296875" style="7" customWidth="1"/>
    <col min="9995" max="9995" width="14.54296875" style="7" customWidth="1"/>
    <col min="9996" max="9997" width="14" style="7" customWidth="1"/>
    <col min="9998" max="9998" width="14.54296875" style="7" customWidth="1"/>
    <col min="9999" max="9999" width="14.26953125" style="7" customWidth="1"/>
    <col min="10000" max="10000" width="16" style="7" customWidth="1"/>
    <col min="10001" max="10241" width="9" style="7"/>
    <col min="10242" max="10242" width="3.7265625" style="7" customWidth="1"/>
    <col min="10243" max="10243" width="13.26953125" style="7" customWidth="1"/>
    <col min="10244" max="10244" width="45.1796875" style="7" customWidth="1"/>
    <col min="10245" max="10245" width="3.81640625" style="7" customWidth="1"/>
    <col min="10246" max="10246" width="7.1796875" style="7" customWidth="1"/>
    <col min="10247" max="10247" width="9.26953125" style="7" customWidth="1"/>
    <col min="10248" max="10248" width="10.54296875" style="7" customWidth="1"/>
    <col min="10249" max="10249" width="15.453125" style="7" customWidth="1"/>
    <col min="10250" max="10250" width="15.54296875" style="7" customWidth="1"/>
    <col min="10251" max="10251" width="14.54296875" style="7" customWidth="1"/>
    <col min="10252" max="10253" width="14" style="7" customWidth="1"/>
    <col min="10254" max="10254" width="14.54296875" style="7" customWidth="1"/>
    <col min="10255" max="10255" width="14.26953125" style="7" customWidth="1"/>
    <col min="10256" max="10256" width="16" style="7" customWidth="1"/>
    <col min="10257" max="10497" width="9" style="7"/>
    <col min="10498" max="10498" width="3.7265625" style="7" customWidth="1"/>
    <col min="10499" max="10499" width="13.26953125" style="7" customWidth="1"/>
    <col min="10500" max="10500" width="45.1796875" style="7" customWidth="1"/>
    <col min="10501" max="10501" width="3.81640625" style="7" customWidth="1"/>
    <col min="10502" max="10502" width="7.1796875" style="7" customWidth="1"/>
    <col min="10503" max="10503" width="9.26953125" style="7" customWidth="1"/>
    <col min="10504" max="10504" width="10.54296875" style="7" customWidth="1"/>
    <col min="10505" max="10505" width="15.453125" style="7" customWidth="1"/>
    <col min="10506" max="10506" width="15.54296875" style="7" customWidth="1"/>
    <col min="10507" max="10507" width="14.54296875" style="7" customWidth="1"/>
    <col min="10508" max="10509" width="14" style="7" customWidth="1"/>
    <col min="10510" max="10510" width="14.54296875" style="7" customWidth="1"/>
    <col min="10511" max="10511" width="14.26953125" style="7" customWidth="1"/>
    <col min="10512" max="10512" width="16" style="7" customWidth="1"/>
    <col min="10513" max="10753" width="9" style="7"/>
    <col min="10754" max="10754" width="3.7265625" style="7" customWidth="1"/>
    <col min="10755" max="10755" width="13.26953125" style="7" customWidth="1"/>
    <col min="10756" max="10756" width="45.1796875" style="7" customWidth="1"/>
    <col min="10757" max="10757" width="3.81640625" style="7" customWidth="1"/>
    <col min="10758" max="10758" width="7.1796875" style="7" customWidth="1"/>
    <col min="10759" max="10759" width="9.26953125" style="7" customWidth="1"/>
    <col min="10760" max="10760" width="10.54296875" style="7" customWidth="1"/>
    <col min="10761" max="10761" width="15.453125" style="7" customWidth="1"/>
    <col min="10762" max="10762" width="15.54296875" style="7" customWidth="1"/>
    <col min="10763" max="10763" width="14.54296875" style="7" customWidth="1"/>
    <col min="10764" max="10765" width="14" style="7" customWidth="1"/>
    <col min="10766" max="10766" width="14.54296875" style="7" customWidth="1"/>
    <col min="10767" max="10767" width="14.26953125" style="7" customWidth="1"/>
    <col min="10768" max="10768" width="16" style="7" customWidth="1"/>
    <col min="10769" max="11009" width="9" style="7"/>
    <col min="11010" max="11010" width="3.7265625" style="7" customWidth="1"/>
    <col min="11011" max="11011" width="13.26953125" style="7" customWidth="1"/>
    <col min="11012" max="11012" width="45.1796875" style="7" customWidth="1"/>
    <col min="11013" max="11013" width="3.81640625" style="7" customWidth="1"/>
    <col min="11014" max="11014" width="7.1796875" style="7" customWidth="1"/>
    <col min="11015" max="11015" width="9.26953125" style="7" customWidth="1"/>
    <col min="11016" max="11016" width="10.54296875" style="7" customWidth="1"/>
    <col min="11017" max="11017" width="15.453125" style="7" customWidth="1"/>
    <col min="11018" max="11018" width="15.54296875" style="7" customWidth="1"/>
    <col min="11019" max="11019" width="14.54296875" style="7" customWidth="1"/>
    <col min="11020" max="11021" width="14" style="7" customWidth="1"/>
    <col min="11022" max="11022" width="14.54296875" style="7" customWidth="1"/>
    <col min="11023" max="11023" width="14.26953125" style="7" customWidth="1"/>
    <col min="11024" max="11024" width="16" style="7" customWidth="1"/>
    <col min="11025" max="11265" width="9" style="7"/>
    <col min="11266" max="11266" width="3.7265625" style="7" customWidth="1"/>
    <col min="11267" max="11267" width="13.26953125" style="7" customWidth="1"/>
    <col min="11268" max="11268" width="45.1796875" style="7" customWidth="1"/>
    <col min="11269" max="11269" width="3.81640625" style="7" customWidth="1"/>
    <col min="11270" max="11270" width="7.1796875" style="7" customWidth="1"/>
    <col min="11271" max="11271" width="9.26953125" style="7" customWidth="1"/>
    <col min="11272" max="11272" width="10.54296875" style="7" customWidth="1"/>
    <col min="11273" max="11273" width="15.453125" style="7" customWidth="1"/>
    <col min="11274" max="11274" width="15.54296875" style="7" customWidth="1"/>
    <col min="11275" max="11275" width="14.54296875" style="7" customWidth="1"/>
    <col min="11276" max="11277" width="14" style="7" customWidth="1"/>
    <col min="11278" max="11278" width="14.54296875" style="7" customWidth="1"/>
    <col min="11279" max="11279" width="14.26953125" style="7" customWidth="1"/>
    <col min="11280" max="11280" width="16" style="7" customWidth="1"/>
    <col min="11281" max="11521" width="9" style="7"/>
    <col min="11522" max="11522" width="3.7265625" style="7" customWidth="1"/>
    <col min="11523" max="11523" width="13.26953125" style="7" customWidth="1"/>
    <col min="11524" max="11524" width="45.1796875" style="7" customWidth="1"/>
    <col min="11525" max="11525" width="3.81640625" style="7" customWidth="1"/>
    <col min="11526" max="11526" width="7.1796875" style="7" customWidth="1"/>
    <col min="11527" max="11527" width="9.26953125" style="7" customWidth="1"/>
    <col min="11528" max="11528" width="10.54296875" style="7" customWidth="1"/>
    <col min="11529" max="11529" width="15.453125" style="7" customWidth="1"/>
    <col min="11530" max="11530" width="15.54296875" style="7" customWidth="1"/>
    <col min="11531" max="11531" width="14.54296875" style="7" customWidth="1"/>
    <col min="11532" max="11533" width="14" style="7" customWidth="1"/>
    <col min="11534" max="11534" width="14.54296875" style="7" customWidth="1"/>
    <col min="11535" max="11535" width="14.26953125" style="7" customWidth="1"/>
    <col min="11536" max="11536" width="16" style="7" customWidth="1"/>
    <col min="11537" max="11777" width="9" style="7"/>
    <col min="11778" max="11778" width="3.7265625" style="7" customWidth="1"/>
    <col min="11779" max="11779" width="13.26953125" style="7" customWidth="1"/>
    <col min="11780" max="11780" width="45.1796875" style="7" customWidth="1"/>
    <col min="11781" max="11781" width="3.81640625" style="7" customWidth="1"/>
    <col min="11782" max="11782" width="7.1796875" style="7" customWidth="1"/>
    <col min="11783" max="11783" width="9.26953125" style="7" customWidth="1"/>
    <col min="11784" max="11784" width="10.54296875" style="7" customWidth="1"/>
    <col min="11785" max="11785" width="15.453125" style="7" customWidth="1"/>
    <col min="11786" max="11786" width="15.54296875" style="7" customWidth="1"/>
    <col min="11787" max="11787" width="14.54296875" style="7" customWidth="1"/>
    <col min="11788" max="11789" width="14" style="7" customWidth="1"/>
    <col min="11790" max="11790" width="14.54296875" style="7" customWidth="1"/>
    <col min="11791" max="11791" width="14.26953125" style="7" customWidth="1"/>
    <col min="11792" max="11792" width="16" style="7" customWidth="1"/>
    <col min="11793" max="12033" width="9" style="7"/>
    <col min="12034" max="12034" width="3.7265625" style="7" customWidth="1"/>
    <col min="12035" max="12035" width="13.26953125" style="7" customWidth="1"/>
    <col min="12036" max="12036" width="45.1796875" style="7" customWidth="1"/>
    <col min="12037" max="12037" width="3.81640625" style="7" customWidth="1"/>
    <col min="12038" max="12038" width="7.1796875" style="7" customWidth="1"/>
    <col min="12039" max="12039" width="9.26953125" style="7" customWidth="1"/>
    <col min="12040" max="12040" width="10.54296875" style="7" customWidth="1"/>
    <col min="12041" max="12041" width="15.453125" style="7" customWidth="1"/>
    <col min="12042" max="12042" width="15.54296875" style="7" customWidth="1"/>
    <col min="12043" max="12043" width="14.54296875" style="7" customWidth="1"/>
    <col min="12044" max="12045" width="14" style="7" customWidth="1"/>
    <col min="12046" max="12046" width="14.54296875" style="7" customWidth="1"/>
    <col min="12047" max="12047" width="14.26953125" style="7" customWidth="1"/>
    <col min="12048" max="12048" width="16" style="7" customWidth="1"/>
    <col min="12049" max="12289" width="9" style="7"/>
    <col min="12290" max="12290" width="3.7265625" style="7" customWidth="1"/>
    <col min="12291" max="12291" width="13.26953125" style="7" customWidth="1"/>
    <col min="12292" max="12292" width="45.1796875" style="7" customWidth="1"/>
    <col min="12293" max="12293" width="3.81640625" style="7" customWidth="1"/>
    <col min="12294" max="12294" width="7.1796875" style="7" customWidth="1"/>
    <col min="12295" max="12295" width="9.26953125" style="7" customWidth="1"/>
    <col min="12296" max="12296" width="10.54296875" style="7" customWidth="1"/>
    <col min="12297" max="12297" width="15.453125" style="7" customWidth="1"/>
    <col min="12298" max="12298" width="15.54296875" style="7" customWidth="1"/>
    <col min="12299" max="12299" width="14.54296875" style="7" customWidth="1"/>
    <col min="12300" max="12301" width="14" style="7" customWidth="1"/>
    <col min="12302" max="12302" width="14.54296875" style="7" customWidth="1"/>
    <col min="12303" max="12303" width="14.26953125" style="7" customWidth="1"/>
    <col min="12304" max="12304" width="16" style="7" customWidth="1"/>
    <col min="12305" max="12545" width="9" style="7"/>
    <col min="12546" max="12546" width="3.7265625" style="7" customWidth="1"/>
    <col min="12547" max="12547" width="13.26953125" style="7" customWidth="1"/>
    <col min="12548" max="12548" width="45.1796875" style="7" customWidth="1"/>
    <col min="12549" max="12549" width="3.81640625" style="7" customWidth="1"/>
    <col min="12550" max="12550" width="7.1796875" style="7" customWidth="1"/>
    <col min="12551" max="12551" width="9.26953125" style="7" customWidth="1"/>
    <col min="12552" max="12552" width="10.54296875" style="7" customWidth="1"/>
    <col min="12553" max="12553" width="15.453125" style="7" customWidth="1"/>
    <col min="12554" max="12554" width="15.54296875" style="7" customWidth="1"/>
    <col min="12555" max="12555" width="14.54296875" style="7" customWidth="1"/>
    <col min="12556" max="12557" width="14" style="7" customWidth="1"/>
    <col min="12558" max="12558" width="14.54296875" style="7" customWidth="1"/>
    <col min="12559" max="12559" width="14.26953125" style="7" customWidth="1"/>
    <col min="12560" max="12560" width="16" style="7" customWidth="1"/>
    <col min="12561" max="12801" width="9" style="7"/>
    <col min="12802" max="12802" width="3.7265625" style="7" customWidth="1"/>
    <col min="12803" max="12803" width="13.26953125" style="7" customWidth="1"/>
    <col min="12804" max="12804" width="45.1796875" style="7" customWidth="1"/>
    <col min="12805" max="12805" width="3.81640625" style="7" customWidth="1"/>
    <col min="12806" max="12806" width="7.1796875" style="7" customWidth="1"/>
    <col min="12807" max="12807" width="9.26953125" style="7" customWidth="1"/>
    <col min="12808" max="12808" width="10.54296875" style="7" customWidth="1"/>
    <col min="12809" max="12809" width="15.453125" style="7" customWidth="1"/>
    <col min="12810" max="12810" width="15.54296875" style="7" customWidth="1"/>
    <col min="12811" max="12811" width="14.54296875" style="7" customWidth="1"/>
    <col min="12812" max="12813" width="14" style="7" customWidth="1"/>
    <col min="12814" max="12814" width="14.54296875" style="7" customWidth="1"/>
    <col min="12815" max="12815" width="14.26953125" style="7" customWidth="1"/>
    <col min="12816" max="12816" width="16" style="7" customWidth="1"/>
    <col min="12817" max="13057" width="9" style="7"/>
    <col min="13058" max="13058" width="3.7265625" style="7" customWidth="1"/>
    <col min="13059" max="13059" width="13.26953125" style="7" customWidth="1"/>
    <col min="13060" max="13060" width="45.1796875" style="7" customWidth="1"/>
    <col min="13061" max="13061" width="3.81640625" style="7" customWidth="1"/>
    <col min="13062" max="13062" width="7.1796875" style="7" customWidth="1"/>
    <col min="13063" max="13063" width="9.26953125" style="7" customWidth="1"/>
    <col min="13064" max="13064" width="10.54296875" style="7" customWidth="1"/>
    <col min="13065" max="13065" width="15.453125" style="7" customWidth="1"/>
    <col min="13066" max="13066" width="15.54296875" style="7" customWidth="1"/>
    <col min="13067" max="13067" width="14.54296875" style="7" customWidth="1"/>
    <col min="13068" max="13069" width="14" style="7" customWidth="1"/>
    <col min="13070" max="13070" width="14.54296875" style="7" customWidth="1"/>
    <col min="13071" max="13071" width="14.26953125" style="7" customWidth="1"/>
    <col min="13072" max="13072" width="16" style="7" customWidth="1"/>
    <col min="13073" max="13313" width="9" style="7"/>
    <col min="13314" max="13314" width="3.7265625" style="7" customWidth="1"/>
    <col min="13315" max="13315" width="13.26953125" style="7" customWidth="1"/>
    <col min="13316" max="13316" width="45.1796875" style="7" customWidth="1"/>
    <col min="13317" max="13317" width="3.81640625" style="7" customWidth="1"/>
    <col min="13318" max="13318" width="7.1796875" style="7" customWidth="1"/>
    <col min="13319" max="13319" width="9.26953125" style="7" customWidth="1"/>
    <col min="13320" max="13320" width="10.54296875" style="7" customWidth="1"/>
    <col min="13321" max="13321" width="15.453125" style="7" customWidth="1"/>
    <col min="13322" max="13322" width="15.54296875" style="7" customWidth="1"/>
    <col min="13323" max="13323" width="14.54296875" style="7" customWidth="1"/>
    <col min="13324" max="13325" width="14" style="7" customWidth="1"/>
    <col min="13326" max="13326" width="14.54296875" style="7" customWidth="1"/>
    <col min="13327" max="13327" width="14.26953125" style="7" customWidth="1"/>
    <col min="13328" max="13328" width="16" style="7" customWidth="1"/>
    <col min="13329" max="13569" width="9" style="7"/>
    <col min="13570" max="13570" width="3.7265625" style="7" customWidth="1"/>
    <col min="13571" max="13571" width="13.26953125" style="7" customWidth="1"/>
    <col min="13572" max="13572" width="45.1796875" style="7" customWidth="1"/>
    <col min="13573" max="13573" width="3.81640625" style="7" customWidth="1"/>
    <col min="13574" max="13574" width="7.1796875" style="7" customWidth="1"/>
    <col min="13575" max="13575" width="9.26953125" style="7" customWidth="1"/>
    <col min="13576" max="13576" width="10.54296875" style="7" customWidth="1"/>
    <col min="13577" max="13577" width="15.453125" style="7" customWidth="1"/>
    <col min="13578" max="13578" width="15.54296875" style="7" customWidth="1"/>
    <col min="13579" max="13579" width="14.54296875" style="7" customWidth="1"/>
    <col min="13580" max="13581" width="14" style="7" customWidth="1"/>
    <col min="13582" max="13582" width="14.54296875" style="7" customWidth="1"/>
    <col min="13583" max="13583" width="14.26953125" style="7" customWidth="1"/>
    <col min="13584" max="13584" width="16" style="7" customWidth="1"/>
    <col min="13585" max="13825" width="9" style="7"/>
    <col min="13826" max="13826" width="3.7265625" style="7" customWidth="1"/>
    <col min="13827" max="13827" width="13.26953125" style="7" customWidth="1"/>
    <col min="13828" max="13828" width="45.1796875" style="7" customWidth="1"/>
    <col min="13829" max="13829" width="3.81640625" style="7" customWidth="1"/>
    <col min="13830" max="13830" width="7.1796875" style="7" customWidth="1"/>
    <col min="13831" max="13831" width="9.26953125" style="7" customWidth="1"/>
    <col min="13832" max="13832" width="10.54296875" style="7" customWidth="1"/>
    <col min="13833" max="13833" width="15.453125" style="7" customWidth="1"/>
    <col min="13834" max="13834" width="15.54296875" style="7" customWidth="1"/>
    <col min="13835" max="13835" width="14.54296875" style="7" customWidth="1"/>
    <col min="13836" max="13837" width="14" style="7" customWidth="1"/>
    <col min="13838" max="13838" width="14.54296875" style="7" customWidth="1"/>
    <col min="13839" max="13839" width="14.26953125" style="7" customWidth="1"/>
    <col min="13840" max="13840" width="16" style="7" customWidth="1"/>
    <col min="13841" max="14081" width="9" style="7"/>
    <col min="14082" max="14082" width="3.7265625" style="7" customWidth="1"/>
    <col min="14083" max="14083" width="13.26953125" style="7" customWidth="1"/>
    <col min="14084" max="14084" width="45.1796875" style="7" customWidth="1"/>
    <col min="14085" max="14085" width="3.81640625" style="7" customWidth="1"/>
    <col min="14086" max="14086" width="7.1796875" style="7" customWidth="1"/>
    <col min="14087" max="14087" width="9.26953125" style="7" customWidth="1"/>
    <col min="14088" max="14088" width="10.54296875" style="7" customWidth="1"/>
    <col min="14089" max="14089" width="15.453125" style="7" customWidth="1"/>
    <col min="14090" max="14090" width="15.54296875" style="7" customWidth="1"/>
    <col min="14091" max="14091" width="14.54296875" style="7" customWidth="1"/>
    <col min="14092" max="14093" width="14" style="7" customWidth="1"/>
    <col min="14094" max="14094" width="14.54296875" style="7" customWidth="1"/>
    <col min="14095" max="14095" width="14.26953125" style="7" customWidth="1"/>
    <col min="14096" max="14096" width="16" style="7" customWidth="1"/>
    <col min="14097" max="14337" width="9" style="7"/>
    <col min="14338" max="14338" width="3.7265625" style="7" customWidth="1"/>
    <col min="14339" max="14339" width="13.26953125" style="7" customWidth="1"/>
    <col min="14340" max="14340" width="45.1796875" style="7" customWidth="1"/>
    <col min="14341" max="14341" width="3.81640625" style="7" customWidth="1"/>
    <col min="14342" max="14342" width="7.1796875" style="7" customWidth="1"/>
    <col min="14343" max="14343" width="9.26953125" style="7" customWidth="1"/>
    <col min="14344" max="14344" width="10.54296875" style="7" customWidth="1"/>
    <col min="14345" max="14345" width="15.453125" style="7" customWidth="1"/>
    <col min="14346" max="14346" width="15.54296875" style="7" customWidth="1"/>
    <col min="14347" max="14347" width="14.54296875" style="7" customWidth="1"/>
    <col min="14348" max="14349" width="14" style="7" customWidth="1"/>
    <col min="14350" max="14350" width="14.54296875" style="7" customWidth="1"/>
    <col min="14351" max="14351" width="14.26953125" style="7" customWidth="1"/>
    <col min="14352" max="14352" width="16" style="7" customWidth="1"/>
    <col min="14353" max="14593" width="9" style="7"/>
    <col min="14594" max="14594" width="3.7265625" style="7" customWidth="1"/>
    <col min="14595" max="14595" width="13.26953125" style="7" customWidth="1"/>
    <col min="14596" max="14596" width="45.1796875" style="7" customWidth="1"/>
    <col min="14597" max="14597" width="3.81640625" style="7" customWidth="1"/>
    <col min="14598" max="14598" width="7.1796875" style="7" customWidth="1"/>
    <col min="14599" max="14599" width="9.26953125" style="7" customWidth="1"/>
    <col min="14600" max="14600" width="10.54296875" style="7" customWidth="1"/>
    <col min="14601" max="14601" width="15.453125" style="7" customWidth="1"/>
    <col min="14602" max="14602" width="15.54296875" style="7" customWidth="1"/>
    <col min="14603" max="14603" width="14.54296875" style="7" customWidth="1"/>
    <col min="14604" max="14605" width="14" style="7" customWidth="1"/>
    <col min="14606" max="14606" width="14.54296875" style="7" customWidth="1"/>
    <col min="14607" max="14607" width="14.26953125" style="7" customWidth="1"/>
    <col min="14608" max="14608" width="16" style="7" customWidth="1"/>
    <col min="14609" max="14849" width="9" style="7"/>
    <col min="14850" max="14850" width="3.7265625" style="7" customWidth="1"/>
    <col min="14851" max="14851" width="13.26953125" style="7" customWidth="1"/>
    <col min="14852" max="14852" width="45.1796875" style="7" customWidth="1"/>
    <col min="14853" max="14853" width="3.81640625" style="7" customWidth="1"/>
    <col min="14854" max="14854" width="7.1796875" style="7" customWidth="1"/>
    <col min="14855" max="14855" width="9.26953125" style="7" customWidth="1"/>
    <col min="14856" max="14856" width="10.54296875" style="7" customWidth="1"/>
    <col min="14857" max="14857" width="15.453125" style="7" customWidth="1"/>
    <col min="14858" max="14858" width="15.54296875" style="7" customWidth="1"/>
    <col min="14859" max="14859" width="14.54296875" style="7" customWidth="1"/>
    <col min="14860" max="14861" width="14" style="7" customWidth="1"/>
    <col min="14862" max="14862" width="14.54296875" style="7" customWidth="1"/>
    <col min="14863" max="14863" width="14.26953125" style="7" customWidth="1"/>
    <col min="14864" max="14864" width="16" style="7" customWidth="1"/>
    <col min="14865" max="15105" width="9" style="7"/>
    <col min="15106" max="15106" width="3.7265625" style="7" customWidth="1"/>
    <col min="15107" max="15107" width="13.26953125" style="7" customWidth="1"/>
    <col min="15108" max="15108" width="45.1796875" style="7" customWidth="1"/>
    <col min="15109" max="15109" width="3.81640625" style="7" customWidth="1"/>
    <col min="15110" max="15110" width="7.1796875" style="7" customWidth="1"/>
    <col min="15111" max="15111" width="9.26953125" style="7" customWidth="1"/>
    <col min="15112" max="15112" width="10.54296875" style="7" customWidth="1"/>
    <col min="15113" max="15113" width="15.453125" style="7" customWidth="1"/>
    <col min="15114" max="15114" width="15.54296875" style="7" customWidth="1"/>
    <col min="15115" max="15115" width="14.54296875" style="7" customWidth="1"/>
    <col min="15116" max="15117" width="14" style="7" customWidth="1"/>
    <col min="15118" max="15118" width="14.54296875" style="7" customWidth="1"/>
    <col min="15119" max="15119" width="14.26953125" style="7" customWidth="1"/>
    <col min="15120" max="15120" width="16" style="7" customWidth="1"/>
    <col min="15121" max="15361" width="9" style="7"/>
    <col min="15362" max="15362" width="3.7265625" style="7" customWidth="1"/>
    <col min="15363" max="15363" width="13.26953125" style="7" customWidth="1"/>
    <col min="15364" max="15364" width="45.1796875" style="7" customWidth="1"/>
    <col min="15365" max="15365" width="3.81640625" style="7" customWidth="1"/>
    <col min="15366" max="15366" width="7.1796875" style="7" customWidth="1"/>
    <col min="15367" max="15367" width="9.26953125" style="7" customWidth="1"/>
    <col min="15368" max="15368" width="10.54296875" style="7" customWidth="1"/>
    <col min="15369" max="15369" width="15.453125" style="7" customWidth="1"/>
    <col min="15370" max="15370" width="15.54296875" style="7" customWidth="1"/>
    <col min="15371" max="15371" width="14.54296875" style="7" customWidth="1"/>
    <col min="15372" max="15373" width="14" style="7" customWidth="1"/>
    <col min="15374" max="15374" width="14.54296875" style="7" customWidth="1"/>
    <col min="15375" max="15375" width="14.26953125" style="7" customWidth="1"/>
    <col min="15376" max="15376" width="16" style="7" customWidth="1"/>
    <col min="15377" max="15617" width="9" style="7"/>
    <col min="15618" max="15618" width="3.7265625" style="7" customWidth="1"/>
    <col min="15619" max="15619" width="13.26953125" style="7" customWidth="1"/>
    <col min="15620" max="15620" width="45.1796875" style="7" customWidth="1"/>
    <col min="15621" max="15621" width="3.81640625" style="7" customWidth="1"/>
    <col min="15622" max="15622" width="7.1796875" style="7" customWidth="1"/>
    <col min="15623" max="15623" width="9.26953125" style="7" customWidth="1"/>
    <col min="15624" max="15624" width="10.54296875" style="7" customWidth="1"/>
    <col min="15625" max="15625" width="15.453125" style="7" customWidth="1"/>
    <col min="15626" max="15626" width="15.54296875" style="7" customWidth="1"/>
    <col min="15627" max="15627" width="14.54296875" style="7" customWidth="1"/>
    <col min="15628" max="15629" width="14" style="7" customWidth="1"/>
    <col min="15630" max="15630" width="14.54296875" style="7" customWidth="1"/>
    <col min="15631" max="15631" width="14.26953125" style="7" customWidth="1"/>
    <col min="15632" max="15632" width="16" style="7" customWidth="1"/>
    <col min="15633" max="15873" width="9" style="7"/>
    <col min="15874" max="15874" width="3.7265625" style="7" customWidth="1"/>
    <col min="15875" max="15875" width="13.26953125" style="7" customWidth="1"/>
    <col min="15876" max="15876" width="45.1796875" style="7" customWidth="1"/>
    <col min="15877" max="15877" width="3.81640625" style="7" customWidth="1"/>
    <col min="15878" max="15878" width="7.1796875" style="7" customWidth="1"/>
    <col min="15879" max="15879" width="9.26953125" style="7" customWidth="1"/>
    <col min="15880" max="15880" width="10.54296875" style="7" customWidth="1"/>
    <col min="15881" max="15881" width="15.453125" style="7" customWidth="1"/>
    <col min="15882" max="15882" width="15.54296875" style="7" customWidth="1"/>
    <col min="15883" max="15883" width="14.54296875" style="7" customWidth="1"/>
    <col min="15884" max="15885" width="14" style="7" customWidth="1"/>
    <col min="15886" max="15886" width="14.54296875" style="7" customWidth="1"/>
    <col min="15887" max="15887" width="14.26953125" style="7" customWidth="1"/>
    <col min="15888" max="15888" width="16" style="7" customWidth="1"/>
    <col min="15889" max="16129" width="9" style="7"/>
    <col min="16130" max="16130" width="3.7265625" style="7" customWidth="1"/>
    <col min="16131" max="16131" width="13.26953125" style="7" customWidth="1"/>
    <col min="16132" max="16132" width="45.1796875" style="7" customWidth="1"/>
    <col min="16133" max="16133" width="3.81640625" style="7" customWidth="1"/>
    <col min="16134" max="16134" width="7.1796875" style="7" customWidth="1"/>
    <col min="16135" max="16135" width="9.26953125" style="7" customWidth="1"/>
    <col min="16136" max="16136" width="10.54296875" style="7" customWidth="1"/>
    <col min="16137" max="16137" width="15.453125" style="7" customWidth="1"/>
    <col min="16138" max="16138" width="15.54296875" style="7" customWidth="1"/>
    <col min="16139" max="16139" width="14.54296875" style="7" customWidth="1"/>
    <col min="16140" max="16141" width="14" style="7" customWidth="1"/>
    <col min="16142" max="16142" width="14.54296875" style="7" customWidth="1"/>
    <col min="16143" max="16143" width="14.26953125" style="7" customWidth="1"/>
    <col min="16144" max="16144" width="16" style="7" customWidth="1"/>
    <col min="16145" max="16384" width="9" style="7"/>
  </cols>
  <sheetData>
    <row r="1" spans="1:30" ht="27.75" customHeight="1" x14ac:dyDescent="0.35">
      <c r="A1" s="199" t="s">
        <v>0</v>
      </c>
      <c r="B1" s="199"/>
      <c r="C1" s="200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R1" s="23"/>
      <c r="S1" s="23"/>
    </row>
    <row r="2" spans="1:30" ht="13.5" customHeight="1" x14ac:dyDescent="0.25">
      <c r="A2" s="24" t="s">
        <v>1</v>
      </c>
      <c r="B2" s="25"/>
      <c r="C2" s="7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R2" s="25"/>
      <c r="S2" s="25"/>
    </row>
    <row r="3" spans="1:30" ht="13.5" customHeight="1" x14ac:dyDescent="0.25">
      <c r="A3" s="24" t="s">
        <v>4371</v>
      </c>
      <c r="B3" s="25"/>
      <c r="C3" s="7"/>
      <c r="D3" s="25"/>
      <c r="E3" s="25"/>
      <c r="F3" s="25"/>
      <c r="G3" s="25"/>
      <c r="H3" s="25"/>
      <c r="I3" s="25"/>
      <c r="J3" s="201"/>
      <c r="K3" s="202"/>
      <c r="L3" s="26"/>
      <c r="M3" s="25"/>
      <c r="N3" s="25"/>
      <c r="O3" s="25"/>
      <c r="P3" s="25"/>
      <c r="R3" s="25"/>
      <c r="S3" s="25"/>
    </row>
    <row r="4" spans="1:30" ht="13.5" customHeight="1" x14ac:dyDescent="0.25">
      <c r="A4" s="24" t="s">
        <v>3019</v>
      </c>
      <c r="B4" s="25"/>
      <c r="C4" s="7"/>
      <c r="D4" s="25"/>
      <c r="E4" s="25"/>
      <c r="F4" s="25"/>
      <c r="G4" s="25"/>
      <c r="H4" s="25"/>
      <c r="I4" s="25"/>
      <c r="J4" s="201"/>
      <c r="K4" s="202"/>
      <c r="L4" s="26"/>
      <c r="M4" s="25"/>
      <c r="N4" s="25"/>
      <c r="O4" s="25"/>
      <c r="P4" s="25"/>
      <c r="R4" s="25"/>
      <c r="S4" s="25"/>
    </row>
    <row r="5" spans="1:30" ht="6.75" customHeight="1" x14ac:dyDescent="0.35">
      <c r="A5" s="27"/>
      <c r="B5" s="28"/>
      <c r="C5" s="7"/>
      <c r="D5" s="29"/>
      <c r="E5" s="30"/>
      <c r="F5" s="30"/>
      <c r="G5" s="31"/>
      <c r="H5" s="31"/>
      <c r="I5" s="31"/>
      <c r="J5" s="203"/>
      <c r="K5" s="204"/>
      <c r="L5" s="31"/>
      <c r="M5" s="31"/>
      <c r="N5" s="31"/>
      <c r="O5" s="31"/>
      <c r="P5" s="31"/>
      <c r="R5" s="31"/>
      <c r="S5" s="31"/>
    </row>
    <row r="6" spans="1:30" ht="12.75" customHeight="1" x14ac:dyDescent="0.25">
      <c r="A6" s="32" t="s">
        <v>4</v>
      </c>
      <c r="B6" s="25"/>
      <c r="C6" s="7"/>
      <c r="D6" s="33"/>
      <c r="E6" s="34"/>
      <c r="F6" s="34"/>
      <c r="G6" s="35"/>
      <c r="H6" s="35"/>
      <c r="I6" s="35"/>
      <c r="J6" s="197"/>
      <c r="K6" s="198"/>
      <c r="L6" s="35"/>
      <c r="M6" s="35"/>
      <c r="N6" s="35"/>
      <c r="O6" s="35"/>
      <c r="P6" s="35"/>
      <c r="R6" s="35"/>
      <c r="S6" s="35"/>
    </row>
    <row r="7" spans="1:30" ht="12.75" customHeight="1" x14ac:dyDescent="0.25">
      <c r="A7" s="32" t="s">
        <v>5</v>
      </c>
      <c r="B7" s="25"/>
      <c r="C7" s="7"/>
      <c r="D7" s="33"/>
      <c r="E7" s="34"/>
      <c r="F7" s="34"/>
      <c r="G7" s="35"/>
      <c r="H7" s="35"/>
      <c r="I7" s="35"/>
      <c r="J7" s="197"/>
      <c r="K7" s="198"/>
      <c r="L7" s="35"/>
      <c r="M7" s="35"/>
      <c r="N7" s="32" t="s">
        <v>6</v>
      </c>
      <c r="O7" s="35"/>
      <c r="P7" s="35"/>
      <c r="R7" s="35"/>
      <c r="S7" s="35"/>
    </row>
    <row r="8" spans="1:30" s="38" customFormat="1" ht="12.75" customHeight="1" x14ac:dyDescent="0.3">
      <c r="A8" s="36" t="s">
        <v>7</v>
      </c>
      <c r="B8" s="37"/>
      <c r="D8" s="39"/>
      <c r="E8" s="40"/>
      <c r="F8" s="41"/>
      <c r="G8" s="42"/>
      <c r="H8" s="191" t="s">
        <v>4585</v>
      </c>
      <c r="I8" s="192"/>
      <c r="J8" s="192"/>
      <c r="K8" s="192"/>
      <c r="L8" s="192"/>
      <c r="M8" s="192"/>
      <c r="N8" s="192"/>
      <c r="O8" s="192"/>
      <c r="P8" s="192"/>
      <c r="Q8" s="192"/>
      <c r="R8" s="193"/>
      <c r="S8" s="42"/>
      <c r="T8" s="43"/>
      <c r="U8" s="43"/>
      <c r="V8" s="43"/>
      <c r="W8" s="43"/>
      <c r="X8" s="43"/>
      <c r="Y8" s="194" t="s">
        <v>4584</v>
      </c>
      <c r="Z8" s="195"/>
      <c r="AA8" s="195"/>
      <c r="AB8" s="196"/>
      <c r="AC8" s="44"/>
    </row>
    <row r="9" spans="1:30" s="38" customFormat="1" ht="13" x14ac:dyDescent="0.3">
      <c r="F9" s="45" t="s">
        <v>4560</v>
      </c>
      <c r="G9" s="45" t="s">
        <v>4561</v>
      </c>
      <c r="H9" s="45" t="s">
        <v>4562</v>
      </c>
      <c r="I9" s="45"/>
      <c r="J9" s="45"/>
      <c r="K9" s="45"/>
      <c r="L9" s="45"/>
      <c r="M9" s="45"/>
      <c r="N9" s="45"/>
      <c r="O9" s="45"/>
      <c r="P9" s="45"/>
      <c r="Q9" s="45"/>
      <c r="R9" s="45" t="s">
        <v>4566</v>
      </c>
      <c r="S9" s="45"/>
      <c r="T9" s="45" t="s">
        <v>4568</v>
      </c>
      <c r="U9" s="45" t="s">
        <v>4569</v>
      </c>
      <c r="V9" s="45" t="s">
        <v>4570</v>
      </c>
      <c r="W9" s="45" t="s">
        <v>4571</v>
      </c>
      <c r="X9" s="45" t="s">
        <v>4572</v>
      </c>
      <c r="Y9" s="45" t="s">
        <v>4573</v>
      </c>
      <c r="Z9" s="45" t="s">
        <v>4574</v>
      </c>
      <c r="AA9" s="45" t="s">
        <v>4575</v>
      </c>
      <c r="AB9" s="45" t="s">
        <v>95</v>
      </c>
      <c r="AC9" s="45" t="s">
        <v>4576</v>
      </c>
    </row>
    <row r="10" spans="1:30" s="38" customFormat="1" ht="91.5" thickBot="1" x14ac:dyDescent="0.4">
      <c r="A10" s="46" t="s">
        <v>4588</v>
      </c>
      <c r="B10" s="46" t="s">
        <v>4587</v>
      </c>
      <c r="C10" s="46" t="s">
        <v>4586</v>
      </c>
      <c r="D10" s="46" t="s">
        <v>8</v>
      </c>
      <c r="E10" s="46" t="s">
        <v>9</v>
      </c>
      <c r="F10" s="47" t="s">
        <v>4563</v>
      </c>
      <c r="G10" s="48" t="s">
        <v>4564</v>
      </c>
      <c r="H10" s="49" t="s">
        <v>4565</v>
      </c>
      <c r="I10" s="46" t="s">
        <v>10</v>
      </c>
      <c r="J10" s="46" t="s">
        <v>11</v>
      </c>
      <c r="K10" s="46" t="s">
        <v>12</v>
      </c>
      <c r="L10" s="46" t="s">
        <v>13</v>
      </c>
      <c r="M10" s="46" t="s">
        <v>14</v>
      </c>
      <c r="N10" s="46" t="s">
        <v>15</v>
      </c>
      <c r="O10" s="46" t="s">
        <v>16</v>
      </c>
      <c r="P10" s="46" t="s">
        <v>17</v>
      </c>
      <c r="R10" s="50" t="s">
        <v>4567</v>
      </c>
      <c r="S10" s="46" t="s">
        <v>11</v>
      </c>
      <c r="T10" s="49" t="s">
        <v>4577</v>
      </c>
      <c r="U10" s="49" t="s">
        <v>4578</v>
      </c>
      <c r="V10" s="49" t="s">
        <v>4579</v>
      </c>
      <c r="W10" s="49" t="s">
        <v>4580</v>
      </c>
      <c r="X10" s="49" t="s">
        <v>4581</v>
      </c>
      <c r="Y10" s="49">
        <v>2018</v>
      </c>
      <c r="Z10" s="49">
        <v>2019</v>
      </c>
      <c r="AA10" s="49">
        <v>2020</v>
      </c>
      <c r="AB10" s="49" t="s">
        <v>4582</v>
      </c>
      <c r="AC10" s="51" t="s">
        <v>4583</v>
      </c>
    </row>
    <row r="11" spans="1:30" ht="12.75" hidden="1" customHeight="1" x14ac:dyDescent="0.35">
      <c r="A11" s="136" t="s">
        <v>18</v>
      </c>
      <c r="B11" s="136" t="s">
        <v>19</v>
      </c>
      <c r="C11" s="137" t="s">
        <v>20</v>
      </c>
      <c r="D11" s="136" t="s">
        <v>21</v>
      </c>
      <c r="E11" s="136" t="s">
        <v>22</v>
      </c>
      <c r="F11" s="136" t="s">
        <v>23</v>
      </c>
      <c r="G11" s="136" t="s">
        <v>24</v>
      </c>
      <c r="H11" s="136" t="s">
        <v>24</v>
      </c>
      <c r="I11" s="136" t="s">
        <v>25</v>
      </c>
      <c r="J11" s="136" t="s">
        <v>26</v>
      </c>
      <c r="K11" s="136" t="s">
        <v>27</v>
      </c>
      <c r="L11" s="136" t="s">
        <v>28</v>
      </c>
      <c r="M11" s="136" t="s">
        <v>29</v>
      </c>
      <c r="N11" s="136" t="s">
        <v>30</v>
      </c>
      <c r="O11" s="136" t="s">
        <v>31</v>
      </c>
      <c r="P11" s="136" t="s">
        <v>32</v>
      </c>
      <c r="R11" s="136" t="s">
        <v>24</v>
      </c>
      <c r="S11" s="136" t="s">
        <v>26</v>
      </c>
    </row>
    <row r="12" spans="1:30" ht="6" customHeight="1" thickBot="1" x14ac:dyDescent="0.4">
      <c r="A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R12" s="7"/>
      <c r="S12" s="7"/>
    </row>
    <row r="13" spans="1:30" ht="30.75" customHeight="1" thickBot="1" x14ac:dyDescent="0.35">
      <c r="A13" s="53"/>
      <c r="B13" s="54" t="s">
        <v>33</v>
      </c>
      <c r="C13" s="55" t="s">
        <v>34</v>
      </c>
      <c r="D13" s="55"/>
      <c r="E13" s="56"/>
      <c r="F13" s="56"/>
      <c r="G13" s="57"/>
      <c r="H13" s="57"/>
      <c r="I13" s="57">
        <v>49662.27</v>
      </c>
      <c r="J13" s="57">
        <v>7805.1211919999996</v>
      </c>
      <c r="K13" s="57">
        <v>11033.5584812</v>
      </c>
      <c r="L13" s="57">
        <v>8653.8083057599997</v>
      </c>
      <c r="M13" s="57">
        <v>104.1</v>
      </c>
      <c r="N13" s="57">
        <v>3729.3427666456</v>
      </c>
      <c r="O13" s="57">
        <v>9816.8357775575896</v>
      </c>
      <c r="P13" s="57">
        <v>4934.8285082828497</v>
      </c>
      <c r="R13" s="57"/>
      <c r="S13" s="57">
        <v>14853.487456000001</v>
      </c>
      <c r="X13" s="143">
        <f>SUBTOTAL(9,X14:X1055)</f>
        <v>8531.3588799320751</v>
      </c>
    </row>
    <row r="14" spans="1:30" ht="28.5" customHeight="1" thickBot="1" x14ac:dyDescent="0.35">
      <c r="A14" s="58"/>
      <c r="B14" s="59" t="s">
        <v>18</v>
      </c>
      <c r="C14" s="60" t="s">
        <v>35</v>
      </c>
      <c r="D14" s="60"/>
      <c r="E14" s="61"/>
      <c r="F14" s="61"/>
      <c r="G14" s="62"/>
      <c r="H14" s="62"/>
      <c r="I14" s="62">
        <v>46117.83</v>
      </c>
      <c r="J14" s="62">
        <v>7281.4507919999996</v>
      </c>
      <c r="K14" s="62">
        <v>10492.706026</v>
      </c>
      <c r="L14" s="62">
        <v>7703.6770379999998</v>
      </c>
      <c r="M14" s="62">
        <v>104.1</v>
      </c>
      <c r="N14" s="62">
        <v>3546.5346367880002</v>
      </c>
      <c r="O14" s="62">
        <v>8854.8035414515598</v>
      </c>
      <c r="P14" s="62">
        <v>4563.8553758335402</v>
      </c>
      <c r="R14" s="62"/>
      <c r="S14" s="62">
        <v>14251.567456000001</v>
      </c>
    </row>
    <row r="15" spans="1:30" ht="24" customHeight="1" thickBot="1" x14ac:dyDescent="0.25">
      <c r="A15" s="8">
        <v>1</v>
      </c>
      <c r="B15" s="9" t="s">
        <v>2026</v>
      </c>
      <c r="C15" s="10" t="s">
        <v>2027</v>
      </c>
      <c r="D15" s="10" t="s">
        <v>2024</v>
      </c>
      <c r="E15" s="11">
        <v>0</v>
      </c>
      <c r="F15" s="11">
        <v>10</v>
      </c>
      <c r="G15" s="12">
        <v>427.72</v>
      </c>
      <c r="H15" s="12">
        <v>219.62</v>
      </c>
      <c r="I15" s="12">
        <v>2196.1999999999998</v>
      </c>
      <c r="J15" s="12">
        <v>369.05470000000003</v>
      </c>
      <c r="K15" s="12">
        <v>662.09100000000001</v>
      </c>
      <c r="L15" s="12">
        <v>0</v>
      </c>
      <c r="M15" s="12">
        <v>0</v>
      </c>
      <c r="N15" s="12">
        <v>223.78675799999999</v>
      </c>
      <c r="O15" s="12">
        <v>432.85477046</v>
      </c>
      <c r="P15" s="13">
        <v>224.3825539844</v>
      </c>
      <c r="R15" s="12">
        <v>248.6</v>
      </c>
      <c r="S15" s="12">
        <v>410.61212</v>
      </c>
      <c r="T15" s="15"/>
      <c r="U15" s="15"/>
      <c r="V15" s="16"/>
      <c r="W15" s="16"/>
      <c r="X15" s="16"/>
      <c r="Y15" s="15"/>
      <c r="Z15" s="15"/>
      <c r="AA15" s="15"/>
      <c r="AB15" s="15"/>
      <c r="AD15" s="21"/>
    </row>
    <row r="16" spans="1:30" ht="13.5" customHeight="1" thickBot="1" x14ac:dyDescent="0.25">
      <c r="A16" s="63"/>
      <c r="B16" s="64" t="s">
        <v>2028</v>
      </c>
      <c r="C16" s="65" t="s">
        <v>2029</v>
      </c>
      <c r="D16" s="65" t="s">
        <v>95</v>
      </c>
      <c r="E16" s="66">
        <v>0.62026000000000003</v>
      </c>
      <c r="F16" s="66">
        <v>6.2026000000000003</v>
      </c>
      <c r="G16" s="1">
        <v>59.5</v>
      </c>
      <c r="H16" s="1">
        <v>59.5</v>
      </c>
      <c r="I16" s="1">
        <v>369.05470000000003</v>
      </c>
      <c r="J16" s="1">
        <v>369.05470000000003</v>
      </c>
      <c r="K16" s="1"/>
      <c r="L16" s="1"/>
      <c r="M16" s="1"/>
      <c r="N16" s="1"/>
      <c r="O16" s="1"/>
      <c r="P16" s="1"/>
      <c r="R16" s="1">
        <v>66.2</v>
      </c>
      <c r="S16" s="1">
        <v>410.61212</v>
      </c>
      <c r="T16" s="15">
        <f t="shared" ref="T16:T48" si="0">R16/H16</f>
        <v>1.1126050420168068</v>
      </c>
      <c r="U16" s="15">
        <f t="shared" ref="U16:U48" si="1">T16-AB16</f>
        <v>1.0869530304779735</v>
      </c>
      <c r="V16" s="16">
        <f t="shared" ref="V16:V48" si="2">G16*U16</f>
        <v>64.673705313439427</v>
      </c>
      <c r="W16" s="16">
        <f t="shared" ref="W16:W48" si="3">V16-G16</f>
        <v>5.1737053134394273</v>
      </c>
      <c r="X16" s="16">
        <f t="shared" ref="X16:X48" si="4">F16*W16</f>
        <v>32.090424577139395</v>
      </c>
      <c r="Y16" s="15">
        <f t="shared" ref="Y16:Y44" si="5">104.584835545197%-100%</f>
        <v>4.5848355451969969E-2</v>
      </c>
      <c r="Z16" s="15">
        <f t="shared" ref="Z16:Z44" si="6">101.199262415129%-100%</f>
        <v>1.1992624151289988E-2</v>
      </c>
      <c r="AA16" s="15">
        <f t="shared" ref="AA16:AA44" si="7">101.911505501324%-100%</f>
        <v>1.9115055013239957E-2</v>
      </c>
      <c r="AB16" s="15">
        <f t="shared" ref="AB16:AB44" si="8">AVERAGE(Y16:AA16)</f>
        <v>2.5652011538833303E-2</v>
      </c>
      <c r="AD16" s="21"/>
    </row>
    <row r="17" spans="1:30" ht="13.5" customHeight="1" thickBot="1" x14ac:dyDescent="0.25">
      <c r="A17" s="8">
        <v>2</v>
      </c>
      <c r="B17" s="9" t="s">
        <v>2030</v>
      </c>
      <c r="C17" s="10" t="s">
        <v>2031</v>
      </c>
      <c r="D17" s="10" t="s">
        <v>95</v>
      </c>
      <c r="E17" s="11">
        <v>0</v>
      </c>
      <c r="F17" s="11">
        <v>30</v>
      </c>
      <c r="G17" s="12">
        <v>34.619999999999997</v>
      </c>
      <c r="H17" s="12">
        <v>29.86</v>
      </c>
      <c r="I17" s="12">
        <v>895.8</v>
      </c>
      <c r="J17" s="12">
        <v>219.6</v>
      </c>
      <c r="K17" s="12">
        <v>323.52</v>
      </c>
      <c r="L17" s="12">
        <v>0</v>
      </c>
      <c r="M17" s="12">
        <v>0</v>
      </c>
      <c r="N17" s="12">
        <v>109.34976</v>
      </c>
      <c r="O17" s="12">
        <v>160.16181119999999</v>
      </c>
      <c r="P17" s="13">
        <v>83.024419968000004</v>
      </c>
      <c r="R17" s="12">
        <v>36.450000000000003</v>
      </c>
      <c r="S17" s="12">
        <v>350.64</v>
      </c>
      <c r="T17" s="15"/>
      <c r="U17" s="15"/>
      <c r="V17" s="16"/>
      <c r="W17" s="16"/>
      <c r="X17" s="16"/>
      <c r="Y17" s="15"/>
      <c r="Z17" s="15"/>
      <c r="AA17" s="15"/>
      <c r="AB17" s="15"/>
      <c r="AD17" s="21"/>
    </row>
    <row r="18" spans="1:30" ht="13.5" customHeight="1" x14ac:dyDescent="0.2">
      <c r="A18" s="63"/>
      <c r="B18" s="64" t="s">
        <v>2032</v>
      </c>
      <c r="C18" s="65" t="s">
        <v>2033</v>
      </c>
      <c r="D18" s="65" t="s">
        <v>92</v>
      </c>
      <c r="E18" s="66">
        <v>1E-3</v>
      </c>
      <c r="F18" s="66">
        <v>0.03</v>
      </c>
      <c r="G18" s="1">
        <v>6300</v>
      </c>
      <c r="H18" s="1">
        <v>6300</v>
      </c>
      <c r="I18" s="1">
        <v>189</v>
      </c>
      <c r="J18" s="1">
        <v>189</v>
      </c>
      <c r="K18" s="1"/>
      <c r="L18" s="1"/>
      <c r="M18" s="1"/>
      <c r="N18" s="1"/>
      <c r="O18" s="1"/>
      <c r="P18" s="1"/>
      <c r="R18" s="1">
        <v>10500</v>
      </c>
      <c r="S18" s="1">
        <v>315</v>
      </c>
      <c r="T18" s="15">
        <f t="shared" si="0"/>
        <v>1.6666666666666667</v>
      </c>
      <c r="U18" s="15">
        <f t="shared" si="1"/>
        <v>1.6410146551278335</v>
      </c>
      <c r="V18" s="16">
        <f t="shared" si="2"/>
        <v>10338.392327305352</v>
      </c>
      <c r="W18" s="16">
        <f t="shared" si="3"/>
        <v>4038.3923273053515</v>
      </c>
      <c r="X18" s="16">
        <f t="shared" si="4"/>
        <v>121.15176981916053</v>
      </c>
      <c r="Y18" s="15">
        <f t="shared" si="5"/>
        <v>4.5848355451969969E-2</v>
      </c>
      <c r="Z18" s="15">
        <f t="shared" si="6"/>
        <v>1.1992624151289988E-2</v>
      </c>
      <c r="AA18" s="15">
        <f t="shared" si="7"/>
        <v>1.9115055013239957E-2</v>
      </c>
      <c r="AB18" s="15">
        <f t="shared" si="8"/>
        <v>2.5652011538833303E-2</v>
      </c>
      <c r="AD18" s="21"/>
    </row>
    <row r="19" spans="1:30" ht="13.5" customHeight="1" thickBot="1" x14ac:dyDescent="0.25">
      <c r="A19" s="63"/>
      <c r="B19" s="64" t="s">
        <v>2034</v>
      </c>
      <c r="C19" s="65" t="s">
        <v>2035</v>
      </c>
      <c r="D19" s="65" t="s">
        <v>95</v>
      </c>
      <c r="E19" s="66">
        <v>1.2</v>
      </c>
      <c r="F19" s="66">
        <v>36</v>
      </c>
      <c r="G19" s="1">
        <v>0.85</v>
      </c>
      <c r="H19" s="1">
        <v>0.85</v>
      </c>
      <c r="I19" s="1">
        <v>30.6</v>
      </c>
      <c r="J19" s="1">
        <v>30.6</v>
      </c>
      <c r="K19" s="1"/>
      <c r="L19" s="1"/>
      <c r="M19" s="1"/>
      <c r="N19" s="1"/>
      <c r="O19" s="1"/>
      <c r="P19" s="1"/>
      <c r="R19" s="1">
        <v>0.99</v>
      </c>
      <c r="S19" s="1">
        <v>35.64</v>
      </c>
      <c r="T19" s="15">
        <f t="shared" si="0"/>
        <v>1.1647058823529413</v>
      </c>
      <c r="U19" s="15">
        <f t="shared" si="1"/>
        <v>1.139053870814108</v>
      </c>
      <c r="V19" s="16">
        <f t="shared" si="2"/>
        <v>0.96819579019199176</v>
      </c>
      <c r="W19" s="16">
        <f t="shared" si="3"/>
        <v>0.11819579019199178</v>
      </c>
      <c r="X19" s="16">
        <f t="shared" si="4"/>
        <v>4.2550484469117045</v>
      </c>
      <c r="Y19" s="15">
        <f t="shared" si="5"/>
        <v>4.5848355451969969E-2</v>
      </c>
      <c r="Z19" s="15">
        <f t="shared" si="6"/>
        <v>1.1992624151289988E-2</v>
      </c>
      <c r="AA19" s="15">
        <f t="shared" si="7"/>
        <v>1.9115055013239957E-2</v>
      </c>
      <c r="AB19" s="15">
        <f t="shared" si="8"/>
        <v>2.5652011538833303E-2</v>
      </c>
      <c r="AD19" s="21"/>
    </row>
    <row r="20" spans="1:30" ht="13.5" customHeight="1" x14ac:dyDescent="0.2">
      <c r="A20" s="67">
        <v>3</v>
      </c>
      <c r="B20" s="68" t="s">
        <v>2036</v>
      </c>
      <c r="C20" s="69" t="s">
        <v>2037</v>
      </c>
      <c r="D20" s="69" t="s">
        <v>95</v>
      </c>
      <c r="E20" s="70">
        <v>0</v>
      </c>
      <c r="F20" s="70">
        <v>30</v>
      </c>
      <c r="G20" s="71">
        <v>18.86</v>
      </c>
      <c r="H20" s="71">
        <v>12.68</v>
      </c>
      <c r="I20" s="71">
        <v>380.4</v>
      </c>
      <c r="J20" s="71">
        <v>0</v>
      </c>
      <c r="K20" s="71">
        <v>181.98</v>
      </c>
      <c r="L20" s="71">
        <v>0</v>
      </c>
      <c r="M20" s="71">
        <v>0</v>
      </c>
      <c r="N20" s="71">
        <v>61.509239999999998</v>
      </c>
      <c r="O20" s="71">
        <v>90.091018800000001</v>
      </c>
      <c r="P20" s="72">
        <v>46.701236231999999</v>
      </c>
      <c r="R20" s="71">
        <v>13.93</v>
      </c>
      <c r="S20" s="71">
        <v>0</v>
      </c>
      <c r="T20" s="15"/>
      <c r="U20" s="15"/>
      <c r="V20" s="16"/>
      <c r="W20" s="16"/>
      <c r="X20" s="16"/>
      <c r="Y20" s="15"/>
      <c r="Z20" s="15"/>
      <c r="AA20" s="15"/>
      <c r="AB20" s="15"/>
      <c r="AD20" s="21"/>
    </row>
    <row r="21" spans="1:30" ht="24" customHeight="1" thickBot="1" x14ac:dyDescent="0.25">
      <c r="A21" s="73">
        <v>4</v>
      </c>
      <c r="B21" s="74" t="s">
        <v>3532</v>
      </c>
      <c r="C21" s="75" t="s">
        <v>3533</v>
      </c>
      <c r="D21" s="75" t="s">
        <v>95</v>
      </c>
      <c r="E21" s="76">
        <v>0</v>
      </c>
      <c r="F21" s="76">
        <v>10</v>
      </c>
      <c r="G21" s="77">
        <v>423.69</v>
      </c>
      <c r="H21" s="77">
        <v>69.709999999999994</v>
      </c>
      <c r="I21" s="77">
        <v>697.1</v>
      </c>
      <c r="J21" s="77">
        <v>192.62799999999999</v>
      </c>
      <c r="K21" s="77">
        <v>163.6</v>
      </c>
      <c r="L21" s="77">
        <v>0</v>
      </c>
      <c r="M21" s="77">
        <v>0</v>
      </c>
      <c r="N21" s="77">
        <v>55.296799999999998</v>
      </c>
      <c r="O21" s="77">
        <v>119.508816</v>
      </c>
      <c r="P21" s="78">
        <v>61.950786239999999</v>
      </c>
      <c r="R21" s="77">
        <v>77.760000000000005</v>
      </c>
      <c r="S21" s="77">
        <v>202.04</v>
      </c>
      <c r="T21" s="15"/>
      <c r="U21" s="15"/>
      <c r="V21" s="16"/>
      <c r="W21" s="16"/>
      <c r="X21" s="16"/>
      <c r="Y21" s="15"/>
      <c r="Z21" s="15"/>
      <c r="AA21" s="15"/>
      <c r="AB21" s="15"/>
      <c r="AD21" s="21"/>
    </row>
    <row r="22" spans="1:30" ht="13.5" customHeight="1" x14ac:dyDescent="0.2">
      <c r="A22" s="63"/>
      <c r="B22" s="64" t="s">
        <v>3534</v>
      </c>
      <c r="C22" s="65" t="s">
        <v>3535</v>
      </c>
      <c r="D22" s="65" t="s">
        <v>41</v>
      </c>
      <c r="E22" s="66">
        <v>5.0000000000000001E-3</v>
      </c>
      <c r="F22" s="66">
        <v>0.05</v>
      </c>
      <c r="G22" s="1">
        <v>3530</v>
      </c>
      <c r="H22" s="1">
        <v>3530</v>
      </c>
      <c r="I22" s="1">
        <v>176.5</v>
      </c>
      <c r="J22" s="1">
        <v>176.5</v>
      </c>
      <c r="K22" s="1"/>
      <c r="L22" s="1"/>
      <c r="M22" s="1"/>
      <c r="N22" s="1"/>
      <c r="O22" s="1"/>
      <c r="P22" s="1"/>
      <c r="R22" s="1">
        <v>3700</v>
      </c>
      <c r="S22" s="1">
        <v>185</v>
      </c>
      <c r="T22" s="15">
        <f t="shared" si="0"/>
        <v>1.048158640226629</v>
      </c>
      <c r="U22" s="15">
        <f t="shared" si="1"/>
        <v>1.0225066286877957</v>
      </c>
      <c r="V22" s="16">
        <f t="shared" si="2"/>
        <v>3609.4483992679188</v>
      </c>
      <c r="W22" s="16">
        <f t="shared" si="3"/>
        <v>79.44839926791883</v>
      </c>
      <c r="X22" s="16">
        <f t="shared" si="4"/>
        <v>3.9724199633959416</v>
      </c>
      <c r="Y22" s="15">
        <f t="shared" si="5"/>
        <v>4.5848355451969969E-2</v>
      </c>
      <c r="Z22" s="15">
        <f t="shared" si="6"/>
        <v>1.1992624151289988E-2</v>
      </c>
      <c r="AA22" s="15">
        <f t="shared" si="7"/>
        <v>1.9115055013239957E-2</v>
      </c>
      <c r="AB22" s="15">
        <f t="shared" si="8"/>
        <v>2.5652011538833303E-2</v>
      </c>
      <c r="AD22" s="21"/>
    </row>
    <row r="23" spans="1:30" ht="13.5" customHeight="1" x14ac:dyDescent="0.2">
      <c r="A23" s="63"/>
      <c r="B23" s="64" t="s">
        <v>3536</v>
      </c>
      <c r="C23" s="65" t="s">
        <v>3537</v>
      </c>
      <c r="D23" s="65" t="s">
        <v>41</v>
      </c>
      <c r="E23" s="66">
        <v>8.0000000000000002E-3</v>
      </c>
      <c r="F23" s="66">
        <v>0.08</v>
      </c>
      <c r="G23" s="1">
        <v>152</v>
      </c>
      <c r="H23" s="1">
        <v>152</v>
      </c>
      <c r="I23" s="1">
        <v>12.16</v>
      </c>
      <c r="J23" s="1">
        <v>12.16</v>
      </c>
      <c r="K23" s="1"/>
      <c r="L23" s="1"/>
      <c r="M23" s="1"/>
      <c r="N23" s="1"/>
      <c r="O23" s="1"/>
      <c r="P23" s="1"/>
      <c r="R23" s="1">
        <v>161</v>
      </c>
      <c r="S23" s="1">
        <v>12.88</v>
      </c>
      <c r="T23" s="15">
        <f t="shared" si="0"/>
        <v>1.0592105263157894</v>
      </c>
      <c r="U23" s="15">
        <f t="shared" si="1"/>
        <v>1.0335585147769561</v>
      </c>
      <c r="V23" s="16">
        <f t="shared" si="2"/>
        <v>157.10089424609734</v>
      </c>
      <c r="W23" s="16">
        <f t="shared" si="3"/>
        <v>5.1008942460973401</v>
      </c>
      <c r="X23" s="16">
        <f t="shared" si="4"/>
        <v>0.4080715396877872</v>
      </c>
      <c r="Y23" s="15">
        <f t="shared" si="5"/>
        <v>4.5848355451969969E-2</v>
      </c>
      <c r="Z23" s="15">
        <f t="shared" si="6"/>
        <v>1.1992624151289988E-2</v>
      </c>
      <c r="AA23" s="15">
        <f t="shared" si="7"/>
        <v>1.9115055013239957E-2</v>
      </c>
      <c r="AB23" s="15">
        <f t="shared" si="8"/>
        <v>2.5652011538833303E-2</v>
      </c>
      <c r="AD23" s="21"/>
    </row>
    <row r="24" spans="1:30" ht="13.5" customHeight="1" thickBot="1" x14ac:dyDescent="0.25">
      <c r="A24" s="63"/>
      <c r="B24" s="64" t="s">
        <v>3538</v>
      </c>
      <c r="C24" s="65" t="s">
        <v>3539</v>
      </c>
      <c r="D24" s="65" t="s">
        <v>41</v>
      </c>
      <c r="E24" s="66">
        <v>8.0000000000000002E-3</v>
      </c>
      <c r="F24" s="66">
        <v>0.08</v>
      </c>
      <c r="G24" s="1">
        <v>49.6</v>
      </c>
      <c r="H24" s="1">
        <v>49.6</v>
      </c>
      <c r="I24" s="1">
        <v>3.968</v>
      </c>
      <c r="J24" s="1">
        <v>3.968</v>
      </c>
      <c r="K24" s="1"/>
      <c r="L24" s="1"/>
      <c r="M24" s="1"/>
      <c r="N24" s="1"/>
      <c r="O24" s="1"/>
      <c r="P24" s="1"/>
      <c r="R24" s="1">
        <v>52</v>
      </c>
      <c r="S24" s="1">
        <v>4.16</v>
      </c>
      <c r="T24" s="15">
        <f t="shared" si="0"/>
        <v>1.0483870967741935</v>
      </c>
      <c r="U24" s="15">
        <f t="shared" si="1"/>
        <v>1.0227350852353603</v>
      </c>
      <c r="V24" s="16">
        <f t="shared" si="2"/>
        <v>50.727660227673873</v>
      </c>
      <c r="W24" s="16">
        <f t="shared" si="3"/>
        <v>1.1276602276738714</v>
      </c>
      <c r="X24" s="16">
        <f t="shared" si="4"/>
        <v>9.021281821390971E-2</v>
      </c>
      <c r="Y24" s="15">
        <f t="shared" si="5"/>
        <v>4.5848355451969969E-2</v>
      </c>
      <c r="Z24" s="15">
        <f t="shared" si="6"/>
        <v>1.1992624151289988E-2</v>
      </c>
      <c r="AA24" s="15">
        <f t="shared" si="7"/>
        <v>1.9115055013239957E-2</v>
      </c>
      <c r="AB24" s="15">
        <f t="shared" si="8"/>
        <v>2.5652011538833303E-2</v>
      </c>
      <c r="AD24" s="21"/>
    </row>
    <row r="25" spans="1:30" ht="24" customHeight="1" x14ac:dyDescent="0.2">
      <c r="A25" s="67">
        <v>5</v>
      </c>
      <c r="B25" s="68" t="s">
        <v>3540</v>
      </c>
      <c r="C25" s="69" t="s">
        <v>3541</v>
      </c>
      <c r="D25" s="69" t="s">
        <v>95</v>
      </c>
      <c r="E25" s="70">
        <v>0</v>
      </c>
      <c r="F25" s="70">
        <v>10</v>
      </c>
      <c r="G25" s="71">
        <v>202.18</v>
      </c>
      <c r="H25" s="71">
        <v>38.79</v>
      </c>
      <c r="I25" s="71">
        <v>387.9</v>
      </c>
      <c r="J25" s="71">
        <v>0</v>
      </c>
      <c r="K25" s="71">
        <v>107.84</v>
      </c>
      <c r="L25" s="71">
        <v>0</v>
      </c>
      <c r="M25" s="71">
        <v>104.1</v>
      </c>
      <c r="N25" s="71">
        <v>36.449919999999999</v>
      </c>
      <c r="O25" s="71">
        <v>91.904270400000001</v>
      </c>
      <c r="P25" s="72">
        <v>47.641186656000002</v>
      </c>
      <c r="R25" s="71">
        <v>44.59</v>
      </c>
      <c r="S25" s="71">
        <v>0</v>
      </c>
      <c r="T25" s="15"/>
      <c r="U25" s="15"/>
      <c r="V25" s="16"/>
      <c r="W25" s="16"/>
      <c r="X25" s="16"/>
      <c r="Y25" s="15"/>
      <c r="Z25" s="15"/>
      <c r="AA25" s="15"/>
      <c r="AB25" s="15"/>
      <c r="AD25" s="21"/>
    </row>
    <row r="26" spans="1:30" ht="24" customHeight="1" x14ac:dyDescent="0.2">
      <c r="A26" s="87">
        <v>6</v>
      </c>
      <c r="B26" s="88" t="s">
        <v>2622</v>
      </c>
      <c r="C26" s="89" t="s">
        <v>2623</v>
      </c>
      <c r="D26" s="89" t="s">
        <v>92</v>
      </c>
      <c r="E26" s="90">
        <v>0</v>
      </c>
      <c r="F26" s="90">
        <v>14.79</v>
      </c>
      <c r="G26" s="91">
        <v>209.77</v>
      </c>
      <c r="H26" s="91">
        <v>498</v>
      </c>
      <c r="I26" s="91">
        <v>7365.42</v>
      </c>
      <c r="J26" s="91">
        <v>0</v>
      </c>
      <c r="K26" s="91">
        <v>2012.586225</v>
      </c>
      <c r="L26" s="91">
        <v>2023.1477640000001</v>
      </c>
      <c r="M26" s="91">
        <v>0</v>
      </c>
      <c r="N26" s="91">
        <v>680.25414405000004</v>
      </c>
      <c r="O26" s="91">
        <v>1744.9156092285</v>
      </c>
      <c r="P26" s="92">
        <v>904.52652391899005</v>
      </c>
      <c r="R26" s="91">
        <v>551.30999999999995</v>
      </c>
      <c r="S26" s="91">
        <v>0</v>
      </c>
      <c r="T26" s="15"/>
      <c r="U26" s="15"/>
      <c r="V26" s="16"/>
      <c r="W26" s="16"/>
      <c r="X26" s="16"/>
      <c r="Y26" s="15"/>
      <c r="Z26" s="15"/>
      <c r="AA26" s="15"/>
      <c r="AB26" s="15"/>
      <c r="AD26" s="21"/>
    </row>
    <row r="27" spans="1:30" ht="24" customHeight="1" x14ac:dyDescent="0.2">
      <c r="A27" s="87">
        <v>8</v>
      </c>
      <c r="B27" s="88" t="s">
        <v>156</v>
      </c>
      <c r="C27" s="89" t="s">
        <v>157</v>
      </c>
      <c r="D27" s="89" t="s">
        <v>92</v>
      </c>
      <c r="E27" s="90">
        <v>0</v>
      </c>
      <c r="F27" s="90">
        <v>12.24</v>
      </c>
      <c r="G27" s="91">
        <v>648.29999999999995</v>
      </c>
      <c r="H27" s="91">
        <v>646.01</v>
      </c>
      <c r="I27" s="91">
        <v>7907.16</v>
      </c>
      <c r="J27" s="91">
        <v>0</v>
      </c>
      <c r="K27" s="91">
        <v>2164.3526879999999</v>
      </c>
      <c r="L27" s="91">
        <v>2166.952464</v>
      </c>
      <c r="M27" s="91">
        <v>0</v>
      </c>
      <c r="N27" s="91">
        <v>731.55120854400002</v>
      </c>
      <c r="O27" s="91">
        <v>1873.2568534012801</v>
      </c>
      <c r="P27" s="92">
        <v>971.05584995233903</v>
      </c>
      <c r="R27" s="91">
        <v>715.16</v>
      </c>
      <c r="S27" s="91">
        <v>0</v>
      </c>
      <c r="T27" s="15"/>
      <c r="U27" s="15"/>
      <c r="V27" s="16"/>
      <c r="W27" s="16"/>
      <c r="X27" s="16"/>
      <c r="Y27" s="15"/>
      <c r="Z27" s="15"/>
      <c r="AA27" s="15"/>
      <c r="AB27" s="15"/>
      <c r="AD27" s="21"/>
    </row>
    <row r="28" spans="1:30" ht="13.5" customHeight="1" thickBot="1" x14ac:dyDescent="0.25">
      <c r="A28" s="73">
        <v>10</v>
      </c>
      <c r="B28" s="74" t="s">
        <v>2040</v>
      </c>
      <c r="C28" s="75" t="s">
        <v>2041</v>
      </c>
      <c r="D28" s="75" t="s">
        <v>38</v>
      </c>
      <c r="E28" s="76">
        <v>0</v>
      </c>
      <c r="F28" s="76">
        <v>11.6</v>
      </c>
      <c r="G28" s="77">
        <v>326.97000000000003</v>
      </c>
      <c r="H28" s="77">
        <v>200.17</v>
      </c>
      <c r="I28" s="77">
        <v>2321.9699999999998</v>
      </c>
      <c r="J28" s="77">
        <v>176.96809200000001</v>
      </c>
      <c r="K28" s="77">
        <v>798.39203999999995</v>
      </c>
      <c r="L28" s="77">
        <v>0</v>
      </c>
      <c r="M28" s="77">
        <v>0</v>
      </c>
      <c r="N28" s="77">
        <v>269.85650951999997</v>
      </c>
      <c r="O28" s="77">
        <v>508.17448332240002</v>
      </c>
      <c r="P28" s="78">
        <v>263.426664597936</v>
      </c>
      <c r="R28" s="77">
        <v>240.63</v>
      </c>
      <c r="S28" s="77">
        <v>350.03533599999997</v>
      </c>
      <c r="T28" s="15"/>
      <c r="U28" s="15"/>
      <c r="V28" s="16"/>
      <c r="W28" s="16"/>
      <c r="X28" s="16"/>
      <c r="Y28" s="15"/>
      <c r="Z28" s="15"/>
      <c r="AA28" s="15"/>
      <c r="AB28" s="15"/>
      <c r="AD28" s="21"/>
    </row>
    <row r="29" spans="1:30" ht="13.5" customHeight="1" x14ac:dyDescent="0.2">
      <c r="A29" s="63"/>
      <c r="B29" s="64" t="s">
        <v>405</v>
      </c>
      <c r="C29" s="65" t="s">
        <v>406</v>
      </c>
      <c r="D29" s="65" t="s">
        <v>92</v>
      </c>
      <c r="E29" s="66">
        <v>4.4999999999999999E-4</v>
      </c>
      <c r="F29" s="66">
        <v>5.2199999999999998E-3</v>
      </c>
      <c r="G29" s="1">
        <v>939</v>
      </c>
      <c r="H29" s="1">
        <v>939</v>
      </c>
      <c r="I29" s="1">
        <v>4.90158</v>
      </c>
      <c r="J29" s="1">
        <v>4.90158</v>
      </c>
      <c r="K29" s="1"/>
      <c r="L29" s="1"/>
      <c r="M29" s="1"/>
      <c r="N29" s="1"/>
      <c r="O29" s="1"/>
      <c r="P29" s="1"/>
      <c r="R29" s="1">
        <v>2570</v>
      </c>
      <c r="S29" s="1">
        <v>13.4154</v>
      </c>
      <c r="T29" s="15">
        <f t="shared" si="0"/>
        <v>2.736954206602769</v>
      </c>
      <c r="U29" s="15">
        <f t="shared" si="1"/>
        <v>2.7113021950639355</v>
      </c>
      <c r="V29" s="16">
        <f t="shared" si="2"/>
        <v>2545.9127611650356</v>
      </c>
      <c r="W29" s="16">
        <f t="shared" si="3"/>
        <v>1606.9127611650356</v>
      </c>
      <c r="X29" s="16">
        <f t="shared" si="4"/>
        <v>8.3880846132814852</v>
      </c>
      <c r="Y29" s="15">
        <f t="shared" si="5"/>
        <v>4.5848355451969969E-2</v>
      </c>
      <c r="Z29" s="15">
        <f t="shared" si="6"/>
        <v>1.1992624151289988E-2</v>
      </c>
      <c r="AA29" s="15">
        <f t="shared" si="7"/>
        <v>1.9115055013239957E-2</v>
      </c>
      <c r="AB29" s="15">
        <f t="shared" si="8"/>
        <v>2.5652011538833303E-2</v>
      </c>
      <c r="AD29" s="21"/>
    </row>
    <row r="30" spans="1:30" ht="13.5" customHeight="1" x14ac:dyDescent="0.2">
      <c r="A30" s="63"/>
      <c r="B30" s="64" t="s">
        <v>2042</v>
      </c>
      <c r="C30" s="65" t="s">
        <v>2043</v>
      </c>
      <c r="D30" s="65" t="s">
        <v>139</v>
      </c>
      <c r="E30" s="66">
        <v>3.3E-4</v>
      </c>
      <c r="F30" s="66">
        <v>3.8279999999999998E-3</v>
      </c>
      <c r="G30" s="1">
        <v>35500</v>
      </c>
      <c r="H30" s="1">
        <v>35500</v>
      </c>
      <c r="I30" s="1">
        <v>135.89400000000001</v>
      </c>
      <c r="J30" s="1">
        <v>135.89400000000001</v>
      </c>
      <c r="K30" s="1"/>
      <c r="L30" s="1"/>
      <c r="M30" s="1"/>
      <c r="N30" s="1"/>
      <c r="O30" s="1"/>
      <c r="P30" s="1"/>
      <c r="R30" s="1">
        <v>73700</v>
      </c>
      <c r="S30" s="1">
        <v>282.12360000000001</v>
      </c>
      <c r="T30" s="15">
        <f t="shared" si="0"/>
        <v>2.0760563380281689</v>
      </c>
      <c r="U30" s="15">
        <f t="shared" si="1"/>
        <v>2.0504043264893355</v>
      </c>
      <c r="V30" s="16">
        <f t="shared" si="2"/>
        <v>72789.353590371407</v>
      </c>
      <c r="W30" s="16">
        <f t="shared" si="3"/>
        <v>37289.353590371407</v>
      </c>
      <c r="X30" s="16">
        <f t="shared" si="4"/>
        <v>142.74364554394174</v>
      </c>
      <c r="Y30" s="15">
        <f t="shared" si="5"/>
        <v>4.5848355451969969E-2</v>
      </c>
      <c r="Z30" s="15">
        <f t="shared" si="6"/>
        <v>1.1992624151289988E-2</v>
      </c>
      <c r="AA30" s="15">
        <f t="shared" si="7"/>
        <v>1.9115055013239957E-2</v>
      </c>
      <c r="AB30" s="15">
        <f t="shared" si="8"/>
        <v>2.5652011538833303E-2</v>
      </c>
      <c r="AD30" s="21"/>
    </row>
    <row r="31" spans="1:30" ht="13.5" customHeight="1" x14ac:dyDescent="0.2">
      <c r="A31" s="63"/>
      <c r="B31" s="64" t="s">
        <v>409</v>
      </c>
      <c r="C31" s="65" t="s">
        <v>410</v>
      </c>
      <c r="D31" s="65" t="s">
        <v>41</v>
      </c>
      <c r="E31" s="66">
        <v>2.9399999999999999E-2</v>
      </c>
      <c r="F31" s="66">
        <v>0.34104000000000001</v>
      </c>
      <c r="G31" s="1">
        <v>42.8</v>
      </c>
      <c r="H31" s="1">
        <v>42.8</v>
      </c>
      <c r="I31" s="1">
        <v>14.596512000000001</v>
      </c>
      <c r="J31" s="1">
        <v>14.596512000000001</v>
      </c>
      <c r="K31" s="1"/>
      <c r="L31" s="1"/>
      <c r="M31" s="1"/>
      <c r="N31" s="1"/>
      <c r="O31" s="1"/>
      <c r="P31" s="1"/>
      <c r="R31" s="1">
        <v>53.4</v>
      </c>
      <c r="S31" s="1">
        <v>18.211535999999999</v>
      </c>
      <c r="T31" s="15">
        <f t="shared" si="0"/>
        <v>1.2476635514018692</v>
      </c>
      <c r="U31" s="15">
        <f t="shared" si="1"/>
        <v>1.222011539863036</v>
      </c>
      <c r="V31" s="16">
        <f t="shared" si="2"/>
        <v>52.302093906137941</v>
      </c>
      <c r="W31" s="16">
        <f t="shared" si="3"/>
        <v>9.5020939061379437</v>
      </c>
      <c r="X31" s="16">
        <f t="shared" si="4"/>
        <v>3.2405941057492842</v>
      </c>
      <c r="Y31" s="15">
        <f t="shared" si="5"/>
        <v>4.5848355451969969E-2</v>
      </c>
      <c r="Z31" s="15">
        <f t="shared" si="6"/>
        <v>1.1992624151289988E-2</v>
      </c>
      <c r="AA31" s="15">
        <f t="shared" si="7"/>
        <v>1.9115055013239957E-2</v>
      </c>
      <c r="AB31" s="15">
        <f t="shared" si="8"/>
        <v>2.5652011538833303E-2</v>
      </c>
      <c r="AD31" s="21"/>
    </row>
    <row r="32" spans="1:30" ht="13.5" customHeight="1" thickBot="1" x14ac:dyDescent="0.25">
      <c r="A32" s="63"/>
      <c r="B32" s="64" t="s">
        <v>101</v>
      </c>
      <c r="C32" s="65" t="s">
        <v>102</v>
      </c>
      <c r="D32" s="65" t="s">
        <v>92</v>
      </c>
      <c r="E32" s="66">
        <v>4.0000000000000002E-4</v>
      </c>
      <c r="F32" s="66">
        <v>4.64E-3</v>
      </c>
      <c r="G32" s="1">
        <v>4650</v>
      </c>
      <c r="H32" s="1">
        <v>4650</v>
      </c>
      <c r="I32" s="1">
        <v>21.576000000000001</v>
      </c>
      <c r="J32" s="1">
        <v>21.576000000000001</v>
      </c>
      <c r="K32" s="1"/>
      <c r="L32" s="1"/>
      <c r="M32" s="1"/>
      <c r="N32" s="1"/>
      <c r="O32" s="1"/>
      <c r="P32" s="1"/>
      <c r="R32" s="1">
        <v>7820</v>
      </c>
      <c r="S32" s="1">
        <v>36.284799999999997</v>
      </c>
      <c r="T32" s="15">
        <f t="shared" si="0"/>
        <v>1.6817204301075268</v>
      </c>
      <c r="U32" s="15">
        <f t="shared" si="1"/>
        <v>1.6560684185686936</v>
      </c>
      <c r="V32" s="16">
        <f t="shared" si="2"/>
        <v>7700.7181463444249</v>
      </c>
      <c r="W32" s="16">
        <f t="shared" si="3"/>
        <v>3050.7181463444249</v>
      </c>
      <c r="X32" s="16">
        <f t="shared" si="4"/>
        <v>14.155332199038131</v>
      </c>
      <c r="Y32" s="15">
        <f t="shared" si="5"/>
        <v>4.5848355451969969E-2</v>
      </c>
      <c r="Z32" s="15">
        <f t="shared" si="6"/>
        <v>1.1992624151289988E-2</v>
      </c>
      <c r="AA32" s="15">
        <f t="shared" si="7"/>
        <v>1.9115055013239957E-2</v>
      </c>
      <c r="AB32" s="15">
        <f t="shared" si="8"/>
        <v>2.5652011538833303E-2</v>
      </c>
      <c r="AD32" s="21"/>
    </row>
    <row r="33" spans="1:30" ht="13.5" customHeight="1" x14ac:dyDescent="0.2">
      <c r="A33" s="67">
        <v>11</v>
      </c>
      <c r="B33" s="68" t="s">
        <v>2044</v>
      </c>
      <c r="C33" s="69" t="s">
        <v>2045</v>
      </c>
      <c r="D33" s="69" t="s">
        <v>38</v>
      </c>
      <c r="E33" s="70">
        <v>0</v>
      </c>
      <c r="F33" s="70">
        <v>11.6</v>
      </c>
      <c r="G33" s="71">
        <v>172.86</v>
      </c>
      <c r="H33" s="71">
        <v>101.88</v>
      </c>
      <c r="I33" s="71">
        <v>1181.81</v>
      </c>
      <c r="J33" s="71">
        <v>0</v>
      </c>
      <c r="K33" s="71">
        <v>565.56611999999996</v>
      </c>
      <c r="L33" s="71">
        <v>0</v>
      </c>
      <c r="M33" s="71">
        <v>0</v>
      </c>
      <c r="N33" s="71">
        <v>191.16134855999999</v>
      </c>
      <c r="O33" s="71">
        <v>279.98916336719998</v>
      </c>
      <c r="P33" s="72">
        <v>145.140328469808</v>
      </c>
      <c r="R33" s="71">
        <v>112.82</v>
      </c>
      <c r="S33" s="71">
        <v>0</v>
      </c>
      <c r="T33" s="15"/>
      <c r="U33" s="15"/>
      <c r="V33" s="16"/>
      <c r="W33" s="16"/>
      <c r="X33" s="16"/>
      <c r="Y33" s="15"/>
      <c r="Z33" s="15"/>
      <c r="AA33" s="15"/>
      <c r="AB33" s="15"/>
      <c r="AD33" s="21"/>
    </row>
    <row r="34" spans="1:30" ht="24" customHeight="1" x14ac:dyDescent="0.2">
      <c r="A34" s="87">
        <v>13</v>
      </c>
      <c r="B34" s="88" t="s">
        <v>2050</v>
      </c>
      <c r="C34" s="89" t="s">
        <v>2051</v>
      </c>
      <c r="D34" s="89" t="s">
        <v>92</v>
      </c>
      <c r="E34" s="90">
        <v>0</v>
      </c>
      <c r="F34" s="90">
        <v>27.03</v>
      </c>
      <c r="G34" s="91">
        <v>62.68</v>
      </c>
      <c r="H34" s="91">
        <v>70.290000000000006</v>
      </c>
      <c r="I34" s="91">
        <v>1899.94</v>
      </c>
      <c r="J34" s="91">
        <v>0</v>
      </c>
      <c r="K34" s="91">
        <v>177.32761199999999</v>
      </c>
      <c r="L34" s="91">
        <v>979.24284</v>
      </c>
      <c r="M34" s="91">
        <v>0</v>
      </c>
      <c r="N34" s="91">
        <v>59.936732855999999</v>
      </c>
      <c r="O34" s="91">
        <v>450.10765839672001</v>
      </c>
      <c r="P34" s="92">
        <v>233.326078055381</v>
      </c>
      <c r="R34" s="91">
        <v>79.22</v>
      </c>
      <c r="S34" s="91">
        <v>0</v>
      </c>
      <c r="T34" s="15"/>
      <c r="U34" s="15"/>
      <c r="V34" s="16"/>
      <c r="W34" s="16"/>
      <c r="X34" s="16"/>
      <c r="Y34" s="15"/>
      <c r="Z34" s="15"/>
      <c r="AA34" s="15"/>
      <c r="AB34" s="15"/>
      <c r="AD34" s="21"/>
    </row>
    <row r="35" spans="1:30" ht="24" customHeight="1" thickBot="1" x14ac:dyDescent="0.25">
      <c r="A35" s="73">
        <v>26</v>
      </c>
      <c r="B35" s="74" t="s">
        <v>158</v>
      </c>
      <c r="C35" s="75" t="s">
        <v>159</v>
      </c>
      <c r="D35" s="75" t="s">
        <v>92</v>
      </c>
      <c r="E35" s="76">
        <v>0</v>
      </c>
      <c r="F35" s="76">
        <v>6.08</v>
      </c>
      <c r="G35" s="77">
        <v>375.39</v>
      </c>
      <c r="H35" s="77">
        <v>249.58</v>
      </c>
      <c r="I35" s="77">
        <v>1517.45</v>
      </c>
      <c r="J35" s="77">
        <v>0</v>
      </c>
      <c r="K35" s="77">
        <v>78.867936</v>
      </c>
      <c r="L35" s="77">
        <v>0</v>
      </c>
      <c r="M35" s="77">
        <v>0</v>
      </c>
      <c r="N35" s="77">
        <v>26.657362368000001</v>
      </c>
      <c r="O35" s="77">
        <v>359.49223175615998</v>
      </c>
      <c r="P35" s="78">
        <v>186.353000137382</v>
      </c>
      <c r="R35" s="77">
        <v>297.85000000000002</v>
      </c>
      <c r="S35" s="77">
        <v>0</v>
      </c>
      <c r="T35" s="15"/>
      <c r="U35" s="15"/>
      <c r="V35" s="16"/>
      <c r="W35" s="16"/>
      <c r="X35" s="16"/>
      <c r="Y35" s="15"/>
      <c r="Z35" s="15"/>
      <c r="AA35" s="15"/>
      <c r="AB35" s="15"/>
      <c r="AD35" s="21"/>
    </row>
    <row r="36" spans="1:30" ht="24" customHeight="1" thickBot="1" x14ac:dyDescent="0.25">
      <c r="A36" s="8">
        <v>27</v>
      </c>
      <c r="B36" s="9" t="s">
        <v>161</v>
      </c>
      <c r="C36" s="10" t="s">
        <v>162</v>
      </c>
      <c r="D36" s="10" t="s">
        <v>92</v>
      </c>
      <c r="E36" s="11">
        <v>0</v>
      </c>
      <c r="F36" s="11">
        <v>30.4</v>
      </c>
      <c r="G36" s="12">
        <v>27.37</v>
      </c>
      <c r="H36" s="12">
        <v>18.91</v>
      </c>
      <c r="I36" s="12">
        <v>574.86</v>
      </c>
      <c r="J36" s="12">
        <v>0</v>
      </c>
      <c r="K36" s="12">
        <v>22.6632</v>
      </c>
      <c r="L36" s="12">
        <v>0</v>
      </c>
      <c r="M36" s="12">
        <v>0</v>
      </c>
      <c r="N36" s="12">
        <v>7.6601616000000003</v>
      </c>
      <c r="O36" s="12">
        <v>136.196171792</v>
      </c>
      <c r="P36" s="13">
        <v>70.601150674880003</v>
      </c>
      <c r="R36" s="12">
        <v>23.05</v>
      </c>
      <c r="S36" s="12">
        <v>0</v>
      </c>
      <c r="T36" s="15"/>
      <c r="U36" s="15"/>
      <c r="V36" s="16"/>
      <c r="W36" s="16"/>
      <c r="X36" s="16"/>
      <c r="Y36" s="15"/>
      <c r="Z36" s="15"/>
      <c r="AA36" s="15"/>
      <c r="AB36" s="15"/>
      <c r="AD36" s="21"/>
    </row>
    <row r="37" spans="1:30" ht="24" customHeight="1" x14ac:dyDescent="0.2">
      <c r="A37" s="67">
        <v>14</v>
      </c>
      <c r="B37" s="68" t="s">
        <v>2056</v>
      </c>
      <c r="C37" s="69" t="s">
        <v>2057</v>
      </c>
      <c r="D37" s="69" t="s">
        <v>92</v>
      </c>
      <c r="E37" s="70">
        <v>0</v>
      </c>
      <c r="F37" s="70">
        <v>27.03</v>
      </c>
      <c r="G37" s="71">
        <v>348.01</v>
      </c>
      <c r="H37" s="71">
        <v>138.22</v>
      </c>
      <c r="I37" s="71">
        <v>3736.09</v>
      </c>
      <c r="J37" s="71">
        <v>0</v>
      </c>
      <c r="K37" s="71">
        <v>736.73778900000002</v>
      </c>
      <c r="L37" s="71">
        <v>1406.3708999999999</v>
      </c>
      <c r="M37" s="71">
        <v>0</v>
      </c>
      <c r="N37" s="71">
        <v>249.017372682</v>
      </c>
      <c r="O37" s="71">
        <v>885.08664282233997</v>
      </c>
      <c r="P37" s="72">
        <v>458.80977863060798</v>
      </c>
      <c r="R37" s="71">
        <v>154.04</v>
      </c>
      <c r="S37" s="71">
        <v>0</v>
      </c>
      <c r="T37" s="15"/>
      <c r="U37" s="15"/>
      <c r="V37" s="16"/>
      <c r="W37" s="16"/>
      <c r="X37" s="16"/>
      <c r="Y37" s="15"/>
      <c r="Z37" s="15"/>
      <c r="AA37" s="15"/>
      <c r="AB37" s="15"/>
      <c r="AD37" s="21"/>
    </row>
    <row r="38" spans="1:30" ht="13.5" customHeight="1" x14ac:dyDescent="0.2">
      <c r="A38" s="87">
        <v>15</v>
      </c>
      <c r="B38" s="88" t="s">
        <v>90</v>
      </c>
      <c r="C38" s="89" t="s">
        <v>2058</v>
      </c>
      <c r="D38" s="89" t="s">
        <v>92</v>
      </c>
      <c r="E38" s="90">
        <v>0</v>
      </c>
      <c r="F38" s="90">
        <v>27.03</v>
      </c>
      <c r="G38" s="91">
        <v>22.43</v>
      </c>
      <c r="H38" s="91">
        <v>18.170000000000002</v>
      </c>
      <c r="I38" s="91">
        <v>491.14</v>
      </c>
      <c r="J38" s="91">
        <v>0</v>
      </c>
      <c r="K38" s="91">
        <v>36.271557000000001</v>
      </c>
      <c r="L38" s="91">
        <v>265.97519999999997</v>
      </c>
      <c r="M38" s="91">
        <v>0</v>
      </c>
      <c r="N38" s="91">
        <v>12.259786266000001</v>
      </c>
      <c r="O38" s="91">
        <v>116.36742100842</v>
      </c>
      <c r="P38" s="92">
        <v>60.322354998418803</v>
      </c>
      <c r="R38" s="91">
        <v>22.43</v>
      </c>
      <c r="S38" s="91">
        <v>0</v>
      </c>
      <c r="T38" s="15"/>
      <c r="U38" s="15"/>
      <c r="V38" s="16"/>
      <c r="W38" s="16"/>
      <c r="X38" s="16"/>
      <c r="Y38" s="15"/>
      <c r="Z38" s="15"/>
      <c r="AA38" s="15"/>
      <c r="AB38" s="15"/>
      <c r="AD38" s="21"/>
    </row>
    <row r="39" spans="1:30" ht="24" customHeight="1" thickBot="1" x14ac:dyDescent="0.25">
      <c r="A39" s="73">
        <v>28</v>
      </c>
      <c r="B39" s="74" t="s">
        <v>163</v>
      </c>
      <c r="C39" s="75" t="s">
        <v>164</v>
      </c>
      <c r="D39" s="75" t="s">
        <v>139</v>
      </c>
      <c r="E39" s="76">
        <v>0</v>
      </c>
      <c r="F39" s="76">
        <v>9.7279999999999998</v>
      </c>
      <c r="G39" s="77">
        <v>394.13</v>
      </c>
      <c r="H39" s="77">
        <v>650</v>
      </c>
      <c r="I39" s="77">
        <v>6323.2</v>
      </c>
      <c r="J39" s="77">
        <v>6323.2</v>
      </c>
      <c r="K39" s="77">
        <v>0</v>
      </c>
      <c r="L39" s="77">
        <v>0</v>
      </c>
      <c r="M39" s="77">
        <v>0</v>
      </c>
      <c r="N39" s="77">
        <v>0</v>
      </c>
      <c r="O39" s="77">
        <v>0</v>
      </c>
      <c r="P39" s="78">
        <v>0</v>
      </c>
      <c r="R39" s="77">
        <v>1330</v>
      </c>
      <c r="S39" s="77">
        <v>12938.24</v>
      </c>
      <c r="T39" s="15"/>
      <c r="U39" s="15"/>
      <c r="V39" s="16"/>
      <c r="W39" s="16"/>
      <c r="X39" s="16"/>
      <c r="Y39" s="15"/>
      <c r="Z39" s="15"/>
      <c r="AA39" s="15"/>
      <c r="AB39" s="15"/>
      <c r="AD39" s="21"/>
    </row>
    <row r="40" spans="1:30" ht="13.5" customHeight="1" thickBot="1" x14ac:dyDescent="0.25">
      <c r="A40" s="63"/>
      <c r="B40" s="64" t="s">
        <v>165</v>
      </c>
      <c r="C40" s="65" t="s">
        <v>166</v>
      </c>
      <c r="D40" s="65" t="s">
        <v>139</v>
      </c>
      <c r="E40" s="66">
        <v>1</v>
      </c>
      <c r="F40" s="66">
        <v>9.7279999999999998</v>
      </c>
      <c r="G40" s="1">
        <v>650</v>
      </c>
      <c r="H40" s="1">
        <v>650</v>
      </c>
      <c r="I40" s="1">
        <v>6323.2</v>
      </c>
      <c r="J40" s="1">
        <v>6323.2</v>
      </c>
      <c r="K40" s="1"/>
      <c r="L40" s="1"/>
      <c r="M40" s="1"/>
      <c r="N40" s="1"/>
      <c r="O40" s="1"/>
      <c r="P40" s="1"/>
      <c r="R40" s="1">
        <v>1330</v>
      </c>
      <c r="S40" s="1">
        <v>12938.24</v>
      </c>
      <c r="T40" s="15">
        <f t="shared" si="0"/>
        <v>2.046153846153846</v>
      </c>
      <c r="U40" s="15">
        <f t="shared" si="1"/>
        <v>2.0205018346150125</v>
      </c>
      <c r="V40" s="16">
        <f t="shared" si="2"/>
        <v>1313.3261924997582</v>
      </c>
      <c r="W40" s="16">
        <f t="shared" si="3"/>
        <v>663.32619249975824</v>
      </c>
      <c r="X40" s="16">
        <f t="shared" si="4"/>
        <v>6452.8372006376476</v>
      </c>
      <c r="Y40" s="15">
        <f t="shared" si="5"/>
        <v>4.5848355451969969E-2</v>
      </c>
      <c r="Z40" s="15">
        <f t="shared" si="6"/>
        <v>1.1992624151289988E-2</v>
      </c>
      <c r="AA40" s="15">
        <f t="shared" si="7"/>
        <v>1.9115055013239957E-2</v>
      </c>
      <c r="AB40" s="15">
        <f t="shared" si="8"/>
        <v>2.5652011538833303E-2</v>
      </c>
      <c r="AD40" s="21"/>
    </row>
    <row r="41" spans="1:30" ht="24" customHeight="1" x14ac:dyDescent="0.2">
      <c r="A41" s="67">
        <v>16</v>
      </c>
      <c r="B41" s="68" t="s">
        <v>2059</v>
      </c>
      <c r="C41" s="69" t="s">
        <v>2060</v>
      </c>
      <c r="D41" s="69" t="s">
        <v>92</v>
      </c>
      <c r="E41" s="70">
        <v>0</v>
      </c>
      <c r="F41" s="70">
        <v>20.95</v>
      </c>
      <c r="G41" s="71">
        <v>165.84</v>
      </c>
      <c r="H41" s="71">
        <v>129.87</v>
      </c>
      <c r="I41" s="71">
        <v>2720.78</v>
      </c>
      <c r="J41" s="71">
        <v>0</v>
      </c>
      <c r="K41" s="71">
        <v>926.63735499999996</v>
      </c>
      <c r="L41" s="71">
        <v>502.26787000000002</v>
      </c>
      <c r="M41" s="71">
        <v>0</v>
      </c>
      <c r="N41" s="71">
        <v>313.20342599000003</v>
      </c>
      <c r="O41" s="71">
        <v>644.58020086629995</v>
      </c>
      <c r="P41" s="72">
        <v>334.13643925988202</v>
      </c>
      <c r="R41" s="71">
        <v>143.35</v>
      </c>
      <c r="S41" s="71">
        <v>0</v>
      </c>
      <c r="T41" s="15"/>
      <c r="U41" s="15"/>
      <c r="V41" s="16"/>
      <c r="W41" s="16"/>
      <c r="X41" s="16"/>
      <c r="Y41" s="15"/>
      <c r="Z41" s="15"/>
      <c r="AA41" s="15"/>
      <c r="AB41" s="15"/>
      <c r="AD41" s="21"/>
    </row>
    <row r="42" spans="1:30" ht="24" customHeight="1" thickBot="1" x14ac:dyDescent="0.25">
      <c r="A42" s="73">
        <v>17</v>
      </c>
      <c r="B42" s="74" t="s">
        <v>2061</v>
      </c>
      <c r="C42" s="75" t="s">
        <v>2062</v>
      </c>
      <c r="D42" s="75" t="s">
        <v>92</v>
      </c>
      <c r="E42" s="76">
        <v>0</v>
      </c>
      <c r="F42" s="76">
        <v>3.82</v>
      </c>
      <c r="G42" s="77">
        <v>767.91</v>
      </c>
      <c r="H42" s="77">
        <v>503.94</v>
      </c>
      <c r="I42" s="77">
        <v>1925.05</v>
      </c>
      <c r="J42" s="77">
        <v>0</v>
      </c>
      <c r="K42" s="77">
        <v>921.22050400000001</v>
      </c>
      <c r="L42" s="77">
        <v>0</v>
      </c>
      <c r="M42" s="77">
        <v>0</v>
      </c>
      <c r="N42" s="77">
        <v>311.37253035200001</v>
      </c>
      <c r="O42" s="77">
        <v>456.05942271024003</v>
      </c>
      <c r="P42" s="78">
        <v>236.41134398871401</v>
      </c>
      <c r="R42" s="77">
        <v>553.66</v>
      </c>
      <c r="S42" s="77">
        <v>0</v>
      </c>
      <c r="T42" s="15"/>
      <c r="U42" s="15"/>
      <c r="V42" s="16"/>
      <c r="W42" s="16"/>
      <c r="X42" s="16"/>
      <c r="Y42" s="15"/>
      <c r="Z42" s="15"/>
      <c r="AA42" s="15"/>
      <c r="AB42" s="15"/>
      <c r="AD42" s="21"/>
    </row>
    <row r="43" spans="1:30" ht="13.5" customHeight="1" thickBot="1" x14ac:dyDescent="0.25">
      <c r="A43" s="2">
        <v>18</v>
      </c>
      <c r="B43" s="3" t="s">
        <v>2063</v>
      </c>
      <c r="C43" s="4" t="s">
        <v>2064</v>
      </c>
      <c r="D43" s="4" t="s">
        <v>139</v>
      </c>
      <c r="E43" s="5">
        <v>0</v>
      </c>
      <c r="F43" s="5">
        <v>7.64</v>
      </c>
      <c r="G43" s="6">
        <v>761.24</v>
      </c>
      <c r="H43" s="6">
        <v>219</v>
      </c>
      <c r="I43" s="6">
        <v>1673.16</v>
      </c>
      <c r="J43" s="6">
        <v>0</v>
      </c>
      <c r="K43" s="6">
        <v>0</v>
      </c>
      <c r="L43" s="6">
        <v>0</v>
      </c>
      <c r="M43" s="6">
        <v>0</v>
      </c>
      <c r="N43" s="6">
        <v>0</v>
      </c>
      <c r="O43" s="6">
        <v>0</v>
      </c>
      <c r="P43" s="6">
        <v>0</v>
      </c>
      <c r="R43" s="6">
        <v>288</v>
      </c>
      <c r="S43" s="6">
        <v>0</v>
      </c>
      <c r="T43" s="15">
        <f t="shared" si="0"/>
        <v>1.3150684931506849</v>
      </c>
      <c r="U43" s="15">
        <f t="shared" si="1"/>
        <v>1.2894164816118516</v>
      </c>
      <c r="V43" s="16">
        <f t="shared" si="2"/>
        <v>981.55540246220596</v>
      </c>
      <c r="W43" s="16">
        <f t="shared" si="3"/>
        <v>220.31540246220595</v>
      </c>
      <c r="X43" s="16">
        <f t="shared" si="4"/>
        <v>1683.2096748112533</v>
      </c>
      <c r="Y43" s="15">
        <f t="shared" si="5"/>
        <v>4.5848355451969969E-2</v>
      </c>
      <c r="Z43" s="15">
        <f t="shared" si="6"/>
        <v>1.1992624151289988E-2</v>
      </c>
      <c r="AA43" s="15">
        <f t="shared" si="7"/>
        <v>1.9115055013239957E-2</v>
      </c>
      <c r="AB43" s="15">
        <f t="shared" si="8"/>
        <v>2.5652011538833303E-2</v>
      </c>
      <c r="AD43" s="21"/>
    </row>
    <row r="44" spans="1:30" ht="24" customHeight="1" x14ac:dyDescent="0.2">
      <c r="A44" s="67">
        <v>19</v>
      </c>
      <c r="B44" s="68" t="s">
        <v>3631</v>
      </c>
      <c r="C44" s="69" t="s">
        <v>3632</v>
      </c>
      <c r="D44" s="69" t="s">
        <v>38</v>
      </c>
      <c r="E44" s="70">
        <v>0</v>
      </c>
      <c r="F44" s="70">
        <v>40</v>
      </c>
      <c r="G44" s="71">
        <v>123.98</v>
      </c>
      <c r="H44" s="71">
        <v>26.64</v>
      </c>
      <c r="I44" s="71">
        <v>1065.5999999999999</v>
      </c>
      <c r="J44" s="71">
        <v>0</v>
      </c>
      <c r="K44" s="71">
        <v>471.96</v>
      </c>
      <c r="L44" s="71">
        <v>0</v>
      </c>
      <c r="M44" s="71">
        <v>0</v>
      </c>
      <c r="N44" s="71">
        <v>159.52248</v>
      </c>
      <c r="O44" s="71">
        <v>303.11159040000001</v>
      </c>
      <c r="P44" s="72">
        <v>130.843169856</v>
      </c>
      <c r="R44" s="71">
        <v>30.01</v>
      </c>
      <c r="S44" s="71">
        <v>0</v>
      </c>
      <c r="T44" s="15"/>
      <c r="U44" s="15"/>
      <c r="V44" s="16"/>
      <c r="W44" s="16"/>
      <c r="X44" s="16"/>
      <c r="Y44" s="15">
        <f t="shared" si="5"/>
        <v>4.5848355451969969E-2</v>
      </c>
      <c r="Z44" s="15">
        <f t="shared" si="6"/>
        <v>1.1992624151289988E-2</v>
      </c>
      <c r="AA44" s="15">
        <f t="shared" si="7"/>
        <v>1.9115055013239957E-2</v>
      </c>
      <c r="AB44" s="15">
        <f t="shared" si="8"/>
        <v>2.5652011538833303E-2</v>
      </c>
      <c r="AD44" s="21"/>
    </row>
    <row r="45" spans="1:30" ht="24" customHeight="1" thickBot="1" x14ac:dyDescent="0.25">
      <c r="A45" s="73">
        <v>20</v>
      </c>
      <c r="B45" s="74" t="s">
        <v>3633</v>
      </c>
      <c r="C45" s="75" t="s">
        <v>3634</v>
      </c>
      <c r="D45" s="75" t="s">
        <v>38</v>
      </c>
      <c r="E45" s="76">
        <v>0</v>
      </c>
      <c r="F45" s="76">
        <v>40</v>
      </c>
      <c r="G45" s="77">
        <v>35.31</v>
      </c>
      <c r="H45" s="77">
        <v>21.42</v>
      </c>
      <c r="I45" s="77">
        <v>856.8</v>
      </c>
      <c r="J45" s="77">
        <v>0</v>
      </c>
      <c r="K45" s="77">
        <v>141.09200000000001</v>
      </c>
      <c r="L45" s="77">
        <v>359.72</v>
      </c>
      <c r="M45" s="77">
        <v>0</v>
      </c>
      <c r="N45" s="77">
        <v>47.689095999999999</v>
      </c>
      <c r="O45" s="77">
        <v>202.94540552000001</v>
      </c>
      <c r="P45" s="78">
        <v>105.20251021279999</v>
      </c>
      <c r="R45" s="77">
        <v>24.09</v>
      </c>
      <c r="S45" s="77">
        <v>0</v>
      </c>
      <c r="T45" s="15"/>
      <c r="U45" s="15"/>
      <c r="V45" s="16"/>
      <c r="W45" s="16"/>
      <c r="X45" s="16"/>
      <c r="Y45" s="15"/>
      <c r="Z45" s="15"/>
      <c r="AA45" s="15"/>
      <c r="AB45" s="15"/>
      <c r="AD45" s="21"/>
    </row>
    <row r="46" spans="1:30" ht="28.5" customHeight="1" thickBot="1" x14ac:dyDescent="0.35">
      <c r="A46" s="58"/>
      <c r="B46" s="59" t="s">
        <v>19</v>
      </c>
      <c r="C46" s="60" t="s">
        <v>169</v>
      </c>
      <c r="D46" s="60"/>
      <c r="E46" s="61"/>
      <c r="F46" s="61"/>
      <c r="G46" s="62"/>
      <c r="H46" s="62"/>
      <c r="I46" s="62">
        <v>783.73</v>
      </c>
      <c r="J46" s="62">
        <v>523.67039999999997</v>
      </c>
      <c r="K46" s="62">
        <v>98.141459999999995</v>
      </c>
      <c r="L46" s="62">
        <v>0</v>
      </c>
      <c r="M46" s="62">
        <v>0</v>
      </c>
      <c r="N46" s="62">
        <v>33.171813479999997</v>
      </c>
      <c r="O46" s="62">
        <v>82.819445883599997</v>
      </c>
      <c r="P46" s="62">
        <v>31.936340710903998</v>
      </c>
      <c r="R46" s="62"/>
      <c r="S46" s="62">
        <v>601.91999999999996</v>
      </c>
      <c r="T46" s="15"/>
      <c r="U46" s="15"/>
      <c r="V46" s="16"/>
      <c r="W46" s="16"/>
      <c r="X46" s="16"/>
      <c r="Y46" s="15"/>
      <c r="Z46" s="15"/>
      <c r="AA46" s="15"/>
      <c r="AB46" s="15"/>
      <c r="AD46" s="21"/>
    </row>
    <row r="47" spans="1:30" ht="24" customHeight="1" thickBot="1" x14ac:dyDescent="0.25">
      <c r="A47" s="8">
        <v>21</v>
      </c>
      <c r="B47" s="9" t="s">
        <v>170</v>
      </c>
      <c r="C47" s="10" t="s">
        <v>171</v>
      </c>
      <c r="D47" s="10" t="s">
        <v>92</v>
      </c>
      <c r="E47" s="11">
        <v>0</v>
      </c>
      <c r="F47" s="11">
        <v>0.76</v>
      </c>
      <c r="G47" s="12">
        <v>436.11</v>
      </c>
      <c r="H47" s="12">
        <v>1031.22</v>
      </c>
      <c r="I47" s="12">
        <v>783.73</v>
      </c>
      <c r="J47" s="12">
        <v>523.67039999999997</v>
      </c>
      <c r="K47" s="12">
        <v>98.141459999999995</v>
      </c>
      <c r="L47" s="12">
        <v>0</v>
      </c>
      <c r="M47" s="12">
        <v>0</v>
      </c>
      <c r="N47" s="12">
        <v>33.171813479999997</v>
      </c>
      <c r="O47" s="12">
        <v>82.819445883599997</v>
      </c>
      <c r="P47" s="13">
        <v>31.936340710903998</v>
      </c>
      <c r="R47" s="12">
        <v>1216.46</v>
      </c>
      <c r="S47" s="12">
        <v>601.91999999999996</v>
      </c>
      <c r="T47" s="15"/>
      <c r="U47" s="15"/>
      <c r="V47" s="16"/>
      <c r="W47" s="16"/>
      <c r="X47" s="16"/>
      <c r="Y47" s="15"/>
      <c r="Z47" s="15"/>
      <c r="AA47" s="15"/>
      <c r="AB47" s="15"/>
      <c r="AD47" s="21"/>
    </row>
    <row r="48" spans="1:30" ht="13.5" customHeight="1" x14ac:dyDescent="0.2">
      <c r="A48" s="63"/>
      <c r="B48" s="64" t="s">
        <v>172</v>
      </c>
      <c r="C48" s="65" t="s">
        <v>173</v>
      </c>
      <c r="D48" s="65" t="s">
        <v>139</v>
      </c>
      <c r="E48" s="66">
        <v>1.98</v>
      </c>
      <c r="F48" s="66">
        <v>1.5047999999999999</v>
      </c>
      <c r="G48" s="1">
        <v>348</v>
      </c>
      <c r="H48" s="1">
        <v>348</v>
      </c>
      <c r="I48" s="1">
        <v>523.67039999999997</v>
      </c>
      <c r="J48" s="1">
        <v>523.67039999999997</v>
      </c>
      <c r="K48" s="1"/>
      <c r="L48" s="1"/>
      <c r="M48" s="1"/>
      <c r="N48" s="1"/>
      <c r="O48" s="1"/>
      <c r="P48" s="1"/>
      <c r="R48" s="1">
        <v>400</v>
      </c>
      <c r="S48" s="1">
        <v>601.91999999999996</v>
      </c>
      <c r="T48" s="15">
        <f t="shared" si="0"/>
        <v>1.1494252873563218</v>
      </c>
      <c r="U48" s="15">
        <f t="shared" si="1"/>
        <v>1.1237732758174885</v>
      </c>
      <c r="V48" s="16">
        <f t="shared" si="2"/>
        <v>391.07309998448602</v>
      </c>
      <c r="W48" s="16">
        <f t="shared" si="3"/>
        <v>43.073099984486021</v>
      </c>
      <c r="X48" s="16">
        <f t="shared" si="4"/>
        <v>64.816400856654553</v>
      </c>
      <c r="Y48" s="15">
        <f>104.584835545197%-100%</f>
        <v>4.5848355451969969E-2</v>
      </c>
      <c r="Z48" s="15">
        <f>101.199262415129%-100%</f>
        <v>1.1992624151289988E-2</v>
      </c>
      <c r="AA48" s="15">
        <f>101.911505501324%-100%</f>
        <v>1.9115055013239957E-2</v>
      </c>
      <c r="AB48" s="15">
        <f>AVERAGE(Y48:AA48)</f>
        <v>2.5652011538833303E-2</v>
      </c>
      <c r="AD48" s="21"/>
    </row>
    <row r="49" spans="1:30" ht="28.5" customHeight="1" thickBot="1" x14ac:dyDescent="0.35">
      <c r="A49" s="58"/>
      <c r="B49" s="59" t="s">
        <v>661</v>
      </c>
      <c r="C49" s="60" t="s">
        <v>662</v>
      </c>
      <c r="D49" s="60"/>
      <c r="E49" s="61"/>
      <c r="F49" s="61"/>
      <c r="G49" s="62"/>
      <c r="H49" s="62"/>
      <c r="I49" s="62">
        <v>2760.71</v>
      </c>
      <c r="J49" s="62">
        <v>0</v>
      </c>
      <c r="K49" s="62">
        <v>442.71099520000001</v>
      </c>
      <c r="L49" s="62">
        <v>950.13126776000001</v>
      </c>
      <c r="M49" s="62">
        <v>0</v>
      </c>
      <c r="N49" s="62">
        <v>149.6363163776</v>
      </c>
      <c r="O49" s="62">
        <v>879.21279022243198</v>
      </c>
      <c r="P49" s="62">
        <v>339.03679173840402</v>
      </c>
      <c r="R49" s="62"/>
      <c r="S49" s="62">
        <v>0</v>
      </c>
      <c r="T49" s="15"/>
      <c r="U49" s="15"/>
      <c r="V49" s="16"/>
      <c r="W49" s="16"/>
      <c r="X49" s="16"/>
      <c r="Y49" s="15"/>
      <c r="Z49" s="15"/>
      <c r="AA49" s="15"/>
      <c r="AB49" s="15"/>
      <c r="AD49" s="21"/>
    </row>
    <row r="50" spans="1:30" ht="24" customHeight="1" thickBot="1" x14ac:dyDescent="0.25">
      <c r="A50" s="8">
        <v>22</v>
      </c>
      <c r="B50" s="9" t="s">
        <v>3667</v>
      </c>
      <c r="C50" s="10" t="s">
        <v>3668</v>
      </c>
      <c r="D50" s="10" t="s">
        <v>139</v>
      </c>
      <c r="E50" s="11">
        <v>0</v>
      </c>
      <c r="F50" s="11">
        <v>9.173</v>
      </c>
      <c r="G50" s="12">
        <v>429.67</v>
      </c>
      <c r="H50" s="12">
        <v>300.95999999999998</v>
      </c>
      <c r="I50" s="12">
        <v>2760.71</v>
      </c>
      <c r="J50" s="12">
        <v>0</v>
      </c>
      <c r="K50" s="12">
        <v>442.71099520000001</v>
      </c>
      <c r="L50" s="12">
        <v>950.13126776000001</v>
      </c>
      <c r="M50" s="12">
        <v>0</v>
      </c>
      <c r="N50" s="12">
        <v>149.6363163776</v>
      </c>
      <c r="O50" s="12">
        <v>879.21279022243198</v>
      </c>
      <c r="P50" s="13">
        <v>339.03679173840402</v>
      </c>
      <c r="R50" s="12">
        <v>355.19</v>
      </c>
      <c r="S50" s="12">
        <v>0</v>
      </c>
      <c r="T50" s="15"/>
      <c r="U50" s="15"/>
      <c r="V50" s="16"/>
      <c r="W50" s="16"/>
      <c r="X50" s="16"/>
      <c r="Y50" s="15"/>
      <c r="Z50" s="15"/>
      <c r="AA50" s="15"/>
      <c r="AB50" s="15"/>
      <c r="AD50" s="21"/>
    </row>
    <row r="51" spans="1:30" ht="30.75" customHeight="1" thickBot="1" x14ac:dyDescent="0.35">
      <c r="A51" s="53"/>
      <c r="B51" s="54" t="s">
        <v>2020</v>
      </c>
      <c r="C51" s="55" t="s">
        <v>2021</v>
      </c>
      <c r="D51" s="55"/>
      <c r="E51" s="56"/>
      <c r="F51" s="56"/>
      <c r="G51" s="57"/>
      <c r="H51" s="57"/>
      <c r="I51" s="57">
        <v>3743.63</v>
      </c>
      <c r="J51" s="57">
        <v>0</v>
      </c>
      <c r="K51" s="57">
        <v>1514.6</v>
      </c>
      <c r="L51" s="57">
        <v>0</v>
      </c>
      <c r="M51" s="57">
        <v>0</v>
      </c>
      <c r="N51" s="57">
        <v>511.9348</v>
      </c>
      <c r="O51" s="57">
        <v>1257.3855000000001</v>
      </c>
      <c r="P51" s="57">
        <v>459.74884200000002</v>
      </c>
      <c r="R51" s="57"/>
      <c r="S51" s="57">
        <v>0</v>
      </c>
      <c r="T51" s="15"/>
      <c r="U51" s="15"/>
      <c r="V51" s="16"/>
      <c r="W51" s="16"/>
      <c r="X51" s="16"/>
      <c r="Y51" s="15"/>
      <c r="Z51" s="15"/>
      <c r="AA51" s="15"/>
      <c r="AB51" s="15"/>
      <c r="AD51" s="21"/>
    </row>
    <row r="52" spans="1:30" ht="13.5" customHeight="1" x14ac:dyDescent="0.2">
      <c r="A52" s="67">
        <v>23</v>
      </c>
      <c r="B52" s="68" t="s">
        <v>2066</v>
      </c>
      <c r="C52" s="69" t="s">
        <v>2067</v>
      </c>
      <c r="D52" s="69" t="s">
        <v>2024</v>
      </c>
      <c r="E52" s="70">
        <v>0</v>
      </c>
      <c r="F52" s="70">
        <v>5</v>
      </c>
      <c r="G52" s="71">
        <v>494.53</v>
      </c>
      <c r="H52" s="71">
        <v>322.81</v>
      </c>
      <c r="I52" s="71">
        <v>1614.05</v>
      </c>
      <c r="J52" s="71">
        <v>0</v>
      </c>
      <c r="K52" s="71">
        <v>674</v>
      </c>
      <c r="L52" s="71">
        <v>0</v>
      </c>
      <c r="M52" s="71">
        <v>0</v>
      </c>
      <c r="N52" s="71">
        <v>227.81200000000001</v>
      </c>
      <c r="O52" s="71">
        <v>514.03283999999996</v>
      </c>
      <c r="P52" s="72">
        <v>198.21827759999999</v>
      </c>
      <c r="R52" s="71">
        <v>383.47</v>
      </c>
      <c r="S52" s="71">
        <v>0</v>
      </c>
      <c r="T52" s="15"/>
      <c r="U52" s="15"/>
      <c r="V52" s="16"/>
      <c r="W52" s="16"/>
      <c r="X52" s="16"/>
      <c r="Y52" s="15"/>
      <c r="Z52" s="15"/>
      <c r="AA52" s="15"/>
      <c r="AB52" s="15"/>
      <c r="AD52" s="21"/>
    </row>
    <row r="53" spans="1:30" ht="13.5" customHeight="1" x14ac:dyDescent="0.2">
      <c r="A53" s="87">
        <v>24</v>
      </c>
      <c r="B53" s="88" t="s">
        <v>2068</v>
      </c>
      <c r="C53" s="89" t="s">
        <v>2069</v>
      </c>
      <c r="D53" s="89" t="s">
        <v>2024</v>
      </c>
      <c r="E53" s="90">
        <v>0</v>
      </c>
      <c r="F53" s="90">
        <v>3</v>
      </c>
      <c r="G53" s="91">
        <v>494.53</v>
      </c>
      <c r="H53" s="91">
        <v>295.95</v>
      </c>
      <c r="I53" s="91">
        <v>887.85</v>
      </c>
      <c r="J53" s="91">
        <v>0</v>
      </c>
      <c r="K53" s="91">
        <v>393.3</v>
      </c>
      <c r="L53" s="91">
        <v>0</v>
      </c>
      <c r="M53" s="91">
        <v>0</v>
      </c>
      <c r="N53" s="91">
        <v>132.93539999999999</v>
      </c>
      <c r="O53" s="91">
        <v>252.59299200000001</v>
      </c>
      <c r="P53" s="92">
        <v>109.03597488</v>
      </c>
      <c r="R53" s="91">
        <v>333.42</v>
      </c>
      <c r="S53" s="91">
        <v>0</v>
      </c>
      <c r="T53" s="15"/>
      <c r="U53" s="15"/>
      <c r="V53" s="16"/>
      <c r="W53" s="16"/>
      <c r="X53" s="16"/>
      <c r="Y53" s="15"/>
      <c r="Z53" s="15"/>
      <c r="AA53" s="15"/>
      <c r="AB53" s="15"/>
      <c r="AD53" s="21"/>
    </row>
    <row r="54" spans="1:30" ht="13.5" customHeight="1" thickBot="1" x14ac:dyDescent="0.25">
      <c r="A54" s="73">
        <v>25</v>
      </c>
      <c r="B54" s="74" t="s">
        <v>2072</v>
      </c>
      <c r="C54" s="75" t="s">
        <v>2073</v>
      </c>
      <c r="D54" s="75" t="s">
        <v>2024</v>
      </c>
      <c r="E54" s="76">
        <v>0</v>
      </c>
      <c r="F54" s="76">
        <v>3</v>
      </c>
      <c r="G54" s="77">
        <v>494.53</v>
      </c>
      <c r="H54" s="77">
        <v>413.91</v>
      </c>
      <c r="I54" s="77">
        <v>1241.73</v>
      </c>
      <c r="J54" s="77">
        <v>0</v>
      </c>
      <c r="K54" s="77">
        <v>447.3</v>
      </c>
      <c r="L54" s="77">
        <v>0</v>
      </c>
      <c r="M54" s="77">
        <v>0</v>
      </c>
      <c r="N54" s="77">
        <v>151.1874</v>
      </c>
      <c r="O54" s="77">
        <v>490.75966799999998</v>
      </c>
      <c r="P54" s="78">
        <v>152.49458952000001</v>
      </c>
      <c r="R54" s="77">
        <v>466.37</v>
      </c>
      <c r="S54" s="77">
        <v>0</v>
      </c>
      <c r="T54" s="15"/>
      <c r="U54" s="15"/>
      <c r="V54" s="16"/>
      <c r="W54" s="16"/>
      <c r="X54" s="16"/>
      <c r="Y54" s="15"/>
      <c r="Z54" s="15"/>
      <c r="AA54" s="15"/>
      <c r="AB54" s="15"/>
      <c r="AD54" s="21"/>
    </row>
  </sheetData>
  <mergeCells count="8">
    <mergeCell ref="Y8:AB8"/>
    <mergeCell ref="A1:P1"/>
    <mergeCell ref="J3:K3"/>
    <mergeCell ref="J4:K4"/>
    <mergeCell ref="J5:K5"/>
    <mergeCell ref="J6:K6"/>
    <mergeCell ref="J7:K7"/>
    <mergeCell ref="H8:R8"/>
  </mergeCells>
  <conditionalFormatting sqref="W1:X8 W10:X12 W34:X1048576 W14:X32 W13">
    <cfRule type="cellIs" dxfId="59" priority="6" operator="lessThan">
      <formula>0</formula>
    </cfRule>
  </conditionalFormatting>
  <conditionalFormatting sqref="W33:X33">
    <cfRule type="cellIs" dxfId="58" priority="5" operator="lessThan">
      <formula>0</formula>
    </cfRule>
  </conditionalFormatting>
  <conditionalFormatting sqref="X13">
    <cfRule type="cellIs" dxfId="57" priority="1" operator="lessThan">
      <formula>0</formula>
    </cfRule>
  </conditionalFormatting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76"/>
  <sheetViews>
    <sheetView zoomScale="115" zoomScaleNormal="115" workbookViewId="0">
      <pane xSplit="19" ySplit="13" topLeftCell="T14" activePane="bottomRight" state="frozen"/>
      <selection pane="topRight" activeCell="T1" sqref="T1"/>
      <selection pane="bottomLeft" activeCell="A14" sqref="A14"/>
      <selection pane="bottomRight" activeCell="T14" sqref="T14"/>
    </sheetView>
  </sheetViews>
  <sheetFormatPr defaultColWidth="9" defaultRowHeight="14.5" x14ac:dyDescent="0.35"/>
  <cols>
    <col min="1" max="1" width="3.7265625" style="119" customWidth="1"/>
    <col min="2" max="2" width="13.26953125" style="7" customWidth="1"/>
    <col min="3" max="3" width="45.1796875" style="120" customWidth="1"/>
    <col min="4" max="4" width="3.81640625" style="120" customWidth="1"/>
    <col min="5" max="5" width="7.1796875" style="121" hidden="1" customWidth="1"/>
    <col min="6" max="6" width="9.26953125" style="121" customWidth="1"/>
    <col min="7" max="7" width="9.54296875" style="79" customWidth="1"/>
    <col min="8" max="8" width="10.54296875" style="79" customWidth="1"/>
    <col min="9" max="9" width="15.453125" style="79" hidden="1" customWidth="1"/>
    <col min="10" max="10" width="15.54296875" style="79" hidden="1" customWidth="1"/>
    <col min="11" max="11" width="14.54296875" style="79" hidden="1" customWidth="1"/>
    <col min="12" max="13" width="14" style="79" hidden="1" customWidth="1"/>
    <col min="14" max="14" width="14.54296875" style="79" hidden="1" customWidth="1"/>
    <col min="15" max="15" width="14.26953125" style="79" hidden="1" customWidth="1"/>
    <col min="16" max="16" width="16" style="79" hidden="1" customWidth="1"/>
    <col min="17" max="17" width="0" style="7" hidden="1" customWidth="1"/>
    <col min="18" max="18" width="9.54296875" style="79" customWidth="1"/>
    <col min="19" max="19" width="14.1796875" style="79" hidden="1" customWidth="1"/>
    <col min="20" max="22" width="9.81640625" style="7" customWidth="1"/>
    <col min="23" max="23" width="9.26953125" style="7" customWidth="1"/>
    <col min="24" max="24" width="12" style="7" customWidth="1"/>
    <col min="25" max="27" width="6.453125" style="7" bestFit="1" customWidth="1"/>
    <col min="28" max="28" width="8.1796875" style="7" customWidth="1"/>
    <col min="29" max="29" width="22.7265625" style="7" customWidth="1"/>
    <col min="30" max="257" width="9" style="7"/>
    <col min="258" max="258" width="3.7265625" style="7" customWidth="1"/>
    <col min="259" max="259" width="13.26953125" style="7" customWidth="1"/>
    <col min="260" max="260" width="45.1796875" style="7" customWidth="1"/>
    <col min="261" max="261" width="3.81640625" style="7" customWidth="1"/>
    <col min="262" max="262" width="7.1796875" style="7" customWidth="1"/>
    <col min="263" max="263" width="9.26953125" style="7" customWidth="1"/>
    <col min="264" max="264" width="10.54296875" style="7" customWidth="1"/>
    <col min="265" max="265" width="15.453125" style="7" customWidth="1"/>
    <col min="266" max="266" width="15.54296875" style="7" customWidth="1"/>
    <col min="267" max="267" width="14.54296875" style="7" customWidth="1"/>
    <col min="268" max="269" width="14" style="7" customWidth="1"/>
    <col min="270" max="270" width="14.54296875" style="7" customWidth="1"/>
    <col min="271" max="271" width="14.26953125" style="7" customWidth="1"/>
    <col min="272" max="272" width="16" style="7" customWidth="1"/>
    <col min="273" max="513" width="9" style="7"/>
    <col min="514" max="514" width="3.7265625" style="7" customWidth="1"/>
    <col min="515" max="515" width="13.26953125" style="7" customWidth="1"/>
    <col min="516" max="516" width="45.1796875" style="7" customWidth="1"/>
    <col min="517" max="517" width="3.81640625" style="7" customWidth="1"/>
    <col min="518" max="518" width="7.1796875" style="7" customWidth="1"/>
    <col min="519" max="519" width="9.26953125" style="7" customWidth="1"/>
    <col min="520" max="520" width="10.54296875" style="7" customWidth="1"/>
    <col min="521" max="521" width="15.453125" style="7" customWidth="1"/>
    <col min="522" max="522" width="15.54296875" style="7" customWidth="1"/>
    <col min="523" max="523" width="14.54296875" style="7" customWidth="1"/>
    <col min="524" max="525" width="14" style="7" customWidth="1"/>
    <col min="526" max="526" width="14.54296875" style="7" customWidth="1"/>
    <col min="527" max="527" width="14.26953125" style="7" customWidth="1"/>
    <col min="528" max="528" width="16" style="7" customWidth="1"/>
    <col min="529" max="769" width="9" style="7"/>
    <col min="770" max="770" width="3.7265625" style="7" customWidth="1"/>
    <col min="771" max="771" width="13.26953125" style="7" customWidth="1"/>
    <col min="772" max="772" width="45.1796875" style="7" customWidth="1"/>
    <col min="773" max="773" width="3.81640625" style="7" customWidth="1"/>
    <col min="774" max="774" width="7.1796875" style="7" customWidth="1"/>
    <col min="775" max="775" width="9.26953125" style="7" customWidth="1"/>
    <col min="776" max="776" width="10.54296875" style="7" customWidth="1"/>
    <col min="777" max="777" width="15.453125" style="7" customWidth="1"/>
    <col min="778" max="778" width="15.54296875" style="7" customWidth="1"/>
    <col min="779" max="779" width="14.54296875" style="7" customWidth="1"/>
    <col min="780" max="781" width="14" style="7" customWidth="1"/>
    <col min="782" max="782" width="14.54296875" style="7" customWidth="1"/>
    <col min="783" max="783" width="14.26953125" style="7" customWidth="1"/>
    <col min="784" max="784" width="16" style="7" customWidth="1"/>
    <col min="785" max="1025" width="9" style="7"/>
    <col min="1026" max="1026" width="3.7265625" style="7" customWidth="1"/>
    <col min="1027" max="1027" width="13.26953125" style="7" customWidth="1"/>
    <col min="1028" max="1028" width="45.1796875" style="7" customWidth="1"/>
    <col min="1029" max="1029" width="3.81640625" style="7" customWidth="1"/>
    <col min="1030" max="1030" width="7.1796875" style="7" customWidth="1"/>
    <col min="1031" max="1031" width="9.26953125" style="7" customWidth="1"/>
    <col min="1032" max="1032" width="10.54296875" style="7" customWidth="1"/>
    <col min="1033" max="1033" width="15.453125" style="7" customWidth="1"/>
    <col min="1034" max="1034" width="15.54296875" style="7" customWidth="1"/>
    <col min="1035" max="1035" width="14.54296875" style="7" customWidth="1"/>
    <col min="1036" max="1037" width="14" style="7" customWidth="1"/>
    <col min="1038" max="1038" width="14.54296875" style="7" customWidth="1"/>
    <col min="1039" max="1039" width="14.26953125" style="7" customWidth="1"/>
    <col min="1040" max="1040" width="16" style="7" customWidth="1"/>
    <col min="1041" max="1281" width="9" style="7"/>
    <col min="1282" max="1282" width="3.7265625" style="7" customWidth="1"/>
    <col min="1283" max="1283" width="13.26953125" style="7" customWidth="1"/>
    <col min="1284" max="1284" width="45.1796875" style="7" customWidth="1"/>
    <col min="1285" max="1285" width="3.81640625" style="7" customWidth="1"/>
    <col min="1286" max="1286" width="7.1796875" style="7" customWidth="1"/>
    <col min="1287" max="1287" width="9.26953125" style="7" customWidth="1"/>
    <col min="1288" max="1288" width="10.54296875" style="7" customWidth="1"/>
    <col min="1289" max="1289" width="15.453125" style="7" customWidth="1"/>
    <col min="1290" max="1290" width="15.54296875" style="7" customWidth="1"/>
    <col min="1291" max="1291" width="14.54296875" style="7" customWidth="1"/>
    <col min="1292" max="1293" width="14" style="7" customWidth="1"/>
    <col min="1294" max="1294" width="14.54296875" style="7" customWidth="1"/>
    <col min="1295" max="1295" width="14.26953125" style="7" customWidth="1"/>
    <col min="1296" max="1296" width="16" style="7" customWidth="1"/>
    <col min="1297" max="1537" width="9" style="7"/>
    <col min="1538" max="1538" width="3.7265625" style="7" customWidth="1"/>
    <col min="1539" max="1539" width="13.26953125" style="7" customWidth="1"/>
    <col min="1540" max="1540" width="45.1796875" style="7" customWidth="1"/>
    <col min="1541" max="1541" width="3.81640625" style="7" customWidth="1"/>
    <col min="1542" max="1542" width="7.1796875" style="7" customWidth="1"/>
    <col min="1543" max="1543" width="9.26953125" style="7" customWidth="1"/>
    <col min="1544" max="1544" width="10.54296875" style="7" customWidth="1"/>
    <col min="1545" max="1545" width="15.453125" style="7" customWidth="1"/>
    <col min="1546" max="1546" width="15.54296875" style="7" customWidth="1"/>
    <col min="1547" max="1547" width="14.54296875" style="7" customWidth="1"/>
    <col min="1548" max="1549" width="14" style="7" customWidth="1"/>
    <col min="1550" max="1550" width="14.54296875" style="7" customWidth="1"/>
    <col min="1551" max="1551" width="14.26953125" style="7" customWidth="1"/>
    <col min="1552" max="1552" width="16" style="7" customWidth="1"/>
    <col min="1553" max="1793" width="9" style="7"/>
    <col min="1794" max="1794" width="3.7265625" style="7" customWidth="1"/>
    <col min="1795" max="1795" width="13.26953125" style="7" customWidth="1"/>
    <col min="1796" max="1796" width="45.1796875" style="7" customWidth="1"/>
    <col min="1797" max="1797" width="3.81640625" style="7" customWidth="1"/>
    <col min="1798" max="1798" width="7.1796875" style="7" customWidth="1"/>
    <col min="1799" max="1799" width="9.26953125" style="7" customWidth="1"/>
    <col min="1800" max="1800" width="10.54296875" style="7" customWidth="1"/>
    <col min="1801" max="1801" width="15.453125" style="7" customWidth="1"/>
    <col min="1802" max="1802" width="15.54296875" style="7" customWidth="1"/>
    <col min="1803" max="1803" width="14.54296875" style="7" customWidth="1"/>
    <col min="1804" max="1805" width="14" style="7" customWidth="1"/>
    <col min="1806" max="1806" width="14.54296875" style="7" customWidth="1"/>
    <col min="1807" max="1807" width="14.26953125" style="7" customWidth="1"/>
    <col min="1808" max="1808" width="16" style="7" customWidth="1"/>
    <col min="1809" max="2049" width="9" style="7"/>
    <col min="2050" max="2050" width="3.7265625" style="7" customWidth="1"/>
    <col min="2051" max="2051" width="13.26953125" style="7" customWidth="1"/>
    <col min="2052" max="2052" width="45.1796875" style="7" customWidth="1"/>
    <col min="2053" max="2053" width="3.81640625" style="7" customWidth="1"/>
    <col min="2054" max="2054" width="7.1796875" style="7" customWidth="1"/>
    <col min="2055" max="2055" width="9.26953125" style="7" customWidth="1"/>
    <col min="2056" max="2056" width="10.54296875" style="7" customWidth="1"/>
    <col min="2057" max="2057" width="15.453125" style="7" customWidth="1"/>
    <col min="2058" max="2058" width="15.54296875" style="7" customWidth="1"/>
    <col min="2059" max="2059" width="14.54296875" style="7" customWidth="1"/>
    <col min="2060" max="2061" width="14" style="7" customWidth="1"/>
    <col min="2062" max="2062" width="14.54296875" style="7" customWidth="1"/>
    <col min="2063" max="2063" width="14.26953125" style="7" customWidth="1"/>
    <col min="2064" max="2064" width="16" style="7" customWidth="1"/>
    <col min="2065" max="2305" width="9" style="7"/>
    <col min="2306" max="2306" width="3.7265625" style="7" customWidth="1"/>
    <col min="2307" max="2307" width="13.26953125" style="7" customWidth="1"/>
    <col min="2308" max="2308" width="45.1796875" style="7" customWidth="1"/>
    <col min="2309" max="2309" width="3.81640625" style="7" customWidth="1"/>
    <col min="2310" max="2310" width="7.1796875" style="7" customWidth="1"/>
    <col min="2311" max="2311" width="9.26953125" style="7" customWidth="1"/>
    <col min="2312" max="2312" width="10.54296875" style="7" customWidth="1"/>
    <col min="2313" max="2313" width="15.453125" style="7" customWidth="1"/>
    <col min="2314" max="2314" width="15.54296875" style="7" customWidth="1"/>
    <col min="2315" max="2315" width="14.54296875" style="7" customWidth="1"/>
    <col min="2316" max="2317" width="14" style="7" customWidth="1"/>
    <col min="2318" max="2318" width="14.54296875" style="7" customWidth="1"/>
    <col min="2319" max="2319" width="14.26953125" style="7" customWidth="1"/>
    <col min="2320" max="2320" width="16" style="7" customWidth="1"/>
    <col min="2321" max="2561" width="9" style="7"/>
    <col min="2562" max="2562" width="3.7265625" style="7" customWidth="1"/>
    <col min="2563" max="2563" width="13.26953125" style="7" customWidth="1"/>
    <col min="2564" max="2564" width="45.1796875" style="7" customWidth="1"/>
    <col min="2565" max="2565" width="3.81640625" style="7" customWidth="1"/>
    <col min="2566" max="2566" width="7.1796875" style="7" customWidth="1"/>
    <col min="2567" max="2567" width="9.26953125" style="7" customWidth="1"/>
    <col min="2568" max="2568" width="10.54296875" style="7" customWidth="1"/>
    <col min="2569" max="2569" width="15.453125" style="7" customWidth="1"/>
    <col min="2570" max="2570" width="15.54296875" style="7" customWidth="1"/>
    <col min="2571" max="2571" width="14.54296875" style="7" customWidth="1"/>
    <col min="2572" max="2573" width="14" style="7" customWidth="1"/>
    <col min="2574" max="2574" width="14.54296875" style="7" customWidth="1"/>
    <col min="2575" max="2575" width="14.26953125" style="7" customWidth="1"/>
    <col min="2576" max="2576" width="16" style="7" customWidth="1"/>
    <col min="2577" max="2817" width="9" style="7"/>
    <col min="2818" max="2818" width="3.7265625" style="7" customWidth="1"/>
    <col min="2819" max="2819" width="13.26953125" style="7" customWidth="1"/>
    <col min="2820" max="2820" width="45.1796875" style="7" customWidth="1"/>
    <col min="2821" max="2821" width="3.81640625" style="7" customWidth="1"/>
    <col min="2822" max="2822" width="7.1796875" style="7" customWidth="1"/>
    <col min="2823" max="2823" width="9.26953125" style="7" customWidth="1"/>
    <col min="2824" max="2824" width="10.54296875" style="7" customWidth="1"/>
    <col min="2825" max="2825" width="15.453125" style="7" customWidth="1"/>
    <col min="2826" max="2826" width="15.54296875" style="7" customWidth="1"/>
    <col min="2827" max="2827" width="14.54296875" style="7" customWidth="1"/>
    <col min="2828" max="2829" width="14" style="7" customWidth="1"/>
    <col min="2830" max="2830" width="14.54296875" style="7" customWidth="1"/>
    <col min="2831" max="2831" width="14.26953125" style="7" customWidth="1"/>
    <col min="2832" max="2832" width="16" style="7" customWidth="1"/>
    <col min="2833" max="3073" width="9" style="7"/>
    <col min="3074" max="3074" width="3.7265625" style="7" customWidth="1"/>
    <col min="3075" max="3075" width="13.26953125" style="7" customWidth="1"/>
    <col min="3076" max="3076" width="45.1796875" style="7" customWidth="1"/>
    <col min="3077" max="3077" width="3.81640625" style="7" customWidth="1"/>
    <col min="3078" max="3078" width="7.1796875" style="7" customWidth="1"/>
    <col min="3079" max="3079" width="9.26953125" style="7" customWidth="1"/>
    <col min="3080" max="3080" width="10.54296875" style="7" customWidth="1"/>
    <col min="3081" max="3081" width="15.453125" style="7" customWidth="1"/>
    <col min="3082" max="3082" width="15.54296875" style="7" customWidth="1"/>
    <col min="3083" max="3083" width="14.54296875" style="7" customWidth="1"/>
    <col min="3084" max="3085" width="14" style="7" customWidth="1"/>
    <col min="3086" max="3086" width="14.54296875" style="7" customWidth="1"/>
    <col min="3087" max="3087" width="14.26953125" style="7" customWidth="1"/>
    <col min="3088" max="3088" width="16" style="7" customWidth="1"/>
    <col min="3089" max="3329" width="9" style="7"/>
    <col min="3330" max="3330" width="3.7265625" style="7" customWidth="1"/>
    <col min="3331" max="3331" width="13.26953125" style="7" customWidth="1"/>
    <col min="3332" max="3332" width="45.1796875" style="7" customWidth="1"/>
    <col min="3333" max="3333" width="3.81640625" style="7" customWidth="1"/>
    <col min="3334" max="3334" width="7.1796875" style="7" customWidth="1"/>
    <col min="3335" max="3335" width="9.26953125" style="7" customWidth="1"/>
    <col min="3336" max="3336" width="10.54296875" style="7" customWidth="1"/>
    <col min="3337" max="3337" width="15.453125" style="7" customWidth="1"/>
    <col min="3338" max="3338" width="15.54296875" style="7" customWidth="1"/>
    <col min="3339" max="3339" width="14.54296875" style="7" customWidth="1"/>
    <col min="3340" max="3341" width="14" style="7" customWidth="1"/>
    <col min="3342" max="3342" width="14.54296875" style="7" customWidth="1"/>
    <col min="3343" max="3343" width="14.26953125" style="7" customWidth="1"/>
    <col min="3344" max="3344" width="16" style="7" customWidth="1"/>
    <col min="3345" max="3585" width="9" style="7"/>
    <col min="3586" max="3586" width="3.7265625" style="7" customWidth="1"/>
    <col min="3587" max="3587" width="13.26953125" style="7" customWidth="1"/>
    <col min="3588" max="3588" width="45.1796875" style="7" customWidth="1"/>
    <col min="3589" max="3589" width="3.81640625" style="7" customWidth="1"/>
    <col min="3590" max="3590" width="7.1796875" style="7" customWidth="1"/>
    <col min="3591" max="3591" width="9.26953125" style="7" customWidth="1"/>
    <col min="3592" max="3592" width="10.54296875" style="7" customWidth="1"/>
    <col min="3593" max="3593" width="15.453125" style="7" customWidth="1"/>
    <col min="3594" max="3594" width="15.54296875" style="7" customWidth="1"/>
    <col min="3595" max="3595" width="14.54296875" style="7" customWidth="1"/>
    <col min="3596" max="3597" width="14" style="7" customWidth="1"/>
    <col min="3598" max="3598" width="14.54296875" style="7" customWidth="1"/>
    <col min="3599" max="3599" width="14.26953125" style="7" customWidth="1"/>
    <col min="3600" max="3600" width="16" style="7" customWidth="1"/>
    <col min="3601" max="3841" width="9" style="7"/>
    <col min="3842" max="3842" width="3.7265625" style="7" customWidth="1"/>
    <col min="3843" max="3843" width="13.26953125" style="7" customWidth="1"/>
    <col min="3844" max="3844" width="45.1796875" style="7" customWidth="1"/>
    <col min="3845" max="3845" width="3.81640625" style="7" customWidth="1"/>
    <col min="3846" max="3846" width="7.1796875" style="7" customWidth="1"/>
    <col min="3847" max="3847" width="9.26953125" style="7" customWidth="1"/>
    <col min="3848" max="3848" width="10.54296875" style="7" customWidth="1"/>
    <col min="3849" max="3849" width="15.453125" style="7" customWidth="1"/>
    <col min="3850" max="3850" width="15.54296875" style="7" customWidth="1"/>
    <col min="3851" max="3851" width="14.54296875" style="7" customWidth="1"/>
    <col min="3852" max="3853" width="14" style="7" customWidth="1"/>
    <col min="3854" max="3854" width="14.54296875" style="7" customWidth="1"/>
    <col min="3855" max="3855" width="14.26953125" style="7" customWidth="1"/>
    <col min="3856" max="3856" width="16" style="7" customWidth="1"/>
    <col min="3857" max="4097" width="9" style="7"/>
    <col min="4098" max="4098" width="3.7265625" style="7" customWidth="1"/>
    <col min="4099" max="4099" width="13.26953125" style="7" customWidth="1"/>
    <col min="4100" max="4100" width="45.1796875" style="7" customWidth="1"/>
    <col min="4101" max="4101" width="3.81640625" style="7" customWidth="1"/>
    <col min="4102" max="4102" width="7.1796875" style="7" customWidth="1"/>
    <col min="4103" max="4103" width="9.26953125" style="7" customWidth="1"/>
    <col min="4104" max="4104" width="10.54296875" style="7" customWidth="1"/>
    <col min="4105" max="4105" width="15.453125" style="7" customWidth="1"/>
    <col min="4106" max="4106" width="15.54296875" style="7" customWidth="1"/>
    <col min="4107" max="4107" width="14.54296875" style="7" customWidth="1"/>
    <col min="4108" max="4109" width="14" style="7" customWidth="1"/>
    <col min="4110" max="4110" width="14.54296875" style="7" customWidth="1"/>
    <col min="4111" max="4111" width="14.26953125" style="7" customWidth="1"/>
    <col min="4112" max="4112" width="16" style="7" customWidth="1"/>
    <col min="4113" max="4353" width="9" style="7"/>
    <col min="4354" max="4354" width="3.7265625" style="7" customWidth="1"/>
    <col min="4355" max="4355" width="13.26953125" style="7" customWidth="1"/>
    <col min="4356" max="4356" width="45.1796875" style="7" customWidth="1"/>
    <col min="4357" max="4357" width="3.81640625" style="7" customWidth="1"/>
    <col min="4358" max="4358" width="7.1796875" style="7" customWidth="1"/>
    <col min="4359" max="4359" width="9.26953125" style="7" customWidth="1"/>
    <col min="4360" max="4360" width="10.54296875" style="7" customWidth="1"/>
    <col min="4361" max="4361" width="15.453125" style="7" customWidth="1"/>
    <col min="4362" max="4362" width="15.54296875" style="7" customWidth="1"/>
    <col min="4363" max="4363" width="14.54296875" style="7" customWidth="1"/>
    <col min="4364" max="4365" width="14" style="7" customWidth="1"/>
    <col min="4366" max="4366" width="14.54296875" style="7" customWidth="1"/>
    <col min="4367" max="4367" width="14.26953125" style="7" customWidth="1"/>
    <col min="4368" max="4368" width="16" style="7" customWidth="1"/>
    <col min="4369" max="4609" width="9" style="7"/>
    <col min="4610" max="4610" width="3.7265625" style="7" customWidth="1"/>
    <col min="4611" max="4611" width="13.26953125" style="7" customWidth="1"/>
    <col min="4612" max="4612" width="45.1796875" style="7" customWidth="1"/>
    <col min="4613" max="4613" width="3.81640625" style="7" customWidth="1"/>
    <col min="4614" max="4614" width="7.1796875" style="7" customWidth="1"/>
    <col min="4615" max="4615" width="9.26953125" style="7" customWidth="1"/>
    <col min="4616" max="4616" width="10.54296875" style="7" customWidth="1"/>
    <col min="4617" max="4617" width="15.453125" style="7" customWidth="1"/>
    <col min="4618" max="4618" width="15.54296875" style="7" customWidth="1"/>
    <col min="4619" max="4619" width="14.54296875" style="7" customWidth="1"/>
    <col min="4620" max="4621" width="14" style="7" customWidth="1"/>
    <col min="4622" max="4622" width="14.54296875" style="7" customWidth="1"/>
    <col min="4623" max="4623" width="14.26953125" style="7" customWidth="1"/>
    <col min="4624" max="4624" width="16" style="7" customWidth="1"/>
    <col min="4625" max="4865" width="9" style="7"/>
    <col min="4866" max="4866" width="3.7265625" style="7" customWidth="1"/>
    <col min="4867" max="4867" width="13.26953125" style="7" customWidth="1"/>
    <col min="4868" max="4868" width="45.1796875" style="7" customWidth="1"/>
    <col min="4869" max="4869" width="3.81640625" style="7" customWidth="1"/>
    <col min="4870" max="4870" width="7.1796875" style="7" customWidth="1"/>
    <col min="4871" max="4871" width="9.26953125" style="7" customWidth="1"/>
    <col min="4872" max="4872" width="10.54296875" style="7" customWidth="1"/>
    <col min="4873" max="4873" width="15.453125" style="7" customWidth="1"/>
    <col min="4874" max="4874" width="15.54296875" style="7" customWidth="1"/>
    <col min="4875" max="4875" width="14.54296875" style="7" customWidth="1"/>
    <col min="4876" max="4877" width="14" style="7" customWidth="1"/>
    <col min="4878" max="4878" width="14.54296875" style="7" customWidth="1"/>
    <col min="4879" max="4879" width="14.26953125" style="7" customWidth="1"/>
    <col min="4880" max="4880" width="16" style="7" customWidth="1"/>
    <col min="4881" max="5121" width="9" style="7"/>
    <col min="5122" max="5122" width="3.7265625" style="7" customWidth="1"/>
    <col min="5123" max="5123" width="13.26953125" style="7" customWidth="1"/>
    <col min="5124" max="5124" width="45.1796875" style="7" customWidth="1"/>
    <col min="5125" max="5125" width="3.81640625" style="7" customWidth="1"/>
    <col min="5126" max="5126" width="7.1796875" style="7" customWidth="1"/>
    <col min="5127" max="5127" width="9.26953125" style="7" customWidth="1"/>
    <col min="5128" max="5128" width="10.54296875" style="7" customWidth="1"/>
    <col min="5129" max="5129" width="15.453125" style="7" customWidth="1"/>
    <col min="5130" max="5130" width="15.54296875" style="7" customWidth="1"/>
    <col min="5131" max="5131" width="14.54296875" style="7" customWidth="1"/>
    <col min="5132" max="5133" width="14" style="7" customWidth="1"/>
    <col min="5134" max="5134" width="14.54296875" style="7" customWidth="1"/>
    <col min="5135" max="5135" width="14.26953125" style="7" customWidth="1"/>
    <col min="5136" max="5136" width="16" style="7" customWidth="1"/>
    <col min="5137" max="5377" width="9" style="7"/>
    <col min="5378" max="5378" width="3.7265625" style="7" customWidth="1"/>
    <col min="5379" max="5379" width="13.26953125" style="7" customWidth="1"/>
    <col min="5380" max="5380" width="45.1796875" style="7" customWidth="1"/>
    <col min="5381" max="5381" width="3.81640625" style="7" customWidth="1"/>
    <col min="5382" max="5382" width="7.1796875" style="7" customWidth="1"/>
    <col min="5383" max="5383" width="9.26953125" style="7" customWidth="1"/>
    <col min="5384" max="5384" width="10.54296875" style="7" customWidth="1"/>
    <col min="5385" max="5385" width="15.453125" style="7" customWidth="1"/>
    <col min="5386" max="5386" width="15.54296875" style="7" customWidth="1"/>
    <col min="5387" max="5387" width="14.54296875" style="7" customWidth="1"/>
    <col min="5388" max="5389" width="14" style="7" customWidth="1"/>
    <col min="5390" max="5390" width="14.54296875" style="7" customWidth="1"/>
    <col min="5391" max="5391" width="14.26953125" style="7" customWidth="1"/>
    <col min="5392" max="5392" width="16" style="7" customWidth="1"/>
    <col min="5393" max="5633" width="9" style="7"/>
    <col min="5634" max="5634" width="3.7265625" style="7" customWidth="1"/>
    <col min="5635" max="5635" width="13.26953125" style="7" customWidth="1"/>
    <col min="5636" max="5636" width="45.1796875" style="7" customWidth="1"/>
    <col min="5637" max="5637" width="3.81640625" style="7" customWidth="1"/>
    <col min="5638" max="5638" width="7.1796875" style="7" customWidth="1"/>
    <col min="5639" max="5639" width="9.26953125" style="7" customWidth="1"/>
    <col min="5640" max="5640" width="10.54296875" style="7" customWidth="1"/>
    <col min="5641" max="5641" width="15.453125" style="7" customWidth="1"/>
    <col min="5642" max="5642" width="15.54296875" style="7" customWidth="1"/>
    <col min="5643" max="5643" width="14.54296875" style="7" customWidth="1"/>
    <col min="5644" max="5645" width="14" style="7" customWidth="1"/>
    <col min="5646" max="5646" width="14.54296875" style="7" customWidth="1"/>
    <col min="5647" max="5647" width="14.26953125" style="7" customWidth="1"/>
    <col min="5648" max="5648" width="16" style="7" customWidth="1"/>
    <col min="5649" max="5889" width="9" style="7"/>
    <col min="5890" max="5890" width="3.7265625" style="7" customWidth="1"/>
    <col min="5891" max="5891" width="13.26953125" style="7" customWidth="1"/>
    <col min="5892" max="5892" width="45.1796875" style="7" customWidth="1"/>
    <col min="5893" max="5893" width="3.81640625" style="7" customWidth="1"/>
    <col min="5894" max="5894" width="7.1796875" style="7" customWidth="1"/>
    <col min="5895" max="5895" width="9.26953125" style="7" customWidth="1"/>
    <col min="5896" max="5896" width="10.54296875" style="7" customWidth="1"/>
    <col min="5897" max="5897" width="15.453125" style="7" customWidth="1"/>
    <col min="5898" max="5898" width="15.54296875" style="7" customWidth="1"/>
    <col min="5899" max="5899" width="14.54296875" style="7" customWidth="1"/>
    <col min="5900" max="5901" width="14" style="7" customWidth="1"/>
    <col min="5902" max="5902" width="14.54296875" style="7" customWidth="1"/>
    <col min="5903" max="5903" width="14.26953125" style="7" customWidth="1"/>
    <col min="5904" max="5904" width="16" style="7" customWidth="1"/>
    <col min="5905" max="6145" width="9" style="7"/>
    <col min="6146" max="6146" width="3.7265625" style="7" customWidth="1"/>
    <col min="6147" max="6147" width="13.26953125" style="7" customWidth="1"/>
    <col min="6148" max="6148" width="45.1796875" style="7" customWidth="1"/>
    <col min="6149" max="6149" width="3.81640625" style="7" customWidth="1"/>
    <col min="6150" max="6150" width="7.1796875" style="7" customWidth="1"/>
    <col min="6151" max="6151" width="9.26953125" style="7" customWidth="1"/>
    <col min="6152" max="6152" width="10.54296875" style="7" customWidth="1"/>
    <col min="6153" max="6153" width="15.453125" style="7" customWidth="1"/>
    <col min="6154" max="6154" width="15.54296875" style="7" customWidth="1"/>
    <col min="6155" max="6155" width="14.54296875" style="7" customWidth="1"/>
    <col min="6156" max="6157" width="14" style="7" customWidth="1"/>
    <col min="6158" max="6158" width="14.54296875" style="7" customWidth="1"/>
    <col min="6159" max="6159" width="14.26953125" style="7" customWidth="1"/>
    <col min="6160" max="6160" width="16" style="7" customWidth="1"/>
    <col min="6161" max="6401" width="9" style="7"/>
    <col min="6402" max="6402" width="3.7265625" style="7" customWidth="1"/>
    <col min="6403" max="6403" width="13.26953125" style="7" customWidth="1"/>
    <col min="6404" max="6404" width="45.1796875" style="7" customWidth="1"/>
    <col min="6405" max="6405" width="3.81640625" style="7" customWidth="1"/>
    <col min="6406" max="6406" width="7.1796875" style="7" customWidth="1"/>
    <col min="6407" max="6407" width="9.26953125" style="7" customWidth="1"/>
    <col min="6408" max="6408" width="10.54296875" style="7" customWidth="1"/>
    <col min="6409" max="6409" width="15.453125" style="7" customWidth="1"/>
    <col min="6410" max="6410" width="15.54296875" style="7" customWidth="1"/>
    <col min="6411" max="6411" width="14.54296875" style="7" customWidth="1"/>
    <col min="6412" max="6413" width="14" style="7" customWidth="1"/>
    <col min="6414" max="6414" width="14.54296875" style="7" customWidth="1"/>
    <col min="6415" max="6415" width="14.26953125" style="7" customWidth="1"/>
    <col min="6416" max="6416" width="16" style="7" customWidth="1"/>
    <col min="6417" max="6657" width="9" style="7"/>
    <col min="6658" max="6658" width="3.7265625" style="7" customWidth="1"/>
    <col min="6659" max="6659" width="13.26953125" style="7" customWidth="1"/>
    <col min="6660" max="6660" width="45.1796875" style="7" customWidth="1"/>
    <col min="6661" max="6661" width="3.81640625" style="7" customWidth="1"/>
    <col min="6662" max="6662" width="7.1796875" style="7" customWidth="1"/>
    <col min="6663" max="6663" width="9.26953125" style="7" customWidth="1"/>
    <col min="6664" max="6664" width="10.54296875" style="7" customWidth="1"/>
    <col min="6665" max="6665" width="15.453125" style="7" customWidth="1"/>
    <col min="6666" max="6666" width="15.54296875" style="7" customWidth="1"/>
    <col min="6667" max="6667" width="14.54296875" style="7" customWidth="1"/>
    <col min="6668" max="6669" width="14" style="7" customWidth="1"/>
    <col min="6670" max="6670" width="14.54296875" style="7" customWidth="1"/>
    <col min="6671" max="6671" width="14.26953125" style="7" customWidth="1"/>
    <col min="6672" max="6672" width="16" style="7" customWidth="1"/>
    <col min="6673" max="6913" width="9" style="7"/>
    <col min="6914" max="6914" width="3.7265625" style="7" customWidth="1"/>
    <col min="6915" max="6915" width="13.26953125" style="7" customWidth="1"/>
    <col min="6916" max="6916" width="45.1796875" style="7" customWidth="1"/>
    <col min="6917" max="6917" width="3.81640625" style="7" customWidth="1"/>
    <col min="6918" max="6918" width="7.1796875" style="7" customWidth="1"/>
    <col min="6919" max="6919" width="9.26953125" style="7" customWidth="1"/>
    <col min="6920" max="6920" width="10.54296875" style="7" customWidth="1"/>
    <col min="6921" max="6921" width="15.453125" style="7" customWidth="1"/>
    <col min="6922" max="6922" width="15.54296875" style="7" customWidth="1"/>
    <col min="6923" max="6923" width="14.54296875" style="7" customWidth="1"/>
    <col min="6924" max="6925" width="14" style="7" customWidth="1"/>
    <col min="6926" max="6926" width="14.54296875" style="7" customWidth="1"/>
    <col min="6927" max="6927" width="14.26953125" style="7" customWidth="1"/>
    <col min="6928" max="6928" width="16" style="7" customWidth="1"/>
    <col min="6929" max="7169" width="9" style="7"/>
    <col min="7170" max="7170" width="3.7265625" style="7" customWidth="1"/>
    <col min="7171" max="7171" width="13.26953125" style="7" customWidth="1"/>
    <col min="7172" max="7172" width="45.1796875" style="7" customWidth="1"/>
    <col min="7173" max="7173" width="3.81640625" style="7" customWidth="1"/>
    <col min="7174" max="7174" width="7.1796875" style="7" customWidth="1"/>
    <col min="7175" max="7175" width="9.26953125" style="7" customWidth="1"/>
    <col min="7176" max="7176" width="10.54296875" style="7" customWidth="1"/>
    <col min="7177" max="7177" width="15.453125" style="7" customWidth="1"/>
    <col min="7178" max="7178" width="15.54296875" style="7" customWidth="1"/>
    <col min="7179" max="7179" width="14.54296875" style="7" customWidth="1"/>
    <col min="7180" max="7181" width="14" style="7" customWidth="1"/>
    <col min="7182" max="7182" width="14.54296875" style="7" customWidth="1"/>
    <col min="7183" max="7183" width="14.26953125" style="7" customWidth="1"/>
    <col min="7184" max="7184" width="16" style="7" customWidth="1"/>
    <col min="7185" max="7425" width="9" style="7"/>
    <col min="7426" max="7426" width="3.7265625" style="7" customWidth="1"/>
    <col min="7427" max="7427" width="13.26953125" style="7" customWidth="1"/>
    <col min="7428" max="7428" width="45.1796875" style="7" customWidth="1"/>
    <col min="7429" max="7429" width="3.81640625" style="7" customWidth="1"/>
    <col min="7430" max="7430" width="7.1796875" style="7" customWidth="1"/>
    <col min="7431" max="7431" width="9.26953125" style="7" customWidth="1"/>
    <col min="7432" max="7432" width="10.54296875" style="7" customWidth="1"/>
    <col min="7433" max="7433" width="15.453125" style="7" customWidth="1"/>
    <col min="7434" max="7434" width="15.54296875" style="7" customWidth="1"/>
    <col min="7435" max="7435" width="14.54296875" style="7" customWidth="1"/>
    <col min="7436" max="7437" width="14" style="7" customWidth="1"/>
    <col min="7438" max="7438" width="14.54296875" style="7" customWidth="1"/>
    <col min="7439" max="7439" width="14.26953125" style="7" customWidth="1"/>
    <col min="7440" max="7440" width="16" style="7" customWidth="1"/>
    <col min="7441" max="7681" width="9" style="7"/>
    <col min="7682" max="7682" width="3.7265625" style="7" customWidth="1"/>
    <col min="7683" max="7683" width="13.26953125" style="7" customWidth="1"/>
    <col min="7684" max="7684" width="45.1796875" style="7" customWidth="1"/>
    <col min="7685" max="7685" width="3.81640625" style="7" customWidth="1"/>
    <col min="7686" max="7686" width="7.1796875" style="7" customWidth="1"/>
    <col min="7687" max="7687" width="9.26953125" style="7" customWidth="1"/>
    <col min="7688" max="7688" width="10.54296875" style="7" customWidth="1"/>
    <col min="7689" max="7689" width="15.453125" style="7" customWidth="1"/>
    <col min="7690" max="7690" width="15.54296875" style="7" customWidth="1"/>
    <col min="7691" max="7691" width="14.54296875" style="7" customWidth="1"/>
    <col min="7692" max="7693" width="14" style="7" customWidth="1"/>
    <col min="7694" max="7694" width="14.54296875" style="7" customWidth="1"/>
    <col min="7695" max="7695" width="14.26953125" style="7" customWidth="1"/>
    <col min="7696" max="7696" width="16" style="7" customWidth="1"/>
    <col min="7697" max="7937" width="9" style="7"/>
    <col min="7938" max="7938" width="3.7265625" style="7" customWidth="1"/>
    <col min="7939" max="7939" width="13.26953125" style="7" customWidth="1"/>
    <col min="7940" max="7940" width="45.1796875" style="7" customWidth="1"/>
    <col min="7941" max="7941" width="3.81640625" style="7" customWidth="1"/>
    <col min="7942" max="7942" width="7.1796875" style="7" customWidth="1"/>
    <col min="7943" max="7943" width="9.26953125" style="7" customWidth="1"/>
    <col min="7944" max="7944" width="10.54296875" style="7" customWidth="1"/>
    <col min="7945" max="7945" width="15.453125" style="7" customWidth="1"/>
    <col min="7946" max="7946" width="15.54296875" style="7" customWidth="1"/>
    <col min="7947" max="7947" width="14.54296875" style="7" customWidth="1"/>
    <col min="7948" max="7949" width="14" style="7" customWidth="1"/>
    <col min="7950" max="7950" width="14.54296875" style="7" customWidth="1"/>
    <col min="7951" max="7951" width="14.26953125" style="7" customWidth="1"/>
    <col min="7952" max="7952" width="16" style="7" customWidth="1"/>
    <col min="7953" max="8193" width="9" style="7"/>
    <col min="8194" max="8194" width="3.7265625" style="7" customWidth="1"/>
    <col min="8195" max="8195" width="13.26953125" style="7" customWidth="1"/>
    <col min="8196" max="8196" width="45.1796875" style="7" customWidth="1"/>
    <col min="8197" max="8197" width="3.81640625" style="7" customWidth="1"/>
    <col min="8198" max="8198" width="7.1796875" style="7" customWidth="1"/>
    <col min="8199" max="8199" width="9.26953125" style="7" customWidth="1"/>
    <col min="8200" max="8200" width="10.54296875" style="7" customWidth="1"/>
    <col min="8201" max="8201" width="15.453125" style="7" customWidth="1"/>
    <col min="8202" max="8202" width="15.54296875" style="7" customWidth="1"/>
    <col min="8203" max="8203" width="14.54296875" style="7" customWidth="1"/>
    <col min="8204" max="8205" width="14" style="7" customWidth="1"/>
    <col min="8206" max="8206" width="14.54296875" style="7" customWidth="1"/>
    <col min="8207" max="8207" width="14.26953125" style="7" customWidth="1"/>
    <col min="8208" max="8208" width="16" style="7" customWidth="1"/>
    <col min="8209" max="8449" width="9" style="7"/>
    <col min="8450" max="8450" width="3.7265625" style="7" customWidth="1"/>
    <col min="8451" max="8451" width="13.26953125" style="7" customWidth="1"/>
    <col min="8452" max="8452" width="45.1796875" style="7" customWidth="1"/>
    <col min="8453" max="8453" width="3.81640625" style="7" customWidth="1"/>
    <col min="8454" max="8454" width="7.1796875" style="7" customWidth="1"/>
    <col min="8455" max="8455" width="9.26953125" style="7" customWidth="1"/>
    <col min="8456" max="8456" width="10.54296875" style="7" customWidth="1"/>
    <col min="8457" max="8457" width="15.453125" style="7" customWidth="1"/>
    <col min="8458" max="8458" width="15.54296875" style="7" customWidth="1"/>
    <col min="8459" max="8459" width="14.54296875" style="7" customWidth="1"/>
    <col min="8460" max="8461" width="14" style="7" customWidth="1"/>
    <col min="8462" max="8462" width="14.54296875" style="7" customWidth="1"/>
    <col min="8463" max="8463" width="14.26953125" style="7" customWidth="1"/>
    <col min="8464" max="8464" width="16" style="7" customWidth="1"/>
    <col min="8465" max="8705" width="9" style="7"/>
    <col min="8706" max="8706" width="3.7265625" style="7" customWidth="1"/>
    <col min="8707" max="8707" width="13.26953125" style="7" customWidth="1"/>
    <col min="8708" max="8708" width="45.1796875" style="7" customWidth="1"/>
    <col min="8709" max="8709" width="3.81640625" style="7" customWidth="1"/>
    <col min="8710" max="8710" width="7.1796875" style="7" customWidth="1"/>
    <col min="8711" max="8711" width="9.26953125" style="7" customWidth="1"/>
    <col min="8712" max="8712" width="10.54296875" style="7" customWidth="1"/>
    <col min="8713" max="8713" width="15.453125" style="7" customWidth="1"/>
    <col min="8714" max="8714" width="15.54296875" style="7" customWidth="1"/>
    <col min="8715" max="8715" width="14.54296875" style="7" customWidth="1"/>
    <col min="8716" max="8717" width="14" style="7" customWidth="1"/>
    <col min="8718" max="8718" width="14.54296875" style="7" customWidth="1"/>
    <col min="8719" max="8719" width="14.26953125" style="7" customWidth="1"/>
    <col min="8720" max="8720" width="16" style="7" customWidth="1"/>
    <col min="8721" max="8961" width="9" style="7"/>
    <col min="8962" max="8962" width="3.7265625" style="7" customWidth="1"/>
    <col min="8963" max="8963" width="13.26953125" style="7" customWidth="1"/>
    <col min="8964" max="8964" width="45.1796875" style="7" customWidth="1"/>
    <col min="8965" max="8965" width="3.81640625" style="7" customWidth="1"/>
    <col min="8966" max="8966" width="7.1796875" style="7" customWidth="1"/>
    <col min="8967" max="8967" width="9.26953125" style="7" customWidth="1"/>
    <col min="8968" max="8968" width="10.54296875" style="7" customWidth="1"/>
    <col min="8969" max="8969" width="15.453125" style="7" customWidth="1"/>
    <col min="8970" max="8970" width="15.54296875" style="7" customWidth="1"/>
    <col min="8971" max="8971" width="14.54296875" style="7" customWidth="1"/>
    <col min="8972" max="8973" width="14" style="7" customWidth="1"/>
    <col min="8974" max="8974" width="14.54296875" style="7" customWidth="1"/>
    <col min="8975" max="8975" width="14.26953125" style="7" customWidth="1"/>
    <col min="8976" max="8976" width="16" style="7" customWidth="1"/>
    <col min="8977" max="9217" width="9" style="7"/>
    <col min="9218" max="9218" width="3.7265625" style="7" customWidth="1"/>
    <col min="9219" max="9219" width="13.26953125" style="7" customWidth="1"/>
    <col min="9220" max="9220" width="45.1796875" style="7" customWidth="1"/>
    <col min="9221" max="9221" width="3.81640625" style="7" customWidth="1"/>
    <col min="9222" max="9222" width="7.1796875" style="7" customWidth="1"/>
    <col min="9223" max="9223" width="9.26953125" style="7" customWidth="1"/>
    <col min="9224" max="9224" width="10.54296875" style="7" customWidth="1"/>
    <col min="9225" max="9225" width="15.453125" style="7" customWidth="1"/>
    <col min="9226" max="9226" width="15.54296875" style="7" customWidth="1"/>
    <col min="9227" max="9227" width="14.54296875" style="7" customWidth="1"/>
    <col min="9228" max="9229" width="14" style="7" customWidth="1"/>
    <col min="9230" max="9230" width="14.54296875" style="7" customWidth="1"/>
    <col min="9231" max="9231" width="14.26953125" style="7" customWidth="1"/>
    <col min="9232" max="9232" width="16" style="7" customWidth="1"/>
    <col min="9233" max="9473" width="9" style="7"/>
    <col min="9474" max="9474" width="3.7265625" style="7" customWidth="1"/>
    <col min="9475" max="9475" width="13.26953125" style="7" customWidth="1"/>
    <col min="9476" max="9476" width="45.1796875" style="7" customWidth="1"/>
    <col min="9477" max="9477" width="3.81640625" style="7" customWidth="1"/>
    <col min="9478" max="9478" width="7.1796875" style="7" customWidth="1"/>
    <col min="9479" max="9479" width="9.26953125" style="7" customWidth="1"/>
    <col min="9480" max="9480" width="10.54296875" style="7" customWidth="1"/>
    <col min="9481" max="9481" width="15.453125" style="7" customWidth="1"/>
    <col min="9482" max="9482" width="15.54296875" style="7" customWidth="1"/>
    <col min="9483" max="9483" width="14.54296875" style="7" customWidth="1"/>
    <col min="9484" max="9485" width="14" style="7" customWidth="1"/>
    <col min="9486" max="9486" width="14.54296875" style="7" customWidth="1"/>
    <col min="9487" max="9487" width="14.26953125" style="7" customWidth="1"/>
    <col min="9488" max="9488" width="16" style="7" customWidth="1"/>
    <col min="9489" max="9729" width="9" style="7"/>
    <col min="9730" max="9730" width="3.7265625" style="7" customWidth="1"/>
    <col min="9731" max="9731" width="13.26953125" style="7" customWidth="1"/>
    <col min="9732" max="9732" width="45.1796875" style="7" customWidth="1"/>
    <col min="9733" max="9733" width="3.81640625" style="7" customWidth="1"/>
    <col min="9734" max="9734" width="7.1796875" style="7" customWidth="1"/>
    <col min="9735" max="9735" width="9.26953125" style="7" customWidth="1"/>
    <col min="9736" max="9736" width="10.54296875" style="7" customWidth="1"/>
    <col min="9737" max="9737" width="15.453125" style="7" customWidth="1"/>
    <col min="9738" max="9738" width="15.54296875" style="7" customWidth="1"/>
    <col min="9739" max="9739" width="14.54296875" style="7" customWidth="1"/>
    <col min="9740" max="9741" width="14" style="7" customWidth="1"/>
    <col min="9742" max="9742" width="14.54296875" style="7" customWidth="1"/>
    <col min="9743" max="9743" width="14.26953125" style="7" customWidth="1"/>
    <col min="9744" max="9744" width="16" style="7" customWidth="1"/>
    <col min="9745" max="9985" width="9" style="7"/>
    <col min="9986" max="9986" width="3.7265625" style="7" customWidth="1"/>
    <col min="9987" max="9987" width="13.26953125" style="7" customWidth="1"/>
    <col min="9988" max="9988" width="45.1796875" style="7" customWidth="1"/>
    <col min="9989" max="9989" width="3.81640625" style="7" customWidth="1"/>
    <col min="9990" max="9990" width="7.1796875" style="7" customWidth="1"/>
    <col min="9991" max="9991" width="9.26953125" style="7" customWidth="1"/>
    <col min="9992" max="9992" width="10.54296875" style="7" customWidth="1"/>
    <col min="9993" max="9993" width="15.453125" style="7" customWidth="1"/>
    <col min="9994" max="9994" width="15.54296875" style="7" customWidth="1"/>
    <col min="9995" max="9995" width="14.54296875" style="7" customWidth="1"/>
    <col min="9996" max="9997" width="14" style="7" customWidth="1"/>
    <col min="9998" max="9998" width="14.54296875" style="7" customWidth="1"/>
    <col min="9999" max="9999" width="14.26953125" style="7" customWidth="1"/>
    <col min="10000" max="10000" width="16" style="7" customWidth="1"/>
    <col min="10001" max="10241" width="9" style="7"/>
    <col min="10242" max="10242" width="3.7265625" style="7" customWidth="1"/>
    <col min="10243" max="10243" width="13.26953125" style="7" customWidth="1"/>
    <col min="10244" max="10244" width="45.1796875" style="7" customWidth="1"/>
    <col min="10245" max="10245" width="3.81640625" style="7" customWidth="1"/>
    <col min="10246" max="10246" width="7.1796875" style="7" customWidth="1"/>
    <col min="10247" max="10247" width="9.26953125" style="7" customWidth="1"/>
    <col min="10248" max="10248" width="10.54296875" style="7" customWidth="1"/>
    <col min="10249" max="10249" width="15.453125" style="7" customWidth="1"/>
    <col min="10250" max="10250" width="15.54296875" style="7" customWidth="1"/>
    <col min="10251" max="10251" width="14.54296875" style="7" customWidth="1"/>
    <col min="10252" max="10253" width="14" style="7" customWidth="1"/>
    <col min="10254" max="10254" width="14.54296875" style="7" customWidth="1"/>
    <col min="10255" max="10255" width="14.26953125" style="7" customWidth="1"/>
    <col min="10256" max="10256" width="16" style="7" customWidth="1"/>
    <col min="10257" max="10497" width="9" style="7"/>
    <col min="10498" max="10498" width="3.7265625" style="7" customWidth="1"/>
    <col min="10499" max="10499" width="13.26953125" style="7" customWidth="1"/>
    <col min="10500" max="10500" width="45.1796875" style="7" customWidth="1"/>
    <col min="10501" max="10501" width="3.81640625" style="7" customWidth="1"/>
    <col min="10502" max="10502" width="7.1796875" style="7" customWidth="1"/>
    <col min="10503" max="10503" width="9.26953125" style="7" customWidth="1"/>
    <col min="10504" max="10504" width="10.54296875" style="7" customWidth="1"/>
    <col min="10505" max="10505" width="15.453125" style="7" customWidth="1"/>
    <col min="10506" max="10506" width="15.54296875" style="7" customWidth="1"/>
    <col min="10507" max="10507" width="14.54296875" style="7" customWidth="1"/>
    <col min="10508" max="10509" width="14" style="7" customWidth="1"/>
    <col min="10510" max="10510" width="14.54296875" style="7" customWidth="1"/>
    <col min="10511" max="10511" width="14.26953125" style="7" customWidth="1"/>
    <col min="10512" max="10512" width="16" style="7" customWidth="1"/>
    <col min="10513" max="10753" width="9" style="7"/>
    <col min="10754" max="10754" width="3.7265625" style="7" customWidth="1"/>
    <col min="10755" max="10755" width="13.26953125" style="7" customWidth="1"/>
    <col min="10756" max="10756" width="45.1796875" style="7" customWidth="1"/>
    <col min="10757" max="10757" width="3.81640625" style="7" customWidth="1"/>
    <col min="10758" max="10758" width="7.1796875" style="7" customWidth="1"/>
    <col min="10759" max="10759" width="9.26953125" style="7" customWidth="1"/>
    <col min="10760" max="10760" width="10.54296875" style="7" customWidth="1"/>
    <col min="10761" max="10761" width="15.453125" style="7" customWidth="1"/>
    <col min="10762" max="10762" width="15.54296875" style="7" customWidth="1"/>
    <col min="10763" max="10763" width="14.54296875" style="7" customWidth="1"/>
    <col min="10764" max="10765" width="14" style="7" customWidth="1"/>
    <col min="10766" max="10766" width="14.54296875" style="7" customWidth="1"/>
    <col min="10767" max="10767" width="14.26953125" style="7" customWidth="1"/>
    <col min="10768" max="10768" width="16" style="7" customWidth="1"/>
    <col min="10769" max="11009" width="9" style="7"/>
    <col min="11010" max="11010" width="3.7265625" style="7" customWidth="1"/>
    <col min="11011" max="11011" width="13.26953125" style="7" customWidth="1"/>
    <col min="11012" max="11012" width="45.1796875" style="7" customWidth="1"/>
    <col min="11013" max="11013" width="3.81640625" style="7" customWidth="1"/>
    <col min="11014" max="11014" width="7.1796875" style="7" customWidth="1"/>
    <col min="11015" max="11015" width="9.26953125" style="7" customWidth="1"/>
    <col min="11016" max="11016" width="10.54296875" style="7" customWidth="1"/>
    <col min="11017" max="11017" width="15.453125" style="7" customWidth="1"/>
    <col min="11018" max="11018" width="15.54296875" style="7" customWidth="1"/>
    <col min="11019" max="11019" width="14.54296875" style="7" customWidth="1"/>
    <col min="11020" max="11021" width="14" style="7" customWidth="1"/>
    <col min="11022" max="11022" width="14.54296875" style="7" customWidth="1"/>
    <col min="11023" max="11023" width="14.26953125" style="7" customWidth="1"/>
    <col min="11024" max="11024" width="16" style="7" customWidth="1"/>
    <col min="11025" max="11265" width="9" style="7"/>
    <col min="11266" max="11266" width="3.7265625" style="7" customWidth="1"/>
    <col min="11267" max="11267" width="13.26953125" style="7" customWidth="1"/>
    <col min="11268" max="11268" width="45.1796875" style="7" customWidth="1"/>
    <col min="11269" max="11269" width="3.81640625" style="7" customWidth="1"/>
    <col min="11270" max="11270" width="7.1796875" style="7" customWidth="1"/>
    <col min="11271" max="11271" width="9.26953125" style="7" customWidth="1"/>
    <col min="11272" max="11272" width="10.54296875" style="7" customWidth="1"/>
    <col min="11273" max="11273" width="15.453125" style="7" customWidth="1"/>
    <col min="11274" max="11274" width="15.54296875" style="7" customWidth="1"/>
    <col min="11275" max="11275" width="14.54296875" style="7" customWidth="1"/>
    <col min="11276" max="11277" width="14" style="7" customWidth="1"/>
    <col min="11278" max="11278" width="14.54296875" style="7" customWidth="1"/>
    <col min="11279" max="11279" width="14.26953125" style="7" customWidth="1"/>
    <col min="11280" max="11280" width="16" style="7" customWidth="1"/>
    <col min="11281" max="11521" width="9" style="7"/>
    <col min="11522" max="11522" width="3.7265625" style="7" customWidth="1"/>
    <col min="11523" max="11523" width="13.26953125" style="7" customWidth="1"/>
    <col min="11524" max="11524" width="45.1796875" style="7" customWidth="1"/>
    <col min="11525" max="11525" width="3.81640625" style="7" customWidth="1"/>
    <col min="11526" max="11526" width="7.1796875" style="7" customWidth="1"/>
    <col min="11527" max="11527" width="9.26953125" style="7" customWidth="1"/>
    <col min="11528" max="11528" width="10.54296875" style="7" customWidth="1"/>
    <col min="11529" max="11529" width="15.453125" style="7" customWidth="1"/>
    <col min="11530" max="11530" width="15.54296875" style="7" customWidth="1"/>
    <col min="11531" max="11531" width="14.54296875" style="7" customWidth="1"/>
    <col min="11532" max="11533" width="14" style="7" customWidth="1"/>
    <col min="11534" max="11534" width="14.54296875" style="7" customWidth="1"/>
    <col min="11535" max="11535" width="14.26953125" style="7" customWidth="1"/>
    <col min="11536" max="11536" width="16" style="7" customWidth="1"/>
    <col min="11537" max="11777" width="9" style="7"/>
    <col min="11778" max="11778" width="3.7265625" style="7" customWidth="1"/>
    <col min="11779" max="11779" width="13.26953125" style="7" customWidth="1"/>
    <col min="11780" max="11780" width="45.1796875" style="7" customWidth="1"/>
    <col min="11781" max="11781" width="3.81640625" style="7" customWidth="1"/>
    <col min="11782" max="11782" width="7.1796875" style="7" customWidth="1"/>
    <col min="11783" max="11783" width="9.26953125" style="7" customWidth="1"/>
    <col min="11784" max="11784" width="10.54296875" style="7" customWidth="1"/>
    <col min="11785" max="11785" width="15.453125" style="7" customWidth="1"/>
    <col min="11786" max="11786" width="15.54296875" style="7" customWidth="1"/>
    <col min="11787" max="11787" width="14.54296875" style="7" customWidth="1"/>
    <col min="11788" max="11789" width="14" style="7" customWidth="1"/>
    <col min="11790" max="11790" width="14.54296875" style="7" customWidth="1"/>
    <col min="11791" max="11791" width="14.26953125" style="7" customWidth="1"/>
    <col min="11792" max="11792" width="16" style="7" customWidth="1"/>
    <col min="11793" max="12033" width="9" style="7"/>
    <col min="12034" max="12034" width="3.7265625" style="7" customWidth="1"/>
    <col min="12035" max="12035" width="13.26953125" style="7" customWidth="1"/>
    <col min="12036" max="12036" width="45.1796875" style="7" customWidth="1"/>
    <col min="12037" max="12037" width="3.81640625" style="7" customWidth="1"/>
    <col min="12038" max="12038" width="7.1796875" style="7" customWidth="1"/>
    <col min="12039" max="12039" width="9.26953125" style="7" customWidth="1"/>
    <col min="12040" max="12040" width="10.54296875" style="7" customWidth="1"/>
    <col min="12041" max="12041" width="15.453125" style="7" customWidth="1"/>
    <col min="12042" max="12042" width="15.54296875" style="7" customWidth="1"/>
    <col min="12043" max="12043" width="14.54296875" style="7" customWidth="1"/>
    <col min="12044" max="12045" width="14" style="7" customWidth="1"/>
    <col min="12046" max="12046" width="14.54296875" style="7" customWidth="1"/>
    <col min="12047" max="12047" width="14.26953125" style="7" customWidth="1"/>
    <col min="12048" max="12048" width="16" style="7" customWidth="1"/>
    <col min="12049" max="12289" width="9" style="7"/>
    <col min="12290" max="12290" width="3.7265625" style="7" customWidth="1"/>
    <col min="12291" max="12291" width="13.26953125" style="7" customWidth="1"/>
    <col min="12292" max="12292" width="45.1796875" style="7" customWidth="1"/>
    <col min="12293" max="12293" width="3.81640625" style="7" customWidth="1"/>
    <col min="12294" max="12294" width="7.1796875" style="7" customWidth="1"/>
    <col min="12295" max="12295" width="9.26953125" style="7" customWidth="1"/>
    <col min="12296" max="12296" width="10.54296875" style="7" customWidth="1"/>
    <col min="12297" max="12297" width="15.453125" style="7" customWidth="1"/>
    <col min="12298" max="12298" width="15.54296875" style="7" customWidth="1"/>
    <col min="12299" max="12299" width="14.54296875" style="7" customWidth="1"/>
    <col min="12300" max="12301" width="14" style="7" customWidth="1"/>
    <col min="12302" max="12302" width="14.54296875" style="7" customWidth="1"/>
    <col min="12303" max="12303" width="14.26953125" style="7" customWidth="1"/>
    <col min="12304" max="12304" width="16" style="7" customWidth="1"/>
    <col min="12305" max="12545" width="9" style="7"/>
    <col min="12546" max="12546" width="3.7265625" style="7" customWidth="1"/>
    <col min="12547" max="12547" width="13.26953125" style="7" customWidth="1"/>
    <col min="12548" max="12548" width="45.1796875" style="7" customWidth="1"/>
    <col min="12549" max="12549" width="3.81640625" style="7" customWidth="1"/>
    <col min="12550" max="12550" width="7.1796875" style="7" customWidth="1"/>
    <col min="12551" max="12551" width="9.26953125" style="7" customWidth="1"/>
    <col min="12552" max="12552" width="10.54296875" style="7" customWidth="1"/>
    <col min="12553" max="12553" width="15.453125" style="7" customWidth="1"/>
    <col min="12554" max="12554" width="15.54296875" style="7" customWidth="1"/>
    <col min="12555" max="12555" width="14.54296875" style="7" customWidth="1"/>
    <col min="12556" max="12557" width="14" style="7" customWidth="1"/>
    <col min="12558" max="12558" width="14.54296875" style="7" customWidth="1"/>
    <col min="12559" max="12559" width="14.26953125" style="7" customWidth="1"/>
    <col min="12560" max="12560" width="16" style="7" customWidth="1"/>
    <col min="12561" max="12801" width="9" style="7"/>
    <col min="12802" max="12802" width="3.7265625" style="7" customWidth="1"/>
    <col min="12803" max="12803" width="13.26953125" style="7" customWidth="1"/>
    <col min="12804" max="12804" width="45.1796875" style="7" customWidth="1"/>
    <col min="12805" max="12805" width="3.81640625" style="7" customWidth="1"/>
    <col min="12806" max="12806" width="7.1796875" style="7" customWidth="1"/>
    <col min="12807" max="12807" width="9.26953125" style="7" customWidth="1"/>
    <col min="12808" max="12808" width="10.54296875" style="7" customWidth="1"/>
    <col min="12809" max="12809" width="15.453125" style="7" customWidth="1"/>
    <col min="12810" max="12810" width="15.54296875" style="7" customWidth="1"/>
    <col min="12811" max="12811" width="14.54296875" style="7" customWidth="1"/>
    <col min="12812" max="12813" width="14" style="7" customWidth="1"/>
    <col min="12814" max="12814" width="14.54296875" style="7" customWidth="1"/>
    <col min="12815" max="12815" width="14.26953125" style="7" customWidth="1"/>
    <col min="12816" max="12816" width="16" style="7" customWidth="1"/>
    <col min="12817" max="13057" width="9" style="7"/>
    <col min="13058" max="13058" width="3.7265625" style="7" customWidth="1"/>
    <col min="13059" max="13059" width="13.26953125" style="7" customWidth="1"/>
    <col min="13060" max="13060" width="45.1796875" style="7" customWidth="1"/>
    <col min="13061" max="13061" width="3.81640625" style="7" customWidth="1"/>
    <col min="13062" max="13062" width="7.1796875" style="7" customWidth="1"/>
    <col min="13063" max="13063" width="9.26953125" style="7" customWidth="1"/>
    <col min="13064" max="13064" width="10.54296875" style="7" customWidth="1"/>
    <col min="13065" max="13065" width="15.453125" style="7" customWidth="1"/>
    <col min="13066" max="13066" width="15.54296875" style="7" customWidth="1"/>
    <col min="13067" max="13067" width="14.54296875" style="7" customWidth="1"/>
    <col min="13068" max="13069" width="14" style="7" customWidth="1"/>
    <col min="13070" max="13070" width="14.54296875" style="7" customWidth="1"/>
    <col min="13071" max="13071" width="14.26953125" style="7" customWidth="1"/>
    <col min="13072" max="13072" width="16" style="7" customWidth="1"/>
    <col min="13073" max="13313" width="9" style="7"/>
    <col min="13314" max="13314" width="3.7265625" style="7" customWidth="1"/>
    <col min="13315" max="13315" width="13.26953125" style="7" customWidth="1"/>
    <col min="13316" max="13316" width="45.1796875" style="7" customWidth="1"/>
    <col min="13317" max="13317" width="3.81640625" style="7" customWidth="1"/>
    <col min="13318" max="13318" width="7.1796875" style="7" customWidth="1"/>
    <col min="13319" max="13319" width="9.26953125" style="7" customWidth="1"/>
    <col min="13320" max="13320" width="10.54296875" style="7" customWidth="1"/>
    <col min="13321" max="13321" width="15.453125" style="7" customWidth="1"/>
    <col min="13322" max="13322" width="15.54296875" style="7" customWidth="1"/>
    <col min="13323" max="13323" width="14.54296875" style="7" customWidth="1"/>
    <col min="13324" max="13325" width="14" style="7" customWidth="1"/>
    <col min="13326" max="13326" width="14.54296875" style="7" customWidth="1"/>
    <col min="13327" max="13327" width="14.26953125" style="7" customWidth="1"/>
    <col min="13328" max="13328" width="16" style="7" customWidth="1"/>
    <col min="13329" max="13569" width="9" style="7"/>
    <col min="13570" max="13570" width="3.7265625" style="7" customWidth="1"/>
    <col min="13571" max="13571" width="13.26953125" style="7" customWidth="1"/>
    <col min="13572" max="13572" width="45.1796875" style="7" customWidth="1"/>
    <col min="13573" max="13573" width="3.81640625" style="7" customWidth="1"/>
    <col min="13574" max="13574" width="7.1796875" style="7" customWidth="1"/>
    <col min="13575" max="13575" width="9.26953125" style="7" customWidth="1"/>
    <col min="13576" max="13576" width="10.54296875" style="7" customWidth="1"/>
    <col min="13577" max="13577" width="15.453125" style="7" customWidth="1"/>
    <col min="13578" max="13578" width="15.54296875" style="7" customWidth="1"/>
    <col min="13579" max="13579" width="14.54296875" style="7" customWidth="1"/>
    <col min="13580" max="13581" width="14" style="7" customWidth="1"/>
    <col min="13582" max="13582" width="14.54296875" style="7" customWidth="1"/>
    <col min="13583" max="13583" width="14.26953125" style="7" customWidth="1"/>
    <col min="13584" max="13584" width="16" style="7" customWidth="1"/>
    <col min="13585" max="13825" width="9" style="7"/>
    <col min="13826" max="13826" width="3.7265625" style="7" customWidth="1"/>
    <col min="13827" max="13827" width="13.26953125" style="7" customWidth="1"/>
    <col min="13828" max="13828" width="45.1796875" style="7" customWidth="1"/>
    <col min="13829" max="13829" width="3.81640625" style="7" customWidth="1"/>
    <col min="13830" max="13830" width="7.1796875" style="7" customWidth="1"/>
    <col min="13831" max="13831" width="9.26953125" style="7" customWidth="1"/>
    <col min="13832" max="13832" width="10.54296875" style="7" customWidth="1"/>
    <col min="13833" max="13833" width="15.453125" style="7" customWidth="1"/>
    <col min="13834" max="13834" width="15.54296875" style="7" customWidth="1"/>
    <col min="13835" max="13835" width="14.54296875" style="7" customWidth="1"/>
    <col min="13836" max="13837" width="14" style="7" customWidth="1"/>
    <col min="13838" max="13838" width="14.54296875" style="7" customWidth="1"/>
    <col min="13839" max="13839" width="14.26953125" style="7" customWidth="1"/>
    <col min="13840" max="13840" width="16" style="7" customWidth="1"/>
    <col min="13841" max="14081" width="9" style="7"/>
    <col min="14082" max="14082" width="3.7265625" style="7" customWidth="1"/>
    <col min="14083" max="14083" width="13.26953125" style="7" customWidth="1"/>
    <col min="14084" max="14084" width="45.1796875" style="7" customWidth="1"/>
    <col min="14085" max="14085" width="3.81640625" style="7" customWidth="1"/>
    <col min="14086" max="14086" width="7.1796875" style="7" customWidth="1"/>
    <col min="14087" max="14087" width="9.26953125" style="7" customWidth="1"/>
    <col min="14088" max="14088" width="10.54296875" style="7" customWidth="1"/>
    <col min="14089" max="14089" width="15.453125" style="7" customWidth="1"/>
    <col min="14090" max="14090" width="15.54296875" style="7" customWidth="1"/>
    <col min="14091" max="14091" width="14.54296875" style="7" customWidth="1"/>
    <col min="14092" max="14093" width="14" style="7" customWidth="1"/>
    <col min="14094" max="14094" width="14.54296875" style="7" customWidth="1"/>
    <col min="14095" max="14095" width="14.26953125" style="7" customWidth="1"/>
    <col min="14096" max="14096" width="16" style="7" customWidth="1"/>
    <col min="14097" max="14337" width="9" style="7"/>
    <col min="14338" max="14338" width="3.7265625" style="7" customWidth="1"/>
    <col min="14339" max="14339" width="13.26953125" style="7" customWidth="1"/>
    <col min="14340" max="14340" width="45.1796875" style="7" customWidth="1"/>
    <col min="14341" max="14341" width="3.81640625" style="7" customWidth="1"/>
    <col min="14342" max="14342" width="7.1796875" style="7" customWidth="1"/>
    <col min="14343" max="14343" width="9.26953125" style="7" customWidth="1"/>
    <col min="14344" max="14344" width="10.54296875" style="7" customWidth="1"/>
    <col min="14345" max="14345" width="15.453125" style="7" customWidth="1"/>
    <col min="14346" max="14346" width="15.54296875" style="7" customWidth="1"/>
    <col min="14347" max="14347" width="14.54296875" style="7" customWidth="1"/>
    <col min="14348" max="14349" width="14" style="7" customWidth="1"/>
    <col min="14350" max="14350" width="14.54296875" style="7" customWidth="1"/>
    <col min="14351" max="14351" width="14.26953125" style="7" customWidth="1"/>
    <col min="14352" max="14352" width="16" style="7" customWidth="1"/>
    <col min="14353" max="14593" width="9" style="7"/>
    <col min="14594" max="14594" width="3.7265625" style="7" customWidth="1"/>
    <col min="14595" max="14595" width="13.26953125" style="7" customWidth="1"/>
    <col min="14596" max="14596" width="45.1796875" style="7" customWidth="1"/>
    <col min="14597" max="14597" width="3.81640625" style="7" customWidth="1"/>
    <col min="14598" max="14598" width="7.1796875" style="7" customWidth="1"/>
    <col min="14599" max="14599" width="9.26953125" style="7" customWidth="1"/>
    <col min="14600" max="14600" width="10.54296875" style="7" customWidth="1"/>
    <col min="14601" max="14601" width="15.453125" style="7" customWidth="1"/>
    <col min="14602" max="14602" width="15.54296875" style="7" customWidth="1"/>
    <col min="14603" max="14603" width="14.54296875" style="7" customWidth="1"/>
    <col min="14604" max="14605" width="14" style="7" customWidth="1"/>
    <col min="14606" max="14606" width="14.54296875" style="7" customWidth="1"/>
    <col min="14607" max="14607" width="14.26953125" style="7" customWidth="1"/>
    <col min="14608" max="14608" width="16" style="7" customWidth="1"/>
    <col min="14609" max="14849" width="9" style="7"/>
    <col min="14850" max="14850" width="3.7265625" style="7" customWidth="1"/>
    <col min="14851" max="14851" width="13.26953125" style="7" customWidth="1"/>
    <col min="14852" max="14852" width="45.1796875" style="7" customWidth="1"/>
    <col min="14853" max="14853" width="3.81640625" style="7" customWidth="1"/>
    <col min="14854" max="14854" width="7.1796875" style="7" customWidth="1"/>
    <col min="14855" max="14855" width="9.26953125" style="7" customWidth="1"/>
    <col min="14856" max="14856" width="10.54296875" style="7" customWidth="1"/>
    <col min="14857" max="14857" width="15.453125" style="7" customWidth="1"/>
    <col min="14858" max="14858" width="15.54296875" style="7" customWidth="1"/>
    <col min="14859" max="14859" width="14.54296875" style="7" customWidth="1"/>
    <col min="14860" max="14861" width="14" style="7" customWidth="1"/>
    <col min="14862" max="14862" width="14.54296875" style="7" customWidth="1"/>
    <col min="14863" max="14863" width="14.26953125" style="7" customWidth="1"/>
    <col min="14864" max="14864" width="16" style="7" customWidth="1"/>
    <col min="14865" max="15105" width="9" style="7"/>
    <col min="15106" max="15106" width="3.7265625" style="7" customWidth="1"/>
    <col min="15107" max="15107" width="13.26953125" style="7" customWidth="1"/>
    <col min="15108" max="15108" width="45.1796875" style="7" customWidth="1"/>
    <col min="15109" max="15109" width="3.81640625" style="7" customWidth="1"/>
    <col min="15110" max="15110" width="7.1796875" style="7" customWidth="1"/>
    <col min="15111" max="15111" width="9.26953125" style="7" customWidth="1"/>
    <col min="15112" max="15112" width="10.54296875" style="7" customWidth="1"/>
    <col min="15113" max="15113" width="15.453125" style="7" customWidth="1"/>
    <col min="15114" max="15114" width="15.54296875" style="7" customWidth="1"/>
    <col min="15115" max="15115" width="14.54296875" style="7" customWidth="1"/>
    <col min="15116" max="15117" width="14" style="7" customWidth="1"/>
    <col min="15118" max="15118" width="14.54296875" style="7" customWidth="1"/>
    <col min="15119" max="15119" width="14.26953125" style="7" customWidth="1"/>
    <col min="15120" max="15120" width="16" style="7" customWidth="1"/>
    <col min="15121" max="15361" width="9" style="7"/>
    <col min="15362" max="15362" width="3.7265625" style="7" customWidth="1"/>
    <col min="15363" max="15363" width="13.26953125" style="7" customWidth="1"/>
    <col min="15364" max="15364" width="45.1796875" style="7" customWidth="1"/>
    <col min="15365" max="15365" width="3.81640625" style="7" customWidth="1"/>
    <col min="15366" max="15366" width="7.1796875" style="7" customWidth="1"/>
    <col min="15367" max="15367" width="9.26953125" style="7" customWidth="1"/>
    <col min="15368" max="15368" width="10.54296875" style="7" customWidth="1"/>
    <col min="15369" max="15369" width="15.453125" style="7" customWidth="1"/>
    <col min="15370" max="15370" width="15.54296875" style="7" customWidth="1"/>
    <col min="15371" max="15371" width="14.54296875" style="7" customWidth="1"/>
    <col min="15372" max="15373" width="14" style="7" customWidth="1"/>
    <col min="15374" max="15374" width="14.54296875" style="7" customWidth="1"/>
    <col min="15375" max="15375" width="14.26953125" style="7" customWidth="1"/>
    <col min="15376" max="15376" width="16" style="7" customWidth="1"/>
    <col min="15377" max="15617" width="9" style="7"/>
    <col min="15618" max="15618" width="3.7265625" style="7" customWidth="1"/>
    <col min="15619" max="15619" width="13.26953125" style="7" customWidth="1"/>
    <col min="15620" max="15620" width="45.1796875" style="7" customWidth="1"/>
    <col min="15621" max="15621" width="3.81640625" style="7" customWidth="1"/>
    <col min="15622" max="15622" width="7.1796875" style="7" customWidth="1"/>
    <col min="15623" max="15623" width="9.26953125" style="7" customWidth="1"/>
    <col min="15624" max="15624" width="10.54296875" style="7" customWidth="1"/>
    <col min="15625" max="15625" width="15.453125" style="7" customWidth="1"/>
    <col min="15626" max="15626" width="15.54296875" style="7" customWidth="1"/>
    <col min="15627" max="15627" width="14.54296875" style="7" customWidth="1"/>
    <col min="15628" max="15629" width="14" style="7" customWidth="1"/>
    <col min="15630" max="15630" width="14.54296875" style="7" customWidth="1"/>
    <col min="15631" max="15631" width="14.26953125" style="7" customWidth="1"/>
    <col min="15632" max="15632" width="16" style="7" customWidth="1"/>
    <col min="15633" max="15873" width="9" style="7"/>
    <col min="15874" max="15874" width="3.7265625" style="7" customWidth="1"/>
    <col min="15875" max="15875" width="13.26953125" style="7" customWidth="1"/>
    <col min="15876" max="15876" width="45.1796875" style="7" customWidth="1"/>
    <col min="15877" max="15877" width="3.81640625" style="7" customWidth="1"/>
    <col min="15878" max="15878" width="7.1796875" style="7" customWidth="1"/>
    <col min="15879" max="15879" width="9.26953125" style="7" customWidth="1"/>
    <col min="15880" max="15880" width="10.54296875" style="7" customWidth="1"/>
    <col min="15881" max="15881" width="15.453125" style="7" customWidth="1"/>
    <col min="15882" max="15882" width="15.54296875" style="7" customWidth="1"/>
    <col min="15883" max="15883" width="14.54296875" style="7" customWidth="1"/>
    <col min="15884" max="15885" width="14" style="7" customWidth="1"/>
    <col min="15886" max="15886" width="14.54296875" style="7" customWidth="1"/>
    <col min="15887" max="15887" width="14.26953125" style="7" customWidth="1"/>
    <col min="15888" max="15888" width="16" style="7" customWidth="1"/>
    <col min="15889" max="16129" width="9" style="7"/>
    <col min="16130" max="16130" width="3.7265625" style="7" customWidth="1"/>
    <col min="16131" max="16131" width="13.26953125" style="7" customWidth="1"/>
    <col min="16132" max="16132" width="45.1796875" style="7" customWidth="1"/>
    <col min="16133" max="16133" width="3.81640625" style="7" customWidth="1"/>
    <col min="16134" max="16134" width="7.1796875" style="7" customWidth="1"/>
    <col min="16135" max="16135" width="9.26953125" style="7" customWidth="1"/>
    <col min="16136" max="16136" width="10.54296875" style="7" customWidth="1"/>
    <col min="16137" max="16137" width="15.453125" style="7" customWidth="1"/>
    <col min="16138" max="16138" width="15.54296875" style="7" customWidth="1"/>
    <col min="16139" max="16139" width="14.54296875" style="7" customWidth="1"/>
    <col min="16140" max="16141" width="14" style="7" customWidth="1"/>
    <col min="16142" max="16142" width="14.54296875" style="7" customWidth="1"/>
    <col min="16143" max="16143" width="14.26953125" style="7" customWidth="1"/>
    <col min="16144" max="16144" width="16" style="7" customWidth="1"/>
    <col min="16145" max="16384" width="9" style="7"/>
  </cols>
  <sheetData>
    <row r="1" spans="1:29" ht="18" x14ac:dyDescent="0.35">
      <c r="A1" s="199" t="s">
        <v>0</v>
      </c>
      <c r="B1" s="199"/>
      <c r="C1" s="200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R1" s="23"/>
      <c r="S1" s="23"/>
    </row>
    <row r="2" spans="1:29" x14ac:dyDescent="0.25">
      <c r="A2" s="24" t="s">
        <v>1</v>
      </c>
      <c r="B2" s="25"/>
      <c r="C2" s="7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R2" s="25"/>
      <c r="S2" s="25"/>
    </row>
    <row r="3" spans="1:29" x14ac:dyDescent="0.25">
      <c r="A3" s="24" t="s">
        <v>154</v>
      </c>
      <c r="B3" s="25"/>
      <c r="C3" s="7"/>
      <c r="D3" s="25"/>
      <c r="E3" s="25"/>
      <c r="F3" s="25"/>
      <c r="G3" s="25"/>
      <c r="H3" s="25"/>
      <c r="I3" s="25"/>
      <c r="J3" s="201"/>
      <c r="K3" s="202"/>
      <c r="L3" s="26"/>
      <c r="M3" s="25"/>
      <c r="N3" s="25"/>
      <c r="O3" s="25"/>
      <c r="P3" s="25"/>
      <c r="R3" s="25"/>
      <c r="S3" s="25"/>
    </row>
    <row r="4" spans="1:29" x14ac:dyDescent="0.25">
      <c r="A4" s="24" t="s">
        <v>1241</v>
      </c>
      <c r="B4" s="25"/>
      <c r="C4" s="7"/>
      <c r="D4" s="25"/>
      <c r="E4" s="25"/>
      <c r="F4" s="25"/>
      <c r="G4" s="25"/>
      <c r="H4" s="25"/>
      <c r="I4" s="25"/>
      <c r="J4" s="201"/>
      <c r="K4" s="202"/>
      <c r="L4" s="26"/>
      <c r="M4" s="25"/>
      <c r="N4" s="25"/>
      <c r="O4" s="25"/>
      <c r="P4" s="25"/>
      <c r="R4" s="25"/>
      <c r="S4" s="25"/>
    </row>
    <row r="5" spans="1:29" x14ac:dyDescent="0.35">
      <c r="A5" s="27"/>
      <c r="B5" s="28"/>
      <c r="C5" s="7"/>
      <c r="D5" s="29"/>
      <c r="E5" s="30"/>
      <c r="F5" s="30"/>
      <c r="G5" s="31"/>
      <c r="H5" s="31"/>
      <c r="I5" s="31"/>
      <c r="J5" s="203"/>
      <c r="K5" s="204"/>
      <c r="L5" s="31"/>
      <c r="M5" s="31"/>
      <c r="N5" s="31"/>
      <c r="O5" s="31"/>
      <c r="P5" s="31"/>
      <c r="R5" s="31"/>
      <c r="S5" s="31"/>
    </row>
    <row r="6" spans="1:29" x14ac:dyDescent="0.25">
      <c r="A6" s="32" t="s">
        <v>4</v>
      </c>
      <c r="B6" s="25"/>
      <c r="C6" s="7"/>
      <c r="D6" s="33"/>
      <c r="E6" s="34"/>
      <c r="F6" s="34"/>
      <c r="G6" s="35"/>
      <c r="H6" s="35"/>
      <c r="I6" s="35"/>
      <c r="J6" s="197"/>
      <c r="K6" s="198"/>
      <c r="L6" s="35"/>
      <c r="M6" s="35"/>
      <c r="N6" s="35"/>
      <c r="O6" s="35"/>
      <c r="P6" s="35"/>
      <c r="R6" s="35"/>
      <c r="S6" s="35"/>
    </row>
    <row r="7" spans="1:29" x14ac:dyDescent="0.25">
      <c r="A7" s="32" t="s">
        <v>5</v>
      </c>
      <c r="B7" s="25"/>
      <c r="C7" s="7"/>
      <c r="D7" s="33"/>
      <c r="E7" s="34"/>
      <c r="F7" s="34"/>
      <c r="G7" s="35"/>
      <c r="H7" s="35"/>
      <c r="I7" s="35"/>
      <c r="J7" s="197"/>
      <c r="K7" s="198"/>
      <c r="L7" s="35"/>
      <c r="M7" s="35"/>
      <c r="N7" s="32" t="s">
        <v>6</v>
      </c>
      <c r="O7" s="35"/>
      <c r="P7" s="35"/>
      <c r="R7" s="35"/>
      <c r="S7" s="35"/>
    </row>
    <row r="8" spans="1:29" x14ac:dyDescent="0.25">
      <c r="A8" s="32" t="s">
        <v>7</v>
      </c>
      <c r="B8" s="25"/>
      <c r="C8" s="7"/>
      <c r="D8" s="33"/>
      <c r="E8" s="34"/>
      <c r="F8" s="34"/>
      <c r="G8" s="35"/>
      <c r="H8" s="35"/>
      <c r="I8" s="35"/>
      <c r="J8" s="197"/>
      <c r="K8" s="198"/>
      <c r="L8" s="35"/>
      <c r="M8" s="35"/>
      <c r="N8" s="32"/>
      <c r="O8" s="35"/>
      <c r="P8" s="35"/>
      <c r="R8" s="35"/>
      <c r="S8" s="35"/>
    </row>
    <row r="9" spans="1:29" x14ac:dyDescent="0.35">
      <c r="A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R9" s="7"/>
      <c r="S9" s="7"/>
    </row>
    <row r="10" spans="1:29" s="38" customFormat="1" ht="13" x14ac:dyDescent="0.3">
      <c r="A10" s="36"/>
      <c r="B10" s="37"/>
      <c r="D10" s="39"/>
      <c r="E10" s="40"/>
      <c r="F10" s="41"/>
      <c r="G10" s="42"/>
      <c r="H10" s="191" t="s">
        <v>4585</v>
      </c>
      <c r="I10" s="192"/>
      <c r="J10" s="192"/>
      <c r="K10" s="192"/>
      <c r="L10" s="192"/>
      <c r="M10" s="192"/>
      <c r="N10" s="192"/>
      <c r="O10" s="192"/>
      <c r="P10" s="192"/>
      <c r="Q10" s="192"/>
      <c r="R10" s="193"/>
      <c r="S10" s="42"/>
      <c r="T10" s="43"/>
      <c r="U10" s="43"/>
      <c r="V10" s="43"/>
      <c r="W10" s="43"/>
      <c r="X10" s="43"/>
      <c r="Y10" s="194" t="s">
        <v>4584</v>
      </c>
      <c r="Z10" s="195"/>
      <c r="AA10" s="195"/>
      <c r="AB10" s="196"/>
      <c r="AC10" s="44"/>
    </row>
    <row r="11" spans="1:29" s="38" customFormat="1" ht="13" x14ac:dyDescent="0.3">
      <c r="F11" s="45" t="s">
        <v>4560</v>
      </c>
      <c r="G11" s="45" t="s">
        <v>4561</v>
      </c>
      <c r="H11" s="45" t="s">
        <v>4562</v>
      </c>
      <c r="I11" s="45"/>
      <c r="J11" s="45"/>
      <c r="K11" s="45"/>
      <c r="L11" s="45"/>
      <c r="M11" s="45"/>
      <c r="N11" s="45"/>
      <c r="O11" s="45"/>
      <c r="P11" s="45"/>
      <c r="Q11" s="45"/>
      <c r="R11" s="45" t="s">
        <v>4566</v>
      </c>
      <c r="S11" s="45"/>
      <c r="T11" s="45" t="s">
        <v>4568</v>
      </c>
      <c r="U11" s="45" t="s">
        <v>4569</v>
      </c>
      <c r="V11" s="45" t="s">
        <v>4570</v>
      </c>
      <c r="W11" s="45" t="s">
        <v>4571</v>
      </c>
      <c r="X11" s="45" t="s">
        <v>4572</v>
      </c>
      <c r="Y11" s="45" t="s">
        <v>4573</v>
      </c>
      <c r="Z11" s="45" t="s">
        <v>4574</v>
      </c>
      <c r="AA11" s="45" t="s">
        <v>4575</v>
      </c>
      <c r="AB11" s="45" t="s">
        <v>95</v>
      </c>
      <c r="AC11" s="45" t="s">
        <v>4576</v>
      </c>
    </row>
    <row r="12" spans="1:29" s="38" customFormat="1" ht="117.5" thickBot="1" x14ac:dyDescent="0.4">
      <c r="A12" s="46" t="s">
        <v>4588</v>
      </c>
      <c r="B12" s="46" t="s">
        <v>4587</v>
      </c>
      <c r="C12" s="46" t="s">
        <v>4586</v>
      </c>
      <c r="D12" s="46" t="s">
        <v>8</v>
      </c>
      <c r="E12" s="46" t="s">
        <v>9</v>
      </c>
      <c r="F12" s="47" t="s">
        <v>4563</v>
      </c>
      <c r="G12" s="48" t="s">
        <v>4564</v>
      </c>
      <c r="H12" s="49" t="s">
        <v>4565</v>
      </c>
      <c r="I12" s="46" t="s">
        <v>10</v>
      </c>
      <c r="J12" s="46" t="s">
        <v>11</v>
      </c>
      <c r="K12" s="46" t="s">
        <v>12</v>
      </c>
      <c r="L12" s="46" t="s">
        <v>13</v>
      </c>
      <c r="M12" s="46" t="s">
        <v>14</v>
      </c>
      <c r="N12" s="46" t="s">
        <v>15</v>
      </c>
      <c r="O12" s="46" t="s">
        <v>16</v>
      </c>
      <c r="P12" s="46" t="s">
        <v>17</v>
      </c>
      <c r="R12" s="50" t="s">
        <v>4567</v>
      </c>
      <c r="S12" s="46" t="s">
        <v>11</v>
      </c>
      <c r="T12" s="49" t="s">
        <v>4577</v>
      </c>
      <c r="U12" s="49" t="s">
        <v>4578</v>
      </c>
      <c r="V12" s="49" t="s">
        <v>4579</v>
      </c>
      <c r="W12" s="49" t="s">
        <v>4580</v>
      </c>
      <c r="X12" s="49" t="s">
        <v>4581</v>
      </c>
      <c r="Y12" s="49">
        <v>2018</v>
      </c>
      <c r="Z12" s="49">
        <v>2019</v>
      </c>
      <c r="AA12" s="49">
        <v>2020</v>
      </c>
      <c r="AB12" s="49" t="s">
        <v>4582</v>
      </c>
      <c r="AC12" s="51" t="s">
        <v>4583</v>
      </c>
    </row>
    <row r="13" spans="1:29" ht="15" thickBot="1" x14ac:dyDescent="0.35">
      <c r="A13" s="53"/>
      <c r="B13" s="54" t="s">
        <v>33</v>
      </c>
      <c r="C13" s="55" t="s">
        <v>34</v>
      </c>
      <c r="D13" s="55"/>
      <c r="E13" s="56"/>
      <c r="F13" s="56"/>
      <c r="G13" s="57"/>
      <c r="H13" s="57"/>
      <c r="I13" s="57">
        <v>9894.39</v>
      </c>
      <c r="J13" s="57">
        <v>4050.1176</v>
      </c>
      <c r="K13" s="57">
        <v>2444.7432530000001</v>
      </c>
      <c r="L13" s="57">
        <v>0</v>
      </c>
      <c r="M13" s="57">
        <v>0</v>
      </c>
      <c r="N13" s="57">
        <v>826.32321951400002</v>
      </c>
      <c r="O13" s="57">
        <v>1852.8791467609799</v>
      </c>
      <c r="P13" s="57">
        <v>717.73973169849705</v>
      </c>
      <c r="R13" s="57"/>
      <c r="S13" s="57">
        <v>4618.7182000000003</v>
      </c>
      <c r="X13" s="52">
        <f>SUBTOTAL(9,X15:X577)</f>
        <v>176920.0257154601</v>
      </c>
    </row>
    <row r="14" spans="1:29" s="174" customFormat="1" x14ac:dyDescent="0.3">
      <c r="A14" s="53"/>
      <c r="B14" s="54"/>
      <c r="C14" s="55"/>
      <c r="D14" s="55"/>
      <c r="E14" s="56"/>
      <c r="F14" s="56"/>
      <c r="G14" s="57"/>
      <c r="H14" s="57"/>
      <c r="I14" s="57"/>
      <c r="J14" s="57"/>
      <c r="K14" s="57"/>
      <c r="L14" s="57"/>
      <c r="M14" s="57"/>
      <c r="N14" s="57"/>
      <c r="O14" s="57"/>
      <c r="P14" s="57"/>
      <c r="R14" s="57"/>
      <c r="S14" s="57"/>
      <c r="X14" s="178"/>
    </row>
    <row r="15" spans="1:29" ht="15" thickBot="1" x14ac:dyDescent="0.35">
      <c r="A15" s="58"/>
      <c r="B15" s="59" t="s">
        <v>25</v>
      </c>
      <c r="C15" s="60" t="s">
        <v>1242</v>
      </c>
      <c r="D15" s="60"/>
      <c r="E15" s="61"/>
      <c r="F15" s="61"/>
      <c r="G15" s="62"/>
      <c r="H15" s="62"/>
      <c r="I15" s="62">
        <v>1665.08</v>
      </c>
      <c r="J15" s="62">
        <v>1417.52</v>
      </c>
      <c r="K15" s="62">
        <v>107.5966</v>
      </c>
      <c r="L15" s="62">
        <v>0</v>
      </c>
      <c r="M15" s="62">
        <v>0</v>
      </c>
      <c r="N15" s="62">
        <v>36.3676508</v>
      </c>
      <c r="O15" s="62">
        <v>70.430880384000005</v>
      </c>
      <c r="P15" s="62">
        <v>30.402663365759999</v>
      </c>
      <c r="R15" s="62"/>
      <c r="S15" s="62">
        <v>1630.115</v>
      </c>
    </row>
    <row r="16" spans="1:29" ht="15" thickBot="1" x14ac:dyDescent="0.25">
      <c r="A16" s="8">
        <v>1</v>
      </c>
      <c r="B16" s="9" t="s">
        <v>1243</v>
      </c>
      <c r="C16" s="10" t="s">
        <v>1244</v>
      </c>
      <c r="D16" s="10" t="s">
        <v>41</v>
      </c>
      <c r="E16" s="11">
        <v>0</v>
      </c>
      <c r="F16" s="11">
        <v>1</v>
      </c>
      <c r="G16" s="12">
        <v>402.53</v>
      </c>
      <c r="H16" s="12">
        <v>719.08</v>
      </c>
      <c r="I16" s="12">
        <v>719.08</v>
      </c>
      <c r="J16" s="12">
        <v>471.52</v>
      </c>
      <c r="K16" s="12">
        <v>107.5966</v>
      </c>
      <c r="L16" s="12">
        <v>0</v>
      </c>
      <c r="M16" s="12">
        <v>0</v>
      </c>
      <c r="N16" s="12">
        <v>36.3676508</v>
      </c>
      <c r="O16" s="12">
        <v>70.430880384000005</v>
      </c>
      <c r="P16" s="13">
        <v>30.402663365759999</v>
      </c>
      <c r="R16" s="12">
        <v>835.57</v>
      </c>
      <c r="S16" s="12">
        <v>560.11500000000001</v>
      </c>
    </row>
    <row r="17" spans="1:28" x14ac:dyDescent="0.2">
      <c r="A17" s="63"/>
      <c r="B17" s="64" t="s">
        <v>1245</v>
      </c>
      <c r="C17" s="65" t="s">
        <v>1246</v>
      </c>
      <c r="D17" s="65" t="s">
        <v>390</v>
      </c>
      <c r="E17" s="66">
        <v>1.2500000000000001E-2</v>
      </c>
      <c r="F17" s="66">
        <v>1.2500000000000001E-2</v>
      </c>
      <c r="G17" s="1">
        <v>7840</v>
      </c>
      <c r="H17" s="1">
        <v>7840</v>
      </c>
      <c r="I17" s="1">
        <v>98</v>
      </c>
      <c r="J17" s="1">
        <v>98</v>
      </c>
      <c r="K17" s="1"/>
      <c r="L17" s="1"/>
      <c r="M17" s="1"/>
      <c r="N17" s="1"/>
      <c r="O17" s="1"/>
      <c r="P17" s="1"/>
      <c r="R17" s="1">
        <v>9370</v>
      </c>
      <c r="S17" s="1">
        <v>117.125</v>
      </c>
      <c r="T17" s="15">
        <f t="shared" ref="T17:T20" si="0">R17/H17</f>
        <v>1.1951530612244898</v>
      </c>
      <c r="U17" s="15">
        <f t="shared" ref="U17:U20" si="1">T17-AB17</f>
        <v>1.1695010496856566</v>
      </c>
      <c r="V17" s="16">
        <f t="shared" ref="V17:V20" si="2">G17*U17</f>
        <v>9168.888229535547</v>
      </c>
      <c r="W17" s="16">
        <f t="shared" ref="W17:W20" si="3">V17-G17</f>
        <v>1328.888229535547</v>
      </c>
      <c r="X17" s="16">
        <f t="shared" ref="X17:X20" si="4">F17*W17</f>
        <v>16.611102869194337</v>
      </c>
      <c r="Y17" s="15">
        <f t="shared" ref="Y17:Y21" si="5">104.584835545197%-100%</f>
        <v>4.5848355451969969E-2</v>
      </c>
      <c r="Z17" s="15">
        <f t="shared" ref="Z17:Z21" si="6">101.199262415129%-100%</f>
        <v>1.1992624151289988E-2</v>
      </c>
      <c r="AA17" s="15">
        <f t="shared" ref="AA17:AA21" si="7">101.911505501324%-100%</f>
        <v>1.9115055013239957E-2</v>
      </c>
      <c r="AB17" s="15">
        <f t="shared" ref="AB17:AB20" si="8">AVERAGE(Y17:AA17)</f>
        <v>2.5652011538833303E-2</v>
      </c>
    </row>
    <row r="18" spans="1:28" x14ac:dyDescent="0.2">
      <c r="A18" s="63"/>
      <c r="B18" s="64" t="s">
        <v>1247</v>
      </c>
      <c r="C18" s="65" t="s">
        <v>1248</v>
      </c>
      <c r="D18" s="65" t="s">
        <v>561</v>
      </c>
      <c r="E18" s="66">
        <v>1</v>
      </c>
      <c r="F18" s="66">
        <v>1</v>
      </c>
      <c r="G18" s="1">
        <v>364</v>
      </c>
      <c r="H18" s="1">
        <v>364</v>
      </c>
      <c r="I18" s="1">
        <v>364</v>
      </c>
      <c r="J18" s="1">
        <v>364</v>
      </c>
      <c r="K18" s="1"/>
      <c r="L18" s="1"/>
      <c r="M18" s="1"/>
      <c r="N18" s="1"/>
      <c r="O18" s="1"/>
      <c r="P18" s="1"/>
      <c r="R18" s="1">
        <v>433</v>
      </c>
      <c r="S18" s="1">
        <v>433</v>
      </c>
      <c r="T18" s="15">
        <f t="shared" si="0"/>
        <v>1.1895604395604396</v>
      </c>
      <c r="U18" s="15">
        <f t="shared" si="1"/>
        <v>1.1639084280216063</v>
      </c>
      <c r="V18" s="16">
        <f t="shared" si="2"/>
        <v>423.66266779986472</v>
      </c>
      <c r="W18" s="16">
        <f t="shared" si="3"/>
        <v>59.662667799864721</v>
      </c>
      <c r="X18" s="16">
        <f t="shared" si="4"/>
        <v>59.662667799864721</v>
      </c>
      <c r="Y18" s="15">
        <f t="shared" si="5"/>
        <v>4.5848355451969969E-2</v>
      </c>
      <c r="Z18" s="15">
        <f t="shared" si="6"/>
        <v>1.1992624151289988E-2</v>
      </c>
      <c r="AA18" s="15">
        <f t="shared" si="7"/>
        <v>1.9115055013239957E-2</v>
      </c>
      <c r="AB18" s="15">
        <f t="shared" si="8"/>
        <v>2.5652011538833303E-2</v>
      </c>
    </row>
    <row r="19" spans="1:28" x14ac:dyDescent="0.2">
      <c r="A19" s="63"/>
      <c r="B19" s="64" t="s">
        <v>1249</v>
      </c>
      <c r="C19" s="65" t="s">
        <v>1250</v>
      </c>
      <c r="D19" s="65" t="s">
        <v>41</v>
      </c>
      <c r="E19" s="66">
        <v>1</v>
      </c>
      <c r="F19" s="66">
        <v>1</v>
      </c>
      <c r="G19" s="1">
        <v>3.84</v>
      </c>
      <c r="H19" s="1">
        <v>3.84</v>
      </c>
      <c r="I19" s="1">
        <v>3.84</v>
      </c>
      <c r="J19" s="1">
        <v>3.84</v>
      </c>
      <c r="K19" s="1"/>
      <c r="L19" s="1"/>
      <c r="M19" s="1"/>
      <c r="N19" s="1"/>
      <c r="O19" s="1"/>
      <c r="P19" s="1"/>
      <c r="R19" s="1">
        <v>4.03</v>
      </c>
      <c r="S19" s="1">
        <v>4.03</v>
      </c>
      <c r="T19" s="15">
        <f t="shared" si="0"/>
        <v>1.0494791666666667</v>
      </c>
      <c r="U19" s="15">
        <f t="shared" si="1"/>
        <v>1.0238271551278335</v>
      </c>
      <c r="V19" s="16">
        <f t="shared" si="2"/>
        <v>3.9314962756908804</v>
      </c>
      <c r="W19" s="16">
        <f t="shared" si="3"/>
        <v>9.1496275690880591E-2</v>
      </c>
      <c r="X19" s="16">
        <f t="shared" si="4"/>
        <v>9.1496275690880591E-2</v>
      </c>
      <c r="Y19" s="15">
        <f t="shared" si="5"/>
        <v>4.5848355451969969E-2</v>
      </c>
      <c r="Z19" s="15">
        <f t="shared" si="6"/>
        <v>1.1992624151289988E-2</v>
      </c>
      <c r="AA19" s="15">
        <f t="shared" si="7"/>
        <v>1.9115055013239957E-2</v>
      </c>
      <c r="AB19" s="15">
        <f t="shared" si="8"/>
        <v>2.5652011538833303E-2</v>
      </c>
    </row>
    <row r="20" spans="1:28" ht="15" thickBot="1" x14ac:dyDescent="0.25">
      <c r="A20" s="63"/>
      <c r="B20" s="64" t="s">
        <v>1251</v>
      </c>
      <c r="C20" s="65" t="s">
        <v>1252</v>
      </c>
      <c r="D20" s="65" t="s">
        <v>41</v>
      </c>
      <c r="E20" s="66">
        <v>1</v>
      </c>
      <c r="F20" s="66">
        <v>1</v>
      </c>
      <c r="G20" s="1">
        <v>5.68</v>
      </c>
      <c r="H20" s="1">
        <v>5.68</v>
      </c>
      <c r="I20" s="1">
        <v>5.68</v>
      </c>
      <c r="J20" s="1">
        <v>5.68</v>
      </c>
      <c r="K20" s="1"/>
      <c r="L20" s="1"/>
      <c r="M20" s="1"/>
      <c r="N20" s="1"/>
      <c r="O20" s="1"/>
      <c r="P20" s="1"/>
      <c r="R20" s="1">
        <v>5.96</v>
      </c>
      <c r="S20" s="1">
        <v>5.96</v>
      </c>
      <c r="T20" s="15">
        <f t="shared" si="0"/>
        <v>1.0492957746478875</v>
      </c>
      <c r="U20" s="15">
        <f t="shared" si="1"/>
        <v>1.0236437631090542</v>
      </c>
      <c r="V20" s="16">
        <f t="shared" si="2"/>
        <v>5.8142965744594282</v>
      </c>
      <c r="W20" s="16">
        <f t="shared" si="3"/>
        <v>0.13429657445942844</v>
      </c>
      <c r="X20" s="16">
        <f t="shared" si="4"/>
        <v>0.13429657445942844</v>
      </c>
      <c r="Y20" s="15">
        <f t="shared" si="5"/>
        <v>4.5848355451969969E-2</v>
      </c>
      <c r="Z20" s="15">
        <f t="shared" si="6"/>
        <v>1.1992624151289988E-2</v>
      </c>
      <c r="AA20" s="15">
        <f t="shared" si="7"/>
        <v>1.9115055013239957E-2</v>
      </c>
      <c r="AB20" s="15">
        <f t="shared" si="8"/>
        <v>2.5652011538833303E-2</v>
      </c>
    </row>
    <row r="21" spans="1:28" ht="15" thickBot="1" x14ac:dyDescent="0.25">
      <c r="A21" s="8">
        <v>2</v>
      </c>
      <c r="B21" s="9" t="s">
        <v>1253</v>
      </c>
      <c r="C21" s="10" t="s">
        <v>1254</v>
      </c>
      <c r="D21" s="10" t="s">
        <v>41</v>
      </c>
      <c r="E21" s="11">
        <v>0</v>
      </c>
      <c r="F21" s="11">
        <v>1</v>
      </c>
      <c r="G21" s="12">
        <v>2549.09</v>
      </c>
      <c r="H21" s="12">
        <v>946</v>
      </c>
      <c r="I21" s="12">
        <v>946</v>
      </c>
      <c r="J21" s="12">
        <v>946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3">
        <v>0</v>
      </c>
      <c r="R21" s="12">
        <v>1070</v>
      </c>
      <c r="S21" s="6">
        <v>1070</v>
      </c>
      <c r="T21" s="15">
        <f t="shared" ref="T21" si="9">R21/H21</f>
        <v>1.1310782241014798</v>
      </c>
      <c r="U21" s="15">
        <f t="shared" ref="U21" si="10">T21-AB21</f>
        <v>1.1054262125626466</v>
      </c>
      <c r="V21" s="16">
        <f t="shared" ref="V21" si="11">G21*U21</f>
        <v>2817.8309041813172</v>
      </c>
      <c r="W21" s="16">
        <f t="shared" ref="W21" si="12">V21-G21</f>
        <v>268.74090418131709</v>
      </c>
      <c r="X21" s="16">
        <f t="shared" ref="X21" si="13">F21*W21</f>
        <v>268.74090418131709</v>
      </c>
      <c r="Y21" s="15">
        <f t="shared" si="5"/>
        <v>4.5848355451969969E-2</v>
      </c>
      <c r="Z21" s="15">
        <f t="shared" si="6"/>
        <v>1.1992624151289988E-2</v>
      </c>
      <c r="AA21" s="15">
        <f t="shared" si="7"/>
        <v>1.9115055013239957E-2</v>
      </c>
      <c r="AB21" s="15">
        <f t="shared" ref="AB21" si="14">AVERAGE(Y21:AA21)</f>
        <v>2.5652011538833303E-2</v>
      </c>
    </row>
    <row r="22" spans="1:28" ht="15" thickBot="1" x14ac:dyDescent="0.35">
      <c r="A22" s="58"/>
      <c r="B22" s="59" t="s">
        <v>26</v>
      </c>
      <c r="C22" s="60" t="s">
        <v>117</v>
      </c>
      <c r="D22" s="60"/>
      <c r="E22" s="61"/>
      <c r="F22" s="61"/>
      <c r="G22" s="62"/>
      <c r="H22" s="62"/>
      <c r="I22" s="62">
        <v>8174.3</v>
      </c>
      <c r="J22" s="62">
        <v>2632.5976000000001</v>
      </c>
      <c r="K22" s="62">
        <v>2314.174</v>
      </c>
      <c r="L22" s="62">
        <v>0</v>
      </c>
      <c r="M22" s="62">
        <v>0</v>
      </c>
      <c r="N22" s="62">
        <v>782.19081200000005</v>
      </c>
      <c r="O22" s="62">
        <v>1764.92794284</v>
      </c>
      <c r="P22" s="62">
        <v>680.58098567759998</v>
      </c>
      <c r="R22" s="62"/>
      <c r="S22" s="62">
        <v>2988.6032</v>
      </c>
    </row>
    <row r="23" spans="1:28" ht="20.5" thickBot="1" x14ac:dyDescent="0.25">
      <c r="A23" s="8">
        <v>3</v>
      </c>
      <c r="B23" s="9" t="s">
        <v>1255</v>
      </c>
      <c r="C23" s="10" t="s">
        <v>1256</v>
      </c>
      <c r="D23" s="10" t="s">
        <v>41</v>
      </c>
      <c r="E23" s="11">
        <v>0</v>
      </c>
      <c r="F23" s="11">
        <v>86</v>
      </c>
      <c r="G23" s="12">
        <v>305.92</v>
      </c>
      <c r="H23" s="12">
        <v>95.05</v>
      </c>
      <c r="I23" s="12">
        <v>8174.3</v>
      </c>
      <c r="J23" s="12">
        <v>2632.5976000000001</v>
      </c>
      <c r="K23" s="12">
        <v>2314.174</v>
      </c>
      <c r="L23" s="12">
        <v>0</v>
      </c>
      <c r="M23" s="12">
        <v>0</v>
      </c>
      <c r="N23" s="12">
        <v>782.19081200000005</v>
      </c>
      <c r="O23" s="12">
        <v>1764.92794284</v>
      </c>
      <c r="P23" s="13">
        <v>680.58098567759998</v>
      </c>
      <c r="R23" s="12">
        <v>112.83</v>
      </c>
      <c r="S23" s="12">
        <v>2988.6032</v>
      </c>
    </row>
    <row r="24" spans="1:28" x14ac:dyDescent="0.2">
      <c r="A24" s="63"/>
      <c r="B24" s="64" t="s">
        <v>1257</v>
      </c>
      <c r="C24" s="65" t="s">
        <v>1258</v>
      </c>
      <c r="D24" s="65" t="s">
        <v>41</v>
      </c>
      <c r="E24" s="66">
        <v>4.4000000000000003E-3</v>
      </c>
      <c r="F24" s="66">
        <v>0.37840000000000001</v>
      </c>
      <c r="G24" s="1">
        <v>139</v>
      </c>
      <c r="H24" s="1">
        <v>139</v>
      </c>
      <c r="I24" s="1">
        <v>52.5976</v>
      </c>
      <c r="J24" s="1">
        <v>52.5976</v>
      </c>
      <c r="K24" s="1"/>
      <c r="L24" s="1"/>
      <c r="M24" s="1"/>
      <c r="N24" s="1"/>
      <c r="O24" s="1"/>
      <c r="P24" s="1"/>
      <c r="R24" s="1">
        <v>148</v>
      </c>
      <c r="S24" s="1">
        <v>56.0032</v>
      </c>
      <c r="T24" s="15">
        <f t="shared" ref="T24:T25" si="15">R24/H24</f>
        <v>1.064748201438849</v>
      </c>
      <c r="U24" s="15">
        <f t="shared" ref="U24:U25" si="16">T24-AB24</f>
        <v>1.0390961899000157</v>
      </c>
      <c r="V24" s="16">
        <f t="shared" ref="V24:V25" si="17">G24*U24</f>
        <v>144.4343703961022</v>
      </c>
      <c r="W24" s="16">
        <f t="shared" ref="W24:W25" si="18">V24-G24</f>
        <v>5.4343703961021959</v>
      </c>
      <c r="X24" s="16">
        <f t="shared" ref="X24:X25" si="19">F24*W24</f>
        <v>2.0563657578850711</v>
      </c>
      <c r="Y24" s="15">
        <f t="shared" ref="Y24:Y25" si="20">104.584835545197%-100%</f>
        <v>4.5848355451969969E-2</v>
      </c>
      <c r="Z24" s="15">
        <f t="shared" ref="Z24:Z25" si="21">101.199262415129%-100%</f>
        <v>1.1992624151289988E-2</v>
      </c>
      <c r="AA24" s="15">
        <f t="shared" ref="AA24:AA25" si="22">101.911505501324%-100%</f>
        <v>1.9115055013239957E-2</v>
      </c>
      <c r="AB24" s="15">
        <f t="shared" ref="AB24:AB25" si="23">AVERAGE(Y24:AA24)</f>
        <v>2.5652011538833303E-2</v>
      </c>
    </row>
    <row r="25" spans="1:28" x14ac:dyDescent="0.2">
      <c r="A25" s="63"/>
      <c r="B25" s="64" t="s">
        <v>1259</v>
      </c>
      <c r="C25" s="65" t="s">
        <v>1260</v>
      </c>
      <c r="D25" s="65" t="s">
        <v>41</v>
      </c>
      <c r="E25" s="66">
        <v>1</v>
      </c>
      <c r="F25" s="66">
        <v>86</v>
      </c>
      <c r="G25" s="1">
        <v>30</v>
      </c>
      <c r="H25" s="1">
        <v>30</v>
      </c>
      <c r="I25" s="1">
        <v>2580</v>
      </c>
      <c r="J25" s="1">
        <v>2580</v>
      </c>
      <c r="K25" s="1"/>
      <c r="L25" s="1"/>
      <c r="M25" s="1"/>
      <c r="N25" s="1"/>
      <c r="O25" s="1"/>
      <c r="P25" s="1"/>
      <c r="R25" s="1">
        <v>34.1</v>
      </c>
      <c r="S25" s="1">
        <v>2932.6</v>
      </c>
      <c r="T25" s="15">
        <f t="shared" si="15"/>
        <v>1.1366666666666667</v>
      </c>
      <c r="U25" s="15">
        <f t="shared" si="16"/>
        <v>1.1110146551278335</v>
      </c>
      <c r="V25" s="16">
        <f t="shared" si="17"/>
        <v>33.330439653835008</v>
      </c>
      <c r="W25" s="16">
        <f t="shared" si="18"/>
        <v>3.3304396538350076</v>
      </c>
      <c r="X25" s="16">
        <f t="shared" si="19"/>
        <v>286.41781022981064</v>
      </c>
      <c r="Y25" s="15">
        <f t="shared" si="20"/>
        <v>4.5848355451969969E-2</v>
      </c>
      <c r="Z25" s="15">
        <f t="shared" si="21"/>
        <v>1.1992624151289988E-2</v>
      </c>
      <c r="AA25" s="15">
        <f t="shared" si="22"/>
        <v>1.9115055013239957E-2</v>
      </c>
      <c r="AB25" s="15">
        <f t="shared" si="23"/>
        <v>2.5652011538833303E-2</v>
      </c>
    </row>
    <row r="26" spans="1:28" ht="15" thickBot="1" x14ac:dyDescent="0.35">
      <c r="A26" s="58"/>
      <c r="B26" s="59" t="s">
        <v>661</v>
      </c>
      <c r="C26" s="60" t="s">
        <v>662</v>
      </c>
      <c r="D26" s="60"/>
      <c r="E26" s="61"/>
      <c r="F26" s="61"/>
      <c r="G26" s="62"/>
      <c r="H26" s="62"/>
      <c r="I26" s="62">
        <v>55.01</v>
      </c>
      <c r="J26" s="62">
        <v>0</v>
      </c>
      <c r="K26" s="62">
        <v>22.972653000000001</v>
      </c>
      <c r="L26" s="62">
        <v>0</v>
      </c>
      <c r="M26" s="62">
        <v>0</v>
      </c>
      <c r="N26" s="62">
        <v>7.7647567139999998</v>
      </c>
      <c r="O26" s="62">
        <v>17.520323536980001</v>
      </c>
      <c r="P26" s="62">
        <v>6.7560826551371997</v>
      </c>
      <c r="R26" s="62"/>
      <c r="S26" s="62">
        <v>0</v>
      </c>
    </row>
    <row r="27" spans="1:28" x14ac:dyDescent="0.2">
      <c r="A27" s="67">
        <v>4</v>
      </c>
      <c r="B27" s="68" t="s">
        <v>1261</v>
      </c>
      <c r="C27" s="69" t="s">
        <v>1262</v>
      </c>
      <c r="D27" s="69" t="s">
        <v>139</v>
      </c>
      <c r="E27" s="70">
        <v>0</v>
      </c>
      <c r="F27" s="70">
        <v>2.7E-2</v>
      </c>
      <c r="G27" s="71">
        <v>966.07</v>
      </c>
      <c r="H27" s="71">
        <v>1547.78</v>
      </c>
      <c r="I27" s="71">
        <v>41.79</v>
      </c>
      <c r="J27" s="71">
        <v>0</v>
      </c>
      <c r="K27" s="71">
        <v>17.450721000000001</v>
      </c>
      <c r="L27" s="71">
        <v>0</v>
      </c>
      <c r="M27" s="71">
        <v>0</v>
      </c>
      <c r="N27" s="71">
        <v>5.8983436979999997</v>
      </c>
      <c r="O27" s="71">
        <v>13.30896687786</v>
      </c>
      <c r="P27" s="72">
        <v>5.1321244206204</v>
      </c>
      <c r="R27" s="71">
        <v>1898.19</v>
      </c>
      <c r="S27" s="71">
        <v>0</v>
      </c>
    </row>
    <row r="28" spans="1:28" ht="20.5" thickBot="1" x14ac:dyDescent="0.25">
      <c r="A28" s="73">
        <v>5</v>
      </c>
      <c r="B28" s="74" t="s">
        <v>1263</v>
      </c>
      <c r="C28" s="75" t="s">
        <v>1264</v>
      </c>
      <c r="D28" s="75" t="s">
        <v>139</v>
      </c>
      <c r="E28" s="76">
        <v>0</v>
      </c>
      <c r="F28" s="76">
        <v>2.7E-2</v>
      </c>
      <c r="G28" s="77">
        <v>241.52</v>
      </c>
      <c r="H28" s="77">
        <v>489.77</v>
      </c>
      <c r="I28" s="77">
        <v>13.22</v>
      </c>
      <c r="J28" s="77">
        <v>0</v>
      </c>
      <c r="K28" s="77">
        <v>5.5219319999999996</v>
      </c>
      <c r="L28" s="77">
        <v>0</v>
      </c>
      <c r="M28" s="77">
        <v>0</v>
      </c>
      <c r="N28" s="77">
        <v>1.8664130160000001</v>
      </c>
      <c r="O28" s="77">
        <v>4.2113566591199998</v>
      </c>
      <c r="P28" s="78">
        <v>1.6239582345168</v>
      </c>
      <c r="R28" s="77">
        <v>600.64</v>
      </c>
      <c r="S28" s="77">
        <v>0</v>
      </c>
    </row>
    <row r="29" spans="1:28" x14ac:dyDescent="0.3">
      <c r="A29" s="53"/>
      <c r="B29" s="54" t="s">
        <v>665</v>
      </c>
      <c r="C29" s="55" t="s">
        <v>666</v>
      </c>
      <c r="D29" s="55"/>
      <c r="E29" s="56"/>
      <c r="F29" s="56"/>
      <c r="G29" s="57"/>
      <c r="H29" s="57"/>
      <c r="I29" s="57">
        <v>1589130.81</v>
      </c>
      <c r="J29" s="57">
        <v>1086764.9287958001</v>
      </c>
      <c r="K29" s="57">
        <v>168329.10161700001</v>
      </c>
      <c r="L29" s="57">
        <v>175.23442711999999</v>
      </c>
      <c r="M29" s="57">
        <v>0</v>
      </c>
      <c r="N29" s="57">
        <v>56895.236346546</v>
      </c>
      <c r="O29" s="57">
        <v>184840.46104034601</v>
      </c>
      <c r="P29" s="57">
        <v>57435.792040341701</v>
      </c>
      <c r="R29" s="57"/>
      <c r="S29" s="57">
        <v>1264930.0444554</v>
      </c>
    </row>
    <row r="30" spans="1:28" ht="15" thickBot="1" x14ac:dyDescent="0.35">
      <c r="A30" s="58"/>
      <c r="B30" s="59" t="s">
        <v>1265</v>
      </c>
      <c r="C30" s="60" t="s">
        <v>1266</v>
      </c>
      <c r="D30" s="60"/>
      <c r="E30" s="61"/>
      <c r="F30" s="61"/>
      <c r="G30" s="62"/>
      <c r="H30" s="62"/>
      <c r="I30" s="62">
        <v>305259.24</v>
      </c>
      <c r="J30" s="62">
        <v>204457.73275600001</v>
      </c>
      <c r="K30" s="62">
        <v>32568.9013925</v>
      </c>
      <c r="L30" s="62">
        <v>25.415839800000001</v>
      </c>
      <c r="M30" s="62">
        <v>0</v>
      </c>
      <c r="N30" s="62">
        <v>11008.288670665001</v>
      </c>
      <c r="O30" s="62">
        <v>35754.136840431303</v>
      </c>
      <c r="P30" s="62">
        <v>11109.9439840755</v>
      </c>
      <c r="R30" s="62"/>
      <c r="S30" s="62">
        <v>264853.61792400002</v>
      </c>
    </row>
    <row r="31" spans="1:28" ht="15" thickBot="1" x14ac:dyDescent="0.25">
      <c r="A31" s="8">
        <v>6</v>
      </c>
      <c r="B31" s="9" t="s">
        <v>1267</v>
      </c>
      <c r="C31" s="10" t="s">
        <v>1268</v>
      </c>
      <c r="D31" s="10" t="s">
        <v>95</v>
      </c>
      <c r="E31" s="11">
        <v>0</v>
      </c>
      <c r="F31" s="11">
        <v>10</v>
      </c>
      <c r="G31" s="12">
        <v>398.91</v>
      </c>
      <c r="H31" s="12">
        <v>328.36</v>
      </c>
      <c r="I31" s="12">
        <v>3283.6</v>
      </c>
      <c r="J31" s="12">
        <v>1585.5725</v>
      </c>
      <c r="K31" s="12">
        <v>611.65499999999997</v>
      </c>
      <c r="L31" s="12">
        <v>0</v>
      </c>
      <c r="M31" s="12">
        <v>0</v>
      </c>
      <c r="N31" s="12">
        <v>206.73938999999999</v>
      </c>
      <c r="O31" s="12">
        <v>671.08339980000005</v>
      </c>
      <c r="P31" s="13">
        <v>208.52689057200001</v>
      </c>
      <c r="R31" s="12">
        <v>420.18</v>
      </c>
      <c r="S31" s="12">
        <v>2262.7275</v>
      </c>
    </row>
    <row r="32" spans="1:28" x14ac:dyDescent="0.2">
      <c r="A32" s="63"/>
      <c r="B32" s="64" t="s">
        <v>1269</v>
      </c>
      <c r="C32" s="65" t="s">
        <v>1270</v>
      </c>
      <c r="D32" s="65" t="s">
        <v>95</v>
      </c>
      <c r="E32" s="66">
        <v>1</v>
      </c>
      <c r="F32" s="66">
        <v>10</v>
      </c>
      <c r="G32" s="1">
        <v>104</v>
      </c>
      <c r="H32" s="1">
        <v>104</v>
      </c>
      <c r="I32" s="1">
        <v>1040</v>
      </c>
      <c r="J32" s="1">
        <v>1040</v>
      </c>
      <c r="K32" s="1"/>
      <c r="L32" s="1"/>
      <c r="M32" s="1"/>
      <c r="N32" s="1"/>
      <c r="O32" s="1"/>
      <c r="P32" s="1"/>
      <c r="R32" s="1">
        <v>163</v>
      </c>
      <c r="S32" s="1">
        <v>1630</v>
      </c>
      <c r="T32" s="15">
        <f t="shared" ref="T32:T38" si="24">R32/H32</f>
        <v>1.5673076923076923</v>
      </c>
      <c r="U32" s="15">
        <f t="shared" ref="U32:U38" si="25">T32-AB32</f>
        <v>1.5416556807688591</v>
      </c>
      <c r="V32" s="16">
        <f t="shared" ref="V32:V38" si="26">G32*U32</f>
        <v>160.33219079996135</v>
      </c>
      <c r="W32" s="16">
        <f t="shared" ref="W32:W38" si="27">V32-G32</f>
        <v>56.332190799961353</v>
      </c>
      <c r="X32" s="16">
        <f t="shared" ref="X32:X38" si="28">F32*W32</f>
        <v>563.32190799961359</v>
      </c>
      <c r="Y32" s="15">
        <f t="shared" ref="Y32:Y38" si="29">104.584835545197%-100%</f>
        <v>4.5848355451969969E-2</v>
      </c>
      <c r="Z32" s="15">
        <f t="shared" ref="Z32:Z38" si="30">101.199262415129%-100%</f>
        <v>1.1992624151289988E-2</v>
      </c>
      <c r="AA32" s="15">
        <f t="shared" ref="AA32:AA38" si="31">101.911505501324%-100%</f>
        <v>1.9115055013239957E-2</v>
      </c>
      <c r="AB32" s="15">
        <f t="shared" ref="AB32:AB38" si="32">AVERAGE(Y32:AA32)</f>
        <v>2.5652011538833303E-2</v>
      </c>
    </row>
    <row r="33" spans="1:28" x14ac:dyDescent="0.2">
      <c r="A33" s="63"/>
      <c r="B33" s="64" t="s">
        <v>1271</v>
      </c>
      <c r="C33" s="65" t="s">
        <v>1272</v>
      </c>
      <c r="D33" s="65" t="s">
        <v>41</v>
      </c>
      <c r="E33" s="66">
        <v>0.08</v>
      </c>
      <c r="F33" s="66">
        <v>0.8</v>
      </c>
      <c r="G33" s="1">
        <v>43.6</v>
      </c>
      <c r="H33" s="1">
        <v>43.6</v>
      </c>
      <c r="I33" s="1">
        <v>34.880000000000003</v>
      </c>
      <c r="J33" s="1">
        <v>34.880000000000003</v>
      </c>
      <c r="K33" s="1"/>
      <c r="L33" s="1"/>
      <c r="M33" s="1"/>
      <c r="N33" s="1"/>
      <c r="O33" s="1"/>
      <c r="P33" s="1"/>
      <c r="R33" s="1">
        <v>62.8</v>
      </c>
      <c r="S33" s="1">
        <v>50.24</v>
      </c>
      <c r="T33" s="15">
        <f t="shared" si="24"/>
        <v>1.440366972477064</v>
      </c>
      <c r="U33" s="15">
        <f t="shared" si="25"/>
        <v>1.4147149609382308</v>
      </c>
      <c r="V33" s="16">
        <f t="shared" si="26"/>
        <v>61.681572296906864</v>
      </c>
      <c r="W33" s="16">
        <f t="shared" si="27"/>
        <v>18.081572296906863</v>
      </c>
      <c r="X33" s="16">
        <f t="shared" si="28"/>
        <v>14.465257837525492</v>
      </c>
      <c r="Y33" s="15">
        <f t="shared" si="29"/>
        <v>4.5848355451969969E-2</v>
      </c>
      <c r="Z33" s="15">
        <f t="shared" si="30"/>
        <v>1.1992624151289988E-2</v>
      </c>
      <c r="AA33" s="15">
        <f t="shared" si="31"/>
        <v>1.9115055013239957E-2</v>
      </c>
      <c r="AB33" s="15">
        <f t="shared" si="32"/>
        <v>2.5652011538833303E-2</v>
      </c>
    </row>
    <row r="34" spans="1:28" x14ac:dyDescent="0.2">
      <c r="A34" s="63"/>
      <c r="B34" s="64" t="s">
        <v>1273</v>
      </c>
      <c r="C34" s="65" t="s">
        <v>1274</v>
      </c>
      <c r="D34" s="65" t="s">
        <v>41</v>
      </c>
      <c r="E34" s="66">
        <v>0.04</v>
      </c>
      <c r="F34" s="66">
        <v>0.4</v>
      </c>
      <c r="G34" s="1">
        <v>116</v>
      </c>
      <c r="H34" s="1">
        <v>116</v>
      </c>
      <c r="I34" s="1">
        <v>46.4</v>
      </c>
      <c r="J34" s="1">
        <v>46.4</v>
      </c>
      <c r="K34" s="1"/>
      <c r="L34" s="1"/>
      <c r="M34" s="1"/>
      <c r="N34" s="1"/>
      <c r="O34" s="1"/>
      <c r="P34" s="1"/>
      <c r="R34" s="1">
        <v>151</v>
      </c>
      <c r="S34" s="1">
        <v>60.4</v>
      </c>
      <c r="T34" s="15">
        <f t="shared" si="24"/>
        <v>1.3017241379310345</v>
      </c>
      <c r="U34" s="15">
        <f t="shared" si="25"/>
        <v>1.2760721263922012</v>
      </c>
      <c r="V34" s="16">
        <f t="shared" si="26"/>
        <v>148.02436666149535</v>
      </c>
      <c r="W34" s="16">
        <f t="shared" si="27"/>
        <v>32.02436666149535</v>
      </c>
      <c r="X34" s="16">
        <f t="shared" si="28"/>
        <v>12.809746664598141</v>
      </c>
      <c r="Y34" s="15">
        <f t="shared" si="29"/>
        <v>4.5848355451969969E-2</v>
      </c>
      <c r="Z34" s="15">
        <f t="shared" si="30"/>
        <v>1.1992624151289988E-2</v>
      </c>
      <c r="AA34" s="15">
        <f t="shared" si="31"/>
        <v>1.9115055013239957E-2</v>
      </c>
      <c r="AB34" s="15">
        <f t="shared" si="32"/>
        <v>2.5652011538833303E-2</v>
      </c>
    </row>
    <row r="35" spans="1:28" x14ac:dyDescent="0.2">
      <c r="A35" s="63"/>
      <c r="B35" s="64" t="s">
        <v>1275</v>
      </c>
      <c r="C35" s="65" t="s">
        <v>1276</v>
      </c>
      <c r="D35" s="65" t="s">
        <v>41</v>
      </c>
      <c r="E35" s="66">
        <v>0.09</v>
      </c>
      <c r="F35" s="66">
        <v>0.9</v>
      </c>
      <c r="G35" s="1">
        <v>50.4</v>
      </c>
      <c r="H35" s="1">
        <v>50.4</v>
      </c>
      <c r="I35" s="1">
        <v>45.36</v>
      </c>
      <c r="J35" s="1">
        <v>45.36</v>
      </c>
      <c r="K35" s="1"/>
      <c r="L35" s="1"/>
      <c r="M35" s="1"/>
      <c r="N35" s="1"/>
      <c r="O35" s="1"/>
      <c r="P35" s="1"/>
      <c r="R35" s="1">
        <v>69.599999999999994</v>
      </c>
      <c r="S35" s="1">
        <v>62.64</v>
      </c>
      <c r="T35" s="15">
        <f t="shared" si="24"/>
        <v>1.3809523809523809</v>
      </c>
      <c r="U35" s="15">
        <f t="shared" si="25"/>
        <v>1.3553003694135477</v>
      </c>
      <c r="V35" s="16">
        <f t="shared" si="26"/>
        <v>68.307138618442806</v>
      </c>
      <c r="W35" s="16">
        <f t="shared" si="27"/>
        <v>17.907138618442808</v>
      </c>
      <c r="X35" s="16">
        <f t="shared" si="28"/>
        <v>16.116424756598526</v>
      </c>
      <c r="Y35" s="15">
        <f t="shared" si="29"/>
        <v>4.5848355451969969E-2</v>
      </c>
      <c r="Z35" s="15">
        <f t="shared" si="30"/>
        <v>1.1992624151289988E-2</v>
      </c>
      <c r="AA35" s="15">
        <f t="shared" si="31"/>
        <v>1.9115055013239957E-2</v>
      </c>
      <c r="AB35" s="15">
        <f t="shared" si="32"/>
        <v>2.5652011538833303E-2</v>
      </c>
    </row>
    <row r="36" spans="1:28" x14ac:dyDescent="0.2">
      <c r="A36" s="63"/>
      <c r="B36" s="64" t="s">
        <v>1277</v>
      </c>
      <c r="C36" s="65" t="s">
        <v>1278</v>
      </c>
      <c r="D36" s="65" t="s">
        <v>41</v>
      </c>
      <c r="E36" s="66">
        <v>0.02</v>
      </c>
      <c r="F36" s="66">
        <v>0.2</v>
      </c>
      <c r="G36" s="1">
        <v>127</v>
      </c>
      <c r="H36" s="1">
        <v>127</v>
      </c>
      <c r="I36" s="1">
        <v>25.4</v>
      </c>
      <c r="J36" s="1">
        <v>25.4</v>
      </c>
      <c r="K36" s="1"/>
      <c r="L36" s="1"/>
      <c r="M36" s="1"/>
      <c r="N36" s="1"/>
      <c r="O36" s="1"/>
      <c r="P36" s="1"/>
      <c r="R36" s="1">
        <v>181</v>
      </c>
      <c r="S36" s="1">
        <v>36.200000000000003</v>
      </c>
      <c r="T36" s="15">
        <f t="shared" si="24"/>
        <v>1.4251968503937007</v>
      </c>
      <c r="U36" s="15">
        <f t="shared" si="25"/>
        <v>1.3995448388548675</v>
      </c>
      <c r="V36" s="16">
        <f t="shared" si="26"/>
        <v>177.74219453456817</v>
      </c>
      <c r="W36" s="16">
        <f t="shared" si="27"/>
        <v>50.742194534568171</v>
      </c>
      <c r="X36" s="16">
        <f t="shared" si="28"/>
        <v>10.148438906913634</v>
      </c>
      <c r="Y36" s="15">
        <f t="shared" si="29"/>
        <v>4.5848355451969969E-2</v>
      </c>
      <c r="Z36" s="15">
        <f t="shared" si="30"/>
        <v>1.1992624151289988E-2</v>
      </c>
      <c r="AA36" s="15">
        <f t="shared" si="31"/>
        <v>1.9115055013239957E-2</v>
      </c>
      <c r="AB36" s="15">
        <f t="shared" si="32"/>
        <v>2.5652011538833303E-2</v>
      </c>
    </row>
    <row r="37" spans="1:28" x14ac:dyDescent="0.2">
      <c r="A37" s="63"/>
      <c r="B37" s="64" t="s">
        <v>1279</v>
      </c>
      <c r="C37" s="65" t="s">
        <v>1280</v>
      </c>
      <c r="D37" s="65" t="s">
        <v>41</v>
      </c>
      <c r="E37" s="66">
        <v>0.08</v>
      </c>
      <c r="F37" s="66">
        <v>0.8</v>
      </c>
      <c r="G37" s="1">
        <v>488</v>
      </c>
      <c r="H37" s="1">
        <v>488</v>
      </c>
      <c r="I37" s="1">
        <v>390.4</v>
      </c>
      <c r="J37" s="1">
        <v>390.4</v>
      </c>
      <c r="K37" s="1"/>
      <c r="L37" s="1"/>
      <c r="M37" s="1"/>
      <c r="N37" s="1"/>
      <c r="O37" s="1"/>
      <c r="P37" s="1"/>
      <c r="R37" s="1">
        <v>523</v>
      </c>
      <c r="S37" s="1">
        <v>418.4</v>
      </c>
      <c r="T37" s="15">
        <f t="shared" si="24"/>
        <v>1.0717213114754098</v>
      </c>
      <c r="U37" s="15">
        <f t="shared" si="25"/>
        <v>1.0460692999365766</v>
      </c>
      <c r="V37" s="16">
        <f t="shared" si="26"/>
        <v>510.48181836904939</v>
      </c>
      <c r="W37" s="16">
        <f t="shared" si="27"/>
        <v>22.481818369049392</v>
      </c>
      <c r="X37" s="16">
        <f t="shared" si="28"/>
        <v>17.985454695239515</v>
      </c>
      <c r="Y37" s="15">
        <f t="shared" si="29"/>
        <v>4.5848355451969969E-2</v>
      </c>
      <c r="Z37" s="15">
        <f t="shared" si="30"/>
        <v>1.1992624151289988E-2</v>
      </c>
      <c r="AA37" s="15">
        <f t="shared" si="31"/>
        <v>1.9115055013239957E-2</v>
      </c>
      <c r="AB37" s="15">
        <f t="shared" si="32"/>
        <v>2.5652011538833303E-2</v>
      </c>
    </row>
    <row r="38" spans="1:28" ht="15" thickBot="1" x14ac:dyDescent="0.25">
      <c r="A38" s="63"/>
      <c r="B38" s="64" t="s">
        <v>1281</v>
      </c>
      <c r="C38" s="65" t="s">
        <v>1282</v>
      </c>
      <c r="D38" s="65" t="s">
        <v>98</v>
      </c>
      <c r="E38" s="66">
        <v>1.75E-3</v>
      </c>
      <c r="F38" s="66">
        <v>1.7500000000000002E-2</v>
      </c>
      <c r="G38" s="1">
        <v>179</v>
      </c>
      <c r="H38" s="1">
        <v>179</v>
      </c>
      <c r="I38" s="1">
        <v>3.1324999999999998</v>
      </c>
      <c r="J38" s="1">
        <v>3.1324999999999998</v>
      </c>
      <c r="K38" s="1"/>
      <c r="L38" s="1"/>
      <c r="M38" s="1"/>
      <c r="N38" s="1"/>
      <c r="O38" s="1"/>
      <c r="P38" s="1"/>
      <c r="R38" s="1">
        <v>277</v>
      </c>
      <c r="S38" s="1">
        <v>4.8475000000000001</v>
      </c>
      <c r="T38" s="15">
        <f t="shared" si="24"/>
        <v>1.5474860335195531</v>
      </c>
      <c r="U38" s="15">
        <f t="shared" si="25"/>
        <v>1.5218340219807198</v>
      </c>
      <c r="V38" s="16">
        <f t="shared" si="26"/>
        <v>272.40828993454886</v>
      </c>
      <c r="W38" s="16">
        <f t="shared" si="27"/>
        <v>93.408289934548861</v>
      </c>
      <c r="X38" s="16">
        <f t="shared" si="28"/>
        <v>1.6346450738546052</v>
      </c>
      <c r="Y38" s="15">
        <f t="shared" si="29"/>
        <v>4.5848355451969969E-2</v>
      </c>
      <c r="Z38" s="15">
        <f t="shared" si="30"/>
        <v>1.1992624151289988E-2</v>
      </c>
      <c r="AA38" s="15">
        <f t="shared" si="31"/>
        <v>1.9115055013239957E-2</v>
      </c>
      <c r="AB38" s="15">
        <f t="shared" si="32"/>
        <v>2.5652011538833303E-2</v>
      </c>
    </row>
    <row r="39" spans="1:28" ht="15" thickBot="1" x14ac:dyDescent="0.25">
      <c r="A39" s="8">
        <v>7</v>
      </c>
      <c r="B39" s="9" t="s">
        <v>1283</v>
      </c>
      <c r="C39" s="10" t="s">
        <v>1284</v>
      </c>
      <c r="D39" s="10" t="s">
        <v>95</v>
      </c>
      <c r="E39" s="11">
        <v>0</v>
      </c>
      <c r="F39" s="11">
        <v>26</v>
      </c>
      <c r="G39" s="12">
        <v>434.45</v>
      </c>
      <c r="H39" s="12">
        <v>416.55</v>
      </c>
      <c r="I39" s="12">
        <v>10830.3</v>
      </c>
      <c r="J39" s="12">
        <v>6172.3609999999999</v>
      </c>
      <c r="K39" s="12">
        <v>1677.923</v>
      </c>
      <c r="L39" s="12">
        <v>0</v>
      </c>
      <c r="M39" s="12">
        <v>0</v>
      </c>
      <c r="N39" s="12">
        <v>567.13797399999999</v>
      </c>
      <c r="O39" s="12">
        <v>1840.9499986799999</v>
      </c>
      <c r="P39" s="13">
        <v>572.04153617520001</v>
      </c>
      <c r="R39" s="12">
        <v>577.1</v>
      </c>
      <c r="S39" s="12">
        <v>9685.3770000000004</v>
      </c>
    </row>
    <row r="40" spans="1:28" x14ac:dyDescent="0.2">
      <c r="A40" s="63"/>
      <c r="B40" s="64" t="s">
        <v>1285</v>
      </c>
      <c r="C40" s="65" t="s">
        <v>1286</v>
      </c>
      <c r="D40" s="65" t="s">
        <v>95</v>
      </c>
      <c r="E40" s="66">
        <v>1</v>
      </c>
      <c r="F40" s="66">
        <v>26</v>
      </c>
      <c r="G40" s="1">
        <v>146</v>
      </c>
      <c r="H40" s="1">
        <v>146</v>
      </c>
      <c r="I40" s="1">
        <v>3796</v>
      </c>
      <c r="J40" s="1">
        <v>3796</v>
      </c>
      <c r="K40" s="1"/>
      <c r="L40" s="1"/>
      <c r="M40" s="1"/>
      <c r="N40" s="1"/>
      <c r="O40" s="1"/>
      <c r="P40" s="1"/>
      <c r="R40" s="1">
        <v>219</v>
      </c>
      <c r="S40" s="1">
        <v>5694</v>
      </c>
      <c r="T40" s="15">
        <f t="shared" ref="T40:T46" si="33">R40/H40</f>
        <v>1.5</v>
      </c>
      <c r="U40" s="15">
        <f t="shared" ref="U40:U46" si="34">T40-AB40</f>
        <v>1.4743479884611668</v>
      </c>
      <c r="V40" s="16">
        <f t="shared" ref="V40:V46" si="35">G40*U40</f>
        <v>215.25480631533034</v>
      </c>
      <c r="W40" s="16">
        <f t="shared" ref="W40:W46" si="36">V40-G40</f>
        <v>69.254806315330342</v>
      </c>
      <c r="X40" s="16">
        <f t="shared" ref="X40:X46" si="37">F40*W40</f>
        <v>1800.6249641985889</v>
      </c>
      <c r="Y40" s="15">
        <f t="shared" ref="Y40:Y46" si="38">104.584835545197%-100%</f>
        <v>4.5848355451969969E-2</v>
      </c>
      <c r="Z40" s="15">
        <f t="shared" ref="Z40:Z46" si="39">101.199262415129%-100%</f>
        <v>1.1992624151289988E-2</v>
      </c>
      <c r="AA40" s="15">
        <f t="shared" ref="AA40:AA46" si="40">101.911505501324%-100%</f>
        <v>1.9115055013239957E-2</v>
      </c>
      <c r="AB40" s="15">
        <f t="shared" ref="AB40:AB46" si="41">AVERAGE(Y40:AA40)</f>
        <v>2.5652011538833303E-2</v>
      </c>
    </row>
    <row r="41" spans="1:28" x14ac:dyDescent="0.2">
      <c r="A41" s="63"/>
      <c r="B41" s="64" t="s">
        <v>1287</v>
      </c>
      <c r="C41" s="65" t="s">
        <v>1288</v>
      </c>
      <c r="D41" s="65" t="s">
        <v>41</v>
      </c>
      <c r="E41" s="66">
        <v>0.08</v>
      </c>
      <c r="F41" s="66">
        <v>2.08</v>
      </c>
      <c r="G41" s="1">
        <v>65.900000000000006</v>
      </c>
      <c r="H41" s="1">
        <v>65.900000000000006</v>
      </c>
      <c r="I41" s="1">
        <v>137.072</v>
      </c>
      <c r="J41" s="1">
        <v>137.072</v>
      </c>
      <c r="K41" s="1"/>
      <c r="L41" s="1"/>
      <c r="M41" s="1"/>
      <c r="N41" s="1"/>
      <c r="O41" s="1"/>
      <c r="P41" s="1"/>
      <c r="R41" s="1">
        <v>89.4</v>
      </c>
      <c r="S41" s="1">
        <v>185.952</v>
      </c>
      <c r="T41" s="15">
        <f t="shared" si="33"/>
        <v>1.3566009104704098</v>
      </c>
      <c r="U41" s="15">
        <f t="shared" si="34"/>
        <v>1.3309488989315765</v>
      </c>
      <c r="V41" s="16">
        <f t="shared" si="35"/>
        <v>87.709532439590902</v>
      </c>
      <c r="W41" s="16">
        <f t="shared" si="36"/>
        <v>21.809532439590896</v>
      </c>
      <c r="X41" s="16">
        <f t="shared" si="37"/>
        <v>45.363827474349065</v>
      </c>
      <c r="Y41" s="15">
        <f t="shared" si="38"/>
        <v>4.5848355451969969E-2</v>
      </c>
      <c r="Z41" s="15">
        <f t="shared" si="39"/>
        <v>1.1992624151289988E-2</v>
      </c>
      <c r="AA41" s="15">
        <f t="shared" si="40"/>
        <v>1.9115055013239957E-2</v>
      </c>
      <c r="AB41" s="15">
        <f t="shared" si="41"/>
        <v>2.5652011538833303E-2</v>
      </c>
    </row>
    <row r="42" spans="1:28" x14ac:dyDescent="0.2">
      <c r="A42" s="63"/>
      <c r="B42" s="64" t="s">
        <v>1289</v>
      </c>
      <c r="C42" s="65" t="s">
        <v>1290</v>
      </c>
      <c r="D42" s="65" t="s">
        <v>41</v>
      </c>
      <c r="E42" s="66">
        <v>0.04</v>
      </c>
      <c r="F42" s="66">
        <v>1.04</v>
      </c>
      <c r="G42" s="1">
        <v>149</v>
      </c>
      <c r="H42" s="1">
        <v>149</v>
      </c>
      <c r="I42" s="1">
        <v>154.96</v>
      </c>
      <c r="J42" s="1">
        <v>154.96</v>
      </c>
      <c r="K42" s="1"/>
      <c r="L42" s="1"/>
      <c r="M42" s="1"/>
      <c r="N42" s="1"/>
      <c r="O42" s="1"/>
      <c r="P42" s="1"/>
      <c r="R42" s="1">
        <v>206</v>
      </c>
      <c r="S42" s="1">
        <v>214.24</v>
      </c>
      <c r="T42" s="15">
        <f t="shared" si="33"/>
        <v>1.3825503355704698</v>
      </c>
      <c r="U42" s="15">
        <f t="shared" si="34"/>
        <v>1.3568983240316366</v>
      </c>
      <c r="V42" s="16">
        <f t="shared" si="35"/>
        <v>202.17785028071384</v>
      </c>
      <c r="W42" s="16">
        <f t="shared" si="36"/>
        <v>53.177850280713841</v>
      </c>
      <c r="X42" s="16">
        <f t="shared" si="37"/>
        <v>55.304964291942397</v>
      </c>
      <c r="Y42" s="15">
        <f t="shared" si="38"/>
        <v>4.5848355451969969E-2</v>
      </c>
      <c r="Z42" s="15">
        <f t="shared" si="39"/>
        <v>1.1992624151289988E-2</v>
      </c>
      <c r="AA42" s="15">
        <f t="shared" si="40"/>
        <v>1.9115055013239957E-2</v>
      </c>
      <c r="AB42" s="15">
        <f t="shared" si="41"/>
        <v>2.5652011538833303E-2</v>
      </c>
    </row>
    <row r="43" spans="1:28" x14ac:dyDescent="0.2">
      <c r="A43" s="63"/>
      <c r="B43" s="64" t="s">
        <v>1291</v>
      </c>
      <c r="C43" s="65" t="s">
        <v>1292</v>
      </c>
      <c r="D43" s="65" t="s">
        <v>41</v>
      </c>
      <c r="E43" s="66">
        <v>0.09</v>
      </c>
      <c r="F43" s="66">
        <v>2.34</v>
      </c>
      <c r="G43" s="1">
        <v>89.1</v>
      </c>
      <c r="H43" s="1">
        <v>89.1</v>
      </c>
      <c r="I43" s="1">
        <v>208.494</v>
      </c>
      <c r="J43" s="1">
        <v>208.494</v>
      </c>
      <c r="K43" s="1"/>
      <c r="L43" s="1"/>
      <c r="M43" s="1"/>
      <c r="N43" s="1"/>
      <c r="O43" s="1"/>
      <c r="P43" s="1"/>
      <c r="R43" s="1">
        <v>119</v>
      </c>
      <c r="S43" s="1">
        <v>278.45999999999998</v>
      </c>
      <c r="T43" s="15">
        <f t="shared" si="33"/>
        <v>1.335578002244669</v>
      </c>
      <c r="U43" s="15">
        <f t="shared" si="34"/>
        <v>1.3099259907058358</v>
      </c>
      <c r="V43" s="16">
        <f t="shared" si="35"/>
        <v>116.71440577188996</v>
      </c>
      <c r="W43" s="16">
        <f t="shared" si="36"/>
        <v>27.614405771889963</v>
      </c>
      <c r="X43" s="16">
        <f t="shared" si="37"/>
        <v>64.617709506222511</v>
      </c>
      <c r="Y43" s="15">
        <f t="shared" si="38"/>
        <v>4.5848355451969969E-2</v>
      </c>
      <c r="Z43" s="15">
        <f t="shared" si="39"/>
        <v>1.1992624151289988E-2</v>
      </c>
      <c r="AA43" s="15">
        <f t="shared" si="40"/>
        <v>1.9115055013239957E-2</v>
      </c>
      <c r="AB43" s="15">
        <f t="shared" si="41"/>
        <v>2.5652011538833303E-2</v>
      </c>
    </row>
    <row r="44" spans="1:28" x14ac:dyDescent="0.2">
      <c r="A44" s="63"/>
      <c r="B44" s="64" t="s">
        <v>1293</v>
      </c>
      <c r="C44" s="65" t="s">
        <v>1294</v>
      </c>
      <c r="D44" s="65" t="s">
        <v>41</v>
      </c>
      <c r="E44" s="66">
        <v>0.02</v>
      </c>
      <c r="F44" s="66">
        <v>0.52</v>
      </c>
      <c r="G44" s="1">
        <v>149</v>
      </c>
      <c r="H44" s="1">
        <v>149</v>
      </c>
      <c r="I44" s="1">
        <v>77.48</v>
      </c>
      <c r="J44" s="1">
        <v>77.48</v>
      </c>
      <c r="K44" s="1"/>
      <c r="L44" s="1"/>
      <c r="M44" s="1"/>
      <c r="N44" s="1"/>
      <c r="O44" s="1"/>
      <c r="P44" s="1"/>
      <c r="R44" s="1">
        <v>216</v>
      </c>
      <c r="S44" s="1">
        <v>112.32</v>
      </c>
      <c r="T44" s="15">
        <f t="shared" si="33"/>
        <v>1.4496644295302012</v>
      </c>
      <c r="U44" s="15">
        <f t="shared" si="34"/>
        <v>1.424012417991368</v>
      </c>
      <c r="V44" s="16">
        <f t="shared" si="35"/>
        <v>212.17785028071384</v>
      </c>
      <c r="W44" s="16">
        <f t="shared" si="36"/>
        <v>63.177850280713841</v>
      </c>
      <c r="X44" s="16">
        <f t="shared" si="37"/>
        <v>32.852482145971202</v>
      </c>
      <c r="Y44" s="15">
        <f t="shared" si="38"/>
        <v>4.5848355451969969E-2</v>
      </c>
      <c r="Z44" s="15">
        <f t="shared" si="39"/>
        <v>1.1992624151289988E-2</v>
      </c>
      <c r="AA44" s="15">
        <f t="shared" si="40"/>
        <v>1.9115055013239957E-2</v>
      </c>
      <c r="AB44" s="15">
        <f t="shared" si="41"/>
        <v>2.5652011538833303E-2</v>
      </c>
    </row>
    <row r="45" spans="1:28" x14ac:dyDescent="0.2">
      <c r="A45" s="63"/>
      <c r="B45" s="64" t="s">
        <v>1295</v>
      </c>
      <c r="C45" s="65" t="s">
        <v>1296</v>
      </c>
      <c r="D45" s="65" t="s">
        <v>41</v>
      </c>
      <c r="E45" s="66">
        <v>0.08</v>
      </c>
      <c r="F45" s="66">
        <v>2.08</v>
      </c>
      <c r="G45" s="1">
        <v>859</v>
      </c>
      <c r="H45" s="1">
        <v>859</v>
      </c>
      <c r="I45" s="1">
        <v>1786.72</v>
      </c>
      <c r="J45" s="1">
        <v>1786.72</v>
      </c>
      <c r="K45" s="1"/>
      <c r="L45" s="1"/>
      <c r="M45" s="1"/>
      <c r="N45" s="1"/>
      <c r="O45" s="1"/>
      <c r="P45" s="1"/>
      <c r="R45" s="1">
        <v>1530</v>
      </c>
      <c r="S45" s="1">
        <v>3182.4</v>
      </c>
      <c r="T45" s="15">
        <f t="shared" si="33"/>
        <v>1.7811408614668218</v>
      </c>
      <c r="U45" s="15">
        <f t="shared" si="34"/>
        <v>1.7554888499279886</v>
      </c>
      <c r="V45" s="16">
        <f t="shared" si="35"/>
        <v>1507.9649220881422</v>
      </c>
      <c r="W45" s="16">
        <f t="shared" si="36"/>
        <v>648.9649220881422</v>
      </c>
      <c r="X45" s="16">
        <f t="shared" si="37"/>
        <v>1349.8470379433359</v>
      </c>
      <c r="Y45" s="15">
        <f t="shared" si="38"/>
        <v>4.5848355451969969E-2</v>
      </c>
      <c r="Z45" s="15">
        <f t="shared" si="39"/>
        <v>1.1992624151289988E-2</v>
      </c>
      <c r="AA45" s="15">
        <f t="shared" si="40"/>
        <v>1.9115055013239957E-2</v>
      </c>
      <c r="AB45" s="15">
        <f t="shared" si="41"/>
        <v>2.5652011538833303E-2</v>
      </c>
    </row>
    <row r="46" spans="1:28" ht="15" thickBot="1" x14ac:dyDescent="0.25">
      <c r="A46" s="63"/>
      <c r="B46" s="64" t="s">
        <v>1281</v>
      </c>
      <c r="C46" s="65" t="s">
        <v>1282</v>
      </c>
      <c r="D46" s="65" t="s">
        <v>98</v>
      </c>
      <c r="E46" s="66">
        <v>2.5000000000000001E-3</v>
      </c>
      <c r="F46" s="66">
        <v>6.5000000000000002E-2</v>
      </c>
      <c r="G46" s="1">
        <v>179</v>
      </c>
      <c r="H46" s="1">
        <v>179</v>
      </c>
      <c r="I46" s="1">
        <v>11.635</v>
      </c>
      <c r="J46" s="1">
        <v>11.635</v>
      </c>
      <c r="K46" s="1"/>
      <c r="L46" s="1"/>
      <c r="M46" s="1"/>
      <c r="N46" s="1"/>
      <c r="O46" s="1"/>
      <c r="P46" s="1"/>
      <c r="R46" s="1">
        <v>277</v>
      </c>
      <c r="S46" s="1">
        <v>18.004999999999999</v>
      </c>
      <c r="T46" s="15">
        <f t="shared" si="33"/>
        <v>1.5474860335195531</v>
      </c>
      <c r="U46" s="15">
        <f t="shared" si="34"/>
        <v>1.5218340219807198</v>
      </c>
      <c r="V46" s="16">
        <f t="shared" si="35"/>
        <v>272.40828993454886</v>
      </c>
      <c r="W46" s="16">
        <f t="shared" si="36"/>
        <v>93.408289934548861</v>
      </c>
      <c r="X46" s="16">
        <f t="shared" si="37"/>
        <v>6.0715388457456765</v>
      </c>
      <c r="Y46" s="15">
        <f t="shared" si="38"/>
        <v>4.5848355451969969E-2</v>
      </c>
      <c r="Z46" s="15">
        <f t="shared" si="39"/>
        <v>1.1992624151289988E-2</v>
      </c>
      <c r="AA46" s="15">
        <f t="shared" si="40"/>
        <v>1.9115055013239957E-2</v>
      </c>
      <c r="AB46" s="15">
        <f t="shared" si="41"/>
        <v>2.5652011538833303E-2</v>
      </c>
    </row>
    <row r="47" spans="1:28" ht="15" thickBot="1" x14ac:dyDescent="0.25">
      <c r="A47" s="8">
        <v>8</v>
      </c>
      <c r="B47" s="9" t="s">
        <v>1297</v>
      </c>
      <c r="C47" s="10" t="s">
        <v>1298</v>
      </c>
      <c r="D47" s="10" t="s">
        <v>95</v>
      </c>
      <c r="E47" s="11">
        <v>0</v>
      </c>
      <c r="F47" s="11">
        <v>48</v>
      </c>
      <c r="G47" s="12">
        <v>584.01</v>
      </c>
      <c r="H47" s="12">
        <v>520.58000000000004</v>
      </c>
      <c r="I47" s="12">
        <v>24987.84</v>
      </c>
      <c r="J47" s="12">
        <v>15916.86</v>
      </c>
      <c r="K47" s="12">
        <v>3267.5520000000001</v>
      </c>
      <c r="L47" s="12">
        <v>0</v>
      </c>
      <c r="M47" s="12">
        <v>0</v>
      </c>
      <c r="N47" s="12">
        <v>1104.4325759999999</v>
      </c>
      <c r="O47" s="12">
        <v>3585.0273523199999</v>
      </c>
      <c r="P47" s="13">
        <v>1113.9816699647999</v>
      </c>
      <c r="R47" s="12">
        <v>686.75</v>
      </c>
      <c r="S47" s="12">
        <v>22605.54</v>
      </c>
    </row>
    <row r="48" spans="1:28" x14ac:dyDescent="0.2">
      <c r="A48" s="63"/>
      <c r="B48" s="64" t="s">
        <v>1299</v>
      </c>
      <c r="C48" s="65" t="s">
        <v>1300</v>
      </c>
      <c r="D48" s="65" t="s">
        <v>95</v>
      </c>
      <c r="E48" s="66">
        <v>1</v>
      </c>
      <c r="F48" s="66">
        <v>48</v>
      </c>
      <c r="G48" s="1">
        <v>234</v>
      </c>
      <c r="H48" s="1">
        <v>234</v>
      </c>
      <c r="I48" s="1">
        <v>11232</v>
      </c>
      <c r="J48" s="1">
        <v>11232</v>
      </c>
      <c r="K48" s="1"/>
      <c r="L48" s="1"/>
      <c r="M48" s="1"/>
      <c r="N48" s="1"/>
      <c r="O48" s="1"/>
      <c r="P48" s="1"/>
      <c r="R48" s="1">
        <v>345</v>
      </c>
      <c r="S48" s="1">
        <v>16560</v>
      </c>
      <c r="T48" s="15">
        <f t="shared" ref="T48:T54" si="42">R48/H48</f>
        <v>1.4743589743589745</v>
      </c>
      <c r="U48" s="15">
        <f t="shared" ref="U48:U54" si="43">T48-AB48</f>
        <v>1.4487069628201412</v>
      </c>
      <c r="V48" s="16">
        <f t="shared" ref="V48:V54" si="44">G48*U48</f>
        <v>338.99742929991305</v>
      </c>
      <c r="W48" s="16">
        <f t="shared" ref="W48:W54" si="45">V48-G48</f>
        <v>104.99742929991305</v>
      </c>
      <c r="X48" s="16">
        <f t="shared" ref="X48:X54" si="46">F48*W48</f>
        <v>5039.8766063958265</v>
      </c>
      <c r="Y48" s="15">
        <f t="shared" ref="Y48:Y54" si="47">104.584835545197%-100%</f>
        <v>4.5848355451969969E-2</v>
      </c>
      <c r="Z48" s="15">
        <f t="shared" ref="Z48:Z54" si="48">101.199262415129%-100%</f>
        <v>1.1992624151289988E-2</v>
      </c>
      <c r="AA48" s="15">
        <f t="shared" ref="AA48:AA54" si="49">101.911505501324%-100%</f>
        <v>1.9115055013239957E-2</v>
      </c>
      <c r="AB48" s="15">
        <f t="shared" ref="AB48:AB54" si="50">AVERAGE(Y48:AA48)</f>
        <v>2.5652011538833303E-2</v>
      </c>
    </row>
    <row r="49" spans="1:28" x14ac:dyDescent="0.2">
      <c r="A49" s="63"/>
      <c r="B49" s="64" t="s">
        <v>1301</v>
      </c>
      <c r="C49" s="65" t="s">
        <v>1302</v>
      </c>
      <c r="D49" s="65" t="s">
        <v>41</v>
      </c>
      <c r="E49" s="66">
        <v>0.08</v>
      </c>
      <c r="F49" s="66">
        <v>3.84</v>
      </c>
      <c r="G49" s="1">
        <v>106</v>
      </c>
      <c r="H49" s="1">
        <v>106</v>
      </c>
      <c r="I49" s="1">
        <v>407.04</v>
      </c>
      <c r="J49" s="1">
        <v>407.04</v>
      </c>
      <c r="K49" s="1"/>
      <c r="L49" s="1"/>
      <c r="M49" s="1"/>
      <c r="N49" s="1"/>
      <c r="O49" s="1"/>
      <c r="P49" s="1"/>
      <c r="R49" s="1">
        <v>139</v>
      </c>
      <c r="S49" s="1">
        <v>533.76</v>
      </c>
      <c r="T49" s="15">
        <f t="shared" si="42"/>
        <v>1.3113207547169812</v>
      </c>
      <c r="U49" s="15">
        <f t="shared" si="43"/>
        <v>1.2856687431781479</v>
      </c>
      <c r="V49" s="16">
        <f t="shared" si="44"/>
        <v>136.28088677688368</v>
      </c>
      <c r="W49" s="16">
        <f t="shared" si="45"/>
        <v>30.280886776883676</v>
      </c>
      <c r="X49" s="16">
        <f t="shared" si="46"/>
        <v>116.27860522323331</v>
      </c>
      <c r="Y49" s="15">
        <f t="shared" si="47"/>
        <v>4.5848355451969969E-2</v>
      </c>
      <c r="Z49" s="15">
        <f t="shared" si="48"/>
        <v>1.1992624151289988E-2</v>
      </c>
      <c r="AA49" s="15">
        <f t="shared" si="49"/>
        <v>1.9115055013239957E-2</v>
      </c>
      <c r="AB49" s="15">
        <f t="shared" si="50"/>
        <v>2.5652011538833303E-2</v>
      </c>
    </row>
    <row r="50" spans="1:28" x14ac:dyDescent="0.2">
      <c r="A50" s="63"/>
      <c r="B50" s="64" t="s">
        <v>1303</v>
      </c>
      <c r="C50" s="65" t="s">
        <v>1304</v>
      </c>
      <c r="D50" s="65" t="s">
        <v>41</v>
      </c>
      <c r="E50" s="66">
        <v>0.04</v>
      </c>
      <c r="F50" s="66">
        <v>1.92</v>
      </c>
      <c r="G50" s="1">
        <v>287</v>
      </c>
      <c r="H50" s="1">
        <v>287</v>
      </c>
      <c r="I50" s="1">
        <v>551.04</v>
      </c>
      <c r="J50" s="1">
        <v>551.04</v>
      </c>
      <c r="K50" s="1"/>
      <c r="L50" s="1"/>
      <c r="M50" s="1"/>
      <c r="N50" s="1"/>
      <c r="O50" s="1"/>
      <c r="P50" s="1"/>
      <c r="R50" s="1">
        <v>416</v>
      </c>
      <c r="S50" s="1">
        <v>798.72</v>
      </c>
      <c r="T50" s="15">
        <f t="shared" si="42"/>
        <v>1.4494773519163764</v>
      </c>
      <c r="U50" s="15">
        <f t="shared" si="43"/>
        <v>1.4238253403775432</v>
      </c>
      <c r="V50" s="16">
        <f t="shared" si="44"/>
        <v>408.63787268835489</v>
      </c>
      <c r="W50" s="16">
        <f t="shared" si="45"/>
        <v>121.63787268835489</v>
      </c>
      <c r="X50" s="16">
        <f t="shared" si="46"/>
        <v>233.54471556164137</v>
      </c>
      <c r="Y50" s="15">
        <f t="shared" si="47"/>
        <v>4.5848355451969969E-2</v>
      </c>
      <c r="Z50" s="15">
        <f t="shared" si="48"/>
        <v>1.1992624151289988E-2</v>
      </c>
      <c r="AA50" s="15">
        <f t="shared" si="49"/>
        <v>1.9115055013239957E-2</v>
      </c>
      <c r="AB50" s="15">
        <f t="shared" si="50"/>
        <v>2.5652011538833303E-2</v>
      </c>
    </row>
    <row r="51" spans="1:28" x14ac:dyDescent="0.2">
      <c r="A51" s="63"/>
      <c r="B51" s="64" t="s">
        <v>1305</v>
      </c>
      <c r="C51" s="65" t="s">
        <v>1306</v>
      </c>
      <c r="D51" s="65" t="s">
        <v>41</v>
      </c>
      <c r="E51" s="66">
        <v>0.09</v>
      </c>
      <c r="F51" s="66">
        <v>4.32</v>
      </c>
      <c r="G51" s="1">
        <v>159</v>
      </c>
      <c r="H51" s="1">
        <v>159</v>
      </c>
      <c r="I51" s="1">
        <v>686.88</v>
      </c>
      <c r="J51" s="1">
        <v>686.88</v>
      </c>
      <c r="K51" s="1"/>
      <c r="L51" s="1"/>
      <c r="M51" s="1"/>
      <c r="N51" s="1"/>
      <c r="O51" s="1"/>
      <c r="P51" s="1"/>
      <c r="R51" s="1">
        <v>215</v>
      </c>
      <c r="S51" s="1">
        <v>928.8</v>
      </c>
      <c r="T51" s="15">
        <f t="shared" si="42"/>
        <v>1.3522012578616351</v>
      </c>
      <c r="U51" s="15">
        <f t="shared" si="43"/>
        <v>1.3265492463228019</v>
      </c>
      <c r="V51" s="16">
        <f t="shared" si="44"/>
        <v>210.92133016532551</v>
      </c>
      <c r="W51" s="16">
        <f t="shared" si="45"/>
        <v>51.921330165325514</v>
      </c>
      <c r="X51" s="16">
        <f t="shared" si="46"/>
        <v>224.30014631420624</v>
      </c>
      <c r="Y51" s="15">
        <f t="shared" si="47"/>
        <v>4.5848355451969969E-2</v>
      </c>
      <c r="Z51" s="15">
        <f t="shared" si="48"/>
        <v>1.1992624151289988E-2</v>
      </c>
      <c r="AA51" s="15">
        <f t="shared" si="49"/>
        <v>1.9115055013239957E-2</v>
      </c>
      <c r="AB51" s="15">
        <f t="shared" si="50"/>
        <v>2.5652011538833303E-2</v>
      </c>
    </row>
    <row r="52" spans="1:28" x14ac:dyDescent="0.2">
      <c r="A52" s="63"/>
      <c r="B52" s="64" t="s">
        <v>1307</v>
      </c>
      <c r="C52" s="65" t="s">
        <v>1308</v>
      </c>
      <c r="D52" s="65" t="s">
        <v>41</v>
      </c>
      <c r="E52" s="66">
        <v>0.02</v>
      </c>
      <c r="F52" s="66">
        <v>0.96</v>
      </c>
      <c r="G52" s="1">
        <v>173</v>
      </c>
      <c r="H52" s="1">
        <v>173</v>
      </c>
      <c r="I52" s="1">
        <v>166.08</v>
      </c>
      <c r="J52" s="1">
        <v>166.08</v>
      </c>
      <c r="K52" s="1"/>
      <c r="L52" s="1"/>
      <c r="M52" s="1"/>
      <c r="N52" s="1"/>
      <c r="O52" s="1"/>
      <c r="P52" s="1"/>
      <c r="R52" s="1">
        <v>230</v>
      </c>
      <c r="S52" s="1">
        <v>220.8</v>
      </c>
      <c r="T52" s="15">
        <f t="shared" si="42"/>
        <v>1.3294797687861271</v>
      </c>
      <c r="U52" s="15">
        <f t="shared" si="43"/>
        <v>1.3038277572472938</v>
      </c>
      <c r="V52" s="16">
        <f t="shared" si="44"/>
        <v>225.56220200378183</v>
      </c>
      <c r="W52" s="16">
        <f t="shared" si="45"/>
        <v>52.562202003781834</v>
      </c>
      <c r="X52" s="16">
        <f t="shared" si="46"/>
        <v>50.459713923630559</v>
      </c>
      <c r="Y52" s="15">
        <f t="shared" si="47"/>
        <v>4.5848355451969969E-2</v>
      </c>
      <c r="Z52" s="15">
        <f t="shared" si="48"/>
        <v>1.1992624151289988E-2</v>
      </c>
      <c r="AA52" s="15">
        <f t="shared" si="49"/>
        <v>1.9115055013239957E-2</v>
      </c>
      <c r="AB52" s="15">
        <f t="shared" si="50"/>
        <v>2.5652011538833303E-2</v>
      </c>
    </row>
    <row r="53" spans="1:28" x14ac:dyDescent="0.2">
      <c r="A53" s="63"/>
      <c r="B53" s="64" t="s">
        <v>1309</v>
      </c>
      <c r="C53" s="65" t="s">
        <v>1310</v>
      </c>
      <c r="D53" s="65" t="s">
        <v>41</v>
      </c>
      <c r="E53" s="66">
        <v>0.08</v>
      </c>
      <c r="F53" s="66">
        <v>3.84</v>
      </c>
      <c r="G53" s="1">
        <v>740</v>
      </c>
      <c r="H53" s="1">
        <v>740</v>
      </c>
      <c r="I53" s="1">
        <v>2841.6</v>
      </c>
      <c r="J53" s="1">
        <v>2841.6</v>
      </c>
      <c r="K53" s="1"/>
      <c r="L53" s="1"/>
      <c r="M53" s="1"/>
      <c r="N53" s="1"/>
      <c r="O53" s="1"/>
      <c r="P53" s="1"/>
      <c r="R53" s="1">
        <v>915</v>
      </c>
      <c r="S53" s="1">
        <v>3513.6</v>
      </c>
      <c r="T53" s="15">
        <f t="shared" si="42"/>
        <v>1.2364864864864864</v>
      </c>
      <c r="U53" s="15">
        <f t="shared" si="43"/>
        <v>1.2108344749476532</v>
      </c>
      <c r="V53" s="16">
        <f t="shared" si="44"/>
        <v>896.01751146126333</v>
      </c>
      <c r="W53" s="16">
        <f t="shared" si="45"/>
        <v>156.01751146126333</v>
      </c>
      <c r="X53" s="16">
        <f t="shared" si="46"/>
        <v>599.10724401125117</v>
      </c>
      <c r="Y53" s="15">
        <f t="shared" si="47"/>
        <v>4.5848355451969969E-2</v>
      </c>
      <c r="Z53" s="15">
        <f t="shared" si="48"/>
        <v>1.1992624151289988E-2</v>
      </c>
      <c r="AA53" s="15">
        <f t="shared" si="49"/>
        <v>1.9115055013239957E-2</v>
      </c>
      <c r="AB53" s="15">
        <f t="shared" si="50"/>
        <v>2.5652011538833303E-2</v>
      </c>
    </row>
    <row r="54" spans="1:28" ht="15" thickBot="1" x14ac:dyDescent="0.25">
      <c r="A54" s="63"/>
      <c r="B54" s="64" t="s">
        <v>1281</v>
      </c>
      <c r="C54" s="65" t="s">
        <v>1282</v>
      </c>
      <c r="D54" s="65" t="s">
        <v>98</v>
      </c>
      <c r="E54" s="66">
        <v>3.7499999999999999E-3</v>
      </c>
      <c r="F54" s="66">
        <v>0.18</v>
      </c>
      <c r="G54" s="1">
        <v>179</v>
      </c>
      <c r="H54" s="1">
        <v>179</v>
      </c>
      <c r="I54" s="1">
        <v>32.22</v>
      </c>
      <c r="J54" s="1">
        <v>32.22</v>
      </c>
      <c r="K54" s="1"/>
      <c r="L54" s="1"/>
      <c r="M54" s="1"/>
      <c r="N54" s="1"/>
      <c r="O54" s="1"/>
      <c r="P54" s="1"/>
      <c r="R54" s="1">
        <v>277</v>
      </c>
      <c r="S54" s="1">
        <v>49.86</v>
      </c>
      <c r="T54" s="15">
        <f t="shared" si="42"/>
        <v>1.5474860335195531</v>
      </c>
      <c r="U54" s="15">
        <f t="shared" si="43"/>
        <v>1.5218340219807198</v>
      </c>
      <c r="V54" s="16">
        <f t="shared" si="44"/>
        <v>272.40828993454886</v>
      </c>
      <c r="W54" s="16">
        <f t="shared" si="45"/>
        <v>93.408289934548861</v>
      </c>
      <c r="X54" s="16">
        <f t="shared" si="46"/>
        <v>16.813492188218795</v>
      </c>
      <c r="Y54" s="15">
        <f t="shared" si="47"/>
        <v>4.5848355451969969E-2</v>
      </c>
      <c r="Z54" s="15">
        <f t="shared" si="48"/>
        <v>1.1992624151289988E-2</v>
      </c>
      <c r="AA54" s="15">
        <f t="shared" si="49"/>
        <v>1.9115055013239957E-2</v>
      </c>
      <c r="AB54" s="15">
        <f t="shared" si="50"/>
        <v>2.5652011538833303E-2</v>
      </c>
    </row>
    <row r="55" spans="1:28" ht="15" thickBot="1" x14ac:dyDescent="0.25">
      <c r="A55" s="8">
        <v>9</v>
      </c>
      <c r="B55" s="9" t="s">
        <v>1311</v>
      </c>
      <c r="C55" s="10" t="s">
        <v>1312</v>
      </c>
      <c r="D55" s="10" t="s">
        <v>95</v>
      </c>
      <c r="E55" s="11">
        <v>0</v>
      </c>
      <c r="F55" s="11">
        <v>14</v>
      </c>
      <c r="G55" s="12">
        <v>288.26</v>
      </c>
      <c r="H55" s="12">
        <v>390</v>
      </c>
      <c r="I55" s="12">
        <v>5460</v>
      </c>
      <c r="J55" s="12">
        <v>1222.893</v>
      </c>
      <c r="K55" s="12">
        <v>1526.3065999999999</v>
      </c>
      <c r="L55" s="12">
        <v>0</v>
      </c>
      <c r="M55" s="12">
        <v>0</v>
      </c>
      <c r="N55" s="12">
        <v>515.89163080000003</v>
      </c>
      <c r="O55" s="12">
        <v>1674.602549256</v>
      </c>
      <c r="P55" s="13">
        <v>520.35210920784004</v>
      </c>
      <c r="R55" s="12">
        <v>468.23</v>
      </c>
      <c r="S55" s="12">
        <v>1713.2570000000001</v>
      </c>
    </row>
    <row r="56" spans="1:28" x14ac:dyDescent="0.2">
      <c r="A56" s="63"/>
      <c r="B56" s="64" t="s">
        <v>1313</v>
      </c>
      <c r="C56" s="65" t="s">
        <v>1314</v>
      </c>
      <c r="D56" s="65" t="s">
        <v>95</v>
      </c>
      <c r="E56" s="66">
        <v>0.96</v>
      </c>
      <c r="F56" s="66">
        <v>13.44</v>
      </c>
      <c r="G56" s="1">
        <v>32.700000000000003</v>
      </c>
      <c r="H56" s="1">
        <v>32.700000000000003</v>
      </c>
      <c r="I56" s="1">
        <v>439.488</v>
      </c>
      <c r="J56" s="1">
        <v>439.488</v>
      </c>
      <c r="K56" s="1"/>
      <c r="L56" s="1"/>
      <c r="M56" s="1"/>
      <c r="N56" s="1"/>
      <c r="O56" s="1"/>
      <c r="P56" s="1"/>
      <c r="R56" s="1">
        <v>45.8</v>
      </c>
      <c r="S56" s="1">
        <v>615.55200000000002</v>
      </c>
      <c r="T56" s="15">
        <f t="shared" ref="T56:T62" si="51">R56/H56</f>
        <v>1.4006116207951069</v>
      </c>
      <c r="U56" s="15">
        <f t="shared" ref="U56:U62" si="52">T56-AB56</f>
        <v>1.3749596092562737</v>
      </c>
      <c r="V56" s="16">
        <f t="shared" ref="V56:V62" si="53">G56*U56</f>
        <v>44.961179222680151</v>
      </c>
      <c r="W56" s="16">
        <f t="shared" ref="W56:W62" si="54">V56-G56</f>
        <v>12.261179222680148</v>
      </c>
      <c r="X56" s="16">
        <f t="shared" ref="X56:X62" si="55">F56*W56</f>
        <v>164.79024875282119</v>
      </c>
      <c r="Y56" s="15">
        <f t="shared" ref="Y56:Y62" si="56">104.584835545197%-100%</f>
        <v>4.5848355451969969E-2</v>
      </c>
      <c r="Z56" s="15">
        <f t="shared" ref="Z56:Z62" si="57">101.199262415129%-100%</f>
        <v>1.1992624151289988E-2</v>
      </c>
      <c r="AA56" s="15">
        <f t="shared" ref="AA56:AA62" si="58">101.911505501324%-100%</f>
        <v>1.9115055013239957E-2</v>
      </c>
      <c r="AB56" s="15">
        <f t="shared" ref="AB56:AB62" si="59">AVERAGE(Y56:AA56)</f>
        <v>2.5652011538833303E-2</v>
      </c>
    </row>
    <row r="57" spans="1:28" x14ac:dyDescent="0.2">
      <c r="A57" s="63"/>
      <c r="B57" s="64" t="s">
        <v>1281</v>
      </c>
      <c r="C57" s="65" t="s">
        <v>1282</v>
      </c>
      <c r="D57" s="65" t="s">
        <v>98</v>
      </c>
      <c r="E57" s="66">
        <v>2.5000000000000001E-3</v>
      </c>
      <c r="F57" s="66">
        <v>3.5000000000000003E-2</v>
      </c>
      <c r="G57" s="1">
        <v>179</v>
      </c>
      <c r="H57" s="1">
        <v>179</v>
      </c>
      <c r="I57" s="1">
        <v>6.2649999999999997</v>
      </c>
      <c r="J57" s="1">
        <v>6.2649999999999997</v>
      </c>
      <c r="K57" s="1"/>
      <c r="L57" s="1"/>
      <c r="M57" s="1"/>
      <c r="N57" s="1"/>
      <c r="O57" s="1"/>
      <c r="P57" s="1"/>
      <c r="R57" s="110">
        <v>277</v>
      </c>
      <c r="S57" s="1">
        <v>81.900000000000006</v>
      </c>
      <c r="T57" s="15">
        <f t="shared" si="51"/>
        <v>1.5474860335195531</v>
      </c>
      <c r="U57" s="15">
        <f t="shared" si="52"/>
        <v>1.5218340219807198</v>
      </c>
      <c r="V57" s="16">
        <f t="shared" si="53"/>
        <v>272.40828993454886</v>
      </c>
      <c r="W57" s="16">
        <f t="shared" si="54"/>
        <v>93.408289934548861</v>
      </c>
      <c r="X57" s="16">
        <f t="shared" si="55"/>
        <v>3.2692901477092104</v>
      </c>
      <c r="Y57" s="15">
        <f t="shared" si="56"/>
        <v>4.5848355451969969E-2</v>
      </c>
      <c r="Z57" s="15">
        <f t="shared" si="57"/>
        <v>1.1992624151289988E-2</v>
      </c>
      <c r="AA57" s="15">
        <f t="shared" si="58"/>
        <v>1.9115055013239957E-2</v>
      </c>
      <c r="AB57" s="15">
        <f t="shared" si="59"/>
        <v>2.5652011538833303E-2</v>
      </c>
    </row>
    <row r="58" spans="1:28" x14ac:dyDescent="0.2">
      <c r="A58" s="63"/>
      <c r="B58" s="64" t="s">
        <v>1315</v>
      </c>
      <c r="C58" s="65" t="s">
        <v>1316</v>
      </c>
      <c r="D58" s="65" t="s">
        <v>41</v>
      </c>
      <c r="E58" s="66">
        <v>0.3</v>
      </c>
      <c r="F58" s="66">
        <v>4.2</v>
      </c>
      <c r="G58" s="1">
        <v>14.7</v>
      </c>
      <c r="H58" s="1">
        <v>14.7</v>
      </c>
      <c r="I58" s="1">
        <v>61.74</v>
      </c>
      <c r="J58" s="1">
        <v>61.74</v>
      </c>
      <c r="K58" s="1"/>
      <c r="L58" s="1"/>
      <c r="M58" s="1"/>
      <c r="N58" s="1"/>
      <c r="O58" s="1"/>
      <c r="P58" s="1"/>
      <c r="R58" s="110">
        <v>19.5</v>
      </c>
      <c r="S58" s="1">
        <v>103.6</v>
      </c>
      <c r="T58" s="15">
        <f t="shared" si="51"/>
        <v>1.3265306122448981</v>
      </c>
      <c r="U58" s="15">
        <f t="shared" si="52"/>
        <v>1.3008786007060649</v>
      </c>
      <c r="V58" s="16">
        <f t="shared" si="53"/>
        <v>19.122915430379152</v>
      </c>
      <c r="W58" s="16">
        <f t="shared" si="54"/>
        <v>4.4229154303791525</v>
      </c>
      <c r="X58" s="16">
        <f t="shared" si="55"/>
        <v>18.576244807592442</v>
      </c>
      <c r="Y58" s="15">
        <f t="shared" si="56"/>
        <v>4.5848355451969969E-2</v>
      </c>
      <c r="Z58" s="15">
        <f t="shared" si="57"/>
        <v>1.1992624151289988E-2</v>
      </c>
      <c r="AA58" s="15">
        <f t="shared" si="58"/>
        <v>1.9115055013239957E-2</v>
      </c>
      <c r="AB58" s="15">
        <f t="shared" si="59"/>
        <v>2.5652011538833303E-2</v>
      </c>
    </row>
    <row r="59" spans="1:28" x14ac:dyDescent="0.2">
      <c r="A59" s="63"/>
      <c r="B59" s="64" t="s">
        <v>1317</v>
      </c>
      <c r="C59" s="65" t="s">
        <v>1318</v>
      </c>
      <c r="D59" s="65" t="s">
        <v>41</v>
      </c>
      <c r="E59" s="66">
        <v>0.2</v>
      </c>
      <c r="F59" s="66">
        <v>2.8</v>
      </c>
      <c r="G59" s="1">
        <v>27.4</v>
      </c>
      <c r="H59" s="1">
        <v>27.4</v>
      </c>
      <c r="I59" s="1">
        <v>76.72</v>
      </c>
      <c r="J59" s="1">
        <v>76.72</v>
      </c>
      <c r="K59" s="1"/>
      <c r="L59" s="1"/>
      <c r="M59" s="1"/>
      <c r="N59" s="1"/>
      <c r="O59" s="1"/>
      <c r="P59" s="1"/>
      <c r="R59" s="110">
        <v>37</v>
      </c>
      <c r="S59" s="1">
        <v>784</v>
      </c>
      <c r="T59" s="15">
        <f t="shared" si="51"/>
        <v>1.3503649635036497</v>
      </c>
      <c r="U59" s="15">
        <f t="shared" si="52"/>
        <v>1.3247129519648164</v>
      </c>
      <c r="V59" s="16">
        <f t="shared" si="53"/>
        <v>36.297134883835966</v>
      </c>
      <c r="W59" s="16">
        <f t="shared" si="54"/>
        <v>8.8971348838359674</v>
      </c>
      <c r="X59" s="16">
        <f t="shared" si="55"/>
        <v>24.911977674740708</v>
      </c>
      <c r="Y59" s="15">
        <f t="shared" si="56"/>
        <v>4.5848355451969969E-2</v>
      </c>
      <c r="Z59" s="15">
        <f t="shared" si="57"/>
        <v>1.1992624151289988E-2</v>
      </c>
      <c r="AA59" s="15">
        <f t="shared" si="58"/>
        <v>1.9115055013239957E-2</v>
      </c>
      <c r="AB59" s="15">
        <f t="shared" si="59"/>
        <v>2.5652011538833303E-2</v>
      </c>
    </row>
    <row r="60" spans="1:28" x14ac:dyDescent="0.2">
      <c r="A60" s="63"/>
      <c r="B60" s="64" t="s">
        <v>1319</v>
      </c>
      <c r="C60" s="65" t="s">
        <v>1320</v>
      </c>
      <c r="D60" s="65" t="s">
        <v>41</v>
      </c>
      <c r="E60" s="66">
        <v>2</v>
      </c>
      <c r="F60" s="66">
        <v>28</v>
      </c>
      <c r="G60" s="1">
        <v>20.5</v>
      </c>
      <c r="H60" s="1">
        <v>20.5</v>
      </c>
      <c r="I60" s="1">
        <v>574</v>
      </c>
      <c r="J60" s="1">
        <v>574</v>
      </c>
      <c r="K60" s="1"/>
      <c r="L60" s="1"/>
      <c r="M60" s="1"/>
      <c r="N60" s="1"/>
      <c r="O60" s="1"/>
      <c r="P60" s="1"/>
      <c r="R60" s="110">
        <v>28</v>
      </c>
      <c r="S60" s="1">
        <v>30.31</v>
      </c>
      <c r="T60" s="15">
        <f t="shared" si="51"/>
        <v>1.3658536585365855</v>
      </c>
      <c r="U60" s="15">
        <f t="shared" si="52"/>
        <v>1.3402016469977522</v>
      </c>
      <c r="V60" s="16">
        <f t="shared" si="53"/>
        <v>27.474133763453921</v>
      </c>
      <c r="W60" s="16">
        <f t="shared" si="54"/>
        <v>6.9741337634539207</v>
      </c>
      <c r="X60" s="16">
        <f t="shared" si="55"/>
        <v>195.27574537670978</v>
      </c>
      <c r="Y60" s="15">
        <f t="shared" si="56"/>
        <v>4.5848355451969969E-2</v>
      </c>
      <c r="Z60" s="15">
        <f t="shared" si="57"/>
        <v>1.1992624151289988E-2</v>
      </c>
      <c r="AA60" s="15">
        <f t="shared" si="58"/>
        <v>1.9115055013239957E-2</v>
      </c>
      <c r="AB60" s="15">
        <f t="shared" si="59"/>
        <v>2.5652011538833303E-2</v>
      </c>
    </row>
    <row r="61" spans="1:28" x14ac:dyDescent="0.2">
      <c r="A61" s="63"/>
      <c r="B61" s="64" t="s">
        <v>1321</v>
      </c>
      <c r="C61" s="65" t="s">
        <v>1322</v>
      </c>
      <c r="D61" s="65" t="s">
        <v>41</v>
      </c>
      <c r="E61" s="66">
        <v>0.5</v>
      </c>
      <c r="F61" s="66">
        <v>7</v>
      </c>
      <c r="G61" s="1">
        <v>5.0999999999999996</v>
      </c>
      <c r="H61" s="1">
        <v>5.0999999999999996</v>
      </c>
      <c r="I61" s="1">
        <v>35.700000000000003</v>
      </c>
      <c r="J61" s="1">
        <v>35.700000000000003</v>
      </c>
      <c r="K61" s="1"/>
      <c r="L61" s="1"/>
      <c r="M61" s="1"/>
      <c r="N61" s="1"/>
      <c r="O61" s="1"/>
      <c r="P61" s="1"/>
      <c r="R61" s="110">
        <v>4.33</v>
      </c>
      <c r="S61" s="1">
        <v>88.2</v>
      </c>
      <c r="T61" s="15">
        <f t="shared" si="51"/>
        <v>0.84901960784313735</v>
      </c>
      <c r="U61" s="15">
        <f t="shared" si="52"/>
        <v>0.82336759630430401</v>
      </c>
      <c r="V61" s="16">
        <f t="shared" si="53"/>
        <v>4.1991747411519498</v>
      </c>
      <c r="W61" s="16">
        <f t="shared" si="54"/>
        <v>-0.90082525884804987</v>
      </c>
      <c r="X61" s="16">
        <f t="shared" si="55"/>
        <v>-6.3057768119363491</v>
      </c>
      <c r="Y61" s="15">
        <f t="shared" si="56"/>
        <v>4.5848355451969969E-2</v>
      </c>
      <c r="Z61" s="15">
        <f t="shared" si="57"/>
        <v>1.1992624151289988E-2</v>
      </c>
      <c r="AA61" s="15">
        <f t="shared" si="58"/>
        <v>1.9115055013239957E-2</v>
      </c>
      <c r="AB61" s="15">
        <f t="shared" si="59"/>
        <v>2.5652011538833303E-2</v>
      </c>
    </row>
    <row r="62" spans="1:28" ht="15" thickBot="1" x14ac:dyDescent="0.25">
      <c r="A62" s="63"/>
      <c r="B62" s="64" t="s">
        <v>1323</v>
      </c>
      <c r="C62" s="65" t="s">
        <v>1324</v>
      </c>
      <c r="D62" s="65" t="s">
        <v>41</v>
      </c>
      <c r="E62" s="66">
        <v>0.5</v>
      </c>
      <c r="F62" s="66">
        <v>7</v>
      </c>
      <c r="G62" s="1">
        <v>4.1399999999999997</v>
      </c>
      <c r="H62" s="1">
        <v>4.1399999999999997</v>
      </c>
      <c r="I62" s="1">
        <v>28.98</v>
      </c>
      <c r="J62" s="1">
        <v>28.98</v>
      </c>
      <c r="K62" s="1"/>
      <c r="L62" s="1"/>
      <c r="M62" s="1"/>
      <c r="N62" s="1"/>
      <c r="O62" s="1"/>
      <c r="P62" s="1"/>
      <c r="R62" s="110">
        <v>12.6</v>
      </c>
      <c r="S62" s="1">
        <v>9.6950000000000003</v>
      </c>
      <c r="T62" s="15">
        <f t="shared" si="51"/>
        <v>3.0434782608695654</v>
      </c>
      <c r="U62" s="15">
        <f t="shared" si="52"/>
        <v>3.017826249330732</v>
      </c>
      <c r="V62" s="16">
        <f t="shared" si="53"/>
        <v>12.493800672229229</v>
      </c>
      <c r="W62" s="16">
        <f t="shared" si="54"/>
        <v>8.3538006722292302</v>
      </c>
      <c r="X62" s="16">
        <f t="shared" si="55"/>
        <v>58.476604705604615</v>
      </c>
      <c r="Y62" s="15">
        <f t="shared" si="56"/>
        <v>4.5848355451969969E-2</v>
      </c>
      <c r="Z62" s="15">
        <f t="shared" si="57"/>
        <v>1.1992624151289988E-2</v>
      </c>
      <c r="AA62" s="15">
        <f t="shared" si="58"/>
        <v>1.9115055013239957E-2</v>
      </c>
      <c r="AB62" s="15">
        <f t="shared" si="59"/>
        <v>2.5652011538833303E-2</v>
      </c>
    </row>
    <row r="63" spans="1:28" ht="15" thickBot="1" x14ac:dyDescent="0.25">
      <c r="A63" s="8">
        <v>10</v>
      </c>
      <c r="B63" s="9" t="s">
        <v>1325</v>
      </c>
      <c r="C63" s="10" t="s">
        <v>1326</v>
      </c>
      <c r="D63" s="10" t="s">
        <v>95</v>
      </c>
      <c r="E63" s="11">
        <v>0</v>
      </c>
      <c r="F63" s="11">
        <v>20</v>
      </c>
      <c r="G63" s="12">
        <v>309.74</v>
      </c>
      <c r="H63" s="12">
        <v>431.6</v>
      </c>
      <c r="I63" s="12">
        <v>8632</v>
      </c>
      <c r="J63" s="12">
        <v>1941.79</v>
      </c>
      <c r="K63" s="12">
        <v>2409.9760000000001</v>
      </c>
      <c r="L63" s="12">
        <v>0</v>
      </c>
      <c r="M63" s="12">
        <v>0</v>
      </c>
      <c r="N63" s="12">
        <v>814.57188799999994</v>
      </c>
      <c r="O63" s="12">
        <v>2644.1292681599998</v>
      </c>
      <c r="P63" s="13">
        <v>821.61480186239999</v>
      </c>
      <c r="R63" s="12">
        <v>509.19</v>
      </c>
      <c r="S63" s="12">
        <v>2538.67</v>
      </c>
    </row>
    <row r="64" spans="1:28" x14ac:dyDescent="0.2">
      <c r="A64" s="63"/>
      <c r="B64" s="64" t="s">
        <v>1327</v>
      </c>
      <c r="C64" s="65" t="s">
        <v>1328</v>
      </c>
      <c r="D64" s="65" t="s">
        <v>95</v>
      </c>
      <c r="E64" s="66">
        <v>0.96</v>
      </c>
      <c r="F64" s="66">
        <v>19.2</v>
      </c>
      <c r="G64" s="1">
        <v>38.200000000000003</v>
      </c>
      <c r="H64" s="1">
        <v>38.200000000000003</v>
      </c>
      <c r="I64" s="1">
        <v>733.44</v>
      </c>
      <c r="J64" s="1">
        <v>733.44</v>
      </c>
      <c r="K64" s="1"/>
      <c r="L64" s="1"/>
      <c r="M64" s="1"/>
      <c r="N64" s="1"/>
      <c r="O64" s="1"/>
      <c r="P64" s="1"/>
      <c r="R64" s="1">
        <v>52.6</v>
      </c>
      <c r="S64" s="1">
        <v>1009.92</v>
      </c>
      <c r="T64" s="15">
        <f t="shared" ref="T64:T70" si="60">R64/H64</f>
        <v>1.3769633507853403</v>
      </c>
      <c r="U64" s="15">
        <f t="shared" ref="U64:U70" si="61">T64-AB64</f>
        <v>1.351311339246507</v>
      </c>
      <c r="V64" s="16">
        <f t="shared" ref="V64:V70" si="62">G64*U64</f>
        <v>51.620093159216573</v>
      </c>
      <c r="W64" s="16">
        <f t="shared" ref="W64:W70" si="63">V64-G64</f>
        <v>13.42009315921657</v>
      </c>
      <c r="X64" s="16">
        <f t="shared" ref="X64:X70" si="64">F64*W64</f>
        <v>257.66578865695811</v>
      </c>
      <c r="Y64" s="15">
        <f t="shared" ref="Y64:Y70" si="65">104.584835545197%-100%</f>
        <v>4.5848355451969969E-2</v>
      </c>
      <c r="Z64" s="15">
        <f t="shared" ref="Z64:Z70" si="66">101.199262415129%-100%</f>
        <v>1.1992624151289988E-2</v>
      </c>
      <c r="AA64" s="15">
        <f t="shared" ref="AA64:AA70" si="67">101.911505501324%-100%</f>
        <v>1.9115055013239957E-2</v>
      </c>
      <c r="AB64" s="15">
        <f t="shared" ref="AB64:AB70" si="68">AVERAGE(Y64:AA64)</f>
        <v>2.5652011538833303E-2</v>
      </c>
    </row>
    <row r="65" spans="1:28" x14ac:dyDescent="0.2">
      <c r="A65" s="63"/>
      <c r="B65" s="64" t="s">
        <v>1281</v>
      </c>
      <c r="C65" s="65" t="s">
        <v>1282</v>
      </c>
      <c r="D65" s="65" t="s">
        <v>98</v>
      </c>
      <c r="E65" s="66">
        <v>2.5000000000000001E-3</v>
      </c>
      <c r="F65" s="66">
        <v>0.05</v>
      </c>
      <c r="G65" s="1">
        <v>179</v>
      </c>
      <c r="H65" s="1">
        <v>179</v>
      </c>
      <c r="I65" s="1">
        <v>8.9499999999999993</v>
      </c>
      <c r="J65" s="1">
        <v>8.9499999999999993</v>
      </c>
      <c r="K65" s="1"/>
      <c r="L65" s="1"/>
      <c r="M65" s="1"/>
      <c r="N65" s="1"/>
      <c r="O65" s="1"/>
      <c r="P65" s="1"/>
      <c r="R65" s="110">
        <v>277</v>
      </c>
      <c r="S65" s="1">
        <v>117.6</v>
      </c>
      <c r="T65" s="15">
        <f t="shared" si="60"/>
        <v>1.5474860335195531</v>
      </c>
      <c r="U65" s="15">
        <f t="shared" si="61"/>
        <v>1.5218340219807198</v>
      </c>
      <c r="V65" s="16">
        <f t="shared" si="62"/>
        <v>272.40828993454886</v>
      </c>
      <c r="W65" s="16">
        <f t="shared" si="63"/>
        <v>93.408289934548861</v>
      </c>
      <c r="X65" s="16">
        <f t="shared" si="64"/>
        <v>4.6704144967274432</v>
      </c>
      <c r="Y65" s="15">
        <f t="shared" si="65"/>
        <v>4.5848355451969969E-2</v>
      </c>
      <c r="Z65" s="15">
        <f t="shared" si="66"/>
        <v>1.1992624151289988E-2</v>
      </c>
      <c r="AA65" s="15">
        <f t="shared" si="67"/>
        <v>1.9115055013239957E-2</v>
      </c>
      <c r="AB65" s="15">
        <f t="shared" si="68"/>
        <v>2.5652011538833303E-2</v>
      </c>
    </row>
    <row r="66" spans="1:28" x14ac:dyDescent="0.2">
      <c r="A66" s="63"/>
      <c r="B66" s="64" t="s">
        <v>1329</v>
      </c>
      <c r="C66" s="65" t="s">
        <v>1330</v>
      </c>
      <c r="D66" s="65" t="s">
        <v>41</v>
      </c>
      <c r="E66" s="66">
        <v>0.3</v>
      </c>
      <c r="F66" s="66">
        <v>6</v>
      </c>
      <c r="G66" s="1">
        <v>14.1</v>
      </c>
      <c r="H66" s="1">
        <v>14.1</v>
      </c>
      <c r="I66" s="1">
        <v>84.6</v>
      </c>
      <c r="J66" s="1">
        <v>84.6</v>
      </c>
      <c r="K66" s="1"/>
      <c r="L66" s="1"/>
      <c r="M66" s="1"/>
      <c r="N66" s="1"/>
      <c r="O66" s="1"/>
      <c r="P66" s="1"/>
      <c r="R66" s="110">
        <v>19.600000000000001</v>
      </c>
      <c r="S66" s="1">
        <v>160</v>
      </c>
      <c r="T66" s="15">
        <f t="shared" si="60"/>
        <v>1.3900709219858158</v>
      </c>
      <c r="U66" s="15">
        <f t="shared" si="61"/>
        <v>1.3644189104469826</v>
      </c>
      <c r="V66" s="16">
        <f t="shared" si="62"/>
        <v>19.238306637302454</v>
      </c>
      <c r="W66" s="16">
        <f t="shared" si="63"/>
        <v>5.1383066373024544</v>
      </c>
      <c r="X66" s="16">
        <f t="shared" si="64"/>
        <v>30.829839823814726</v>
      </c>
      <c r="Y66" s="15">
        <f t="shared" si="65"/>
        <v>4.5848355451969969E-2</v>
      </c>
      <c r="Z66" s="15">
        <f t="shared" si="66"/>
        <v>1.1992624151289988E-2</v>
      </c>
      <c r="AA66" s="15">
        <f t="shared" si="67"/>
        <v>1.9115055013239957E-2</v>
      </c>
      <c r="AB66" s="15">
        <f t="shared" si="68"/>
        <v>2.5652011538833303E-2</v>
      </c>
    </row>
    <row r="67" spans="1:28" x14ac:dyDescent="0.2">
      <c r="A67" s="63"/>
      <c r="B67" s="64" t="s">
        <v>1331</v>
      </c>
      <c r="C67" s="65" t="s">
        <v>1332</v>
      </c>
      <c r="D67" s="65" t="s">
        <v>41</v>
      </c>
      <c r="E67" s="66">
        <v>0.2</v>
      </c>
      <c r="F67" s="66">
        <v>4</v>
      </c>
      <c r="G67" s="1">
        <v>30.6</v>
      </c>
      <c r="H67" s="1">
        <v>30.6</v>
      </c>
      <c r="I67" s="1">
        <v>122.4</v>
      </c>
      <c r="J67" s="1">
        <v>122.4</v>
      </c>
      <c r="K67" s="1"/>
      <c r="L67" s="1"/>
      <c r="M67" s="1"/>
      <c r="N67" s="1"/>
      <c r="O67" s="1"/>
      <c r="P67" s="1"/>
      <c r="R67" s="110">
        <v>40</v>
      </c>
      <c r="S67" s="1">
        <v>1068</v>
      </c>
      <c r="T67" s="15">
        <f t="shared" si="60"/>
        <v>1.3071895424836601</v>
      </c>
      <c r="U67" s="15">
        <f t="shared" si="61"/>
        <v>1.2815375309448269</v>
      </c>
      <c r="V67" s="16">
        <f t="shared" si="62"/>
        <v>39.215048446911709</v>
      </c>
      <c r="W67" s="16">
        <f t="shared" si="63"/>
        <v>8.6150484469117075</v>
      </c>
      <c r="X67" s="16">
        <f t="shared" si="64"/>
        <v>34.46019378764683</v>
      </c>
      <c r="Y67" s="15">
        <f t="shared" si="65"/>
        <v>4.5848355451969969E-2</v>
      </c>
      <c r="Z67" s="15">
        <f t="shared" si="66"/>
        <v>1.1992624151289988E-2</v>
      </c>
      <c r="AA67" s="15">
        <f t="shared" si="67"/>
        <v>1.9115055013239957E-2</v>
      </c>
      <c r="AB67" s="15">
        <f t="shared" si="68"/>
        <v>2.5652011538833303E-2</v>
      </c>
    </row>
    <row r="68" spans="1:28" x14ac:dyDescent="0.2">
      <c r="A68" s="63"/>
      <c r="B68" s="64" t="s">
        <v>1333</v>
      </c>
      <c r="C68" s="65" t="s">
        <v>1334</v>
      </c>
      <c r="D68" s="65" t="s">
        <v>41</v>
      </c>
      <c r="E68" s="66">
        <v>2</v>
      </c>
      <c r="F68" s="66">
        <v>40</v>
      </c>
      <c r="G68" s="1">
        <v>22.5</v>
      </c>
      <c r="H68" s="1">
        <v>22.5</v>
      </c>
      <c r="I68" s="1">
        <v>900</v>
      </c>
      <c r="J68" s="1">
        <v>900</v>
      </c>
      <c r="K68" s="1"/>
      <c r="L68" s="1"/>
      <c r="M68" s="1"/>
      <c r="N68" s="1"/>
      <c r="O68" s="1"/>
      <c r="P68" s="1"/>
      <c r="R68" s="110">
        <v>26.7</v>
      </c>
      <c r="S68" s="1">
        <v>43.3</v>
      </c>
      <c r="T68" s="15">
        <f t="shared" si="60"/>
        <v>1.1866666666666665</v>
      </c>
      <c r="U68" s="15">
        <f t="shared" si="61"/>
        <v>1.1610146551278333</v>
      </c>
      <c r="V68" s="16">
        <f t="shared" si="62"/>
        <v>26.12282974037625</v>
      </c>
      <c r="W68" s="16">
        <f t="shared" si="63"/>
        <v>3.6228297403762504</v>
      </c>
      <c r="X68" s="16">
        <f t="shared" si="64"/>
        <v>144.91318961505002</v>
      </c>
      <c r="Y68" s="15">
        <f t="shared" si="65"/>
        <v>4.5848355451969969E-2</v>
      </c>
      <c r="Z68" s="15">
        <f t="shared" si="66"/>
        <v>1.1992624151289988E-2</v>
      </c>
      <c r="AA68" s="15">
        <f t="shared" si="67"/>
        <v>1.9115055013239957E-2</v>
      </c>
      <c r="AB68" s="15">
        <f t="shared" si="68"/>
        <v>2.5652011538833303E-2</v>
      </c>
    </row>
    <row r="69" spans="1:28" x14ac:dyDescent="0.2">
      <c r="A69" s="63"/>
      <c r="B69" s="64" t="s">
        <v>1321</v>
      </c>
      <c r="C69" s="65" t="s">
        <v>1322</v>
      </c>
      <c r="D69" s="65" t="s">
        <v>41</v>
      </c>
      <c r="E69" s="66">
        <v>0.5</v>
      </c>
      <c r="F69" s="66">
        <v>10</v>
      </c>
      <c r="G69" s="1">
        <v>5.0999999999999996</v>
      </c>
      <c r="H69" s="1">
        <v>5.0999999999999996</v>
      </c>
      <c r="I69" s="1">
        <v>51</v>
      </c>
      <c r="J69" s="1">
        <v>51</v>
      </c>
      <c r="K69" s="1"/>
      <c r="L69" s="1"/>
      <c r="M69" s="1"/>
      <c r="N69" s="1"/>
      <c r="O69" s="1"/>
      <c r="P69" s="1"/>
      <c r="R69" s="110">
        <v>4.33</v>
      </c>
      <c r="S69" s="1">
        <v>126</v>
      </c>
      <c r="T69" s="15">
        <f t="shared" si="60"/>
        <v>0.84901960784313735</v>
      </c>
      <c r="U69" s="15">
        <f t="shared" si="61"/>
        <v>0.82336759630430401</v>
      </c>
      <c r="V69" s="16">
        <f t="shared" si="62"/>
        <v>4.1991747411519498</v>
      </c>
      <c r="W69" s="16">
        <f t="shared" si="63"/>
        <v>-0.90082525884804987</v>
      </c>
      <c r="X69" s="16">
        <f t="shared" si="64"/>
        <v>-9.0082525884804987</v>
      </c>
      <c r="Y69" s="15">
        <f t="shared" si="65"/>
        <v>4.5848355451969969E-2</v>
      </c>
      <c r="Z69" s="15">
        <f t="shared" si="66"/>
        <v>1.1992624151289988E-2</v>
      </c>
      <c r="AA69" s="15">
        <f t="shared" si="67"/>
        <v>1.9115055013239957E-2</v>
      </c>
      <c r="AB69" s="15">
        <f t="shared" si="68"/>
        <v>2.5652011538833303E-2</v>
      </c>
    </row>
    <row r="70" spans="1:28" ht="15" thickBot="1" x14ac:dyDescent="0.25">
      <c r="A70" s="63"/>
      <c r="B70" s="64" t="s">
        <v>1323</v>
      </c>
      <c r="C70" s="65" t="s">
        <v>1324</v>
      </c>
      <c r="D70" s="65" t="s">
        <v>41</v>
      </c>
      <c r="E70" s="66">
        <v>0.5</v>
      </c>
      <c r="F70" s="66">
        <v>10</v>
      </c>
      <c r="G70" s="1">
        <v>4.1399999999999997</v>
      </c>
      <c r="H70" s="1">
        <v>4.1399999999999997</v>
      </c>
      <c r="I70" s="1">
        <v>41.4</v>
      </c>
      <c r="J70" s="1">
        <v>41.4</v>
      </c>
      <c r="K70" s="1"/>
      <c r="L70" s="1"/>
      <c r="M70" s="1"/>
      <c r="N70" s="1"/>
      <c r="O70" s="1"/>
      <c r="P70" s="1"/>
      <c r="R70" s="110">
        <v>12.6</v>
      </c>
      <c r="S70" s="1">
        <v>13.85</v>
      </c>
      <c r="T70" s="15">
        <f t="shared" si="60"/>
        <v>3.0434782608695654</v>
      </c>
      <c r="U70" s="15">
        <f t="shared" si="61"/>
        <v>3.017826249330732</v>
      </c>
      <c r="V70" s="16">
        <f t="shared" si="62"/>
        <v>12.493800672229229</v>
      </c>
      <c r="W70" s="16">
        <f t="shared" si="63"/>
        <v>8.3538006722292302</v>
      </c>
      <c r="X70" s="16">
        <f t="shared" si="64"/>
        <v>83.538006722292295</v>
      </c>
      <c r="Y70" s="15">
        <f t="shared" si="65"/>
        <v>4.5848355451969969E-2</v>
      </c>
      <c r="Z70" s="15">
        <f t="shared" si="66"/>
        <v>1.1992624151289988E-2</v>
      </c>
      <c r="AA70" s="15">
        <f t="shared" si="67"/>
        <v>1.9115055013239957E-2</v>
      </c>
      <c r="AB70" s="15">
        <f t="shared" si="68"/>
        <v>2.5652011538833303E-2</v>
      </c>
    </row>
    <row r="71" spans="1:28" ht="15" thickBot="1" x14ac:dyDescent="0.25">
      <c r="A71" s="8">
        <v>11</v>
      </c>
      <c r="B71" s="9" t="s">
        <v>1335</v>
      </c>
      <c r="C71" s="10" t="s">
        <v>1336</v>
      </c>
      <c r="D71" s="10" t="s">
        <v>95</v>
      </c>
      <c r="E71" s="11">
        <v>0</v>
      </c>
      <c r="F71" s="11">
        <v>22</v>
      </c>
      <c r="G71" s="12">
        <v>482.83</v>
      </c>
      <c r="H71" s="12">
        <v>618.09</v>
      </c>
      <c r="I71" s="12">
        <v>13597.98</v>
      </c>
      <c r="J71" s="12">
        <v>5177.6450000000004</v>
      </c>
      <c r="K71" s="12">
        <v>3033.2103999999999</v>
      </c>
      <c r="L71" s="12">
        <v>0</v>
      </c>
      <c r="M71" s="12">
        <v>0</v>
      </c>
      <c r="N71" s="12">
        <v>1025.2251151999999</v>
      </c>
      <c r="O71" s="12">
        <v>3327.9171224639999</v>
      </c>
      <c r="P71" s="13">
        <v>1034.0893692729601</v>
      </c>
      <c r="R71" s="12">
        <v>768.16</v>
      </c>
      <c r="S71" s="12">
        <v>7277.7650000000003</v>
      </c>
    </row>
    <row r="72" spans="1:28" x14ac:dyDescent="0.2">
      <c r="A72" s="63"/>
      <c r="B72" s="64" t="s">
        <v>1337</v>
      </c>
      <c r="C72" s="65" t="s">
        <v>1338</v>
      </c>
      <c r="D72" s="65" t="s">
        <v>95</v>
      </c>
      <c r="E72" s="66">
        <v>0.96</v>
      </c>
      <c r="F72" s="66">
        <v>21.12</v>
      </c>
      <c r="G72" s="1">
        <v>121</v>
      </c>
      <c r="H72" s="1">
        <v>121</v>
      </c>
      <c r="I72" s="1">
        <v>2555.52</v>
      </c>
      <c r="J72" s="1">
        <v>2555.52</v>
      </c>
      <c r="K72" s="1"/>
      <c r="L72" s="1"/>
      <c r="M72" s="1"/>
      <c r="N72" s="1"/>
      <c r="O72" s="1"/>
      <c r="P72" s="1"/>
      <c r="R72" s="1">
        <v>190</v>
      </c>
      <c r="S72" s="1">
        <v>4012.8</v>
      </c>
      <c r="T72" s="15">
        <f t="shared" ref="T72:T78" si="69">R72/H72</f>
        <v>1.5702479338842976</v>
      </c>
      <c r="U72" s="15">
        <f t="shared" ref="U72:U78" si="70">T72-AB72</f>
        <v>1.5445959223454644</v>
      </c>
      <c r="V72" s="16">
        <f t="shared" ref="V72:V78" si="71">G72*U72</f>
        <v>186.8961066038012</v>
      </c>
      <c r="W72" s="16">
        <f t="shared" ref="W72:W78" si="72">V72-G72</f>
        <v>65.896106603801201</v>
      </c>
      <c r="X72" s="16">
        <f t="shared" ref="X72:X78" si="73">F72*W72</f>
        <v>1391.7257714722814</v>
      </c>
      <c r="Y72" s="15">
        <f t="shared" ref="Y72:Y78" si="74">104.584835545197%-100%</f>
        <v>4.5848355451969969E-2</v>
      </c>
      <c r="Z72" s="15">
        <f t="shared" ref="Z72:Z78" si="75">101.199262415129%-100%</f>
        <v>1.1992624151289988E-2</v>
      </c>
      <c r="AA72" s="15">
        <f t="shared" ref="AA72:AA78" si="76">101.911505501324%-100%</f>
        <v>1.9115055013239957E-2</v>
      </c>
      <c r="AB72" s="15">
        <f t="shared" ref="AB72:AB78" si="77">AVERAGE(Y72:AA72)</f>
        <v>2.5652011538833303E-2</v>
      </c>
    </row>
    <row r="73" spans="1:28" x14ac:dyDescent="0.2">
      <c r="A73" s="63"/>
      <c r="B73" s="64" t="s">
        <v>1281</v>
      </c>
      <c r="C73" s="65" t="s">
        <v>1282</v>
      </c>
      <c r="D73" s="65" t="s">
        <v>98</v>
      </c>
      <c r="E73" s="66">
        <v>2.5000000000000001E-3</v>
      </c>
      <c r="F73" s="66">
        <v>5.5E-2</v>
      </c>
      <c r="G73" s="1">
        <v>179</v>
      </c>
      <c r="H73" s="1">
        <v>179</v>
      </c>
      <c r="I73" s="1">
        <v>9.8450000000000006</v>
      </c>
      <c r="J73" s="1">
        <v>9.8450000000000006</v>
      </c>
      <c r="K73" s="1"/>
      <c r="L73" s="1"/>
      <c r="M73" s="1"/>
      <c r="N73" s="1"/>
      <c r="O73" s="1"/>
      <c r="P73" s="1"/>
      <c r="R73" s="110">
        <v>277</v>
      </c>
      <c r="S73" s="1">
        <v>430.76</v>
      </c>
      <c r="T73" s="15">
        <f t="shared" si="69"/>
        <v>1.5474860335195531</v>
      </c>
      <c r="U73" s="15">
        <f t="shared" si="70"/>
        <v>1.5218340219807198</v>
      </c>
      <c r="V73" s="16">
        <f t="shared" si="71"/>
        <v>272.40828993454886</v>
      </c>
      <c r="W73" s="16">
        <f t="shared" si="72"/>
        <v>93.408289934548861</v>
      </c>
      <c r="X73" s="16">
        <f t="shared" si="73"/>
        <v>5.1374559464001877</v>
      </c>
      <c r="Y73" s="15">
        <f t="shared" si="74"/>
        <v>4.5848355451969969E-2</v>
      </c>
      <c r="Z73" s="15">
        <f t="shared" si="75"/>
        <v>1.1992624151289988E-2</v>
      </c>
      <c r="AA73" s="15">
        <f t="shared" si="76"/>
        <v>1.9115055013239957E-2</v>
      </c>
      <c r="AB73" s="15">
        <f t="shared" si="77"/>
        <v>2.5652011538833303E-2</v>
      </c>
    </row>
    <row r="74" spans="1:28" x14ac:dyDescent="0.2">
      <c r="A74" s="63"/>
      <c r="B74" s="64" t="s">
        <v>1339</v>
      </c>
      <c r="C74" s="65" t="s">
        <v>1340</v>
      </c>
      <c r="D74" s="65" t="s">
        <v>41</v>
      </c>
      <c r="E74" s="66">
        <v>0.2</v>
      </c>
      <c r="F74" s="66">
        <v>4.4000000000000004</v>
      </c>
      <c r="G74" s="1">
        <v>75.099999999999994</v>
      </c>
      <c r="H74" s="1">
        <v>75.099999999999994</v>
      </c>
      <c r="I74" s="1">
        <v>330.44</v>
      </c>
      <c r="J74" s="1">
        <v>330.44</v>
      </c>
      <c r="K74" s="1"/>
      <c r="L74" s="1"/>
      <c r="M74" s="1"/>
      <c r="N74" s="1"/>
      <c r="O74" s="1"/>
      <c r="P74" s="1"/>
      <c r="R74" s="110">
        <v>97.9</v>
      </c>
      <c r="S74" s="1">
        <v>421.74</v>
      </c>
      <c r="T74" s="15">
        <f t="shared" si="69"/>
        <v>1.3035952063914782</v>
      </c>
      <c r="U74" s="15">
        <f t="shared" si="70"/>
        <v>1.277943194852645</v>
      </c>
      <c r="V74" s="16">
        <f t="shared" si="71"/>
        <v>95.973533933433629</v>
      </c>
      <c r="W74" s="16">
        <f t="shared" si="72"/>
        <v>20.873533933433635</v>
      </c>
      <c r="X74" s="16">
        <f t="shared" si="73"/>
        <v>91.843549307108006</v>
      </c>
      <c r="Y74" s="15">
        <f t="shared" si="74"/>
        <v>4.5848355451969969E-2</v>
      </c>
      <c r="Z74" s="15">
        <f t="shared" si="75"/>
        <v>1.1992624151289988E-2</v>
      </c>
      <c r="AA74" s="15">
        <f t="shared" si="76"/>
        <v>1.9115055013239957E-2</v>
      </c>
      <c r="AB74" s="15">
        <f t="shared" si="77"/>
        <v>2.5652011538833303E-2</v>
      </c>
    </row>
    <row r="75" spans="1:28" x14ac:dyDescent="0.2">
      <c r="A75" s="63"/>
      <c r="B75" s="64" t="s">
        <v>1341</v>
      </c>
      <c r="C75" s="65" t="s">
        <v>1342</v>
      </c>
      <c r="D75" s="65" t="s">
        <v>41</v>
      </c>
      <c r="E75" s="66">
        <v>0.3</v>
      </c>
      <c r="F75" s="66">
        <v>6.6</v>
      </c>
      <c r="G75" s="1">
        <v>47</v>
      </c>
      <c r="H75" s="1">
        <v>47</v>
      </c>
      <c r="I75" s="1">
        <v>310.2</v>
      </c>
      <c r="J75" s="1">
        <v>310.2</v>
      </c>
      <c r="K75" s="1"/>
      <c r="L75" s="1"/>
      <c r="M75" s="1"/>
      <c r="N75" s="1"/>
      <c r="O75" s="1"/>
      <c r="P75" s="1"/>
      <c r="R75" s="110">
        <v>63.9</v>
      </c>
      <c r="S75" s="1">
        <v>2211</v>
      </c>
      <c r="T75" s="15">
        <f t="shared" si="69"/>
        <v>1.3595744680851063</v>
      </c>
      <c r="U75" s="15">
        <f t="shared" si="70"/>
        <v>1.3339224565462731</v>
      </c>
      <c r="V75" s="16">
        <f t="shared" si="71"/>
        <v>62.694355457674831</v>
      </c>
      <c r="W75" s="16">
        <f t="shared" si="72"/>
        <v>15.694355457674831</v>
      </c>
      <c r="X75" s="16">
        <f t="shared" si="73"/>
        <v>103.58274602065389</v>
      </c>
      <c r="Y75" s="15">
        <f t="shared" si="74"/>
        <v>4.5848355451969969E-2</v>
      </c>
      <c r="Z75" s="15">
        <f t="shared" si="75"/>
        <v>1.1992624151289988E-2</v>
      </c>
      <c r="AA75" s="15">
        <f t="shared" si="76"/>
        <v>1.9115055013239957E-2</v>
      </c>
      <c r="AB75" s="15">
        <f t="shared" si="77"/>
        <v>2.5652011538833303E-2</v>
      </c>
    </row>
    <row r="76" spans="1:28" x14ac:dyDescent="0.2">
      <c r="A76" s="63"/>
      <c r="B76" s="64" t="s">
        <v>1343</v>
      </c>
      <c r="C76" s="65" t="s">
        <v>1344</v>
      </c>
      <c r="D76" s="65" t="s">
        <v>41</v>
      </c>
      <c r="E76" s="66">
        <v>1.25</v>
      </c>
      <c r="F76" s="66">
        <v>27.5</v>
      </c>
      <c r="G76" s="1">
        <v>68</v>
      </c>
      <c r="H76" s="1">
        <v>68</v>
      </c>
      <c r="I76" s="1">
        <v>1870</v>
      </c>
      <c r="J76" s="1">
        <v>1870</v>
      </c>
      <c r="K76" s="1"/>
      <c r="L76" s="1"/>
      <c r="M76" s="1"/>
      <c r="N76" s="1"/>
      <c r="O76" s="1"/>
      <c r="P76" s="1"/>
      <c r="R76" s="110">
        <v>80.400000000000006</v>
      </c>
      <c r="S76" s="1">
        <v>47.63</v>
      </c>
      <c r="T76" s="15">
        <f t="shared" si="69"/>
        <v>1.1823529411764706</v>
      </c>
      <c r="U76" s="15">
        <f t="shared" si="70"/>
        <v>1.1567009296376374</v>
      </c>
      <c r="V76" s="16">
        <f t="shared" si="71"/>
        <v>78.65566321535934</v>
      </c>
      <c r="W76" s="16">
        <f t="shared" si="72"/>
        <v>10.65566321535934</v>
      </c>
      <c r="X76" s="16">
        <f t="shared" si="73"/>
        <v>293.03073842238183</v>
      </c>
      <c r="Y76" s="15">
        <f t="shared" si="74"/>
        <v>4.5848355451969969E-2</v>
      </c>
      <c r="Z76" s="15">
        <f t="shared" si="75"/>
        <v>1.1992624151289988E-2</v>
      </c>
      <c r="AA76" s="15">
        <f t="shared" si="76"/>
        <v>1.9115055013239957E-2</v>
      </c>
      <c r="AB76" s="15">
        <f t="shared" si="77"/>
        <v>2.5652011538833303E-2</v>
      </c>
    </row>
    <row r="77" spans="1:28" x14ac:dyDescent="0.2">
      <c r="A77" s="63"/>
      <c r="B77" s="64" t="s">
        <v>1321</v>
      </c>
      <c r="C77" s="65" t="s">
        <v>1322</v>
      </c>
      <c r="D77" s="65" t="s">
        <v>41</v>
      </c>
      <c r="E77" s="66">
        <v>0.5</v>
      </c>
      <c r="F77" s="66">
        <v>11</v>
      </c>
      <c r="G77" s="1">
        <v>5.0999999999999996</v>
      </c>
      <c r="H77" s="1">
        <v>5.0999999999999996</v>
      </c>
      <c r="I77" s="1">
        <v>56.1</v>
      </c>
      <c r="J77" s="1">
        <v>56.1</v>
      </c>
      <c r="K77" s="1"/>
      <c r="L77" s="1"/>
      <c r="M77" s="1"/>
      <c r="N77" s="1"/>
      <c r="O77" s="1"/>
      <c r="P77" s="1"/>
      <c r="R77" s="110">
        <v>4.33</v>
      </c>
      <c r="S77" s="1">
        <v>138.6</v>
      </c>
      <c r="T77" s="15">
        <f t="shared" si="69"/>
        <v>0.84901960784313735</v>
      </c>
      <c r="U77" s="15">
        <f t="shared" si="70"/>
        <v>0.82336759630430401</v>
      </c>
      <c r="V77" s="16">
        <f t="shared" si="71"/>
        <v>4.1991747411519498</v>
      </c>
      <c r="W77" s="16">
        <f t="shared" si="72"/>
        <v>-0.90082525884804987</v>
      </c>
      <c r="X77" s="16">
        <f t="shared" si="73"/>
        <v>-9.9090778473285486</v>
      </c>
      <c r="Y77" s="15">
        <f t="shared" si="74"/>
        <v>4.5848355451969969E-2</v>
      </c>
      <c r="Z77" s="15">
        <f t="shared" si="75"/>
        <v>1.1992624151289988E-2</v>
      </c>
      <c r="AA77" s="15">
        <f t="shared" si="76"/>
        <v>1.9115055013239957E-2</v>
      </c>
      <c r="AB77" s="15">
        <f t="shared" si="77"/>
        <v>2.5652011538833303E-2</v>
      </c>
    </row>
    <row r="78" spans="1:28" ht="15" thickBot="1" x14ac:dyDescent="0.25">
      <c r="A78" s="63"/>
      <c r="B78" s="64" t="s">
        <v>1323</v>
      </c>
      <c r="C78" s="65" t="s">
        <v>1324</v>
      </c>
      <c r="D78" s="65" t="s">
        <v>41</v>
      </c>
      <c r="E78" s="66">
        <v>0.5</v>
      </c>
      <c r="F78" s="66">
        <v>11</v>
      </c>
      <c r="G78" s="1">
        <v>4.1399999999999997</v>
      </c>
      <c r="H78" s="1">
        <v>4.1399999999999997</v>
      </c>
      <c r="I78" s="1">
        <v>45.54</v>
      </c>
      <c r="J78" s="1">
        <v>45.54</v>
      </c>
      <c r="K78" s="1"/>
      <c r="L78" s="1"/>
      <c r="M78" s="1"/>
      <c r="N78" s="1"/>
      <c r="O78" s="1"/>
      <c r="P78" s="1"/>
      <c r="R78" s="110">
        <v>12.6</v>
      </c>
      <c r="S78" s="1">
        <v>15.234999999999999</v>
      </c>
      <c r="T78" s="15">
        <f t="shared" si="69"/>
        <v>3.0434782608695654</v>
      </c>
      <c r="U78" s="15">
        <f t="shared" si="70"/>
        <v>3.017826249330732</v>
      </c>
      <c r="V78" s="16">
        <f t="shared" si="71"/>
        <v>12.493800672229229</v>
      </c>
      <c r="W78" s="16">
        <f t="shared" si="72"/>
        <v>8.3538006722292302</v>
      </c>
      <c r="X78" s="16">
        <f t="shared" si="73"/>
        <v>91.891807394521535</v>
      </c>
      <c r="Y78" s="15">
        <f t="shared" si="74"/>
        <v>4.5848355451969969E-2</v>
      </c>
      <c r="Z78" s="15">
        <f t="shared" si="75"/>
        <v>1.1992624151289988E-2</v>
      </c>
      <c r="AA78" s="15">
        <f t="shared" si="76"/>
        <v>1.9115055013239957E-2</v>
      </c>
      <c r="AB78" s="15">
        <f t="shared" si="77"/>
        <v>2.5652011538833303E-2</v>
      </c>
    </row>
    <row r="79" spans="1:28" ht="15" thickBot="1" x14ac:dyDescent="0.25">
      <c r="A79" s="8">
        <v>12</v>
      </c>
      <c r="B79" s="9" t="s">
        <v>1345</v>
      </c>
      <c r="C79" s="10" t="s">
        <v>1346</v>
      </c>
      <c r="D79" s="10" t="s">
        <v>95</v>
      </c>
      <c r="E79" s="11">
        <v>0</v>
      </c>
      <c r="F79" s="11">
        <v>10</v>
      </c>
      <c r="G79" s="12">
        <v>482.83</v>
      </c>
      <c r="H79" s="12">
        <v>307.25</v>
      </c>
      <c r="I79" s="12">
        <v>3072.5</v>
      </c>
      <c r="J79" s="12">
        <v>1618.2750000000001</v>
      </c>
      <c r="K79" s="12">
        <v>523.85400000000004</v>
      </c>
      <c r="L79" s="12">
        <v>0</v>
      </c>
      <c r="M79" s="12">
        <v>0</v>
      </c>
      <c r="N79" s="12">
        <v>177.06265200000001</v>
      </c>
      <c r="O79" s="12">
        <v>574.75165463999997</v>
      </c>
      <c r="P79" s="13">
        <v>178.59356292960001</v>
      </c>
      <c r="R79" s="12">
        <v>408.79</v>
      </c>
      <c r="S79" s="12">
        <v>2426.5749999999998</v>
      </c>
    </row>
    <row r="80" spans="1:28" x14ac:dyDescent="0.2">
      <c r="A80" s="63"/>
      <c r="B80" s="64" t="s">
        <v>1337</v>
      </c>
      <c r="C80" s="65" t="s">
        <v>1338</v>
      </c>
      <c r="D80" s="65" t="s">
        <v>95</v>
      </c>
      <c r="E80" s="66">
        <v>0.96</v>
      </c>
      <c r="F80" s="66">
        <v>9.6</v>
      </c>
      <c r="G80" s="1">
        <v>121</v>
      </c>
      <c r="H80" s="1">
        <v>121</v>
      </c>
      <c r="I80" s="1">
        <v>1161.5999999999999</v>
      </c>
      <c r="J80" s="1">
        <v>1161.5999999999999</v>
      </c>
      <c r="K80" s="1"/>
      <c r="L80" s="1"/>
      <c r="M80" s="1"/>
      <c r="N80" s="1"/>
      <c r="O80" s="1"/>
      <c r="P80" s="1"/>
      <c r="R80" s="1">
        <v>190</v>
      </c>
      <c r="S80" s="1">
        <v>1824</v>
      </c>
      <c r="T80" s="15">
        <f t="shared" ref="T80:T85" si="78">R80/H80</f>
        <v>1.5702479338842976</v>
      </c>
      <c r="U80" s="15">
        <f t="shared" ref="U80:U85" si="79">T80-AB80</f>
        <v>1.5445959223454644</v>
      </c>
      <c r="V80" s="16">
        <f t="shared" ref="V80:V85" si="80">G80*U80</f>
        <v>186.8961066038012</v>
      </c>
      <c r="W80" s="16">
        <f t="shared" ref="W80:W85" si="81">V80-G80</f>
        <v>65.896106603801201</v>
      </c>
      <c r="X80" s="16">
        <f t="shared" ref="X80:X85" si="82">F80*W80</f>
        <v>632.60262339649148</v>
      </c>
      <c r="Y80" s="15">
        <f t="shared" ref="Y80:Y85" si="83">104.584835545197%-100%</f>
        <v>4.5848355451969969E-2</v>
      </c>
      <c r="Z80" s="15">
        <f t="shared" ref="Z80:Z85" si="84">101.199262415129%-100%</f>
        <v>1.1992624151289988E-2</v>
      </c>
      <c r="AA80" s="15">
        <f t="shared" ref="AA80:AA85" si="85">101.911505501324%-100%</f>
        <v>1.9115055013239957E-2</v>
      </c>
      <c r="AB80" s="15">
        <f t="shared" ref="AB80:AB85" si="86">AVERAGE(Y80:AA80)</f>
        <v>2.5652011538833303E-2</v>
      </c>
    </row>
    <row r="81" spans="1:28" x14ac:dyDescent="0.2">
      <c r="A81" s="63"/>
      <c r="B81" s="64" t="s">
        <v>1281</v>
      </c>
      <c r="C81" s="65" t="s">
        <v>1282</v>
      </c>
      <c r="D81" s="65" t="s">
        <v>98</v>
      </c>
      <c r="E81" s="66">
        <v>2.5000000000000001E-3</v>
      </c>
      <c r="F81" s="66">
        <v>2.5000000000000001E-2</v>
      </c>
      <c r="G81" s="1">
        <v>179</v>
      </c>
      <c r="H81" s="1">
        <v>179</v>
      </c>
      <c r="I81" s="1">
        <v>4.4749999999999996</v>
      </c>
      <c r="J81" s="1">
        <v>4.4749999999999996</v>
      </c>
      <c r="K81" s="1"/>
      <c r="L81" s="1"/>
      <c r="M81" s="1"/>
      <c r="N81" s="1"/>
      <c r="O81" s="1"/>
      <c r="P81" s="1"/>
      <c r="R81" s="110">
        <v>277</v>
      </c>
      <c r="S81" s="1">
        <v>310</v>
      </c>
      <c r="T81" s="15">
        <f t="shared" si="78"/>
        <v>1.5474860335195531</v>
      </c>
      <c r="U81" s="15">
        <f t="shared" si="79"/>
        <v>1.5218340219807198</v>
      </c>
      <c r="V81" s="16">
        <f t="shared" si="80"/>
        <v>272.40828993454886</v>
      </c>
      <c r="W81" s="16">
        <f t="shared" si="81"/>
        <v>93.408289934548861</v>
      </c>
      <c r="X81" s="16">
        <f t="shared" si="82"/>
        <v>2.3352072483637216</v>
      </c>
      <c r="Y81" s="15">
        <f t="shared" si="83"/>
        <v>4.5848355451969969E-2</v>
      </c>
      <c r="Z81" s="15">
        <f t="shared" si="84"/>
        <v>1.1992624151289988E-2</v>
      </c>
      <c r="AA81" s="15">
        <f t="shared" si="85"/>
        <v>1.9115055013239957E-2</v>
      </c>
      <c r="AB81" s="15">
        <f t="shared" si="86"/>
        <v>2.5652011538833303E-2</v>
      </c>
    </row>
    <row r="82" spans="1:28" x14ac:dyDescent="0.2">
      <c r="A82" s="63"/>
      <c r="B82" s="64" t="s">
        <v>1347</v>
      </c>
      <c r="C82" s="65" t="s">
        <v>1348</v>
      </c>
      <c r="D82" s="65" t="s">
        <v>41</v>
      </c>
      <c r="E82" s="66">
        <v>0.2</v>
      </c>
      <c r="F82" s="66">
        <v>2</v>
      </c>
      <c r="G82" s="1">
        <v>118</v>
      </c>
      <c r="H82" s="1">
        <v>118</v>
      </c>
      <c r="I82" s="1">
        <v>236</v>
      </c>
      <c r="J82" s="1">
        <v>236</v>
      </c>
      <c r="K82" s="1"/>
      <c r="L82" s="1"/>
      <c r="M82" s="1"/>
      <c r="N82" s="1"/>
      <c r="O82" s="1"/>
      <c r="P82" s="1"/>
      <c r="R82" s="1">
        <v>155</v>
      </c>
      <c r="S82" s="1">
        <v>201</v>
      </c>
      <c r="T82" s="15">
        <f t="shared" si="78"/>
        <v>1.3135593220338984</v>
      </c>
      <c r="U82" s="15">
        <f t="shared" si="79"/>
        <v>1.2879073104950651</v>
      </c>
      <c r="V82" s="16">
        <f t="shared" si="80"/>
        <v>151.97306263841767</v>
      </c>
      <c r="W82" s="16">
        <f t="shared" si="81"/>
        <v>33.973062638417673</v>
      </c>
      <c r="X82" s="16">
        <f t="shared" si="82"/>
        <v>67.946125276835346</v>
      </c>
      <c r="Y82" s="15">
        <f t="shared" si="83"/>
        <v>4.5848355451969969E-2</v>
      </c>
      <c r="Z82" s="15">
        <f t="shared" si="84"/>
        <v>1.1992624151289988E-2</v>
      </c>
      <c r="AA82" s="15">
        <f t="shared" si="85"/>
        <v>1.9115055013239957E-2</v>
      </c>
      <c r="AB82" s="15">
        <f t="shared" si="86"/>
        <v>2.5652011538833303E-2</v>
      </c>
    </row>
    <row r="83" spans="1:28" x14ac:dyDescent="0.2">
      <c r="A83" s="63"/>
      <c r="B83" s="64" t="s">
        <v>1343</v>
      </c>
      <c r="C83" s="65" t="s">
        <v>1344</v>
      </c>
      <c r="D83" s="65" t="s">
        <v>41</v>
      </c>
      <c r="E83" s="66">
        <v>0.25</v>
      </c>
      <c r="F83" s="66">
        <v>2.5</v>
      </c>
      <c r="G83" s="1">
        <v>68</v>
      </c>
      <c r="H83" s="1">
        <v>68</v>
      </c>
      <c r="I83" s="1">
        <v>170</v>
      </c>
      <c r="J83" s="1">
        <v>170</v>
      </c>
      <c r="K83" s="1"/>
      <c r="L83" s="1"/>
      <c r="M83" s="1"/>
      <c r="N83" s="1"/>
      <c r="O83" s="1"/>
      <c r="P83" s="1"/>
      <c r="R83" s="1">
        <v>80.400000000000006</v>
      </c>
      <c r="S83" s="1">
        <v>21.65</v>
      </c>
      <c r="T83" s="15">
        <f t="shared" si="78"/>
        <v>1.1823529411764706</v>
      </c>
      <c r="U83" s="15">
        <f t="shared" si="79"/>
        <v>1.1567009296376374</v>
      </c>
      <c r="V83" s="16">
        <f t="shared" si="80"/>
        <v>78.65566321535934</v>
      </c>
      <c r="W83" s="16">
        <f t="shared" si="81"/>
        <v>10.65566321535934</v>
      </c>
      <c r="X83" s="16">
        <f t="shared" si="82"/>
        <v>26.63915803839835</v>
      </c>
      <c r="Y83" s="15">
        <f t="shared" si="83"/>
        <v>4.5848355451969969E-2</v>
      </c>
      <c r="Z83" s="15">
        <f t="shared" si="84"/>
        <v>1.1992624151289988E-2</v>
      </c>
      <c r="AA83" s="15">
        <f t="shared" si="85"/>
        <v>1.9115055013239957E-2</v>
      </c>
      <c r="AB83" s="15">
        <f t="shared" si="86"/>
        <v>2.5652011538833303E-2</v>
      </c>
    </row>
    <row r="84" spans="1:28" x14ac:dyDescent="0.2">
      <c r="A84" s="63"/>
      <c r="B84" s="64" t="s">
        <v>1321</v>
      </c>
      <c r="C84" s="65" t="s">
        <v>1322</v>
      </c>
      <c r="D84" s="65" t="s">
        <v>41</v>
      </c>
      <c r="E84" s="66">
        <v>0.5</v>
      </c>
      <c r="F84" s="66">
        <v>5</v>
      </c>
      <c r="G84" s="1">
        <v>5.0999999999999996</v>
      </c>
      <c r="H84" s="1">
        <v>5.0999999999999996</v>
      </c>
      <c r="I84" s="1">
        <v>25.5</v>
      </c>
      <c r="J84" s="1">
        <v>25.5</v>
      </c>
      <c r="K84" s="1"/>
      <c r="L84" s="1"/>
      <c r="M84" s="1"/>
      <c r="N84" s="1"/>
      <c r="O84" s="1"/>
      <c r="P84" s="1"/>
      <c r="R84" s="1">
        <v>4.33</v>
      </c>
      <c r="S84" s="1">
        <v>63</v>
      </c>
      <c r="T84" s="15">
        <f t="shared" si="78"/>
        <v>0.84901960784313735</v>
      </c>
      <c r="U84" s="15">
        <f t="shared" si="79"/>
        <v>0.82336759630430401</v>
      </c>
      <c r="V84" s="16">
        <f t="shared" si="80"/>
        <v>4.1991747411519498</v>
      </c>
      <c r="W84" s="16">
        <f t="shared" si="81"/>
        <v>-0.90082525884804987</v>
      </c>
      <c r="X84" s="16">
        <f t="shared" si="82"/>
        <v>-4.5041262942402494</v>
      </c>
      <c r="Y84" s="15">
        <f t="shared" si="83"/>
        <v>4.5848355451969969E-2</v>
      </c>
      <c r="Z84" s="15">
        <f t="shared" si="84"/>
        <v>1.1992624151289988E-2</v>
      </c>
      <c r="AA84" s="15">
        <f t="shared" si="85"/>
        <v>1.9115055013239957E-2</v>
      </c>
      <c r="AB84" s="15">
        <f t="shared" si="86"/>
        <v>2.5652011538833303E-2</v>
      </c>
    </row>
    <row r="85" spans="1:28" ht="15" thickBot="1" x14ac:dyDescent="0.25">
      <c r="A85" s="63"/>
      <c r="B85" s="64" t="s">
        <v>1323</v>
      </c>
      <c r="C85" s="65" t="s">
        <v>1324</v>
      </c>
      <c r="D85" s="65" t="s">
        <v>41</v>
      </c>
      <c r="E85" s="66">
        <v>0.5</v>
      </c>
      <c r="F85" s="66">
        <v>5</v>
      </c>
      <c r="G85" s="1">
        <v>4.1399999999999997</v>
      </c>
      <c r="H85" s="1">
        <v>4.1399999999999997</v>
      </c>
      <c r="I85" s="1">
        <v>20.7</v>
      </c>
      <c r="J85" s="1">
        <v>20.7</v>
      </c>
      <c r="K85" s="1"/>
      <c r="L85" s="1"/>
      <c r="M85" s="1"/>
      <c r="N85" s="1"/>
      <c r="O85" s="1"/>
      <c r="P85" s="1"/>
      <c r="R85" s="1">
        <v>12.6</v>
      </c>
      <c r="S85" s="1">
        <v>6.9249999999999998</v>
      </c>
      <c r="T85" s="15">
        <f t="shared" si="78"/>
        <v>3.0434782608695654</v>
      </c>
      <c r="U85" s="15">
        <f t="shared" si="79"/>
        <v>3.017826249330732</v>
      </c>
      <c r="V85" s="16">
        <f t="shared" si="80"/>
        <v>12.493800672229229</v>
      </c>
      <c r="W85" s="16">
        <f t="shared" si="81"/>
        <v>8.3538006722292302</v>
      </c>
      <c r="X85" s="16">
        <f t="shared" si="82"/>
        <v>41.769003361146147</v>
      </c>
      <c r="Y85" s="15">
        <f t="shared" si="83"/>
        <v>4.5848355451969969E-2</v>
      </c>
      <c r="Z85" s="15">
        <f t="shared" si="84"/>
        <v>1.1992624151289988E-2</v>
      </c>
      <c r="AA85" s="15">
        <f t="shared" si="85"/>
        <v>1.9115055013239957E-2</v>
      </c>
      <c r="AB85" s="15">
        <f t="shared" si="86"/>
        <v>2.5652011538833303E-2</v>
      </c>
    </row>
    <row r="86" spans="1:28" ht="15" thickBot="1" x14ac:dyDescent="0.25">
      <c r="A86" s="8">
        <v>13</v>
      </c>
      <c r="B86" s="9" t="s">
        <v>1349</v>
      </c>
      <c r="C86" s="10" t="s">
        <v>1350</v>
      </c>
      <c r="D86" s="10" t="s">
        <v>95</v>
      </c>
      <c r="E86" s="11">
        <v>0</v>
      </c>
      <c r="F86" s="11">
        <v>24</v>
      </c>
      <c r="G86" s="12">
        <v>784.88</v>
      </c>
      <c r="H86" s="12">
        <v>1577.64</v>
      </c>
      <c r="I86" s="12">
        <v>37863.360000000001</v>
      </c>
      <c r="J86" s="12">
        <v>29012.79</v>
      </c>
      <c r="K86" s="12">
        <v>3188.1840000000002</v>
      </c>
      <c r="L86" s="12">
        <v>0</v>
      </c>
      <c r="M86" s="12">
        <v>0</v>
      </c>
      <c r="N86" s="12">
        <v>1077.606192</v>
      </c>
      <c r="O86" s="12">
        <v>3497.9479574400002</v>
      </c>
      <c r="P86" s="13">
        <v>1086.9233409215999</v>
      </c>
      <c r="R86" s="12">
        <v>1988.81</v>
      </c>
      <c r="S86" s="12">
        <v>37762.89</v>
      </c>
    </row>
    <row r="87" spans="1:28" x14ac:dyDescent="0.2">
      <c r="A87" s="63"/>
      <c r="B87" s="64" t="s">
        <v>1351</v>
      </c>
      <c r="C87" s="65" t="s">
        <v>1352</v>
      </c>
      <c r="D87" s="65" t="s">
        <v>95</v>
      </c>
      <c r="E87" s="66">
        <v>1</v>
      </c>
      <c r="F87" s="66">
        <v>24</v>
      </c>
      <c r="G87" s="1">
        <v>722</v>
      </c>
      <c r="H87" s="1">
        <v>722</v>
      </c>
      <c r="I87" s="1">
        <v>17328</v>
      </c>
      <c r="J87" s="1">
        <v>17328</v>
      </c>
      <c r="K87" s="1"/>
      <c r="L87" s="1"/>
      <c r="M87" s="1"/>
      <c r="N87" s="1"/>
      <c r="O87" s="1"/>
      <c r="P87" s="1"/>
      <c r="R87" s="1">
        <v>940</v>
      </c>
      <c r="S87" s="1">
        <v>22560</v>
      </c>
      <c r="T87" s="15">
        <f t="shared" ref="T87:T94" si="87">R87/H87</f>
        <v>1.3019390581717452</v>
      </c>
      <c r="U87" s="15">
        <f t="shared" ref="U87:U94" si="88">T87-AB87</f>
        <v>1.2762870466329119</v>
      </c>
      <c r="V87" s="16">
        <f t="shared" ref="V87:V94" si="89">G87*U87</f>
        <v>921.47924766896244</v>
      </c>
      <c r="W87" s="16">
        <f t="shared" ref="W87:W94" si="90">V87-G87</f>
        <v>199.47924766896244</v>
      </c>
      <c r="X87" s="16">
        <f t="shared" ref="X87:X94" si="91">F87*W87</f>
        <v>4787.5019440550986</v>
      </c>
      <c r="Y87" s="15">
        <f t="shared" ref="Y87:Y94" si="92">104.584835545197%-100%</f>
        <v>4.5848355451969969E-2</v>
      </c>
      <c r="Z87" s="15">
        <f t="shared" ref="Z87:Z94" si="93">101.199262415129%-100%</f>
        <v>1.1992624151289988E-2</v>
      </c>
      <c r="AA87" s="15">
        <f t="shared" ref="AA87:AA94" si="94">101.911505501324%-100%</f>
        <v>1.9115055013239957E-2</v>
      </c>
      <c r="AB87" s="15">
        <f t="shared" ref="AB87:AB94" si="95">AVERAGE(Y87:AA87)</f>
        <v>2.5652011538833303E-2</v>
      </c>
    </row>
    <row r="88" spans="1:28" x14ac:dyDescent="0.2">
      <c r="A88" s="63"/>
      <c r="B88" s="64" t="s">
        <v>1353</v>
      </c>
      <c r="C88" s="65" t="s">
        <v>1354</v>
      </c>
      <c r="D88" s="65" t="s">
        <v>41</v>
      </c>
      <c r="E88" s="66">
        <v>0.3</v>
      </c>
      <c r="F88" s="66">
        <v>7.2</v>
      </c>
      <c r="G88" s="1">
        <v>895</v>
      </c>
      <c r="H88" s="1">
        <v>895</v>
      </c>
      <c r="I88" s="1">
        <v>6444</v>
      </c>
      <c r="J88" s="1">
        <v>6444</v>
      </c>
      <c r="K88" s="1"/>
      <c r="L88" s="1"/>
      <c r="M88" s="1"/>
      <c r="N88" s="1"/>
      <c r="O88" s="1"/>
      <c r="P88" s="1"/>
      <c r="R88" s="1">
        <v>1160</v>
      </c>
      <c r="S88" s="1">
        <v>8352</v>
      </c>
      <c r="T88" s="15">
        <f t="shared" si="87"/>
        <v>1.2960893854748603</v>
      </c>
      <c r="U88" s="15">
        <f t="shared" si="88"/>
        <v>1.2704373739360271</v>
      </c>
      <c r="V88" s="16">
        <f t="shared" si="89"/>
        <v>1137.0414496727442</v>
      </c>
      <c r="W88" s="16">
        <f t="shared" si="90"/>
        <v>242.04144967274419</v>
      </c>
      <c r="X88" s="16">
        <f t="shared" si="91"/>
        <v>1742.6984376437583</v>
      </c>
      <c r="Y88" s="15">
        <f t="shared" si="92"/>
        <v>4.5848355451969969E-2</v>
      </c>
      <c r="Z88" s="15">
        <f t="shared" si="93"/>
        <v>1.1992624151289988E-2</v>
      </c>
      <c r="AA88" s="15">
        <f t="shared" si="94"/>
        <v>1.9115055013239957E-2</v>
      </c>
      <c r="AB88" s="15">
        <f t="shared" si="95"/>
        <v>2.5652011538833303E-2</v>
      </c>
    </row>
    <row r="89" spans="1:28" x14ac:dyDescent="0.2">
      <c r="A89" s="63"/>
      <c r="B89" s="64" t="s">
        <v>1355</v>
      </c>
      <c r="C89" s="65" t="s">
        <v>1356</v>
      </c>
      <c r="D89" s="65" t="s">
        <v>41</v>
      </c>
      <c r="E89" s="66">
        <v>0.1</v>
      </c>
      <c r="F89" s="66">
        <v>2.4</v>
      </c>
      <c r="G89" s="1">
        <v>615</v>
      </c>
      <c r="H89" s="1">
        <v>615</v>
      </c>
      <c r="I89" s="1">
        <v>1476</v>
      </c>
      <c r="J89" s="1">
        <v>1476</v>
      </c>
      <c r="K89" s="1"/>
      <c r="L89" s="1"/>
      <c r="M89" s="1"/>
      <c r="N89" s="1"/>
      <c r="O89" s="1"/>
      <c r="P89" s="1"/>
      <c r="R89" s="1">
        <v>802</v>
      </c>
      <c r="S89" s="1">
        <v>1924.8</v>
      </c>
      <c r="T89" s="15">
        <f t="shared" si="87"/>
        <v>1.3040650406504064</v>
      </c>
      <c r="U89" s="15">
        <f t="shared" si="88"/>
        <v>1.2784130291115732</v>
      </c>
      <c r="V89" s="16">
        <f t="shared" si="89"/>
        <v>786.22401290361745</v>
      </c>
      <c r="W89" s="16">
        <f t="shared" si="90"/>
        <v>171.22401290361745</v>
      </c>
      <c r="X89" s="16">
        <f t="shared" si="91"/>
        <v>410.93763096868184</v>
      </c>
      <c r="Y89" s="15">
        <f t="shared" si="92"/>
        <v>4.5848355451969969E-2</v>
      </c>
      <c r="Z89" s="15">
        <f t="shared" si="93"/>
        <v>1.1992624151289988E-2</v>
      </c>
      <c r="AA89" s="15">
        <f t="shared" si="94"/>
        <v>1.9115055013239957E-2</v>
      </c>
      <c r="AB89" s="15">
        <f t="shared" si="95"/>
        <v>2.5652011538833303E-2</v>
      </c>
    </row>
    <row r="90" spans="1:28" x14ac:dyDescent="0.2">
      <c r="A90" s="63"/>
      <c r="B90" s="64" t="s">
        <v>1357</v>
      </c>
      <c r="C90" s="65" t="s">
        <v>1358</v>
      </c>
      <c r="D90" s="65" t="s">
        <v>41</v>
      </c>
      <c r="E90" s="66">
        <v>0.1</v>
      </c>
      <c r="F90" s="66">
        <v>2.4</v>
      </c>
      <c r="G90" s="1">
        <v>1340</v>
      </c>
      <c r="H90" s="1">
        <v>1340</v>
      </c>
      <c r="I90" s="1">
        <v>3216</v>
      </c>
      <c r="J90" s="1">
        <v>3216</v>
      </c>
      <c r="K90" s="1"/>
      <c r="L90" s="1"/>
      <c r="M90" s="1"/>
      <c r="N90" s="1"/>
      <c r="O90" s="1"/>
      <c r="P90" s="1"/>
      <c r="R90" s="1">
        <v>1750</v>
      </c>
      <c r="S90" s="1">
        <v>4200</v>
      </c>
      <c r="T90" s="15">
        <f t="shared" si="87"/>
        <v>1.3059701492537314</v>
      </c>
      <c r="U90" s="15">
        <f t="shared" si="88"/>
        <v>1.2803181377148982</v>
      </c>
      <c r="V90" s="16">
        <f t="shared" si="89"/>
        <v>1715.6263045379635</v>
      </c>
      <c r="W90" s="16">
        <f t="shared" si="90"/>
        <v>375.62630453796351</v>
      </c>
      <c r="X90" s="16">
        <f t="shared" si="91"/>
        <v>901.50313089111239</v>
      </c>
      <c r="Y90" s="15">
        <f t="shared" si="92"/>
        <v>4.5848355451969969E-2</v>
      </c>
      <c r="Z90" s="15">
        <f t="shared" si="93"/>
        <v>1.1992624151289988E-2</v>
      </c>
      <c r="AA90" s="15">
        <f t="shared" si="94"/>
        <v>1.9115055013239957E-2</v>
      </c>
      <c r="AB90" s="15">
        <f t="shared" si="95"/>
        <v>2.5652011538833303E-2</v>
      </c>
    </row>
    <row r="91" spans="1:28" x14ac:dyDescent="0.2">
      <c r="A91" s="63"/>
      <c r="B91" s="64" t="s">
        <v>1359</v>
      </c>
      <c r="C91" s="65" t="s">
        <v>1360</v>
      </c>
      <c r="D91" s="65" t="s">
        <v>41</v>
      </c>
      <c r="E91" s="66">
        <v>0.5</v>
      </c>
      <c r="F91" s="66">
        <v>12</v>
      </c>
      <c r="G91" s="1">
        <v>35</v>
      </c>
      <c r="H91" s="1">
        <v>35</v>
      </c>
      <c r="I91" s="1">
        <v>420</v>
      </c>
      <c r="J91" s="1">
        <v>420</v>
      </c>
      <c r="K91" s="1"/>
      <c r="L91" s="1"/>
      <c r="M91" s="1"/>
      <c r="N91" s="1"/>
      <c r="O91" s="1"/>
      <c r="P91" s="1"/>
      <c r="R91" s="1">
        <v>41.5</v>
      </c>
      <c r="S91" s="1">
        <v>498</v>
      </c>
      <c r="T91" s="15">
        <f t="shared" si="87"/>
        <v>1.1857142857142857</v>
      </c>
      <c r="U91" s="15">
        <f t="shared" si="88"/>
        <v>1.1600622741754525</v>
      </c>
      <c r="V91" s="16">
        <f t="shared" si="89"/>
        <v>40.602179596140836</v>
      </c>
      <c r="W91" s="16">
        <f t="shared" si="90"/>
        <v>5.6021795961408358</v>
      </c>
      <c r="X91" s="16">
        <f t="shared" si="91"/>
        <v>67.22615515369003</v>
      </c>
      <c r="Y91" s="15">
        <f t="shared" si="92"/>
        <v>4.5848355451969969E-2</v>
      </c>
      <c r="Z91" s="15">
        <f t="shared" si="93"/>
        <v>1.1992624151289988E-2</v>
      </c>
      <c r="AA91" s="15">
        <f t="shared" si="94"/>
        <v>1.9115055013239957E-2</v>
      </c>
      <c r="AB91" s="15">
        <f t="shared" si="95"/>
        <v>2.5652011538833303E-2</v>
      </c>
    </row>
    <row r="92" spans="1:28" x14ac:dyDescent="0.2">
      <c r="A92" s="63"/>
      <c r="B92" s="64" t="s">
        <v>1321</v>
      </c>
      <c r="C92" s="65" t="s">
        <v>1322</v>
      </c>
      <c r="D92" s="65" t="s">
        <v>41</v>
      </c>
      <c r="E92" s="66">
        <v>0.5</v>
      </c>
      <c r="F92" s="66">
        <v>12</v>
      </c>
      <c r="G92" s="1">
        <v>5.0999999999999996</v>
      </c>
      <c r="H92" s="1">
        <v>5.0999999999999996</v>
      </c>
      <c r="I92" s="1">
        <v>61.2</v>
      </c>
      <c r="J92" s="1">
        <v>61.2</v>
      </c>
      <c r="K92" s="1"/>
      <c r="L92" s="1"/>
      <c r="M92" s="1"/>
      <c r="N92" s="1"/>
      <c r="O92" s="1"/>
      <c r="P92" s="1"/>
      <c r="R92" s="1">
        <v>4.33</v>
      </c>
      <c r="S92" s="1">
        <v>51.96</v>
      </c>
      <c r="T92" s="15">
        <f t="shared" si="87"/>
        <v>0.84901960784313735</v>
      </c>
      <c r="U92" s="15">
        <f t="shared" si="88"/>
        <v>0.82336759630430401</v>
      </c>
      <c r="V92" s="16">
        <f t="shared" si="89"/>
        <v>4.1991747411519498</v>
      </c>
      <c r="W92" s="16">
        <f t="shared" si="90"/>
        <v>-0.90082525884804987</v>
      </c>
      <c r="X92" s="16">
        <f t="shared" si="91"/>
        <v>-10.809903106176598</v>
      </c>
      <c r="Y92" s="15">
        <f t="shared" si="92"/>
        <v>4.5848355451969969E-2</v>
      </c>
      <c r="Z92" s="15">
        <f t="shared" si="93"/>
        <v>1.1992624151289988E-2</v>
      </c>
      <c r="AA92" s="15">
        <f t="shared" si="94"/>
        <v>1.9115055013239957E-2</v>
      </c>
      <c r="AB92" s="15">
        <f t="shared" si="95"/>
        <v>2.5652011538833303E-2</v>
      </c>
    </row>
    <row r="93" spans="1:28" x14ac:dyDescent="0.2">
      <c r="A93" s="63"/>
      <c r="B93" s="64" t="s">
        <v>1323</v>
      </c>
      <c r="C93" s="65" t="s">
        <v>1324</v>
      </c>
      <c r="D93" s="65" t="s">
        <v>41</v>
      </c>
      <c r="E93" s="66">
        <v>0.5</v>
      </c>
      <c r="F93" s="66">
        <v>12</v>
      </c>
      <c r="G93" s="1">
        <v>4.1399999999999997</v>
      </c>
      <c r="H93" s="1">
        <v>4.1399999999999997</v>
      </c>
      <c r="I93" s="1">
        <v>49.68</v>
      </c>
      <c r="J93" s="1">
        <v>49.68</v>
      </c>
      <c r="K93" s="1"/>
      <c r="L93" s="1"/>
      <c r="M93" s="1"/>
      <c r="N93" s="1"/>
      <c r="O93" s="1"/>
      <c r="P93" s="1"/>
      <c r="R93" s="1">
        <v>12.6</v>
      </c>
      <c r="S93" s="1">
        <v>151.19999999999999</v>
      </c>
      <c r="T93" s="15">
        <f t="shared" si="87"/>
        <v>3.0434782608695654</v>
      </c>
      <c r="U93" s="15">
        <f t="shared" si="88"/>
        <v>3.017826249330732</v>
      </c>
      <c r="V93" s="16">
        <f t="shared" si="89"/>
        <v>12.493800672229229</v>
      </c>
      <c r="W93" s="16">
        <f t="shared" si="90"/>
        <v>8.3538006722292302</v>
      </c>
      <c r="X93" s="16">
        <f t="shared" si="91"/>
        <v>100.24560806675076</v>
      </c>
      <c r="Y93" s="15">
        <f t="shared" si="92"/>
        <v>4.5848355451969969E-2</v>
      </c>
      <c r="Z93" s="15">
        <f t="shared" si="93"/>
        <v>1.1992624151289988E-2</v>
      </c>
      <c r="AA93" s="15">
        <f t="shared" si="94"/>
        <v>1.9115055013239957E-2</v>
      </c>
      <c r="AB93" s="15">
        <f t="shared" si="95"/>
        <v>2.5652011538833303E-2</v>
      </c>
    </row>
    <row r="94" spans="1:28" ht="15" thickBot="1" x14ac:dyDescent="0.25">
      <c r="A94" s="63"/>
      <c r="B94" s="64" t="s">
        <v>1361</v>
      </c>
      <c r="C94" s="65" t="s">
        <v>1362</v>
      </c>
      <c r="D94" s="65" t="s">
        <v>98</v>
      </c>
      <c r="E94" s="66">
        <v>3.7499999999999999E-3</v>
      </c>
      <c r="F94" s="66">
        <v>0.09</v>
      </c>
      <c r="G94" s="1">
        <v>199</v>
      </c>
      <c r="H94" s="1">
        <v>199</v>
      </c>
      <c r="I94" s="1">
        <v>17.91</v>
      </c>
      <c r="J94" s="1">
        <v>17.91</v>
      </c>
      <c r="K94" s="1"/>
      <c r="L94" s="1"/>
      <c r="M94" s="1"/>
      <c r="N94" s="1"/>
      <c r="O94" s="1"/>
      <c r="P94" s="1"/>
      <c r="R94" s="1">
        <v>277</v>
      </c>
      <c r="S94" s="1">
        <v>24.93</v>
      </c>
      <c r="T94" s="15">
        <f t="shared" si="87"/>
        <v>1.3919597989949748</v>
      </c>
      <c r="U94" s="15">
        <f t="shared" si="88"/>
        <v>1.3663077874561416</v>
      </c>
      <c r="V94" s="16">
        <f t="shared" si="89"/>
        <v>271.89524970377215</v>
      </c>
      <c r="W94" s="16">
        <f t="shared" si="90"/>
        <v>72.895249703772151</v>
      </c>
      <c r="X94" s="16">
        <f t="shared" si="91"/>
        <v>6.5605724733394934</v>
      </c>
      <c r="Y94" s="15">
        <f t="shared" si="92"/>
        <v>4.5848355451969969E-2</v>
      </c>
      <c r="Z94" s="15">
        <f t="shared" si="93"/>
        <v>1.1992624151289988E-2</v>
      </c>
      <c r="AA94" s="15">
        <f t="shared" si="94"/>
        <v>1.9115055013239957E-2</v>
      </c>
      <c r="AB94" s="15">
        <f t="shared" si="95"/>
        <v>2.5652011538833303E-2</v>
      </c>
    </row>
    <row r="95" spans="1:28" ht="15" thickBot="1" x14ac:dyDescent="0.25">
      <c r="A95" s="8">
        <v>14</v>
      </c>
      <c r="B95" s="9" t="s">
        <v>1363</v>
      </c>
      <c r="C95" s="10" t="s">
        <v>1364</v>
      </c>
      <c r="D95" s="10" t="s">
        <v>95</v>
      </c>
      <c r="E95" s="11">
        <v>0</v>
      </c>
      <c r="F95" s="11">
        <v>18</v>
      </c>
      <c r="G95" s="12">
        <v>1172.07</v>
      </c>
      <c r="H95" s="12">
        <v>2021</v>
      </c>
      <c r="I95" s="12">
        <v>36378</v>
      </c>
      <c r="J95" s="12">
        <v>28991.9925</v>
      </c>
      <c r="K95" s="12">
        <v>2660.5619999999999</v>
      </c>
      <c r="L95" s="12">
        <v>0</v>
      </c>
      <c r="M95" s="12">
        <v>0</v>
      </c>
      <c r="N95" s="12">
        <v>899.26995599999998</v>
      </c>
      <c r="O95" s="12">
        <v>2919.0622039199998</v>
      </c>
      <c r="P95" s="13">
        <v>907.04518238879996</v>
      </c>
      <c r="R95" s="12">
        <v>2555.7600000000002</v>
      </c>
      <c r="S95" s="12">
        <v>37684.8675</v>
      </c>
    </row>
    <row r="96" spans="1:28" x14ac:dyDescent="0.2">
      <c r="A96" s="63"/>
      <c r="B96" s="64" t="s">
        <v>1365</v>
      </c>
      <c r="C96" s="65" t="s">
        <v>1366</v>
      </c>
      <c r="D96" s="65" t="s">
        <v>95</v>
      </c>
      <c r="E96" s="66">
        <v>1</v>
      </c>
      <c r="F96" s="66">
        <v>18</v>
      </c>
      <c r="G96" s="1">
        <v>979</v>
      </c>
      <c r="H96" s="1">
        <v>979</v>
      </c>
      <c r="I96" s="1">
        <v>17622</v>
      </c>
      <c r="J96" s="1">
        <v>17622</v>
      </c>
      <c r="K96" s="1"/>
      <c r="L96" s="1"/>
      <c r="M96" s="1"/>
      <c r="N96" s="1"/>
      <c r="O96" s="1"/>
      <c r="P96" s="1"/>
      <c r="R96" s="1">
        <v>1270</v>
      </c>
      <c r="S96" s="1">
        <v>22860</v>
      </c>
      <c r="T96" s="15">
        <f t="shared" ref="T96:T103" si="96">R96/H96</f>
        <v>1.2972420837589378</v>
      </c>
      <c r="U96" s="15">
        <f t="shared" ref="U96:U103" si="97">T96-AB96</f>
        <v>1.2715900722201046</v>
      </c>
      <c r="V96" s="16">
        <f t="shared" ref="V96:V103" si="98">G96*U96</f>
        <v>1244.8866807034824</v>
      </c>
      <c r="W96" s="16">
        <f t="shared" ref="W96:W103" si="99">V96-G96</f>
        <v>265.8866807034824</v>
      </c>
      <c r="X96" s="16">
        <f t="shared" ref="X96:X103" si="100">F96*W96</f>
        <v>4785.9602526626832</v>
      </c>
      <c r="Y96" s="15">
        <f t="shared" ref="Y96:Y103" si="101">104.584835545197%-100%</f>
        <v>4.5848355451969969E-2</v>
      </c>
      <c r="Z96" s="15">
        <f t="shared" ref="Z96:Z103" si="102">101.199262415129%-100%</f>
        <v>1.1992624151289988E-2</v>
      </c>
      <c r="AA96" s="15">
        <f t="shared" ref="AA96:AA103" si="103">101.911505501324%-100%</f>
        <v>1.9115055013239957E-2</v>
      </c>
      <c r="AB96" s="15">
        <f t="shared" ref="AB96:AB103" si="104">AVERAGE(Y96:AA96)</f>
        <v>2.5652011538833303E-2</v>
      </c>
    </row>
    <row r="97" spans="1:28" x14ac:dyDescent="0.2">
      <c r="A97" s="63"/>
      <c r="B97" s="64" t="s">
        <v>1367</v>
      </c>
      <c r="C97" s="65" t="s">
        <v>1368</v>
      </c>
      <c r="D97" s="65" t="s">
        <v>41</v>
      </c>
      <c r="E97" s="66">
        <v>0.3</v>
      </c>
      <c r="F97" s="66">
        <v>5.4</v>
      </c>
      <c r="G97" s="1">
        <v>1260</v>
      </c>
      <c r="H97" s="1">
        <v>1260</v>
      </c>
      <c r="I97" s="1">
        <v>6804</v>
      </c>
      <c r="J97" s="1">
        <v>6804</v>
      </c>
      <c r="K97" s="1"/>
      <c r="L97" s="1"/>
      <c r="M97" s="1"/>
      <c r="N97" s="1"/>
      <c r="O97" s="1"/>
      <c r="P97" s="1"/>
      <c r="R97" s="1">
        <v>1650</v>
      </c>
      <c r="S97" s="1">
        <v>8910</v>
      </c>
      <c r="T97" s="15">
        <f t="shared" si="96"/>
        <v>1.3095238095238095</v>
      </c>
      <c r="U97" s="15">
        <f t="shared" si="97"/>
        <v>1.2838717979849763</v>
      </c>
      <c r="V97" s="16">
        <f t="shared" si="98"/>
        <v>1617.6784654610701</v>
      </c>
      <c r="W97" s="16">
        <f t="shared" si="99"/>
        <v>357.67846546107012</v>
      </c>
      <c r="X97" s="16">
        <f t="shared" si="100"/>
        <v>1931.4637134897787</v>
      </c>
      <c r="Y97" s="15">
        <f t="shared" si="101"/>
        <v>4.5848355451969969E-2</v>
      </c>
      <c r="Z97" s="15">
        <f t="shared" si="102"/>
        <v>1.1992624151289988E-2</v>
      </c>
      <c r="AA97" s="15">
        <f t="shared" si="103"/>
        <v>1.9115055013239957E-2</v>
      </c>
      <c r="AB97" s="15">
        <f t="shared" si="104"/>
        <v>2.5652011538833303E-2</v>
      </c>
    </row>
    <row r="98" spans="1:28" x14ac:dyDescent="0.2">
      <c r="A98" s="63"/>
      <c r="B98" s="64" t="s">
        <v>1369</v>
      </c>
      <c r="C98" s="65" t="s">
        <v>1370</v>
      </c>
      <c r="D98" s="65" t="s">
        <v>41</v>
      </c>
      <c r="E98" s="66">
        <v>0.1</v>
      </c>
      <c r="F98" s="66">
        <v>1.8</v>
      </c>
      <c r="G98" s="1">
        <v>583</v>
      </c>
      <c r="H98" s="1">
        <v>583</v>
      </c>
      <c r="I98" s="1">
        <v>1049.4000000000001</v>
      </c>
      <c r="J98" s="1">
        <v>1049.4000000000001</v>
      </c>
      <c r="K98" s="1"/>
      <c r="L98" s="1"/>
      <c r="M98" s="1"/>
      <c r="N98" s="1"/>
      <c r="O98" s="1"/>
      <c r="P98" s="1"/>
      <c r="R98" s="1">
        <v>759</v>
      </c>
      <c r="S98" s="1">
        <v>1366.2</v>
      </c>
      <c r="T98" s="15">
        <f t="shared" si="96"/>
        <v>1.3018867924528301</v>
      </c>
      <c r="U98" s="15">
        <f t="shared" si="97"/>
        <v>1.2762347809139969</v>
      </c>
      <c r="V98" s="16">
        <f t="shared" si="98"/>
        <v>744.04487727286016</v>
      </c>
      <c r="W98" s="16">
        <f t="shared" si="99"/>
        <v>161.04487727286016</v>
      </c>
      <c r="X98" s="16">
        <f t="shared" si="100"/>
        <v>289.88077909114833</v>
      </c>
      <c r="Y98" s="15">
        <f t="shared" si="101"/>
        <v>4.5848355451969969E-2</v>
      </c>
      <c r="Z98" s="15">
        <f t="shared" si="102"/>
        <v>1.1992624151289988E-2</v>
      </c>
      <c r="AA98" s="15">
        <f t="shared" si="103"/>
        <v>1.9115055013239957E-2</v>
      </c>
      <c r="AB98" s="15">
        <f t="shared" si="104"/>
        <v>2.5652011538833303E-2</v>
      </c>
    </row>
    <row r="99" spans="1:28" x14ac:dyDescent="0.2">
      <c r="A99" s="63"/>
      <c r="B99" s="64" t="s">
        <v>1371</v>
      </c>
      <c r="C99" s="65" t="s">
        <v>1372</v>
      </c>
      <c r="D99" s="65" t="s">
        <v>41</v>
      </c>
      <c r="E99" s="66">
        <v>0.1</v>
      </c>
      <c r="F99" s="66">
        <v>1.8</v>
      </c>
      <c r="G99" s="1">
        <v>1560</v>
      </c>
      <c r="H99" s="1">
        <v>1560</v>
      </c>
      <c r="I99" s="1">
        <v>2808</v>
      </c>
      <c r="J99" s="1">
        <v>2808</v>
      </c>
      <c r="K99" s="1"/>
      <c r="L99" s="1"/>
      <c r="M99" s="1"/>
      <c r="N99" s="1"/>
      <c r="O99" s="1"/>
      <c r="P99" s="1"/>
      <c r="R99" s="1">
        <v>2030</v>
      </c>
      <c r="S99" s="1">
        <v>3654</v>
      </c>
      <c r="T99" s="15">
        <f t="shared" si="96"/>
        <v>1.3012820512820513</v>
      </c>
      <c r="U99" s="15">
        <f t="shared" si="97"/>
        <v>1.2756300397432181</v>
      </c>
      <c r="V99" s="16">
        <f t="shared" si="98"/>
        <v>1989.9828619994203</v>
      </c>
      <c r="W99" s="16">
        <f t="shared" si="99"/>
        <v>429.98286199942027</v>
      </c>
      <c r="X99" s="16">
        <f t="shared" si="100"/>
        <v>773.9691515989565</v>
      </c>
      <c r="Y99" s="15">
        <f t="shared" si="101"/>
        <v>4.5848355451969969E-2</v>
      </c>
      <c r="Z99" s="15">
        <f t="shared" si="102"/>
        <v>1.1992624151289988E-2</v>
      </c>
      <c r="AA99" s="15">
        <f t="shared" si="103"/>
        <v>1.9115055013239957E-2</v>
      </c>
      <c r="AB99" s="15">
        <f t="shared" si="104"/>
        <v>2.5652011538833303E-2</v>
      </c>
    </row>
    <row r="100" spans="1:28" x14ac:dyDescent="0.2">
      <c r="A100" s="63"/>
      <c r="B100" s="64" t="s">
        <v>1343</v>
      </c>
      <c r="C100" s="65" t="s">
        <v>1344</v>
      </c>
      <c r="D100" s="65" t="s">
        <v>41</v>
      </c>
      <c r="E100" s="66">
        <v>0.5</v>
      </c>
      <c r="F100" s="66">
        <v>9</v>
      </c>
      <c r="G100" s="1">
        <v>68</v>
      </c>
      <c r="H100" s="1">
        <v>68</v>
      </c>
      <c r="I100" s="1">
        <v>612</v>
      </c>
      <c r="J100" s="1">
        <v>612</v>
      </c>
      <c r="K100" s="1"/>
      <c r="L100" s="1"/>
      <c r="M100" s="1"/>
      <c r="N100" s="1"/>
      <c r="O100" s="1"/>
      <c r="P100" s="1"/>
      <c r="R100" s="1">
        <v>80.400000000000006</v>
      </c>
      <c r="S100" s="1">
        <v>723.6</v>
      </c>
      <c r="T100" s="15">
        <f t="shared" si="96"/>
        <v>1.1823529411764706</v>
      </c>
      <c r="U100" s="15">
        <f t="shared" si="97"/>
        <v>1.1567009296376374</v>
      </c>
      <c r="V100" s="16">
        <f t="shared" si="98"/>
        <v>78.65566321535934</v>
      </c>
      <c r="W100" s="16">
        <f t="shared" si="99"/>
        <v>10.65566321535934</v>
      </c>
      <c r="X100" s="16">
        <f t="shared" si="100"/>
        <v>95.900968938234058</v>
      </c>
      <c r="Y100" s="15">
        <f t="shared" si="101"/>
        <v>4.5848355451969969E-2</v>
      </c>
      <c r="Z100" s="15">
        <f t="shared" si="102"/>
        <v>1.1992624151289988E-2</v>
      </c>
      <c r="AA100" s="15">
        <f t="shared" si="103"/>
        <v>1.9115055013239957E-2</v>
      </c>
      <c r="AB100" s="15">
        <f t="shared" si="104"/>
        <v>2.5652011538833303E-2</v>
      </c>
    </row>
    <row r="101" spans="1:28" x14ac:dyDescent="0.2">
      <c r="A101" s="63"/>
      <c r="B101" s="64" t="s">
        <v>1321</v>
      </c>
      <c r="C101" s="65" t="s">
        <v>1322</v>
      </c>
      <c r="D101" s="65" t="s">
        <v>41</v>
      </c>
      <c r="E101" s="66">
        <v>0.5</v>
      </c>
      <c r="F101" s="66">
        <v>9</v>
      </c>
      <c r="G101" s="1">
        <v>5.0999999999999996</v>
      </c>
      <c r="H101" s="1">
        <v>5.0999999999999996</v>
      </c>
      <c r="I101" s="1">
        <v>45.9</v>
      </c>
      <c r="J101" s="1">
        <v>45.9</v>
      </c>
      <c r="K101" s="1"/>
      <c r="L101" s="1"/>
      <c r="M101" s="1"/>
      <c r="N101" s="1"/>
      <c r="O101" s="1"/>
      <c r="P101" s="1"/>
      <c r="R101" s="1">
        <v>4.33</v>
      </c>
      <c r="S101" s="1">
        <v>38.97</v>
      </c>
      <c r="T101" s="15">
        <f t="shared" si="96"/>
        <v>0.84901960784313735</v>
      </c>
      <c r="U101" s="15">
        <f t="shared" si="97"/>
        <v>0.82336759630430401</v>
      </c>
      <c r="V101" s="16">
        <f t="shared" si="98"/>
        <v>4.1991747411519498</v>
      </c>
      <c r="W101" s="16">
        <f t="shared" si="99"/>
        <v>-0.90082525884804987</v>
      </c>
      <c r="X101" s="16">
        <f t="shared" si="100"/>
        <v>-8.1074273296324488</v>
      </c>
      <c r="Y101" s="15">
        <f t="shared" si="101"/>
        <v>4.5848355451969969E-2</v>
      </c>
      <c r="Z101" s="15">
        <f t="shared" si="102"/>
        <v>1.1992624151289988E-2</v>
      </c>
      <c r="AA101" s="15">
        <f t="shared" si="103"/>
        <v>1.9115055013239957E-2</v>
      </c>
      <c r="AB101" s="15">
        <f t="shared" si="104"/>
        <v>2.5652011538833303E-2</v>
      </c>
    </row>
    <row r="102" spans="1:28" x14ac:dyDescent="0.2">
      <c r="A102" s="63"/>
      <c r="B102" s="64" t="s">
        <v>1323</v>
      </c>
      <c r="C102" s="65" t="s">
        <v>1324</v>
      </c>
      <c r="D102" s="65" t="s">
        <v>41</v>
      </c>
      <c r="E102" s="66">
        <v>0.5</v>
      </c>
      <c r="F102" s="66">
        <v>9</v>
      </c>
      <c r="G102" s="1">
        <v>4.1399999999999997</v>
      </c>
      <c r="H102" s="1">
        <v>4.1399999999999997</v>
      </c>
      <c r="I102" s="1">
        <v>37.26</v>
      </c>
      <c r="J102" s="1">
        <v>37.26</v>
      </c>
      <c r="K102" s="1"/>
      <c r="L102" s="1"/>
      <c r="M102" s="1"/>
      <c r="N102" s="1"/>
      <c r="O102" s="1"/>
      <c r="P102" s="1"/>
      <c r="R102" s="1">
        <v>12.6</v>
      </c>
      <c r="S102" s="1">
        <v>113.4</v>
      </c>
      <c r="T102" s="15">
        <f t="shared" si="96"/>
        <v>3.0434782608695654</v>
      </c>
      <c r="U102" s="15">
        <f t="shared" si="97"/>
        <v>3.017826249330732</v>
      </c>
      <c r="V102" s="16">
        <f t="shared" si="98"/>
        <v>12.493800672229229</v>
      </c>
      <c r="W102" s="16">
        <f t="shared" si="99"/>
        <v>8.3538006722292302</v>
      </c>
      <c r="X102" s="16">
        <f t="shared" si="100"/>
        <v>75.184206050063068</v>
      </c>
      <c r="Y102" s="15">
        <f t="shared" si="101"/>
        <v>4.5848355451969969E-2</v>
      </c>
      <c r="Z102" s="15">
        <f t="shared" si="102"/>
        <v>1.1992624151289988E-2</v>
      </c>
      <c r="AA102" s="15">
        <f t="shared" si="103"/>
        <v>1.9115055013239957E-2</v>
      </c>
      <c r="AB102" s="15">
        <f t="shared" si="104"/>
        <v>2.5652011538833303E-2</v>
      </c>
    </row>
    <row r="103" spans="1:28" ht="15" thickBot="1" x14ac:dyDescent="0.25">
      <c r="A103" s="63"/>
      <c r="B103" s="64" t="s">
        <v>1361</v>
      </c>
      <c r="C103" s="65" t="s">
        <v>1362</v>
      </c>
      <c r="D103" s="65" t="s">
        <v>98</v>
      </c>
      <c r="E103" s="66">
        <v>3.7499999999999999E-3</v>
      </c>
      <c r="F103" s="66">
        <v>6.7500000000000004E-2</v>
      </c>
      <c r="G103" s="1">
        <v>199</v>
      </c>
      <c r="H103" s="1">
        <v>199</v>
      </c>
      <c r="I103" s="1">
        <v>13.432499999999999</v>
      </c>
      <c r="J103" s="1">
        <v>13.432499999999999</v>
      </c>
      <c r="K103" s="1"/>
      <c r="L103" s="1"/>
      <c r="M103" s="1"/>
      <c r="N103" s="1"/>
      <c r="O103" s="1"/>
      <c r="P103" s="1"/>
      <c r="R103" s="1">
        <v>277</v>
      </c>
      <c r="S103" s="1">
        <v>18.697500000000002</v>
      </c>
      <c r="T103" s="15">
        <f t="shared" si="96"/>
        <v>1.3919597989949748</v>
      </c>
      <c r="U103" s="15">
        <f t="shared" si="97"/>
        <v>1.3663077874561416</v>
      </c>
      <c r="V103" s="16">
        <f t="shared" si="98"/>
        <v>271.89524970377215</v>
      </c>
      <c r="W103" s="16">
        <f t="shared" si="99"/>
        <v>72.895249703772151</v>
      </c>
      <c r="X103" s="16">
        <f t="shared" si="100"/>
        <v>4.9204293550046208</v>
      </c>
      <c r="Y103" s="15">
        <f t="shared" si="101"/>
        <v>4.5848355451969969E-2</v>
      </c>
      <c r="Z103" s="15">
        <f t="shared" si="102"/>
        <v>1.1992624151289988E-2</v>
      </c>
      <c r="AA103" s="15">
        <f t="shared" si="103"/>
        <v>1.9115055013239957E-2</v>
      </c>
      <c r="AB103" s="15">
        <f t="shared" si="104"/>
        <v>2.5652011538833303E-2</v>
      </c>
    </row>
    <row r="104" spans="1:28" ht="15" thickBot="1" x14ac:dyDescent="0.25">
      <c r="A104" s="8">
        <v>15</v>
      </c>
      <c r="B104" s="9" t="s">
        <v>1373</v>
      </c>
      <c r="C104" s="10" t="s">
        <v>1374</v>
      </c>
      <c r="D104" s="10" t="s">
        <v>95</v>
      </c>
      <c r="E104" s="11">
        <v>0</v>
      </c>
      <c r="F104" s="11">
        <v>16</v>
      </c>
      <c r="G104" s="12">
        <v>1676.15</v>
      </c>
      <c r="H104" s="12">
        <v>2649.12</v>
      </c>
      <c r="I104" s="12">
        <v>42385.919999999998</v>
      </c>
      <c r="J104" s="12">
        <v>35488.26</v>
      </c>
      <c r="K104" s="12">
        <v>2484.6880000000001</v>
      </c>
      <c r="L104" s="12">
        <v>0</v>
      </c>
      <c r="M104" s="12">
        <v>0</v>
      </c>
      <c r="N104" s="12">
        <v>839.82454399999995</v>
      </c>
      <c r="O104" s="12">
        <v>2726.1002860799999</v>
      </c>
      <c r="P104" s="13">
        <v>847.08579621119998</v>
      </c>
      <c r="R104" s="12">
        <v>3387.71</v>
      </c>
      <c r="S104" s="12">
        <v>46434.46</v>
      </c>
    </row>
    <row r="105" spans="1:28" x14ac:dyDescent="0.2">
      <c r="A105" s="63"/>
      <c r="B105" s="64" t="s">
        <v>1375</v>
      </c>
      <c r="C105" s="65" t="s">
        <v>1376</v>
      </c>
      <c r="D105" s="65" t="s">
        <v>95</v>
      </c>
      <c r="E105" s="66">
        <v>1</v>
      </c>
      <c r="F105" s="66">
        <v>16</v>
      </c>
      <c r="G105" s="1">
        <v>1210</v>
      </c>
      <c r="H105" s="1">
        <v>1210</v>
      </c>
      <c r="I105" s="1">
        <v>19360</v>
      </c>
      <c r="J105" s="1">
        <v>19360</v>
      </c>
      <c r="K105" s="1"/>
      <c r="L105" s="1"/>
      <c r="M105" s="1"/>
      <c r="N105" s="1"/>
      <c r="O105" s="1"/>
      <c r="P105" s="1"/>
      <c r="R105" s="1">
        <v>1590</v>
      </c>
      <c r="S105" s="1">
        <v>25440</v>
      </c>
      <c r="T105" s="15">
        <f t="shared" ref="T105:T112" si="105">R105/H105</f>
        <v>1.3140495867768596</v>
      </c>
      <c r="U105" s="15">
        <f t="shared" ref="U105:U112" si="106">T105-AB105</f>
        <v>1.2883975752380263</v>
      </c>
      <c r="V105" s="16">
        <f t="shared" ref="V105:V112" si="107">G105*U105</f>
        <v>1558.9610660380119</v>
      </c>
      <c r="W105" s="16">
        <f t="shared" ref="W105:W112" si="108">V105-G105</f>
        <v>348.96106603801195</v>
      </c>
      <c r="X105" s="16">
        <f t="shared" ref="X105:X112" si="109">F105*W105</f>
        <v>5583.3770566081912</v>
      </c>
      <c r="Y105" s="15">
        <f t="shared" ref="Y105:Y112" si="110">104.584835545197%-100%</f>
        <v>4.5848355451969969E-2</v>
      </c>
      <c r="Z105" s="15">
        <f t="shared" ref="Z105:Z112" si="111">101.199262415129%-100%</f>
        <v>1.1992624151289988E-2</v>
      </c>
      <c r="AA105" s="15">
        <f t="shared" ref="AA105:AA112" si="112">101.911505501324%-100%</f>
        <v>1.9115055013239957E-2</v>
      </c>
      <c r="AB105" s="15">
        <f t="shared" ref="AB105:AB112" si="113">AVERAGE(Y105:AA105)</f>
        <v>2.5652011538833303E-2</v>
      </c>
    </row>
    <row r="106" spans="1:28" x14ac:dyDescent="0.2">
      <c r="A106" s="63"/>
      <c r="B106" s="64" t="s">
        <v>1377</v>
      </c>
      <c r="C106" s="65" t="s">
        <v>1378</v>
      </c>
      <c r="D106" s="65" t="s">
        <v>41</v>
      </c>
      <c r="E106" s="66">
        <v>0.3</v>
      </c>
      <c r="F106" s="66">
        <v>4.8</v>
      </c>
      <c r="G106" s="1">
        <v>2130</v>
      </c>
      <c r="H106" s="1">
        <v>2130</v>
      </c>
      <c r="I106" s="1">
        <v>10224</v>
      </c>
      <c r="J106" s="1">
        <v>10224</v>
      </c>
      <c r="K106" s="1"/>
      <c r="L106" s="1"/>
      <c r="M106" s="1"/>
      <c r="N106" s="1"/>
      <c r="O106" s="1"/>
      <c r="P106" s="1"/>
      <c r="R106" s="1">
        <v>2780</v>
      </c>
      <c r="S106" s="1">
        <v>13344</v>
      </c>
      <c r="T106" s="15">
        <f t="shared" si="105"/>
        <v>1.3051643192488263</v>
      </c>
      <c r="U106" s="15">
        <f t="shared" si="106"/>
        <v>1.279512307709993</v>
      </c>
      <c r="V106" s="16">
        <f t="shared" si="107"/>
        <v>2725.3612154222851</v>
      </c>
      <c r="W106" s="16">
        <f t="shared" si="108"/>
        <v>595.36121542228511</v>
      </c>
      <c r="X106" s="16">
        <f t="shared" si="109"/>
        <v>2857.7338340269685</v>
      </c>
      <c r="Y106" s="15">
        <f t="shared" si="110"/>
        <v>4.5848355451969969E-2</v>
      </c>
      <c r="Z106" s="15">
        <f t="shared" si="111"/>
        <v>1.1992624151289988E-2</v>
      </c>
      <c r="AA106" s="15">
        <f t="shared" si="112"/>
        <v>1.9115055013239957E-2</v>
      </c>
      <c r="AB106" s="15">
        <f t="shared" si="113"/>
        <v>2.5652011538833303E-2</v>
      </c>
    </row>
    <row r="107" spans="1:28" x14ac:dyDescent="0.2">
      <c r="A107" s="63"/>
      <c r="B107" s="64" t="s">
        <v>1379</v>
      </c>
      <c r="C107" s="65" t="s">
        <v>1380</v>
      </c>
      <c r="D107" s="65" t="s">
        <v>41</v>
      </c>
      <c r="E107" s="66">
        <v>0.1</v>
      </c>
      <c r="F107" s="66">
        <v>1.6</v>
      </c>
      <c r="G107" s="1">
        <v>875</v>
      </c>
      <c r="H107" s="1">
        <v>875</v>
      </c>
      <c r="I107" s="1">
        <v>1400</v>
      </c>
      <c r="J107" s="1">
        <v>1400</v>
      </c>
      <c r="K107" s="1"/>
      <c r="L107" s="1"/>
      <c r="M107" s="1"/>
      <c r="N107" s="1"/>
      <c r="O107" s="1"/>
      <c r="P107" s="1"/>
      <c r="R107" s="1">
        <v>1140</v>
      </c>
      <c r="S107" s="1">
        <v>1824</v>
      </c>
      <c r="T107" s="15">
        <f t="shared" si="105"/>
        <v>1.3028571428571429</v>
      </c>
      <c r="U107" s="15">
        <f t="shared" si="106"/>
        <v>1.2772051313183097</v>
      </c>
      <c r="V107" s="16">
        <f t="shared" si="107"/>
        <v>1117.554489903521</v>
      </c>
      <c r="W107" s="16">
        <f t="shared" si="108"/>
        <v>242.55448990352102</v>
      </c>
      <c r="X107" s="16">
        <f t="shared" si="109"/>
        <v>388.08718384563366</v>
      </c>
      <c r="Y107" s="15">
        <f t="shared" si="110"/>
        <v>4.5848355451969969E-2</v>
      </c>
      <c r="Z107" s="15">
        <f t="shared" si="111"/>
        <v>1.1992624151289988E-2</v>
      </c>
      <c r="AA107" s="15">
        <f t="shared" si="112"/>
        <v>1.9115055013239957E-2</v>
      </c>
      <c r="AB107" s="15">
        <f t="shared" si="113"/>
        <v>2.5652011538833303E-2</v>
      </c>
    </row>
    <row r="108" spans="1:28" x14ac:dyDescent="0.2">
      <c r="A108" s="63"/>
      <c r="B108" s="64" t="s">
        <v>1381</v>
      </c>
      <c r="C108" s="65" t="s">
        <v>1382</v>
      </c>
      <c r="D108" s="65" t="s">
        <v>41</v>
      </c>
      <c r="E108" s="66">
        <v>0.1</v>
      </c>
      <c r="F108" s="66">
        <v>1.6</v>
      </c>
      <c r="G108" s="1">
        <v>2350</v>
      </c>
      <c r="H108" s="1">
        <v>2350</v>
      </c>
      <c r="I108" s="1">
        <v>3760</v>
      </c>
      <c r="J108" s="1">
        <v>3760</v>
      </c>
      <c r="K108" s="1"/>
      <c r="L108" s="1"/>
      <c r="M108" s="1"/>
      <c r="N108" s="1"/>
      <c r="O108" s="1"/>
      <c r="P108" s="1"/>
      <c r="R108" s="1">
        <v>3060</v>
      </c>
      <c r="S108" s="1">
        <v>4896</v>
      </c>
      <c r="T108" s="15">
        <f t="shared" si="105"/>
        <v>1.3021276595744682</v>
      </c>
      <c r="U108" s="15">
        <f t="shared" si="106"/>
        <v>1.276475648035635</v>
      </c>
      <c r="V108" s="16">
        <f t="shared" si="107"/>
        <v>2999.7177728837423</v>
      </c>
      <c r="W108" s="16">
        <f t="shared" si="108"/>
        <v>649.71777288374233</v>
      </c>
      <c r="X108" s="16">
        <f t="shared" si="109"/>
        <v>1039.5484366139879</v>
      </c>
      <c r="Y108" s="15">
        <f t="shared" si="110"/>
        <v>4.5848355451969969E-2</v>
      </c>
      <c r="Z108" s="15">
        <f t="shared" si="111"/>
        <v>1.1992624151289988E-2</v>
      </c>
      <c r="AA108" s="15">
        <f t="shared" si="112"/>
        <v>1.9115055013239957E-2</v>
      </c>
      <c r="AB108" s="15">
        <f t="shared" si="113"/>
        <v>2.5652011538833303E-2</v>
      </c>
    </row>
    <row r="109" spans="1:28" x14ac:dyDescent="0.2">
      <c r="A109" s="63"/>
      <c r="B109" s="64" t="s">
        <v>1383</v>
      </c>
      <c r="C109" s="65" t="s">
        <v>1384</v>
      </c>
      <c r="D109" s="65" t="s">
        <v>41</v>
      </c>
      <c r="E109" s="66">
        <v>0.5</v>
      </c>
      <c r="F109" s="66">
        <v>8</v>
      </c>
      <c r="G109" s="1">
        <v>82.3</v>
      </c>
      <c r="H109" s="1">
        <v>82.3</v>
      </c>
      <c r="I109" s="1">
        <v>658.4</v>
      </c>
      <c r="J109" s="1">
        <v>658.4</v>
      </c>
      <c r="K109" s="1"/>
      <c r="L109" s="1"/>
      <c r="M109" s="1"/>
      <c r="N109" s="1"/>
      <c r="O109" s="1"/>
      <c r="P109" s="1"/>
      <c r="R109" s="1">
        <v>97.3</v>
      </c>
      <c r="S109" s="1">
        <v>778.4</v>
      </c>
      <c r="T109" s="15">
        <f t="shared" si="105"/>
        <v>1.1822600243013366</v>
      </c>
      <c r="U109" s="15">
        <f t="shared" si="106"/>
        <v>1.1566080127625034</v>
      </c>
      <c r="V109" s="16">
        <f t="shared" si="107"/>
        <v>95.188839450354024</v>
      </c>
      <c r="W109" s="16">
        <f t="shared" si="108"/>
        <v>12.888839450354027</v>
      </c>
      <c r="X109" s="16">
        <f t="shared" si="109"/>
        <v>103.11071560283222</v>
      </c>
      <c r="Y109" s="15">
        <f t="shared" si="110"/>
        <v>4.5848355451969969E-2</v>
      </c>
      <c r="Z109" s="15">
        <f t="shared" si="111"/>
        <v>1.1992624151289988E-2</v>
      </c>
      <c r="AA109" s="15">
        <f t="shared" si="112"/>
        <v>1.9115055013239957E-2</v>
      </c>
      <c r="AB109" s="15">
        <f t="shared" si="113"/>
        <v>2.5652011538833303E-2</v>
      </c>
    </row>
    <row r="110" spans="1:28" x14ac:dyDescent="0.2">
      <c r="A110" s="63"/>
      <c r="B110" s="64" t="s">
        <v>1321</v>
      </c>
      <c r="C110" s="65" t="s">
        <v>1322</v>
      </c>
      <c r="D110" s="65" t="s">
        <v>41</v>
      </c>
      <c r="E110" s="66">
        <v>0.5</v>
      </c>
      <c r="F110" s="66">
        <v>8</v>
      </c>
      <c r="G110" s="1">
        <v>5.0999999999999996</v>
      </c>
      <c r="H110" s="1">
        <v>5.0999999999999996</v>
      </c>
      <c r="I110" s="1">
        <v>40.799999999999997</v>
      </c>
      <c r="J110" s="1">
        <v>40.799999999999997</v>
      </c>
      <c r="K110" s="1"/>
      <c r="L110" s="1"/>
      <c r="M110" s="1"/>
      <c r="N110" s="1"/>
      <c r="O110" s="1"/>
      <c r="P110" s="1"/>
      <c r="R110" s="1">
        <v>4.33</v>
      </c>
      <c r="S110" s="1">
        <v>34.64</v>
      </c>
      <c r="T110" s="15">
        <f t="shared" si="105"/>
        <v>0.84901960784313735</v>
      </c>
      <c r="U110" s="15">
        <f t="shared" si="106"/>
        <v>0.82336759630430401</v>
      </c>
      <c r="V110" s="16">
        <f t="shared" si="107"/>
        <v>4.1991747411519498</v>
      </c>
      <c r="W110" s="16">
        <f t="shared" si="108"/>
        <v>-0.90082525884804987</v>
      </c>
      <c r="X110" s="16">
        <f t="shared" si="109"/>
        <v>-7.206602070784399</v>
      </c>
      <c r="Y110" s="15">
        <f t="shared" si="110"/>
        <v>4.5848355451969969E-2</v>
      </c>
      <c r="Z110" s="15">
        <f t="shared" si="111"/>
        <v>1.1992624151289988E-2</v>
      </c>
      <c r="AA110" s="15">
        <f t="shared" si="112"/>
        <v>1.9115055013239957E-2</v>
      </c>
      <c r="AB110" s="15">
        <f t="shared" si="113"/>
        <v>2.5652011538833303E-2</v>
      </c>
    </row>
    <row r="111" spans="1:28" x14ac:dyDescent="0.2">
      <c r="A111" s="63"/>
      <c r="B111" s="64" t="s">
        <v>1323</v>
      </c>
      <c r="C111" s="65" t="s">
        <v>1324</v>
      </c>
      <c r="D111" s="65" t="s">
        <v>41</v>
      </c>
      <c r="E111" s="66">
        <v>0.5</v>
      </c>
      <c r="F111" s="66">
        <v>8</v>
      </c>
      <c r="G111" s="1">
        <v>4.1399999999999997</v>
      </c>
      <c r="H111" s="1">
        <v>4.1399999999999997</v>
      </c>
      <c r="I111" s="1">
        <v>33.119999999999997</v>
      </c>
      <c r="J111" s="1">
        <v>33.119999999999997</v>
      </c>
      <c r="K111" s="1"/>
      <c r="L111" s="1"/>
      <c r="M111" s="1"/>
      <c r="N111" s="1"/>
      <c r="O111" s="1"/>
      <c r="P111" s="1"/>
      <c r="R111" s="1">
        <v>12.6</v>
      </c>
      <c r="S111" s="1">
        <v>100.8</v>
      </c>
      <c r="T111" s="15">
        <f t="shared" si="105"/>
        <v>3.0434782608695654</v>
      </c>
      <c r="U111" s="15">
        <f t="shared" si="106"/>
        <v>3.017826249330732</v>
      </c>
      <c r="V111" s="16">
        <f t="shared" si="107"/>
        <v>12.493800672229229</v>
      </c>
      <c r="W111" s="16">
        <f t="shared" si="108"/>
        <v>8.3538006722292302</v>
      </c>
      <c r="X111" s="16">
        <f t="shared" si="109"/>
        <v>66.830405377833841</v>
      </c>
      <c r="Y111" s="15">
        <f t="shared" si="110"/>
        <v>4.5848355451969969E-2</v>
      </c>
      <c r="Z111" s="15">
        <f t="shared" si="111"/>
        <v>1.1992624151289988E-2</v>
      </c>
      <c r="AA111" s="15">
        <f t="shared" si="112"/>
        <v>1.9115055013239957E-2</v>
      </c>
      <c r="AB111" s="15">
        <f t="shared" si="113"/>
        <v>2.5652011538833303E-2</v>
      </c>
    </row>
    <row r="112" spans="1:28" ht="15" thickBot="1" x14ac:dyDescent="0.25">
      <c r="A112" s="63"/>
      <c r="B112" s="64" t="s">
        <v>1361</v>
      </c>
      <c r="C112" s="65" t="s">
        <v>1362</v>
      </c>
      <c r="D112" s="65" t="s">
        <v>98</v>
      </c>
      <c r="E112" s="66">
        <v>3.7499999999999999E-3</v>
      </c>
      <c r="F112" s="66">
        <v>0.06</v>
      </c>
      <c r="G112" s="1">
        <v>199</v>
      </c>
      <c r="H112" s="1">
        <v>199</v>
      </c>
      <c r="I112" s="1">
        <v>11.94</v>
      </c>
      <c r="J112" s="1">
        <v>11.94</v>
      </c>
      <c r="K112" s="1"/>
      <c r="L112" s="1"/>
      <c r="M112" s="1"/>
      <c r="N112" s="1"/>
      <c r="O112" s="1"/>
      <c r="P112" s="1"/>
      <c r="R112" s="1">
        <v>277</v>
      </c>
      <c r="S112" s="1">
        <v>16.62</v>
      </c>
      <c r="T112" s="15">
        <f t="shared" si="105"/>
        <v>1.3919597989949748</v>
      </c>
      <c r="U112" s="15">
        <f t="shared" si="106"/>
        <v>1.3663077874561416</v>
      </c>
      <c r="V112" s="16">
        <f t="shared" si="107"/>
        <v>271.89524970377215</v>
      </c>
      <c r="W112" s="16">
        <f t="shared" si="108"/>
        <v>72.895249703772151</v>
      </c>
      <c r="X112" s="16">
        <f t="shared" si="109"/>
        <v>4.3737149822263293</v>
      </c>
      <c r="Y112" s="15">
        <f t="shared" si="110"/>
        <v>4.5848355451969969E-2</v>
      </c>
      <c r="Z112" s="15">
        <f t="shared" si="111"/>
        <v>1.1992624151289988E-2</v>
      </c>
      <c r="AA112" s="15">
        <f t="shared" si="112"/>
        <v>1.9115055013239957E-2</v>
      </c>
      <c r="AB112" s="15">
        <f t="shared" si="113"/>
        <v>2.5652011538833303E-2</v>
      </c>
    </row>
    <row r="113" spans="1:28" ht="15" thickBot="1" x14ac:dyDescent="0.25">
      <c r="A113" s="8">
        <v>16</v>
      </c>
      <c r="B113" s="9" t="s">
        <v>1385</v>
      </c>
      <c r="C113" s="10" t="s">
        <v>1386</v>
      </c>
      <c r="D113" s="10" t="s">
        <v>95</v>
      </c>
      <c r="E113" s="11">
        <v>0</v>
      </c>
      <c r="F113" s="11">
        <v>17</v>
      </c>
      <c r="G113" s="12">
        <v>784.88</v>
      </c>
      <c r="H113" s="12">
        <v>1546.56</v>
      </c>
      <c r="I113" s="12">
        <v>26291.52</v>
      </c>
      <c r="J113" s="12">
        <v>18079.776249999999</v>
      </c>
      <c r="K113" s="12">
        <v>2958.0509999999999</v>
      </c>
      <c r="L113" s="12">
        <v>0</v>
      </c>
      <c r="M113" s="12">
        <v>0</v>
      </c>
      <c r="N113" s="12">
        <v>999.82123799999999</v>
      </c>
      <c r="O113" s="12">
        <v>3245.45523516</v>
      </c>
      <c r="P113" s="13">
        <v>1008.4658462423999</v>
      </c>
      <c r="R113" s="12">
        <v>1925.24</v>
      </c>
      <c r="S113" s="12">
        <v>23480.03875</v>
      </c>
    </row>
    <row r="114" spans="1:28" x14ac:dyDescent="0.2">
      <c r="A114" s="63"/>
      <c r="B114" s="64" t="s">
        <v>1351</v>
      </c>
      <c r="C114" s="65" t="s">
        <v>1352</v>
      </c>
      <c r="D114" s="65" t="s">
        <v>95</v>
      </c>
      <c r="E114" s="66">
        <v>1</v>
      </c>
      <c r="F114" s="66">
        <v>17</v>
      </c>
      <c r="G114" s="1">
        <v>722</v>
      </c>
      <c r="H114" s="1">
        <v>722</v>
      </c>
      <c r="I114" s="1">
        <v>12274</v>
      </c>
      <c r="J114" s="1">
        <v>12274</v>
      </c>
      <c r="K114" s="1"/>
      <c r="L114" s="1"/>
      <c r="M114" s="1"/>
      <c r="N114" s="1"/>
      <c r="O114" s="1"/>
      <c r="P114" s="1"/>
      <c r="R114" s="1">
        <v>940</v>
      </c>
      <c r="S114" s="1">
        <v>15980</v>
      </c>
      <c r="T114" s="15">
        <f t="shared" ref="T114:T121" si="114">R114/H114</f>
        <v>1.3019390581717452</v>
      </c>
      <c r="U114" s="15">
        <f t="shared" ref="U114:U121" si="115">T114-AB114</f>
        <v>1.2762870466329119</v>
      </c>
      <c r="V114" s="16">
        <f t="shared" ref="V114:V121" si="116">G114*U114</f>
        <v>921.47924766896244</v>
      </c>
      <c r="W114" s="16">
        <f t="shared" ref="W114:W121" si="117">V114-G114</f>
        <v>199.47924766896244</v>
      </c>
      <c r="X114" s="16">
        <f t="shared" ref="X114:X121" si="118">F114*W114</f>
        <v>3391.1472103723618</v>
      </c>
      <c r="Y114" s="15">
        <f t="shared" ref="Y114:Y121" si="119">104.584835545197%-100%</f>
        <v>4.5848355451969969E-2</v>
      </c>
      <c r="Z114" s="15">
        <f t="shared" ref="Z114:Z121" si="120">101.199262415129%-100%</f>
        <v>1.1992624151289988E-2</v>
      </c>
      <c r="AA114" s="15">
        <f t="shared" ref="AA114:AA121" si="121">101.911505501324%-100%</f>
        <v>1.9115055013239957E-2</v>
      </c>
      <c r="AB114" s="15">
        <f t="shared" ref="AB114:AB121" si="122">AVERAGE(Y114:AA114)</f>
        <v>2.5652011538833303E-2</v>
      </c>
    </row>
    <row r="115" spans="1:28" x14ac:dyDescent="0.2">
      <c r="A115" s="63"/>
      <c r="B115" s="64" t="s">
        <v>1387</v>
      </c>
      <c r="C115" s="65" t="s">
        <v>1388</v>
      </c>
      <c r="D115" s="65" t="s">
        <v>41</v>
      </c>
      <c r="E115" s="66">
        <v>0.1</v>
      </c>
      <c r="F115" s="66">
        <v>1.7</v>
      </c>
      <c r="G115" s="1">
        <v>519</v>
      </c>
      <c r="H115" s="1">
        <v>519</v>
      </c>
      <c r="I115" s="1">
        <v>882.3</v>
      </c>
      <c r="J115" s="1">
        <v>882.3</v>
      </c>
      <c r="K115" s="1"/>
      <c r="L115" s="1"/>
      <c r="M115" s="1"/>
      <c r="N115" s="1"/>
      <c r="O115" s="1"/>
      <c r="P115" s="1"/>
      <c r="R115" s="1">
        <v>676</v>
      </c>
      <c r="S115" s="1">
        <v>1149.2</v>
      </c>
      <c r="T115" s="15">
        <f t="shared" si="114"/>
        <v>1.3025048169556841</v>
      </c>
      <c r="U115" s="15">
        <f t="shared" si="115"/>
        <v>1.2768528054168509</v>
      </c>
      <c r="V115" s="16">
        <f t="shared" si="116"/>
        <v>662.68660601134559</v>
      </c>
      <c r="W115" s="16">
        <f t="shared" si="117"/>
        <v>143.68660601134559</v>
      </c>
      <c r="X115" s="16">
        <f t="shared" si="118"/>
        <v>244.26723021928748</v>
      </c>
      <c r="Y115" s="15">
        <f t="shared" si="119"/>
        <v>4.5848355451969969E-2</v>
      </c>
      <c r="Z115" s="15">
        <f t="shared" si="120"/>
        <v>1.1992624151289988E-2</v>
      </c>
      <c r="AA115" s="15">
        <f t="shared" si="121"/>
        <v>1.9115055013239957E-2</v>
      </c>
      <c r="AB115" s="15">
        <f t="shared" si="122"/>
        <v>2.5652011538833303E-2</v>
      </c>
    </row>
    <row r="116" spans="1:28" x14ac:dyDescent="0.2">
      <c r="A116" s="63"/>
      <c r="B116" s="64" t="s">
        <v>1353</v>
      </c>
      <c r="C116" s="65" t="s">
        <v>1354</v>
      </c>
      <c r="D116" s="65" t="s">
        <v>41</v>
      </c>
      <c r="E116" s="66">
        <v>0.2</v>
      </c>
      <c r="F116" s="66">
        <v>3.4</v>
      </c>
      <c r="G116" s="1">
        <v>895</v>
      </c>
      <c r="H116" s="1">
        <v>895</v>
      </c>
      <c r="I116" s="1">
        <v>3043</v>
      </c>
      <c r="J116" s="1">
        <v>3043</v>
      </c>
      <c r="K116" s="1"/>
      <c r="L116" s="1"/>
      <c r="M116" s="1"/>
      <c r="N116" s="1"/>
      <c r="O116" s="1"/>
      <c r="P116" s="1"/>
      <c r="R116" s="1">
        <v>1160</v>
      </c>
      <c r="S116" s="1">
        <v>3944</v>
      </c>
      <c r="T116" s="15">
        <f t="shared" si="114"/>
        <v>1.2960893854748603</v>
      </c>
      <c r="U116" s="15">
        <f t="shared" si="115"/>
        <v>1.2704373739360271</v>
      </c>
      <c r="V116" s="16">
        <f t="shared" si="116"/>
        <v>1137.0414496727442</v>
      </c>
      <c r="W116" s="16">
        <f t="shared" si="117"/>
        <v>242.04144967274419</v>
      </c>
      <c r="X116" s="16">
        <f t="shared" si="118"/>
        <v>822.94092888733019</v>
      </c>
      <c r="Y116" s="15">
        <f t="shared" si="119"/>
        <v>4.5848355451969969E-2</v>
      </c>
      <c r="Z116" s="15">
        <f t="shared" si="120"/>
        <v>1.1992624151289988E-2</v>
      </c>
      <c r="AA116" s="15">
        <f t="shared" si="121"/>
        <v>1.9115055013239957E-2</v>
      </c>
      <c r="AB116" s="15">
        <f t="shared" si="122"/>
        <v>2.5652011538833303E-2</v>
      </c>
    </row>
    <row r="117" spans="1:28" x14ac:dyDescent="0.2">
      <c r="A117" s="63"/>
      <c r="B117" s="64" t="s">
        <v>1355</v>
      </c>
      <c r="C117" s="65" t="s">
        <v>1356</v>
      </c>
      <c r="D117" s="65" t="s">
        <v>41</v>
      </c>
      <c r="E117" s="66">
        <v>0.1</v>
      </c>
      <c r="F117" s="66">
        <v>1.7</v>
      </c>
      <c r="G117" s="1">
        <v>615</v>
      </c>
      <c r="H117" s="1">
        <v>615</v>
      </c>
      <c r="I117" s="1">
        <v>1045.5</v>
      </c>
      <c r="J117" s="1">
        <v>1045.5</v>
      </c>
      <c r="K117" s="1"/>
      <c r="L117" s="1"/>
      <c r="M117" s="1"/>
      <c r="N117" s="1"/>
      <c r="O117" s="1"/>
      <c r="P117" s="1"/>
      <c r="R117" s="1">
        <v>802</v>
      </c>
      <c r="S117" s="1">
        <v>1363.4</v>
      </c>
      <c r="T117" s="15">
        <f t="shared" si="114"/>
        <v>1.3040650406504064</v>
      </c>
      <c r="U117" s="15">
        <f t="shared" si="115"/>
        <v>1.2784130291115732</v>
      </c>
      <c r="V117" s="16">
        <f t="shared" si="116"/>
        <v>786.22401290361745</v>
      </c>
      <c r="W117" s="16">
        <f t="shared" si="117"/>
        <v>171.22401290361745</v>
      </c>
      <c r="X117" s="16">
        <f t="shared" si="118"/>
        <v>291.08082193614968</v>
      </c>
      <c r="Y117" s="15">
        <f t="shared" si="119"/>
        <v>4.5848355451969969E-2</v>
      </c>
      <c r="Z117" s="15">
        <f t="shared" si="120"/>
        <v>1.1992624151289988E-2</v>
      </c>
      <c r="AA117" s="15">
        <f t="shared" si="121"/>
        <v>1.9115055013239957E-2</v>
      </c>
      <c r="AB117" s="15">
        <f t="shared" si="122"/>
        <v>2.5652011538833303E-2</v>
      </c>
    </row>
    <row r="118" spans="1:28" x14ac:dyDescent="0.2">
      <c r="A118" s="63"/>
      <c r="B118" s="64" t="s">
        <v>1359</v>
      </c>
      <c r="C118" s="65" t="s">
        <v>1360</v>
      </c>
      <c r="D118" s="65" t="s">
        <v>41</v>
      </c>
      <c r="E118" s="66">
        <v>1.25</v>
      </c>
      <c r="F118" s="66">
        <v>21.25</v>
      </c>
      <c r="G118" s="1">
        <v>35</v>
      </c>
      <c r="H118" s="1">
        <v>35</v>
      </c>
      <c r="I118" s="1">
        <v>743.75</v>
      </c>
      <c r="J118" s="1">
        <v>743.75</v>
      </c>
      <c r="K118" s="1"/>
      <c r="L118" s="1"/>
      <c r="M118" s="1"/>
      <c r="N118" s="1"/>
      <c r="O118" s="1"/>
      <c r="P118" s="1"/>
      <c r="R118" s="1">
        <v>41.5</v>
      </c>
      <c r="S118" s="1">
        <v>881.875</v>
      </c>
      <c r="T118" s="15">
        <f t="shared" si="114"/>
        <v>1.1857142857142857</v>
      </c>
      <c r="U118" s="15">
        <f t="shared" si="115"/>
        <v>1.1600622741754525</v>
      </c>
      <c r="V118" s="16">
        <f t="shared" si="116"/>
        <v>40.602179596140836</v>
      </c>
      <c r="W118" s="16">
        <f t="shared" si="117"/>
        <v>5.6021795961408358</v>
      </c>
      <c r="X118" s="16">
        <f t="shared" si="118"/>
        <v>119.04631641799276</v>
      </c>
      <c r="Y118" s="15">
        <f t="shared" si="119"/>
        <v>4.5848355451969969E-2</v>
      </c>
      <c r="Z118" s="15">
        <f t="shared" si="120"/>
        <v>1.1992624151289988E-2</v>
      </c>
      <c r="AA118" s="15">
        <f t="shared" si="121"/>
        <v>1.9115055013239957E-2</v>
      </c>
      <c r="AB118" s="15">
        <f t="shared" si="122"/>
        <v>2.5652011538833303E-2</v>
      </c>
    </row>
    <row r="119" spans="1:28" x14ac:dyDescent="0.2">
      <c r="A119" s="63"/>
      <c r="B119" s="64" t="s">
        <v>1321</v>
      </c>
      <c r="C119" s="65" t="s">
        <v>1322</v>
      </c>
      <c r="D119" s="65" t="s">
        <v>41</v>
      </c>
      <c r="E119" s="66">
        <v>0.5</v>
      </c>
      <c r="F119" s="66">
        <v>8.5</v>
      </c>
      <c r="G119" s="1">
        <v>5.0999999999999996</v>
      </c>
      <c r="H119" s="1">
        <v>5.0999999999999996</v>
      </c>
      <c r="I119" s="1">
        <v>43.35</v>
      </c>
      <c r="J119" s="1">
        <v>43.35</v>
      </c>
      <c r="K119" s="1"/>
      <c r="L119" s="1"/>
      <c r="M119" s="1"/>
      <c r="N119" s="1"/>
      <c r="O119" s="1"/>
      <c r="P119" s="1"/>
      <c r="R119" s="1">
        <v>4.33</v>
      </c>
      <c r="S119" s="1">
        <v>36.805</v>
      </c>
      <c r="T119" s="15">
        <f t="shared" si="114"/>
        <v>0.84901960784313735</v>
      </c>
      <c r="U119" s="15">
        <f t="shared" si="115"/>
        <v>0.82336759630430401</v>
      </c>
      <c r="V119" s="16">
        <f t="shared" si="116"/>
        <v>4.1991747411519498</v>
      </c>
      <c r="W119" s="16">
        <f t="shared" si="117"/>
        <v>-0.90082525884804987</v>
      </c>
      <c r="X119" s="16">
        <f t="shared" si="118"/>
        <v>-7.6570147002084239</v>
      </c>
      <c r="Y119" s="15">
        <f t="shared" si="119"/>
        <v>4.5848355451969969E-2</v>
      </c>
      <c r="Z119" s="15">
        <f t="shared" si="120"/>
        <v>1.1992624151289988E-2</v>
      </c>
      <c r="AA119" s="15">
        <f t="shared" si="121"/>
        <v>1.9115055013239957E-2</v>
      </c>
      <c r="AB119" s="15">
        <f t="shared" si="122"/>
        <v>2.5652011538833303E-2</v>
      </c>
    </row>
    <row r="120" spans="1:28" x14ac:dyDescent="0.2">
      <c r="A120" s="63"/>
      <c r="B120" s="64" t="s">
        <v>1323</v>
      </c>
      <c r="C120" s="65" t="s">
        <v>1324</v>
      </c>
      <c r="D120" s="65" t="s">
        <v>41</v>
      </c>
      <c r="E120" s="66">
        <v>0.5</v>
      </c>
      <c r="F120" s="66">
        <v>8.5</v>
      </c>
      <c r="G120" s="1">
        <v>4.1399999999999997</v>
      </c>
      <c r="H120" s="1">
        <v>4.1399999999999997</v>
      </c>
      <c r="I120" s="1">
        <v>35.19</v>
      </c>
      <c r="J120" s="1">
        <v>35.19</v>
      </c>
      <c r="K120" s="1"/>
      <c r="L120" s="1"/>
      <c r="M120" s="1"/>
      <c r="N120" s="1"/>
      <c r="O120" s="1"/>
      <c r="P120" s="1"/>
      <c r="R120" s="1">
        <v>12.6</v>
      </c>
      <c r="S120" s="1">
        <v>107.1</v>
      </c>
      <c r="T120" s="15">
        <f t="shared" si="114"/>
        <v>3.0434782608695654</v>
      </c>
      <c r="U120" s="15">
        <f t="shared" si="115"/>
        <v>3.017826249330732</v>
      </c>
      <c r="V120" s="16">
        <f t="shared" si="116"/>
        <v>12.493800672229229</v>
      </c>
      <c r="W120" s="16">
        <f t="shared" si="117"/>
        <v>8.3538006722292302</v>
      </c>
      <c r="X120" s="16">
        <f t="shared" si="118"/>
        <v>71.007305713948455</v>
      </c>
      <c r="Y120" s="15">
        <f t="shared" si="119"/>
        <v>4.5848355451969969E-2</v>
      </c>
      <c r="Z120" s="15">
        <f t="shared" si="120"/>
        <v>1.1992624151289988E-2</v>
      </c>
      <c r="AA120" s="15">
        <f t="shared" si="121"/>
        <v>1.9115055013239957E-2</v>
      </c>
      <c r="AB120" s="15">
        <f t="shared" si="122"/>
        <v>2.5652011538833303E-2</v>
      </c>
    </row>
    <row r="121" spans="1:28" ht="15" thickBot="1" x14ac:dyDescent="0.25">
      <c r="A121" s="63"/>
      <c r="B121" s="64" t="s">
        <v>1361</v>
      </c>
      <c r="C121" s="65" t="s">
        <v>1362</v>
      </c>
      <c r="D121" s="65" t="s">
        <v>98</v>
      </c>
      <c r="E121" s="66">
        <v>3.7499999999999999E-3</v>
      </c>
      <c r="F121" s="66">
        <v>6.3750000000000001E-2</v>
      </c>
      <c r="G121" s="1">
        <v>199</v>
      </c>
      <c r="H121" s="1">
        <v>199</v>
      </c>
      <c r="I121" s="1">
        <v>12.686249999999999</v>
      </c>
      <c r="J121" s="1">
        <v>12.686249999999999</v>
      </c>
      <c r="K121" s="1"/>
      <c r="L121" s="1"/>
      <c r="M121" s="1"/>
      <c r="N121" s="1"/>
      <c r="O121" s="1"/>
      <c r="P121" s="1"/>
      <c r="R121" s="1">
        <v>277</v>
      </c>
      <c r="S121" s="1">
        <v>17.658750000000001</v>
      </c>
      <c r="T121" s="15">
        <f t="shared" si="114"/>
        <v>1.3919597989949748</v>
      </c>
      <c r="U121" s="15">
        <f t="shared" si="115"/>
        <v>1.3663077874561416</v>
      </c>
      <c r="V121" s="16">
        <f t="shared" si="116"/>
        <v>271.89524970377215</v>
      </c>
      <c r="W121" s="16">
        <f t="shared" si="117"/>
        <v>72.895249703772151</v>
      </c>
      <c r="X121" s="16">
        <f t="shared" si="118"/>
        <v>4.647072168615475</v>
      </c>
      <c r="Y121" s="15">
        <f t="shared" si="119"/>
        <v>4.5848355451969969E-2</v>
      </c>
      <c r="Z121" s="15">
        <f t="shared" si="120"/>
        <v>1.1992624151289988E-2</v>
      </c>
      <c r="AA121" s="15">
        <f t="shared" si="121"/>
        <v>1.9115055013239957E-2</v>
      </c>
      <c r="AB121" s="15">
        <f t="shared" si="122"/>
        <v>2.5652011538833303E-2</v>
      </c>
    </row>
    <row r="122" spans="1:28" ht="15" thickBot="1" x14ac:dyDescent="0.25">
      <c r="A122" s="8">
        <v>17</v>
      </c>
      <c r="B122" s="9" t="s">
        <v>1389</v>
      </c>
      <c r="C122" s="10" t="s">
        <v>1390</v>
      </c>
      <c r="D122" s="10" t="s">
        <v>95</v>
      </c>
      <c r="E122" s="11">
        <v>0</v>
      </c>
      <c r="F122" s="11">
        <v>4</v>
      </c>
      <c r="G122" s="12">
        <v>1172.07</v>
      </c>
      <c r="H122" s="12">
        <v>2043.79</v>
      </c>
      <c r="I122" s="12">
        <v>8175.16</v>
      </c>
      <c r="J122" s="12">
        <v>5806.665</v>
      </c>
      <c r="K122" s="12">
        <v>853.17600000000004</v>
      </c>
      <c r="L122" s="12">
        <v>0</v>
      </c>
      <c r="M122" s="12">
        <v>0</v>
      </c>
      <c r="N122" s="12">
        <v>288.37348800000001</v>
      </c>
      <c r="O122" s="12">
        <v>936.07058015999996</v>
      </c>
      <c r="P122" s="13">
        <v>290.86680954240001</v>
      </c>
      <c r="R122" s="12">
        <v>2546.62</v>
      </c>
      <c r="S122" s="12">
        <v>7518.8149999999996</v>
      </c>
    </row>
    <row r="123" spans="1:28" x14ac:dyDescent="0.2">
      <c r="A123" s="63"/>
      <c r="B123" s="64" t="s">
        <v>1365</v>
      </c>
      <c r="C123" s="65" t="s">
        <v>1366</v>
      </c>
      <c r="D123" s="65" t="s">
        <v>95</v>
      </c>
      <c r="E123" s="66">
        <v>1</v>
      </c>
      <c r="F123" s="66">
        <v>4</v>
      </c>
      <c r="G123" s="1">
        <v>979</v>
      </c>
      <c r="H123" s="1">
        <v>979</v>
      </c>
      <c r="I123" s="1">
        <v>3916</v>
      </c>
      <c r="J123" s="1">
        <v>3916</v>
      </c>
      <c r="K123" s="1"/>
      <c r="L123" s="1"/>
      <c r="M123" s="1"/>
      <c r="N123" s="1"/>
      <c r="O123" s="1"/>
      <c r="P123" s="1"/>
      <c r="R123" s="1">
        <v>1270</v>
      </c>
      <c r="S123" s="1">
        <v>5080</v>
      </c>
      <c r="T123" s="15">
        <f t="shared" ref="T123:T130" si="123">R123/H123</f>
        <v>1.2972420837589378</v>
      </c>
      <c r="U123" s="15">
        <f t="shared" ref="U123:U130" si="124">T123-AB123</f>
        <v>1.2715900722201046</v>
      </c>
      <c r="V123" s="16">
        <f t="shared" ref="V123:V130" si="125">G123*U123</f>
        <v>1244.8866807034824</v>
      </c>
      <c r="W123" s="16">
        <f t="shared" ref="W123:W130" si="126">V123-G123</f>
        <v>265.8866807034824</v>
      </c>
      <c r="X123" s="16">
        <f t="shared" ref="X123:X130" si="127">F123*W123</f>
        <v>1063.5467228139296</v>
      </c>
      <c r="Y123" s="15">
        <f t="shared" ref="Y123:Y130" si="128">104.584835545197%-100%</f>
        <v>4.5848355451969969E-2</v>
      </c>
      <c r="Z123" s="15">
        <f t="shared" ref="Z123:Z130" si="129">101.199262415129%-100%</f>
        <v>1.1992624151289988E-2</v>
      </c>
      <c r="AA123" s="15">
        <f t="shared" ref="AA123:AA130" si="130">101.911505501324%-100%</f>
        <v>1.9115055013239957E-2</v>
      </c>
      <c r="AB123" s="15">
        <f t="shared" ref="AB123:AB130" si="131">AVERAGE(Y123:AA123)</f>
        <v>2.5652011538833303E-2</v>
      </c>
    </row>
    <row r="124" spans="1:28" x14ac:dyDescent="0.2">
      <c r="A124" s="63"/>
      <c r="B124" s="64" t="s">
        <v>1391</v>
      </c>
      <c r="C124" s="65" t="s">
        <v>1392</v>
      </c>
      <c r="D124" s="65" t="s">
        <v>41</v>
      </c>
      <c r="E124" s="66">
        <v>0.1</v>
      </c>
      <c r="F124" s="66">
        <v>0.4</v>
      </c>
      <c r="G124" s="1">
        <v>720</v>
      </c>
      <c r="H124" s="1">
        <v>720</v>
      </c>
      <c r="I124" s="1">
        <v>288</v>
      </c>
      <c r="J124" s="1">
        <v>288</v>
      </c>
      <c r="K124" s="1"/>
      <c r="L124" s="1"/>
      <c r="M124" s="1"/>
      <c r="N124" s="1"/>
      <c r="O124" s="1"/>
      <c r="P124" s="1"/>
      <c r="R124" s="1">
        <v>938</v>
      </c>
      <c r="S124" s="1">
        <v>375.2</v>
      </c>
      <c r="T124" s="15">
        <f t="shared" si="123"/>
        <v>1.3027777777777778</v>
      </c>
      <c r="U124" s="15">
        <f t="shared" si="124"/>
        <v>1.2771257662389446</v>
      </c>
      <c r="V124" s="16">
        <f t="shared" si="125"/>
        <v>919.53055169204015</v>
      </c>
      <c r="W124" s="16">
        <f t="shared" si="126"/>
        <v>199.53055169204015</v>
      </c>
      <c r="X124" s="16">
        <f t="shared" si="127"/>
        <v>79.812220676816068</v>
      </c>
      <c r="Y124" s="15">
        <f t="shared" si="128"/>
        <v>4.5848355451969969E-2</v>
      </c>
      <c r="Z124" s="15">
        <f t="shared" si="129"/>
        <v>1.1992624151289988E-2</v>
      </c>
      <c r="AA124" s="15">
        <f t="shared" si="130"/>
        <v>1.9115055013239957E-2</v>
      </c>
      <c r="AB124" s="15">
        <f t="shared" si="131"/>
        <v>2.5652011538833303E-2</v>
      </c>
    </row>
    <row r="125" spans="1:28" x14ac:dyDescent="0.2">
      <c r="A125" s="63"/>
      <c r="B125" s="64" t="s">
        <v>1367</v>
      </c>
      <c r="C125" s="65" t="s">
        <v>1368</v>
      </c>
      <c r="D125" s="65" t="s">
        <v>41</v>
      </c>
      <c r="E125" s="66">
        <v>0.2</v>
      </c>
      <c r="F125" s="66">
        <v>0.8</v>
      </c>
      <c r="G125" s="1">
        <v>1260</v>
      </c>
      <c r="H125" s="1">
        <v>1260</v>
      </c>
      <c r="I125" s="1">
        <v>1008</v>
      </c>
      <c r="J125" s="1">
        <v>1008</v>
      </c>
      <c r="K125" s="1"/>
      <c r="L125" s="1"/>
      <c r="M125" s="1"/>
      <c r="N125" s="1"/>
      <c r="O125" s="1"/>
      <c r="P125" s="1"/>
      <c r="R125" s="1">
        <v>1650</v>
      </c>
      <c r="S125" s="1">
        <v>1320</v>
      </c>
      <c r="T125" s="15">
        <f t="shared" si="123"/>
        <v>1.3095238095238095</v>
      </c>
      <c r="U125" s="15">
        <f t="shared" si="124"/>
        <v>1.2838717979849763</v>
      </c>
      <c r="V125" s="16">
        <f t="shared" si="125"/>
        <v>1617.6784654610701</v>
      </c>
      <c r="W125" s="16">
        <f t="shared" si="126"/>
        <v>357.67846546107012</v>
      </c>
      <c r="X125" s="16">
        <f t="shared" si="127"/>
        <v>286.14277236885613</v>
      </c>
      <c r="Y125" s="15">
        <f t="shared" si="128"/>
        <v>4.5848355451969969E-2</v>
      </c>
      <c r="Z125" s="15">
        <f t="shared" si="129"/>
        <v>1.1992624151289988E-2</v>
      </c>
      <c r="AA125" s="15">
        <f t="shared" si="130"/>
        <v>1.9115055013239957E-2</v>
      </c>
      <c r="AB125" s="15">
        <f t="shared" si="131"/>
        <v>2.5652011538833303E-2</v>
      </c>
    </row>
    <row r="126" spans="1:28" x14ac:dyDescent="0.2">
      <c r="A126" s="63"/>
      <c r="B126" s="64" t="s">
        <v>1369</v>
      </c>
      <c r="C126" s="65" t="s">
        <v>1370</v>
      </c>
      <c r="D126" s="65" t="s">
        <v>41</v>
      </c>
      <c r="E126" s="66">
        <v>0.1</v>
      </c>
      <c r="F126" s="66">
        <v>0.4</v>
      </c>
      <c r="G126" s="1">
        <v>583</v>
      </c>
      <c r="H126" s="1">
        <v>583</v>
      </c>
      <c r="I126" s="1">
        <v>233.2</v>
      </c>
      <c r="J126" s="1">
        <v>233.2</v>
      </c>
      <c r="K126" s="1"/>
      <c r="L126" s="1"/>
      <c r="M126" s="1"/>
      <c r="N126" s="1"/>
      <c r="O126" s="1"/>
      <c r="P126" s="1"/>
      <c r="R126" s="1">
        <v>759</v>
      </c>
      <c r="S126" s="1">
        <v>303.60000000000002</v>
      </c>
      <c r="T126" s="15">
        <f t="shared" si="123"/>
        <v>1.3018867924528301</v>
      </c>
      <c r="U126" s="15">
        <f t="shared" si="124"/>
        <v>1.2762347809139969</v>
      </c>
      <c r="V126" s="16">
        <f t="shared" si="125"/>
        <v>744.04487727286016</v>
      </c>
      <c r="W126" s="16">
        <f t="shared" si="126"/>
        <v>161.04487727286016</v>
      </c>
      <c r="X126" s="16">
        <f t="shared" si="127"/>
        <v>64.417950909144068</v>
      </c>
      <c r="Y126" s="15">
        <f t="shared" si="128"/>
        <v>4.5848355451969969E-2</v>
      </c>
      <c r="Z126" s="15">
        <f t="shared" si="129"/>
        <v>1.1992624151289988E-2</v>
      </c>
      <c r="AA126" s="15">
        <f t="shared" si="130"/>
        <v>1.9115055013239957E-2</v>
      </c>
      <c r="AB126" s="15">
        <f t="shared" si="131"/>
        <v>2.5652011538833303E-2</v>
      </c>
    </row>
    <row r="127" spans="1:28" x14ac:dyDescent="0.2">
      <c r="A127" s="63"/>
      <c r="B127" s="64" t="s">
        <v>1343</v>
      </c>
      <c r="C127" s="65" t="s">
        <v>1344</v>
      </c>
      <c r="D127" s="65" t="s">
        <v>41</v>
      </c>
      <c r="E127" s="66">
        <v>1.25</v>
      </c>
      <c r="F127" s="66">
        <v>5</v>
      </c>
      <c r="G127" s="1">
        <v>68</v>
      </c>
      <c r="H127" s="1">
        <v>68</v>
      </c>
      <c r="I127" s="1">
        <v>340</v>
      </c>
      <c r="J127" s="1">
        <v>340</v>
      </c>
      <c r="K127" s="1"/>
      <c r="L127" s="1"/>
      <c r="M127" s="1"/>
      <c r="N127" s="1"/>
      <c r="O127" s="1"/>
      <c r="P127" s="1"/>
      <c r="R127" s="1">
        <v>80.400000000000006</v>
      </c>
      <c r="S127" s="1">
        <v>402</v>
      </c>
      <c r="T127" s="15">
        <f t="shared" si="123"/>
        <v>1.1823529411764706</v>
      </c>
      <c r="U127" s="15">
        <f t="shared" si="124"/>
        <v>1.1567009296376374</v>
      </c>
      <c r="V127" s="16">
        <f t="shared" si="125"/>
        <v>78.65566321535934</v>
      </c>
      <c r="W127" s="16">
        <f t="shared" si="126"/>
        <v>10.65566321535934</v>
      </c>
      <c r="X127" s="16">
        <f t="shared" si="127"/>
        <v>53.278316076796699</v>
      </c>
      <c r="Y127" s="15">
        <f t="shared" si="128"/>
        <v>4.5848355451969969E-2</v>
      </c>
      <c r="Z127" s="15">
        <f t="shared" si="129"/>
        <v>1.1992624151289988E-2</v>
      </c>
      <c r="AA127" s="15">
        <f t="shared" si="130"/>
        <v>1.9115055013239957E-2</v>
      </c>
      <c r="AB127" s="15">
        <f t="shared" si="131"/>
        <v>2.5652011538833303E-2</v>
      </c>
    </row>
    <row r="128" spans="1:28" x14ac:dyDescent="0.2">
      <c r="A128" s="63"/>
      <c r="B128" s="64" t="s">
        <v>1321</v>
      </c>
      <c r="C128" s="65" t="s">
        <v>1322</v>
      </c>
      <c r="D128" s="65" t="s">
        <v>41</v>
      </c>
      <c r="E128" s="66">
        <v>0.5</v>
      </c>
      <c r="F128" s="66">
        <v>2</v>
      </c>
      <c r="G128" s="1">
        <v>5.0999999999999996</v>
      </c>
      <c r="H128" s="1">
        <v>5.0999999999999996</v>
      </c>
      <c r="I128" s="1">
        <v>10.199999999999999</v>
      </c>
      <c r="J128" s="1">
        <v>10.199999999999999</v>
      </c>
      <c r="K128" s="1"/>
      <c r="L128" s="1"/>
      <c r="M128" s="1"/>
      <c r="N128" s="1"/>
      <c r="O128" s="1"/>
      <c r="P128" s="1"/>
      <c r="R128" s="1">
        <v>4.33</v>
      </c>
      <c r="S128" s="1">
        <v>8.66</v>
      </c>
      <c r="T128" s="15">
        <f t="shared" si="123"/>
        <v>0.84901960784313735</v>
      </c>
      <c r="U128" s="15">
        <f t="shared" si="124"/>
        <v>0.82336759630430401</v>
      </c>
      <c r="V128" s="16">
        <f t="shared" si="125"/>
        <v>4.1991747411519498</v>
      </c>
      <c r="W128" s="16">
        <f t="shared" si="126"/>
        <v>-0.90082525884804987</v>
      </c>
      <c r="X128" s="16">
        <f t="shared" si="127"/>
        <v>-1.8016505176960997</v>
      </c>
      <c r="Y128" s="15">
        <f t="shared" si="128"/>
        <v>4.5848355451969969E-2</v>
      </c>
      <c r="Z128" s="15">
        <f t="shared" si="129"/>
        <v>1.1992624151289988E-2</v>
      </c>
      <c r="AA128" s="15">
        <f t="shared" si="130"/>
        <v>1.9115055013239957E-2</v>
      </c>
      <c r="AB128" s="15">
        <f t="shared" si="131"/>
        <v>2.5652011538833303E-2</v>
      </c>
    </row>
    <row r="129" spans="1:28" x14ac:dyDescent="0.2">
      <c r="A129" s="63"/>
      <c r="B129" s="64" t="s">
        <v>1323</v>
      </c>
      <c r="C129" s="65" t="s">
        <v>1324</v>
      </c>
      <c r="D129" s="65" t="s">
        <v>41</v>
      </c>
      <c r="E129" s="66">
        <v>0.5</v>
      </c>
      <c r="F129" s="66">
        <v>2</v>
      </c>
      <c r="G129" s="1">
        <v>4.1399999999999997</v>
      </c>
      <c r="H129" s="1">
        <v>4.1399999999999997</v>
      </c>
      <c r="I129" s="1">
        <v>8.2799999999999994</v>
      </c>
      <c r="J129" s="1">
        <v>8.2799999999999994</v>
      </c>
      <c r="K129" s="1"/>
      <c r="L129" s="1"/>
      <c r="M129" s="1"/>
      <c r="N129" s="1"/>
      <c r="O129" s="1"/>
      <c r="P129" s="1"/>
      <c r="R129" s="1">
        <v>12.6</v>
      </c>
      <c r="S129" s="1">
        <v>25.2</v>
      </c>
      <c r="T129" s="15">
        <f t="shared" si="123"/>
        <v>3.0434782608695654</v>
      </c>
      <c r="U129" s="15">
        <f t="shared" si="124"/>
        <v>3.017826249330732</v>
      </c>
      <c r="V129" s="16">
        <f t="shared" si="125"/>
        <v>12.493800672229229</v>
      </c>
      <c r="W129" s="16">
        <f t="shared" si="126"/>
        <v>8.3538006722292302</v>
      </c>
      <c r="X129" s="16">
        <f t="shared" si="127"/>
        <v>16.70760134445846</v>
      </c>
      <c r="Y129" s="15">
        <f t="shared" si="128"/>
        <v>4.5848355451969969E-2</v>
      </c>
      <c r="Z129" s="15">
        <f t="shared" si="129"/>
        <v>1.1992624151289988E-2</v>
      </c>
      <c r="AA129" s="15">
        <f t="shared" si="130"/>
        <v>1.9115055013239957E-2</v>
      </c>
      <c r="AB129" s="15">
        <f t="shared" si="131"/>
        <v>2.5652011538833303E-2</v>
      </c>
    </row>
    <row r="130" spans="1:28" ht="15" thickBot="1" x14ac:dyDescent="0.25">
      <c r="A130" s="63"/>
      <c r="B130" s="64" t="s">
        <v>1361</v>
      </c>
      <c r="C130" s="65" t="s">
        <v>1362</v>
      </c>
      <c r="D130" s="65" t="s">
        <v>98</v>
      </c>
      <c r="E130" s="66">
        <v>3.7499999999999999E-3</v>
      </c>
      <c r="F130" s="66">
        <v>1.4999999999999999E-2</v>
      </c>
      <c r="G130" s="1">
        <v>199</v>
      </c>
      <c r="H130" s="1">
        <v>199</v>
      </c>
      <c r="I130" s="1">
        <v>2.9849999999999999</v>
      </c>
      <c r="J130" s="1">
        <v>2.9849999999999999</v>
      </c>
      <c r="K130" s="1"/>
      <c r="L130" s="1"/>
      <c r="M130" s="1"/>
      <c r="N130" s="1"/>
      <c r="O130" s="1"/>
      <c r="P130" s="1"/>
      <c r="R130" s="1">
        <v>277</v>
      </c>
      <c r="S130" s="1">
        <v>4.1550000000000002</v>
      </c>
      <c r="T130" s="15">
        <f t="shared" si="123"/>
        <v>1.3919597989949748</v>
      </c>
      <c r="U130" s="15">
        <f t="shared" si="124"/>
        <v>1.3663077874561416</v>
      </c>
      <c r="V130" s="16">
        <f t="shared" si="125"/>
        <v>271.89524970377215</v>
      </c>
      <c r="W130" s="16">
        <f t="shared" si="126"/>
        <v>72.895249703772151</v>
      </c>
      <c r="X130" s="16">
        <f t="shared" si="127"/>
        <v>1.0934287455565823</v>
      </c>
      <c r="Y130" s="15">
        <f t="shared" si="128"/>
        <v>4.5848355451969969E-2</v>
      </c>
      <c r="Z130" s="15">
        <f t="shared" si="129"/>
        <v>1.1992624151289988E-2</v>
      </c>
      <c r="AA130" s="15">
        <f t="shared" si="130"/>
        <v>1.9115055013239957E-2</v>
      </c>
      <c r="AB130" s="15">
        <f t="shared" si="131"/>
        <v>2.5652011538833303E-2</v>
      </c>
    </row>
    <row r="131" spans="1:28" x14ac:dyDescent="0.2">
      <c r="A131" s="67">
        <v>18</v>
      </c>
      <c r="B131" s="68" t="s">
        <v>1393</v>
      </c>
      <c r="C131" s="69" t="s">
        <v>1394</v>
      </c>
      <c r="D131" s="69" t="s">
        <v>41</v>
      </c>
      <c r="E131" s="70">
        <v>0</v>
      </c>
      <c r="F131" s="70">
        <v>18</v>
      </c>
      <c r="G131" s="71">
        <v>125.36</v>
      </c>
      <c r="H131" s="71">
        <v>73.44</v>
      </c>
      <c r="I131" s="71">
        <v>1321.92</v>
      </c>
      <c r="J131" s="71">
        <v>0</v>
      </c>
      <c r="K131" s="71">
        <v>476.18099999999998</v>
      </c>
      <c r="L131" s="71">
        <v>0</v>
      </c>
      <c r="M131" s="71">
        <v>0</v>
      </c>
      <c r="N131" s="71">
        <v>160.94917799999999</v>
      </c>
      <c r="O131" s="71">
        <v>522.44674596000004</v>
      </c>
      <c r="P131" s="72">
        <v>162.34076935440001</v>
      </c>
      <c r="R131" s="71">
        <v>83.86</v>
      </c>
      <c r="S131" s="71">
        <v>0</v>
      </c>
    </row>
    <row r="132" spans="1:28" x14ac:dyDescent="0.2">
      <c r="A132" s="87">
        <v>19</v>
      </c>
      <c r="B132" s="88" t="s">
        <v>1395</v>
      </c>
      <c r="C132" s="89" t="s">
        <v>1396</v>
      </c>
      <c r="D132" s="89" t="s">
        <v>41</v>
      </c>
      <c r="E132" s="90">
        <v>0</v>
      </c>
      <c r="F132" s="90">
        <v>9</v>
      </c>
      <c r="G132" s="91">
        <v>132.83000000000001</v>
      </c>
      <c r="H132" s="91">
        <v>81.39</v>
      </c>
      <c r="I132" s="91">
        <v>732.51</v>
      </c>
      <c r="J132" s="91">
        <v>0</v>
      </c>
      <c r="K132" s="91">
        <v>263.87099999999998</v>
      </c>
      <c r="L132" s="91">
        <v>0</v>
      </c>
      <c r="M132" s="91">
        <v>0</v>
      </c>
      <c r="N132" s="91">
        <v>89.188398000000007</v>
      </c>
      <c r="O132" s="91">
        <v>289.50870636000002</v>
      </c>
      <c r="P132" s="92">
        <v>89.959534610399999</v>
      </c>
      <c r="R132" s="91">
        <v>92.95</v>
      </c>
      <c r="S132" s="91">
        <v>0</v>
      </c>
    </row>
    <row r="133" spans="1:28" x14ac:dyDescent="0.2">
      <c r="A133" s="87">
        <v>20</v>
      </c>
      <c r="B133" s="88" t="s">
        <v>1397</v>
      </c>
      <c r="C133" s="89" t="s">
        <v>1398</v>
      </c>
      <c r="D133" s="89" t="s">
        <v>41</v>
      </c>
      <c r="E133" s="90">
        <v>0</v>
      </c>
      <c r="F133" s="90">
        <v>2</v>
      </c>
      <c r="G133" s="91">
        <v>156.41</v>
      </c>
      <c r="H133" s="91">
        <v>98.7</v>
      </c>
      <c r="I133" s="91">
        <v>197.4</v>
      </c>
      <c r="J133" s="91">
        <v>0</v>
      </c>
      <c r="K133" s="91">
        <v>71.106999999999999</v>
      </c>
      <c r="L133" s="91">
        <v>0</v>
      </c>
      <c r="M133" s="91">
        <v>0</v>
      </c>
      <c r="N133" s="91">
        <v>24.034165999999999</v>
      </c>
      <c r="O133" s="91">
        <v>78.015756120000006</v>
      </c>
      <c r="P133" s="92">
        <v>24.241969096799998</v>
      </c>
      <c r="R133" s="91">
        <v>112.71</v>
      </c>
      <c r="S133" s="91">
        <v>0</v>
      </c>
    </row>
    <row r="134" spans="1:28" x14ac:dyDescent="0.2">
      <c r="A134" s="87">
        <v>21</v>
      </c>
      <c r="B134" s="88" t="s">
        <v>1399</v>
      </c>
      <c r="C134" s="89" t="s">
        <v>1400</v>
      </c>
      <c r="D134" s="89" t="s">
        <v>41</v>
      </c>
      <c r="E134" s="90">
        <v>0</v>
      </c>
      <c r="F134" s="90">
        <v>21</v>
      </c>
      <c r="G134" s="91">
        <v>234.62</v>
      </c>
      <c r="H134" s="91">
        <v>121.15</v>
      </c>
      <c r="I134" s="91">
        <v>2544.15</v>
      </c>
      <c r="J134" s="91">
        <v>0</v>
      </c>
      <c r="K134" s="91">
        <v>916.47149999999999</v>
      </c>
      <c r="L134" s="91">
        <v>0</v>
      </c>
      <c r="M134" s="91">
        <v>0</v>
      </c>
      <c r="N134" s="91">
        <v>309.76736699999998</v>
      </c>
      <c r="O134" s="91">
        <v>1005.51587094</v>
      </c>
      <c r="P134" s="92">
        <v>312.44566331160001</v>
      </c>
      <c r="R134" s="91">
        <v>138.35</v>
      </c>
      <c r="S134" s="91">
        <v>0</v>
      </c>
    </row>
    <row r="135" spans="1:28" ht="15" thickBot="1" x14ac:dyDescent="0.25">
      <c r="A135" s="73">
        <v>22</v>
      </c>
      <c r="B135" s="74" t="s">
        <v>1401</v>
      </c>
      <c r="C135" s="75" t="s">
        <v>1402</v>
      </c>
      <c r="D135" s="75" t="s">
        <v>41</v>
      </c>
      <c r="E135" s="76">
        <v>0</v>
      </c>
      <c r="F135" s="76">
        <v>4</v>
      </c>
      <c r="G135" s="77">
        <v>805.06</v>
      </c>
      <c r="H135" s="77">
        <v>1227.8800000000001</v>
      </c>
      <c r="I135" s="77">
        <v>4911.5200000000004</v>
      </c>
      <c r="J135" s="77">
        <v>158.994</v>
      </c>
      <c r="K135" s="77">
        <v>1711.96</v>
      </c>
      <c r="L135" s="77">
        <v>0</v>
      </c>
      <c r="M135" s="77">
        <v>0</v>
      </c>
      <c r="N135" s="77">
        <v>578.64247999999998</v>
      </c>
      <c r="O135" s="77">
        <v>1878.2940335999999</v>
      </c>
      <c r="P135" s="78">
        <v>583.64551190400005</v>
      </c>
      <c r="R135" s="77">
        <v>1404.84</v>
      </c>
      <c r="S135" s="77">
        <v>192.22200000000001</v>
      </c>
    </row>
    <row r="136" spans="1:28" x14ac:dyDescent="0.2">
      <c r="A136" s="63"/>
      <c r="B136" s="64" t="s">
        <v>1281</v>
      </c>
      <c r="C136" s="65" t="s">
        <v>1282</v>
      </c>
      <c r="D136" s="65" t="s">
        <v>98</v>
      </c>
      <c r="E136" s="66">
        <v>2.1499999999999998E-2</v>
      </c>
      <c r="F136" s="66">
        <v>8.5999999999999993E-2</v>
      </c>
      <c r="G136" s="1">
        <v>179</v>
      </c>
      <c r="H136" s="1">
        <v>179</v>
      </c>
      <c r="I136" s="1">
        <v>15.394</v>
      </c>
      <c r="J136" s="1">
        <v>15.394</v>
      </c>
      <c r="K136" s="1"/>
      <c r="L136" s="1"/>
      <c r="M136" s="1"/>
      <c r="N136" s="1"/>
      <c r="O136" s="1"/>
      <c r="P136" s="1"/>
      <c r="R136" s="1">
        <v>277</v>
      </c>
      <c r="S136" s="1">
        <v>23.821999999999999</v>
      </c>
      <c r="T136" s="15">
        <f t="shared" ref="T136:T137" si="132">R136/H136</f>
        <v>1.5474860335195531</v>
      </c>
      <c r="U136" s="15">
        <f t="shared" ref="U136:U137" si="133">T136-AB136</f>
        <v>1.5218340219807198</v>
      </c>
      <c r="V136" s="16">
        <f t="shared" ref="V136:V137" si="134">G136*U136</f>
        <v>272.40828993454886</v>
      </c>
      <c r="W136" s="16">
        <f t="shared" ref="W136:W137" si="135">V136-G136</f>
        <v>93.408289934548861</v>
      </c>
      <c r="X136" s="16">
        <f t="shared" ref="X136:X137" si="136">F136*W136</f>
        <v>8.0331129343712018</v>
      </c>
      <c r="Y136" s="15">
        <f t="shared" ref="Y136:Y138" si="137">104.584835545197%-100%</f>
        <v>4.5848355451969969E-2</v>
      </c>
      <c r="Z136" s="15">
        <f t="shared" ref="Z136:Z138" si="138">101.199262415129%-100%</f>
        <v>1.1992624151289988E-2</v>
      </c>
      <c r="AA136" s="15">
        <f t="shared" ref="AA136:AA138" si="139">101.911505501324%-100%</f>
        <v>1.9115055013239957E-2</v>
      </c>
      <c r="AB136" s="15">
        <f t="shared" ref="AB136:AB137" si="140">AVERAGE(Y136:AA136)</f>
        <v>2.5652011538833303E-2</v>
      </c>
    </row>
    <row r="137" spans="1:28" x14ac:dyDescent="0.2">
      <c r="A137" s="63"/>
      <c r="B137" s="64" t="s">
        <v>1403</v>
      </c>
      <c r="C137" s="65" t="s">
        <v>1404</v>
      </c>
      <c r="D137" s="65" t="s">
        <v>41</v>
      </c>
      <c r="E137" s="66">
        <v>1</v>
      </c>
      <c r="F137" s="66">
        <v>4</v>
      </c>
      <c r="G137" s="1">
        <v>35.9</v>
      </c>
      <c r="H137" s="1">
        <v>35.9</v>
      </c>
      <c r="I137" s="1">
        <v>143.6</v>
      </c>
      <c r="J137" s="1">
        <v>143.6</v>
      </c>
      <c r="K137" s="1"/>
      <c r="L137" s="1"/>
      <c r="M137" s="1"/>
      <c r="N137" s="1"/>
      <c r="O137" s="1"/>
      <c r="P137" s="1"/>
      <c r="R137" s="1">
        <v>42.1</v>
      </c>
      <c r="S137" s="1">
        <v>168.4</v>
      </c>
      <c r="T137" s="15">
        <f t="shared" si="132"/>
        <v>1.1727019498607243</v>
      </c>
      <c r="U137" s="15">
        <f t="shared" si="133"/>
        <v>1.1470499383218911</v>
      </c>
      <c r="V137" s="16">
        <f t="shared" si="134"/>
        <v>41.179092785755884</v>
      </c>
      <c r="W137" s="16">
        <f t="shared" si="135"/>
        <v>5.2790927857558856</v>
      </c>
      <c r="X137" s="16">
        <f t="shared" si="136"/>
        <v>21.116371143023542</v>
      </c>
      <c r="Y137" s="15">
        <f t="shared" si="137"/>
        <v>4.5848355451969969E-2</v>
      </c>
      <c r="Z137" s="15">
        <f t="shared" si="138"/>
        <v>1.1992624151289988E-2</v>
      </c>
      <c r="AA137" s="15">
        <f t="shared" si="139"/>
        <v>1.9115055013239957E-2</v>
      </c>
      <c r="AB137" s="15">
        <f t="shared" si="140"/>
        <v>2.5652011538833303E-2</v>
      </c>
    </row>
    <row r="138" spans="1:28" ht="40.5" thickBot="1" x14ac:dyDescent="0.25">
      <c r="A138" s="2">
        <v>23</v>
      </c>
      <c r="B138" s="3" t="s">
        <v>1405</v>
      </c>
      <c r="C138" s="4" t="s">
        <v>1406</v>
      </c>
      <c r="D138" s="4" t="s">
        <v>41</v>
      </c>
      <c r="E138" s="5">
        <v>0</v>
      </c>
      <c r="F138" s="5">
        <v>4</v>
      </c>
      <c r="G138" s="6">
        <v>2659.06</v>
      </c>
      <c r="H138" s="6">
        <v>10810.46</v>
      </c>
      <c r="I138" s="6">
        <v>43241.84</v>
      </c>
      <c r="J138" s="6">
        <v>43241.84</v>
      </c>
      <c r="K138" s="6">
        <v>0</v>
      </c>
      <c r="L138" s="6">
        <v>0</v>
      </c>
      <c r="M138" s="6">
        <v>0</v>
      </c>
      <c r="N138" s="6">
        <v>0</v>
      </c>
      <c r="O138" s="6">
        <v>0</v>
      </c>
      <c r="P138" s="6">
        <v>0</v>
      </c>
      <c r="R138" s="6">
        <v>12025.74</v>
      </c>
      <c r="S138" s="6">
        <v>48102.96</v>
      </c>
      <c r="T138" s="15">
        <f t="shared" ref="T138" si="141">R138/H138</f>
        <v>1.1124170479332054</v>
      </c>
      <c r="U138" s="15">
        <f t="shared" ref="U138" si="142">T138-AB138</f>
        <v>1.0867650363943722</v>
      </c>
      <c r="V138" s="16">
        <f t="shared" ref="V138" si="143">G138*U138</f>
        <v>2889.773437674819</v>
      </c>
      <c r="W138" s="16">
        <f t="shared" ref="W138" si="144">V138-G138</f>
        <v>230.71343767481903</v>
      </c>
      <c r="X138" s="16">
        <f t="shared" ref="X138" si="145">F138*W138</f>
        <v>922.85375069927613</v>
      </c>
      <c r="Y138" s="15">
        <f t="shared" si="137"/>
        <v>4.5848355451969969E-2</v>
      </c>
      <c r="Z138" s="15">
        <f t="shared" si="138"/>
        <v>1.1992624151289988E-2</v>
      </c>
      <c r="AA138" s="15">
        <f t="shared" si="139"/>
        <v>1.9115055013239957E-2</v>
      </c>
      <c r="AB138" s="15">
        <f t="shared" ref="AB138" si="146">AVERAGE(Y138:AA138)</f>
        <v>2.5652011538833303E-2</v>
      </c>
    </row>
    <row r="139" spans="1:28" ht="20.5" thickBot="1" x14ac:dyDescent="0.25">
      <c r="A139" s="8">
        <v>24</v>
      </c>
      <c r="B139" s="9" t="s">
        <v>1407</v>
      </c>
      <c r="C139" s="10" t="s">
        <v>1408</v>
      </c>
      <c r="D139" s="10" t="s">
        <v>41</v>
      </c>
      <c r="E139" s="11">
        <v>0</v>
      </c>
      <c r="F139" s="11">
        <v>2</v>
      </c>
      <c r="G139" s="12">
        <v>5167.3999999999996</v>
      </c>
      <c r="H139" s="12">
        <v>2050.75</v>
      </c>
      <c r="I139" s="12">
        <v>4101.5</v>
      </c>
      <c r="J139" s="12">
        <v>3703.9</v>
      </c>
      <c r="K139" s="12">
        <v>143.22499999999999</v>
      </c>
      <c r="L139" s="12">
        <v>0</v>
      </c>
      <c r="M139" s="12">
        <v>0</v>
      </c>
      <c r="N139" s="12">
        <v>48.410049999999998</v>
      </c>
      <c r="O139" s="12">
        <v>157.14074099999999</v>
      </c>
      <c r="P139" s="13">
        <v>48.828610740000002</v>
      </c>
      <c r="R139" s="12">
        <v>2367.87</v>
      </c>
      <c r="S139" s="12">
        <v>4281.7</v>
      </c>
    </row>
    <row r="140" spans="1:28" x14ac:dyDescent="0.2">
      <c r="A140" s="63"/>
      <c r="B140" s="64" t="s">
        <v>1409</v>
      </c>
      <c r="C140" s="65" t="s">
        <v>1410</v>
      </c>
      <c r="D140" s="65" t="s">
        <v>41</v>
      </c>
      <c r="E140" s="66">
        <v>1</v>
      </c>
      <c r="F140" s="66">
        <v>2</v>
      </c>
      <c r="G140" s="1">
        <v>123</v>
      </c>
      <c r="H140" s="1">
        <v>123</v>
      </c>
      <c r="I140" s="1">
        <v>246</v>
      </c>
      <c r="J140" s="1">
        <v>246</v>
      </c>
      <c r="K140" s="1"/>
      <c r="L140" s="1"/>
      <c r="M140" s="1"/>
      <c r="N140" s="1"/>
      <c r="O140" s="1"/>
      <c r="P140" s="1"/>
      <c r="R140" s="1">
        <v>137</v>
      </c>
      <c r="S140" s="1">
        <v>274</v>
      </c>
      <c r="T140" s="15">
        <f t="shared" ref="T140:T142" si="147">R140/H140</f>
        <v>1.1138211382113821</v>
      </c>
      <c r="U140" s="15">
        <f t="shared" ref="U140:U142" si="148">T140-AB140</f>
        <v>1.0881691266725488</v>
      </c>
      <c r="V140" s="16">
        <f t="shared" ref="V140:V142" si="149">G140*U140</f>
        <v>133.8448025807235</v>
      </c>
      <c r="W140" s="16">
        <f t="shared" ref="W140:W142" si="150">V140-G140</f>
        <v>10.844802580723496</v>
      </c>
      <c r="X140" s="16">
        <f t="shared" ref="X140:X142" si="151">F140*W140</f>
        <v>21.689605161446991</v>
      </c>
      <c r="Y140" s="15">
        <f t="shared" ref="Y140:Y142" si="152">104.584835545197%-100%</f>
        <v>4.5848355451969969E-2</v>
      </c>
      <c r="Z140" s="15">
        <f t="shared" ref="Z140:Z142" si="153">101.199262415129%-100%</f>
        <v>1.1992624151289988E-2</v>
      </c>
      <c r="AA140" s="15">
        <f t="shared" ref="AA140:AA142" si="154">101.911505501324%-100%</f>
        <v>1.9115055013239957E-2</v>
      </c>
      <c r="AB140" s="15">
        <f t="shared" ref="AB140:AB142" si="155">AVERAGE(Y140:AA140)</f>
        <v>2.5652011538833303E-2</v>
      </c>
    </row>
    <row r="141" spans="1:28" x14ac:dyDescent="0.2">
      <c r="A141" s="63"/>
      <c r="B141" s="64" t="s">
        <v>1281</v>
      </c>
      <c r="C141" s="65" t="s">
        <v>1282</v>
      </c>
      <c r="D141" s="65" t="s">
        <v>98</v>
      </c>
      <c r="E141" s="66">
        <v>0.05</v>
      </c>
      <c r="F141" s="66">
        <v>0.1</v>
      </c>
      <c r="G141" s="1">
        <v>179</v>
      </c>
      <c r="H141" s="1">
        <v>179</v>
      </c>
      <c r="I141" s="1">
        <v>17.899999999999999</v>
      </c>
      <c r="J141" s="1">
        <v>17.899999999999999</v>
      </c>
      <c r="K141" s="1"/>
      <c r="L141" s="1"/>
      <c r="M141" s="1"/>
      <c r="N141" s="1"/>
      <c r="O141" s="1"/>
      <c r="P141" s="1"/>
      <c r="R141" s="1">
        <v>277</v>
      </c>
      <c r="S141" s="1">
        <v>27.7</v>
      </c>
      <c r="T141" s="15">
        <f t="shared" si="147"/>
        <v>1.5474860335195531</v>
      </c>
      <c r="U141" s="15">
        <f t="shared" si="148"/>
        <v>1.5218340219807198</v>
      </c>
      <c r="V141" s="16">
        <f t="shared" si="149"/>
        <v>272.40828993454886</v>
      </c>
      <c r="W141" s="16">
        <f t="shared" si="150"/>
        <v>93.408289934548861</v>
      </c>
      <c r="X141" s="16">
        <f t="shared" si="151"/>
        <v>9.3408289934548865</v>
      </c>
      <c r="Y141" s="15">
        <f t="shared" si="152"/>
        <v>4.5848355451969969E-2</v>
      </c>
      <c r="Z141" s="15">
        <f t="shared" si="153"/>
        <v>1.1992624151289988E-2</v>
      </c>
      <c r="AA141" s="15">
        <f t="shared" si="154"/>
        <v>1.9115055013239957E-2</v>
      </c>
      <c r="AB141" s="15">
        <f t="shared" si="155"/>
        <v>2.5652011538833303E-2</v>
      </c>
    </row>
    <row r="142" spans="1:28" ht="18.5" thickBot="1" x14ac:dyDescent="0.25">
      <c r="A142" s="63"/>
      <c r="B142" s="64" t="s">
        <v>1411</v>
      </c>
      <c r="C142" s="65" t="s">
        <v>1412</v>
      </c>
      <c r="D142" s="65" t="s">
        <v>41</v>
      </c>
      <c r="E142" s="66">
        <v>1</v>
      </c>
      <c r="F142" s="66">
        <v>2</v>
      </c>
      <c r="G142" s="1">
        <v>1720</v>
      </c>
      <c r="H142" s="1">
        <v>1720</v>
      </c>
      <c r="I142" s="1">
        <v>3440</v>
      </c>
      <c r="J142" s="1">
        <v>3440</v>
      </c>
      <c r="K142" s="1"/>
      <c r="L142" s="1"/>
      <c r="M142" s="1"/>
      <c r="N142" s="1"/>
      <c r="O142" s="1"/>
      <c r="P142" s="1"/>
      <c r="R142" s="1">
        <v>1990</v>
      </c>
      <c r="S142" s="1">
        <v>3980</v>
      </c>
      <c r="T142" s="15">
        <f t="shared" si="147"/>
        <v>1.1569767441860466</v>
      </c>
      <c r="U142" s="15">
        <f t="shared" si="148"/>
        <v>1.1313247326472133</v>
      </c>
      <c r="V142" s="16">
        <f t="shared" si="149"/>
        <v>1945.878540153207</v>
      </c>
      <c r="W142" s="16">
        <f t="shared" si="150"/>
        <v>225.87854015320704</v>
      </c>
      <c r="X142" s="16">
        <f t="shared" si="151"/>
        <v>451.75708030641408</v>
      </c>
      <c r="Y142" s="15">
        <f t="shared" si="152"/>
        <v>4.5848355451969969E-2</v>
      </c>
      <c r="Z142" s="15">
        <f t="shared" si="153"/>
        <v>1.1992624151289988E-2</v>
      </c>
      <c r="AA142" s="15">
        <f t="shared" si="154"/>
        <v>1.9115055013239957E-2</v>
      </c>
      <c r="AB142" s="15">
        <f t="shared" si="155"/>
        <v>2.5652011538833303E-2</v>
      </c>
    </row>
    <row r="143" spans="1:28" ht="20" x14ac:dyDescent="0.2">
      <c r="A143" s="67">
        <v>25</v>
      </c>
      <c r="B143" s="68" t="s">
        <v>1413</v>
      </c>
      <c r="C143" s="69" t="s">
        <v>1414</v>
      </c>
      <c r="D143" s="69" t="s">
        <v>41</v>
      </c>
      <c r="E143" s="70">
        <v>0</v>
      </c>
      <c r="F143" s="70">
        <v>2</v>
      </c>
      <c r="G143" s="71">
        <v>5167.3999999999996</v>
      </c>
      <c r="H143" s="71">
        <v>5167.3999999999996</v>
      </c>
      <c r="I143" s="71">
        <v>10334.799999999999</v>
      </c>
      <c r="J143" s="71">
        <v>0</v>
      </c>
      <c r="K143" s="71">
        <v>0</v>
      </c>
      <c r="L143" s="71">
        <v>0</v>
      </c>
      <c r="M143" s="71">
        <v>0</v>
      </c>
      <c r="N143" s="71">
        <v>0</v>
      </c>
      <c r="O143" s="71">
        <v>0</v>
      </c>
      <c r="P143" s="72">
        <v>0</v>
      </c>
      <c r="R143" s="71">
        <v>5167.3999999999996</v>
      </c>
      <c r="S143" s="71">
        <v>0</v>
      </c>
    </row>
    <row r="144" spans="1:28" ht="15" thickBot="1" x14ac:dyDescent="0.25">
      <c r="A144" s="73">
        <v>26</v>
      </c>
      <c r="B144" s="74" t="s">
        <v>1415</v>
      </c>
      <c r="C144" s="75" t="s">
        <v>1416</v>
      </c>
      <c r="D144" s="75" t="s">
        <v>41</v>
      </c>
      <c r="E144" s="76">
        <v>0</v>
      </c>
      <c r="F144" s="76">
        <v>3</v>
      </c>
      <c r="G144" s="77">
        <v>161.01</v>
      </c>
      <c r="H144" s="77">
        <v>596.73</v>
      </c>
      <c r="I144" s="77">
        <v>1790.19</v>
      </c>
      <c r="J144" s="77">
        <v>261.99599999999998</v>
      </c>
      <c r="K144" s="77">
        <v>550.48950000000002</v>
      </c>
      <c r="L144" s="77">
        <v>0</v>
      </c>
      <c r="M144" s="77">
        <v>0</v>
      </c>
      <c r="N144" s="77">
        <v>186.065451</v>
      </c>
      <c r="O144" s="77">
        <v>603.97505981999996</v>
      </c>
      <c r="P144" s="78">
        <v>187.67420151479999</v>
      </c>
      <c r="R144" s="77">
        <v>675.2</v>
      </c>
      <c r="S144" s="77">
        <v>280.476</v>
      </c>
    </row>
    <row r="145" spans="1:28" x14ac:dyDescent="0.2">
      <c r="A145" s="63"/>
      <c r="B145" s="64" t="s">
        <v>1417</v>
      </c>
      <c r="C145" s="65" t="s">
        <v>1418</v>
      </c>
      <c r="D145" s="65" t="s">
        <v>98</v>
      </c>
      <c r="E145" s="66">
        <v>0.58799999999999997</v>
      </c>
      <c r="F145" s="66">
        <v>1.764</v>
      </c>
      <c r="G145" s="1">
        <v>104</v>
      </c>
      <c r="H145" s="1">
        <v>104</v>
      </c>
      <c r="I145" s="1">
        <v>183.45599999999999</v>
      </c>
      <c r="J145" s="1">
        <v>183.45599999999999</v>
      </c>
      <c r="K145" s="1"/>
      <c r="L145" s="1"/>
      <c r="M145" s="1"/>
      <c r="N145" s="1"/>
      <c r="O145" s="1"/>
      <c r="P145" s="1"/>
      <c r="R145" s="1">
        <v>109</v>
      </c>
      <c r="S145" s="1">
        <v>192.27600000000001</v>
      </c>
      <c r="T145" s="15">
        <f t="shared" ref="T145:T147" si="156">R145/H145</f>
        <v>1.0480769230769231</v>
      </c>
      <c r="U145" s="15">
        <f t="shared" ref="U145:U147" si="157">T145-AB145</f>
        <v>1.0224249115380899</v>
      </c>
      <c r="V145" s="16">
        <f t="shared" ref="V145:V147" si="158">G145*U145</f>
        <v>106.33219079996135</v>
      </c>
      <c r="W145" s="16">
        <f t="shared" ref="W145:W147" si="159">V145-G145</f>
        <v>2.3321907999613529</v>
      </c>
      <c r="X145" s="16">
        <f t="shared" ref="X145:X147" si="160">F145*W145</f>
        <v>4.1139845711318266</v>
      </c>
      <c r="Y145" s="15">
        <f t="shared" ref="Y145:Y147" si="161">104.584835545197%-100%</f>
        <v>4.5848355451969969E-2</v>
      </c>
      <c r="Z145" s="15">
        <f t="shared" ref="Z145:Z147" si="162">101.199262415129%-100%</f>
        <v>1.1992624151289988E-2</v>
      </c>
      <c r="AA145" s="15">
        <f t="shared" ref="AA145:AA147" si="163">101.911505501324%-100%</f>
        <v>1.9115055013239957E-2</v>
      </c>
      <c r="AB145" s="15">
        <f t="shared" ref="AB145:AB147" si="164">AVERAGE(Y145:AA145)</f>
        <v>2.5652011538833303E-2</v>
      </c>
    </row>
    <row r="146" spans="1:28" x14ac:dyDescent="0.2">
      <c r="A146" s="63"/>
      <c r="B146" s="64" t="s">
        <v>1419</v>
      </c>
      <c r="C146" s="65" t="s">
        <v>1420</v>
      </c>
      <c r="D146" s="65" t="s">
        <v>98</v>
      </c>
      <c r="E146" s="66">
        <v>0.14000000000000001</v>
      </c>
      <c r="F146" s="66">
        <v>0.42</v>
      </c>
      <c r="G146" s="1">
        <v>187</v>
      </c>
      <c r="H146" s="1">
        <v>187</v>
      </c>
      <c r="I146" s="1">
        <v>78.540000000000006</v>
      </c>
      <c r="J146" s="1">
        <v>78.540000000000006</v>
      </c>
      <c r="K146" s="1"/>
      <c r="L146" s="1"/>
      <c r="M146" s="1"/>
      <c r="N146" s="1"/>
      <c r="O146" s="1"/>
      <c r="P146" s="1"/>
      <c r="R146" s="1">
        <v>210</v>
      </c>
      <c r="S146" s="1">
        <v>88.2</v>
      </c>
      <c r="T146" s="15">
        <f t="shared" si="156"/>
        <v>1.1229946524064172</v>
      </c>
      <c r="U146" s="15">
        <f t="shared" si="157"/>
        <v>1.0973426408675839</v>
      </c>
      <c r="V146" s="16">
        <f t="shared" si="158"/>
        <v>205.20307384223818</v>
      </c>
      <c r="W146" s="16">
        <f t="shared" si="159"/>
        <v>18.203073842238183</v>
      </c>
      <c r="X146" s="16">
        <f t="shared" si="160"/>
        <v>7.6452910137400369</v>
      </c>
      <c r="Y146" s="15">
        <f t="shared" si="161"/>
        <v>4.5848355451969969E-2</v>
      </c>
      <c r="Z146" s="15">
        <f t="shared" si="162"/>
        <v>1.1992624151289988E-2</v>
      </c>
      <c r="AA146" s="15">
        <f t="shared" si="163"/>
        <v>1.9115055013239957E-2</v>
      </c>
      <c r="AB146" s="15">
        <f t="shared" si="164"/>
        <v>2.5652011538833303E-2</v>
      </c>
    </row>
    <row r="147" spans="1:28" ht="15" thickBot="1" x14ac:dyDescent="0.25">
      <c r="A147" s="2">
        <v>27</v>
      </c>
      <c r="B147" s="3" t="s">
        <v>1421</v>
      </c>
      <c r="C147" s="4" t="s">
        <v>1422</v>
      </c>
      <c r="D147" s="4" t="s">
        <v>41</v>
      </c>
      <c r="E147" s="5">
        <v>0</v>
      </c>
      <c r="F147" s="5">
        <v>3</v>
      </c>
      <c r="G147" s="6">
        <v>366.72</v>
      </c>
      <c r="H147" s="6">
        <v>315</v>
      </c>
      <c r="I147" s="6">
        <v>945</v>
      </c>
      <c r="J147" s="6">
        <v>945</v>
      </c>
      <c r="K147" s="6">
        <v>0</v>
      </c>
      <c r="L147" s="6">
        <v>0</v>
      </c>
      <c r="M147" s="6">
        <v>0</v>
      </c>
      <c r="N147" s="6">
        <v>0</v>
      </c>
      <c r="O147" s="6">
        <v>0</v>
      </c>
      <c r="P147" s="6">
        <v>0</v>
      </c>
      <c r="R147" s="6">
        <v>620</v>
      </c>
      <c r="S147" s="6">
        <v>1860</v>
      </c>
      <c r="T147" s="15">
        <f t="shared" si="156"/>
        <v>1.9682539682539681</v>
      </c>
      <c r="U147" s="15">
        <f t="shared" si="157"/>
        <v>1.9426019567151349</v>
      </c>
      <c r="V147" s="16">
        <f t="shared" si="158"/>
        <v>712.39098956657438</v>
      </c>
      <c r="W147" s="16">
        <f t="shared" si="159"/>
        <v>345.67098956657435</v>
      </c>
      <c r="X147" s="16">
        <f t="shared" si="160"/>
        <v>1037.0129686997229</v>
      </c>
      <c r="Y147" s="15">
        <f t="shared" si="161"/>
        <v>4.5848355451969969E-2</v>
      </c>
      <c r="Z147" s="15">
        <f t="shared" si="162"/>
        <v>1.1992624151289988E-2</v>
      </c>
      <c r="AA147" s="15">
        <f t="shared" si="163"/>
        <v>1.9115055013239957E-2</v>
      </c>
      <c r="AB147" s="15">
        <f t="shared" si="164"/>
        <v>2.5652011538833303E-2</v>
      </c>
    </row>
    <row r="148" spans="1:28" ht="15" thickBot="1" x14ac:dyDescent="0.25">
      <c r="A148" s="8">
        <v>28</v>
      </c>
      <c r="B148" s="9" t="s">
        <v>1423</v>
      </c>
      <c r="C148" s="10" t="s">
        <v>1424</v>
      </c>
      <c r="D148" s="10" t="s">
        <v>41</v>
      </c>
      <c r="E148" s="11">
        <v>0</v>
      </c>
      <c r="F148" s="11">
        <v>3</v>
      </c>
      <c r="G148" s="12">
        <v>193.21</v>
      </c>
      <c r="H148" s="12">
        <v>675.63</v>
      </c>
      <c r="I148" s="12">
        <v>2026.89</v>
      </c>
      <c r="J148" s="12">
        <v>299.42399999999998</v>
      </c>
      <c r="K148" s="12">
        <v>622.27049999999997</v>
      </c>
      <c r="L148" s="12">
        <v>0</v>
      </c>
      <c r="M148" s="12">
        <v>0</v>
      </c>
      <c r="N148" s="12">
        <v>210.327429</v>
      </c>
      <c r="O148" s="12">
        <v>682.73030177999999</v>
      </c>
      <c r="P148" s="13">
        <v>212.1459523092</v>
      </c>
      <c r="R148" s="12">
        <v>764.41</v>
      </c>
      <c r="S148" s="12">
        <v>320.54399999999998</v>
      </c>
    </row>
    <row r="149" spans="1:28" x14ac:dyDescent="0.2">
      <c r="A149" s="63"/>
      <c r="B149" s="64" t="s">
        <v>1417</v>
      </c>
      <c r="C149" s="65" t="s">
        <v>1418</v>
      </c>
      <c r="D149" s="65" t="s">
        <v>98</v>
      </c>
      <c r="E149" s="66">
        <v>0.67200000000000004</v>
      </c>
      <c r="F149" s="66">
        <v>2.016</v>
      </c>
      <c r="G149" s="1">
        <v>104</v>
      </c>
      <c r="H149" s="1">
        <v>104</v>
      </c>
      <c r="I149" s="1">
        <v>209.66399999999999</v>
      </c>
      <c r="J149" s="1">
        <v>209.66399999999999</v>
      </c>
      <c r="K149" s="1"/>
      <c r="L149" s="1"/>
      <c r="M149" s="1"/>
      <c r="N149" s="1"/>
      <c r="O149" s="1"/>
      <c r="P149" s="1"/>
      <c r="R149" s="1">
        <v>109</v>
      </c>
      <c r="S149" s="1">
        <v>219.744</v>
      </c>
      <c r="T149" s="15">
        <f t="shared" ref="T149:T151" si="165">R149/H149</f>
        <v>1.0480769230769231</v>
      </c>
      <c r="U149" s="15">
        <f t="shared" ref="U149:U151" si="166">T149-AB149</f>
        <v>1.0224249115380899</v>
      </c>
      <c r="V149" s="16">
        <f t="shared" ref="V149:V151" si="167">G149*U149</f>
        <v>106.33219079996135</v>
      </c>
      <c r="W149" s="16">
        <f t="shared" ref="W149:W151" si="168">V149-G149</f>
        <v>2.3321907999613529</v>
      </c>
      <c r="X149" s="16">
        <f t="shared" ref="X149:X151" si="169">F149*W149</f>
        <v>4.7016966527220871</v>
      </c>
      <c r="Y149" s="15">
        <f t="shared" ref="Y149:Y151" si="170">104.584835545197%-100%</f>
        <v>4.5848355451969969E-2</v>
      </c>
      <c r="Z149" s="15">
        <f t="shared" ref="Z149:Z151" si="171">101.199262415129%-100%</f>
        <v>1.1992624151289988E-2</v>
      </c>
      <c r="AA149" s="15">
        <f t="shared" ref="AA149:AA151" si="172">101.911505501324%-100%</f>
        <v>1.9115055013239957E-2</v>
      </c>
      <c r="AB149" s="15">
        <f t="shared" ref="AB149:AB151" si="173">AVERAGE(Y149:AA149)</f>
        <v>2.5652011538833303E-2</v>
      </c>
    </row>
    <row r="150" spans="1:28" x14ac:dyDescent="0.2">
      <c r="A150" s="63"/>
      <c r="B150" s="64" t="s">
        <v>1419</v>
      </c>
      <c r="C150" s="65" t="s">
        <v>1420</v>
      </c>
      <c r="D150" s="65" t="s">
        <v>98</v>
      </c>
      <c r="E150" s="66">
        <v>0.16</v>
      </c>
      <c r="F150" s="66">
        <v>0.48</v>
      </c>
      <c r="G150" s="1">
        <v>187</v>
      </c>
      <c r="H150" s="1">
        <v>187</v>
      </c>
      <c r="I150" s="1">
        <v>89.76</v>
      </c>
      <c r="J150" s="1">
        <v>89.76</v>
      </c>
      <c r="K150" s="1"/>
      <c r="L150" s="1"/>
      <c r="M150" s="1"/>
      <c r="N150" s="1"/>
      <c r="O150" s="1"/>
      <c r="P150" s="1"/>
      <c r="R150" s="1">
        <v>210</v>
      </c>
      <c r="S150" s="1">
        <v>100.8</v>
      </c>
      <c r="T150" s="15">
        <f t="shared" si="165"/>
        <v>1.1229946524064172</v>
      </c>
      <c r="U150" s="15">
        <f t="shared" si="166"/>
        <v>1.0973426408675839</v>
      </c>
      <c r="V150" s="16">
        <f t="shared" si="167"/>
        <v>205.20307384223818</v>
      </c>
      <c r="W150" s="16">
        <f t="shared" si="168"/>
        <v>18.203073842238183</v>
      </c>
      <c r="X150" s="16">
        <f t="shared" si="169"/>
        <v>8.7374754442743274</v>
      </c>
      <c r="Y150" s="15">
        <f t="shared" si="170"/>
        <v>4.5848355451969969E-2</v>
      </c>
      <c r="Z150" s="15">
        <f t="shared" si="171"/>
        <v>1.1992624151289988E-2</v>
      </c>
      <c r="AA150" s="15">
        <f t="shared" si="172"/>
        <v>1.9115055013239957E-2</v>
      </c>
      <c r="AB150" s="15">
        <f t="shared" si="173"/>
        <v>2.5652011538833303E-2</v>
      </c>
    </row>
    <row r="151" spans="1:28" ht="15" thickBot="1" x14ac:dyDescent="0.25">
      <c r="A151" s="2">
        <v>29</v>
      </c>
      <c r="B151" s="3" t="s">
        <v>1425</v>
      </c>
      <c r="C151" s="4" t="s">
        <v>1426</v>
      </c>
      <c r="D151" s="4" t="s">
        <v>41</v>
      </c>
      <c r="E151" s="5">
        <v>0</v>
      </c>
      <c r="F151" s="5">
        <v>3</v>
      </c>
      <c r="G151" s="6">
        <v>382</v>
      </c>
      <c r="H151" s="6">
        <v>464</v>
      </c>
      <c r="I151" s="6">
        <v>1392</v>
      </c>
      <c r="J151" s="6">
        <v>1392</v>
      </c>
      <c r="K151" s="6">
        <v>0</v>
      </c>
      <c r="L151" s="6">
        <v>0</v>
      </c>
      <c r="M151" s="6">
        <v>0</v>
      </c>
      <c r="N151" s="6">
        <v>0</v>
      </c>
      <c r="O151" s="6">
        <v>0</v>
      </c>
      <c r="P151" s="6">
        <v>0</v>
      </c>
      <c r="R151" s="6">
        <v>880</v>
      </c>
      <c r="S151" s="6">
        <v>2640</v>
      </c>
      <c r="T151" s="15">
        <f t="shared" si="165"/>
        <v>1.896551724137931</v>
      </c>
      <c r="U151" s="15">
        <f t="shared" si="166"/>
        <v>1.8708997125990978</v>
      </c>
      <c r="V151" s="16">
        <f t="shared" si="167"/>
        <v>714.68369021285537</v>
      </c>
      <c r="W151" s="16">
        <f t="shared" si="168"/>
        <v>332.68369021285537</v>
      </c>
      <c r="X151" s="16">
        <f t="shared" si="169"/>
        <v>998.0510706385661</v>
      </c>
      <c r="Y151" s="15">
        <f t="shared" si="170"/>
        <v>4.5848355451969969E-2</v>
      </c>
      <c r="Z151" s="15">
        <f t="shared" si="171"/>
        <v>1.1992624151289988E-2</v>
      </c>
      <c r="AA151" s="15">
        <f t="shared" si="172"/>
        <v>1.9115055013239957E-2</v>
      </c>
      <c r="AB151" s="15">
        <f t="shared" si="173"/>
        <v>2.5652011538833303E-2</v>
      </c>
    </row>
    <row r="152" spans="1:28" ht="15" thickBot="1" x14ac:dyDescent="0.25">
      <c r="A152" s="8">
        <v>30</v>
      </c>
      <c r="B152" s="9" t="s">
        <v>1427</v>
      </c>
      <c r="C152" s="10" t="s">
        <v>1428</v>
      </c>
      <c r="D152" s="10" t="s">
        <v>41</v>
      </c>
      <c r="E152" s="11">
        <v>0</v>
      </c>
      <c r="F152" s="11">
        <v>2</v>
      </c>
      <c r="G152" s="12">
        <v>241.52</v>
      </c>
      <c r="H152" s="12">
        <v>801.31</v>
      </c>
      <c r="I152" s="12">
        <v>1602.62</v>
      </c>
      <c r="J152" s="12">
        <v>224.56800000000001</v>
      </c>
      <c r="K152" s="12">
        <v>496.40100000000001</v>
      </c>
      <c r="L152" s="12">
        <v>0</v>
      </c>
      <c r="M152" s="12">
        <v>0</v>
      </c>
      <c r="N152" s="12">
        <v>167.78353799999999</v>
      </c>
      <c r="O152" s="12">
        <v>544.63132115999997</v>
      </c>
      <c r="P152" s="13">
        <v>169.2342202824</v>
      </c>
      <c r="R152" s="12">
        <v>907.03</v>
      </c>
      <c r="S152" s="12">
        <v>240.40799999999999</v>
      </c>
    </row>
    <row r="153" spans="1:28" x14ac:dyDescent="0.2">
      <c r="A153" s="63"/>
      <c r="B153" s="64" t="s">
        <v>1417</v>
      </c>
      <c r="C153" s="65" t="s">
        <v>1418</v>
      </c>
      <c r="D153" s="65" t="s">
        <v>98</v>
      </c>
      <c r="E153" s="66">
        <v>0.75600000000000001</v>
      </c>
      <c r="F153" s="66">
        <v>1.512</v>
      </c>
      <c r="G153" s="1">
        <v>104</v>
      </c>
      <c r="H153" s="1">
        <v>104</v>
      </c>
      <c r="I153" s="1">
        <v>157.24799999999999</v>
      </c>
      <c r="J153" s="1">
        <v>157.24799999999999</v>
      </c>
      <c r="K153" s="1"/>
      <c r="L153" s="1"/>
      <c r="M153" s="1"/>
      <c r="N153" s="1"/>
      <c r="O153" s="1"/>
      <c r="P153" s="1"/>
      <c r="R153" s="1">
        <v>109</v>
      </c>
      <c r="S153" s="1">
        <v>164.80799999999999</v>
      </c>
      <c r="T153" s="15">
        <f t="shared" ref="T153:T155" si="174">R153/H153</f>
        <v>1.0480769230769231</v>
      </c>
      <c r="U153" s="15">
        <f t="shared" ref="U153:U155" si="175">T153-AB153</f>
        <v>1.0224249115380899</v>
      </c>
      <c r="V153" s="16">
        <f t="shared" ref="V153:V155" si="176">G153*U153</f>
        <v>106.33219079996135</v>
      </c>
      <c r="W153" s="16">
        <f t="shared" ref="W153:W155" si="177">V153-G153</f>
        <v>2.3321907999613529</v>
      </c>
      <c r="X153" s="16">
        <f t="shared" ref="X153:X155" si="178">F153*W153</f>
        <v>3.5262724895415656</v>
      </c>
      <c r="Y153" s="15">
        <f t="shared" ref="Y153:Y155" si="179">104.584835545197%-100%</f>
        <v>4.5848355451969969E-2</v>
      </c>
      <c r="Z153" s="15">
        <f t="shared" ref="Z153:Z155" si="180">101.199262415129%-100%</f>
        <v>1.1992624151289988E-2</v>
      </c>
      <c r="AA153" s="15">
        <f t="shared" ref="AA153:AA155" si="181">101.911505501324%-100%</f>
        <v>1.9115055013239957E-2</v>
      </c>
      <c r="AB153" s="15">
        <f t="shared" ref="AB153:AB155" si="182">AVERAGE(Y153:AA153)</f>
        <v>2.5652011538833303E-2</v>
      </c>
    </row>
    <row r="154" spans="1:28" x14ac:dyDescent="0.2">
      <c r="A154" s="63"/>
      <c r="B154" s="64" t="s">
        <v>1419</v>
      </c>
      <c r="C154" s="65" t="s">
        <v>1420</v>
      </c>
      <c r="D154" s="65" t="s">
        <v>98</v>
      </c>
      <c r="E154" s="66">
        <v>0.18</v>
      </c>
      <c r="F154" s="66">
        <v>0.36</v>
      </c>
      <c r="G154" s="1">
        <v>187</v>
      </c>
      <c r="H154" s="1">
        <v>187</v>
      </c>
      <c r="I154" s="1">
        <v>67.319999999999993</v>
      </c>
      <c r="J154" s="1">
        <v>67.319999999999993</v>
      </c>
      <c r="K154" s="1"/>
      <c r="L154" s="1"/>
      <c r="M154" s="1"/>
      <c r="N154" s="1"/>
      <c r="O154" s="1"/>
      <c r="P154" s="1"/>
      <c r="R154" s="1">
        <v>210</v>
      </c>
      <c r="S154" s="1">
        <v>75.599999999999994</v>
      </c>
      <c r="T154" s="15">
        <f t="shared" si="174"/>
        <v>1.1229946524064172</v>
      </c>
      <c r="U154" s="15">
        <f t="shared" si="175"/>
        <v>1.0973426408675839</v>
      </c>
      <c r="V154" s="16">
        <f t="shared" si="176"/>
        <v>205.20307384223818</v>
      </c>
      <c r="W154" s="16">
        <f t="shared" si="177"/>
        <v>18.203073842238183</v>
      </c>
      <c r="X154" s="16">
        <f t="shared" si="178"/>
        <v>6.5531065832057456</v>
      </c>
      <c r="Y154" s="15">
        <f t="shared" si="179"/>
        <v>4.5848355451969969E-2</v>
      </c>
      <c r="Z154" s="15">
        <f t="shared" si="180"/>
        <v>1.1992624151289988E-2</v>
      </c>
      <c r="AA154" s="15">
        <f t="shared" si="181"/>
        <v>1.9115055013239957E-2</v>
      </c>
      <c r="AB154" s="15">
        <f t="shared" si="182"/>
        <v>2.5652011538833303E-2</v>
      </c>
    </row>
    <row r="155" spans="1:28" ht="15" thickBot="1" x14ac:dyDescent="0.25">
      <c r="A155" s="2">
        <v>31</v>
      </c>
      <c r="B155" s="3" t="s">
        <v>1429</v>
      </c>
      <c r="C155" s="4" t="s">
        <v>1430</v>
      </c>
      <c r="D155" s="4" t="s">
        <v>41</v>
      </c>
      <c r="E155" s="5">
        <v>0</v>
      </c>
      <c r="F155" s="5">
        <v>2</v>
      </c>
      <c r="G155" s="6">
        <v>600.28</v>
      </c>
      <c r="H155" s="6">
        <v>776</v>
      </c>
      <c r="I155" s="6">
        <v>1552</v>
      </c>
      <c r="J155" s="6">
        <v>1552</v>
      </c>
      <c r="K155" s="6">
        <v>0</v>
      </c>
      <c r="L155" s="6">
        <v>0</v>
      </c>
      <c r="M155" s="6">
        <v>0</v>
      </c>
      <c r="N155" s="6">
        <v>0</v>
      </c>
      <c r="O155" s="6">
        <v>0</v>
      </c>
      <c r="P155" s="6">
        <v>0</v>
      </c>
      <c r="R155" s="6">
        <v>1740</v>
      </c>
      <c r="S155" s="6">
        <v>3480</v>
      </c>
      <c r="T155" s="15">
        <f t="shared" si="174"/>
        <v>2.2422680412371134</v>
      </c>
      <c r="U155" s="15">
        <f t="shared" si="175"/>
        <v>2.21661602969828</v>
      </c>
      <c r="V155" s="16">
        <f t="shared" si="176"/>
        <v>1330.5902703072834</v>
      </c>
      <c r="W155" s="16">
        <f t="shared" si="177"/>
        <v>730.31027030728342</v>
      </c>
      <c r="X155" s="16">
        <f t="shared" si="178"/>
        <v>1460.6205406145668</v>
      </c>
      <c r="Y155" s="15">
        <f t="shared" si="179"/>
        <v>4.5848355451969969E-2</v>
      </c>
      <c r="Z155" s="15">
        <f t="shared" si="180"/>
        <v>1.1992624151289988E-2</v>
      </c>
      <c r="AA155" s="15">
        <f t="shared" si="181"/>
        <v>1.9115055013239957E-2</v>
      </c>
      <c r="AB155" s="15">
        <f t="shared" si="182"/>
        <v>2.5652011538833303E-2</v>
      </c>
    </row>
    <row r="156" spans="1:28" ht="15" thickBot="1" x14ac:dyDescent="0.25">
      <c r="A156" s="8">
        <v>32</v>
      </c>
      <c r="B156" s="9" t="s">
        <v>1431</v>
      </c>
      <c r="C156" s="10" t="s">
        <v>1432</v>
      </c>
      <c r="D156" s="10" t="s">
        <v>41</v>
      </c>
      <c r="E156" s="11">
        <v>0</v>
      </c>
      <c r="F156" s="11">
        <v>2</v>
      </c>
      <c r="G156" s="12">
        <v>710.38</v>
      </c>
      <c r="H156" s="12">
        <v>751.54</v>
      </c>
      <c r="I156" s="12">
        <v>1503.08</v>
      </c>
      <c r="J156" s="12">
        <v>1362.95</v>
      </c>
      <c r="K156" s="12">
        <v>50.477400000000003</v>
      </c>
      <c r="L156" s="12">
        <v>0</v>
      </c>
      <c r="M156" s="12">
        <v>0</v>
      </c>
      <c r="N156" s="12">
        <v>17.0613612</v>
      </c>
      <c r="O156" s="12">
        <v>55.381784183999997</v>
      </c>
      <c r="P156" s="13">
        <v>17.208876353760001</v>
      </c>
      <c r="R156" s="12">
        <v>938.51</v>
      </c>
      <c r="S156" s="12">
        <v>1717.85</v>
      </c>
    </row>
    <row r="157" spans="1:28" x14ac:dyDescent="0.2">
      <c r="A157" s="63"/>
      <c r="B157" s="64" t="s">
        <v>1281</v>
      </c>
      <c r="C157" s="65" t="s">
        <v>1282</v>
      </c>
      <c r="D157" s="65" t="s">
        <v>98</v>
      </c>
      <c r="E157" s="66">
        <v>2.5000000000000001E-2</v>
      </c>
      <c r="F157" s="66">
        <v>0.05</v>
      </c>
      <c r="G157" s="1">
        <v>179</v>
      </c>
      <c r="H157" s="1">
        <v>179</v>
      </c>
      <c r="I157" s="1">
        <v>8.9499999999999993</v>
      </c>
      <c r="J157" s="1">
        <v>8.9499999999999993</v>
      </c>
      <c r="K157" s="1"/>
      <c r="L157" s="1"/>
      <c r="M157" s="1"/>
      <c r="N157" s="1"/>
      <c r="O157" s="1"/>
      <c r="P157" s="1"/>
      <c r="R157" s="1">
        <v>277</v>
      </c>
      <c r="S157" s="1">
        <v>13.85</v>
      </c>
      <c r="T157" s="15">
        <f t="shared" ref="T157:T158" si="183">R157/H157</f>
        <v>1.5474860335195531</v>
      </c>
      <c r="U157" s="15">
        <f t="shared" ref="U157:U158" si="184">T157-AB157</f>
        <v>1.5218340219807198</v>
      </c>
      <c r="V157" s="16">
        <f t="shared" ref="V157:V158" si="185">G157*U157</f>
        <v>272.40828993454886</v>
      </c>
      <c r="W157" s="16">
        <f t="shared" ref="W157:W158" si="186">V157-G157</f>
        <v>93.408289934548861</v>
      </c>
      <c r="X157" s="16">
        <f t="shared" ref="X157:X158" si="187">F157*W157</f>
        <v>4.6704144967274432</v>
      </c>
      <c r="Y157" s="15">
        <f t="shared" ref="Y157:Y158" si="188">104.584835545197%-100%</f>
        <v>4.5848355451969969E-2</v>
      </c>
      <c r="Z157" s="15">
        <f t="shared" ref="Z157:Z158" si="189">101.199262415129%-100%</f>
        <v>1.1992624151289988E-2</v>
      </c>
      <c r="AA157" s="15">
        <f t="shared" ref="AA157:AA158" si="190">101.911505501324%-100%</f>
        <v>1.9115055013239957E-2</v>
      </c>
      <c r="AB157" s="15">
        <f t="shared" ref="AB157:AB158" si="191">AVERAGE(Y157:AA157)</f>
        <v>2.5652011538833303E-2</v>
      </c>
    </row>
    <row r="158" spans="1:28" ht="15" thickBot="1" x14ac:dyDescent="0.25">
      <c r="A158" s="63"/>
      <c r="B158" s="64" t="s">
        <v>1433</v>
      </c>
      <c r="C158" s="65" t="s">
        <v>1434</v>
      </c>
      <c r="D158" s="65" t="s">
        <v>41</v>
      </c>
      <c r="E158" s="66">
        <v>1</v>
      </c>
      <c r="F158" s="66">
        <v>2</v>
      </c>
      <c r="G158" s="1">
        <v>677</v>
      </c>
      <c r="H158" s="1">
        <v>677</v>
      </c>
      <c r="I158" s="1">
        <v>1354</v>
      </c>
      <c r="J158" s="1">
        <v>1354</v>
      </c>
      <c r="K158" s="1"/>
      <c r="L158" s="1"/>
      <c r="M158" s="1"/>
      <c r="N158" s="1"/>
      <c r="O158" s="1"/>
      <c r="P158" s="1"/>
      <c r="R158" s="1">
        <v>852</v>
      </c>
      <c r="S158" s="1">
        <v>1704</v>
      </c>
      <c r="T158" s="15">
        <f t="shared" si="183"/>
        <v>1.2584933530280651</v>
      </c>
      <c r="U158" s="15">
        <f t="shared" si="184"/>
        <v>1.2328413414892319</v>
      </c>
      <c r="V158" s="16">
        <f t="shared" si="185"/>
        <v>834.63358818820996</v>
      </c>
      <c r="W158" s="16">
        <f t="shared" si="186"/>
        <v>157.63358818820996</v>
      </c>
      <c r="X158" s="16">
        <f t="shared" si="187"/>
        <v>315.26717637641991</v>
      </c>
      <c r="Y158" s="15">
        <f t="shared" si="188"/>
        <v>4.5848355451969969E-2</v>
      </c>
      <c r="Z158" s="15">
        <f t="shared" si="189"/>
        <v>1.1992624151289988E-2</v>
      </c>
      <c r="AA158" s="15">
        <f t="shared" si="190"/>
        <v>1.9115055013239957E-2</v>
      </c>
      <c r="AB158" s="15">
        <f t="shared" si="191"/>
        <v>2.5652011538833303E-2</v>
      </c>
    </row>
    <row r="159" spans="1:28" ht="15" thickBot="1" x14ac:dyDescent="0.25">
      <c r="A159" s="8">
        <v>33</v>
      </c>
      <c r="B159" s="9" t="s">
        <v>1435</v>
      </c>
      <c r="C159" s="10" t="s">
        <v>1436</v>
      </c>
      <c r="D159" s="10" t="s">
        <v>95</v>
      </c>
      <c r="E159" s="11">
        <v>0</v>
      </c>
      <c r="F159" s="11">
        <v>131</v>
      </c>
      <c r="G159" s="12">
        <v>32.200000000000003</v>
      </c>
      <c r="H159" s="12">
        <v>23.1</v>
      </c>
      <c r="I159" s="12">
        <v>3026.1</v>
      </c>
      <c r="J159" s="12">
        <v>84.551329999999993</v>
      </c>
      <c r="K159" s="12">
        <v>1059.528</v>
      </c>
      <c r="L159" s="12">
        <v>0</v>
      </c>
      <c r="M159" s="12">
        <v>0</v>
      </c>
      <c r="N159" s="12">
        <v>358.12046400000003</v>
      </c>
      <c r="O159" s="12">
        <v>1162.4717404800001</v>
      </c>
      <c r="P159" s="13">
        <v>361.21682862720002</v>
      </c>
      <c r="R159" s="12">
        <v>26.38</v>
      </c>
      <c r="S159" s="12">
        <v>97.591070000000002</v>
      </c>
    </row>
    <row r="160" spans="1:28" x14ac:dyDescent="0.2">
      <c r="A160" s="63"/>
      <c r="B160" s="64" t="s">
        <v>187</v>
      </c>
      <c r="C160" s="65" t="s">
        <v>188</v>
      </c>
      <c r="D160" s="65" t="s">
        <v>92</v>
      </c>
      <c r="E160" s="66">
        <v>7.9000000000000008E-3</v>
      </c>
      <c r="F160" s="66">
        <v>1.0348999999999999</v>
      </c>
      <c r="G160" s="1">
        <v>45.7</v>
      </c>
      <c r="H160" s="1">
        <v>45.7</v>
      </c>
      <c r="I160" s="1">
        <v>47.294930000000001</v>
      </c>
      <c r="J160" s="1">
        <v>47.294930000000001</v>
      </c>
      <c r="K160" s="1"/>
      <c r="L160" s="1"/>
      <c r="M160" s="1"/>
      <c r="N160" s="1"/>
      <c r="O160" s="1"/>
      <c r="P160" s="1"/>
      <c r="R160" s="1">
        <v>52.8</v>
      </c>
      <c r="S160" s="1">
        <v>54.642719999999997</v>
      </c>
      <c r="T160" s="15">
        <f t="shared" ref="T160:T161" si="192">R160/H160</f>
        <v>1.1553610503282274</v>
      </c>
      <c r="U160" s="15">
        <f t="shared" ref="U160:U161" si="193">T160-AB160</f>
        <v>1.1297090387893942</v>
      </c>
      <c r="V160" s="16">
        <f t="shared" ref="V160:V161" si="194">G160*U160</f>
        <v>51.627703072675317</v>
      </c>
      <c r="W160" s="16">
        <f t="shared" ref="W160:W161" si="195">V160-G160</f>
        <v>5.9277030726753139</v>
      </c>
      <c r="X160" s="16">
        <f t="shared" ref="X160:X161" si="196">F160*W160</f>
        <v>6.1345799099116816</v>
      </c>
      <c r="Y160" s="15">
        <f t="shared" ref="Y160:Y161" si="197">104.584835545197%-100%</f>
        <v>4.5848355451969969E-2</v>
      </c>
      <c r="Z160" s="15">
        <f t="shared" ref="Z160:Z161" si="198">101.199262415129%-100%</f>
        <v>1.1992624151289988E-2</v>
      </c>
      <c r="AA160" s="15">
        <f t="shared" ref="AA160:AA161" si="199">101.911505501324%-100%</f>
        <v>1.9115055013239957E-2</v>
      </c>
      <c r="AB160" s="15">
        <f t="shared" ref="AB160:AB161" si="200">AVERAGE(Y160:AA160)</f>
        <v>2.5652011538833303E-2</v>
      </c>
    </row>
    <row r="161" spans="1:28" ht="15" thickBot="1" x14ac:dyDescent="0.25">
      <c r="A161" s="63"/>
      <c r="B161" s="64" t="s">
        <v>1437</v>
      </c>
      <c r="C161" s="65" t="s">
        <v>1438</v>
      </c>
      <c r="D161" s="65" t="s">
        <v>92</v>
      </c>
      <c r="E161" s="66">
        <v>7.9000000000000008E-3</v>
      </c>
      <c r="F161" s="66">
        <v>1.0348999999999999</v>
      </c>
      <c r="G161" s="1">
        <v>36</v>
      </c>
      <c r="H161" s="1">
        <v>36</v>
      </c>
      <c r="I161" s="1">
        <v>37.256399999999999</v>
      </c>
      <c r="J161" s="1">
        <v>37.256399999999999</v>
      </c>
      <c r="K161" s="1"/>
      <c r="L161" s="1"/>
      <c r="M161" s="1"/>
      <c r="N161" s="1"/>
      <c r="O161" s="1"/>
      <c r="P161" s="1"/>
      <c r="R161" s="1">
        <v>41.5</v>
      </c>
      <c r="S161" s="1">
        <v>42.948349999999998</v>
      </c>
      <c r="T161" s="15">
        <f t="shared" si="192"/>
        <v>1.1527777777777777</v>
      </c>
      <c r="U161" s="15">
        <f t="shared" si="193"/>
        <v>1.1271257662389444</v>
      </c>
      <c r="V161" s="16">
        <f t="shared" si="194"/>
        <v>40.576527584601997</v>
      </c>
      <c r="W161" s="16">
        <f t="shared" si="195"/>
        <v>4.5765275846019975</v>
      </c>
      <c r="X161" s="16">
        <f t="shared" si="196"/>
        <v>4.7362483973046068</v>
      </c>
      <c r="Y161" s="15">
        <f t="shared" si="197"/>
        <v>4.5848355451969969E-2</v>
      </c>
      <c r="Z161" s="15">
        <f t="shared" si="198"/>
        <v>1.1992624151289988E-2</v>
      </c>
      <c r="AA161" s="15">
        <f t="shared" si="199"/>
        <v>1.9115055013239957E-2</v>
      </c>
      <c r="AB161" s="15">
        <f t="shared" si="200"/>
        <v>2.5652011538833303E-2</v>
      </c>
    </row>
    <row r="162" spans="1:28" ht="15" thickBot="1" x14ac:dyDescent="0.25">
      <c r="A162" s="8">
        <v>34</v>
      </c>
      <c r="B162" s="9" t="s">
        <v>1439</v>
      </c>
      <c r="C162" s="10" t="s">
        <v>1440</v>
      </c>
      <c r="D162" s="10" t="s">
        <v>95</v>
      </c>
      <c r="E162" s="11">
        <v>0</v>
      </c>
      <c r="F162" s="11">
        <v>84</v>
      </c>
      <c r="G162" s="12">
        <v>40.25</v>
      </c>
      <c r="H162" s="12">
        <v>30.17</v>
      </c>
      <c r="I162" s="12">
        <v>2534.2800000000002</v>
      </c>
      <c r="J162" s="12">
        <v>215.629176</v>
      </c>
      <c r="K162" s="12">
        <v>835.08600000000001</v>
      </c>
      <c r="L162" s="12">
        <v>0</v>
      </c>
      <c r="M162" s="12">
        <v>0</v>
      </c>
      <c r="N162" s="12">
        <v>282.25906800000001</v>
      </c>
      <c r="O162" s="12">
        <v>916.22295575999999</v>
      </c>
      <c r="P162" s="13">
        <v>284.69952332640003</v>
      </c>
      <c r="R162" s="12">
        <v>34.479999999999997</v>
      </c>
      <c r="S162" s="12">
        <v>248.88410400000001</v>
      </c>
    </row>
    <row r="163" spans="1:28" x14ac:dyDescent="0.2">
      <c r="A163" s="63"/>
      <c r="B163" s="64" t="s">
        <v>187</v>
      </c>
      <c r="C163" s="65" t="s">
        <v>188</v>
      </c>
      <c r="D163" s="65" t="s">
        <v>92</v>
      </c>
      <c r="E163" s="66">
        <v>3.1419999999999997E-2</v>
      </c>
      <c r="F163" s="66">
        <v>2.6392799999999998</v>
      </c>
      <c r="G163" s="1">
        <v>45.7</v>
      </c>
      <c r="H163" s="1">
        <v>45.7</v>
      </c>
      <c r="I163" s="1">
        <v>120.61509599999999</v>
      </c>
      <c r="J163" s="1">
        <v>120.61509599999999</v>
      </c>
      <c r="K163" s="1"/>
      <c r="L163" s="1"/>
      <c r="M163" s="1"/>
      <c r="N163" s="1"/>
      <c r="O163" s="1"/>
      <c r="P163" s="1"/>
      <c r="R163" s="1">
        <v>52.8</v>
      </c>
      <c r="S163" s="1">
        <v>139.353984</v>
      </c>
      <c r="T163" s="15">
        <f t="shared" ref="T163:T164" si="201">R163/H163</f>
        <v>1.1553610503282274</v>
      </c>
      <c r="U163" s="15">
        <f t="shared" ref="U163:U164" si="202">T163-AB163</f>
        <v>1.1297090387893942</v>
      </c>
      <c r="V163" s="16">
        <f t="shared" ref="V163:V164" si="203">G163*U163</f>
        <v>51.627703072675317</v>
      </c>
      <c r="W163" s="16">
        <f t="shared" ref="W163:W164" si="204">V163-G163</f>
        <v>5.9277030726753139</v>
      </c>
      <c r="X163" s="16">
        <f t="shared" ref="X163:X164" si="205">F163*W163</f>
        <v>15.644868165650502</v>
      </c>
      <c r="Y163" s="15">
        <f t="shared" ref="Y163:Y164" si="206">104.584835545197%-100%</f>
        <v>4.5848355451969969E-2</v>
      </c>
      <c r="Z163" s="15">
        <f t="shared" ref="Z163:Z164" si="207">101.199262415129%-100%</f>
        <v>1.1992624151289988E-2</v>
      </c>
      <c r="AA163" s="15">
        <f t="shared" ref="AA163:AA164" si="208">101.911505501324%-100%</f>
        <v>1.9115055013239957E-2</v>
      </c>
      <c r="AB163" s="15">
        <f t="shared" ref="AB163:AB164" si="209">AVERAGE(Y163:AA163)</f>
        <v>2.5652011538833303E-2</v>
      </c>
    </row>
    <row r="164" spans="1:28" ht="15" thickBot="1" x14ac:dyDescent="0.25">
      <c r="A164" s="63"/>
      <c r="B164" s="64" t="s">
        <v>1437</v>
      </c>
      <c r="C164" s="65" t="s">
        <v>1438</v>
      </c>
      <c r="D164" s="65" t="s">
        <v>92</v>
      </c>
      <c r="E164" s="66">
        <v>3.1419999999999997E-2</v>
      </c>
      <c r="F164" s="66">
        <v>2.6392799999999998</v>
      </c>
      <c r="G164" s="1">
        <v>36</v>
      </c>
      <c r="H164" s="1">
        <v>36</v>
      </c>
      <c r="I164" s="1">
        <v>95.014080000000007</v>
      </c>
      <c r="J164" s="1">
        <v>95.014080000000007</v>
      </c>
      <c r="K164" s="1"/>
      <c r="L164" s="1"/>
      <c r="M164" s="1"/>
      <c r="N164" s="1"/>
      <c r="O164" s="1"/>
      <c r="P164" s="1"/>
      <c r="R164" s="1">
        <v>41.5</v>
      </c>
      <c r="S164" s="1">
        <v>109.53012</v>
      </c>
      <c r="T164" s="15">
        <f t="shared" si="201"/>
        <v>1.1527777777777777</v>
      </c>
      <c r="U164" s="15">
        <f t="shared" si="202"/>
        <v>1.1271257662389444</v>
      </c>
      <c r="V164" s="16">
        <f t="shared" si="203"/>
        <v>40.576527584601997</v>
      </c>
      <c r="W164" s="16">
        <f t="shared" si="204"/>
        <v>4.5765275846019975</v>
      </c>
      <c r="X164" s="16">
        <f t="shared" si="205"/>
        <v>12.078737723488359</v>
      </c>
      <c r="Y164" s="15">
        <f t="shared" si="206"/>
        <v>4.5848355451969969E-2</v>
      </c>
      <c r="Z164" s="15">
        <f t="shared" si="207"/>
        <v>1.1992624151289988E-2</v>
      </c>
      <c r="AA164" s="15">
        <f t="shared" si="208"/>
        <v>1.9115055013239957E-2</v>
      </c>
      <c r="AB164" s="15">
        <f t="shared" si="209"/>
        <v>2.5652011538833303E-2</v>
      </c>
    </row>
    <row r="165" spans="1:28" x14ac:dyDescent="0.2">
      <c r="A165" s="67">
        <v>35</v>
      </c>
      <c r="B165" s="68" t="s">
        <v>1441</v>
      </c>
      <c r="C165" s="69" t="s">
        <v>1442</v>
      </c>
      <c r="D165" s="69" t="s">
        <v>139</v>
      </c>
      <c r="E165" s="70">
        <v>0</v>
      </c>
      <c r="F165" s="70">
        <v>0.45900000000000002</v>
      </c>
      <c r="G165" s="71">
        <v>966.07</v>
      </c>
      <c r="H165" s="71">
        <v>688.1</v>
      </c>
      <c r="I165" s="71">
        <v>315.83999999999997</v>
      </c>
      <c r="J165" s="71">
        <v>0</v>
      </c>
      <c r="K165" s="71">
        <v>94.775467500000005</v>
      </c>
      <c r="L165" s="71">
        <v>25.415839800000001</v>
      </c>
      <c r="M165" s="71">
        <v>0</v>
      </c>
      <c r="N165" s="71">
        <v>32.034108015000001</v>
      </c>
      <c r="O165" s="71">
        <v>124.8248405583</v>
      </c>
      <c r="P165" s="72">
        <v>38.787035822261998</v>
      </c>
      <c r="R165" s="71">
        <v>796.85</v>
      </c>
      <c r="S165" s="71">
        <v>0</v>
      </c>
    </row>
    <row r="166" spans="1:28" ht="20.5" thickBot="1" x14ac:dyDescent="0.25">
      <c r="A166" s="73">
        <v>36</v>
      </c>
      <c r="B166" s="74" t="s">
        <v>1443</v>
      </c>
      <c r="C166" s="75" t="s">
        <v>1444</v>
      </c>
      <c r="D166" s="75" t="s">
        <v>139</v>
      </c>
      <c r="E166" s="76">
        <v>0</v>
      </c>
      <c r="F166" s="76">
        <v>0.45900000000000002</v>
      </c>
      <c r="G166" s="77">
        <v>241.52</v>
      </c>
      <c r="H166" s="77">
        <v>495.46</v>
      </c>
      <c r="I166" s="77">
        <v>227.42</v>
      </c>
      <c r="J166" s="77">
        <v>0</v>
      </c>
      <c r="K166" s="77">
        <v>81.920024999999995</v>
      </c>
      <c r="L166" s="77">
        <v>0</v>
      </c>
      <c r="M166" s="77">
        <v>0</v>
      </c>
      <c r="N166" s="77">
        <v>27.688968450000001</v>
      </c>
      <c r="O166" s="77">
        <v>89.879374628999997</v>
      </c>
      <c r="P166" s="78">
        <v>27.928371531060002</v>
      </c>
      <c r="R166" s="77">
        <v>553.37</v>
      </c>
      <c r="S166" s="77">
        <v>0</v>
      </c>
    </row>
    <row r="167" spans="1:28" ht="15" thickBot="1" x14ac:dyDescent="0.35">
      <c r="A167" s="58"/>
      <c r="B167" s="59" t="s">
        <v>1445</v>
      </c>
      <c r="C167" s="60" t="s">
        <v>1446</v>
      </c>
      <c r="D167" s="60"/>
      <c r="E167" s="61"/>
      <c r="F167" s="61"/>
      <c r="G167" s="62"/>
      <c r="H167" s="62"/>
      <c r="I167" s="62">
        <v>428107.77</v>
      </c>
      <c r="J167" s="62">
        <v>142045.339889</v>
      </c>
      <c r="K167" s="62">
        <v>95921.264978899999</v>
      </c>
      <c r="L167" s="62">
        <v>53.505208799999998</v>
      </c>
      <c r="M167" s="62">
        <v>0</v>
      </c>
      <c r="N167" s="62">
        <v>32421.3875628682</v>
      </c>
      <c r="O167" s="62">
        <v>105284.84935546599</v>
      </c>
      <c r="P167" s="62">
        <v>32715.340994844799</v>
      </c>
      <c r="R167" s="62"/>
      <c r="S167" s="62">
        <v>183339.81346100001</v>
      </c>
    </row>
    <row r="168" spans="1:28" ht="20.5" thickBot="1" x14ac:dyDescent="0.25">
      <c r="A168" s="8">
        <v>37</v>
      </c>
      <c r="B168" s="9" t="s">
        <v>1447</v>
      </c>
      <c r="C168" s="10" t="s">
        <v>1448</v>
      </c>
      <c r="D168" s="10" t="s">
        <v>95</v>
      </c>
      <c r="E168" s="11">
        <v>0</v>
      </c>
      <c r="F168" s="11">
        <v>5</v>
      </c>
      <c r="G168" s="12">
        <v>509.47</v>
      </c>
      <c r="H168" s="12">
        <v>533.61</v>
      </c>
      <c r="I168" s="12">
        <v>2668.05</v>
      </c>
      <c r="J168" s="12">
        <v>1268.8680750000001</v>
      </c>
      <c r="K168" s="12">
        <v>504.02199999999999</v>
      </c>
      <c r="L168" s="12">
        <v>0</v>
      </c>
      <c r="M168" s="12">
        <v>0</v>
      </c>
      <c r="N168" s="12">
        <v>170.35943599999999</v>
      </c>
      <c r="O168" s="12">
        <v>552.99277752</v>
      </c>
      <c r="P168" s="13">
        <v>171.83238989279999</v>
      </c>
      <c r="R168" s="12">
        <v>680.47</v>
      </c>
      <c r="S168" s="12">
        <v>1805.178275</v>
      </c>
    </row>
    <row r="169" spans="1:28" x14ac:dyDescent="0.2">
      <c r="A169" s="63"/>
      <c r="B169" s="64" t="s">
        <v>187</v>
      </c>
      <c r="C169" s="65" t="s">
        <v>188</v>
      </c>
      <c r="D169" s="65" t="s">
        <v>92</v>
      </c>
      <c r="E169" s="66">
        <v>1.65E-3</v>
      </c>
      <c r="F169" s="66">
        <v>8.2500000000000004E-3</v>
      </c>
      <c r="G169" s="1">
        <v>45.7</v>
      </c>
      <c r="H169" s="1">
        <v>45.7</v>
      </c>
      <c r="I169" s="1">
        <v>0.377025</v>
      </c>
      <c r="J169" s="1">
        <v>0.377025</v>
      </c>
      <c r="K169" s="1"/>
      <c r="L169" s="1"/>
      <c r="M169" s="1"/>
      <c r="N169" s="1"/>
      <c r="O169" s="1"/>
      <c r="P169" s="1"/>
      <c r="R169" s="1">
        <v>52.8</v>
      </c>
      <c r="S169" s="1">
        <v>0.43559999999999999</v>
      </c>
      <c r="T169" s="15">
        <f t="shared" ref="T169:T185" si="210">R169/H169</f>
        <v>1.1553610503282274</v>
      </c>
      <c r="U169" s="15">
        <f t="shared" ref="U169:U185" si="211">T169-AB169</f>
        <v>1.1297090387893942</v>
      </c>
      <c r="V169" s="16">
        <f t="shared" ref="V169:V185" si="212">G169*U169</f>
        <v>51.627703072675317</v>
      </c>
      <c r="W169" s="16">
        <f t="shared" ref="W169:W185" si="213">V169-G169</f>
        <v>5.9277030726753139</v>
      </c>
      <c r="X169" s="16">
        <f t="shared" ref="X169:X185" si="214">F169*W169</f>
        <v>4.8903550349571341E-2</v>
      </c>
      <c r="Y169" s="15">
        <f t="shared" ref="Y169:Y185" si="215">104.584835545197%-100%</f>
        <v>4.5848355451969969E-2</v>
      </c>
      <c r="Z169" s="15">
        <f t="shared" ref="Z169:Z185" si="216">101.199262415129%-100%</f>
        <v>1.1992624151289988E-2</v>
      </c>
      <c r="AA169" s="15">
        <f t="shared" ref="AA169:AA185" si="217">101.911505501324%-100%</f>
        <v>1.9115055013239957E-2</v>
      </c>
      <c r="AB169" s="15">
        <f t="shared" ref="AB169:AB185" si="218">AVERAGE(Y169:AA169)</f>
        <v>2.5652011538833303E-2</v>
      </c>
    </row>
    <row r="170" spans="1:28" x14ac:dyDescent="0.2">
      <c r="A170" s="63"/>
      <c r="B170" s="64" t="s">
        <v>1437</v>
      </c>
      <c r="C170" s="65" t="s">
        <v>1438</v>
      </c>
      <c r="D170" s="65" t="s">
        <v>92</v>
      </c>
      <c r="E170" s="66">
        <v>9.7000000000000005E-4</v>
      </c>
      <c r="F170" s="66">
        <v>4.8500000000000001E-3</v>
      </c>
      <c r="G170" s="1">
        <v>36</v>
      </c>
      <c r="H170" s="1">
        <v>36</v>
      </c>
      <c r="I170" s="1">
        <v>0.17460000000000001</v>
      </c>
      <c r="J170" s="1">
        <v>0.17460000000000001</v>
      </c>
      <c r="K170" s="1"/>
      <c r="L170" s="1"/>
      <c r="M170" s="1"/>
      <c r="N170" s="1"/>
      <c r="O170" s="1"/>
      <c r="P170" s="1"/>
      <c r="R170" s="1">
        <v>41.5</v>
      </c>
      <c r="S170" s="1">
        <v>0.20127500000000001</v>
      </c>
      <c r="T170" s="15">
        <f t="shared" si="210"/>
        <v>1.1527777777777777</v>
      </c>
      <c r="U170" s="15">
        <f t="shared" si="211"/>
        <v>1.1271257662389444</v>
      </c>
      <c r="V170" s="16">
        <f t="shared" si="212"/>
        <v>40.576527584601997</v>
      </c>
      <c r="W170" s="16">
        <f t="shared" si="213"/>
        <v>4.5765275846019975</v>
      </c>
      <c r="X170" s="16">
        <f t="shared" si="214"/>
        <v>2.2196158785319688E-2</v>
      </c>
      <c r="Y170" s="15">
        <f t="shared" si="215"/>
        <v>4.5848355451969969E-2</v>
      </c>
      <c r="Z170" s="15">
        <f t="shared" si="216"/>
        <v>1.1992624151289988E-2</v>
      </c>
      <c r="AA170" s="15">
        <f t="shared" si="217"/>
        <v>1.9115055013239957E-2</v>
      </c>
      <c r="AB170" s="15">
        <f t="shared" si="218"/>
        <v>2.5652011538833303E-2</v>
      </c>
    </row>
    <row r="171" spans="1:28" x14ac:dyDescent="0.2">
      <c r="A171" s="63"/>
      <c r="B171" s="64" t="s">
        <v>1449</v>
      </c>
      <c r="C171" s="65" t="s">
        <v>1450</v>
      </c>
      <c r="D171" s="65" t="s">
        <v>98</v>
      </c>
      <c r="E171" s="66">
        <v>3.5999999999999999E-3</v>
      </c>
      <c r="F171" s="66">
        <v>1.7999999999999999E-2</v>
      </c>
      <c r="G171" s="1">
        <v>67.8</v>
      </c>
      <c r="H171" s="1">
        <v>67.8</v>
      </c>
      <c r="I171" s="1">
        <v>1.2203999999999999</v>
      </c>
      <c r="J171" s="1">
        <v>1.2203999999999999</v>
      </c>
      <c r="K171" s="1"/>
      <c r="L171" s="1"/>
      <c r="M171" s="1"/>
      <c r="N171" s="1"/>
      <c r="O171" s="1"/>
      <c r="P171" s="1"/>
      <c r="R171" s="1">
        <v>71.3</v>
      </c>
      <c r="S171" s="1">
        <v>1.2834000000000001</v>
      </c>
      <c r="T171" s="15">
        <f t="shared" si="210"/>
        <v>1.0516224188790559</v>
      </c>
      <c r="U171" s="15">
        <f t="shared" si="211"/>
        <v>1.0259704073402227</v>
      </c>
      <c r="V171" s="16">
        <f t="shared" si="212"/>
        <v>69.560793617667102</v>
      </c>
      <c r="W171" s="16">
        <f t="shared" si="213"/>
        <v>1.7607936176671046</v>
      </c>
      <c r="X171" s="16">
        <f t="shared" si="214"/>
        <v>3.1694285118007884E-2</v>
      </c>
      <c r="Y171" s="15">
        <f t="shared" si="215"/>
        <v>4.5848355451969969E-2</v>
      </c>
      <c r="Z171" s="15">
        <f t="shared" si="216"/>
        <v>1.1992624151289988E-2</v>
      </c>
      <c r="AA171" s="15">
        <f t="shared" si="217"/>
        <v>1.9115055013239957E-2</v>
      </c>
      <c r="AB171" s="15">
        <f t="shared" si="218"/>
        <v>2.5652011538833303E-2</v>
      </c>
    </row>
    <row r="172" spans="1:28" x14ac:dyDescent="0.2">
      <c r="A172" s="63"/>
      <c r="B172" s="64" t="s">
        <v>1451</v>
      </c>
      <c r="C172" s="65" t="s">
        <v>1452</v>
      </c>
      <c r="D172" s="65" t="s">
        <v>95</v>
      </c>
      <c r="E172" s="66">
        <v>1.0331999999999999</v>
      </c>
      <c r="F172" s="66">
        <v>5.1660000000000004</v>
      </c>
      <c r="G172" s="1">
        <v>154</v>
      </c>
      <c r="H172" s="1">
        <v>154</v>
      </c>
      <c r="I172" s="1">
        <v>795.56399999999996</v>
      </c>
      <c r="J172" s="1">
        <v>795.56399999999996</v>
      </c>
      <c r="K172" s="1"/>
      <c r="L172" s="1"/>
      <c r="M172" s="1"/>
      <c r="N172" s="1"/>
      <c r="O172" s="1"/>
      <c r="P172" s="1"/>
      <c r="R172" s="1">
        <v>223</v>
      </c>
      <c r="S172" s="1">
        <v>1152.018</v>
      </c>
      <c r="T172" s="15">
        <f t="shared" si="210"/>
        <v>1.448051948051948</v>
      </c>
      <c r="U172" s="15">
        <f t="shared" si="211"/>
        <v>1.4223999365131148</v>
      </c>
      <c r="V172" s="16">
        <f t="shared" si="212"/>
        <v>219.04959022301969</v>
      </c>
      <c r="W172" s="16">
        <f t="shared" si="213"/>
        <v>65.049590223019692</v>
      </c>
      <c r="X172" s="16">
        <f t="shared" si="214"/>
        <v>336.04618309211975</v>
      </c>
      <c r="Y172" s="15">
        <f t="shared" si="215"/>
        <v>4.5848355451969969E-2</v>
      </c>
      <c r="Z172" s="15">
        <f t="shared" si="216"/>
        <v>1.1992624151289988E-2</v>
      </c>
      <c r="AA172" s="15">
        <f t="shared" si="217"/>
        <v>1.9115055013239957E-2</v>
      </c>
      <c r="AB172" s="15">
        <f t="shared" si="218"/>
        <v>2.5652011538833303E-2</v>
      </c>
    </row>
    <row r="173" spans="1:28" x14ac:dyDescent="0.2">
      <c r="A173" s="63"/>
      <c r="B173" s="64" t="s">
        <v>1453</v>
      </c>
      <c r="C173" s="65" t="s">
        <v>1454</v>
      </c>
      <c r="D173" s="65" t="s">
        <v>98</v>
      </c>
      <c r="E173" s="66">
        <v>1E-3</v>
      </c>
      <c r="F173" s="66">
        <v>5.0000000000000001E-3</v>
      </c>
      <c r="G173" s="1">
        <v>46.1</v>
      </c>
      <c r="H173" s="1">
        <v>46.1</v>
      </c>
      <c r="I173" s="1">
        <v>0.23050000000000001</v>
      </c>
      <c r="J173" s="1">
        <v>0.23050000000000001</v>
      </c>
      <c r="K173" s="1"/>
      <c r="L173" s="1"/>
      <c r="M173" s="1"/>
      <c r="N173" s="1"/>
      <c r="O173" s="1"/>
      <c r="P173" s="1"/>
      <c r="R173" s="1">
        <v>71.099999999999994</v>
      </c>
      <c r="S173" s="1">
        <v>0.35549999999999998</v>
      </c>
      <c r="T173" s="15">
        <f t="shared" si="210"/>
        <v>1.5422993492407808</v>
      </c>
      <c r="U173" s="15">
        <f t="shared" si="211"/>
        <v>1.5166473377019476</v>
      </c>
      <c r="V173" s="16">
        <f t="shared" si="212"/>
        <v>69.917442268059787</v>
      </c>
      <c r="W173" s="16">
        <f t="shared" si="213"/>
        <v>23.817442268059786</v>
      </c>
      <c r="X173" s="16">
        <f t="shared" si="214"/>
        <v>0.11908721134029893</v>
      </c>
      <c r="Y173" s="15">
        <f t="shared" si="215"/>
        <v>4.5848355451969969E-2</v>
      </c>
      <c r="Z173" s="15">
        <f t="shared" si="216"/>
        <v>1.1992624151289988E-2</v>
      </c>
      <c r="AA173" s="15">
        <f t="shared" si="217"/>
        <v>1.9115055013239957E-2</v>
      </c>
      <c r="AB173" s="15">
        <f t="shared" si="218"/>
        <v>2.5652011538833303E-2</v>
      </c>
    </row>
    <row r="174" spans="1:28" x14ac:dyDescent="0.2">
      <c r="A174" s="63"/>
      <c r="B174" s="64" t="s">
        <v>1455</v>
      </c>
      <c r="C174" s="65" t="s">
        <v>1456</v>
      </c>
      <c r="D174" s="65" t="s">
        <v>98</v>
      </c>
      <c r="E174" s="66">
        <v>2.5999999999999999E-3</v>
      </c>
      <c r="F174" s="66">
        <v>1.2999999999999999E-2</v>
      </c>
      <c r="G174" s="1">
        <v>131</v>
      </c>
      <c r="H174" s="1">
        <v>131</v>
      </c>
      <c r="I174" s="1">
        <v>1.7030000000000001</v>
      </c>
      <c r="J174" s="1">
        <v>1.7030000000000001</v>
      </c>
      <c r="K174" s="1"/>
      <c r="L174" s="1"/>
      <c r="M174" s="1"/>
      <c r="N174" s="1"/>
      <c r="O174" s="1"/>
      <c r="P174" s="1"/>
      <c r="R174" s="1">
        <v>181</v>
      </c>
      <c r="S174" s="1">
        <v>2.3530000000000002</v>
      </c>
      <c r="T174" s="15">
        <f t="shared" si="210"/>
        <v>1.3816793893129771</v>
      </c>
      <c r="U174" s="15">
        <f t="shared" si="211"/>
        <v>1.3560273777741438</v>
      </c>
      <c r="V174" s="16">
        <f t="shared" si="212"/>
        <v>177.63958648841285</v>
      </c>
      <c r="W174" s="16">
        <f t="shared" si="213"/>
        <v>46.639586488412846</v>
      </c>
      <c r="X174" s="16">
        <f t="shared" si="214"/>
        <v>0.606314624349367</v>
      </c>
      <c r="Y174" s="15">
        <f t="shared" si="215"/>
        <v>4.5848355451969969E-2</v>
      </c>
      <c r="Z174" s="15">
        <f t="shared" si="216"/>
        <v>1.1992624151289988E-2</v>
      </c>
      <c r="AA174" s="15">
        <f t="shared" si="217"/>
        <v>1.9115055013239957E-2</v>
      </c>
      <c r="AB174" s="15">
        <f t="shared" si="218"/>
        <v>2.5652011538833303E-2</v>
      </c>
    </row>
    <row r="175" spans="1:28" x14ac:dyDescent="0.2">
      <c r="A175" s="63"/>
      <c r="B175" s="64" t="s">
        <v>1457</v>
      </c>
      <c r="C175" s="65" t="s">
        <v>1458</v>
      </c>
      <c r="D175" s="65" t="s">
        <v>41</v>
      </c>
      <c r="E175" s="66">
        <v>0.12</v>
      </c>
      <c r="F175" s="66">
        <v>0.6</v>
      </c>
      <c r="G175" s="1">
        <v>44</v>
      </c>
      <c r="H175" s="1">
        <v>44</v>
      </c>
      <c r="I175" s="1">
        <v>26.4</v>
      </c>
      <c r="J175" s="1">
        <v>26.4</v>
      </c>
      <c r="K175" s="1"/>
      <c r="L175" s="1"/>
      <c r="M175" s="1"/>
      <c r="N175" s="1"/>
      <c r="O175" s="1"/>
      <c r="P175" s="1"/>
      <c r="R175" s="1">
        <v>58.9</v>
      </c>
      <c r="S175" s="1">
        <v>35.340000000000003</v>
      </c>
      <c r="T175" s="15">
        <f t="shared" si="210"/>
        <v>1.3386363636363636</v>
      </c>
      <c r="U175" s="15">
        <f t="shared" si="211"/>
        <v>1.3129843520975304</v>
      </c>
      <c r="V175" s="16">
        <f t="shared" si="212"/>
        <v>57.771311492291339</v>
      </c>
      <c r="W175" s="16">
        <f t="shared" si="213"/>
        <v>13.771311492291339</v>
      </c>
      <c r="X175" s="16">
        <f t="shared" si="214"/>
        <v>8.2627868953748038</v>
      </c>
      <c r="Y175" s="15">
        <f t="shared" si="215"/>
        <v>4.5848355451969969E-2</v>
      </c>
      <c r="Z175" s="15">
        <f t="shared" si="216"/>
        <v>1.1992624151289988E-2</v>
      </c>
      <c r="AA175" s="15">
        <f t="shared" si="217"/>
        <v>1.9115055013239957E-2</v>
      </c>
      <c r="AB175" s="15">
        <f t="shared" si="218"/>
        <v>2.5652011538833303E-2</v>
      </c>
    </row>
    <row r="176" spans="1:28" x14ac:dyDescent="0.2">
      <c r="A176" s="63"/>
      <c r="B176" s="64" t="s">
        <v>1459</v>
      </c>
      <c r="C176" s="65" t="s">
        <v>1460</v>
      </c>
      <c r="D176" s="65" t="s">
        <v>41</v>
      </c>
      <c r="E176" s="66">
        <v>0.08</v>
      </c>
      <c r="F176" s="66">
        <v>0.4</v>
      </c>
      <c r="G176" s="1">
        <v>54.9</v>
      </c>
      <c r="H176" s="1">
        <v>54.9</v>
      </c>
      <c r="I176" s="1">
        <v>21.96</v>
      </c>
      <c r="J176" s="1">
        <v>21.96</v>
      </c>
      <c r="K176" s="1"/>
      <c r="L176" s="1"/>
      <c r="M176" s="1"/>
      <c r="N176" s="1"/>
      <c r="O176" s="1"/>
      <c r="P176" s="1"/>
      <c r="R176" s="1">
        <v>72.8</v>
      </c>
      <c r="S176" s="1">
        <v>29.12</v>
      </c>
      <c r="T176" s="15">
        <f t="shared" si="210"/>
        <v>1.3260473588342441</v>
      </c>
      <c r="U176" s="15">
        <f t="shared" si="211"/>
        <v>1.3003953472954108</v>
      </c>
      <c r="V176" s="16">
        <f t="shared" si="212"/>
        <v>71.391704566518058</v>
      </c>
      <c r="W176" s="16">
        <f t="shared" si="213"/>
        <v>16.491704566518059</v>
      </c>
      <c r="X176" s="16">
        <f t="shared" si="214"/>
        <v>6.5966818266072238</v>
      </c>
      <c r="Y176" s="15">
        <f t="shared" si="215"/>
        <v>4.5848355451969969E-2</v>
      </c>
      <c r="Z176" s="15">
        <f t="shared" si="216"/>
        <v>1.1992624151289988E-2</v>
      </c>
      <c r="AA176" s="15">
        <f t="shared" si="217"/>
        <v>1.9115055013239957E-2</v>
      </c>
      <c r="AB176" s="15">
        <f t="shared" si="218"/>
        <v>2.5652011538833303E-2</v>
      </c>
    </row>
    <row r="177" spans="1:28" x14ac:dyDescent="0.2">
      <c r="A177" s="63"/>
      <c r="B177" s="64" t="s">
        <v>1461</v>
      </c>
      <c r="C177" s="65" t="s">
        <v>1462</v>
      </c>
      <c r="D177" s="65" t="s">
        <v>41</v>
      </c>
      <c r="E177" s="66">
        <v>0.27</v>
      </c>
      <c r="F177" s="66">
        <v>1.35</v>
      </c>
      <c r="G177" s="1">
        <v>150</v>
      </c>
      <c r="H177" s="1">
        <v>150</v>
      </c>
      <c r="I177" s="1">
        <v>202.5</v>
      </c>
      <c r="J177" s="1">
        <v>202.5</v>
      </c>
      <c r="K177" s="1"/>
      <c r="L177" s="1"/>
      <c r="M177" s="1"/>
      <c r="N177" s="1"/>
      <c r="O177" s="1"/>
      <c r="P177" s="1"/>
      <c r="R177" s="1">
        <v>201</v>
      </c>
      <c r="S177" s="1">
        <v>271.35000000000002</v>
      </c>
      <c r="T177" s="15">
        <f t="shared" si="210"/>
        <v>1.34</v>
      </c>
      <c r="U177" s="15">
        <f t="shared" si="211"/>
        <v>1.3143479884611668</v>
      </c>
      <c r="V177" s="16">
        <f t="shared" si="212"/>
        <v>197.15219826917502</v>
      </c>
      <c r="W177" s="16">
        <f t="shared" si="213"/>
        <v>47.152198269175017</v>
      </c>
      <c r="X177" s="16">
        <f t="shared" si="214"/>
        <v>63.655467663386275</v>
      </c>
      <c r="Y177" s="15">
        <f t="shared" si="215"/>
        <v>4.5848355451969969E-2</v>
      </c>
      <c r="Z177" s="15">
        <f t="shared" si="216"/>
        <v>1.1992624151289988E-2</v>
      </c>
      <c r="AA177" s="15">
        <f t="shared" si="217"/>
        <v>1.9115055013239957E-2</v>
      </c>
      <c r="AB177" s="15">
        <f t="shared" si="218"/>
        <v>2.5652011538833303E-2</v>
      </c>
    </row>
    <row r="178" spans="1:28" x14ac:dyDescent="0.2">
      <c r="A178" s="63"/>
      <c r="B178" s="64" t="s">
        <v>1463</v>
      </c>
      <c r="C178" s="65" t="s">
        <v>1464</v>
      </c>
      <c r="D178" s="65" t="s">
        <v>41</v>
      </c>
      <c r="E178" s="66">
        <v>0.26</v>
      </c>
      <c r="F178" s="66">
        <v>1.3</v>
      </c>
      <c r="G178" s="1">
        <v>57.2</v>
      </c>
      <c r="H178" s="1">
        <v>57.2</v>
      </c>
      <c r="I178" s="1">
        <v>74.36</v>
      </c>
      <c r="J178" s="1">
        <v>74.36</v>
      </c>
      <c r="K178" s="1"/>
      <c r="L178" s="1"/>
      <c r="M178" s="1"/>
      <c r="N178" s="1"/>
      <c r="O178" s="1"/>
      <c r="P178" s="1"/>
      <c r="R178" s="1">
        <v>83.2</v>
      </c>
      <c r="S178" s="1">
        <v>108.16</v>
      </c>
      <c r="T178" s="15">
        <f t="shared" si="210"/>
        <v>1.4545454545454546</v>
      </c>
      <c r="U178" s="15">
        <f t="shared" si="211"/>
        <v>1.4288934430066214</v>
      </c>
      <c r="V178" s="16">
        <f t="shared" si="212"/>
        <v>81.732704939978746</v>
      </c>
      <c r="W178" s="16">
        <f t="shared" si="213"/>
        <v>24.532704939978743</v>
      </c>
      <c r="X178" s="16">
        <f t="shared" si="214"/>
        <v>31.892516421972367</v>
      </c>
      <c r="Y178" s="15">
        <f t="shared" si="215"/>
        <v>4.5848355451969969E-2</v>
      </c>
      <c r="Z178" s="15">
        <f t="shared" si="216"/>
        <v>1.1992624151289988E-2</v>
      </c>
      <c r="AA178" s="15">
        <f t="shared" si="217"/>
        <v>1.9115055013239957E-2</v>
      </c>
      <c r="AB178" s="15">
        <f t="shared" si="218"/>
        <v>2.5652011538833303E-2</v>
      </c>
    </row>
    <row r="179" spans="1:28" x14ac:dyDescent="0.2">
      <c r="A179" s="63"/>
      <c r="B179" s="64" t="s">
        <v>1465</v>
      </c>
      <c r="C179" s="65" t="s">
        <v>1466</v>
      </c>
      <c r="D179" s="65" t="s">
        <v>41</v>
      </c>
      <c r="E179" s="66">
        <v>0.02</v>
      </c>
      <c r="F179" s="66">
        <v>0.1</v>
      </c>
      <c r="G179" s="1">
        <v>32.9</v>
      </c>
      <c r="H179" s="1">
        <v>32.9</v>
      </c>
      <c r="I179" s="1">
        <v>3.29</v>
      </c>
      <c r="J179" s="1">
        <v>3.29</v>
      </c>
      <c r="K179" s="1"/>
      <c r="L179" s="1"/>
      <c r="M179" s="1"/>
      <c r="N179" s="1"/>
      <c r="O179" s="1"/>
      <c r="P179" s="1"/>
      <c r="R179" s="1">
        <v>43.9</v>
      </c>
      <c r="S179" s="1">
        <v>4.3899999999999997</v>
      </c>
      <c r="T179" s="15">
        <f t="shared" si="210"/>
        <v>1.3343465045592706</v>
      </c>
      <c r="U179" s="15">
        <f t="shared" si="211"/>
        <v>1.3086944930204374</v>
      </c>
      <c r="V179" s="16">
        <f t="shared" si="212"/>
        <v>43.056048820372389</v>
      </c>
      <c r="W179" s="16">
        <f t="shared" si="213"/>
        <v>10.156048820372391</v>
      </c>
      <c r="X179" s="16">
        <f t="shared" si="214"/>
        <v>1.0156048820372392</v>
      </c>
      <c r="Y179" s="15">
        <f t="shared" si="215"/>
        <v>4.5848355451969969E-2</v>
      </c>
      <c r="Z179" s="15">
        <f t="shared" si="216"/>
        <v>1.1992624151289988E-2</v>
      </c>
      <c r="AA179" s="15">
        <f t="shared" si="217"/>
        <v>1.9115055013239957E-2</v>
      </c>
      <c r="AB179" s="15">
        <f t="shared" si="218"/>
        <v>2.5652011538833303E-2</v>
      </c>
    </row>
    <row r="180" spans="1:28" x14ac:dyDescent="0.2">
      <c r="A180" s="63"/>
      <c r="B180" s="64" t="s">
        <v>1467</v>
      </c>
      <c r="C180" s="65" t="s">
        <v>1468</v>
      </c>
      <c r="D180" s="65" t="s">
        <v>41</v>
      </c>
      <c r="E180" s="66">
        <v>0.11</v>
      </c>
      <c r="F180" s="66">
        <v>0.55000000000000004</v>
      </c>
      <c r="G180" s="1">
        <v>29.1</v>
      </c>
      <c r="H180" s="1">
        <v>29.1</v>
      </c>
      <c r="I180" s="1">
        <v>16.004999999999999</v>
      </c>
      <c r="J180" s="1">
        <v>16.004999999999999</v>
      </c>
      <c r="K180" s="1"/>
      <c r="L180" s="1"/>
      <c r="M180" s="1"/>
      <c r="N180" s="1"/>
      <c r="O180" s="1"/>
      <c r="P180" s="1"/>
      <c r="R180" s="1">
        <v>39</v>
      </c>
      <c r="S180" s="1">
        <v>21.45</v>
      </c>
      <c r="T180" s="15">
        <f t="shared" si="210"/>
        <v>1.3402061855670102</v>
      </c>
      <c r="U180" s="15">
        <f t="shared" si="211"/>
        <v>1.314554174028177</v>
      </c>
      <c r="V180" s="16">
        <f t="shared" si="212"/>
        <v>38.253526464219952</v>
      </c>
      <c r="W180" s="16">
        <f t="shared" si="213"/>
        <v>9.1535264642199508</v>
      </c>
      <c r="X180" s="16">
        <f t="shared" si="214"/>
        <v>5.0344395553209731</v>
      </c>
      <c r="Y180" s="15">
        <f t="shared" si="215"/>
        <v>4.5848355451969969E-2</v>
      </c>
      <c r="Z180" s="15">
        <f t="shared" si="216"/>
        <v>1.1992624151289988E-2</v>
      </c>
      <c r="AA180" s="15">
        <f t="shared" si="217"/>
        <v>1.9115055013239957E-2</v>
      </c>
      <c r="AB180" s="15">
        <f t="shared" si="218"/>
        <v>2.5652011538833303E-2</v>
      </c>
    </row>
    <row r="181" spans="1:28" x14ac:dyDescent="0.2">
      <c r="A181" s="63"/>
      <c r="B181" s="64" t="s">
        <v>1469</v>
      </c>
      <c r="C181" s="65" t="s">
        <v>1470</v>
      </c>
      <c r="D181" s="65" t="s">
        <v>41</v>
      </c>
      <c r="E181" s="66">
        <v>0.14000000000000001</v>
      </c>
      <c r="F181" s="66">
        <v>0.7</v>
      </c>
      <c r="G181" s="1">
        <v>30.2</v>
      </c>
      <c r="H181" s="1">
        <v>30.2</v>
      </c>
      <c r="I181" s="1">
        <v>21.14</v>
      </c>
      <c r="J181" s="1">
        <v>21.14</v>
      </c>
      <c r="K181" s="1"/>
      <c r="L181" s="1"/>
      <c r="M181" s="1"/>
      <c r="N181" s="1"/>
      <c r="O181" s="1"/>
      <c r="P181" s="1"/>
      <c r="R181" s="1">
        <v>44</v>
      </c>
      <c r="S181" s="1">
        <v>30.8</v>
      </c>
      <c r="T181" s="15">
        <f t="shared" si="210"/>
        <v>1.4569536423841061</v>
      </c>
      <c r="U181" s="15">
        <f t="shared" si="211"/>
        <v>1.4313016308452728</v>
      </c>
      <c r="V181" s="16">
        <f t="shared" si="212"/>
        <v>43.225309251527236</v>
      </c>
      <c r="W181" s="16">
        <f t="shared" si="213"/>
        <v>13.025309251527236</v>
      </c>
      <c r="X181" s="16">
        <f t="shared" si="214"/>
        <v>9.1177164760690648</v>
      </c>
      <c r="Y181" s="15">
        <f t="shared" si="215"/>
        <v>4.5848355451969969E-2</v>
      </c>
      <c r="Z181" s="15">
        <f t="shared" si="216"/>
        <v>1.1992624151289988E-2</v>
      </c>
      <c r="AA181" s="15">
        <f t="shared" si="217"/>
        <v>1.9115055013239957E-2</v>
      </c>
      <c r="AB181" s="15">
        <f t="shared" si="218"/>
        <v>2.5652011538833303E-2</v>
      </c>
    </row>
    <row r="182" spans="1:28" x14ac:dyDescent="0.2">
      <c r="A182" s="63"/>
      <c r="B182" s="64" t="s">
        <v>1471</v>
      </c>
      <c r="C182" s="65" t="s">
        <v>1472</v>
      </c>
      <c r="D182" s="65" t="s">
        <v>41</v>
      </c>
      <c r="E182" s="66">
        <v>0.03</v>
      </c>
      <c r="F182" s="66">
        <v>0.15</v>
      </c>
      <c r="G182" s="1">
        <v>22</v>
      </c>
      <c r="H182" s="1">
        <v>22</v>
      </c>
      <c r="I182" s="1">
        <v>3.3</v>
      </c>
      <c r="J182" s="1">
        <v>3.3</v>
      </c>
      <c r="K182" s="1"/>
      <c r="L182" s="1"/>
      <c r="M182" s="1"/>
      <c r="N182" s="1"/>
      <c r="O182" s="1"/>
      <c r="P182" s="1"/>
      <c r="R182" s="1">
        <v>30.8</v>
      </c>
      <c r="S182" s="1">
        <v>4.62</v>
      </c>
      <c r="T182" s="15">
        <f t="shared" si="210"/>
        <v>1.4000000000000001</v>
      </c>
      <c r="U182" s="15">
        <f t="shared" si="211"/>
        <v>1.3743479884611669</v>
      </c>
      <c r="V182" s="16">
        <f t="shared" si="212"/>
        <v>30.235655746145671</v>
      </c>
      <c r="W182" s="16">
        <f t="shared" si="213"/>
        <v>8.235655746145671</v>
      </c>
      <c r="X182" s="16">
        <f t="shared" si="214"/>
        <v>1.2353483619218506</v>
      </c>
      <c r="Y182" s="15">
        <f t="shared" si="215"/>
        <v>4.5848355451969969E-2</v>
      </c>
      <c r="Z182" s="15">
        <f t="shared" si="216"/>
        <v>1.1992624151289988E-2</v>
      </c>
      <c r="AA182" s="15">
        <f t="shared" si="217"/>
        <v>1.9115055013239957E-2</v>
      </c>
      <c r="AB182" s="15">
        <f t="shared" si="218"/>
        <v>2.5652011538833303E-2</v>
      </c>
    </row>
    <row r="183" spans="1:28" ht="18" x14ac:dyDescent="0.2">
      <c r="A183" s="63"/>
      <c r="B183" s="64" t="s">
        <v>1473</v>
      </c>
      <c r="C183" s="65" t="s">
        <v>1474</v>
      </c>
      <c r="D183" s="65" t="s">
        <v>41</v>
      </c>
      <c r="E183" s="66">
        <v>0.05</v>
      </c>
      <c r="F183" s="66">
        <v>0.25</v>
      </c>
      <c r="G183" s="1">
        <v>117</v>
      </c>
      <c r="H183" s="1">
        <v>117</v>
      </c>
      <c r="I183" s="1">
        <v>29.25</v>
      </c>
      <c r="J183" s="1">
        <v>29.25</v>
      </c>
      <c r="K183" s="1"/>
      <c r="L183" s="1"/>
      <c r="M183" s="1"/>
      <c r="N183" s="1"/>
      <c r="O183" s="1"/>
      <c r="P183" s="1"/>
      <c r="R183" s="1">
        <v>157</v>
      </c>
      <c r="S183" s="1">
        <v>39.25</v>
      </c>
      <c r="T183" s="15">
        <f t="shared" si="210"/>
        <v>1.3418803418803418</v>
      </c>
      <c r="U183" s="15">
        <f t="shared" si="211"/>
        <v>1.3162283303415085</v>
      </c>
      <c r="V183" s="16">
        <f t="shared" si="212"/>
        <v>153.9987146499565</v>
      </c>
      <c r="W183" s="16">
        <f t="shared" si="213"/>
        <v>36.998714649956497</v>
      </c>
      <c r="X183" s="16">
        <f t="shared" si="214"/>
        <v>9.2496786624891243</v>
      </c>
      <c r="Y183" s="15">
        <f t="shared" si="215"/>
        <v>4.5848355451969969E-2</v>
      </c>
      <c r="Z183" s="15">
        <f t="shared" si="216"/>
        <v>1.1992624151289988E-2</v>
      </c>
      <c r="AA183" s="15">
        <f t="shared" si="217"/>
        <v>1.9115055013239957E-2</v>
      </c>
      <c r="AB183" s="15">
        <f t="shared" si="218"/>
        <v>2.5652011538833303E-2</v>
      </c>
    </row>
    <row r="184" spans="1:28" x14ac:dyDescent="0.2">
      <c r="A184" s="63"/>
      <c r="B184" s="64" t="s">
        <v>1475</v>
      </c>
      <c r="C184" s="65" t="s">
        <v>1476</v>
      </c>
      <c r="D184" s="65" t="s">
        <v>41</v>
      </c>
      <c r="E184" s="66">
        <v>1</v>
      </c>
      <c r="F184" s="66">
        <v>5</v>
      </c>
      <c r="G184" s="1">
        <v>13.8</v>
      </c>
      <c r="H184" s="1">
        <v>13.8</v>
      </c>
      <c r="I184" s="1">
        <v>69</v>
      </c>
      <c r="J184" s="1">
        <v>69</v>
      </c>
      <c r="K184" s="1"/>
      <c r="L184" s="1"/>
      <c r="M184" s="1"/>
      <c r="N184" s="1"/>
      <c r="O184" s="1"/>
      <c r="P184" s="1"/>
      <c r="R184" s="1">
        <v>20.3</v>
      </c>
      <c r="S184" s="1">
        <v>101.5</v>
      </c>
      <c r="T184" s="15">
        <f t="shared" si="210"/>
        <v>1.4710144927536231</v>
      </c>
      <c r="U184" s="15">
        <f t="shared" si="211"/>
        <v>1.4453624812147898</v>
      </c>
      <c r="V184" s="16">
        <f t="shared" si="212"/>
        <v>19.946002240764102</v>
      </c>
      <c r="W184" s="16">
        <f t="shared" si="213"/>
        <v>6.1460022407641013</v>
      </c>
      <c r="X184" s="16">
        <f t="shared" si="214"/>
        <v>30.730011203820506</v>
      </c>
      <c r="Y184" s="15">
        <f t="shared" si="215"/>
        <v>4.5848355451969969E-2</v>
      </c>
      <c r="Z184" s="15">
        <f t="shared" si="216"/>
        <v>1.1992624151289988E-2</v>
      </c>
      <c r="AA184" s="15">
        <f t="shared" si="217"/>
        <v>1.9115055013239957E-2</v>
      </c>
      <c r="AB184" s="15">
        <f t="shared" si="218"/>
        <v>2.5652011538833303E-2</v>
      </c>
    </row>
    <row r="185" spans="1:28" ht="15" thickBot="1" x14ac:dyDescent="0.25">
      <c r="A185" s="63"/>
      <c r="B185" s="64" t="s">
        <v>1477</v>
      </c>
      <c r="C185" s="65" t="s">
        <v>1478</v>
      </c>
      <c r="D185" s="65" t="s">
        <v>98</v>
      </c>
      <c r="E185" s="66">
        <v>2.4299999999999999E-3</v>
      </c>
      <c r="F185" s="66">
        <v>1.2149999999999999E-2</v>
      </c>
      <c r="G185" s="1">
        <v>197</v>
      </c>
      <c r="H185" s="1">
        <v>197</v>
      </c>
      <c r="I185" s="1">
        <v>2.3935499999999998</v>
      </c>
      <c r="J185" s="1">
        <v>2.3935499999999998</v>
      </c>
      <c r="K185" s="1"/>
      <c r="L185" s="1"/>
      <c r="M185" s="1"/>
      <c r="N185" s="1"/>
      <c r="O185" s="1"/>
      <c r="P185" s="1"/>
      <c r="R185" s="1">
        <v>210</v>
      </c>
      <c r="S185" s="1">
        <v>2.5514999999999999</v>
      </c>
      <c r="T185" s="15">
        <f t="shared" si="210"/>
        <v>1.0659898477157361</v>
      </c>
      <c r="U185" s="15">
        <f t="shared" si="211"/>
        <v>1.0403378361769029</v>
      </c>
      <c r="V185" s="16">
        <f t="shared" si="212"/>
        <v>204.94655372684986</v>
      </c>
      <c r="W185" s="16">
        <f t="shared" si="213"/>
        <v>7.9465537268498565</v>
      </c>
      <c r="X185" s="16">
        <f t="shared" si="214"/>
        <v>9.6550627781225751E-2</v>
      </c>
      <c r="Y185" s="15">
        <f t="shared" si="215"/>
        <v>4.5848355451969969E-2</v>
      </c>
      <c r="Z185" s="15">
        <f t="shared" si="216"/>
        <v>1.1992624151289988E-2</v>
      </c>
      <c r="AA185" s="15">
        <f t="shared" si="217"/>
        <v>1.9115055013239957E-2</v>
      </c>
      <c r="AB185" s="15">
        <f t="shared" si="218"/>
        <v>2.5652011538833303E-2</v>
      </c>
    </row>
    <row r="186" spans="1:28" ht="20.5" thickBot="1" x14ac:dyDescent="0.25">
      <c r="A186" s="8">
        <v>38</v>
      </c>
      <c r="B186" s="9" t="s">
        <v>1479</v>
      </c>
      <c r="C186" s="10" t="s">
        <v>1480</v>
      </c>
      <c r="D186" s="10" t="s">
        <v>95</v>
      </c>
      <c r="E186" s="11">
        <v>0</v>
      </c>
      <c r="F186" s="11">
        <v>30</v>
      </c>
      <c r="G186" s="12">
        <v>583.19000000000005</v>
      </c>
      <c r="H186" s="12">
        <v>610.04999999999995</v>
      </c>
      <c r="I186" s="12">
        <v>18301.5</v>
      </c>
      <c r="J186" s="12">
        <v>8861.2123200000005</v>
      </c>
      <c r="K186" s="12">
        <v>3400.6080000000002</v>
      </c>
      <c r="L186" s="12">
        <v>0</v>
      </c>
      <c r="M186" s="12">
        <v>0</v>
      </c>
      <c r="N186" s="12">
        <v>1149.4055040000001</v>
      </c>
      <c r="O186" s="12">
        <v>3731.0110732799999</v>
      </c>
      <c r="P186" s="13">
        <v>1159.3434408191999</v>
      </c>
      <c r="R186" s="12">
        <v>798.73</v>
      </c>
      <c r="S186" s="12">
        <v>13186.47543</v>
      </c>
    </row>
    <row r="187" spans="1:28" x14ac:dyDescent="0.2">
      <c r="A187" s="63"/>
      <c r="B187" s="64" t="s">
        <v>187</v>
      </c>
      <c r="C187" s="65" t="s">
        <v>188</v>
      </c>
      <c r="D187" s="65" t="s">
        <v>92</v>
      </c>
      <c r="E187" s="66">
        <v>2.5200000000000001E-3</v>
      </c>
      <c r="F187" s="66">
        <v>7.5600000000000001E-2</v>
      </c>
      <c r="G187" s="1">
        <v>45.7</v>
      </c>
      <c r="H187" s="1">
        <v>45.7</v>
      </c>
      <c r="I187" s="1">
        <v>3.45492</v>
      </c>
      <c r="J187" s="1">
        <v>3.45492</v>
      </c>
      <c r="K187" s="1"/>
      <c r="L187" s="1"/>
      <c r="M187" s="1"/>
      <c r="N187" s="1"/>
      <c r="O187" s="1"/>
      <c r="P187" s="1"/>
      <c r="R187" s="1">
        <v>52.8</v>
      </c>
      <c r="S187" s="1">
        <v>3.9916800000000001</v>
      </c>
      <c r="T187" s="15">
        <f t="shared" ref="T187:T203" si="219">R187/H187</f>
        <v>1.1553610503282274</v>
      </c>
      <c r="U187" s="15">
        <f t="shared" ref="U187:U203" si="220">T187-AB187</f>
        <v>1.1297090387893942</v>
      </c>
      <c r="V187" s="16">
        <f t="shared" ref="V187:V203" si="221">G187*U187</f>
        <v>51.627703072675317</v>
      </c>
      <c r="W187" s="16">
        <f t="shared" ref="W187:W203" si="222">V187-G187</f>
        <v>5.9277030726753139</v>
      </c>
      <c r="X187" s="16">
        <f t="shared" ref="X187:X203" si="223">F187*W187</f>
        <v>0.44813435229425375</v>
      </c>
      <c r="Y187" s="15">
        <f t="shared" ref="Y187:Y203" si="224">104.584835545197%-100%</f>
        <v>4.5848355451969969E-2</v>
      </c>
      <c r="Z187" s="15">
        <f t="shared" ref="Z187:Z203" si="225">101.199262415129%-100%</f>
        <v>1.1992624151289988E-2</v>
      </c>
      <c r="AA187" s="15">
        <f t="shared" ref="AA187:AA203" si="226">101.911505501324%-100%</f>
        <v>1.9115055013239957E-2</v>
      </c>
      <c r="AB187" s="15">
        <f t="shared" ref="AB187:AB203" si="227">AVERAGE(Y187:AA187)</f>
        <v>2.5652011538833303E-2</v>
      </c>
    </row>
    <row r="188" spans="1:28" x14ac:dyDescent="0.2">
      <c r="A188" s="63"/>
      <c r="B188" s="64" t="s">
        <v>1437</v>
      </c>
      <c r="C188" s="65" t="s">
        <v>1438</v>
      </c>
      <c r="D188" s="65" t="s">
        <v>92</v>
      </c>
      <c r="E188" s="66">
        <v>1.5100000000000001E-3</v>
      </c>
      <c r="F188" s="66">
        <v>4.53E-2</v>
      </c>
      <c r="G188" s="1">
        <v>36</v>
      </c>
      <c r="H188" s="1">
        <v>36</v>
      </c>
      <c r="I188" s="1">
        <v>1.6308</v>
      </c>
      <c r="J188" s="1">
        <v>1.6308</v>
      </c>
      <c r="K188" s="1"/>
      <c r="L188" s="1"/>
      <c r="M188" s="1"/>
      <c r="N188" s="1"/>
      <c r="O188" s="1"/>
      <c r="P188" s="1"/>
      <c r="R188" s="1">
        <v>41.5</v>
      </c>
      <c r="S188" s="1">
        <v>1.87995</v>
      </c>
      <c r="T188" s="15">
        <f t="shared" si="219"/>
        <v>1.1527777777777777</v>
      </c>
      <c r="U188" s="15">
        <f t="shared" si="220"/>
        <v>1.1271257662389444</v>
      </c>
      <c r="V188" s="16">
        <f t="shared" si="221"/>
        <v>40.576527584601997</v>
      </c>
      <c r="W188" s="16">
        <f t="shared" si="222"/>
        <v>4.5765275846019975</v>
      </c>
      <c r="X188" s="16">
        <f t="shared" si="223"/>
        <v>0.20731669958247048</v>
      </c>
      <c r="Y188" s="15">
        <f t="shared" si="224"/>
        <v>4.5848355451969969E-2</v>
      </c>
      <c r="Z188" s="15">
        <f t="shared" si="225"/>
        <v>1.1992624151289988E-2</v>
      </c>
      <c r="AA188" s="15">
        <f t="shared" si="226"/>
        <v>1.9115055013239957E-2</v>
      </c>
      <c r="AB188" s="15">
        <f t="shared" si="227"/>
        <v>2.5652011538833303E-2</v>
      </c>
    </row>
    <row r="189" spans="1:28" x14ac:dyDescent="0.2">
      <c r="A189" s="63"/>
      <c r="B189" s="64" t="s">
        <v>1449</v>
      </c>
      <c r="C189" s="65" t="s">
        <v>1450</v>
      </c>
      <c r="D189" s="65" t="s">
        <v>98</v>
      </c>
      <c r="E189" s="66">
        <v>3.7000000000000002E-3</v>
      </c>
      <c r="F189" s="66">
        <v>0.111</v>
      </c>
      <c r="G189" s="1">
        <v>67.8</v>
      </c>
      <c r="H189" s="1">
        <v>67.8</v>
      </c>
      <c r="I189" s="1">
        <v>7.5258000000000003</v>
      </c>
      <c r="J189" s="1">
        <v>7.5258000000000003</v>
      </c>
      <c r="K189" s="1"/>
      <c r="L189" s="1"/>
      <c r="M189" s="1"/>
      <c r="N189" s="1"/>
      <c r="O189" s="1"/>
      <c r="P189" s="1"/>
      <c r="R189" s="1">
        <v>71.3</v>
      </c>
      <c r="S189" s="1">
        <v>7.9142999999999999</v>
      </c>
      <c r="T189" s="15">
        <f t="shared" si="219"/>
        <v>1.0516224188790559</v>
      </c>
      <c r="U189" s="15">
        <f t="shared" si="220"/>
        <v>1.0259704073402227</v>
      </c>
      <c r="V189" s="16">
        <f t="shared" si="221"/>
        <v>69.560793617667102</v>
      </c>
      <c r="W189" s="16">
        <f t="shared" si="222"/>
        <v>1.7607936176671046</v>
      </c>
      <c r="X189" s="16">
        <f t="shared" si="223"/>
        <v>0.19544809156104861</v>
      </c>
      <c r="Y189" s="15">
        <f t="shared" si="224"/>
        <v>4.5848355451969969E-2</v>
      </c>
      <c r="Z189" s="15">
        <f t="shared" si="225"/>
        <v>1.1992624151289988E-2</v>
      </c>
      <c r="AA189" s="15">
        <f t="shared" si="226"/>
        <v>1.9115055013239957E-2</v>
      </c>
      <c r="AB189" s="15">
        <f t="shared" si="227"/>
        <v>2.5652011538833303E-2</v>
      </c>
    </row>
    <row r="190" spans="1:28" x14ac:dyDescent="0.2">
      <c r="A190" s="63"/>
      <c r="B190" s="64" t="s">
        <v>1481</v>
      </c>
      <c r="C190" s="65" t="s">
        <v>1482</v>
      </c>
      <c r="D190" s="65" t="s">
        <v>95</v>
      </c>
      <c r="E190" s="66">
        <v>1.0326</v>
      </c>
      <c r="F190" s="66">
        <v>30.978000000000002</v>
      </c>
      <c r="G190" s="1">
        <v>174</v>
      </c>
      <c r="H190" s="1">
        <v>174</v>
      </c>
      <c r="I190" s="1">
        <v>5390.1719999999996</v>
      </c>
      <c r="J190" s="1">
        <v>5390.1719999999996</v>
      </c>
      <c r="K190" s="1"/>
      <c r="L190" s="1"/>
      <c r="M190" s="1"/>
      <c r="N190" s="1"/>
      <c r="O190" s="1"/>
      <c r="P190" s="1"/>
      <c r="R190" s="1">
        <v>271</v>
      </c>
      <c r="S190" s="1">
        <v>8395.0380000000005</v>
      </c>
      <c r="T190" s="15">
        <f t="shared" si="219"/>
        <v>1.5574712643678161</v>
      </c>
      <c r="U190" s="15">
        <f t="shared" si="220"/>
        <v>1.5318192528289829</v>
      </c>
      <c r="V190" s="16">
        <f t="shared" si="221"/>
        <v>266.53654999224301</v>
      </c>
      <c r="W190" s="16">
        <f t="shared" si="222"/>
        <v>92.53654999224301</v>
      </c>
      <c r="X190" s="16">
        <f t="shared" si="223"/>
        <v>2866.5972456597042</v>
      </c>
      <c r="Y190" s="15">
        <f t="shared" si="224"/>
        <v>4.5848355451969969E-2</v>
      </c>
      <c r="Z190" s="15">
        <f t="shared" si="225"/>
        <v>1.1992624151289988E-2</v>
      </c>
      <c r="AA190" s="15">
        <f t="shared" si="226"/>
        <v>1.9115055013239957E-2</v>
      </c>
      <c r="AB190" s="15">
        <f t="shared" si="227"/>
        <v>2.5652011538833303E-2</v>
      </c>
    </row>
    <row r="191" spans="1:28" x14ac:dyDescent="0.2">
      <c r="A191" s="63"/>
      <c r="B191" s="64" t="s">
        <v>1453</v>
      </c>
      <c r="C191" s="65" t="s">
        <v>1454</v>
      </c>
      <c r="D191" s="65" t="s">
        <v>98</v>
      </c>
      <c r="E191" s="66">
        <v>1.5E-3</v>
      </c>
      <c r="F191" s="66">
        <v>4.4999999999999998E-2</v>
      </c>
      <c r="G191" s="1">
        <v>46.1</v>
      </c>
      <c r="H191" s="1">
        <v>46.1</v>
      </c>
      <c r="I191" s="1">
        <v>2.0745</v>
      </c>
      <c r="J191" s="1">
        <v>2.0745</v>
      </c>
      <c r="K191" s="1"/>
      <c r="L191" s="1"/>
      <c r="M191" s="1"/>
      <c r="N191" s="1"/>
      <c r="O191" s="1"/>
      <c r="P191" s="1"/>
      <c r="R191" s="1">
        <v>71.099999999999994</v>
      </c>
      <c r="S191" s="1">
        <v>3.1995</v>
      </c>
      <c r="T191" s="15">
        <f t="shared" si="219"/>
        <v>1.5422993492407808</v>
      </c>
      <c r="U191" s="15">
        <f t="shared" si="220"/>
        <v>1.5166473377019476</v>
      </c>
      <c r="V191" s="16">
        <f t="shared" si="221"/>
        <v>69.917442268059787</v>
      </c>
      <c r="W191" s="16">
        <f t="shared" si="222"/>
        <v>23.817442268059786</v>
      </c>
      <c r="X191" s="16">
        <f t="shared" si="223"/>
        <v>1.0717849020626904</v>
      </c>
      <c r="Y191" s="15">
        <f t="shared" si="224"/>
        <v>4.5848355451969969E-2</v>
      </c>
      <c r="Z191" s="15">
        <f t="shared" si="225"/>
        <v>1.1992624151289988E-2</v>
      </c>
      <c r="AA191" s="15">
        <f t="shared" si="226"/>
        <v>1.9115055013239957E-2</v>
      </c>
      <c r="AB191" s="15">
        <f t="shared" si="227"/>
        <v>2.5652011538833303E-2</v>
      </c>
    </row>
    <row r="192" spans="1:28" x14ac:dyDescent="0.2">
      <c r="A192" s="63"/>
      <c r="B192" s="64" t="s">
        <v>1455</v>
      </c>
      <c r="C192" s="65" t="s">
        <v>1456</v>
      </c>
      <c r="D192" s="65" t="s">
        <v>98</v>
      </c>
      <c r="E192" s="66">
        <v>3.0999999999999999E-3</v>
      </c>
      <c r="F192" s="66">
        <v>9.2999999999999999E-2</v>
      </c>
      <c r="G192" s="1">
        <v>131</v>
      </c>
      <c r="H192" s="1">
        <v>131</v>
      </c>
      <c r="I192" s="1">
        <v>12.183</v>
      </c>
      <c r="J192" s="1">
        <v>12.183</v>
      </c>
      <c r="K192" s="1"/>
      <c r="L192" s="1"/>
      <c r="M192" s="1"/>
      <c r="N192" s="1"/>
      <c r="O192" s="1"/>
      <c r="P192" s="1"/>
      <c r="R192" s="1">
        <v>181</v>
      </c>
      <c r="S192" s="1">
        <v>16.832999999999998</v>
      </c>
      <c r="T192" s="15">
        <f t="shared" si="219"/>
        <v>1.3816793893129771</v>
      </c>
      <c r="U192" s="15">
        <f t="shared" si="220"/>
        <v>1.3560273777741438</v>
      </c>
      <c r="V192" s="16">
        <f t="shared" si="221"/>
        <v>177.63958648841285</v>
      </c>
      <c r="W192" s="16">
        <f t="shared" si="222"/>
        <v>46.639586488412846</v>
      </c>
      <c r="X192" s="16">
        <f t="shared" si="223"/>
        <v>4.3374815434223946</v>
      </c>
      <c r="Y192" s="15">
        <f t="shared" si="224"/>
        <v>4.5848355451969969E-2</v>
      </c>
      <c r="Z192" s="15">
        <f t="shared" si="225"/>
        <v>1.1992624151289988E-2</v>
      </c>
      <c r="AA192" s="15">
        <f t="shared" si="226"/>
        <v>1.9115055013239957E-2</v>
      </c>
      <c r="AB192" s="15">
        <f t="shared" si="227"/>
        <v>2.5652011538833303E-2</v>
      </c>
    </row>
    <row r="193" spans="1:28" x14ac:dyDescent="0.2">
      <c r="A193" s="63"/>
      <c r="B193" s="64" t="s">
        <v>1483</v>
      </c>
      <c r="C193" s="65" t="s">
        <v>1484</v>
      </c>
      <c r="D193" s="65" t="s">
        <v>41</v>
      </c>
      <c r="E193" s="66">
        <v>7.0000000000000007E-2</v>
      </c>
      <c r="F193" s="66">
        <v>2.1</v>
      </c>
      <c r="G193" s="1">
        <v>58.6</v>
      </c>
      <c r="H193" s="1">
        <v>58.6</v>
      </c>
      <c r="I193" s="1">
        <v>123.06</v>
      </c>
      <c r="J193" s="1">
        <v>123.06</v>
      </c>
      <c r="K193" s="1"/>
      <c r="L193" s="1"/>
      <c r="M193" s="1"/>
      <c r="N193" s="1"/>
      <c r="O193" s="1"/>
      <c r="P193" s="1"/>
      <c r="R193" s="1">
        <v>95.9</v>
      </c>
      <c r="S193" s="1">
        <v>201.39</v>
      </c>
      <c r="T193" s="15">
        <f t="shared" si="219"/>
        <v>1.6365187713310581</v>
      </c>
      <c r="U193" s="15">
        <f t="shared" si="220"/>
        <v>1.6108667597922248</v>
      </c>
      <c r="V193" s="16">
        <f t="shared" si="221"/>
        <v>94.396792123824383</v>
      </c>
      <c r="W193" s="16">
        <f t="shared" si="222"/>
        <v>35.796792123824382</v>
      </c>
      <c r="X193" s="16">
        <f t="shared" si="223"/>
        <v>75.173263460031208</v>
      </c>
      <c r="Y193" s="15">
        <f t="shared" si="224"/>
        <v>4.5848355451969969E-2</v>
      </c>
      <c r="Z193" s="15">
        <f t="shared" si="225"/>
        <v>1.1992624151289988E-2</v>
      </c>
      <c r="AA193" s="15">
        <f t="shared" si="226"/>
        <v>1.9115055013239957E-2</v>
      </c>
      <c r="AB193" s="15">
        <f t="shared" si="227"/>
        <v>2.5652011538833303E-2</v>
      </c>
    </row>
    <row r="194" spans="1:28" x14ac:dyDescent="0.2">
      <c r="A194" s="63"/>
      <c r="B194" s="64" t="s">
        <v>1485</v>
      </c>
      <c r="C194" s="65" t="s">
        <v>1486</v>
      </c>
      <c r="D194" s="65" t="s">
        <v>41</v>
      </c>
      <c r="E194" s="66">
        <v>0.05</v>
      </c>
      <c r="F194" s="66">
        <v>1.5</v>
      </c>
      <c r="G194" s="1">
        <v>67.3</v>
      </c>
      <c r="H194" s="1">
        <v>67.3</v>
      </c>
      <c r="I194" s="1">
        <v>100.95</v>
      </c>
      <c r="J194" s="1">
        <v>100.95</v>
      </c>
      <c r="K194" s="1"/>
      <c r="L194" s="1"/>
      <c r="M194" s="1"/>
      <c r="N194" s="1"/>
      <c r="O194" s="1"/>
      <c r="P194" s="1"/>
      <c r="R194" s="1">
        <v>104</v>
      </c>
      <c r="S194" s="1">
        <v>156</v>
      </c>
      <c r="T194" s="15">
        <f t="shared" si="219"/>
        <v>1.5453194650817237</v>
      </c>
      <c r="U194" s="15">
        <f t="shared" si="220"/>
        <v>1.5196674535428905</v>
      </c>
      <c r="V194" s="16">
        <f t="shared" si="221"/>
        <v>102.27361962343652</v>
      </c>
      <c r="W194" s="16">
        <f t="shared" si="222"/>
        <v>34.97361962343652</v>
      </c>
      <c r="X194" s="16">
        <f t="shared" si="223"/>
        <v>52.460429435154779</v>
      </c>
      <c r="Y194" s="15">
        <f t="shared" si="224"/>
        <v>4.5848355451969969E-2</v>
      </c>
      <c r="Z194" s="15">
        <f t="shared" si="225"/>
        <v>1.1992624151289988E-2</v>
      </c>
      <c r="AA194" s="15">
        <f t="shared" si="226"/>
        <v>1.9115055013239957E-2</v>
      </c>
      <c r="AB194" s="15">
        <f t="shared" si="227"/>
        <v>2.5652011538833303E-2</v>
      </c>
    </row>
    <row r="195" spans="1:28" x14ac:dyDescent="0.2">
      <c r="A195" s="63"/>
      <c r="B195" s="64" t="s">
        <v>1487</v>
      </c>
      <c r="C195" s="65" t="s">
        <v>1488</v>
      </c>
      <c r="D195" s="65" t="s">
        <v>41</v>
      </c>
      <c r="E195" s="66">
        <v>0.34</v>
      </c>
      <c r="F195" s="66">
        <v>10.199999999999999</v>
      </c>
      <c r="G195" s="1">
        <v>159</v>
      </c>
      <c r="H195" s="1">
        <v>159</v>
      </c>
      <c r="I195" s="1">
        <v>1621.8</v>
      </c>
      <c r="J195" s="1">
        <v>1621.8</v>
      </c>
      <c r="K195" s="1"/>
      <c r="L195" s="1"/>
      <c r="M195" s="1"/>
      <c r="N195" s="1"/>
      <c r="O195" s="1"/>
      <c r="P195" s="1"/>
      <c r="R195" s="1">
        <v>194</v>
      </c>
      <c r="S195" s="1">
        <v>1978.8</v>
      </c>
      <c r="T195" s="15">
        <f t="shared" si="219"/>
        <v>1.220125786163522</v>
      </c>
      <c r="U195" s="15">
        <f t="shared" si="220"/>
        <v>1.1944737746246887</v>
      </c>
      <c r="V195" s="16">
        <f t="shared" si="221"/>
        <v>189.92133016532551</v>
      </c>
      <c r="W195" s="16">
        <f t="shared" si="222"/>
        <v>30.921330165325514</v>
      </c>
      <c r="X195" s="16">
        <f t="shared" si="223"/>
        <v>315.3975676863202</v>
      </c>
      <c r="Y195" s="15">
        <f t="shared" si="224"/>
        <v>4.5848355451969969E-2</v>
      </c>
      <c r="Z195" s="15">
        <f t="shared" si="225"/>
        <v>1.1992624151289988E-2</v>
      </c>
      <c r="AA195" s="15">
        <f t="shared" si="226"/>
        <v>1.9115055013239957E-2</v>
      </c>
      <c r="AB195" s="15">
        <f t="shared" si="227"/>
        <v>2.5652011538833303E-2</v>
      </c>
    </row>
    <row r="196" spans="1:28" x14ac:dyDescent="0.2">
      <c r="A196" s="63"/>
      <c r="B196" s="64" t="s">
        <v>1489</v>
      </c>
      <c r="C196" s="65" t="s">
        <v>1490</v>
      </c>
      <c r="D196" s="65" t="s">
        <v>41</v>
      </c>
      <c r="E196" s="66">
        <v>0.28000000000000003</v>
      </c>
      <c r="F196" s="66">
        <v>8.4</v>
      </c>
      <c r="G196" s="1">
        <v>73.3</v>
      </c>
      <c r="H196" s="1">
        <v>73.3</v>
      </c>
      <c r="I196" s="1">
        <v>615.72</v>
      </c>
      <c r="J196" s="1">
        <v>615.72</v>
      </c>
      <c r="K196" s="1"/>
      <c r="L196" s="1"/>
      <c r="M196" s="1"/>
      <c r="N196" s="1"/>
      <c r="O196" s="1"/>
      <c r="P196" s="1"/>
      <c r="R196" s="1">
        <v>125</v>
      </c>
      <c r="S196" s="1">
        <v>1050</v>
      </c>
      <c r="T196" s="15">
        <f t="shared" si="219"/>
        <v>1.7053206002728514</v>
      </c>
      <c r="U196" s="15">
        <f t="shared" si="220"/>
        <v>1.6796685887340181</v>
      </c>
      <c r="V196" s="16">
        <f t="shared" si="221"/>
        <v>123.11970755420353</v>
      </c>
      <c r="W196" s="16">
        <f t="shared" si="222"/>
        <v>49.819707554203532</v>
      </c>
      <c r="X196" s="16">
        <f t="shared" si="223"/>
        <v>418.48554345530971</v>
      </c>
      <c r="Y196" s="15">
        <f t="shared" si="224"/>
        <v>4.5848355451969969E-2</v>
      </c>
      <c r="Z196" s="15">
        <f t="shared" si="225"/>
        <v>1.1992624151289988E-2</v>
      </c>
      <c r="AA196" s="15">
        <f t="shared" si="226"/>
        <v>1.9115055013239957E-2</v>
      </c>
      <c r="AB196" s="15">
        <f t="shared" si="227"/>
        <v>2.5652011538833303E-2</v>
      </c>
    </row>
    <row r="197" spans="1:28" x14ac:dyDescent="0.2">
      <c r="A197" s="63"/>
      <c r="B197" s="64" t="s">
        <v>1491</v>
      </c>
      <c r="C197" s="65" t="s">
        <v>1492</v>
      </c>
      <c r="D197" s="65" t="s">
        <v>41</v>
      </c>
      <c r="E197" s="66">
        <v>0.02</v>
      </c>
      <c r="F197" s="66">
        <v>0.6</v>
      </c>
      <c r="G197" s="1">
        <v>40.200000000000003</v>
      </c>
      <c r="H197" s="1">
        <v>40.200000000000003</v>
      </c>
      <c r="I197" s="1">
        <v>24.12</v>
      </c>
      <c r="J197" s="1">
        <v>24.12</v>
      </c>
      <c r="K197" s="1"/>
      <c r="L197" s="1"/>
      <c r="M197" s="1"/>
      <c r="N197" s="1"/>
      <c r="O197" s="1"/>
      <c r="P197" s="1"/>
      <c r="R197" s="1">
        <v>62.4</v>
      </c>
      <c r="S197" s="1">
        <v>37.44</v>
      </c>
      <c r="T197" s="15">
        <f t="shared" si="219"/>
        <v>1.5522388059701491</v>
      </c>
      <c r="U197" s="15">
        <f t="shared" si="220"/>
        <v>1.5265867944313158</v>
      </c>
      <c r="V197" s="16">
        <f t="shared" si="221"/>
        <v>61.368789136138901</v>
      </c>
      <c r="W197" s="16">
        <f t="shared" si="222"/>
        <v>21.168789136138898</v>
      </c>
      <c r="X197" s="16">
        <f t="shared" si="223"/>
        <v>12.701273481683339</v>
      </c>
      <c r="Y197" s="15">
        <f t="shared" si="224"/>
        <v>4.5848355451969969E-2</v>
      </c>
      <c r="Z197" s="15">
        <f t="shared" si="225"/>
        <v>1.1992624151289988E-2</v>
      </c>
      <c r="AA197" s="15">
        <f t="shared" si="226"/>
        <v>1.9115055013239957E-2</v>
      </c>
      <c r="AB197" s="15">
        <f t="shared" si="227"/>
        <v>2.5652011538833303E-2</v>
      </c>
    </row>
    <row r="198" spans="1:28" x14ac:dyDescent="0.2">
      <c r="A198" s="63"/>
      <c r="B198" s="64" t="s">
        <v>1493</v>
      </c>
      <c r="C198" s="65" t="s">
        <v>1494</v>
      </c>
      <c r="D198" s="65" t="s">
        <v>41</v>
      </c>
      <c r="E198" s="66">
        <v>0.08</v>
      </c>
      <c r="F198" s="66">
        <v>2.4</v>
      </c>
      <c r="G198" s="1">
        <v>34.200000000000003</v>
      </c>
      <c r="H198" s="1">
        <v>34.200000000000003</v>
      </c>
      <c r="I198" s="1">
        <v>82.08</v>
      </c>
      <c r="J198" s="1">
        <v>82.08</v>
      </c>
      <c r="K198" s="1"/>
      <c r="L198" s="1"/>
      <c r="M198" s="1"/>
      <c r="N198" s="1"/>
      <c r="O198" s="1"/>
      <c r="P198" s="1"/>
      <c r="R198" s="1">
        <v>46.3</v>
      </c>
      <c r="S198" s="1">
        <v>111.12</v>
      </c>
      <c r="T198" s="15">
        <f t="shared" si="219"/>
        <v>1.3538011695906431</v>
      </c>
      <c r="U198" s="15">
        <f t="shared" si="220"/>
        <v>1.3281491580518099</v>
      </c>
      <c r="V198" s="16">
        <f t="shared" si="221"/>
        <v>45.422701205371901</v>
      </c>
      <c r="W198" s="16">
        <f t="shared" si="222"/>
        <v>11.222701205371898</v>
      </c>
      <c r="X198" s="16">
        <f t="shared" si="223"/>
        <v>26.934482892892554</v>
      </c>
      <c r="Y198" s="15">
        <f t="shared" si="224"/>
        <v>4.5848355451969969E-2</v>
      </c>
      <c r="Z198" s="15">
        <f t="shared" si="225"/>
        <v>1.1992624151289988E-2</v>
      </c>
      <c r="AA198" s="15">
        <f t="shared" si="226"/>
        <v>1.9115055013239957E-2</v>
      </c>
      <c r="AB198" s="15">
        <f t="shared" si="227"/>
        <v>2.5652011538833303E-2</v>
      </c>
    </row>
    <row r="199" spans="1:28" x14ac:dyDescent="0.2">
      <c r="A199" s="63"/>
      <c r="B199" s="64" t="s">
        <v>1495</v>
      </c>
      <c r="C199" s="65" t="s">
        <v>1496</v>
      </c>
      <c r="D199" s="65" t="s">
        <v>41</v>
      </c>
      <c r="E199" s="66">
        <v>0.14000000000000001</v>
      </c>
      <c r="F199" s="66">
        <v>4.2</v>
      </c>
      <c r="G199" s="1">
        <v>41.6</v>
      </c>
      <c r="H199" s="1">
        <v>41.6</v>
      </c>
      <c r="I199" s="1">
        <v>174.72</v>
      </c>
      <c r="J199" s="1">
        <v>174.72</v>
      </c>
      <c r="K199" s="1"/>
      <c r="L199" s="1"/>
      <c r="M199" s="1"/>
      <c r="N199" s="1"/>
      <c r="O199" s="1"/>
      <c r="P199" s="1"/>
      <c r="R199" s="1">
        <v>55</v>
      </c>
      <c r="S199" s="1">
        <v>231</v>
      </c>
      <c r="T199" s="15">
        <f t="shared" si="219"/>
        <v>1.3221153846153846</v>
      </c>
      <c r="U199" s="15">
        <f t="shared" si="220"/>
        <v>1.2964633730765514</v>
      </c>
      <c r="V199" s="16">
        <f t="shared" si="221"/>
        <v>53.932876319984537</v>
      </c>
      <c r="W199" s="16">
        <f t="shared" si="222"/>
        <v>12.332876319984535</v>
      </c>
      <c r="X199" s="16">
        <f t="shared" si="223"/>
        <v>51.79808054393505</v>
      </c>
      <c r="Y199" s="15">
        <f t="shared" si="224"/>
        <v>4.5848355451969969E-2</v>
      </c>
      <c r="Z199" s="15">
        <f t="shared" si="225"/>
        <v>1.1992624151289988E-2</v>
      </c>
      <c r="AA199" s="15">
        <f t="shared" si="226"/>
        <v>1.9115055013239957E-2</v>
      </c>
      <c r="AB199" s="15">
        <f t="shared" si="227"/>
        <v>2.5652011538833303E-2</v>
      </c>
    </row>
    <row r="200" spans="1:28" x14ac:dyDescent="0.2">
      <c r="A200" s="63"/>
      <c r="B200" s="64" t="s">
        <v>1497</v>
      </c>
      <c r="C200" s="65" t="s">
        <v>1498</v>
      </c>
      <c r="D200" s="65" t="s">
        <v>41</v>
      </c>
      <c r="E200" s="66">
        <v>0.02</v>
      </c>
      <c r="F200" s="66">
        <v>0.6</v>
      </c>
      <c r="G200" s="1">
        <v>25.6</v>
      </c>
      <c r="H200" s="1">
        <v>25.6</v>
      </c>
      <c r="I200" s="1">
        <v>15.36</v>
      </c>
      <c r="J200" s="1">
        <v>15.36</v>
      </c>
      <c r="K200" s="1"/>
      <c r="L200" s="1"/>
      <c r="M200" s="1"/>
      <c r="N200" s="1"/>
      <c r="O200" s="1"/>
      <c r="P200" s="1"/>
      <c r="R200" s="1">
        <v>40.1</v>
      </c>
      <c r="S200" s="1">
        <v>24.06</v>
      </c>
      <c r="T200" s="15">
        <f t="shared" si="219"/>
        <v>1.56640625</v>
      </c>
      <c r="U200" s="15">
        <f t="shared" si="220"/>
        <v>1.5407542384611668</v>
      </c>
      <c r="V200" s="16">
        <f t="shared" si="221"/>
        <v>39.443308504605874</v>
      </c>
      <c r="W200" s="16">
        <f t="shared" si="222"/>
        <v>13.843308504605872</v>
      </c>
      <c r="X200" s="16">
        <f t="shared" si="223"/>
        <v>8.3059851027635236</v>
      </c>
      <c r="Y200" s="15">
        <f t="shared" si="224"/>
        <v>4.5848355451969969E-2</v>
      </c>
      <c r="Z200" s="15">
        <f t="shared" si="225"/>
        <v>1.1992624151289988E-2</v>
      </c>
      <c r="AA200" s="15">
        <f t="shared" si="226"/>
        <v>1.9115055013239957E-2</v>
      </c>
      <c r="AB200" s="15">
        <f t="shared" si="227"/>
        <v>2.5652011538833303E-2</v>
      </c>
    </row>
    <row r="201" spans="1:28" ht="18" x14ac:dyDescent="0.2">
      <c r="A201" s="63"/>
      <c r="B201" s="64" t="s">
        <v>1499</v>
      </c>
      <c r="C201" s="65" t="s">
        <v>1500</v>
      </c>
      <c r="D201" s="65" t="s">
        <v>41</v>
      </c>
      <c r="E201" s="66">
        <v>0.05</v>
      </c>
      <c r="F201" s="66">
        <v>1.5</v>
      </c>
      <c r="G201" s="1">
        <v>146</v>
      </c>
      <c r="H201" s="1">
        <v>146</v>
      </c>
      <c r="I201" s="1">
        <v>219</v>
      </c>
      <c r="J201" s="1">
        <v>219</v>
      </c>
      <c r="K201" s="1"/>
      <c r="L201" s="1"/>
      <c r="M201" s="1"/>
      <c r="N201" s="1"/>
      <c r="O201" s="1"/>
      <c r="P201" s="1"/>
      <c r="R201" s="1">
        <v>193</v>
      </c>
      <c r="S201" s="1">
        <v>289.5</v>
      </c>
      <c r="T201" s="15">
        <f t="shared" si="219"/>
        <v>1.321917808219178</v>
      </c>
      <c r="U201" s="15">
        <f t="shared" si="220"/>
        <v>1.2962657966803448</v>
      </c>
      <c r="V201" s="16">
        <f t="shared" si="221"/>
        <v>189.25480631533034</v>
      </c>
      <c r="W201" s="16">
        <f t="shared" si="222"/>
        <v>43.254806315330342</v>
      </c>
      <c r="X201" s="16">
        <f t="shared" si="223"/>
        <v>64.882209472995513</v>
      </c>
      <c r="Y201" s="15">
        <f t="shared" si="224"/>
        <v>4.5848355451969969E-2</v>
      </c>
      <c r="Z201" s="15">
        <f t="shared" si="225"/>
        <v>1.1992624151289988E-2</v>
      </c>
      <c r="AA201" s="15">
        <f t="shared" si="226"/>
        <v>1.9115055013239957E-2</v>
      </c>
      <c r="AB201" s="15">
        <f t="shared" si="227"/>
        <v>2.5652011538833303E-2</v>
      </c>
    </row>
    <row r="202" spans="1:28" x14ac:dyDescent="0.2">
      <c r="A202" s="63"/>
      <c r="B202" s="64" t="s">
        <v>1501</v>
      </c>
      <c r="C202" s="65" t="s">
        <v>1502</v>
      </c>
      <c r="D202" s="65" t="s">
        <v>41</v>
      </c>
      <c r="E202" s="66">
        <v>1</v>
      </c>
      <c r="F202" s="66">
        <v>30</v>
      </c>
      <c r="G202" s="1">
        <v>15.1</v>
      </c>
      <c r="H202" s="1">
        <v>15.1</v>
      </c>
      <c r="I202" s="1">
        <v>453</v>
      </c>
      <c r="J202" s="1">
        <v>453</v>
      </c>
      <c r="K202" s="1"/>
      <c r="L202" s="1"/>
      <c r="M202" s="1"/>
      <c r="N202" s="1"/>
      <c r="O202" s="1"/>
      <c r="P202" s="1"/>
      <c r="R202" s="1">
        <v>22.1</v>
      </c>
      <c r="S202" s="1">
        <v>663</v>
      </c>
      <c r="T202" s="15">
        <f t="shared" si="219"/>
        <v>1.4635761589403975</v>
      </c>
      <c r="U202" s="15">
        <f t="shared" si="220"/>
        <v>1.4379241474015643</v>
      </c>
      <c r="V202" s="16">
        <f t="shared" si="221"/>
        <v>21.712654625763619</v>
      </c>
      <c r="W202" s="16">
        <f t="shared" si="222"/>
        <v>6.6126546257636196</v>
      </c>
      <c r="X202" s="16">
        <f t="shared" si="223"/>
        <v>198.37963877290858</v>
      </c>
      <c r="Y202" s="15">
        <f t="shared" si="224"/>
        <v>4.5848355451969969E-2</v>
      </c>
      <c r="Z202" s="15">
        <f t="shared" si="225"/>
        <v>1.1992624151289988E-2</v>
      </c>
      <c r="AA202" s="15">
        <f t="shared" si="226"/>
        <v>1.9115055013239957E-2</v>
      </c>
      <c r="AB202" s="15">
        <f t="shared" si="227"/>
        <v>2.5652011538833303E-2</v>
      </c>
    </row>
    <row r="203" spans="1:28" ht="15" thickBot="1" x14ac:dyDescent="0.25">
      <c r="A203" s="63"/>
      <c r="B203" s="64" t="s">
        <v>1477</v>
      </c>
      <c r="C203" s="65" t="s">
        <v>1478</v>
      </c>
      <c r="D203" s="65" t="s">
        <v>98</v>
      </c>
      <c r="E203" s="66">
        <v>2.4299999999999999E-3</v>
      </c>
      <c r="F203" s="66">
        <v>7.2900000000000006E-2</v>
      </c>
      <c r="G203" s="1">
        <v>197</v>
      </c>
      <c r="H203" s="1">
        <v>197</v>
      </c>
      <c r="I203" s="1">
        <v>14.3613</v>
      </c>
      <c r="J203" s="1">
        <v>14.3613</v>
      </c>
      <c r="K203" s="1"/>
      <c r="L203" s="1"/>
      <c r="M203" s="1"/>
      <c r="N203" s="1"/>
      <c r="O203" s="1"/>
      <c r="P203" s="1"/>
      <c r="R203" s="1">
        <v>210</v>
      </c>
      <c r="S203" s="1">
        <v>15.308999999999999</v>
      </c>
      <c r="T203" s="15">
        <f t="shared" si="219"/>
        <v>1.0659898477157361</v>
      </c>
      <c r="U203" s="15">
        <f t="shared" si="220"/>
        <v>1.0403378361769029</v>
      </c>
      <c r="V203" s="16">
        <f t="shared" si="221"/>
        <v>204.94655372684986</v>
      </c>
      <c r="W203" s="16">
        <f t="shared" si="222"/>
        <v>7.9465537268498565</v>
      </c>
      <c r="X203" s="16">
        <f t="shared" si="223"/>
        <v>0.57930376668735462</v>
      </c>
      <c r="Y203" s="15">
        <f t="shared" si="224"/>
        <v>4.5848355451969969E-2</v>
      </c>
      <c r="Z203" s="15">
        <f t="shared" si="225"/>
        <v>1.1992624151289988E-2</v>
      </c>
      <c r="AA203" s="15">
        <f t="shared" si="226"/>
        <v>1.9115055013239957E-2</v>
      </c>
      <c r="AB203" s="15">
        <f t="shared" si="227"/>
        <v>2.5652011538833303E-2</v>
      </c>
    </row>
    <row r="204" spans="1:28" ht="15" thickBot="1" x14ac:dyDescent="0.25">
      <c r="A204" s="8">
        <v>39</v>
      </c>
      <c r="B204" s="9" t="s">
        <v>1503</v>
      </c>
      <c r="C204" s="10" t="s">
        <v>1504</v>
      </c>
      <c r="D204" s="10" t="s">
        <v>41</v>
      </c>
      <c r="E204" s="11">
        <v>0</v>
      </c>
      <c r="F204" s="11">
        <v>2</v>
      </c>
      <c r="G204" s="12">
        <v>397.58</v>
      </c>
      <c r="H204" s="12">
        <v>482.48</v>
      </c>
      <c r="I204" s="12">
        <v>964.96</v>
      </c>
      <c r="J204" s="12">
        <v>326.17089600000003</v>
      </c>
      <c r="K204" s="12">
        <v>230.10339999999999</v>
      </c>
      <c r="L204" s="12">
        <v>0</v>
      </c>
      <c r="M204" s="12">
        <v>0</v>
      </c>
      <c r="N204" s="12">
        <v>77.774949199999995</v>
      </c>
      <c r="O204" s="12">
        <v>252.46024634400001</v>
      </c>
      <c r="P204" s="13">
        <v>78.447403376159997</v>
      </c>
      <c r="R204" s="12">
        <v>585.41</v>
      </c>
      <c r="S204" s="12">
        <v>440.62582400000002</v>
      </c>
    </row>
    <row r="205" spans="1:28" x14ac:dyDescent="0.2">
      <c r="A205" s="63"/>
      <c r="B205" s="64" t="s">
        <v>187</v>
      </c>
      <c r="C205" s="65" t="s">
        <v>188</v>
      </c>
      <c r="D205" s="65" t="s">
        <v>92</v>
      </c>
      <c r="E205" s="66">
        <v>4.0000000000000003E-5</v>
      </c>
      <c r="F205" s="66">
        <v>8.0000000000000007E-5</v>
      </c>
      <c r="G205" s="1">
        <v>45.7</v>
      </c>
      <c r="H205" s="1">
        <v>45.7</v>
      </c>
      <c r="I205" s="1">
        <v>3.656E-3</v>
      </c>
      <c r="J205" s="1">
        <v>3.656E-3</v>
      </c>
      <c r="K205" s="1"/>
      <c r="L205" s="1"/>
      <c r="M205" s="1"/>
      <c r="N205" s="1"/>
      <c r="O205" s="1"/>
      <c r="P205" s="1"/>
      <c r="R205" s="1">
        <v>52.8</v>
      </c>
      <c r="S205" s="1">
        <v>4.2240000000000003E-3</v>
      </c>
      <c r="T205" s="15">
        <f t="shared" ref="T205:T211" si="228">R205/H205</f>
        <v>1.1553610503282274</v>
      </c>
      <c r="U205" s="15">
        <f t="shared" ref="U205:U211" si="229">T205-AB205</f>
        <v>1.1297090387893942</v>
      </c>
      <c r="V205" s="16">
        <f t="shared" ref="V205:V211" si="230">G205*U205</f>
        <v>51.627703072675317</v>
      </c>
      <c r="W205" s="16">
        <f t="shared" ref="W205:W211" si="231">V205-G205</f>
        <v>5.9277030726753139</v>
      </c>
      <c r="X205" s="16">
        <f t="shared" ref="X205:X211" si="232">F205*W205</f>
        <v>4.7421624581402513E-4</v>
      </c>
      <c r="Y205" s="15">
        <f t="shared" ref="Y205:Y211" si="233">104.584835545197%-100%</f>
        <v>4.5848355451969969E-2</v>
      </c>
      <c r="Z205" s="15">
        <f t="shared" ref="Z205:Z211" si="234">101.199262415129%-100%</f>
        <v>1.1992624151289988E-2</v>
      </c>
      <c r="AA205" s="15">
        <f t="shared" ref="AA205:AA211" si="235">101.911505501324%-100%</f>
        <v>1.9115055013239957E-2</v>
      </c>
      <c r="AB205" s="15">
        <f t="shared" ref="AB205:AB211" si="236">AVERAGE(Y205:AA205)</f>
        <v>2.5652011538833303E-2</v>
      </c>
    </row>
    <row r="206" spans="1:28" x14ac:dyDescent="0.2">
      <c r="A206" s="63"/>
      <c r="B206" s="64" t="s">
        <v>1449</v>
      </c>
      <c r="C206" s="65" t="s">
        <v>1450</v>
      </c>
      <c r="D206" s="65" t="s">
        <v>98</v>
      </c>
      <c r="E206" s="66">
        <v>4.0000000000000001E-3</v>
      </c>
      <c r="F206" s="66">
        <v>8.0000000000000002E-3</v>
      </c>
      <c r="G206" s="1">
        <v>67.8</v>
      </c>
      <c r="H206" s="1">
        <v>67.8</v>
      </c>
      <c r="I206" s="1">
        <v>0.54239999999999999</v>
      </c>
      <c r="J206" s="1">
        <v>0.54239999999999999</v>
      </c>
      <c r="K206" s="1"/>
      <c r="L206" s="1"/>
      <c r="M206" s="1"/>
      <c r="N206" s="1"/>
      <c r="O206" s="1"/>
      <c r="P206" s="1"/>
      <c r="R206" s="1">
        <v>71.3</v>
      </c>
      <c r="S206" s="1">
        <v>0.57040000000000002</v>
      </c>
      <c r="T206" s="15">
        <f t="shared" si="228"/>
        <v>1.0516224188790559</v>
      </c>
      <c r="U206" s="15">
        <f t="shared" si="229"/>
        <v>1.0259704073402227</v>
      </c>
      <c r="V206" s="16">
        <f t="shared" si="230"/>
        <v>69.560793617667102</v>
      </c>
      <c r="W206" s="16">
        <f t="shared" si="231"/>
        <v>1.7607936176671046</v>
      </c>
      <c r="X206" s="16">
        <f t="shared" si="232"/>
        <v>1.4086348941336837E-2</v>
      </c>
      <c r="Y206" s="15">
        <f t="shared" si="233"/>
        <v>4.5848355451969969E-2</v>
      </c>
      <c r="Z206" s="15">
        <f t="shared" si="234"/>
        <v>1.1992624151289988E-2</v>
      </c>
      <c r="AA206" s="15">
        <f t="shared" si="235"/>
        <v>1.9115055013239957E-2</v>
      </c>
      <c r="AB206" s="15">
        <f t="shared" si="236"/>
        <v>2.5652011538833303E-2</v>
      </c>
    </row>
    <row r="207" spans="1:28" x14ac:dyDescent="0.2">
      <c r="A207" s="63"/>
      <c r="B207" s="64" t="s">
        <v>1455</v>
      </c>
      <c r="C207" s="65" t="s">
        <v>1456</v>
      </c>
      <c r="D207" s="65" t="s">
        <v>98</v>
      </c>
      <c r="E207" s="66">
        <v>5.0000000000000001E-3</v>
      </c>
      <c r="F207" s="66">
        <v>0.01</v>
      </c>
      <c r="G207" s="1">
        <v>131</v>
      </c>
      <c r="H207" s="1">
        <v>131</v>
      </c>
      <c r="I207" s="1">
        <v>1.31</v>
      </c>
      <c r="J207" s="1">
        <v>1.31</v>
      </c>
      <c r="K207" s="1"/>
      <c r="L207" s="1"/>
      <c r="M207" s="1"/>
      <c r="N207" s="1"/>
      <c r="O207" s="1"/>
      <c r="P207" s="1"/>
      <c r="R207" s="1">
        <v>181</v>
      </c>
      <c r="S207" s="1">
        <v>1.81</v>
      </c>
      <c r="T207" s="15">
        <f t="shared" si="228"/>
        <v>1.3816793893129771</v>
      </c>
      <c r="U207" s="15">
        <f t="shared" si="229"/>
        <v>1.3560273777741438</v>
      </c>
      <c r="V207" s="16">
        <f t="shared" si="230"/>
        <v>177.63958648841285</v>
      </c>
      <c r="W207" s="16">
        <f t="shared" si="231"/>
        <v>46.639586488412846</v>
      </c>
      <c r="X207" s="16">
        <f t="shared" si="232"/>
        <v>0.46639586488412849</v>
      </c>
      <c r="Y207" s="15">
        <f t="shared" si="233"/>
        <v>4.5848355451969969E-2</v>
      </c>
      <c r="Z207" s="15">
        <f t="shared" si="234"/>
        <v>1.1992624151289988E-2</v>
      </c>
      <c r="AA207" s="15">
        <f t="shared" si="235"/>
        <v>1.9115055013239957E-2</v>
      </c>
      <c r="AB207" s="15">
        <f t="shared" si="236"/>
        <v>2.5652011538833303E-2</v>
      </c>
    </row>
    <row r="208" spans="1:28" x14ac:dyDescent="0.2">
      <c r="A208" s="63"/>
      <c r="B208" s="64" t="s">
        <v>1467</v>
      </c>
      <c r="C208" s="65" t="s">
        <v>1468</v>
      </c>
      <c r="D208" s="65" t="s">
        <v>41</v>
      </c>
      <c r="E208" s="66">
        <v>1</v>
      </c>
      <c r="F208" s="66">
        <v>2</v>
      </c>
      <c r="G208" s="1">
        <v>29.1</v>
      </c>
      <c r="H208" s="1">
        <v>29.1</v>
      </c>
      <c r="I208" s="1">
        <v>58.2</v>
      </c>
      <c r="J208" s="1">
        <v>58.2</v>
      </c>
      <c r="K208" s="1"/>
      <c r="L208" s="1"/>
      <c r="M208" s="1"/>
      <c r="N208" s="1"/>
      <c r="O208" s="1"/>
      <c r="P208" s="1"/>
      <c r="R208" s="1">
        <v>39</v>
      </c>
      <c r="S208" s="1">
        <v>78</v>
      </c>
      <c r="T208" s="15">
        <f t="shared" si="228"/>
        <v>1.3402061855670102</v>
      </c>
      <c r="U208" s="15">
        <f t="shared" si="229"/>
        <v>1.314554174028177</v>
      </c>
      <c r="V208" s="16">
        <f t="shared" si="230"/>
        <v>38.253526464219952</v>
      </c>
      <c r="W208" s="16">
        <f t="shared" si="231"/>
        <v>9.1535264642199508</v>
      </c>
      <c r="X208" s="16">
        <f t="shared" si="232"/>
        <v>18.307052928439902</v>
      </c>
      <c r="Y208" s="15">
        <f t="shared" si="233"/>
        <v>4.5848355451969969E-2</v>
      </c>
      <c r="Z208" s="15">
        <f t="shared" si="234"/>
        <v>1.1992624151289988E-2</v>
      </c>
      <c r="AA208" s="15">
        <f t="shared" si="235"/>
        <v>1.9115055013239957E-2</v>
      </c>
      <c r="AB208" s="15">
        <f t="shared" si="236"/>
        <v>2.5652011538833303E-2</v>
      </c>
    </row>
    <row r="209" spans="1:28" ht="18" x14ac:dyDescent="0.2">
      <c r="A209" s="63"/>
      <c r="B209" s="64" t="s">
        <v>1473</v>
      </c>
      <c r="C209" s="65" t="s">
        <v>1474</v>
      </c>
      <c r="D209" s="65" t="s">
        <v>41</v>
      </c>
      <c r="E209" s="66">
        <v>1</v>
      </c>
      <c r="F209" s="66">
        <v>2</v>
      </c>
      <c r="G209" s="1">
        <v>117</v>
      </c>
      <c r="H209" s="1">
        <v>117</v>
      </c>
      <c r="I209" s="1">
        <v>234</v>
      </c>
      <c r="J209" s="1">
        <v>234</v>
      </c>
      <c r="K209" s="1"/>
      <c r="L209" s="1"/>
      <c r="M209" s="1"/>
      <c r="N209" s="1"/>
      <c r="O209" s="1"/>
      <c r="P209" s="1"/>
      <c r="R209" s="1">
        <v>157</v>
      </c>
      <c r="S209" s="1">
        <v>314</v>
      </c>
      <c r="T209" s="15">
        <f t="shared" si="228"/>
        <v>1.3418803418803418</v>
      </c>
      <c r="U209" s="15">
        <f t="shared" si="229"/>
        <v>1.3162283303415085</v>
      </c>
      <c r="V209" s="16">
        <f t="shared" si="230"/>
        <v>153.9987146499565</v>
      </c>
      <c r="W209" s="16">
        <f t="shared" si="231"/>
        <v>36.998714649956497</v>
      </c>
      <c r="X209" s="16">
        <f t="shared" si="232"/>
        <v>73.997429299912994</v>
      </c>
      <c r="Y209" s="15">
        <f t="shared" si="233"/>
        <v>4.5848355451969969E-2</v>
      </c>
      <c r="Z209" s="15">
        <f t="shared" si="234"/>
        <v>1.1992624151289988E-2</v>
      </c>
      <c r="AA209" s="15">
        <f t="shared" si="235"/>
        <v>1.9115055013239957E-2</v>
      </c>
      <c r="AB209" s="15">
        <f t="shared" si="236"/>
        <v>2.5652011538833303E-2</v>
      </c>
    </row>
    <row r="210" spans="1:28" x14ac:dyDescent="0.2">
      <c r="A210" s="63"/>
      <c r="B210" s="64" t="s">
        <v>1501</v>
      </c>
      <c r="C210" s="65" t="s">
        <v>1502</v>
      </c>
      <c r="D210" s="65" t="s">
        <v>41</v>
      </c>
      <c r="E210" s="66">
        <v>1</v>
      </c>
      <c r="F210" s="66">
        <v>2</v>
      </c>
      <c r="G210" s="1">
        <v>15.1</v>
      </c>
      <c r="H210" s="1">
        <v>15.1</v>
      </c>
      <c r="I210" s="1">
        <v>30.2</v>
      </c>
      <c r="J210" s="1">
        <v>30.2</v>
      </c>
      <c r="K210" s="1"/>
      <c r="L210" s="1"/>
      <c r="M210" s="1"/>
      <c r="N210" s="1"/>
      <c r="O210" s="1"/>
      <c r="P210" s="1"/>
      <c r="R210" s="1">
        <v>22.1</v>
      </c>
      <c r="S210" s="1">
        <v>44.2</v>
      </c>
      <c r="T210" s="15">
        <f t="shared" si="228"/>
        <v>1.4635761589403975</v>
      </c>
      <c r="U210" s="15">
        <f t="shared" si="229"/>
        <v>1.4379241474015643</v>
      </c>
      <c r="V210" s="16">
        <f t="shared" si="230"/>
        <v>21.712654625763619</v>
      </c>
      <c r="W210" s="16">
        <f t="shared" si="231"/>
        <v>6.6126546257636196</v>
      </c>
      <c r="X210" s="16">
        <f t="shared" si="232"/>
        <v>13.225309251527239</v>
      </c>
      <c r="Y210" s="15">
        <f t="shared" si="233"/>
        <v>4.5848355451969969E-2</v>
      </c>
      <c r="Z210" s="15">
        <f t="shared" si="234"/>
        <v>1.1992624151289988E-2</v>
      </c>
      <c r="AA210" s="15">
        <f t="shared" si="235"/>
        <v>1.9115055013239957E-2</v>
      </c>
      <c r="AB210" s="15">
        <f t="shared" si="236"/>
        <v>2.5652011538833303E-2</v>
      </c>
    </row>
    <row r="211" spans="1:28" ht="15" thickBot="1" x14ac:dyDescent="0.25">
      <c r="A211" s="63"/>
      <c r="B211" s="64" t="s">
        <v>1477</v>
      </c>
      <c r="C211" s="65" t="s">
        <v>1478</v>
      </c>
      <c r="D211" s="65" t="s">
        <v>98</v>
      </c>
      <c r="E211" s="66">
        <v>4.8599999999999997E-3</v>
      </c>
      <c r="F211" s="66">
        <v>9.7199999999999995E-3</v>
      </c>
      <c r="G211" s="1">
        <v>197</v>
      </c>
      <c r="H211" s="1">
        <v>197</v>
      </c>
      <c r="I211" s="1">
        <v>1.9148400000000001</v>
      </c>
      <c r="J211" s="1">
        <v>1.9148400000000001</v>
      </c>
      <c r="K211" s="1"/>
      <c r="L211" s="1"/>
      <c r="M211" s="1"/>
      <c r="N211" s="1"/>
      <c r="O211" s="1"/>
      <c r="P211" s="1"/>
      <c r="R211" s="1">
        <v>210</v>
      </c>
      <c r="S211" s="1">
        <v>2.0411999999999999</v>
      </c>
      <c r="T211" s="15">
        <f t="shared" si="228"/>
        <v>1.0659898477157361</v>
      </c>
      <c r="U211" s="15">
        <f t="shared" si="229"/>
        <v>1.0403378361769029</v>
      </c>
      <c r="V211" s="16">
        <f t="shared" si="230"/>
        <v>204.94655372684986</v>
      </c>
      <c r="W211" s="16">
        <f t="shared" si="231"/>
        <v>7.9465537268498565</v>
      </c>
      <c r="X211" s="16">
        <f t="shared" si="232"/>
        <v>7.7240502224980606E-2</v>
      </c>
      <c r="Y211" s="15">
        <f t="shared" si="233"/>
        <v>4.5848355451969969E-2</v>
      </c>
      <c r="Z211" s="15">
        <f t="shared" si="234"/>
        <v>1.1992624151289988E-2</v>
      </c>
      <c r="AA211" s="15">
        <f t="shared" si="235"/>
        <v>1.9115055013239957E-2</v>
      </c>
      <c r="AB211" s="15">
        <f t="shared" si="236"/>
        <v>2.5652011538833303E-2</v>
      </c>
    </row>
    <row r="212" spans="1:28" ht="15" thickBot="1" x14ac:dyDescent="0.25">
      <c r="A212" s="8">
        <v>40</v>
      </c>
      <c r="B212" s="9" t="s">
        <v>1505</v>
      </c>
      <c r="C212" s="10" t="s">
        <v>1506</v>
      </c>
      <c r="D212" s="10" t="s">
        <v>95</v>
      </c>
      <c r="E212" s="11">
        <v>0</v>
      </c>
      <c r="F212" s="11">
        <v>133</v>
      </c>
      <c r="G212" s="12">
        <v>303.23</v>
      </c>
      <c r="H212" s="12">
        <v>308.32</v>
      </c>
      <c r="I212" s="12">
        <v>41006.559999999998</v>
      </c>
      <c r="J212" s="12">
        <v>6380.2047119999997</v>
      </c>
      <c r="K212" s="12">
        <v>12473.125700000001</v>
      </c>
      <c r="L212" s="12">
        <v>0</v>
      </c>
      <c r="M212" s="12">
        <v>0</v>
      </c>
      <c r="N212" s="12">
        <v>4215.9164866000001</v>
      </c>
      <c r="O212" s="12">
        <v>13685.014593012</v>
      </c>
      <c r="P212" s="13">
        <v>4252.3679491456796</v>
      </c>
      <c r="R212" s="12">
        <v>358.75</v>
      </c>
      <c r="S212" s="12">
        <v>8469.8701220000003</v>
      </c>
    </row>
    <row r="213" spans="1:28" x14ac:dyDescent="0.2">
      <c r="A213" s="63"/>
      <c r="B213" s="64" t="s">
        <v>1209</v>
      </c>
      <c r="C213" s="65" t="s">
        <v>1210</v>
      </c>
      <c r="D213" s="65" t="s">
        <v>92</v>
      </c>
      <c r="E213" s="66">
        <v>3.8000000000000002E-4</v>
      </c>
      <c r="F213" s="66">
        <v>5.0540000000000002E-2</v>
      </c>
      <c r="G213" s="1">
        <v>38.1</v>
      </c>
      <c r="H213" s="1">
        <v>38.1</v>
      </c>
      <c r="I213" s="1">
        <v>1.9255739999999999</v>
      </c>
      <c r="J213" s="1">
        <v>1.9255739999999999</v>
      </c>
      <c r="K213" s="1"/>
      <c r="L213" s="1"/>
      <c r="M213" s="1"/>
      <c r="N213" s="1"/>
      <c r="O213" s="1"/>
      <c r="P213" s="1"/>
      <c r="R213" s="1">
        <v>44.5</v>
      </c>
      <c r="S213" s="1">
        <v>2.2490299999999999</v>
      </c>
      <c r="T213" s="15">
        <f t="shared" ref="T213:T223" si="237">R213/H213</f>
        <v>1.1679790026246719</v>
      </c>
      <c r="U213" s="15">
        <f t="shared" ref="U213:U223" si="238">T213-AB213</f>
        <v>1.1423269910858387</v>
      </c>
      <c r="V213" s="16">
        <f t="shared" ref="V213:V223" si="239">G213*U213</f>
        <v>43.522658360370457</v>
      </c>
      <c r="W213" s="16">
        <f t="shared" ref="W213:W223" si="240">V213-G213</f>
        <v>5.4226583603704555</v>
      </c>
      <c r="X213" s="16">
        <f t="shared" ref="X213:X223" si="241">F213*W213</f>
        <v>0.27406115353312283</v>
      </c>
      <c r="Y213" s="15">
        <f t="shared" ref="Y213:Y223" si="242">104.584835545197%-100%</f>
        <v>4.5848355451969969E-2</v>
      </c>
      <c r="Z213" s="15">
        <f t="shared" ref="Z213:Z223" si="243">101.199262415129%-100%</f>
        <v>1.1992624151289988E-2</v>
      </c>
      <c r="AA213" s="15">
        <f t="shared" ref="AA213:AA223" si="244">101.911505501324%-100%</f>
        <v>1.9115055013239957E-2</v>
      </c>
      <c r="AB213" s="15">
        <f t="shared" ref="AB213:AB223" si="245">AVERAGE(Y213:AA213)</f>
        <v>2.5652011538833303E-2</v>
      </c>
    </row>
    <row r="214" spans="1:28" x14ac:dyDescent="0.2">
      <c r="A214" s="63"/>
      <c r="B214" s="64" t="s">
        <v>187</v>
      </c>
      <c r="C214" s="65" t="s">
        <v>188</v>
      </c>
      <c r="D214" s="65" t="s">
        <v>92</v>
      </c>
      <c r="E214" s="66">
        <v>3.8000000000000002E-4</v>
      </c>
      <c r="F214" s="66">
        <v>5.0540000000000002E-2</v>
      </c>
      <c r="G214" s="1">
        <v>45.7</v>
      </c>
      <c r="H214" s="1">
        <v>45.7</v>
      </c>
      <c r="I214" s="1">
        <v>2.3096779999999999</v>
      </c>
      <c r="J214" s="1">
        <v>2.3096779999999999</v>
      </c>
      <c r="K214" s="1"/>
      <c r="L214" s="1"/>
      <c r="M214" s="1"/>
      <c r="N214" s="1"/>
      <c r="O214" s="1"/>
      <c r="P214" s="1"/>
      <c r="R214" s="1">
        <v>52.8</v>
      </c>
      <c r="S214" s="1">
        <v>2.6685120000000002</v>
      </c>
      <c r="T214" s="15">
        <f t="shared" si="237"/>
        <v>1.1553610503282274</v>
      </c>
      <c r="U214" s="15">
        <f t="shared" si="238"/>
        <v>1.1297090387893942</v>
      </c>
      <c r="V214" s="16">
        <f t="shared" si="239"/>
        <v>51.627703072675317</v>
      </c>
      <c r="W214" s="16">
        <f t="shared" si="240"/>
        <v>5.9277030726753139</v>
      </c>
      <c r="X214" s="16">
        <f t="shared" si="241"/>
        <v>0.29958611329301038</v>
      </c>
      <c r="Y214" s="15">
        <f t="shared" si="242"/>
        <v>4.5848355451969969E-2</v>
      </c>
      <c r="Z214" s="15">
        <f t="shared" si="243"/>
        <v>1.1992624151289988E-2</v>
      </c>
      <c r="AA214" s="15">
        <f t="shared" si="244"/>
        <v>1.9115055013239957E-2</v>
      </c>
      <c r="AB214" s="15">
        <f t="shared" si="245"/>
        <v>2.5652011538833303E-2</v>
      </c>
    </row>
    <row r="215" spans="1:28" x14ac:dyDescent="0.2">
      <c r="A215" s="63"/>
      <c r="B215" s="64" t="s">
        <v>1507</v>
      </c>
      <c r="C215" s="65" t="s">
        <v>1508</v>
      </c>
      <c r="D215" s="65" t="s">
        <v>95</v>
      </c>
      <c r="E215" s="66">
        <v>1.0152000000000001</v>
      </c>
      <c r="F215" s="66">
        <v>135.02160000000001</v>
      </c>
      <c r="G215" s="1">
        <v>28.9</v>
      </c>
      <c r="H215" s="1">
        <v>28.9</v>
      </c>
      <c r="I215" s="1">
        <v>3902.1242400000001</v>
      </c>
      <c r="J215" s="1">
        <v>3902.1242400000001</v>
      </c>
      <c r="K215" s="1"/>
      <c r="L215" s="1"/>
      <c r="M215" s="1"/>
      <c r="N215" s="1"/>
      <c r="O215" s="1"/>
      <c r="P215" s="1"/>
      <c r="R215" s="1">
        <v>39.1</v>
      </c>
      <c r="S215" s="1">
        <v>5279.3445599999995</v>
      </c>
      <c r="T215" s="15">
        <f t="shared" si="237"/>
        <v>1.3529411764705883</v>
      </c>
      <c r="U215" s="15">
        <f t="shared" si="238"/>
        <v>1.3272891649317551</v>
      </c>
      <c r="V215" s="16">
        <f t="shared" si="239"/>
        <v>38.358656866527717</v>
      </c>
      <c r="W215" s="16">
        <f t="shared" si="240"/>
        <v>9.4586568665277184</v>
      </c>
      <c r="X215" s="16">
        <f t="shared" si="241"/>
        <v>1277.1229839695591</v>
      </c>
      <c r="Y215" s="15">
        <f t="shared" si="242"/>
        <v>4.5848355451969969E-2</v>
      </c>
      <c r="Z215" s="15">
        <f t="shared" si="243"/>
        <v>1.1992624151289988E-2</v>
      </c>
      <c r="AA215" s="15">
        <f t="shared" si="244"/>
        <v>1.9115055013239957E-2</v>
      </c>
      <c r="AB215" s="15">
        <f t="shared" si="245"/>
        <v>2.5652011538833303E-2</v>
      </c>
    </row>
    <row r="216" spans="1:28" x14ac:dyDescent="0.2">
      <c r="A216" s="63"/>
      <c r="B216" s="64" t="s">
        <v>1509</v>
      </c>
      <c r="C216" s="65" t="s">
        <v>1510</v>
      </c>
      <c r="D216" s="65" t="s">
        <v>41</v>
      </c>
      <c r="E216" s="66">
        <v>0.43</v>
      </c>
      <c r="F216" s="66">
        <v>57.19</v>
      </c>
      <c r="G216" s="1">
        <v>5.55</v>
      </c>
      <c r="H216" s="1">
        <v>5.55</v>
      </c>
      <c r="I216" s="1">
        <v>317.40449999999998</v>
      </c>
      <c r="J216" s="1">
        <v>317.40449999999998</v>
      </c>
      <c r="K216" s="1"/>
      <c r="L216" s="1"/>
      <c r="M216" s="1"/>
      <c r="N216" s="1"/>
      <c r="O216" s="1"/>
      <c r="P216" s="1"/>
      <c r="R216" s="1">
        <v>7</v>
      </c>
      <c r="S216" s="1">
        <v>400.33</v>
      </c>
      <c r="T216" s="15">
        <f t="shared" si="237"/>
        <v>1.2612612612612613</v>
      </c>
      <c r="U216" s="15">
        <f t="shared" si="238"/>
        <v>1.235609249722428</v>
      </c>
      <c r="V216" s="16">
        <f t="shared" si="239"/>
        <v>6.8576313359594749</v>
      </c>
      <c r="W216" s="16">
        <f t="shared" si="240"/>
        <v>1.3076313359594751</v>
      </c>
      <c r="X216" s="16">
        <f t="shared" si="241"/>
        <v>74.783436103522376</v>
      </c>
      <c r="Y216" s="15">
        <f t="shared" si="242"/>
        <v>4.5848355451969969E-2</v>
      </c>
      <c r="Z216" s="15">
        <f t="shared" si="243"/>
        <v>1.1992624151289988E-2</v>
      </c>
      <c r="AA216" s="15">
        <f t="shared" si="244"/>
        <v>1.9115055013239957E-2</v>
      </c>
      <c r="AB216" s="15">
        <f t="shared" si="245"/>
        <v>2.5652011538833303E-2</v>
      </c>
    </row>
    <row r="217" spans="1:28" x14ac:dyDescent="0.2">
      <c r="A217" s="63"/>
      <c r="B217" s="64" t="s">
        <v>1511</v>
      </c>
      <c r="C217" s="65" t="s">
        <v>1512</v>
      </c>
      <c r="D217" s="65" t="s">
        <v>41</v>
      </c>
      <c r="E217" s="66">
        <v>0.36</v>
      </c>
      <c r="F217" s="66">
        <v>47.88</v>
      </c>
      <c r="G217" s="1">
        <v>6.85</v>
      </c>
      <c r="H217" s="1">
        <v>6.85</v>
      </c>
      <c r="I217" s="1">
        <v>327.97800000000001</v>
      </c>
      <c r="J217" s="1">
        <v>327.97800000000001</v>
      </c>
      <c r="K217" s="1"/>
      <c r="L217" s="1"/>
      <c r="M217" s="1"/>
      <c r="N217" s="1"/>
      <c r="O217" s="1"/>
      <c r="P217" s="1"/>
      <c r="R217" s="1">
        <v>8.48</v>
      </c>
      <c r="S217" s="1">
        <v>406.0224</v>
      </c>
      <c r="T217" s="15">
        <f t="shared" si="237"/>
        <v>1.2379562043795622</v>
      </c>
      <c r="U217" s="15">
        <f t="shared" si="238"/>
        <v>1.212304192840729</v>
      </c>
      <c r="V217" s="16">
        <f t="shared" si="239"/>
        <v>8.3042837209589937</v>
      </c>
      <c r="W217" s="16">
        <f t="shared" si="240"/>
        <v>1.4542837209589941</v>
      </c>
      <c r="X217" s="16">
        <f t="shared" si="241"/>
        <v>69.631104559516643</v>
      </c>
      <c r="Y217" s="15">
        <f t="shared" si="242"/>
        <v>4.5848355451969969E-2</v>
      </c>
      <c r="Z217" s="15">
        <f t="shared" si="243"/>
        <v>1.1992624151289988E-2</v>
      </c>
      <c r="AA217" s="15">
        <f t="shared" si="244"/>
        <v>1.9115055013239957E-2</v>
      </c>
      <c r="AB217" s="15">
        <f t="shared" si="245"/>
        <v>2.5652011538833303E-2</v>
      </c>
    </row>
    <row r="218" spans="1:28" x14ac:dyDescent="0.2">
      <c r="A218" s="63"/>
      <c r="B218" s="64" t="s">
        <v>1513</v>
      </c>
      <c r="C218" s="65" t="s">
        <v>1514</v>
      </c>
      <c r="D218" s="65" t="s">
        <v>41</v>
      </c>
      <c r="E218" s="66">
        <v>0.36</v>
      </c>
      <c r="F218" s="66">
        <v>47.88</v>
      </c>
      <c r="G218" s="1">
        <v>13.5</v>
      </c>
      <c r="H218" s="1">
        <v>13.5</v>
      </c>
      <c r="I218" s="1">
        <v>646.38</v>
      </c>
      <c r="J218" s="1">
        <v>646.38</v>
      </c>
      <c r="K218" s="1"/>
      <c r="L218" s="1"/>
      <c r="M218" s="1"/>
      <c r="N218" s="1"/>
      <c r="O218" s="1"/>
      <c r="P218" s="1"/>
      <c r="R218" s="1">
        <v>19.3</v>
      </c>
      <c r="S218" s="1">
        <v>924.08399999999995</v>
      </c>
      <c r="T218" s="15">
        <f t="shared" si="237"/>
        <v>1.4296296296296296</v>
      </c>
      <c r="U218" s="15">
        <f t="shared" si="238"/>
        <v>1.4039776180907964</v>
      </c>
      <c r="V218" s="16">
        <f t="shared" si="239"/>
        <v>18.953697844225751</v>
      </c>
      <c r="W218" s="16">
        <f t="shared" si="240"/>
        <v>5.4536978442257507</v>
      </c>
      <c r="X218" s="16">
        <f t="shared" si="241"/>
        <v>261.12305278152894</v>
      </c>
      <c r="Y218" s="15">
        <f t="shared" si="242"/>
        <v>4.5848355451969969E-2</v>
      </c>
      <c r="Z218" s="15">
        <f t="shared" si="243"/>
        <v>1.1992624151289988E-2</v>
      </c>
      <c r="AA218" s="15">
        <f t="shared" si="244"/>
        <v>1.9115055013239957E-2</v>
      </c>
      <c r="AB218" s="15">
        <f t="shared" si="245"/>
        <v>2.5652011538833303E-2</v>
      </c>
    </row>
    <row r="219" spans="1:28" x14ac:dyDescent="0.2">
      <c r="A219" s="63"/>
      <c r="B219" s="64" t="s">
        <v>1515</v>
      </c>
      <c r="C219" s="65" t="s">
        <v>1516</v>
      </c>
      <c r="D219" s="65" t="s">
        <v>41</v>
      </c>
      <c r="E219" s="66">
        <v>0.02</v>
      </c>
      <c r="F219" s="66">
        <v>2.66</v>
      </c>
      <c r="G219" s="1">
        <v>4.76</v>
      </c>
      <c r="H219" s="1">
        <v>4.76</v>
      </c>
      <c r="I219" s="1">
        <v>12.6616</v>
      </c>
      <c r="J219" s="1">
        <v>12.6616</v>
      </c>
      <c r="K219" s="1"/>
      <c r="L219" s="1"/>
      <c r="M219" s="1"/>
      <c r="N219" s="1"/>
      <c r="O219" s="1"/>
      <c r="P219" s="1"/>
      <c r="R219" s="1">
        <v>5.9</v>
      </c>
      <c r="S219" s="1">
        <v>15.694000000000001</v>
      </c>
      <c r="T219" s="15">
        <f t="shared" si="237"/>
        <v>1.2394957983193278</v>
      </c>
      <c r="U219" s="15">
        <f t="shared" si="238"/>
        <v>1.2138437867804945</v>
      </c>
      <c r="V219" s="16">
        <f t="shared" si="239"/>
        <v>5.7778964250751539</v>
      </c>
      <c r="W219" s="16">
        <f t="shared" si="240"/>
        <v>1.0178964250751541</v>
      </c>
      <c r="X219" s="16">
        <f t="shared" si="241"/>
        <v>2.7076044906999099</v>
      </c>
      <c r="Y219" s="15">
        <f t="shared" si="242"/>
        <v>4.5848355451969969E-2</v>
      </c>
      <c r="Z219" s="15">
        <f t="shared" si="243"/>
        <v>1.1992624151289988E-2</v>
      </c>
      <c r="AA219" s="15">
        <f t="shared" si="244"/>
        <v>1.9115055013239957E-2</v>
      </c>
      <c r="AB219" s="15">
        <f t="shared" si="245"/>
        <v>2.5652011538833303E-2</v>
      </c>
    </row>
    <row r="220" spans="1:28" x14ac:dyDescent="0.2">
      <c r="A220" s="63"/>
      <c r="B220" s="64" t="s">
        <v>1517</v>
      </c>
      <c r="C220" s="65" t="s">
        <v>1518</v>
      </c>
      <c r="D220" s="65" t="s">
        <v>41</v>
      </c>
      <c r="E220" s="66">
        <v>0.08</v>
      </c>
      <c r="F220" s="66">
        <v>10.64</v>
      </c>
      <c r="G220" s="1">
        <v>7.93</v>
      </c>
      <c r="H220" s="1">
        <v>7.93</v>
      </c>
      <c r="I220" s="1">
        <v>84.375200000000007</v>
      </c>
      <c r="J220" s="1">
        <v>84.375200000000007</v>
      </c>
      <c r="K220" s="1"/>
      <c r="L220" s="1"/>
      <c r="M220" s="1"/>
      <c r="N220" s="1"/>
      <c r="O220" s="1"/>
      <c r="P220" s="1"/>
      <c r="R220" s="1">
        <v>10.7</v>
      </c>
      <c r="S220" s="1">
        <v>113.848</v>
      </c>
      <c r="T220" s="15">
        <f t="shared" si="237"/>
        <v>1.3493064312736442</v>
      </c>
      <c r="U220" s="15">
        <f t="shared" si="238"/>
        <v>1.323654419734811</v>
      </c>
      <c r="V220" s="16">
        <f t="shared" si="239"/>
        <v>10.496579548497051</v>
      </c>
      <c r="W220" s="16">
        <f t="shared" si="240"/>
        <v>2.5665795484970513</v>
      </c>
      <c r="X220" s="16">
        <f t="shared" si="241"/>
        <v>27.308406396008628</v>
      </c>
      <c r="Y220" s="15">
        <f t="shared" si="242"/>
        <v>4.5848355451969969E-2</v>
      </c>
      <c r="Z220" s="15">
        <f t="shared" si="243"/>
        <v>1.1992624151289988E-2</v>
      </c>
      <c r="AA220" s="15">
        <f t="shared" si="244"/>
        <v>1.9115055013239957E-2</v>
      </c>
      <c r="AB220" s="15">
        <f t="shared" si="245"/>
        <v>2.5652011538833303E-2</v>
      </c>
    </row>
    <row r="221" spans="1:28" x14ac:dyDescent="0.2">
      <c r="A221" s="63"/>
      <c r="B221" s="64" t="s">
        <v>1519</v>
      </c>
      <c r="C221" s="65" t="s">
        <v>1520</v>
      </c>
      <c r="D221" s="65" t="s">
        <v>41</v>
      </c>
      <c r="E221" s="66">
        <v>0.03</v>
      </c>
      <c r="F221" s="66">
        <v>3.99</v>
      </c>
      <c r="G221" s="1">
        <v>4.92</v>
      </c>
      <c r="H221" s="1">
        <v>4.92</v>
      </c>
      <c r="I221" s="1">
        <v>19.630800000000001</v>
      </c>
      <c r="J221" s="1">
        <v>19.630800000000001</v>
      </c>
      <c r="K221" s="1"/>
      <c r="L221" s="1"/>
      <c r="M221" s="1"/>
      <c r="N221" s="1"/>
      <c r="O221" s="1"/>
      <c r="P221" s="1"/>
      <c r="R221" s="1">
        <v>6.11</v>
      </c>
      <c r="S221" s="1">
        <v>24.378900000000002</v>
      </c>
      <c r="T221" s="15">
        <f t="shared" si="237"/>
        <v>1.2418699186991871</v>
      </c>
      <c r="U221" s="15">
        <f t="shared" si="238"/>
        <v>1.2162179071603538</v>
      </c>
      <c r="V221" s="16">
        <f t="shared" si="239"/>
        <v>5.9837921032289412</v>
      </c>
      <c r="W221" s="16">
        <f t="shared" si="240"/>
        <v>1.0637921032289412</v>
      </c>
      <c r="X221" s="16">
        <f t="shared" si="241"/>
        <v>4.2445304918834754</v>
      </c>
      <c r="Y221" s="15">
        <f t="shared" si="242"/>
        <v>4.5848355451969969E-2</v>
      </c>
      <c r="Z221" s="15">
        <f t="shared" si="243"/>
        <v>1.1992624151289988E-2</v>
      </c>
      <c r="AA221" s="15">
        <f t="shared" si="244"/>
        <v>1.9115055013239957E-2</v>
      </c>
      <c r="AB221" s="15">
        <f t="shared" si="245"/>
        <v>2.5652011538833303E-2</v>
      </c>
    </row>
    <row r="222" spans="1:28" x14ac:dyDescent="0.2">
      <c r="A222" s="63"/>
      <c r="B222" s="64" t="s">
        <v>1521</v>
      </c>
      <c r="C222" s="65" t="s">
        <v>1522</v>
      </c>
      <c r="D222" s="65" t="s">
        <v>41</v>
      </c>
      <c r="E222" s="66">
        <v>0.66600000000000004</v>
      </c>
      <c r="F222" s="66">
        <v>88.578000000000003</v>
      </c>
      <c r="G222" s="1">
        <v>4.04</v>
      </c>
      <c r="H222" s="1">
        <v>4.04</v>
      </c>
      <c r="I222" s="1">
        <v>357.85512</v>
      </c>
      <c r="J222" s="1">
        <v>357.85512</v>
      </c>
      <c r="K222" s="1"/>
      <c r="L222" s="1"/>
      <c r="M222" s="1"/>
      <c r="N222" s="1"/>
      <c r="O222" s="1"/>
      <c r="P222" s="1"/>
      <c r="R222" s="1">
        <v>4.24</v>
      </c>
      <c r="S222" s="1">
        <v>375.57071999999999</v>
      </c>
      <c r="T222" s="15">
        <f t="shared" si="237"/>
        <v>1.0495049504950495</v>
      </c>
      <c r="U222" s="15">
        <f t="shared" si="238"/>
        <v>1.0238529389562163</v>
      </c>
      <c r="V222" s="16">
        <f t="shared" si="239"/>
        <v>4.1363658733831139</v>
      </c>
      <c r="W222" s="16">
        <f t="shared" si="240"/>
        <v>9.6365873383113865E-2</v>
      </c>
      <c r="X222" s="16">
        <f t="shared" si="241"/>
        <v>8.535896332529461</v>
      </c>
      <c r="Y222" s="15">
        <f t="shared" si="242"/>
        <v>4.5848355451969969E-2</v>
      </c>
      <c r="Z222" s="15">
        <f t="shared" si="243"/>
        <v>1.1992624151289988E-2</v>
      </c>
      <c r="AA222" s="15">
        <f t="shared" si="244"/>
        <v>1.9115055013239957E-2</v>
      </c>
      <c r="AB222" s="15">
        <f t="shared" si="245"/>
        <v>2.5652011538833303E-2</v>
      </c>
    </row>
    <row r="223" spans="1:28" ht="15" thickBot="1" x14ac:dyDescent="0.25">
      <c r="A223" s="63"/>
      <c r="B223" s="64" t="s">
        <v>1523</v>
      </c>
      <c r="C223" s="65" t="s">
        <v>1524</v>
      </c>
      <c r="D223" s="65" t="s">
        <v>41</v>
      </c>
      <c r="E223" s="66">
        <v>0.4</v>
      </c>
      <c r="F223" s="66">
        <v>53.2</v>
      </c>
      <c r="G223" s="1">
        <v>13.3</v>
      </c>
      <c r="H223" s="1">
        <v>13.3</v>
      </c>
      <c r="I223" s="1">
        <v>707.56</v>
      </c>
      <c r="J223" s="1">
        <v>707.56</v>
      </c>
      <c r="K223" s="1"/>
      <c r="L223" s="1"/>
      <c r="M223" s="1"/>
      <c r="N223" s="1"/>
      <c r="O223" s="1"/>
      <c r="P223" s="1"/>
      <c r="R223" s="1">
        <v>17.399999999999999</v>
      </c>
      <c r="S223" s="1">
        <v>925.68</v>
      </c>
      <c r="T223" s="15">
        <f t="shared" si="237"/>
        <v>1.3082706766917291</v>
      </c>
      <c r="U223" s="15">
        <f t="shared" si="238"/>
        <v>1.2826186651528959</v>
      </c>
      <c r="V223" s="16">
        <f t="shared" si="239"/>
        <v>17.058828246533515</v>
      </c>
      <c r="W223" s="16">
        <f t="shared" si="240"/>
        <v>3.7588282465335148</v>
      </c>
      <c r="X223" s="16">
        <f t="shared" si="241"/>
        <v>199.96966271558298</v>
      </c>
      <c r="Y223" s="15">
        <f t="shared" si="242"/>
        <v>4.5848355451969969E-2</v>
      </c>
      <c r="Z223" s="15">
        <f t="shared" si="243"/>
        <v>1.1992624151289988E-2</v>
      </c>
      <c r="AA223" s="15">
        <f t="shared" si="244"/>
        <v>1.9115055013239957E-2</v>
      </c>
      <c r="AB223" s="15">
        <f t="shared" si="245"/>
        <v>2.5652011538833303E-2</v>
      </c>
    </row>
    <row r="224" spans="1:28" ht="15" thickBot="1" x14ac:dyDescent="0.25">
      <c r="A224" s="8">
        <v>41</v>
      </c>
      <c r="B224" s="9" t="s">
        <v>1525</v>
      </c>
      <c r="C224" s="10" t="s">
        <v>1526</v>
      </c>
      <c r="D224" s="10" t="s">
        <v>95</v>
      </c>
      <c r="E224" s="11">
        <v>0</v>
      </c>
      <c r="F224" s="11">
        <v>270</v>
      </c>
      <c r="G224" s="12">
        <v>324.35000000000002</v>
      </c>
      <c r="H224" s="12">
        <v>372.7</v>
      </c>
      <c r="I224" s="12">
        <v>100629</v>
      </c>
      <c r="J224" s="12">
        <v>18453.539339999999</v>
      </c>
      <c r="K224" s="12">
        <v>29600.856</v>
      </c>
      <c r="L224" s="12">
        <v>0</v>
      </c>
      <c r="M224" s="12">
        <v>0</v>
      </c>
      <c r="N224" s="12">
        <v>10005.089328</v>
      </c>
      <c r="O224" s="12">
        <v>32476.875168959999</v>
      </c>
      <c r="P224" s="13">
        <v>10091.594869574399</v>
      </c>
      <c r="R224" s="12">
        <v>436.59</v>
      </c>
      <c r="S224" s="12">
        <v>24784.975890000002</v>
      </c>
    </row>
    <row r="225" spans="1:28" x14ac:dyDescent="0.2">
      <c r="A225" s="63"/>
      <c r="B225" s="64" t="s">
        <v>1209</v>
      </c>
      <c r="C225" s="65" t="s">
        <v>1210</v>
      </c>
      <c r="D225" s="65" t="s">
        <v>92</v>
      </c>
      <c r="E225" s="66">
        <v>5.9000000000000003E-4</v>
      </c>
      <c r="F225" s="66">
        <v>0.1593</v>
      </c>
      <c r="G225" s="1">
        <v>38.1</v>
      </c>
      <c r="H225" s="1">
        <v>38.1</v>
      </c>
      <c r="I225" s="1">
        <v>6.0693299999999999</v>
      </c>
      <c r="J225" s="1">
        <v>6.0693299999999999</v>
      </c>
      <c r="K225" s="1"/>
      <c r="L225" s="1"/>
      <c r="M225" s="1"/>
      <c r="N225" s="1"/>
      <c r="O225" s="1"/>
      <c r="P225" s="1"/>
      <c r="R225" s="1">
        <v>44.5</v>
      </c>
      <c r="S225" s="1">
        <v>7.0888499999999999</v>
      </c>
      <c r="T225" s="15">
        <f t="shared" ref="T225:T235" si="246">R225/H225</f>
        <v>1.1679790026246719</v>
      </c>
      <c r="U225" s="15">
        <f t="shared" ref="U225:U235" si="247">T225-AB225</f>
        <v>1.1423269910858387</v>
      </c>
      <c r="V225" s="16">
        <f t="shared" ref="V225:V235" si="248">G225*U225</f>
        <v>43.522658360370457</v>
      </c>
      <c r="W225" s="16">
        <f t="shared" ref="W225:W235" si="249">V225-G225</f>
        <v>5.4226583603704555</v>
      </c>
      <c r="X225" s="16">
        <f t="shared" ref="X225:X235" si="250">F225*W225</f>
        <v>0.8638294768070135</v>
      </c>
      <c r="Y225" s="15">
        <f t="shared" ref="Y225:Y235" si="251">104.584835545197%-100%</f>
        <v>4.5848355451969969E-2</v>
      </c>
      <c r="Z225" s="15">
        <f t="shared" ref="Z225:Z235" si="252">101.199262415129%-100%</f>
        <v>1.1992624151289988E-2</v>
      </c>
      <c r="AA225" s="15">
        <f t="shared" ref="AA225:AA235" si="253">101.911505501324%-100%</f>
        <v>1.9115055013239957E-2</v>
      </c>
      <c r="AB225" s="15">
        <f t="shared" ref="AB225:AB235" si="254">AVERAGE(Y225:AA225)</f>
        <v>2.5652011538833303E-2</v>
      </c>
    </row>
    <row r="226" spans="1:28" x14ac:dyDescent="0.2">
      <c r="A226" s="63"/>
      <c r="B226" s="64" t="s">
        <v>187</v>
      </c>
      <c r="C226" s="65" t="s">
        <v>188</v>
      </c>
      <c r="D226" s="65" t="s">
        <v>92</v>
      </c>
      <c r="E226" s="66">
        <v>5.9000000000000003E-4</v>
      </c>
      <c r="F226" s="66">
        <v>0.1593</v>
      </c>
      <c r="G226" s="1">
        <v>45.7</v>
      </c>
      <c r="H226" s="1">
        <v>45.7</v>
      </c>
      <c r="I226" s="1">
        <v>7.2800099999999999</v>
      </c>
      <c r="J226" s="1">
        <v>7.2800099999999999</v>
      </c>
      <c r="K226" s="1"/>
      <c r="L226" s="1"/>
      <c r="M226" s="1"/>
      <c r="N226" s="1"/>
      <c r="O226" s="1"/>
      <c r="P226" s="1"/>
      <c r="R226" s="1">
        <v>52.8</v>
      </c>
      <c r="S226" s="1">
        <v>8.4110399999999998</v>
      </c>
      <c r="T226" s="15">
        <f t="shared" si="246"/>
        <v>1.1553610503282274</v>
      </c>
      <c r="U226" s="15">
        <f t="shared" si="247"/>
        <v>1.1297090387893942</v>
      </c>
      <c r="V226" s="16">
        <f t="shared" si="248"/>
        <v>51.627703072675317</v>
      </c>
      <c r="W226" s="16">
        <f t="shared" si="249"/>
        <v>5.9277030726753139</v>
      </c>
      <c r="X226" s="16">
        <f t="shared" si="250"/>
        <v>0.94428309947717748</v>
      </c>
      <c r="Y226" s="15">
        <f t="shared" si="251"/>
        <v>4.5848355451969969E-2</v>
      </c>
      <c r="Z226" s="15">
        <f t="shared" si="252"/>
        <v>1.1992624151289988E-2</v>
      </c>
      <c r="AA226" s="15">
        <f t="shared" si="253"/>
        <v>1.9115055013239957E-2</v>
      </c>
      <c r="AB226" s="15">
        <f t="shared" si="254"/>
        <v>2.5652011538833303E-2</v>
      </c>
    </row>
    <row r="227" spans="1:28" x14ac:dyDescent="0.2">
      <c r="A227" s="63"/>
      <c r="B227" s="64" t="s">
        <v>1527</v>
      </c>
      <c r="C227" s="65" t="s">
        <v>1528</v>
      </c>
      <c r="D227" s="65" t="s">
        <v>95</v>
      </c>
      <c r="E227" s="66">
        <v>1.05</v>
      </c>
      <c r="F227" s="66">
        <v>283.5</v>
      </c>
      <c r="G227" s="1">
        <v>45.7</v>
      </c>
      <c r="H227" s="1">
        <v>45.7</v>
      </c>
      <c r="I227" s="1">
        <v>12955.95</v>
      </c>
      <c r="J227" s="1">
        <v>12955.95</v>
      </c>
      <c r="K227" s="1"/>
      <c r="L227" s="1"/>
      <c r="M227" s="1"/>
      <c r="N227" s="1"/>
      <c r="O227" s="1"/>
      <c r="P227" s="1"/>
      <c r="R227" s="1">
        <v>61.7</v>
      </c>
      <c r="S227" s="1">
        <v>17491.95</v>
      </c>
      <c r="T227" s="15">
        <f t="shared" si="246"/>
        <v>1.350109409190372</v>
      </c>
      <c r="U227" s="15">
        <f t="shared" si="247"/>
        <v>1.3244573976515388</v>
      </c>
      <c r="V227" s="16">
        <f t="shared" si="248"/>
        <v>60.52770307267533</v>
      </c>
      <c r="W227" s="16">
        <f t="shared" si="249"/>
        <v>14.827703072675327</v>
      </c>
      <c r="X227" s="16">
        <f t="shared" si="250"/>
        <v>4203.6538211034549</v>
      </c>
      <c r="Y227" s="15">
        <f t="shared" si="251"/>
        <v>4.5848355451969969E-2</v>
      </c>
      <c r="Z227" s="15">
        <f t="shared" si="252"/>
        <v>1.1992624151289988E-2</v>
      </c>
      <c r="AA227" s="15">
        <f t="shared" si="253"/>
        <v>1.9115055013239957E-2</v>
      </c>
      <c r="AB227" s="15">
        <f t="shared" si="254"/>
        <v>2.5652011538833303E-2</v>
      </c>
    </row>
    <row r="228" spans="1:28" x14ac:dyDescent="0.2">
      <c r="A228" s="63"/>
      <c r="B228" s="64" t="s">
        <v>1529</v>
      </c>
      <c r="C228" s="65" t="s">
        <v>1530</v>
      </c>
      <c r="D228" s="65" t="s">
        <v>41</v>
      </c>
      <c r="E228" s="66">
        <v>0.46</v>
      </c>
      <c r="F228" s="66">
        <v>124.2</v>
      </c>
      <c r="G228" s="1">
        <v>7.52</v>
      </c>
      <c r="H228" s="1">
        <v>7.52</v>
      </c>
      <c r="I228" s="1">
        <v>933.98400000000004</v>
      </c>
      <c r="J228" s="1">
        <v>933.98400000000004</v>
      </c>
      <c r="K228" s="1"/>
      <c r="L228" s="1"/>
      <c r="M228" s="1"/>
      <c r="N228" s="1"/>
      <c r="O228" s="1"/>
      <c r="P228" s="1"/>
      <c r="R228" s="1">
        <v>9.36</v>
      </c>
      <c r="S228" s="1">
        <v>1162.5119999999999</v>
      </c>
      <c r="T228" s="15">
        <f t="shared" si="246"/>
        <v>1.2446808510638299</v>
      </c>
      <c r="U228" s="15">
        <f t="shared" si="247"/>
        <v>1.2190288395249966</v>
      </c>
      <c r="V228" s="16">
        <f t="shared" si="248"/>
        <v>9.1670968732279743</v>
      </c>
      <c r="W228" s="16">
        <f t="shared" si="249"/>
        <v>1.6470968732279747</v>
      </c>
      <c r="X228" s="16">
        <f t="shared" si="250"/>
        <v>204.56943165491447</v>
      </c>
      <c r="Y228" s="15">
        <f t="shared" si="251"/>
        <v>4.5848355451969969E-2</v>
      </c>
      <c r="Z228" s="15">
        <f t="shared" si="252"/>
        <v>1.1992624151289988E-2</v>
      </c>
      <c r="AA228" s="15">
        <f t="shared" si="253"/>
        <v>1.9115055013239957E-2</v>
      </c>
      <c r="AB228" s="15">
        <f t="shared" si="254"/>
        <v>2.5652011538833303E-2</v>
      </c>
    </row>
    <row r="229" spans="1:28" x14ac:dyDescent="0.2">
      <c r="A229" s="63"/>
      <c r="B229" s="64" t="s">
        <v>1531</v>
      </c>
      <c r="C229" s="65" t="s">
        <v>1532</v>
      </c>
      <c r="D229" s="65" t="s">
        <v>41</v>
      </c>
      <c r="E229" s="66">
        <v>0.3</v>
      </c>
      <c r="F229" s="66">
        <v>81</v>
      </c>
      <c r="G229" s="1">
        <v>9.26</v>
      </c>
      <c r="H229" s="1">
        <v>9.26</v>
      </c>
      <c r="I229" s="1">
        <v>750.06</v>
      </c>
      <c r="J229" s="1">
        <v>750.06</v>
      </c>
      <c r="K229" s="1"/>
      <c r="L229" s="1"/>
      <c r="M229" s="1"/>
      <c r="N229" s="1"/>
      <c r="O229" s="1"/>
      <c r="P229" s="1"/>
      <c r="R229" s="1">
        <v>11.5</v>
      </c>
      <c r="S229" s="1">
        <v>931.5</v>
      </c>
      <c r="T229" s="15">
        <f t="shared" si="246"/>
        <v>1.2419006479481642</v>
      </c>
      <c r="U229" s="15">
        <f t="shared" si="247"/>
        <v>1.216248636409331</v>
      </c>
      <c r="V229" s="16">
        <f t="shared" si="248"/>
        <v>11.262462373150404</v>
      </c>
      <c r="W229" s="16">
        <f t="shared" si="249"/>
        <v>2.0024623731504043</v>
      </c>
      <c r="X229" s="16">
        <f t="shared" si="250"/>
        <v>162.19945222518274</v>
      </c>
      <c r="Y229" s="15">
        <f t="shared" si="251"/>
        <v>4.5848355451969969E-2</v>
      </c>
      <c r="Z229" s="15">
        <f t="shared" si="252"/>
        <v>1.1992624151289988E-2</v>
      </c>
      <c r="AA229" s="15">
        <f t="shared" si="253"/>
        <v>1.9115055013239957E-2</v>
      </c>
      <c r="AB229" s="15">
        <f t="shared" si="254"/>
        <v>2.5652011538833303E-2</v>
      </c>
    </row>
    <row r="230" spans="1:28" x14ac:dyDescent="0.2">
      <c r="A230" s="63"/>
      <c r="B230" s="64" t="s">
        <v>1533</v>
      </c>
      <c r="C230" s="65" t="s">
        <v>1534</v>
      </c>
      <c r="D230" s="65" t="s">
        <v>41</v>
      </c>
      <c r="E230" s="66">
        <v>0.26</v>
      </c>
      <c r="F230" s="66">
        <v>70.2</v>
      </c>
      <c r="G230" s="1">
        <v>14.9</v>
      </c>
      <c r="H230" s="1">
        <v>14.9</v>
      </c>
      <c r="I230" s="1">
        <v>1045.98</v>
      </c>
      <c r="J230" s="1">
        <v>1045.98</v>
      </c>
      <c r="K230" s="1"/>
      <c r="L230" s="1"/>
      <c r="M230" s="1"/>
      <c r="N230" s="1"/>
      <c r="O230" s="1"/>
      <c r="P230" s="1"/>
      <c r="R230" s="1">
        <v>19.100000000000001</v>
      </c>
      <c r="S230" s="1">
        <v>1340.82</v>
      </c>
      <c r="T230" s="15">
        <f t="shared" si="246"/>
        <v>1.2818791946308725</v>
      </c>
      <c r="U230" s="15">
        <f t="shared" si="247"/>
        <v>1.2562271830920393</v>
      </c>
      <c r="V230" s="16">
        <f t="shared" si="248"/>
        <v>18.717785028071386</v>
      </c>
      <c r="W230" s="16">
        <f t="shared" si="249"/>
        <v>3.8177850280713859</v>
      </c>
      <c r="X230" s="16">
        <f t="shared" si="250"/>
        <v>268.00850897061127</v>
      </c>
      <c r="Y230" s="15">
        <f t="shared" si="251"/>
        <v>4.5848355451969969E-2</v>
      </c>
      <c r="Z230" s="15">
        <f t="shared" si="252"/>
        <v>1.1992624151289988E-2</v>
      </c>
      <c r="AA230" s="15">
        <f t="shared" si="253"/>
        <v>1.9115055013239957E-2</v>
      </c>
      <c r="AB230" s="15">
        <f t="shared" si="254"/>
        <v>2.5652011538833303E-2</v>
      </c>
    </row>
    <row r="231" spans="1:28" x14ac:dyDescent="0.2">
      <c r="A231" s="63"/>
      <c r="B231" s="64" t="s">
        <v>1535</v>
      </c>
      <c r="C231" s="65" t="s">
        <v>1536</v>
      </c>
      <c r="D231" s="65" t="s">
        <v>41</v>
      </c>
      <c r="E231" s="66">
        <v>0.02</v>
      </c>
      <c r="F231" s="66">
        <v>5.4</v>
      </c>
      <c r="G231" s="1">
        <v>7.82</v>
      </c>
      <c r="H231" s="1">
        <v>7.82</v>
      </c>
      <c r="I231" s="1">
        <v>42.228000000000002</v>
      </c>
      <c r="J231" s="1">
        <v>42.228000000000002</v>
      </c>
      <c r="K231" s="1"/>
      <c r="L231" s="1"/>
      <c r="M231" s="1"/>
      <c r="N231" s="1"/>
      <c r="O231" s="1"/>
      <c r="P231" s="1"/>
      <c r="R231" s="1">
        <v>9.51</v>
      </c>
      <c r="S231" s="1">
        <v>51.353999999999999</v>
      </c>
      <c r="T231" s="15">
        <f t="shared" si="246"/>
        <v>1.2161125319693094</v>
      </c>
      <c r="U231" s="15">
        <f t="shared" si="247"/>
        <v>1.1904605204304761</v>
      </c>
      <c r="V231" s="16">
        <f t="shared" si="248"/>
        <v>9.3094012697663242</v>
      </c>
      <c r="W231" s="16">
        <f t="shared" si="249"/>
        <v>1.4894012697663239</v>
      </c>
      <c r="X231" s="16">
        <f t="shared" si="250"/>
        <v>8.0427668567381492</v>
      </c>
      <c r="Y231" s="15">
        <f t="shared" si="251"/>
        <v>4.5848355451969969E-2</v>
      </c>
      <c r="Z231" s="15">
        <f t="shared" si="252"/>
        <v>1.1992624151289988E-2</v>
      </c>
      <c r="AA231" s="15">
        <f t="shared" si="253"/>
        <v>1.9115055013239957E-2</v>
      </c>
      <c r="AB231" s="15">
        <f t="shared" si="254"/>
        <v>2.5652011538833303E-2</v>
      </c>
    </row>
    <row r="232" spans="1:28" x14ac:dyDescent="0.2">
      <c r="A232" s="63"/>
      <c r="B232" s="64" t="s">
        <v>1537</v>
      </c>
      <c r="C232" s="65" t="s">
        <v>1538</v>
      </c>
      <c r="D232" s="65" t="s">
        <v>41</v>
      </c>
      <c r="E232" s="66">
        <v>0.1</v>
      </c>
      <c r="F232" s="66">
        <v>27</v>
      </c>
      <c r="G232" s="1">
        <v>7.15</v>
      </c>
      <c r="H232" s="1">
        <v>7.15</v>
      </c>
      <c r="I232" s="1">
        <v>193.05</v>
      </c>
      <c r="J232" s="1">
        <v>193.05</v>
      </c>
      <c r="K232" s="1"/>
      <c r="L232" s="1"/>
      <c r="M232" s="1"/>
      <c r="N232" s="1"/>
      <c r="O232" s="1"/>
      <c r="P232" s="1"/>
      <c r="R232" s="1">
        <v>8.7100000000000009</v>
      </c>
      <c r="S232" s="1">
        <v>235.17</v>
      </c>
      <c r="T232" s="15">
        <f t="shared" si="246"/>
        <v>1.2181818181818183</v>
      </c>
      <c r="U232" s="15">
        <f t="shared" si="247"/>
        <v>1.192529806642985</v>
      </c>
      <c r="V232" s="16">
        <f t="shared" si="248"/>
        <v>8.5265881174973437</v>
      </c>
      <c r="W232" s="16">
        <f t="shared" si="249"/>
        <v>1.3765881174973433</v>
      </c>
      <c r="X232" s="16">
        <f t="shared" si="250"/>
        <v>37.167879172428272</v>
      </c>
      <c r="Y232" s="15">
        <f t="shared" si="251"/>
        <v>4.5848355451969969E-2</v>
      </c>
      <c r="Z232" s="15">
        <f t="shared" si="252"/>
        <v>1.1992624151289988E-2</v>
      </c>
      <c r="AA232" s="15">
        <f t="shared" si="253"/>
        <v>1.9115055013239957E-2</v>
      </c>
      <c r="AB232" s="15">
        <f t="shared" si="254"/>
        <v>2.5652011538833303E-2</v>
      </c>
    </row>
    <row r="233" spans="1:28" x14ac:dyDescent="0.2">
      <c r="A233" s="63"/>
      <c r="B233" s="64" t="s">
        <v>1539</v>
      </c>
      <c r="C233" s="65" t="s">
        <v>1540</v>
      </c>
      <c r="D233" s="65" t="s">
        <v>41</v>
      </c>
      <c r="E233" s="66">
        <v>0.06</v>
      </c>
      <c r="F233" s="66">
        <v>16.2</v>
      </c>
      <c r="G233" s="1">
        <v>6.79</v>
      </c>
      <c r="H233" s="1">
        <v>6.79</v>
      </c>
      <c r="I233" s="1">
        <v>109.998</v>
      </c>
      <c r="J233" s="1">
        <v>109.998</v>
      </c>
      <c r="K233" s="1"/>
      <c r="L233" s="1"/>
      <c r="M233" s="1"/>
      <c r="N233" s="1"/>
      <c r="O233" s="1"/>
      <c r="P233" s="1"/>
      <c r="R233" s="1">
        <v>8.5399999999999991</v>
      </c>
      <c r="S233" s="1">
        <v>138.34800000000001</v>
      </c>
      <c r="T233" s="15">
        <f t="shared" si="246"/>
        <v>1.2577319587628866</v>
      </c>
      <c r="U233" s="15">
        <f t="shared" si="247"/>
        <v>1.2320799472240533</v>
      </c>
      <c r="V233" s="16">
        <f t="shared" si="248"/>
        <v>8.3658228416513225</v>
      </c>
      <c r="W233" s="16">
        <f t="shared" si="249"/>
        <v>1.5758228416513225</v>
      </c>
      <c r="X233" s="16">
        <f t="shared" si="250"/>
        <v>25.528330034751423</v>
      </c>
      <c r="Y233" s="15">
        <f t="shared" si="251"/>
        <v>4.5848355451969969E-2</v>
      </c>
      <c r="Z233" s="15">
        <f t="shared" si="252"/>
        <v>1.1992624151289988E-2</v>
      </c>
      <c r="AA233" s="15">
        <f t="shared" si="253"/>
        <v>1.9115055013239957E-2</v>
      </c>
      <c r="AB233" s="15">
        <f t="shared" si="254"/>
        <v>2.5652011538833303E-2</v>
      </c>
    </row>
    <row r="234" spans="1:28" x14ac:dyDescent="0.2">
      <c r="A234" s="63"/>
      <c r="B234" s="64" t="s">
        <v>1541</v>
      </c>
      <c r="C234" s="65" t="s">
        <v>1542</v>
      </c>
      <c r="D234" s="65" t="s">
        <v>41</v>
      </c>
      <c r="E234" s="66">
        <v>0.62</v>
      </c>
      <c r="F234" s="66">
        <v>167.4</v>
      </c>
      <c r="G234" s="1">
        <v>4.8</v>
      </c>
      <c r="H234" s="1">
        <v>4.8</v>
      </c>
      <c r="I234" s="1">
        <v>803.52</v>
      </c>
      <c r="J234" s="1">
        <v>803.52</v>
      </c>
      <c r="K234" s="1"/>
      <c r="L234" s="1"/>
      <c r="M234" s="1"/>
      <c r="N234" s="1"/>
      <c r="O234" s="1"/>
      <c r="P234" s="1"/>
      <c r="R234" s="1">
        <v>5.03</v>
      </c>
      <c r="S234" s="1">
        <v>842.02200000000005</v>
      </c>
      <c r="T234" s="15">
        <f t="shared" si="246"/>
        <v>1.0479166666666668</v>
      </c>
      <c r="U234" s="15">
        <f t="shared" si="247"/>
        <v>1.0222646551278336</v>
      </c>
      <c r="V234" s="16">
        <f t="shared" si="248"/>
        <v>4.9068703446136013</v>
      </c>
      <c r="W234" s="16">
        <f t="shared" si="249"/>
        <v>0.10687034461360145</v>
      </c>
      <c r="X234" s="16">
        <f t="shared" si="250"/>
        <v>17.890095688316883</v>
      </c>
      <c r="Y234" s="15">
        <f t="shared" si="251"/>
        <v>4.5848355451969969E-2</v>
      </c>
      <c r="Z234" s="15">
        <f t="shared" si="252"/>
        <v>1.1992624151289988E-2</v>
      </c>
      <c r="AA234" s="15">
        <f t="shared" si="253"/>
        <v>1.9115055013239957E-2</v>
      </c>
      <c r="AB234" s="15">
        <f t="shared" si="254"/>
        <v>2.5652011538833303E-2</v>
      </c>
    </row>
    <row r="235" spans="1:28" ht="15" thickBot="1" x14ac:dyDescent="0.25">
      <c r="A235" s="63"/>
      <c r="B235" s="64" t="s">
        <v>1543</v>
      </c>
      <c r="C235" s="65" t="s">
        <v>1544</v>
      </c>
      <c r="D235" s="65" t="s">
        <v>41</v>
      </c>
      <c r="E235" s="66">
        <v>0.6</v>
      </c>
      <c r="F235" s="66">
        <v>162</v>
      </c>
      <c r="G235" s="1">
        <v>9.91</v>
      </c>
      <c r="H235" s="1">
        <v>9.91</v>
      </c>
      <c r="I235" s="1">
        <v>1605.42</v>
      </c>
      <c r="J235" s="1">
        <v>1605.42</v>
      </c>
      <c r="K235" s="1"/>
      <c r="L235" s="1"/>
      <c r="M235" s="1"/>
      <c r="N235" s="1"/>
      <c r="O235" s="1"/>
      <c r="P235" s="1"/>
      <c r="R235" s="1">
        <v>15.9</v>
      </c>
      <c r="S235" s="1">
        <v>2575.8000000000002</v>
      </c>
      <c r="T235" s="15">
        <f t="shared" si="246"/>
        <v>1.6044399596367307</v>
      </c>
      <c r="U235" s="15">
        <f t="shared" si="247"/>
        <v>1.5787879480978975</v>
      </c>
      <c r="V235" s="16">
        <f t="shared" si="248"/>
        <v>15.645788565650165</v>
      </c>
      <c r="W235" s="16">
        <f t="shared" si="249"/>
        <v>5.7357885656501644</v>
      </c>
      <c r="X235" s="16">
        <f t="shared" si="250"/>
        <v>929.19774763532666</v>
      </c>
      <c r="Y235" s="15">
        <f t="shared" si="251"/>
        <v>4.5848355451969969E-2</v>
      </c>
      <c r="Z235" s="15">
        <f t="shared" si="252"/>
        <v>1.1992624151289988E-2</v>
      </c>
      <c r="AA235" s="15">
        <f t="shared" si="253"/>
        <v>1.9115055013239957E-2</v>
      </c>
      <c r="AB235" s="15">
        <f t="shared" si="254"/>
        <v>2.5652011538833303E-2</v>
      </c>
    </row>
    <row r="236" spans="1:28" ht="15" thickBot="1" x14ac:dyDescent="0.25">
      <c r="A236" s="8">
        <v>42</v>
      </c>
      <c r="B236" s="9" t="s">
        <v>1545</v>
      </c>
      <c r="C236" s="10" t="s">
        <v>1546</v>
      </c>
      <c r="D236" s="10" t="s">
        <v>95</v>
      </c>
      <c r="E236" s="11">
        <v>0</v>
      </c>
      <c r="F236" s="11">
        <v>76</v>
      </c>
      <c r="G236" s="12">
        <v>362.74</v>
      </c>
      <c r="H236" s="12">
        <v>440.45</v>
      </c>
      <c r="I236" s="12">
        <v>33474.199999999997</v>
      </c>
      <c r="J236" s="12">
        <v>7299.6359920000004</v>
      </c>
      <c r="K236" s="12">
        <v>9428.6664000000001</v>
      </c>
      <c r="L236" s="12">
        <v>0</v>
      </c>
      <c r="M236" s="12">
        <v>0</v>
      </c>
      <c r="N236" s="12">
        <v>3186.8892431999998</v>
      </c>
      <c r="O236" s="12">
        <v>10344.755627424</v>
      </c>
      <c r="P236" s="13">
        <v>3214.4435778873599</v>
      </c>
      <c r="R236" s="12">
        <v>518.48</v>
      </c>
      <c r="S236" s="12">
        <v>9755.4912519999998</v>
      </c>
    </row>
    <row r="237" spans="1:28" x14ac:dyDescent="0.2">
      <c r="A237" s="63"/>
      <c r="B237" s="64" t="s">
        <v>1209</v>
      </c>
      <c r="C237" s="65" t="s">
        <v>1210</v>
      </c>
      <c r="D237" s="65" t="s">
        <v>92</v>
      </c>
      <c r="E237" s="66">
        <v>5.9000000000000003E-4</v>
      </c>
      <c r="F237" s="66">
        <v>4.4839999999999998E-2</v>
      </c>
      <c r="G237" s="1">
        <v>38.1</v>
      </c>
      <c r="H237" s="1">
        <v>38.1</v>
      </c>
      <c r="I237" s="1">
        <v>1.708404</v>
      </c>
      <c r="J237" s="1">
        <v>1.708404</v>
      </c>
      <c r="K237" s="1"/>
      <c r="L237" s="1"/>
      <c r="M237" s="1"/>
      <c r="N237" s="1"/>
      <c r="O237" s="1"/>
      <c r="P237" s="1"/>
      <c r="R237" s="1">
        <v>44.5</v>
      </c>
      <c r="S237" s="1">
        <v>1.9953799999999999</v>
      </c>
      <c r="T237" s="15">
        <f t="shared" ref="T237:T247" si="255">R237/H237</f>
        <v>1.1679790026246719</v>
      </c>
      <c r="U237" s="15">
        <f t="shared" ref="U237:U247" si="256">T237-AB237</f>
        <v>1.1423269910858387</v>
      </c>
      <c r="V237" s="16">
        <f t="shared" ref="V237:V247" si="257">G237*U237</f>
        <v>43.522658360370457</v>
      </c>
      <c r="W237" s="16">
        <f t="shared" ref="W237:W247" si="258">V237-G237</f>
        <v>5.4226583603704555</v>
      </c>
      <c r="X237" s="16">
        <f t="shared" ref="X237:X247" si="259">F237*W237</f>
        <v>0.2431520008790112</v>
      </c>
      <c r="Y237" s="15">
        <f t="shared" ref="Y237:Y247" si="260">104.584835545197%-100%</f>
        <v>4.5848355451969969E-2</v>
      </c>
      <c r="Z237" s="15">
        <f t="shared" ref="Z237:Z247" si="261">101.199262415129%-100%</f>
        <v>1.1992624151289988E-2</v>
      </c>
      <c r="AA237" s="15">
        <f t="shared" ref="AA237:AA247" si="262">101.911505501324%-100%</f>
        <v>1.9115055013239957E-2</v>
      </c>
      <c r="AB237" s="15">
        <f t="shared" ref="AB237:AB247" si="263">AVERAGE(Y237:AA237)</f>
        <v>2.5652011538833303E-2</v>
      </c>
    </row>
    <row r="238" spans="1:28" x14ac:dyDescent="0.2">
      <c r="A238" s="63"/>
      <c r="B238" s="64" t="s">
        <v>187</v>
      </c>
      <c r="C238" s="65" t="s">
        <v>188</v>
      </c>
      <c r="D238" s="65" t="s">
        <v>92</v>
      </c>
      <c r="E238" s="66">
        <v>5.9000000000000003E-4</v>
      </c>
      <c r="F238" s="66">
        <v>4.4839999999999998E-2</v>
      </c>
      <c r="G238" s="1">
        <v>45.7</v>
      </c>
      <c r="H238" s="1">
        <v>45.7</v>
      </c>
      <c r="I238" s="1">
        <v>2.049188</v>
      </c>
      <c r="J238" s="1">
        <v>2.049188</v>
      </c>
      <c r="K238" s="1"/>
      <c r="L238" s="1"/>
      <c r="M238" s="1"/>
      <c r="N238" s="1"/>
      <c r="O238" s="1"/>
      <c r="P238" s="1"/>
      <c r="R238" s="1">
        <v>52.8</v>
      </c>
      <c r="S238" s="1">
        <v>2.3675519999999999</v>
      </c>
      <c r="T238" s="15">
        <f t="shared" si="255"/>
        <v>1.1553610503282274</v>
      </c>
      <c r="U238" s="15">
        <f t="shared" si="256"/>
        <v>1.1297090387893942</v>
      </c>
      <c r="V238" s="16">
        <f t="shared" si="257"/>
        <v>51.627703072675317</v>
      </c>
      <c r="W238" s="16">
        <f t="shared" si="258"/>
        <v>5.9277030726753139</v>
      </c>
      <c r="X238" s="16">
        <f t="shared" si="259"/>
        <v>0.26579820577876107</v>
      </c>
      <c r="Y238" s="15">
        <f t="shared" si="260"/>
        <v>4.5848355451969969E-2</v>
      </c>
      <c r="Z238" s="15">
        <f t="shared" si="261"/>
        <v>1.1992624151289988E-2</v>
      </c>
      <c r="AA238" s="15">
        <f t="shared" si="262"/>
        <v>1.9115055013239957E-2</v>
      </c>
      <c r="AB238" s="15">
        <f t="shared" si="263"/>
        <v>2.5652011538833303E-2</v>
      </c>
    </row>
    <row r="239" spans="1:28" x14ac:dyDescent="0.2">
      <c r="A239" s="63"/>
      <c r="B239" s="64" t="s">
        <v>1547</v>
      </c>
      <c r="C239" s="65" t="s">
        <v>1548</v>
      </c>
      <c r="D239" s="65" t="s">
        <v>95</v>
      </c>
      <c r="E239" s="66">
        <v>1.0331999999999999</v>
      </c>
      <c r="F239" s="66">
        <v>78.523200000000003</v>
      </c>
      <c r="G239" s="1">
        <v>72</v>
      </c>
      <c r="H239" s="1">
        <v>72</v>
      </c>
      <c r="I239" s="1">
        <v>5653.6704</v>
      </c>
      <c r="J239" s="1">
        <v>5653.6704</v>
      </c>
      <c r="K239" s="1"/>
      <c r="L239" s="1"/>
      <c r="M239" s="1"/>
      <c r="N239" s="1"/>
      <c r="O239" s="1"/>
      <c r="P239" s="1"/>
      <c r="R239" s="1">
        <v>97.6</v>
      </c>
      <c r="S239" s="1">
        <v>7663.8643199999997</v>
      </c>
      <c r="T239" s="15">
        <f t="shared" si="255"/>
        <v>1.3555555555555554</v>
      </c>
      <c r="U239" s="15">
        <f t="shared" si="256"/>
        <v>1.3299035440167222</v>
      </c>
      <c r="V239" s="16">
        <f t="shared" si="257"/>
        <v>95.753055169204004</v>
      </c>
      <c r="W239" s="16">
        <f t="shared" si="258"/>
        <v>23.753055169204004</v>
      </c>
      <c r="X239" s="16">
        <f t="shared" si="259"/>
        <v>1865.1659016624399</v>
      </c>
      <c r="Y239" s="15">
        <f t="shared" si="260"/>
        <v>4.5848355451969969E-2</v>
      </c>
      <c r="Z239" s="15">
        <f t="shared" si="261"/>
        <v>1.1992624151289988E-2</v>
      </c>
      <c r="AA239" s="15">
        <f t="shared" si="262"/>
        <v>1.9115055013239957E-2</v>
      </c>
      <c r="AB239" s="15">
        <f t="shared" si="263"/>
        <v>2.5652011538833303E-2</v>
      </c>
    </row>
    <row r="240" spans="1:28" x14ac:dyDescent="0.2">
      <c r="A240" s="63"/>
      <c r="B240" s="64" t="s">
        <v>1549</v>
      </c>
      <c r="C240" s="65" t="s">
        <v>1550</v>
      </c>
      <c r="D240" s="65" t="s">
        <v>41</v>
      </c>
      <c r="E240" s="66">
        <v>0.39</v>
      </c>
      <c r="F240" s="66">
        <v>29.64</v>
      </c>
      <c r="G240" s="1">
        <v>10.7</v>
      </c>
      <c r="H240" s="1">
        <v>10.7</v>
      </c>
      <c r="I240" s="1">
        <v>317.14800000000002</v>
      </c>
      <c r="J240" s="1">
        <v>317.14800000000002</v>
      </c>
      <c r="K240" s="1"/>
      <c r="L240" s="1"/>
      <c r="M240" s="1"/>
      <c r="N240" s="1"/>
      <c r="O240" s="1"/>
      <c r="P240" s="1"/>
      <c r="R240" s="1">
        <v>13.4</v>
      </c>
      <c r="S240" s="1">
        <v>397.17599999999999</v>
      </c>
      <c r="T240" s="15">
        <f t="shared" si="255"/>
        <v>1.252336448598131</v>
      </c>
      <c r="U240" s="15">
        <f t="shared" si="256"/>
        <v>1.2266844370592977</v>
      </c>
      <c r="V240" s="16">
        <f t="shared" si="257"/>
        <v>13.125523476534486</v>
      </c>
      <c r="W240" s="16">
        <f t="shared" si="258"/>
        <v>2.4255234765344866</v>
      </c>
      <c r="X240" s="16">
        <f t="shared" si="259"/>
        <v>71.89251584448219</v>
      </c>
      <c r="Y240" s="15">
        <f t="shared" si="260"/>
        <v>4.5848355451969969E-2</v>
      </c>
      <c r="Z240" s="15">
        <f t="shared" si="261"/>
        <v>1.1992624151289988E-2</v>
      </c>
      <c r="AA240" s="15">
        <f t="shared" si="262"/>
        <v>1.9115055013239957E-2</v>
      </c>
      <c r="AB240" s="15">
        <f t="shared" si="263"/>
        <v>2.5652011538833303E-2</v>
      </c>
    </row>
    <row r="241" spans="1:28" x14ac:dyDescent="0.2">
      <c r="A241" s="63"/>
      <c r="B241" s="64" t="s">
        <v>1551</v>
      </c>
      <c r="C241" s="65" t="s">
        <v>1552</v>
      </c>
      <c r="D241" s="65" t="s">
        <v>41</v>
      </c>
      <c r="E241" s="66">
        <v>0.26</v>
      </c>
      <c r="F241" s="66">
        <v>19.760000000000002</v>
      </c>
      <c r="G241" s="1">
        <v>17.5</v>
      </c>
      <c r="H241" s="1">
        <v>17.5</v>
      </c>
      <c r="I241" s="1">
        <v>345.8</v>
      </c>
      <c r="J241" s="1">
        <v>345.8</v>
      </c>
      <c r="K241" s="1"/>
      <c r="L241" s="1"/>
      <c r="M241" s="1"/>
      <c r="N241" s="1"/>
      <c r="O241" s="1"/>
      <c r="P241" s="1"/>
      <c r="R241" s="1">
        <v>21.8</v>
      </c>
      <c r="S241" s="1">
        <v>430.76799999999997</v>
      </c>
      <c r="T241" s="15">
        <f t="shared" si="255"/>
        <v>1.2457142857142858</v>
      </c>
      <c r="U241" s="15">
        <f t="shared" si="256"/>
        <v>1.2200622741754525</v>
      </c>
      <c r="V241" s="16">
        <f t="shared" si="257"/>
        <v>21.351089798070419</v>
      </c>
      <c r="W241" s="16">
        <f t="shared" si="258"/>
        <v>3.8510897980704186</v>
      </c>
      <c r="X241" s="16">
        <f t="shared" si="259"/>
        <v>76.097534409871471</v>
      </c>
      <c r="Y241" s="15">
        <f t="shared" si="260"/>
        <v>4.5848355451969969E-2</v>
      </c>
      <c r="Z241" s="15">
        <f t="shared" si="261"/>
        <v>1.1992624151289988E-2</v>
      </c>
      <c r="AA241" s="15">
        <f t="shared" si="262"/>
        <v>1.9115055013239957E-2</v>
      </c>
      <c r="AB241" s="15">
        <f t="shared" si="263"/>
        <v>2.5652011538833303E-2</v>
      </c>
    </row>
    <row r="242" spans="1:28" x14ac:dyDescent="0.2">
      <c r="A242" s="63"/>
      <c r="B242" s="64" t="s">
        <v>1553</v>
      </c>
      <c r="C242" s="65" t="s">
        <v>1554</v>
      </c>
      <c r="D242" s="65" t="s">
        <v>41</v>
      </c>
      <c r="E242" s="66">
        <v>0.26</v>
      </c>
      <c r="F242" s="66">
        <v>19.760000000000002</v>
      </c>
      <c r="G242" s="1">
        <v>19.600000000000001</v>
      </c>
      <c r="H242" s="1">
        <v>19.600000000000001</v>
      </c>
      <c r="I242" s="1">
        <v>387.29599999999999</v>
      </c>
      <c r="J242" s="1">
        <v>387.29599999999999</v>
      </c>
      <c r="K242" s="1"/>
      <c r="L242" s="1"/>
      <c r="M242" s="1"/>
      <c r="N242" s="1"/>
      <c r="O242" s="1"/>
      <c r="P242" s="1"/>
      <c r="R242" s="1">
        <v>25</v>
      </c>
      <c r="S242" s="1">
        <v>494</v>
      </c>
      <c r="T242" s="15">
        <f t="shared" si="255"/>
        <v>1.2755102040816326</v>
      </c>
      <c r="U242" s="15">
        <f t="shared" si="256"/>
        <v>1.2498581925427994</v>
      </c>
      <c r="V242" s="16">
        <f t="shared" si="257"/>
        <v>24.49722057383887</v>
      </c>
      <c r="W242" s="16">
        <f t="shared" si="258"/>
        <v>4.8972205738388688</v>
      </c>
      <c r="X242" s="16">
        <f t="shared" si="259"/>
        <v>96.769078539056054</v>
      </c>
      <c r="Y242" s="15">
        <f t="shared" si="260"/>
        <v>4.5848355451969969E-2</v>
      </c>
      <c r="Z242" s="15">
        <f t="shared" si="261"/>
        <v>1.1992624151289988E-2</v>
      </c>
      <c r="AA242" s="15">
        <f t="shared" si="262"/>
        <v>1.9115055013239957E-2</v>
      </c>
      <c r="AB242" s="15">
        <f t="shared" si="263"/>
        <v>2.5652011538833303E-2</v>
      </c>
    </row>
    <row r="243" spans="1:28" x14ac:dyDescent="0.2">
      <c r="A243" s="63"/>
      <c r="B243" s="64" t="s">
        <v>1555</v>
      </c>
      <c r="C243" s="65" t="s">
        <v>1556</v>
      </c>
      <c r="D243" s="65" t="s">
        <v>41</v>
      </c>
      <c r="E243" s="66">
        <v>0.02</v>
      </c>
      <c r="F243" s="66">
        <v>1.52</v>
      </c>
      <c r="G243" s="1">
        <v>9.6999999999999993</v>
      </c>
      <c r="H243" s="1">
        <v>9.6999999999999993</v>
      </c>
      <c r="I243" s="1">
        <v>14.744</v>
      </c>
      <c r="J243" s="1">
        <v>14.744</v>
      </c>
      <c r="K243" s="1"/>
      <c r="L243" s="1"/>
      <c r="M243" s="1"/>
      <c r="N243" s="1"/>
      <c r="O243" s="1"/>
      <c r="P243" s="1"/>
      <c r="R243" s="1">
        <v>12.7</v>
      </c>
      <c r="S243" s="1">
        <v>19.303999999999998</v>
      </c>
      <c r="T243" s="15">
        <f t="shared" si="255"/>
        <v>1.3092783505154639</v>
      </c>
      <c r="U243" s="15">
        <f t="shared" si="256"/>
        <v>1.2836263389766307</v>
      </c>
      <c r="V243" s="16">
        <f t="shared" si="257"/>
        <v>12.451175488073316</v>
      </c>
      <c r="W243" s="16">
        <f t="shared" si="258"/>
        <v>2.7511754880733168</v>
      </c>
      <c r="X243" s="16">
        <f t="shared" si="259"/>
        <v>4.1817867418714414</v>
      </c>
      <c r="Y243" s="15">
        <f t="shared" si="260"/>
        <v>4.5848355451969969E-2</v>
      </c>
      <c r="Z243" s="15">
        <f t="shared" si="261"/>
        <v>1.1992624151289988E-2</v>
      </c>
      <c r="AA243" s="15">
        <f t="shared" si="262"/>
        <v>1.9115055013239957E-2</v>
      </c>
      <c r="AB243" s="15">
        <f t="shared" si="263"/>
        <v>2.5652011538833303E-2</v>
      </c>
    </row>
    <row r="244" spans="1:28" x14ac:dyDescent="0.2">
      <c r="A244" s="63"/>
      <c r="B244" s="64" t="s">
        <v>1557</v>
      </c>
      <c r="C244" s="65" t="s">
        <v>1558</v>
      </c>
      <c r="D244" s="65" t="s">
        <v>41</v>
      </c>
      <c r="E244" s="66">
        <v>0.11</v>
      </c>
      <c r="F244" s="66">
        <v>8.36</v>
      </c>
      <c r="G244" s="1">
        <v>12.4</v>
      </c>
      <c r="H244" s="1">
        <v>12.4</v>
      </c>
      <c r="I244" s="1">
        <v>103.664</v>
      </c>
      <c r="J244" s="1">
        <v>103.664</v>
      </c>
      <c r="K244" s="1"/>
      <c r="L244" s="1"/>
      <c r="M244" s="1"/>
      <c r="N244" s="1"/>
      <c r="O244" s="1"/>
      <c r="P244" s="1"/>
      <c r="R244" s="1">
        <v>16.5</v>
      </c>
      <c r="S244" s="1">
        <v>137.94</v>
      </c>
      <c r="T244" s="15">
        <f t="shared" si="255"/>
        <v>1.3306451612903225</v>
      </c>
      <c r="U244" s="15">
        <f t="shared" si="256"/>
        <v>1.3049931497514893</v>
      </c>
      <c r="V244" s="16">
        <f t="shared" si="257"/>
        <v>16.181915056918466</v>
      </c>
      <c r="W244" s="16">
        <f t="shared" si="258"/>
        <v>3.7819150569184661</v>
      </c>
      <c r="X244" s="16">
        <f t="shared" si="259"/>
        <v>31.616809875838374</v>
      </c>
      <c r="Y244" s="15">
        <f t="shared" si="260"/>
        <v>4.5848355451969969E-2</v>
      </c>
      <c r="Z244" s="15">
        <f t="shared" si="261"/>
        <v>1.1992624151289988E-2</v>
      </c>
      <c r="AA244" s="15">
        <f t="shared" si="262"/>
        <v>1.9115055013239957E-2</v>
      </c>
      <c r="AB244" s="15">
        <f t="shared" si="263"/>
        <v>2.5652011538833303E-2</v>
      </c>
    </row>
    <row r="245" spans="1:28" x14ac:dyDescent="0.2">
      <c r="A245" s="63"/>
      <c r="B245" s="64" t="s">
        <v>1559</v>
      </c>
      <c r="C245" s="65" t="s">
        <v>1560</v>
      </c>
      <c r="D245" s="65" t="s">
        <v>41</v>
      </c>
      <c r="E245" s="66">
        <v>0.03</v>
      </c>
      <c r="F245" s="66">
        <v>2.2799999999999998</v>
      </c>
      <c r="G245" s="1">
        <v>12</v>
      </c>
      <c r="H245" s="1">
        <v>12</v>
      </c>
      <c r="I245" s="1">
        <v>27.36</v>
      </c>
      <c r="J245" s="1">
        <v>27.36</v>
      </c>
      <c r="K245" s="1"/>
      <c r="L245" s="1"/>
      <c r="M245" s="1"/>
      <c r="N245" s="1"/>
      <c r="O245" s="1"/>
      <c r="P245" s="1"/>
      <c r="R245" s="1">
        <v>14.8</v>
      </c>
      <c r="S245" s="1">
        <v>33.744</v>
      </c>
      <c r="T245" s="15">
        <f t="shared" si="255"/>
        <v>1.2333333333333334</v>
      </c>
      <c r="U245" s="15">
        <f t="shared" si="256"/>
        <v>1.2076813217945002</v>
      </c>
      <c r="V245" s="16">
        <f t="shared" si="257"/>
        <v>14.492175861534001</v>
      </c>
      <c r="W245" s="16">
        <f t="shared" si="258"/>
        <v>2.4921758615340011</v>
      </c>
      <c r="X245" s="16">
        <f t="shared" si="259"/>
        <v>5.6821609642975215</v>
      </c>
      <c r="Y245" s="15">
        <f t="shared" si="260"/>
        <v>4.5848355451969969E-2</v>
      </c>
      <c r="Z245" s="15">
        <f t="shared" si="261"/>
        <v>1.1992624151289988E-2</v>
      </c>
      <c r="AA245" s="15">
        <f t="shared" si="262"/>
        <v>1.9115055013239957E-2</v>
      </c>
      <c r="AB245" s="15">
        <f t="shared" si="263"/>
        <v>2.5652011538833303E-2</v>
      </c>
    </row>
    <row r="246" spans="1:28" x14ac:dyDescent="0.2">
      <c r="A246" s="63"/>
      <c r="B246" s="64" t="s">
        <v>1561</v>
      </c>
      <c r="C246" s="65" t="s">
        <v>1562</v>
      </c>
      <c r="D246" s="65" t="s">
        <v>41</v>
      </c>
      <c r="E246" s="66">
        <v>0.3</v>
      </c>
      <c r="F246" s="66">
        <v>22.8</v>
      </c>
      <c r="G246" s="1">
        <v>8.5299999999999994</v>
      </c>
      <c r="H246" s="1">
        <v>8.5299999999999994</v>
      </c>
      <c r="I246" s="1">
        <v>194.48400000000001</v>
      </c>
      <c r="J246" s="1">
        <v>194.48400000000001</v>
      </c>
      <c r="K246" s="1"/>
      <c r="L246" s="1"/>
      <c r="M246" s="1"/>
      <c r="N246" s="1"/>
      <c r="O246" s="1"/>
      <c r="P246" s="1"/>
      <c r="R246" s="1">
        <v>8.9499999999999993</v>
      </c>
      <c r="S246" s="1">
        <v>204.06</v>
      </c>
      <c r="T246" s="15">
        <f t="shared" si="255"/>
        <v>1.0492379835873389</v>
      </c>
      <c r="U246" s="15">
        <f t="shared" si="256"/>
        <v>1.0235859720485057</v>
      </c>
      <c r="V246" s="16">
        <f t="shared" si="257"/>
        <v>8.7311883415737519</v>
      </c>
      <c r="W246" s="16">
        <f t="shared" si="258"/>
        <v>0.20118834157375254</v>
      </c>
      <c r="X246" s="16">
        <f t="shared" si="259"/>
        <v>4.5870941878815579</v>
      </c>
      <c r="Y246" s="15">
        <f t="shared" si="260"/>
        <v>4.5848355451969969E-2</v>
      </c>
      <c r="Z246" s="15">
        <f t="shared" si="261"/>
        <v>1.1992624151289988E-2</v>
      </c>
      <c r="AA246" s="15">
        <f t="shared" si="262"/>
        <v>1.9115055013239957E-2</v>
      </c>
      <c r="AB246" s="15">
        <f t="shared" si="263"/>
        <v>2.5652011538833303E-2</v>
      </c>
    </row>
    <row r="247" spans="1:28" ht="15" thickBot="1" x14ac:dyDescent="0.25">
      <c r="A247" s="63"/>
      <c r="B247" s="64" t="s">
        <v>1475</v>
      </c>
      <c r="C247" s="65" t="s">
        <v>1476</v>
      </c>
      <c r="D247" s="65" t="s">
        <v>41</v>
      </c>
      <c r="E247" s="66">
        <v>0.24</v>
      </c>
      <c r="F247" s="66">
        <v>18.239999999999998</v>
      </c>
      <c r="G247" s="1">
        <v>13.8</v>
      </c>
      <c r="H247" s="1">
        <v>13.8</v>
      </c>
      <c r="I247" s="1">
        <v>251.71199999999999</v>
      </c>
      <c r="J247" s="1">
        <v>251.71199999999999</v>
      </c>
      <c r="K247" s="1"/>
      <c r="L247" s="1"/>
      <c r="M247" s="1"/>
      <c r="N247" s="1"/>
      <c r="O247" s="1"/>
      <c r="P247" s="1"/>
      <c r="R247" s="1">
        <v>20.3</v>
      </c>
      <c r="S247" s="1">
        <v>370.27199999999999</v>
      </c>
      <c r="T247" s="15">
        <f t="shared" si="255"/>
        <v>1.4710144927536231</v>
      </c>
      <c r="U247" s="15">
        <f t="shared" si="256"/>
        <v>1.4453624812147898</v>
      </c>
      <c r="V247" s="16">
        <f t="shared" si="257"/>
        <v>19.946002240764102</v>
      </c>
      <c r="W247" s="16">
        <f t="shared" si="258"/>
        <v>6.1460022407641013</v>
      </c>
      <c r="X247" s="16">
        <f t="shared" si="259"/>
        <v>112.1030808715372</v>
      </c>
      <c r="Y247" s="15">
        <f t="shared" si="260"/>
        <v>4.5848355451969969E-2</v>
      </c>
      <c r="Z247" s="15">
        <f t="shared" si="261"/>
        <v>1.1992624151289988E-2</v>
      </c>
      <c r="AA247" s="15">
        <f t="shared" si="262"/>
        <v>1.9115055013239957E-2</v>
      </c>
      <c r="AB247" s="15">
        <f t="shared" si="263"/>
        <v>2.5652011538833303E-2</v>
      </c>
    </row>
    <row r="248" spans="1:28" ht="15" thickBot="1" x14ac:dyDescent="0.25">
      <c r="A248" s="8">
        <v>43</v>
      </c>
      <c r="B248" s="9" t="s">
        <v>1563</v>
      </c>
      <c r="C248" s="10" t="s">
        <v>1564</v>
      </c>
      <c r="D248" s="10" t="s">
        <v>95</v>
      </c>
      <c r="E248" s="11">
        <v>0</v>
      </c>
      <c r="F248" s="11">
        <v>56</v>
      </c>
      <c r="G248" s="12">
        <v>415.33</v>
      </c>
      <c r="H248" s="12">
        <v>528.20000000000005</v>
      </c>
      <c r="I248" s="12">
        <v>29579.200000000001</v>
      </c>
      <c r="J248" s="12">
        <v>8925.4781280000007</v>
      </c>
      <c r="K248" s="12">
        <v>7439.8855999999996</v>
      </c>
      <c r="L248" s="12">
        <v>0</v>
      </c>
      <c r="M248" s="12">
        <v>0</v>
      </c>
      <c r="N248" s="12">
        <v>2514.6813327999998</v>
      </c>
      <c r="O248" s="12">
        <v>8162.7448848960003</v>
      </c>
      <c r="P248" s="13">
        <v>2536.4236544774399</v>
      </c>
      <c r="R248" s="12">
        <v>612.65</v>
      </c>
      <c r="S248" s="12">
        <v>10921.933288</v>
      </c>
    </row>
    <row r="249" spans="1:28" x14ac:dyDescent="0.2">
      <c r="A249" s="63"/>
      <c r="B249" s="64" t="s">
        <v>1209</v>
      </c>
      <c r="C249" s="65" t="s">
        <v>1210</v>
      </c>
      <c r="D249" s="65" t="s">
        <v>92</v>
      </c>
      <c r="E249" s="66">
        <v>1.5100000000000001E-3</v>
      </c>
      <c r="F249" s="66">
        <v>8.4559999999999996E-2</v>
      </c>
      <c r="G249" s="1">
        <v>38.1</v>
      </c>
      <c r="H249" s="1">
        <v>38.1</v>
      </c>
      <c r="I249" s="1">
        <v>3.2217359999999999</v>
      </c>
      <c r="J249" s="1">
        <v>3.2217359999999999</v>
      </c>
      <c r="K249" s="1"/>
      <c r="L249" s="1"/>
      <c r="M249" s="1"/>
      <c r="N249" s="1"/>
      <c r="O249" s="1"/>
      <c r="P249" s="1"/>
      <c r="R249" s="1">
        <v>44.5</v>
      </c>
      <c r="S249" s="1">
        <v>3.7629199999999998</v>
      </c>
      <c r="T249" s="15">
        <f t="shared" ref="T249:T259" si="264">R249/H249</f>
        <v>1.1679790026246719</v>
      </c>
      <c r="U249" s="15">
        <f t="shared" ref="U249:U259" si="265">T249-AB249</f>
        <v>1.1423269910858387</v>
      </c>
      <c r="V249" s="16">
        <f t="shared" ref="V249:V259" si="266">G249*U249</f>
        <v>43.522658360370457</v>
      </c>
      <c r="W249" s="16">
        <f t="shared" ref="W249:W259" si="267">V249-G249</f>
        <v>5.4226583603704555</v>
      </c>
      <c r="X249" s="16">
        <f t="shared" ref="X249:X259" si="268">F249*W249</f>
        <v>0.45853999095292569</v>
      </c>
      <c r="Y249" s="15">
        <f t="shared" ref="Y249:Y259" si="269">104.584835545197%-100%</f>
        <v>4.5848355451969969E-2</v>
      </c>
      <c r="Z249" s="15">
        <f t="shared" ref="Z249:Z259" si="270">101.199262415129%-100%</f>
        <v>1.1992624151289988E-2</v>
      </c>
      <c r="AA249" s="15">
        <f t="shared" ref="AA249:AA259" si="271">101.911505501324%-100%</f>
        <v>1.9115055013239957E-2</v>
      </c>
      <c r="AB249" s="15">
        <f t="shared" ref="AB249:AB259" si="272">AVERAGE(Y249:AA249)</f>
        <v>2.5652011538833303E-2</v>
      </c>
    </row>
    <row r="250" spans="1:28" x14ac:dyDescent="0.2">
      <c r="A250" s="63"/>
      <c r="B250" s="64" t="s">
        <v>187</v>
      </c>
      <c r="C250" s="65" t="s">
        <v>188</v>
      </c>
      <c r="D250" s="65" t="s">
        <v>92</v>
      </c>
      <c r="E250" s="66">
        <v>1.5100000000000001E-3</v>
      </c>
      <c r="F250" s="66">
        <v>8.4559999999999996E-2</v>
      </c>
      <c r="G250" s="1">
        <v>45.7</v>
      </c>
      <c r="H250" s="1">
        <v>45.7</v>
      </c>
      <c r="I250" s="1">
        <v>3.864392</v>
      </c>
      <c r="J250" s="1">
        <v>3.864392</v>
      </c>
      <c r="K250" s="1"/>
      <c r="L250" s="1"/>
      <c r="M250" s="1"/>
      <c r="N250" s="1"/>
      <c r="O250" s="1"/>
      <c r="P250" s="1"/>
      <c r="R250" s="1">
        <v>52.8</v>
      </c>
      <c r="S250" s="1">
        <v>4.4647680000000003</v>
      </c>
      <c r="T250" s="15">
        <f t="shared" si="264"/>
        <v>1.1553610503282274</v>
      </c>
      <c r="U250" s="15">
        <f t="shared" si="265"/>
        <v>1.1297090387893942</v>
      </c>
      <c r="V250" s="16">
        <f t="shared" si="266"/>
        <v>51.627703072675317</v>
      </c>
      <c r="W250" s="16">
        <f t="shared" si="267"/>
        <v>5.9277030726753139</v>
      </c>
      <c r="X250" s="16">
        <f t="shared" si="268"/>
        <v>0.50124657182542454</v>
      </c>
      <c r="Y250" s="15">
        <f t="shared" si="269"/>
        <v>4.5848355451969969E-2</v>
      </c>
      <c r="Z250" s="15">
        <f t="shared" si="270"/>
        <v>1.1992624151289988E-2</v>
      </c>
      <c r="AA250" s="15">
        <f t="shared" si="271"/>
        <v>1.9115055013239957E-2</v>
      </c>
      <c r="AB250" s="15">
        <f t="shared" si="272"/>
        <v>2.5652011538833303E-2</v>
      </c>
    </row>
    <row r="251" spans="1:28" x14ac:dyDescent="0.2">
      <c r="A251" s="63"/>
      <c r="B251" s="64" t="s">
        <v>1565</v>
      </c>
      <c r="C251" s="65" t="s">
        <v>1566</v>
      </c>
      <c r="D251" s="65" t="s">
        <v>95</v>
      </c>
      <c r="E251" s="66">
        <v>1.0326</v>
      </c>
      <c r="F251" s="66">
        <v>57.825600000000001</v>
      </c>
      <c r="G251" s="1">
        <v>110</v>
      </c>
      <c r="H251" s="1">
        <v>110</v>
      </c>
      <c r="I251" s="1">
        <v>6360.8159999999998</v>
      </c>
      <c r="J251" s="1">
        <v>6360.8159999999998</v>
      </c>
      <c r="K251" s="1"/>
      <c r="L251" s="1"/>
      <c r="M251" s="1"/>
      <c r="N251" s="1"/>
      <c r="O251" s="1"/>
      <c r="P251" s="1"/>
      <c r="R251" s="1">
        <v>131</v>
      </c>
      <c r="S251" s="1">
        <v>7575.1535999999996</v>
      </c>
      <c r="T251" s="15">
        <f t="shared" si="264"/>
        <v>1.1909090909090909</v>
      </c>
      <c r="U251" s="15">
        <f t="shared" si="265"/>
        <v>1.1652570793702577</v>
      </c>
      <c r="V251" s="16">
        <f t="shared" si="266"/>
        <v>128.17827873072835</v>
      </c>
      <c r="W251" s="16">
        <f t="shared" si="267"/>
        <v>18.178278730728351</v>
      </c>
      <c r="X251" s="16">
        <f t="shared" si="268"/>
        <v>1051.1698745716053</v>
      </c>
      <c r="Y251" s="15">
        <f t="shared" si="269"/>
        <v>4.5848355451969969E-2</v>
      </c>
      <c r="Z251" s="15">
        <f t="shared" si="270"/>
        <v>1.1992624151289988E-2</v>
      </c>
      <c r="AA251" s="15">
        <f t="shared" si="271"/>
        <v>1.9115055013239957E-2</v>
      </c>
      <c r="AB251" s="15">
        <f t="shared" si="272"/>
        <v>2.5652011538833303E-2</v>
      </c>
    </row>
    <row r="252" spans="1:28" x14ac:dyDescent="0.2">
      <c r="A252" s="63"/>
      <c r="B252" s="64" t="s">
        <v>1567</v>
      </c>
      <c r="C252" s="65" t="s">
        <v>1568</v>
      </c>
      <c r="D252" s="65" t="s">
        <v>41</v>
      </c>
      <c r="E252" s="66">
        <v>0.46</v>
      </c>
      <c r="F252" s="66">
        <v>25.76</v>
      </c>
      <c r="G252" s="1">
        <v>20</v>
      </c>
      <c r="H252" s="1">
        <v>20</v>
      </c>
      <c r="I252" s="1">
        <v>515.20000000000005</v>
      </c>
      <c r="J252" s="1">
        <v>515.20000000000005</v>
      </c>
      <c r="K252" s="1"/>
      <c r="L252" s="1"/>
      <c r="M252" s="1"/>
      <c r="N252" s="1"/>
      <c r="O252" s="1"/>
      <c r="P252" s="1"/>
      <c r="R252" s="1">
        <v>25.2</v>
      </c>
      <c r="S252" s="1">
        <v>649.15200000000004</v>
      </c>
      <c r="T252" s="15">
        <f t="shared" si="264"/>
        <v>1.26</v>
      </c>
      <c r="U252" s="15">
        <f t="shared" si="265"/>
        <v>1.2343479884611668</v>
      </c>
      <c r="V252" s="16">
        <f t="shared" si="266"/>
        <v>24.686959769223336</v>
      </c>
      <c r="W252" s="16">
        <f t="shared" si="267"/>
        <v>4.6869597692233356</v>
      </c>
      <c r="X252" s="16">
        <f t="shared" si="268"/>
        <v>120.73608365519313</v>
      </c>
      <c r="Y252" s="15">
        <f t="shared" si="269"/>
        <v>4.5848355451969969E-2</v>
      </c>
      <c r="Z252" s="15">
        <f t="shared" si="270"/>
        <v>1.1992624151289988E-2</v>
      </c>
      <c r="AA252" s="15">
        <f t="shared" si="271"/>
        <v>1.9115055013239957E-2</v>
      </c>
      <c r="AB252" s="15">
        <f t="shared" si="272"/>
        <v>2.5652011538833303E-2</v>
      </c>
    </row>
    <row r="253" spans="1:28" x14ac:dyDescent="0.2">
      <c r="A253" s="63"/>
      <c r="B253" s="64" t="s">
        <v>1569</v>
      </c>
      <c r="C253" s="65" t="s">
        <v>1570</v>
      </c>
      <c r="D253" s="65" t="s">
        <v>41</v>
      </c>
      <c r="E253" s="66">
        <v>0.28000000000000003</v>
      </c>
      <c r="F253" s="66">
        <v>15.68</v>
      </c>
      <c r="G253" s="1">
        <v>29.8</v>
      </c>
      <c r="H253" s="1">
        <v>29.8</v>
      </c>
      <c r="I253" s="1">
        <v>467.26400000000001</v>
      </c>
      <c r="J253" s="1">
        <v>467.26400000000001</v>
      </c>
      <c r="K253" s="1"/>
      <c r="L253" s="1"/>
      <c r="M253" s="1"/>
      <c r="N253" s="1"/>
      <c r="O253" s="1"/>
      <c r="P253" s="1"/>
      <c r="R253" s="1">
        <v>39</v>
      </c>
      <c r="S253" s="1">
        <v>611.52</v>
      </c>
      <c r="T253" s="15">
        <f t="shared" si="264"/>
        <v>1.3087248322147651</v>
      </c>
      <c r="U253" s="15">
        <f t="shared" si="265"/>
        <v>1.2830728206759319</v>
      </c>
      <c r="V253" s="16">
        <f t="shared" si="266"/>
        <v>38.23557005614277</v>
      </c>
      <c r="W253" s="16">
        <f t="shared" si="267"/>
        <v>8.4355700561427689</v>
      </c>
      <c r="X253" s="16">
        <f t="shared" si="268"/>
        <v>132.26973848031861</v>
      </c>
      <c r="Y253" s="15">
        <f t="shared" si="269"/>
        <v>4.5848355451969969E-2</v>
      </c>
      <c r="Z253" s="15">
        <f t="shared" si="270"/>
        <v>1.1992624151289988E-2</v>
      </c>
      <c r="AA253" s="15">
        <f t="shared" si="271"/>
        <v>1.9115055013239957E-2</v>
      </c>
      <c r="AB253" s="15">
        <f t="shared" si="272"/>
        <v>2.5652011538833303E-2</v>
      </c>
    </row>
    <row r="254" spans="1:28" x14ac:dyDescent="0.2">
      <c r="A254" s="63"/>
      <c r="B254" s="64" t="s">
        <v>1571</v>
      </c>
      <c r="C254" s="65" t="s">
        <v>1572</v>
      </c>
      <c r="D254" s="65" t="s">
        <v>41</v>
      </c>
      <c r="E254" s="66">
        <v>0.28000000000000003</v>
      </c>
      <c r="F254" s="66">
        <v>15.68</v>
      </c>
      <c r="G254" s="1">
        <v>61.8</v>
      </c>
      <c r="H254" s="1">
        <v>61.8</v>
      </c>
      <c r="I254" s="1">
        <v>969.024</v>
      </c>
      <c r="J254" s="1">
        <v>969.024</v>
      </c>
      <c r="K254" s="1"/>
      <c r="L254" s="1"/>
      <c r="M254" s="1"/>
      <c r="N254" s="1"/>
      <c r="O254" s="1"/>
      <c r="P254" s="1"/>
      <c r="R254" s="1">
        <v>80.400000000000006</v>
      </c>
      <c r="S254" s="1">
        <v>1260.672</v>
      </c>
      <c r="T254" s="15">
        <f t="shared" si="264"/>
        <v>1.3009708737864079</v>
      </c>
      <c r="U254" s="15">
        <f t="shared" si="265"/>
        <v>1.2753188622475746</v>
      </c>
      <c r="V254" s="16">
        <f t="shared" si="266"/>
        <v>78.814705686900112</v>
      </c>
      <c r="W254" s="16">
        <f t="shared" si="267"/>
        <v>17.014705686900115</v>
      </c>
      <c r="X254" s="16">
        <f t="shared" si="268"/>
        <v>266.79058517059377</v>
      </c>
      <c r="Y254" s="15">
        <f t="shared" si="269"/>
        <v>4.5848355451969969E-2</v>
      </c>
      <c r="Z254" s="15">
        <f t="shared" si="270"/>
        <v>1.1992624151289988E-2</v>
      </c>
      <c r="AA254" s="15">
        <f t="shared" si="271"/>
        <v>1.9115055013239957E-2</v>
      </c>
      <c r="AB254" s="15">
        <f t="shared" si="272"/>
        <v>2.5652011538833303E-2</v>
      </c>
    </row>
    <row r="255" spans="1:28" x14ac:dyDescent="0.2">
      <c r="A255" s="63"/>
      <c r="B255" s="64" t="s">
        <v>1573</v>
      </c>
      <c r="C255" s="65" t="s">
        <v>1574</v>
      </c>
      <c r="D255" s="65" t="s">
        <v>41</v>
      </c>
      <c r="E255" s="66">
        <v>0.02</v>
      </c>
      <c r="F255" s="66">
        <v>1.1200000000000001</v>
      </c>
      <c r="G255" s="1">
        <v>18.3</v>
      </c>
      <c r="H255" s="1">
        <v>18.3</v>
      </c>
      <c r="I255" s="1">
        <v>20.495999999999999</v>
      </c>
      <c r="J255" s="1">
        <v>20.495999999999999</v>
      </c>
      <c r="K255" s="1"/>
      <c r="L255" s="1"/>
      <c r="M255" s="1"/>
      <c r="N255" s="1"/>
      <c r="O255" s="1"/>
      <c r="P255" s="1"/>
      <c r="R255" s="1">
        <v>23.2</v>
      </c>
      <c r="S255" s="1">
        <v>25.984000000000002</v>
      </c>
      <c r="T255" s="15">
        <f t="shared" si="264"/>
        <v>1.2677595628415299</v>
      </c>
      <c r="U255" s="15">
        <f t="shared" si="265"/>
        <v>1.2421075513026967</v>
      </c>
      <c r="V255" s="16">
        <f t="shared" si="266"/>
        <v>22.730568188839349</v>
      </c>
      <c r="W255" s="16">
        <f t="shared" si="267"/>
        <v>4.4305681888393487</v>
      </c>
      <c r="X255" s="16">
        <f t="shared" si="268"/>
        <v>4.9622363715000706</v>
      </c>
      <c r="Y255" s="15">
        <f t="shared" si="269"/>
        <v>4.5848355451969969E-2</v>
      </c>
      <c r="Z255" s="15">
        <f t="shared" si="270"/>
        <v>1.1992624151289988E-2</v>
      </c>
      <c r="AA255" s="15">
        <f t="shared" si="271"/>
        <v>1.9115055013239957E-2</v>
      </c>
      <c r="AB255" s="15">
        <f t="shared" si="272"/>
        <v>2.5652011538833303E-2</v>
      </c>
    </row>
    <row r="256" spans="1:28" x14ac:dyDescent="0.2">
      <c r="A256" s="63"/>
      <c r="B256" s="64" t="s">
        <v>1575</v>
      </c>
      <c r="C256" s="65" t="s">
        <v>1576</v>
      </c>
      <c r="D256" s="65" t="s">
        <v>41</v>
      </c>
      <c r="E256" s="66">
        <v>0.08</v>
      </c>
      <c r="F256" s="66">
        <v>4.4800000000000004</v>
      </c>
      <c r="G256" s="1">
        <v>23.6</v>
      </c>
      <c r="H256" s="1">
        <v>23.6</v>
      </c>
      <c r="I256" s="1">
        <v>105.72799999999999</v>
      </c>
      <c r="J256" s="1">
        <v>105.72799999999999</v>
      </c>
      <c r="K256" s="1"/>
      <c r="L256" s="1"/>
      <c r="M256" s="1"/>
      <c r="N256" s="1"/>
      <c r="O256" s="1"/>
      <c r="P256" s="1"/>
      <c r="R256" s="1">
        <v>33</v>
      </c>
      <c r="S256" s="1">
        <v>147.84</v>
      </c>
      <c r="T256" s="15">
        <f t="shared" si="264"/>
        <v>1.3983050847457625</v>
      </c>
      <c r="U256" s="15">
        <f t="shared" si="265"/>
        <v>1.3726530732069293</v>
      </c>
      <c r="V256" s="16">
        <f t="shared" si="266"/>
        <v>32.394612527683535</v>
      </c>
      <c r="W256" s="16">
        <f t="shared" si="267"/>
        <v>8.7946125276835332</v>
      </c>
      <c r="X256" s="16">
        <f t="shared" si="268"/>
        <v>39.39986412402223</v>
      </c>
      <c r="Y256" s="15">
        <f t="shared" si="269"/>
        <v>4.5848355451969969E-2</v>
      </c>
      <c r="Z256" s="15">
        <f t="shared" si="270"/>
        <v>1.1992624151289988E-2</v>
      </c>
      <c r="AA256" s="15">
        <f t="shared" si="271"/>
        <v>1.9115055013239957E-2</v>
      </c>
      <c r="AB256" s="15">
        <f t="shared" si="272"/>
        <v>2.5652011538833303E-2</v>
      </c>
    </row>
    <row r="257" spans="1:28" x14ac:dyDescent="0.2">
      <c r="A257" s="63"/>
      <c r="B257" s="64" t="s">
        <v>1577</v>
      </c>
      <c r="C257" s="65" t="s">
        <v>1578</v>
      </c>
      <c r="D257" s="65" t="s">
        <v>41</v>
      </c>
      <c r="E257" s="66">
        <v>0.02</v>
      </c>
      <c r="F257" s="66">
        <v>1.1200000000000001</v>
      </c>
      <c r="G257" s="1">
        <v>57.2</v>
      </c>
      <c r="H257" s="1">
        <v>57.2</v>
      </c>
      <c r="I257" s="1">
        <v>64.063999999999993</v>
      </c>
      <c r="J257" s="1">
        <v>64.063999999999993</v>
      </c>
      <c r="K257" s="1"/>
      <c r="L257" s="1"/>
      <c r="M257" s="1"/>
      <c r="N257" s="1"/>
      <c r="O257" s="1"/>
      <c r="P257" s="1"/>
      <c r="R257" s="1">
        <v>75.7</v>
      </c>
      <c r="S257" s="1">
        <v>84.784000000000006</v>
      </c>
      <c r="T257" s="15">
        <f t="shared" si="264"/>
        <v>1.3234265734265733</v>
      </c>
      <c r="U257" s="15">
        <f t="shared" si="265"/>
        <v>1.2977745618877401</v>
      </c>
      <c r="V257" s="16">
        <f t="shared" si="266"/>
        <v>74.232704939978731</v>
      </c>
      <c r="W257" s="16">
        <f t="shared" si="267"/>
        <v>17.032704939978728</v>
      </c>
      <c r="X257" s="16">
        <f t="shared" si="268"/>
        <v>19.076629532776177</v>
      </c>
      <c r="Y257" s="15">
        <f t="shared" si="269"/>
        <v>4.5848355451969969E-2</v>
      </c>
      <c r="Z257" s="15">
        <f t="shared" si="270"/>
        <v>1.1992624151289988E-2</v>
      </c>
      <c r="AA257" s="15">
        <f t="shared" si="271"/>
        <v>1.9115055013239957E-2</v>
      </c>
      <c r="AB257" s="15">
        <f t="shared" si="272"/>
        <v>2.5652011538833303E-2</v>
      </c>
    </row>
    <row r="258" spans="1:28" x14ac:dyDescent="0.2">
      <c r="A258" s="63"/>
      <c r="B258" s="64" t="s">
        <v>1579</v>
      </c>
      <c r="C258" s="65" t="s">
        <v>1580</v>
      </c>
      <c r="D258" s="65" t="s">
        <v>41</v>
      </c>
      <c r="E258" s="66">
        <v>0.2</v>
      </c>
      <c r="F258" s="66">
        <v>11.2</v>
      </c>
      <c r="G258" s="1">
        <v>10.7</v>
      </c>
      <c r="H258" s="1">
        <v>10.7</v>
      </c>
      <c r="I258" s="1">
        <v>119.84</v>
      </c>
      <c r="J258" s="1">
        <v>119.84</v>
      </c>
      <c r="K258" s="1"/>
      <c r="L258" s="1"/>
      <c r="M258" s="1"/>
      <c r="N258" s="1"/>
      <c r="O258" s="1"/>
      <c r="P258" s="1"/>
      <c r="R258" s="1">
        <v>11.2</v>
      </c>
      <c r="S258" s="1">
        <v>125.44</v>
      </c>
      <c r="T258" s="15">
        <f t="shared" si="264"/>
        <v>1.0467289719626167</v>
      </c>
      <c r="U258" s="15">
        <f t="shared" si="265"/>
        <v>1.0210769604237835</v>
      </c>
      <c r="V258" s="16">
        <f t="shared" si="266"/>
        <v>10.925523476534483</v>
      </c>
      <c r="W258" s="16">
        <f t="shared" si="267"/>
        <v>0.22552347653448379</v>
      </c>
      <c r="X258" s="16">
        <f t="shared" si="268"/>
        <v>2.5258629371862185</v>
      </c>
      <c r="Y258" s="15">
        <f t="shared" si="269"/>
        <v>4.5848355451969969E-2</v>
      </c>
      <c r="Z258" s="15">
        <f t="shared" si="270"/>
        <v>1.1992624151289988E-2</v>
      </c>
      <c r="AA258" s="15">
        <f t="shared" si="271"/>
        <v>1.9115055013239957E-2</v>
      </c>
      <c r="AB258" s="15">
        <f t="shared" si="272"/>
        <v>2.5652011538833303E-2</v>
      </c>
    </row>
    <row r="259" spans="1:28" ht="15" thickBot="1" x14ac:dyDescent="0.25">
      <c r="A259" s="63"/>
      <c r="B259" s="64" t="s">
        <v>1501</v>
      </c>
      <c r="C259" s="65" t="s">
        <v>1502</v>
      </c>
      <c r="D259" s="65" t="s">
        <v>41</v>
      </c>
      <c r="E259" s="66">
        <v>0.35</v>
      </c>
      <c r="F259" s="66">
        <v>19.600000000000001</v>
      </c>
      <c r="G259" s="1">
        <v>15.1</v>
      </c>
      <c r="H259" s="1">
        <v>15.1</v>
      </c>
      <c r="I259" s="1">
        <v>295.95999999999998</v>
      </c>
      <c r="J259" s="1">
        <v>295.95999999999998</v>
      </c>
      <c r="K259" s="1"/>
      <c r="L259" s="1"/>
      <c r="M259" s="1"/>
      <c r="N259" s="1"/>
      <c r="O259" s="1"/>
      <c r="P259" s="1"/>
      <c r="R259" s="1">
        <v>22.1</v>
      </c>
      <c r="S259" s="1">
        <v>433.16</v>
      </c>
      <c r="T259" s="15">
        <f t="shared" si="264"/>
        <v>1.4635761589403975</v>
      </c>
      <c r="U259" s="15">
        <f t="shared" si="265"/>
        <v>1.4379241474015643</v>
      </c>
      <c r="V259" s="16">
        <f t="shared" si="266"/>
        <v>21.712654625763619</v>
      </c>
      <c r="W259" s="16">
        <f t="shared" si="267"/>
        <v>6.6126546257636196</v>
      </c>
      <c r="X259" s="16">
        <f t="shared" si="268"/>
        <v>129.60803066496695</v>
      </c>
      <c r="Y259" s="15">
        <f t="shared" si="269"/>
        <v>4.5848355451969969E-2</v>
      </c>
      <c r="Z259" s="15">
        <f t="shared" si="270"/>
        <v>1.1992624151289988E-2</v>
      </c>
      <c r="AA259" s="15">
        <f t="shared" si="271"/>
        <v>1.9115055013239957E-2</v>
      </c>
      <c r="AB259" s="15">
        <f t="shared" si="272"/>
        <v>2.5652011538833303E-2</v>
      </c>
    </row>
    <row r="260" spans="1:28" ht="20.5" thickBot="1" x14ac:dyDescent="0.25">
      <c r="A260" s="8">
        <v>44</v>
      </c>
      <c r="B260" s="9" t="s">
        <v>1581</v>
      </c>
      <c r="C260" s="10" t="s">
        <v>1582</v>
      </c>
      <c r="D260" s="10" t="s">
        <v>41</v>
      </c>
      <c r="E260" s="11">
        <v>0</v>
      </c>
      <c r="F260" s="11">
        <v>2</v>
      </c>
      <c r="G260" s="12">
        <v>165.99</v>
      </c>
      <c r="H260" s="12">
        <v>279.92</v>
      </c>
      <c r="I260" s="12">
        <v>559.84</v>
      </c>
      <c r="J260" s="12">
        <v>162.22714999999999</v>
      </c>
      <c r="K260" s="12">
        <v>143.22499999999999</v>
      </c>
      <c r="L260" s="12">
        <v>0</v>
      </c>
      <c r="M260" s="12">
        <v>0</v>
      </c>
      <c r="N260" s="12">
        <v>48.410049999999998</v>
      </c>
      <c r="O260" s="12">
        <v>157.14074099999999</v>
      </c>
      <c r="P260" s="13">
        <v>48.828610740000002</v>
      </c>
      <c r="R260" s="12">
        <v>328.27</v>
      </c>
      <c r="S260" s="12">
        <v>202.50325000000001</v>
      </c>
    </row>
    <row r="261" spans="1:28" x14ac:dyDescent="0.2">
      <c r="A261" s="63"/>
      <c r="B261" s="64" t="s">
        <v>1209</v>
      </c>
      <c r="C261" s="65" t="s">
        <v>1210</v>
      </c>
      <c r="D261" s="65" t="s">
        <v>92</v>
      </c>
      <c r="E261" s="66">
        <v>7.5000000000000002E-4</v>
      </c>
      <c r="F261" s="66">
        <v>1.5E-3</v>
      </c>
      <c r="G261" s="1">
        <v>38.1</v>
      </c>
      <c r="H261" s="1">
        <v>38.1</v>
      </c>
      <c r="I261" s="1">
        <v>5.7149999999999999E-2</v>
      </c>
      <c r="J261" s="1">
        <v>5.7149999999999999E-2</v>
      </c>
      <c r="K261" s="1"/>
      <c r="L261" s="1"/>
      <c r="M261" s="1"/>
      <c r="N261" s="1"/>
      <c r="O261" s="1"/>
      <c r="P261" s="1"/>
      <c r="R261" s="1">
        <v>44.5</v>
      </c>
      <c r="S261" s="1">
        <v>6.6750000000000004E-2</v>
      </c>
      <c r="T261" s="15">
        <f t="shared" ref="T261:T265" si="273">R261/H261</f>
        <v>1.1679790026246719</v>
      </c>
      <c r="U261" s="15">
        <f t="shared" ref="U261:U265" si="274">T261-AB261</f>
        <v>1.1423269910858387</v>
      </c>
      <c r="V261" s="16">
        <f t="shared" ref="V261:V265" si="275">G261*U261</f>
        <v>43.522658360370457</v>
      </c>
      <c r="W261" s="16">
        <f t="shared" ref="W261:W265" si="276">V261-G261</f>
        <v>5.4226583603704555</v>
      </c>
      <c r="X261" s="16">
        <f t="shared" ref="X261:X265" si="277">F261*W261</f>
        <v>8.1339875405556841E-3</v>
      </c>
      <c r="Y261" s="15">
        <f t="shared" ref="Y261:Y265" si="278">104.584835545197%-100%</f>
        <v>4.5848355451969969E-2</v>
      </c>
      <c r="Z261" s="15">
        <f t="shared" ref="Z261:Z265" si="279">101.199262415129%-100%</f>
        <v>1.1992624151289988E-2</v>
      </c>
      <c r="AA261" s="15">
        <f t="shared" ref="AA261:AA265" si="280">101.911505501324%-100%</f>
        <v>1.9115055013239957E-2</v>
      </c>
      <c r="AB261" s="15">
        <f t="shared" ref="AB261:AB265" si="281">AVERAGE(Y261:AA261)</f>
        <v>2.5652011538833303E-2</v>
      </c>
    </row>
    <row r="262" spans="1:28" x14ac:dyDescent="0.2">
      <c r="A262" s="63"/>
      <c r="B262" s="64" t="s">
        <v>1535</v>
      </c>
      <c r="C262" s="65" t="s">
        <v>1536</v>
      </c>
      <c r="D262" s="65" t="s">
        <v>41</v>
      </c>
      <c r="E262" s="66">
        <v>2</v>
      </c>
      <c r="F262" s="66">
        <v>4</v>
      </c>
      <c r="G262" s="1">
        <v>7.82</v>
      </c>
      <c r="H262" s="1">
        <v>7.82</v>
      </c>
      <c r="I262" s="1">
        <v>31.28</v>
      </c>
      <c r="J262" s="1">
        <v>31.28</v>
      </c>
      <c r="K262" s="1"/>
      <c r="L262" s="1"/>
      <c r="M262" s="1"/>
      <c r="N262" s="1"/>
      <c r="O262" s="1"/>
      <c r="P262" s="1"/>
      <c r="R262" s="1">
        <v>9.51</v>
      </c>
      <c r="S262" s="1">
        <v>38.04</v>
      </c>
      <c r="T262" s="15">
        <f t="shared" si="273"/>
        <v>1.2161125319693094</v>
      </c>
      <c r="U262" s="15">
        <f t="shared" si="274"/>
        <v>1.1904605204304761</v>
      </c>
      <c r="V262" s="16">
        <f t="shared" si="275"/>
        <v>9.3094012697663242</v>
      </c>
      <c r="W262" s="16">
        <f t="shared" si="276"/>
        <v>1.4894012697663239</v>
      </c>
      <c r="X262" s="16">
        <f t="shared" si="277"/>
        <v>5.9576050790652957</v>
      </c>
      <c r="Y262" s="15">
        <f t="shared" si="278"/>
        <v>4.5848355451969969E-2</v>
      </c>
      <c r="Z262" s="15">
        <f t="shared" si="279"/>
        <v>1.1992624151289988E-2</v>
      </c>
      <c r="AA262" s="15">
        <f t="shared" si="280"/>
        <v>1.9115055013239957E-2</v>
      </c>
      <c r="AB262" s="15">
        <f t="shared" si="281"/>
        <v>2.5652011538833303E-2</v>
      </c>
    </row>
    <row r="263" spans="1:28" x14ac:dyDescent="0.2">
      <c r="A263" s="63"/>
      <c r="B263" s="64" t="s">
        <v>1583</v>
      </c>
      <c r="C263" s="65" t="s">
        <v>1584</v>
      </c>
      <c r="D263" s="65" t="s">
        <v>41</v>
      </c>
      <c r="E263" s="66">
        <v>1</v>
      </c>
      <c r="F263" s="66">
        <v>2</v>
      </c>
      <c r="G263" s="1">
        <v>64</v>
      </c>
      <c r="H263" s="1">
        <v>64</v>
      </c>
      <c r="I263" s="1">
        <v>128</v>
      </c>
      <c r="J263" s="1">
        <v>128</v>
      </c>
      <c r="K263" s="1"/>
      <c r="L263" s="1"/>
      <c r="M263" s="1"/>
      <c r="N263" s="1"/>
      <c r="O263" s="1"/>
      <c r="P263" s="1"/>
      <c r="R263" s="1">
        <v>80.3</v>
      </c>
      <c r="S263" s="1">
        <v>160.6</v>
      </c>
      <c r="T263" s="15">
        <f t="shared" si="273"/>
        <v>1.2546875</v>
      </c>
      <c r="U263" s="15">
        <f t="shared" si="274"/>
        <v>1.2290354884611667</v>
      </c>
      <c r="V263" s="16">
        <f t="shared" si="275"/>
        <v>78.65827126151467</v>
      </c>
      <c r="W263" s="16">
        <f t="shared" si="276"/>
        <v>14.65827126151467</v>
      </c>
      <c r="X263" s="16">
        <f t="shared" si="277"/>
        <v>29.316542523029341</v>
      </c>
      <c r="Y263" s="15">
        <f t="shared" si="278"/>
        <v>4.5848355451969969E-2</v>
      </c>
      <c r="Z263" s="15">
        <f t="shared" si="279"/>
        <v>1.1992624151289988E-2</v>
      </c>
      <c r="AA263" s="15">
        <f t="shared" si="280"/>
        <v>1.9115055013239957E-2</v>
      </c>
      <c r="AB263" s="15">
        <f t="shared" si="281"/>
        <v>2.5652011538833303E-2</v>
      </c>
    </row>
    <row r="264" spans="1:28" x14ac:dyDescent="0.2">
      <c r="A264" s="63"/>
      <c r="B264" s="64" t="s">
        <v>1541</v>
      </c>
      <c r="C264" s="65" t="s">
        <v>1542</v>
      </c>
      <c r="D264" s="65" t="s">
        <v>41</v>
      </c>
      <c r="E264" s="66">
        <v>2.5000000000000001E-2</v>
      </c>
      <c r="F264" s="66">
        <v>0.05</v>
      </c>
      <c r="G264" s="1">
        <v>4.8</v>
      </c>
      <c r="H264" s="1">
        <v>4.8</v>
      </c>
      <c r="I264" s="1">
        <v>0.24</v>
      </c>
      <c r="J264" s="1">
        <v>0.24</v>
      </c>
      <c r="K264" s="1"/>
      <c r="L264" s="1"/>
      <c r="M264" s="1"/>
      <c r="N264" s="1"/>
      <c r="O264" s="1"/>
      <c r="P264" s="1"/>
      <c r="R264" s="1">
        <v>5.03</v>
      </c>
      <c r="S264" s="1">
        <v>0.2515</v>
      </c>
      <c r="T264" s="15">
        <f t="shared" si="273"/>
        <v>1.0479166666666668</v>
      </c>
      <c r="U264" s="15">
        <f t="shared" si="274"/>
        <v>1.0222646551278336</v>
      </c>
      <c r="V264" s="16">
        <f t="shared" si="275"/>
        <v>4.9068703446136013</v>
      </c>
      <c r="W264" s="16">
        <f t="shared" si="276"/>
        <v>0.10687034461360145</v>
      </c>
      <c r="X264" s="16">
        <f t="shared" si="277"/>
        <v>5.343517230680073E-3</v>
      </c>
      <c r="Y264" s="15">
        <f t="shared" si="278"/>
        <v>4.5848355451969969E-2</v>
      </c>
      <c r="Z264" s="15">
        <f t="shared" si="279"/>
        <v>1.1992624151289988E-2</v>
      </c>
      <c r="AA264" s="15">
        <f t="shared" si="280"/>
        <v>1.9115055013239957E-2</v>
      </c>
      <c r="AB264" s="15">
        <f t="shared" si="281"/>
        <v>2.5652011538833303E-2</v>
      </c>
    </row>
    <row r="265" spans="1:28" ht="18.5" thickBot="1" x14ac:dyDescent="0.25">
      <c r="A265" s="63"/>
      <c r="B265" s="64" t="s">
        <v>1585</v>
      </c>
      <c r="C265" s="65" t="s">
        <v>1586</v>
      </c>
      <c r="D265" s="65" t="s">
        <v>184</v>
      </c>
      <c r="E265" s="66">
        <v>2.5000000000000001E-3</v>
      </c>
      <c r="F265" s="66">
        <v>5.0000000000000001E-3</v>
      </c>
      <c r="G265" s="1">
        <v>530</v>
      </c>
      <c r="H265" s="1">
        <v>530</v>
      </c>
      <c r="I265" s="1">
        <v>2.65</v>
      </c>
      <c r="J265" s="1">
        <v>2.65</v>
      </c>
      <c r="K265" s="1"/>
      <c r="L265" s="1"/>
      <c r="M265" s="1"/>
      <c r="N265" s="1"/>
      <c r="O265" s="1"/>
      <c r="P265" s="1"/>
      <c r="R265" s="1">
        <v>709</v>
      </c>
      <c r="S265" s="1">
        <v>3.5449999999999999</v>
      </c>
      <c r="T265" s="15">
        <f t="shared" si="273"/>
        <v>1.3377358490566038</v>
      </c>
      <c r="U265" s="15">
        <f t="shared" si="274"/>
        <v>1.3120838375177706</v>
      </c>
      <c r="V265" s="16">
        <f t="shared" si="275"/>
        <v>695.40443388441838</v>
      </c>
      <c r="W265" s="16">
        <f t="shared" si="276"/>
        <v>165.40443388441838</v>
      </c>
      <c r="X265" s="16">
        <f t="shared" si="277"/>
        <v>0.82702216942209195</v>
      </c>
      <c r="Y265" s="15">
        <f t="shared" si="278"/>
        <v>4.5848355451969969E-2</v>
      </c>
      <c r="Z265" s="15">
        <f t="shared" si="279"/>
        <v>1.1992624151289988E-2</v>
      </c>
      <c r="AA265" s="15">
        <f t="shared" si="280"/>
        <v>1.9115055013239957E-2</v>
      </c>
      <c r="AB265" s="15">
        <f t="shared" si="281"/>
        <v>2.5652011538833303E-2</v>
      </c>
    </row>
    <row r="266" spans="1:28" ht="20.5" thickBot="1" x14ac:dyDescent="0.25">
      <c r="A266" s="8">
        <v>45</v>
      </c>
      <c r="B266" s="9" t="s">
        <v>1587</v>
      </c>
      <c r="C266" s="10" t="s">
        <v>1588</v>
      </c>
      <c r="D266" s="10" t="s">
        <v>41</v>
      </c>
      <c r="E266" s="11">
        <v>0</v>
      </c>
      <c r="F266" s="11">
        <v>3</v>
      </c>
      <c r="G266" s="12">
        <v>217.68</v>
      </c>
      <c r="H266" s="12">
        <v>364.66</v>
      </c>
      <c r="I266" s="12">
        <v>1093.98</v>
      </c>
      <c r="J266" s="12">
        <v>383.91990600000003</v>
      </c>
      <c r="K266" s="12">
        <v>255.78299999999999</v>
      </c>
      <c r="L266" s="12">
        <v>0</v>
      </c>
      <c r="M266" s="12">
        <v>0</v>
      </c>
      <c r="N266" s="12">
        <v>86.454654000000005</v>
      </c>
      <c r="O266" s="12">
        <v>280.63487628000001</v>
      </c>
      <c r="P266" s="13">
        <v>87.202154239199999</v>
      </c>
      <c r="R266" s="12">
        <v>429.73</v>
      </c>
      <c r="S266" s="12">
        <v>478.31157000000002</v>
      </c>
    </row>
    <row r="267" spans="1:28" x14ac:dyDescent="0.2">
      <c r="A267" s="63"/>
      <c r="B267" s="64" t="s">
        <v>1209</v>
      </c>
      <c r="C267" s="65" t="s">
        <v>1210</v>
      </c>
      <c r="D267" s="65" t="s">
        <v>92</v>
      </c>
      <c r="E267" s="66">
        <v>9.2000000000000003E-4</v>
      </c>
      <c r="F267" s="66">
        <v>2.7599999999999999E-3</v>
      </c>
      <c r="G267" s="1">
        <v>38.1</v>
      </c>
      <c r="H267" s="1">
        <v>38.1</v>
      </c>
      <c r="I267" s="1">
        <v>0.105156</v>
      </c>
      <c r="J267" s="1">
        <v>0.105156</v>
      </c>
      <c r="K267" s="1"/>
      <c r="L267" s="1"/>
      <c r="M267" s="1"/>
      <c r="N267" s="1"/>
      <c r="O267" s="1"/>
      <c r="P267" s="1"/>
      <c r="R267" s="1">
        <v>44.5</v>
      </c>
      <c r="S267" s="1">
        <v>0.12282</v>
      </c>
      <c r="T267" s="15">
        <f t="shared" ref="T267:T271" si="282">R267/H267</f>
        <v>1.1679790026246719</v>
      </c>
      <c r="U267" s="15">
        <f t="shared" ref="U267:U271" si="283">T267-AB267</f>
        <v>1.1423269910858387</v>
      </c>
      <c r="V267" s="16">
        <f t="shared" ref="V267:V271" si="284">G267*U267</f>
        <v>43.522658360370457</v>
      </c>
      <c r="W267" s="16">
        <f t="shared" ref="W267:W271" si="285">V267-G267</f>
        <v>5.4226583603704555</v>
      </c>
      <c r="X267" s="16">
        <f t="shared" ref="X267:X271" si="286">F267*W267</f>
        <v>1.4966537074622456E-2</v>
      </c>
      <c r="Y267" s="15">
        <f t="shared" ref="Y267:Y271" si="287">104.584835545197%-100%</f>
        <v>4.5848355451969969E-2</v>
      </c>
      <c r="Z267" s="15">
        <f t="shared" ref="Z267:Z271" si="288">101.199262415129%-100%</f>
        <v>1.1992624151289988E-2</v>
      </c>
      <c r="AA267" s="15">
        <f t="shared" ref="AA267:AA271" si="289">101.911505501324%-100%</f>
        <v>1.9115055013239957E-2</v>
      </c>
      <c r="AB267" s="15">
        <f t="shared" ref="AB267:AB271" si="290">AVERAGE(Y267:AA267)</f>
        <v>2.5652011538833303E-2</v>
      </c>
    </row>
    <row r="268" spans="1:28" x14ac:dyDescent="0.2">
      <c r="A268" s="63"/>
      <c r="B268" s="64" t="s">
        <v>1555</v>
      </c>
      <c r="C268" s="65" t="s">
        <v>1556</v>
      </c>
      <c r="D268" s="65" t="s">
        <v>41</v>
      </c>
      <c r="E268" s="66">
        <v>2</v>
      </c>
      <c r="F268" s="66">
        <v>6</v>
      </c>
      <c r="G268" s="1">
        <v>9.6999999999999993</v>
      </c>
      <c r="H268" s="1">
        <v>9.6999999999999993</v>
      </c>
      <c r="I268" s="1">
        <v>58.2</v>
      </c>
      <c r="J268" s="1">
        <v>58.2</v>
      </c>
      <c r="K268" s="1"/>
      <c r="L268" s="1"/>
      <c r="M268" s="1"/>
      <c r="N268" s="1"/>
      <c r="O268" s="1"/>
      <c r="P268" s="1"/>
      <c r="R268" s="1">
        <v>12.7</v>
      </c>
      <c r="S268" s="1">
        <v>76.2</v>
      </c>
      <c r="T268" s="15">
        <f t="shared" si="282"/>
        <v>1.3092783505154639</v>
      </c>
      <c r="U268" s="15">
        <f t="shared" si="283"/>
        <v>1.2836263389766307</v>
      </c>
      <c r="V268" s="16">
        <f t="shared" si="284"/>
        <v>12.451175488073316</v>
      </c>
      <c r="W268" s="16">
        <f t="shared" si="285"/>
        <v>2.7511754880733168</v>
      </c>
      <c r="X268" s="16">
        <f t="shared" si="286"/>
        <v>16.507052928439901</v>
      </c>
      <c r="Y268" s="15">
        <f t="shared" si="287"/>
        <v>4.5848355451969969E-2</v>
      </c>
      <c r="Z268" s="15">
        <f t="shared" si="288"/>
        <v>1.1992624151289988E-2</v>
      </c>
      <c r="AA268" s="15">
        <f t="shared" si="289"/>
        <v>1.9115055013239957E-2</v>
      </c>
      <c r="AB268" s="15">
        <f t="shared" si="290"/>
        <v>2.5652011538833303E-2</v>
      </c>
    </row>
    <row r="269" spans="1:28" x14ac:dyDescent="0.2">
      <c r="A269" s="63"/>
      <c r="B269" s="64" t="s">
        <v>1589</v>
      </c>
      <c r="C269" s="65" t="s">
        <v>1590</v>
      </c>
      <c r="D269" s="65" t="s">
        <v>41</v>
      </c>
      <c r="E269" s="66">
        <v>1</v>
      </c>
      <c r="F269" s="66">
        <v>3</v>
      </c>
      <c r="G269" s="1">
        <v>107</v>
      </c>
      <c r="H269" s="1">
        <v>107</v>
      </c>
      <c r="I269" s="1">
        <v>321</v>
      </c>
      <c r="J269" s="1">
        <v>321</v>
      </c>
      <c r="K269" s="1"/>
      <c r="L269" s="1"/>
      <c r="M269" s="1"/>
      <c r="N269" s="1"/>
      <c r="O269" s="1"/>
      <c r="P269" s="1"/>
      <c r="R269" s="1">
        <v>132</v>
      </c>
      <c r="S269" s="1">
        <v>396</v>
      </c>
      <c r="T269" s="15">
        <f t="shared" si="282"/>
        <v>1.233644859813084</v>
      </c>
      <c r="U269" s="15">
        <f t="shared" si="283"/>
        <v>1.2079928482742508</v>
      </c>
      <c r="V269" s="16">
        <f t="shared" si="284"/>
        <v>129.25523476534482</v>
      </c>
      <c r="W269" s="16">
        <f t="shared" si="285"/>
        <v>22.255234765344824</v>
      </c>
      <c r="X269" s="16">
        <f t="shared" si="286"/>
        <v>66.765704296034471</v>
      </c>
      <c r="Y269" s="15">
        <f t="shared" si="287"/>
        <v>4.5848355451969969E-2</v>
      </c>
      <c r="Z269" s="15">
        <f t="shared" si="288"/>
        <v>1.1992624151289988E-2</v>
      </c>
      <c r="AA269" s="15">
        <f t="shared" si="289"/>
        <v>1.9115055013239957E-2</v>
      </c>
      <c r="AB269" s="15">
        <f t="shared" si="290"/>
        <v>2.5652011538833303E-2</v>
      </c>
    </row>
    <row r="270" spans="1:28" x14ac:dyDescent="0.2">
      <c r="A270" s="63"/>
      <c r="B270" s="64" t="s">
        <v>1561</v>
      </c>
      <c r="C270" s="65" t="s">
        <v>1562</v>
      </c>
      <c r="D270" s="65" t="s">
        <v>41</v>
      </c>
      <c r="E270" s="66">
        <v>2.5000000000000001E-2</v>
      </c>
      <c r="F270" s="66">
        <v>7.4999999999999997E-2</v>
      </c>
      <c r="G270" s="1">
        <v>8.5299999999999994</v>
      </c>
      <c r="H270" s="1">
        <v>8.5299999999999994</v>
      </c>
      <c r="I270" s="1">
        <v>0.63975000000000004</v>
      </c>
      <c r="J270" s="1">
        <v>0.63975000000000004</v>
      </c>
      <c r="K270" s="1"/>
      <c r="L270" s="1"/>
      <c r="M270" s="1"/>
      <c r="N270" s="1"/>
      <c r="O270" s="1"/>
      <c r="P270" s="1"/>
      <c r="R270" s="1">
        <v>8.9499999999999993</v>
      </c>
      <c r="S270" s="1">
        <v>0.67125000000000001</v>
      </c>
      <c r="T270" s="15">
        <f t="shared" si="282"/>
        <v>1.0492379835873389</v>
      </c>
      <c r="U270" s="15">
        <f t="shared" si="283"/>
        <v>1.0235859720485057</v>
      </c>
      <c r="V270" s="16">
        <f t="shared" si="284"/>
        <v>8.7311883415737519</v>
      </c>
      <c r="W270" s="16">
        <f t="shared" si="285"/>
        <v>0.20118834157375254</v>
      </c>
      <c r="X270" s="16">
        <f t="shared" si="286"/>
        <v>1.508912561803144E-2</v>
      </c>
      <c r="Y270" s="15">
        <f t="shared" si="287"/>
        <v>4.5848355451969969E-2</v>
      </c>
      <c r="Z270" s="15">
        <f t="shared" si="288"/>
        <v>1.1992624151289988E-2</v>
      </c>
      <c r="AA270" s="15">
        <f t="shared" si="289"/>
        <v>1.9115055013239957E-2</v>
      </c>
      <c r="AB270" s="15">
        <f t="shared" si="290"/>
        <v>2.5652011538833303E-2</v>
      </c>
    </row>
    <row r="271" spans="1:28" ht="18.5" thickBot="1" x14ac:dyDescent="0.25">
      <c r="A271" s="63"/>
      <c r="B271" s="64" t="s">
        <v>1585</v>
      </c>
      <c r="C271" s="65" t="s">
        <v>1586</v>
      </c>
      <c r="D271" s="65" t="s">
        <v>184</v>
      </c>
      <c r="E271" s="66">
        <v>2.5000000000000001E-3</v>
      </c>
      <c r="F271" s="66">
        <v>7.4999999999999997E-3</v>
      </c>
      <c r="G271" s="1">
        <v>530</v>
      </c>
      <c r="H271" s="1">
        <v>530</v>
      </c>
      <c r="I271" s="1">
        <v>3.9750000000000001</v>
      </c>
      <c r="J271" s="1">
        <v>3.9750000000000001</v>
      </c>
      <c r="K271" s="1"/>
      <c r="L271" s="1"/>
      <c r="M271" s="1"/>
      <c r="N271" s="1"/>
      <c r="O271" s="1"/>
      <c r="P271" s="1"/>
      <c r="R271" s="1">
        <v>709</v>
      </c>
      <c r="S271" s="1">
        <v>5.3174999999999999</v>
      </c>
      <c r="T271" s="15">
        <f t="shared" si="282"/>
        <v>1.3377358490566038</v>
      </c>
      <c r="U271" s="15">
        <f t="shared" si="283"/>
        <v>1.3120838375177706</v>
      </c>
      <c r="V271" s="16">
        <f t="shared" si="284"/>
        <v>695.40443388441838</v>
      </c>
      <c r="W271" s="16">
        <f t="shared" si="285"/>
        <v>165.40443388441838</v>
      </c>
      <c r="X271" s="16">
        <f t="shared" si="286"/>
        <v>1.2405332541331378</v>
      </c>
      <c r="Y271" s="15">
        <f t="shared" si="287"/>
        <v>4.5848355451969969E-2</v>
      </c>
      <c r="Z271" s="15">
        <f t="shared" si="288"/>
        <v>1.1992624151289988E-2</v>
      </c>
      <c r="AA271" s="15">
        <f t="shared" si="289"/>
        <v>1.9115055013239957E-2</v>
      </c>
      <c r="AB271" s="15">
        <f t="shared" si="290"/>
        <v>2.5652011538833303E-2</v>
      </c>
    </row>
    <row r="272" spans="1:28" ht="20.5" thickBot="1" x14ac:dyDescent="0.25">
      <c r="A272" s="8">
        <v>46</v>
      </c>
      <c r="B272" s="9" t="s">
        <v>1591</v>
      </c>
      <c r="C272" s="10" t="s">
        <v>1592</v>
      </c>
      <c r="D272" s="10" t="s">
        <v>41</v>
      </c>
      <c r="E272" s="11">
        <v>0</v>
      </c>
      <c r="F272" s="11">
        <v>3</v>
      </c>
      <c r="G272" s="12">
        <v>269.41000000000003</v>
      </c>
      <c r="H272" s="12">
        <v>463.82</v>
      </c>
      <c r="I272" s="12">
        <v>1391.46</v>
      </c>
      <c r="J272" s="12">
        <v>567.71465999999998</v>
      </c>
      <c r="K272" s="12">
        <v>296.7285</v>
      </c>
      <c r="L272" s="12">
        <v>0</v>
      </c>
      <c r="M272" s="12">
        <v>0</v>
      </c>
      <c r="N272" s="12">
        <v>100.29423300000001</v>
      </c>
      <c r="O272" s="12">
        <v>325.55864106000001</v>
      </c>
      <c r="P272" s="13">
        <v>101.1613923684</v>
      </c>
      <c r="R272" s="12">
        <v>550.05999999999995</v>
      </c>
      <c r="S272" s="12">
        <v>709.51769999999999</v>
      </c>
    </row>
    <row r="273" spans="1:28" x14ac:dyDescent="0.2">
      <c r="A273" s="63"/>
      <c r="B273" s="64" t="s">
        <v>1209</v>
      </c>
      <c r="C273" s="65" t="s">
        <v>1210</v>
      </c>
      <c r="D273" s="65" t="s">
        <v>92</v>
      </c>
      <c r="E273" s="66">
        <v>1.1999999999999999E-3</v>
      </c>
      <c r="F273" s="66">
        <v>3.5999999999999999E-3</v>
      </c>
      <c r="G273" s="1">
        <v>38.1</v>
      </c>
      <c r="H273" s="1">
        <v>38.1</v>
      </c>
      <c r="I273" s="1">
        <v>0.13716</v>
      </c>
      <c r="J273" s="1">
        <v>0.13716</v>
      </c>
      <c r="K273" s="1"/>
      <c r="L273" s="1"/>
      <c r="M273" s="1"/>
      <c r="N273" s="1"/>
      <c r="O273" s="1"/>
      <c r="P273" s="1"/>
      <c r="R273" s="1">
        <v>44.5</v>
      </c>
      <c r="S273" s="1">
        <v>0.16020000000000001</v>
      </c>
      <c r="T273" s="15">
        <f t="shared" ref="T273:T277" si="291">R273/H273</f>
        <v>1.1679790026246719</v>
      </c>
      <c r="U273" s="15">
        <f t="shared" ref="U273:U277" si="292">T273-AB273</f>
        <v>1.1423269910858387</v>
      </c>
      <c r="V273" s="16">
        <f t="shared" ref="V273:V277" si="293">G273*U273</f>
        <v>43.522658360370457</v>
      </c>
      <c r="W273" s="16">
        <f t="shared" ref="W273:W277" si="294">V273-G273</f>
        <v>5.4226583603704555</v>
      </c>
      <c r="X273" s="16">
        <f t="shared" ref="X273:X277" si="295">F273*W273</f>
        <v>1.952157009733364E-2</v>
      </c>
      <c r="Y273" s="15">
        <f t="shared" ref="Y273:Y277" si="296">104.584835545197%-100%</f>
        <v>4.5848355451969969E-2</v>
      </c>
      <c r="Z273" s="15">
        <f t="shared" ref="Z273:Z277" si="297">101.199262415129%-100%</f>
        <v>1.1992624151289988E-2</v>
      </c>
      <c r="AA273" s="15">
        <f t="shared" ref="AA273:AA277" si="298">101.911505501324%-100%</f>
        <v>1.9115055013239957E-2</v>
      </c>
      <c r="AB273" s="15">
        <f t="shared" ref="AB273:AB277" si="299">AVERAGE(Y273:AA273)</f>
        <v>2.5652011538833303E-2</v>
      </c>
    </row>
    <row r="274" spans="1:28" x14ac:dyDescent="0.2">
      <c r="A274" s="63"/>
      <c r="B274" s="64" t="s">
        <v>1573</v>
      </c>
      <c r="C274" s="65" t="s">
        <v>1574</v>
      </c>
      <c r="D274" s="65" t="s">
        <v>41</v>
      </c>
      <c r="E274" s="66">
        <v>2</v>
      </c>
      <c r="F274" s="66">
        <v>6</v>
      </c>
      <c r="G274" s="1">
        <v>18.3</v>
      </c>
      <c r="H274" s="1">
        <v>18.3</v>
      </c>
      <c r="I274" s="1">
        <v>109.8</v>
      </c>
      <c r="J274" s="1">
        <v>109.8</v>
      </c>
      <c r="K274" s="1"/>
      <c r="L274" s="1"/>
      <c r="M274" s="1"/>
      <c r="N274" s="1"/>
      <c r="O274" s="1"/>
      <c r="P274" s="1"/>
      <c r="R274" s="1">
        <v>23.2</v>
      </c>
      <c r="S274" s="1">
        <v>139.19999999999999</v>
      </c>
      <c r="T274" s="15">
        <f t="shared" si="291"/>
        <v>1.2677595628415299</v>
      </c>
      <c r="U274" s="15">
        <f t="shared" si="292"/>
        <v>1.2421075513026967</v>
      </c>
      <c r="V274" s="16">
        <f t="shared" si="293"/>
        <v>22.730568188839349</v>
      </c>
      <c r="W274" s="16">
        <f t="shared" si="294"/>
        <v>4.4305681888393487</v>
      </c>
      <c r="X274" s="16">
        <f t="shared" si="295"/>
        <v>26.583409133036092</v>
      </c>
      <c r="Y274" s="15">
        <f t="shared" si="296"/>
        <v>4.5848355451969969E-2</v>
      </c>
      <c r="Z274" s="15">
        <f t="shared" si="297"/>
        <v>1.1992624151289988E-2</v>
      </c>
      <c r="AA274" s="15">
        <f t="shared" si="298"/>
        <v>1.9115055013239957E-2</v>
      </c>
      <c r="AB274" s="15">
        <f t="shared" si="299"/>
        <v>2.5652011538833303E-2</v>
      </c>
    </row>
    <row r="275" spans="1:28" x14ac:dyDescent="0.2">
      <c r="A275" s="63"/>
      <c r="B275" s="64" t="s">
        <v>1593</v>
      </c>
      <c r="C275" s="65" t="s">
        <v>1594</v>
      </c>
      <c r="D275" s="65" t="s">
        <v>41</v>
      </c>
      <c r="E275" s="66">
        <v>1</v>
      </c>
      <c r="F275" s="66">
        <v>3</v>
      </c>
      <c r="G275" s="1">
        <v>151</v>
      </c>
      <c r="H275" s="1">
        <v>151</v>
      </c>
      <c r="I275" s="1">
        <v>453</v>
      </c>
      <c r="J275" s="1">
        <v>453</v>
      </c>
      <c r="K275" s="1"/>
      <c r="L275" s="1"/>
      <c r="M275" s="1"/>
      <c r="N275" s="1"/>
      <c r="O275" s="1"/>
      <c r="P275" s="1"/>
      <c r="R275" s="1">
        <v>188</v>
      </c>
      <c r="S275" s="1">
        <v>564</v>
      </c>
      <c r="T275" s="15">
        <f t="shared" si="291"/>
        <v>1.2450331125827814</v>
      </c>
      <c r="U275" s="15">
        <f t="shared" si="292"/>
        <v>1.2193811010439481</v>
      </c>
      <c r="V275" s="16">
        <f t="shared" si="293"/>
        <v>184.12654625763616</v>
      </c>
      <c r="W275" s="16">
        <f t="shared" si="294"/>
        <v>33.126546257636164</v>
      </c>
      <c r="X275" s="16">
        <f t="shared" si="295"/>
        <v>99.379638772908493</v>
      </c>
      <c r="Y275" s="15">
        <f t="shared" si="296"/>
        <v>4.5848355451969969E-2</v>
      </c>
      <c r="Z275" s="15">
        <f t="shared" si="297"/>
        <v>1.1992624151289988E-2</v>
      </c>
      <c r="AA275" s="15">
        <f t="shared" si="298"/>
        <v>1.9115055013239957E-2</v>
      </c>
      <c r="AB275" s="15">
        <f t="shared" si="299"/>
        <v>2.5652011538833303E-2</v>
      </c>
    </row>
    <row r="276" spans="1:28" x14ac:dyDescent="0.2">
      <c r="A276" s="63"/>
      <c r="B276" s="64" t="s">
        <v>1579</v>
      </c>
      <c r="C276" s="65" t="s">
        <v>1580</v>
      </c>
      <c r="D276" s="65" t="s">
        <v>41</v>
      </c>
      <c r="E276" s="66">
        <v>2.5000000000000001E-2</v>
      </c>
      <c r="F276" s="66">
        <v>7.4999999999999997E-2</v>
      </c>
      <c r="G276" s="1">
        <v>10.7</v>
      </c>
      <c r="H276" s="1">
        <v>10.7</v>
      </c>
      <c r="I276" s="1">
        <v>0.80249999999999999</v>
      </c>
      <c r="J276" s="1">
        <v>0.80249999999999999</v>
      </c>
      <c r="K276" s="1"/>
      <c r="L276" s="1"/>
      <c r="M276" s="1"/>
      <c r="N276" s="1"/>
      <c r="O276" s="1"/>
      <c r="P276" s="1"/>
      <c r="R276" s="1">
        <v>11.2</v>
      </c>
      <c r="S276" s="1">
        <v>0.84</v>
      </c>
      <c r="T276" s="15">
        <f t="shared" si="291"/>
        <v>1.0467289719626167</v>
      </c>
      <c r="U276" s="15">
        <f t="shared" si="292"/>
        <v>1.0210769604237835</v>
      </c>
      <c r="V276" s="16">
        <f t="shared" si="293"/>
        <v>10.925523476534483</v>
      </c>
      <c r="W276" s="16">
        <f t="shared" si="294"/>
        <v>0.22552347653448379</v>
      </c>
      <c r="X276" s="16">
        <f t="shared" si="295"/>
        <v>1.6914260740086284E-2</v>
      </c>
      <c r="Y276" s="15">
        <f t="shared" si="296"/>
        <v>4.5848355451969969E-2</v>
      </c>
      <c r="Z276" s="15">
        <f t="shared" si="297"/>
        <v>1.1992624151289988E-2</v>
      </c>
      <c r="AA276" s="15">
        <f t="shared" si="298"/>
        <v>1.9115055013239957E-2</v>
      </c>
      <c r="AB276" s="15">
        <f t="shared" si="299"/>
        <v>2.5652011538833303E-2</v>
      </c>
    </row>
    <row r="277" spans="1:28" ht="18.5" thickBot="1" x14ac:dyDescent="0.25">
      <c r="A277" s="63"/>
      <c r="B277" s="64" t="s">
        <v>1585</v>
      </c>
      <c r="C277" s="65" t="s">
        <v>1586</v>
      </c>
      <c r="D277" s="65" t="s">
        <v>184</v>
      </c>
      <c r="E277" s="66">
        <v>2.5000000000000001E-3</v>
      </c>
      <c r="F277" s="66">
        <v>7.4999999999999997E-3</v>
      </c>
      <c r="G277" s="1">
        <v>530</v>
      </c>
      <c r="H277" s="1">
        <v>530</v>
      </c>
      <c r="I277" s="1">
        <v>3.9750000000000001</v>
      </c>
      <c r="J277" s="1">
        <v>3.9750000000000001</v>
      </c>
      <c r="K277" s="1"/>
      <c r="L277" s="1"/>
      <c r="M277" s="1"/>
      <c r="N277" s="1"/>
      <c r="O277" s="1"/>
      <c r="P277" s="1"/>
      <c r="R277" s="1">
        <v>709</v>
      </c>
      <c r="S277" s="1">
        <v>5.3174999999999999</v>
      </c>
      <c r="T277" s="15">
        <f t="shared" si="291"/>
        <v>1.3377358490566038</v>
      </c>
      <c r="U277" s="15">
        <f t="shared" si="292"/>
        <v>1.3120838375177706</v>
      </c>
      <c r="V277" s="16">
        <f t="shared" si="293"/>
        <v>695.40443388441838</v>
      </c>
      <c r="W277" s="16">
        <f t="shared" si="294"/>
        <v>165.40443388441838</v>
      </c>
      <c r="X277" s="16">
        <f t="shared" si="295"/>
        <v>1.2405332541331378</v>
      </c>
      <c r="Y277" s="15">
        <f t="shared" si="296"/>
        <v>4.5848355451969969E-2</v>
      </c>
      <c r="Z277" s="15">
        <f t="shared" si="297"/>
        <v>1.1992624151289988E-2</v>
      </c>
      <c r="AA277" s="15">
        <f t="shared" si="298"/>
        <v>1.9115055013239957E-2</v>
      </c>
      <c r="AB277" s="15">
        <f t="shared" si="299"/>
        <v>2.5652011538833303E-2</v>
      </c>
    </row>
    <row r="278" spans="1:28" ht="15" thickBot="1" x14ac:dyDescent="0.25">
      <c r="A278" s="8">
        <v>47</v>
      </c>
      <c r="B278" s="9" t="s">
        <v>1595</v>
      </c>
      <c r="C278" s="10" t="s">
        <v>1596</v>
      </c>
      <c r="D278" s="10" t="s">
        <v>41</v>
      </c>
      <c r="E278" s="11">
        <v>0</v>
      </c>
      <c r="F278" s="11">
        <v>201.5</v>
      </c>
      <c r="G278" s="12">
        <v>90.51</v>
      </c>
      <c r="H278" s="12">
        <v>56.22</v>
      </c>
      <c r="I278" s="12">
        <v>11328.33</v>
      </c>
      <c r="J278" s="12">
        <v>9055.41</v>
      </c>
      <c r="K278" s="12">
        <v>818.91615000000002</v>
      </c>
      <c r="L278" s="12">
        <v>0</v>
      </c>
      <c r="M278" s="12">
        <v>0</v>
      </c>
      <c r="N278" s="12">
        <v>276.79365869999998</v>
      </c>
      <c r="O278" s="12">
        <v>898.48204313400004</v>
      </c>
      <c r="P278" s="13">
        <v>279.18685925675999</v>
      </c>
      <c r="R278" s="12">
        <v>60.72</v>
      </c>
      <c r="S278" s="12">
        <v>9611.5499999999993</v>
      </c>
    </row>
    <row r="279" spans="1:28" x14ac:dyDescent="0.2">
      <c r="A279" s="63"/>
      <c r="B279" s="64" t="s">
        <v>1597</v>
      </c>
      <c r="C279" s="65" t="s">
        <v>1598</v>
      </c>
      <c r="D279" s="65" t="s">
        <v>390</v>
      </c>
      <c r="E279" s="66">
        <v>0.01</v>
      </c>
      <c r="F279" s="66">
        <v>2.0150000000000001</v>
      </c>
      <c r="G279" s="1">
        <v>254</v>
      </c>
      <c r="H279" s="1">
        <v>254</v>
      </c>
      <c r="I279" s="1">
        <v>511.81</v>
      </c>
      <c r="J279" s="1">
        <v>511.81</v>
      </c>
      <c r="K279" s="1"/>
      <c r="L279" s="1"/>
      <c r="M279" s="1"/>
      <c r="N279" s="1"/>
      <c r="O279" s="1"/>
      <c r="P279" s="1"/>
      <c r="R279" s="1">
        <v>310</v>
      </c>
      <c r="S279" s="1">
        <v>624.65</v>
      </c>
      <c r="T279" s="15">
        <f t="shared" ref="T279:T280" si="300">R279/H279</f>
        <v>1.2204724409448819</v>
      </c>
      <c r="U279" s="15">
        <f t="shared" ref="U279:U280" si="301">T279-AB279</f>
        <v>1.1948204294060487</v>
      </c>
      <c r="V279" s="16">
        <f t="shared" ref="V279:V280" si="302">G279*U279</f>
        <v>303.4843890691364</v>
      </c>
      <c r="W279" s="16">
        <f t="shared" ref="W279:W280" si="303">V279-G279</f>
        <v>49.484389069136398</v>
      </c>
      <c r="X279" s="16">
        <f t="shared" ref="X279:X280" si="304">F279*W279</f>
        <v>99.711043974309845</v>
      </c>
      <c r="Y279" s="15">
        <f t="shared" ref="Y279:Y280" si="305">104.584835545197%-100%</f>
        <v>4.5848355451969969E-2</v>
      </c>
      <c r="Z279" s="15">
        <f t="shared" ref="Z279:Z280" si="306">101.199262415129%-100%</f>
        <v>1.1992624151289988E-2</v>
      </c>
      <c r="AA279" s="15">
        <f t="shared" ref="AA279:AA280" si="307">101.911505501324%-100%</f>
        <v>1.9115055013239957E-2</v>
      </c>
      <c r="AB279" s="15">
        <f t="shared" ref="AB279:AB280" si="308">AVERAGE(Y279:AA279)</f>
        <v>2.5652011538833303E-2</v>
      </c>
    </row>
    <row r="280" spans="1:28" ht="15" thickBot="1" x14ac:dyDescent="0.25">
      <c r="A280" s="63"/>
      <c r="B280" s="64" t="s">
        <v>1599</v>
      </c>
      <c r="C280" s="65" t="s">
        <v>1600</v>
      </c>
      <c r="D280" s="65" t="s">
        <v>41</v>
      </c>
      <c r="E280" s="66">
        <v>1</v>
      </c>
      <c r="F280" s="66">
        <v>201.5</v>
      </c>
      <c r="G280" s="1">
        <v>42.4</v>
      </c>
      <c r="H280" s="1">
        <v>42.4</v>
      </c>
      <c r="I280" s="1">
        <v>8543.6</v>
      </c>
      <c r="J280" s="1">
        <v>8543.6</v>
      </c>
      <c r="K280" s="1"/>
      <c r="L280" s="1"/>
      <c r="M280" s="1"/>
      <c r="N280" s="1"/>
      <c r="O280" s="1"/>
      <c r="P280" s="1"/>
      <c r="R280" s="1">
        <v>44.6</v>
      </c>
      <c r="S280" s="1">
        <v>8986.9</v>
      </c>
      <c r="T280" s="15">
        <f t="shared" si="300"/>
        <v>1.0518867924528303</v>
      </c>
      <c r="U280" s="15">
        <f t="shared" si="301"/>
        <v>1.0262347809139971</v>
      </c>
      <c r="V280" s="16">
        <f t="shared" si="302"/>
        <v>43.512354710753478</v>
      </c>
      <c r="W280" s="16">
        <f t="shared" si="303"/>
        <v>1.112354710753479</v>
      </c>
      <c r="X280" s="16">
        <f t="shared" si="304"/>
        <v>224.13947421682602</v>
      </c>
      <c r="Y280" s="15">
        <f t="shared" si="305"/>
        <v>4.5848355451969969E-2</v>
      </c>
      <c r="Z280" s="15">
        <f t="shared" si="306"/>
        <v>1.1992624151289988E-2</v>
      </c>
      <c r="AA280" s="15">
        <f t="shared" si="307"/>
        <v>1.9115055013239957E-2</v>
      </c>
      <c r="AB280" s="15">
        <f t="shared" si="308"/>
        <v>2.5652011538833303E-2</v>
      </c>
    </row>
    <row r="281" spans="1:28" ht="15" thickBot="1" x14ac:dyDescent="0.25">
      <c r="A281" s="8">
        <v>48</v>
      </c>
      <c r="B281" s="9" t="s">
        <v>1601</v>
      </c>
      <c r="C281" s="10" t="s">
        <v>1602</v>
      </c>
      <c r="D281" s="10" t="s">
        <v>41</v>
      </c>
      <c r="E281" s="11">
        <v>0</v>
      </c>
      <c r="F281" s="11">
        <v>66</v>
      </c>
      <c r="G281" s="12">
        <v>130.53</v>
      </c>
      <c r="H281" s="12">
        <v>78.78</v>
      </c>
      <c r="I281" s="12">
        <v>5199.4799999999996</v>
      </c>
      <c r="J281" s="12">
        <v>4334.88</v>
      </c>
      <c r="K281" s="12">
        <v>311.49360000000001</v>
      </c>
      <c r="L281" s="12">
        <v>0</v>
      </c>
      <c r="M281" s="12">
        <v>0</v>
      </c>
      <c r="N281" s="12">
        <v>105.28483679999999</v>
      </c>
      <c r="O281" s="12">
        <v>341.75831817599999</v>
      </c>
      <c r="P281" s="13">
        <v>106.19514569664</v>
      </c>
      <c r="R281" s="12">
        <v>84.92</v>
      </c>
      <c r="S281" s="12">
        <v>4606.8</v>
      </c>
    </row>
    <row r="282" spans="1:28" x14ac:dyDescent="0.2">
      <c r="A282" s="63"/>
      <c r="B282" s="64" t="s">
        <v>1597</v>
      </c>
      <c r="C282" s="65" t="s">
        <v>1598</v>
      </c>
      <c r="D282" s="65" t="s">
        <v>390</v>
      </c>
      <c r="E282" s="66">
        <v>0.02</v>
      </c>
      <c r="F282" s="66">
        <v>1.32</v>
      </c>
      <c r="G282" s="1">
        <v>254</v>
      </c>
      <c r="H282" s="1">
        <v>254</v>
      </c>
      <c r="I282" s="1">
        <v>335.28</v>
      </c>
      <c r="J282" s="1">
        <v>335.28</v>
      </c>
      <c r="K282" s="1"/>
      <c r="L282" s="1"/>
      <c r="M282" s="1"/>
      <c r="N282" s="1"/>
      <c r="O282" s="1"/>
      <c r="P282" s="1"/>
      <c r="R282" s="1">
        <v>310</v>
      </c>
      <c r="S282" s="1">
        <v>409.2</v>
      </c>
      <c r="T282" s="15">
        <f t="shared" ref="T282:T283" si="309">R282/H282</f>
        <v>1.2204724409448819</v>
      </c>
      <c r="U282" s="15">
        <f t="shared" ref="U282:U283" si="310">T282-AB282</f>
        <v>1.1948204294060487</v>
      </c>
      <c r="V282" s="16">
        <f t="shared" ref="V282:V283" si="311">G282*U282</f>
        <v>303.4843890691364</v>
      </c>
      <c r="W282" s="16">
        <f t="shared" ref="W282:W283" si="312">V282-G282</f>
        <v>49.484389069136398</v>
      </c>
      <c r="X282" s="16">
        <f t="shared" ref="X282:X283" si="313">F282*W282</f>
        <v>65.319393571260051</v>
      </c>
      <c r="Y282" s="15">
        <f t="shared" ref="Y282:Y283" si="314">104.584835545197%-100%</f>
        <v>4.5848355451969969E-2</v>
      </c>
      <c r="Z282" s="15">
        <f t="shared" ref="Z282:Z283" si="315">101.199262415129%-100%</f>
        <v>1.1992624151289988E-2</v>
      </c>
      <c r="AA282" s="15">
        <f t="shared" ref="AA282:AA283" si="316">101.911505501324%-100%</f>
        <v>1.9115055013239957E-2</v>
      </c>
      <c r="AB282" s="15">
        <f t="shared" ref="AB282:AB283" si="317">AVERAGE(Y282:AA282)</f>
        <v>2.5652011538833303E-2</v>
      </c>
    </row>
    <row r="283" spans="1:28" ht="15" thickBot="1" x14ac:dyDescent="0.25">
      <c r="A283" s="63"/>
      <c r="B283" s="64" t="s">
        <v>1603</v>
      </c>
      <c r="C283" s="65" t="s">
        <v>1604</v>
      </c>
      <c r="D283" s="65" t="s">
        <v>41</v>
      </c>
      <c r="E283" s="66">
        <v>1</v>
      </c>
      <c r="F283" s="66">
        <v>66</v>
      </c>
      <c r="G283" s="1">
        <v>60.6</v>
      </c>
      <c r="H283" s="1">
        <v>60.6</v>
      </c>
      <c r="I283" s="1">
        <v>3999.6</v>
      </c>
      <c r="J283" s="1">
        <v>3999.6</v>
      </c>
      <c r="K283" s="1"/>
      <c r="L283" s="1"/>
      <c r="M283" s="1"/>
      <c r="N283" s="1"/>
      <c r="O283" s="1"/>
      <c r="P283" s="1"/>
      <c r="R283" s="1">
        <v>63.6</v>
      </c>
      <c r="S283" s="1">
        <v>4197.6000000000004</v>
      </c>
      <c r="T283" s="15">
        <f t="shared" si="309"/>
        <v>1.0495049504950495</v>
      </c>
      <c r="U283" s="15">
        <f t="shared" si="310"/>
        <v>1.0238529389562163</v>
      </c>
      <c r="V283" s="16">
        <f t="shared" si="311"/>
        <v>62.045488100746709</v>
      </c>
      <c r="W283" s="16">
        <f t="shared" si="312"/>
        <v>1.445488100746708</v>
      </c>
      <c r="X283" s="16">
        <f t="shared" si="313"/>
        <v>95.402214649282726</v>
      </c>
      <c r="Y283" s="15">
        <f t="shared" si="314"/>
        <v>4.5848355451969969E-2</v>
      </c>
      <c r="Z283" s="15">
        <f t="shared" si="315"/>
        <v>1.1992624151289988E-2</v>
      </c>
      <c r="AA283" s="15">
        <f t="shared" si="316"/>
        <v>1.9115055013239957E-2</v>
      </c>
      <c r="AB283" s="15">
        <f t="shared" si="317"/>
        <v>2.5652011538833303E-2</v>
      </c>
    </row>
    <row r="284" spans="1:28" ht="20.5" thickBot="1" x14ac:dyDescent="0.25">
      <c r="A284" s="8">
        <v>49</v>
      </c>
      <c r="B284" s="9" t="s">
        <v>1605</v>
      </c>
      <c r="C284" s="10" t="s">
        <v>1606</v>
      </c>
      <c r="D284" s="10" t="s">
        <v>95</v>
      </c>
      <c r="E284" s="11">
        <v>0</v>
      </c>
      <c r="F284" s="11">
        <v>51</v>
      </c>
      <c r="G284" s="12">
        <v>34.51</v>
      </c>
      <c r="H284" s="12">
        <v>51.19</v>
      </c>
      <c r="I284" s="12">
        <v>2610.69</v>
      </c>
      <c r="J284" s="12">
        <v>499.52969999999999</v>
      </c>
      <c r="K284" s="12">
        <v>760.41</v>
      </c>
      <c r="L284" s="12">
        <v>0</v>
      </c>
      <c r="M284" s="12">
        <v>0</v>
      </c>
      <c r="N284" s="12">
        <v>257.01857999999999</v>
      </c>
      <c r="O284" s="12">
        <v>834.2914356</v>
      </c>
      <c r="P284" s="13">
        <v>259.24080218400002</v>
      </c>
      <c r="R284" s="12">
        <v>58.46</v>
      </c>
      <c r="S284" s="12">
        <v>602.80470000000003</v>
      </c>
    </row>
    <row r="285" spans="1:28" x14ac:dyDescent="0.2">
      <c r="A285" s="63"/>
      <c r="B285" s="64" t="s">
        <v>1607</v>
      </c>
      <c r="C285" s="65" t="s">
        <v>1608</v>
      </c>
      <c r="D285" s="65" t="s">
        <v>390</v>
      </c>
      <c r="E285" s="66">
        <v>2.8500000000000001E-2</v>
      </c>
      <c r="F285" s="66">
        <v>1.4535</v>
      </c>
      <c r="G285" s="1">
        <v>193</v>
      </c>
      <c r="H285" s="1">
        <v>193</v>
      </c>
      <c r="I285" s="1">
        <v>280.52550000000002</v>
      </c>
      <c r="J285" s="1">
        <v>280.52550000000002</v>
      </c>
      <c r="K285" s="1"/>
      <c r="L285" s="1"/>
      <c r="M285" s="1"/>
      <c r="N285" s="1"/>
      <c r="O285" s="1"/>
      <c r="P285" s="1"/>
      <c r="R285" s="1">
        <v>205</v>
      </c>
      <c r="S285" s="1">
        <v>297.96749999999997</v>
      </c>
      <c r="T285" s="15">
        <f t="shared" ref="T285:T286" si="318">R285/H285</f>
        <v>1.0621761658031088</v>
      </c>
      <c r="U285" s="15">
        <f t="shared" ref="U285:U286" si="319">T285-AB285</f>
        <v>1.0365241542642756</v>
      </c>
      <c r="V285" s="16">
        <f t="shared" ref="V285:V286" si="320">G285*U285</f>
        <v>200.04916177300518</v>
      </c>
      <c r="W285" s="16">
        <f t="shared" ref="W285:W286" si="321">V285-G285</f>
        <v>7.0491617730051814</v>
      </c>
      <c r="X285" s="16">
        <f t="shared" ref="X285:X286" si="322">F285*W285</f>
        <v>10.245956637063031</v>
      </c>
      <c r="Y285" s="15">
        <f t="shared" ref="Y285:Y286" si="323">104.584835545197%-100%</f>
        <v>4.5848355451969969E-2</v>
      </c>
      <c r="Z285" s="15">
        <f t="shared" ref="Z285:Z286" si="324">101.199262415129%-100%</f>
        <v>1.1992624151289988E-2</v>
      </c>
      <c r="AA285" s="15">
        <f t="shared" ref="AA285:AA286" si="325">101.911505501324%-100%</f>
        <v>1.9115055013239957E-2</v>
      </c>
      <c r="AB285" s="15">
        <f t="shared" ref="AB285:AB286" si="326">AVERAGE(Y285:AA285)</f>
        <v>2.5652011538833303E-2</v>
      </c>
    </row>
    <row r="286" spans="1:28" ht="15" thickBot="1" x14ac:dyDescent="0.25">
      <c r="A286" s="63"/>
      <c r="B286" s="64" t="s">
        <v>1609</v>
      </c>
      <c r="C286" s="65" t="s">
        <v>1610</v>
      </c>
      <c r="D286" s="65" t="s">
        <v>95</v>
      </c>
      <c r="E286" s="66">
        <v>1.02</v>
      </c>
      <c r="F286" s="66">
        <v>52.02</v>
      </c>
      <c r="G286" s="1">
        <v>4.21</v>
      </c>
      <c r="H286" s="1">
        <v>4.21</v>
      </c>
      <c r="I286" s="1">
        <v>219.0042</v>
      </c>
      <c r="J286" s="1">
        <v>219.0042</v>
      </c>
      <c r="K286" s="1"/>
      <c r="L286" s="1"/>
      <c r="M286" s="1"/>
      <c r="N286" s="1"/>
      <c r="O286" s="1"/>
      <c r="P286" s="1"/>
      <c r="R286" s="1">
        <v>5.86</v>
      </c>
      <c r="S286" s="1">
        <v>304.8372</v>
      </c>
      <c r="T286" s="15">
        <f t="shared" si="318"/>
        <v>1.3919239904988125</v>
      </c>
      <c r="U286" s="15">
        <f t="shared" si="319"/>
        <v>1.3662719789599793</v>
      </c>
      <c r="V286" s="16">
        <f t="shared" si="320"/>
        <v>5.752005031421513</v>
      </c>
      <c r="W286" s="16">
        <f t="shared" si="321"/>
        <v>1.542005031421513</v>
      </c>
      <c r="X286" s="16">
        <f t="shared" si="322"/>
        <v>80.215101734547119</v>
      </c>
      <c r="Y286" s="15">
        <f t="shared" si="323"/>
        <v>4.5848355451969969E-2</v>
      </c>
      <c r="Z286" s="15">
        <f t="shared" si="324"/>
        <v>1.1992624151289988E-2</v>
      </c>
      <c r="AA286" s="15">
        <f t="shared" si="325"/>
        <v>1.9115055013239957E-2</v>
      </c>
      <c r="AB286" s="15">
        <f t="shared" si="326"/>
        <v>2.5652011538833303E-2</v>
      </c>
    </row>
    <row r="287" spans="1:28" ht="20.5" thickBot="1" x14ac:dyDescent="0.25">
      <c r="A287" s="8">
        <v>50</v>
      </c>
      <c r="B287" s="9" t="s">
        <v>1611</v>
      </c>
      <c r="C287" s="10" t="s">
        <v>1612</v>
      </c>
      <c r="D287" s="10" t="s">
        <v>95</v>
      </c>
      <c r="E287" s="11">
        <v>0</v>
      </c>
      <c r="F287" s="11">
        <v>42</v>
      </c>
      <c r="G287" s="12">
        <v>49.47</v>
      </c>
      <c r="H287" s="12">
        <v>53.87</v>
      </c>
      <c r="I287" s="12">
        <v>2262.54</v>
      </c>
      <c r="J287" s="12">
        <v>523.93110000000001</v>
      </c>
      <c r="K287" s="12">
        <v>626.22</v>
      </c>
      <c r="L287" s="12">
        <v>0</v>
      </c>
      <c r="M287" s="12">
        <v>0</v>
      </c>
      <c r="N287" s="12">
        <v>211.66236000000001</v>
      </c>
      <c r="O287" s="12">
        <v>687.06353520000005</v>
      </c>
      <c r="P287" s="13">
        <v>213.492425328</v>
      </c>
      <c r="R287" s="12">
        <v>61.43</v>
      </c>
      <c r="S287" s="12">
        <v>621.10230000000001</v>
      </c>
    </row>
    <row r="288" spans="1:28" x14ac:dyDescent="0.2">
      <c r="A288" s="63"/>
      <c r="B288" s="64" t="s">
        <v>1607</v>
      </c>
      <c r="C288" s="65" t="s">
        <v>1608</v>
      </c>
      <c r="D288" s="65" t="s">
        <v>390</v>
      </c>
      <c r="E288" s="66">
        <v>2.8750000000000001E-2</v>
      </c>
      <c r="F288" s="66">
        <v>1.2075</v>
      </c>
      <c r="G288" s="1">
        <v>193</v>
      </c>
      <c r="H288" s="1">
        <v>193</v>
      </c>
      <c r="I288" s="1">
        <v>233.04750000000001</v>
      </c>
      <c r="J288" s="1">
        <v>233.04750000000001</v>
      </c>
      <c r="K288" s="1"/>
      <c r="L288" s="1"/>
      <c r="M288" s="1"/>
      <c r="N288" s="1"/>
      <c r="O288" s="1"/>
      <c r="P288" s="1"/>
      <c r="R288" s="1">
        <v>205</v>
      </c>
      <c r="S288" s="1">
        <v>247.53749999999999</v>
      </c>
      <c r="T288" s="15">
        <f t="shared" ref="T288:T289" si="327">R288/H288</f>
        <v>1.0621761658031088</v>
      </c>
      <c r="U288" s="15">
        <f t="shared" ref="U288:U289" si="328">T288-AB288</f>
        <v>1.0365241542642756</v>
      </c>
      <c r="V288" s="16">
        <f t="shared" ref="V288:V289" si="329">G288*U288</f>
        <v>200.04916177300518</v>
      </c>
      <c r="W288" s="16">
        <f t="shared" ref="W288:W289" si="330">V288-G288</f>
        <v>7.0491617730051814</v>
      </c>
      <c r="X288" s="16">
        <f t="shared" ref="X288:X289" si="331">F288*W288</f>
        <v>8.5118628409037562</v>
      </c>
      <c r="Y288" s="15">
        <f t="shared" ref="Y288:Y289" si="332">104.584835545197%-100%</f>
        <v>4.5848355451969969E-2</v>
      </c>
      <c r="Z288" s="15">
        <f t="shared" ref="Z288:Z289" si="333">101.199262415129%-100%</f>
        <v>1.1992624151289988E-2</v>
      </c>
      <c r="AA288" s="15">
        <f t="shared" ref="AA288:AA289" si="334">101.911505501324%-100%</f>
        <v>1.9115055013239957E-2</v>
      </c>
      <c r="AB288" s="15">
        <f t="shared" ref="AB288:AB289" si="335">AVERAGE(Y288:AA288)</f>
        <v>2.5652011538833303E-2</v>
      </c>
    </row>
    <row r="289" spans="1:28" ht="15" thickBot="1" x14ac:dyDescent="0.25">
      <c r="A289" s="63"/>
      <c r="B289" s="64" t="s">
        <v>1613</v>
      </c>
      <c r="C289" s="65" t="s">
        <v>1614</v>
      </c>
      <c r="D289" s="65" t="s">
        <v>95</v>
      </c>
      <c r="E289" s="66">
        <v>1.02</v>
      </c>
      <c r="F289" s="66">
        <v>42.84</v>
      </c>
      <c r="G289" s="1">
        <v>6.79</v>
      </c>
      <c r="H289" s="1">
        <v>6.79</v>
      </c>
      <c r="I289" s="1">
        <v>290.8836</v>
      </c>
      <c r="J289" s="1">
        <v>290.8836</v>
      </c>
      <c r="K289" s="1"/>
      <c r="L289" s="1"/>
      <c r="M289" s="1"/>
      <c r="N289" s="1"/>
      <c r="O289" s="1"/>
      <c r="P289" s="1"/>
      <c r="R289" s="1">
        <v>8.7200000000000006</v>
      </c>
      <c r="S289" s="1">
        <v>373.56479999999999</v>
      </c>
      <c r="T289" s="15">
        <f t="shared" si="327"/>
        <v>1.2842415316642122</v>
      </c>
      <c r="U289" s="15">
        <f t="shared" si="328"/>
        <v>1.2585895201253789</v>
      </c>
      <c r="V289" s="16">
        <f t="shared" si="329"/>
        <v>8.5458228416513222</v>
      </c>
      <c r="W289" s="16">
        <f t="shared" si="330"/>
        <v>1.7558228416513222</v>
      </c>
      <c r="X289" s="16">
        <f t="shared" si="331"/>
        <v>75.219450536342649</v>
      </c>
      <c r="Y289" s="15">
        <f t="shared" si="332"/>
        <v>4.5848355451969969E-2</v>
      </c>
      <c r="Z289" s="15">
        <f t="shared" si="333"/>
        <v>1.1992624151289988E-2</v>
      </c>
      <c r="AA289" s="15">
        <f t="shared" si="334"/>
        <v>1.9115055013239957E-2</v>
      </c>
      <c r="AB289" s="15">
        <f t="shared" si="335"/>
        <v>2.5652011538833303E-2</v>
      </c>
    </row>
    <row r="290" spans="1:28" ht="20.5" thickBot="1" x14ac:dyDescent="0.25">
      <c r="A290" s="8">
        <v>51</v>
      </c>
      <c r="B290" s="9" t="s">
        <v>1615</v>
      </c>
      <c r="C290" s="10" t="s">
        <v>1616</v>
      </c>
      <c r="D290" s="10" t="s">
        <v>95</v>
      </c>
      <c r="E290" s="11">
        <v>0</v>
      </c>
      <c r="F290" s="11">
        <v>35</v>
      </c>
      <c r="G290" s="12">
        <v>95.26</v>
      </c>
      <c r="H290" s="12">
        <v>54.8</v>
      </c>
      <c r="I290" s="12">
        <v>1918</v>
      </c>
      <c r="J290" s="12">
        <v>469.35700000000003</v>
      </c>
      <c r="K290" s="12">
        <v>521.85</v>
      </c>
      <c r="L290" s="12">
        <v>0</v>
      </c>
      <c r="M290" s="12">
        <v>0</v>
      </c>
      <c r="N290" s="12">
        <v>176.3853</v>
      </c>
      <c r="O290" s="12">
        <v>572.55294600000002</v>
      </c>
      <c r="P290" s="13">
        <v>177.91035443999999</v>
      </c>
      <c r="R290" s="12">
        <v>63.39</v>
      </c>
      <c r="S290" s="12">
        <v>586.495</v>
      </c>
    </row>
    <row r="291" spans="1:28" x14ac:dyDescent="0.2">
      <c r="A291" s="63"/>
      <c r="B291" s="64" t="s">
        <v>1607</v>
      </c>
      <c r="C291" s="65" t="s">
        <v>1608</v>
      </c>
      <c r="D291" s="65" t="s">
        <v>390</v>
      </c>
      <c r="E291" s="66">
        <v>2.9000000000000001E-2</v>
      </c>
      <c r="F291" s="66">
        <v>1.0149999999999999</v>
      </c>
      <c r="G291" s="1">
        <v>193</v>
      </c>
      <c r="H291" s="1">
        <v>193</v>
      </c>
      <c r="I291" s="1">
        <v>195.89500000000001</v>
      </c>
      <c r="J291" s="1">
        <v>195.89500000000001</v>
      </c>
      <c r="K291" s="1"/>
      <c r="L291" s="1"/>
      <c r="M291" s="1"/>
      <c r="N291" s="1"/>
      <c r="O291" s="1"/>
      <c r="P291" s="1"/>
      <c r="R291" s="1">
        <v>205</v>
      </c>
      <c r="S291" s="1">
        <v>208.07499999999999</v>
      </c>
      <c r="T291" s="15">
        <f t="shared" ref="T291:T292" si="336">R291/H291</f>
        <v>1.0621761658031088</v>
      </c>
      <c r="U291" s="15">
        <f t="shared" ref="U291:U292" si="337">T291-AB291</f>
        <v>1.0365241542642756</v>
      </c>
      <c r="V291" s="16">
        <f t="shared" ref="V291:V292" si="338">G291*U291</f>
        <v>200.04916177300518</v>
      </c>
      <c r="W291" s="16">
        <f t="shared" ref="W291:W292" si="339">V291-G291</f>
        <v>7.0491617730051814</v>
      </c>
      <c r="X291" s="16">
        <f t="shared" ref="X291:X292" si="340">F291*W291</f>
        <v>7.1548991996002584</v>
      </c>
      <c r="Y291" s="15">
        <f t="shared" ref="Y291:Y292" si="341">104.584835545197%-100%</f>
        <v>4.5848355451969969E-2</v>
      </c>
      <c r="Z291" s="15">
        <f t="shared" ref="Z291:Z292" si="342">101.199262415129%-100%</f>
        <v>1.1992624151289988E-2</v>
      </c>
      <c r="AA291" s="15">
        <f t="shared" ref="AA291:AA292" si="343">101.911505501324%-100%</f>
        <v>1.9115055013239957E-2</v>
      </c>
      <c r="AB291" s="15">
        <f t="shared" ref="AB291:AB292" si="344">AVERAGE(Y291:AA291)</f>
        <v>2.5652011538833303E-2</v>
      </c>
    </row>
    <row r="292" spans="1:28" ht="15" thickBot="1" x14ac:dyDescent="0.25">
      <c r="A292" s="63"/>
      <c r="B292" s="64" t="s">
        <v>1617</v>
      </c>
      <c r="C292" s="65" t="s">
        <v>1618</v>
      </c>
      <c r="D292" s="65" t="s">
        <v>95</v>
      </c>
      <c r="E292" s="66">
        <v>1.02</v>
      </c>
      <c r="F292" s="66">
        <v>35.700000000000003</v>
      </c>
      <c r="G292" s="1">
        <v>7.66</v>
      </c>
      <c r="H292" s="1">
        <v>7.66</v>
      </c>
      <c r="I292" s="1">
        <v>273.46199999999999</v>
      </c>
      <c r="J292" s="1">
        <v>273.46199999999999</v>
      </c>
      <c r="K292" s="1"/>
      <c r="L292" s="1"/>
      <c r="M292" s="1"/>
      <c r="N292" s="1"/>
      <c r="O292" s="1"/>
      <c r="P292" s="1"/>
      <c r="R292" s="1">
        <v>10.6</v>
      </c>
      <c r="S292" s="1">
        <v>378.42</v>
      </c>
      <c r="T292" s="15">
        <f t="shared" si="336"/>
        <v>1.3838120104438643</v>
      </c>
      <c r="U292" s="15">
        <f t="shared" si="337"/>
        <v>1.358159998905031</v>
      </c>
      <c r="V292" s="16">
        <f t="shared" si="338"/>
        <v>10.403505591612538</v>
      </c>
      <c r="W292" s="16">
        <f t="shared" si="339"/>
        <v>2.7435055916125375</v>
      </c>
      <c r="X292" s="16">
        <f t="shared" si="340"/>
        <v>97.943149620567596</v>
      </c>
      <c r="Y292" s="15">
        <f t="shared" si="341"/>
        <v>4.5848355451969969E-2</v>
      </c>
      <c r="Z292" s="15">
        <f t="shared" si="342"/>
        <v>1.1992624151289988E-2</v>
      </c>
      <c r="AA292" s="15">
        <f t="shared" si="343"/>
        <v>1.9115055013239957E-2</v>
      </c>
      <c r="AB292" s="15">
        <f t="shared" si="344"/>
        <v>2.5652011538833303E-2</v>
      </c>
    </row>
    <row r="293" spans="1:28" ht="20.5" thickBot="1" x14ac:dyDescent="0.25">
      <c r="A293" s="8">
        <v>52</v>
      </c>
      <c r="B293" s="9" t="s">
        <v>1619</v>
      </c>
      <c r="C293" s="10" t="s">
        <v>1620</v>
      </c>
      <c r="D293" s="10" t="s">
        <v>95</v>
      </c>
      <c r="E293" s="11">
        <v>0</v>
      </c>
      <c r="F293" s="11">
        <v>22</v>
      </c>
      <c r="G293" s="12">
        <v>59.01</v>
      </c>
      <c r="H293" s="12">
        <v>64.92</v>
      </c>
      <c r="I293" s="12">
        <v>1428.24</v>
      </c>
      <c r="J293" s="12">
        <v>462.95699999999999</v>
      </c>
      <c r="K293" s="12">
        <v>347.70119999999997</v>
      </c>
      <c r="L293" s="12">
        <v>0</v>
      </c>
      <c r="M293" s="12">
        <v>0</v>
      </c>
      <c r="N293" s="12">
        <v>117.5230056</v>
      </c>
      <c r="O293" s="12">
        <v>381.48384859200002</v>
      </c>
      <c r="P293" s="13">
        <v>118.53912758688</v>
      </c>
      <c r="R293" s="12">
        <v>76.099999999999994</v>
      </c>
      <c r="S293" s="12">
        <v>586.64099999999996</v>
      </c>
    </row>
    <row r="294" spans="1:28" x14ac:dyDescent="0.2">
      <c r="A294" s="63"/>
      <c r="B294" s="64" t="s">
        <v>1607</v>
      </c>
      <c r="C294" s="65" t="s">
        <v>1608</v>
      </c>
      <c r="D294" s="65" t="s">
        <v>390</v>
      </c>
      <c r="E294" s="66">
        <v>4.3499999999999997E-2</v>
      </c>
      <c r="F294" s="66">
        <v>0.95699999999999996</v>
      </c>
      <c r="G294" s="1">
        <v>193</v>
      </c>
      <c r="H294" s="1">
        <v>193</v>
      </c>
      <c r="I294" s="1">
        <v>184.70099999999999</v>
      </c>
      <c r="J294" s="1">
        <v>184.70099999999999</v>
      </c>
      <c r="K294" s="1"/>
      <c r="L294" s="1"/>
      <c r="M294" s="1"/>
      <c r="N294" s="1"/>
      <c r="O294" s="1"/>
      <c r="P294" s="1"/>
      <c r="R294" s="1">
        <v>205</v>
      </c>
      <c r="S294" s="1">
        <v>196.185</v>
      </c>
      <c r="T294" s="15">
        <f t="shared" ref="T294:T295" si="345">R294/H294</f>
        <v>1.0621761658031088</v>
      </c>
      <c r="U294" s="15">
        <f t="shared" ref="U294:U295" si="346">T294-AB294</f>
        <v>1.0365241542642756</v>
      </c>
      <c r="V294" s="16">
        <f t="shared" ref="V294:V295" si="347">G294*U294</f>
        <v>200.04916177300518</v>
      </c>
      <c r="W294" s="16">
        <f t="shared" ref="W294:W295" si="348">V294-G294</f>
        <v>7.0491617730051814</v>
      </c>
      <c r="X294" s="16">
        <f t="shared" ref="X294:X295" si="349">F294*W294</f>
        <v>6.7460478167659588</v>
      </c>
      <c r="Y294" s="15">
        <f t="shared" ref="Y294:Y295" si="350">104.584835545197%-100%</f>
        <v>4.5848355451969969E-2</v>
      </c>
      <c r="Z294" s="15">
        <f t="shared" ref="Z294:Z295" si="351">101.199262415129%-100%</f>
        <v>1.1992624151289988E-2</v>
      </c>
      <c r="AA294" s="15">
        <f t="shared" ref="AA294:AA295" si="352">101.911505501324%-100%</f>
        <v>1.9115055013239957E-2</v>
      </c>
      <c r="AB294" s="15">
        <f t="shared" ref="AB294:AB295" si="353">AVERAGE(Y294:AA294)</f>
        <v>2.5652011538833303E-2</v>
      </c>
    </row>
    <row r="295" spans="1:28" ht="15" thickBot="1" x14ac:dyDescent="0.25">
      <c r="A295" s="63"/>
      <c r="B295" s="64" t="s">
        <v>1621</v>
      </c>
      <c r="C295" s="65" t="s">
        <v>1622</v>
      </c>
      <c r="D295" s="65" t="s">
        <v>95</v>
      </c>
      <c r="E295" s="66">
        <v>1.02</v>
      </c>
      <c r="F295" s="66">
        <v>22.44</v>
      </c>
      <c r="G295" s="1">
        <v>12.4</v>
      </c>
      <c r="H295" s="1">
        <v>12.4</v>
      </c>
      <c r="I295" s="1">
        <v>278.25599999999997</v>
      </c>
      <c r="J295" s="1">
        <v>278.25599999999997</v>
      </c>
      <c r="K295" s="1"/>
      <c r="L295" s="1"/>
      <c r="M295" s="1"/>
      <c r="N295" s="1"/>
      <c r="O295" s="1"/>
      <c r="P295" s="1"/>
      <c r="R295" s="1">
        <v>17.399999999999999</v>
      </c>
      <c r="S295" s="1">
        <v>390.45600000000002</v>
      </c>
      <c r="T295" s="15">
        <f t="shared" si="345"/>
        <v>1.4032258064516128</v>
      </c>
      <c r="U295" s="15">
        <f t="shared" si="346"/>
        <v>1.3775737949127795</v>
      </c>
      <c r="V295" s="16">
        <f t="shared" si="347"/>
        <v>17.081915056918465</v>
      </c>
      <c r="W295" s="16">
        <f t="shared" si="348"/>
        <v>4.6819150569184647</v>
      </c>
      <c r="X295" s="16">
        <f t="shared" si="349"/>
        <v>105.06217387725036</v>
      </c>
      <c r="Y295" s="15">
        <f t="shared" si="350"/>
        <v>4.5848355451969969E-2</v>
      </c>
      <c r="Z295" s="15">
        <f t="shared" si="351"/>
        <v>1.1992624151289988E-2</v>
      </c>
      <c r="AA295" s="15">
        <f t="shared" si="352"/>
        <v>1.9115055013239957E-2</v>
      </c>
      <c r="AB295" s="15">
        <f t="shared" si="353"/>
        <v>2.5652011538833303E-2</v>
      </c>
    </row>
    <row r="296" spans="1:28" ht="20.5" thickBot="1" x14ac:dyDescent="0.25">
      <c r="A296" s="8">
        <v>53</v>
      </c>
      <c r="B296" s="9" t="s">
        <v>1623</v>
      </c>
      <c r="C296" s="10" t="s">
        <v>1624</v>
      </c>
      <c r="D296" s="10" t="s">
        <v>95</v>
      </c>
      <c r="E296" s="11">
        <v>0</v>
      </c>
      <c r="F296" s="11">
        <v>80</v>
      </c>
      <c r="G296" s="12">
        <v>116.21</v>
      </c>
      <c r="H296" s="12">
        <v>80.819999999999993</v>
      </c>
      <c r="I296" s="12">
        <v>6465.6</v>
      </c>
      <c r="J296" s="12">
        <v>2956</v>
      </c>
      <c r="K296" s="12">
        <v>1264.3679999999999</v>
      </c>
      <c r="L296" s="12">
        <v>0</v>
      </c>
      <c r="M296" s="12">
        <v>0</v>
      </c>
      <c r="N296" s="12">
        <v>427.35638399999999</v>
      </c>
      <c r="O296" s="12">
        <v>1387.21399488</v>
      </c>
      <c r="P296" s="13">
        <v>431.05137304319999</v>
      </c>
      <c r="R296" s="12">
        <v>94.97</v>
      </c>
      <c r="S296" s="12">
        <v>3642.88</v>
      </c>
    </row>
    <row r="297" spans="1:28" x14ac:dyDescent="0.2">
      <c r="A297" s="63"/>
      <c r="B297" s="64" t="s">
        <v>1607</v>
      </c>
      <c r="C297" s="65" t="s">
        <v>1608</v>
      </c>
      <c r="D297" s="65" t="s">
        <v>390</v>
      </c>
      <c r="E297" s="66">
        <v>4.3999999999999997E-2</v>
      </c>
      <c r="F297" s="66">
        <v>3.52</v>
      </c>
      <c r="G297" s="1">
        <v>193</v>
      </c>
      <c r="H297" s="1">
        <v>193</v>
      </c>
      <c r="I297" s="1">
        <v>679.36</v>
      </c>
      <c r="J297" s="1">
        <v>679.36</v>
      </c>
      <c r="K297" s="1"/>
      <c r="L297" s="1"/>
      <c r="M297" s="1"/>
      <c r="N297" s="1"/>
      <c r="O297" s="1"/>
      <c r="P297" s="1"/>
      <c r="R297" s="1">
        <v>205</v>
      </c>
      <c r="S297" s="1">
        <v>721.6</v>
      </c>
      <c r="T297" s="15">
        <f t="shared" ref="T297:T298" si="354">R297/H297</f>
        <v>1.0621761658031088</v>
      </c>
      <c r="U297" s="15">
        <f t="shared" ref="U297:U298" si="355">T297-AB297</f>
        <v>1.0365241542642756</v>
      </c>
      <c r="V297" s="16">
        <f t="shared" ref="V297:V298" si="356">G297*U297</f>
        <v>200.04916177300518</v>
      </c>
      <c r="W297" s="16">
        <f t="shared" ref="W297:W298" si="357">V297-G297</f>
        <v>7.0491617730051814</v>
      </c>
      <c r="X297" s="16">
        <f t="shared" ref="X297:X298" si="358">F297*W297</f>
        <v>24.81304944097824</v>
      </c>
      <c r="Y297" s="15">
        <f t="shared" ref="Y297:Y298" si="359">104.584835545197%-100%</f>
        <v>4.5848355451969969E-2</v>
      </c>
      <c r="Z297" s="15">
        <f t="shared" ref="Z297:Z298" si="360">101.199262415129%-100%</f>
        <v>1.1992624151289988E-2</v>
      </c>
      <c r="AA297" s="15">
        <f t="shared" ref="AA297:AA298" si="361">101.911505501324%-100%</f>
        <v>1.9115055013239957E-2</v>
      </c>
      <c r="AB297" s="15">
        <f t="shared" ref="AB297:AB298" si="362">AVERAGE(Y297:AA297)</f>
        <v>2.5652011538833303E-2</v>
      </c>
    </row>
    <row r="298" spans="1:28" ht="15" thickBot="1" x14ac:dyDescent="0.25">
      <c r="A298" s="63"/>
      <c r="B298" s="64" t="s">
        <v>1625</v>
      </c>
      <c r="C298" s="65" t="s">
        <v>1626</v>
      </c>
      <c r="D298" s="65" t="s">
        <v>95</v>
      </c>
      <c r="E298" s="66">
        <v>1.02</v>
      </c>
      <c r="F298" s="66">
        <v>81.599999999999994</v>
      </c>
      <c r="G298" s="1">
        <v>27.9</v>
      </c>
      <c r="H298" s="1">
        <v>27.9</v>
      </c>
      <c r="I298" s="1">
        <v>2276.64</v>
      </c>
      <c r="J298" s="1">
        <v>2276.64</v>
      </c>
      <c r="K298" s="1"/>
      <c r="L298" s="1"/>
      <c r="M298" s="1"/>
      <c r="N298" s="1"/>
      <c r="O298" s="1"/>
      <c r="P298" s="1"/>
      <c r="R298" s="1">
        <v>35.799999999999997</v>
      </c>
      <c r="S298" s="1">
        <v>2921.28</v>
      </c>
      <c r="T298" s="15">
        <f t="shared" si="354"/>
        <v>1.2831541218637992</v>
      </c>
      <c r="U298" s="15">
        <f t="shared" si="355"/>
        <v>1.2575021103249659</v>
      </c>
      <c r="V298" s="16">
        <f t="shared" si="356"/>
        <v>35.084308878066551</v>
      </c>
      <c r="W298" s="16">
        <f t="shared" si="357"/>
        <v>7.1843088780665525</v>
      </c>
      <c r="X298" s="16">
        <f t="shared" si="358"/>
        <v>586.23960445023067</v>
      </c>
      <c r="Y298" s="15">
        <f t="shared" si="359"/>
        <v>4.5848355451969969E-2</v>
      </c>
      <c r="Z298" s="15">
        <f t="shared" si="360"/>
        <v>1.1992624151289988E-2</v>
      </c>
      <c r="AA298" s="15">
        <f t="shared" si="361"/>
        <v>1.9115055013239957E-2</v>
      </c>
      <c r="AB298" s="15">
        <f t="shared" si="362"/>
        <v>2.5652011538833303E-2</v>
      </c>
    </row>
    <row r="299" spans="1:28" ht="20.5" thickBot="1" x14ac:dyDescent="0.25">
      <c r="A299" s="8">
        <v>54</v>
      </c>
      <c r="B299" s="9" t="s">
        <v>1627</v>
      </c>
      <c r="C299" s="10" t="s">
        <v>1628</v>
      </c>
      <c r="D299" s="10" t="s">
        <v>95</v>
      </c>
      <c r="E299" s="11">
        <v>0</v>
      </c>
      <c r="F299" s="11">
        <v>60</v>
      </c>
      <c r="G299" s="12">
        <v>143.35</v>
      </c>
      <c r="H299" s="12">
        <v>113.51</v>
      </c>
      <c r="I299" s="12">
        <v>6810.6</v>
      </c>
      <c r="J299" s="12">
        <v>3880.26</v>
      </c>
      <c r="K299" s="12">
        <v>1055.6279999999999</v>
      </c>
      <c r="L299" s="12">
        <v>0</v>
      </c>
      <c r="M299" s="12">
        <v>0</v>
      </c>
      <c r="N299" s="12">
        <v>356.80226399999998</v>
      </c>
      <c r="O299" s="12">
        <v>1158.1928164799999</v>
      </c>
      <c r="P299" s="13">
        <v>359.88723126719998</v>
      </c>
      <c r="R299" s="12">
        <v>140.91999999999999</v>
      </c>
      <c r="S299" s="12">
        <v>5153.58</v>
      </c>
    </row>
    <row r="300" spans="1:28" x14ac:dyDescent="0.2">
      <c r="A300" s="63"/>
      <c r="B300" s="64" t="s">
        <v>1607</v>
      </c>
      <c r="C300" s="65" t="s">
        <v>1608</v>
      </c>
      <c r="D300" s="65" t="s">
        <v>390</v>
      </c>
      <c r="E300" s="66">
        <v>0.111</v>
      </c>
      <c r="F300" s="66">
        <v>6.66</v>
      </c>
      <c r="G300" s="1">
        <v>193</v>
      </c>
      <c r="H300" s="1">
        <v>193</v>
      </c>
      <c r="I300" s="1">
        <v>1285.3800000000001</v>
      </c>
      <c r="J300" s="1">
        <v>1285.3800000000001</v>
      </c>
      <c r="K300" s="1"/>
      <c r="L300" s="1"/>
      <c r="M300" s="1"/>
      <c r="N300" s="1"/>
      <c r="O300" s="1"/>
      <c r="P300" s="1"/>
      <c r="R300" s="1">
        <v>205</v>
      </c>
      <c r="S300" s="1">
        <v>1365.3</v>
      </c>
      <c r="T300" s="15">
        <f t="shared" ref="T300:T301" si="363">R300/H300</f>
        <v>1.0621761658031088</v>
      </c>
      <c r="U300" s="15">
        <f t="shared" ref="U300:U301" si="364">T300-AB300</f>
        <v>1.0365241542642756</v>
      </c>
      <c r="V300" s="16">
        <f t="shared" ref="V300:V301" si="365">G300*U300</f>
        <v>200.04916177300518</v>
      </c>
      <c r="W300" s="16">
        <f t="shared" ref="W300:W301" si="366">V300-G300</f>
        <v>7.0491617730051814</v>
      </c>
      <c r="X300" s="16">
        <f t="shared" ref="X300:X301" si="367">F300*W300</f>
        <v>46.947417408214513</v>
      </c>
      <c r="Y300" s="15">
        <f t="shared" ref="Y300:Y301" si="368">104.584835545197%-100%</f>
        <v>4.5848355451969969E-2</v>
      </c>
      <c r="Z300" s="15">
        <f t="shared" ref="Z300:Z301" si="369">101.199262415129%-100%</f>
        <v>1.1992624151289988E-2</v>
      </c>
      <c r="AA300" s="15">
        <f t="shared" ref="AA300:AA301" si="370">101.911505501324%-100%</f>
        <v>1.9115055013239957E-2</v>
      </c>
      <c r="AB300" s="15">
        <f t="shared" ref="AB300:AB301" si="371">AVERAGE(Y300:AA300)</f>
        <v>2.5652011538833303E-2</v>
      </c>
    </row>
    <row r="301" spans="1:28" ht="15" thickBot="1" x14ac:dyDescent="0.25">
      <c r="A301" s="63"/>
      <c r="B301" s="64" t="s">
        <v>1629</v>
      </c>
      <c r="C301" s="65" t="s">
        <v>1630</v>
      </c>
      <c r="D301" s="65" t="s">
        <v>95</v>
      </c>
      <c r="E301" s="66">
        <v>1.02</v>
      </c>
      <c r="F301" s="66">
        <v>61.2</v>
      </c>
      <c r="G301" s="1">
        <v>42.4</v>
      </c>
      <c r="H301" s="1">
        <v>42.4</v>
      </c>
      <c r="I301" s="1">
        <v>2594.88</v>
      </c>
      <c r="J301" s="1">
        <v>2594.88</v>
      </c>
      <c r="K301" s="1"/>
      <c r="L301" s="1"/>
      <c r="M301" s="1"/>
      <c r="N301" s="1"/>
      <c r="O301" s="1"/>
      <c r="P301" s="1"/>
      <c r="R301" s="1">
        <v>61.9</v>
      </c>
      <c r="S301" s="1">
        <v>3788.28</v>
      </c>
      <c r="T301" s="15">
        <f t="shared" si="363"/>
        <v>1.4599056603773586</v>
      </c>
      <c r="U301" s="15">
        <f t="shared" si="364"/>
        <v>1.4342536488385254</v>
      </c>
      <c r="V301" s="16">
        <f t="shared" si="365"/>
        <v>60.812354710753475</v>
      </c>
      <c r="W301" s="16">
        <f t="shared" si="366"/>
        <v>18.412354710753476</v>
      </c>
      <c r="X301" s="16">
        <f t="shared" si="367"/>
        <v>1126.8361082981128</v>
      </c>
      <c r="Y301" s="15">
        <f t="shared" si="368"/>
        <v>4.5848355451969969E-2</v>
      </c>
      <c r="Z301" s="15">
        <f t="shared" si="369"/>
        <v>1.1992624151289988E-2</v>
      </c>
      <c r="AA301" s="15">
        <f t="shared" si="370"/>
        <v>1.9115055013239957E-2</v>
      </c>
      <c r="AB301" s="15">
        <f t="shared" si="371"/>
        <v>2.5652011538833303E-2</v>
      </c>
    </row>
    <row r="302" spans="1:28" ht="20.5" thickBot="1" x14ac:dyDescent="0.25">
      <c r="A302" s="8">
        <v>55</v>
      </c>
      <c r="B302" s="9" t="s">
        <v>1631</v>
      </c>
      <c r="C302" s="10" t="s">
        <v>1632</v>
      </c>
      <c r="D302" s="10" t="s">
        <v>95</v>
      </c>
      <c r="E302" s="11">
        <v>0</v>
      </c>
      <c r="F302" s="11">
        <v>146</v>
      </c>
      <c r="G302" s="12">
        <v>198.1</v>
      </c>
      <c r="H302" s="12">
        <v>132.74</v>
      </c>
      <c r="I302" s="12">
        <v>19380.04</v>
      </c>
      <c r="J302" s="12">
        <v>12249.326999999999</v>
      </c>
      <c r="K302" s="12">
        <v>2568.6948000000002</v>
      </c>
      <c r="L302" s="12">
        <v>0</v>
      </c>
      <c r="M302" s="12">
        <v>0</v>
      </c>
      <c r="N302" s="12">
        <v>868.21884239999997</v>
      </c>
      <c r="O302" s="12">
        <v>2818.2691867680001</v>
      </c>
      <c r="P302" s="13">
        <v>875.72559608352003</v>
      </c>
      <c r="R302" s="12">
        <v>168.67</v>
      </c>
      <c r="S302" s="12">
        <v>16591.659</v>
      </c>
    </row>
    <row r="303" spans="1:28" x14ac:dyDescent="0.2">
      <c r="A303" s="63"/>
      <c r="B303" s="64" t="s">
        <v>1607</v>
      </c>
      <c r="C303" s="65" t="s">
        <v>1608</v>
      </c>
      <c r="D303" s="65" t="s">
        <v>390</v>
      </c>
      <c r="E303" s="66">
        <v>0.11550000000000001</v>
      </c>
      <c r="F303" s="66">
        <v>16.863</v>
      </c>
      <c r="G303" s="1">
        <v>193</v>
      </c>
      <c r="H303" s="1">
        <v>193</v>
      </c>
      <c r="I303" s="1">
        <v>3254.5590000000002</v>
      </c>
      <c r="J303" s="1">
        <v>3254.5590000000002</v>
      </c>
      <c r="K303" s="1"/>
      <c r="L303" s="1"/>
      <c r="M303" s="1"/>
      <c r="N303" s="1"/>
      <c r="O303" s="1"/>
      <c r="P303" s="1"/>
      <c r="R303" s="1">
        <v>205</v>
      </c>
      <c r="S303" s="1">
        <v>3456.915</v>
      </c>
      <c r="T303" s="15">
        <f t="shared" ref="T303:T304" si="372">R303/H303</f>
        <v>1.0621761658031088</v>
      </c>
      <c r="U303" s="15">
        <f t="shared" ref="U303:U304" si="373">T303-AB303</f>
        <v>1.0365241542642756</v>
      </c>
      <c r="V303" s="16">
        <f t="shared" ref="V303:V304" si="374">G303*U303</f>
        <v>200.04916177300518</v>
      </c>
      <c r="W303" s="16">
        <f t="shared" ref="W303:W304" si="375">V303-G303</f>
        <v>7.0491617730051814</v>
      </c>
      <c r="X303" s="16">
        <f t="shared" ref="X303:X304" si="376">F303*W303</f>
        <v>118.87001497818638</v>
      </c>
      <c r="Y303" s="15">
        <f t="shared" ref="Y303:Y304" si="377">104.584835545197%-100%</f>
        <v>4.5848355451969969E-2</v>
      </c>
      <c r="Z303" s="15">
        <f t="shared" ref="Z303:Z304" si="378">101.199262415129%-100%</f>
        <v>1.1992624151289988E-2</v>
      </c>
      <c r="AA303" s="15">
        <f t="shared" ref="AA303:AA304" si="379">101.911505501324%-100%</f>
        <v>1.9115055013239957E-2</v>
      </c>
      <c r="AB303" s="15">
        <f t="shared" ref="AB303:AB304" si="380">AVERAGE(Y303:AA303)</f>
        <v>2.5652011538833303E-2</v>
      </c>
    </row>
    <row r="304" spans="1:28" ht="15" thickBot="1" x14ac:dyDescent="0.25">
      <c r="A304" s="63"/>
      <c r="B304" s="64" t="s">
        <v>1633</v>
      </c>
      <c r="C304" s="65" t="s">
        <v>1634</v>
      </c>
      <c r="D304" s="65" t="s">
        <v>95</v>
      </c>
      <c r="E304" s="66">
        <v>1.02</v>
      </c>
      <c r="F304" s="66">
        <v>148.91999999999999</v>
      </c>
      <c r="G304" s="1">
        <v>60.4</v>
      </c>
      <c r="H304" s="1">
        <v>60.4</v>
      </c>
      <c r="I304" s="1">
        <v>8994.768</v>
      </c>
      <c r="J304" s="1">
        <v>8994.768</v>
      </c>
      <c r="K304" s="1"/>
      <c r="L304" s="1"/>
      <c r="M304" s="1"/>
      <c r="N304" s="1"/>
      <c r="O304" s="1"/>
      <c r="P304" s="1"/>
      <c r="R304" s="1">
        <v>88.2</v>
      </c>
      <c r="S304" s="1">
        <v>13134.744000000001</v>
      </c>
      <c r="T304" s="15">
        <f t="shared" si="372"/>
        <v>1.4602649006622517</v>
      </c>
      <c r="U304" s="15">
        <f t="shared" si="373"/>
        <v>1.4346128891234184</v>
      </c>
      <c r="V304" s="16">
        <f t="shared" si="374"/>
        <v>86.650618503054474</v>
      </c>
      <c r="W304" s="16">
        <f t="shared" si="375"/>
        <v>26.250618503054476</v>
      </c>
      <c r="X304" s="16">
        <f t="shared" si="376"/>
        <v>3909.2421074748722</v>
      </c>
      <c r="Y304" s="15">
        <f t="shared" si="377"/>
        <v>4.5848355451969969E-2</v>
      </c>
      <c r="Z304" s="15">
        <f t="shared" si="378"/>
        <v>1.1992624151289988E-2</v>
      </c>
      <c r="AA304" s="15">
        <f t="shared" si="379"/>
        <v>1.9115055013239957E-2</v>
      </c>
      <c r="AB304" s="15">
        <f t="shared" si="380"/>
        <v>2.5652011538833303E-2</v>
      </c>
    </row>
    <row r="305" spans="1:28" ht="15" thickBot="1" x14ac:dyDescent="0.25">
      <c r="A305" s="8">
        <v>56</v>
      </c>
      <c r="B305" s="9" t="s">
        <v>1635</v>
      </c>
      <c r="C305" s="10" t="s">
        <v>1636</v>
      </c>
      <c r="D305" s="10" t="s">
        <v>95</v>
      </c>
      <c r="E305" s="11">
        <v>0</v>
      </c>
      <c r="F305" s="11">
        <v>31</v>
      </c>
      <c r="G305" s="12">
        <v>65.89</v>
      </c>
      <c r="H305" s="12">
        <v>35.520000000000003</v>
      </c>
      <c r="I305" s="12">
        <v>1101.1199999999999</v>
      </c>
      <c r="J305" s="12">
        <v>882.94200000000001</v>
      </c>
      <c r="K305" s="12">
        <v>78.575699999999998</v>
      </c>
      <c r="L305" s="12">
        <v>0</v>
      </c>
      <c r="M305" s="12">
        <v>0</v>
      </c>
      <c r="N305" s="12">
        <v>26.558586600000002</v>
      </c>
      <c r="O305" s="12">
        <v>86.210115012000003</v>
      </c>
      <c r="P305" s="13">
        <v>26.788216225679999</v>
      </c>
      <c r="R305" s="12">
        <v>62.67</v>
      </c>
      <c r="S305" s="12">
        <v>1697.002</v>
      </c>
    </row>
    <row r="306" spans="1:28" ht="15" thickBot="1" x14ac:dyDescent="0.25">
      <c r="A306" s="63"/>
      <c r="B306" s="64" t="s">
        <v>1637</v>
      </c>
      <c r="C306" s="65" t="s">
        <v>1638</v>
      </c>
      <c r="D306" s="65" t="s">
        <v>95</v>
      </c>
      <c r="E306" s="66">
        <v>1.01</v>
      </c>
      <c r="F306" s="66">
        <v>31.31</v>
      </c>
      <c r="G306" s="1">
        <v>28.2</v>
      </c>
      <c r="H306" s="1">
        <v>28.2</v>
      </c>
      <c r="I306" s="1">
        <v>882.94200000000001</v>
      </c>
      <c r="J306" s="1">
        <v>882.94200000000001</v>
      </c>
      <c r="K306" s="1"/>
      <c r="L306" s="1"/>
      <c r="M306" s="1"/>
      <c r="N306" s="1"/>
      <c r="O306" s="1"/>
      <c r="P306" s="1"/>
      <c r="R306" s="1">
        <v>54.2</v>
      </c>
      <c r="S306" s="1">
        <v>1697.002</v>
      </c>
      <c r="T306" s="15">
        <f t="shared" ref="T306" si="381">R306/H306</f>
        <v>1.9219858156028371</v>
      </c>
      <c r="U306" s="15">
        <f t="shared" ref="U306" si="382">T306-AB306</f>
        <v>1.8963338040640039</v>
      </c>
      <c r="V306" s="16">
        <f t="shared" ref="V306" si="383">G306*U306</f>
        <v>53.476613274604908</v>
      </c>
      <c r="W306" s="16">
        <f t="shared" ref="W306" si="384">V306-G306</f>
        <v>25.276613274604909</v>
      </c>
      <c r="X306" s="16">
        <f t="shared" ref="X306" si="385">F306*W306</f>
        <v>791.41076162787965</v>
      </c>
      <c r="Y306" s="15">
        <f t="shared" ref="Y306" si="386">104.584835545197%-100%</f>
        <v>4.5848355451969969E-2</v>
      </c>
      <c r="Z306" s="15">
        <f t="shared" ref="Z306" si="387">101.199262415129%-100%</f>
        <v>1.1992624151289988E-2</v>
      </c>
      <c r="AA306" s="15">
        <f t="shared" ref="AA306" si="388">101.911505501324%-100%</f>
        <v>1.9115055013239957E-2</v>
      </c>
      <c r="AB306" s="15">
        <f t="shared" ref="AB306" si="389">AVERAGE(Y306:AA306)</f>
        <v>2.5652011538833303E-2</v>
      </c>
    </row>
    <row r="307" spans="1:28" ht="15" thickBot="1" x14ac:dyDescent="0.25">
      <c r="A307" s="8">
        <v>57</v>
      </c>
      <c r="B307" s="9" t="s">
        <v>1639</v>
      </c>
      <c r="C307" s="10" t="s">
        <v>1640</v>
      </c>
      <c r="D307" s="10" t="s">
        <v>95</v>
      </c>
      <c r="E307" s="11">
        <v>0</v>
      </c>
      <c r="F307" s="11">
        <v>50</v>
      </c>
      <c r="G307" s="12">
        <v>75.510000000000005</v>
      </c>
      <c r="H307" s="12">
        <v>38.04</v>
      </c>
      <c r="I307" s="12">
        <v>1902</v>
      </c>
      <c r="J307" s="12">
        <v>1550.35</v>
      </c>
      <c r="K307" s="12">
        <v>126.735</v>
      </c>
      <c r="L307" s="12">
        <v>0</v>
      </c>
      <c r="M307" s="12">
        <v>0</v>
      </c>
      <c r="N307" s="12">
        <v>42.83643</v>
      </c>
      <c r="O307" s="12">
        <v>139.0485726</v>
      </c>
      <c r="P307" s="13">
        <v>43.206800364000003</v>
      </c>
      <c r="R307" s="12">
        <v>67.319999999999993</v>
      </c>
      <c r="S307" s="12">
        <v>2969.4</v>
      </c>
    </row>
    <row r="308" spans="1:28" ht="15" thickBot="1" x14ac:dyDescent="0.25">
      <c r="A308" s="63"/>
      <c r="B308" s="64" t="s">
        <v>1641</v>
      </c>
      <c r="C308" s="65" t="s">
        <v>1642</v>
      </c>
      <c r="D308" s="65" t="s">
        <v>95</v>
      </c>
      <c r="E308" s="66">
        <v>1.01</v>
      </c>
      <c r="F308" s="66">
        <v>50.5</v>
      </c>
      <c r="G308" s="1">
        <v>30.7</v>
      </c>
      <c r="H308" s="1">
        <v>30.7</v>
      </c>
      <c r="I308" s="1">
        <v>1550.35</v>
      </c>
      <c r="J308" s="1">
        <v>1550.35</v>
      </c>
      <c r="K308" s="1"/>
      <c r="L308" s="1"/>
      <c r="M308" s="1"/>
      <c r="N308" s="1"/>
      <c r="O308" s="1"/>
      <c r="P308" s="1"/>
      <c r="R308" s="1">
        <v>58.8</v>
      </c>
      <c r="S308" s="1">
        <v>2969.4</v>
      </c>
      <c r="T308" s="15">
        <f t="shared" ref="T308" si="390">R308/H308</f>
        <v>1.9153094462540716</v>
      </c>
      <c r="U308" s="15">
        <f t="shared" ref="U308" si="391">T308-AB308</f>
        <v>1.8896574347152384</v>
      </c>
      <c r="V308" s="16">
        <f t="shared" ref="V308" si="392">G308*U308</f>
        <v>58.012483245757821</v>
      </c>
      <c r="W308" s="16">
        <f t="shared" ref="W308" si="393">V308-G308</f>
        <v>27.312483245757821</v>
      </c>
      <c r="X308" s="16">
        <f t="shared" ref="X308" si="394">F308*W308</f>
        <v>1379.28040391077</v>
      </c>
      <c r="Y308" s="15">
        <f t="shared" ref="Y308" si="395">104.584835545197%-100%</f>
        <v>4.5848355451969969E-2</v>
      </c>
      <c r="Z308" s="15">
        <f t="shared" ref="Z308" si="396">101.199262415129%-100%</f>
        <v>1.1992624151289988E-2</v>
      </c>
      <c r="AA308" s="15">
        <f t="shared" ref="AA308" si="397">101.911505501324%-100%</f>
        <v>1.9115055013239957E-2</v>
      </c>
      <c r="AB308" s="15">
        <f t="shared" ref="AB308" si="398">AVERAGE(Y308:AA308)</f>
        <v>2.5652011538833303E-2</v>
      </c>
    </row>
    <row r="309" spans="1:28" ht="15" thickBot="1" x14ac:dyDescent="0.25">
      <c r="A309" s="8">
        <v>58</v>
      </c>
      <c r="B309" s="9" t="s">
        <v>1643</v>
      </c>
      <c r="C309" s="10" t="s">
        <v>1644</v>
      </c>
      <c r="D309" s="10" t="s">
        <v>95</v>
      </c>
      <c r="E309" s="11">
        <v>0</v>
      </c>
      <c r="F309" s="11">
        <v>62</v>
      </c>
      <c r="G309" s="12">
        <v>79.7</v>
      </c>
      <c r="H309" s="12">
        <v>63.8</v>
      </c>
      <c r="I309" s="12">
        <v>3955.6</v>
      </c>
      <c r="J309" s="12">
        <v>3519.2440000000001</v>
      </c>
      <c r="K309" s="12">
        <v>157.1514</v>
      </c>
      <c r="L309" s="12">
        <v>0</v>
      </c>
      <c r="M309" s="12">
        <v>0</v>
      </c>
      <c r="N309" s="12">
        <v>53.117173200000003</v>
      </c>
      <c r="O309" s="12">
        <v>172.42023002400001</v>
      </c>
      <c r="P309" s="13">
        <v>53.576432451359999</v>
      </c>
      <c r="R309" s="12">
        <v>119.03</v>
      </c>
      <c r="S309" s="12">
        <v>6888.2</v>
      </c>
    </row>
    <row r="310" spans="1:28" ht="15" thickBot="1" x14ac:dyDescent="0.25">
      <c r="A310" s="63"/>
      <c r="B310" s="64" t="s">
        <v>1645</v>
      </c>
      <c r="C310" s="65" t="s">
        <v>1646</v>
      </c>
      <c r="D310" s="65" t="s">
        <v>95</v>
      </c>
      <c r="E310" s="66">
        <v>1.01</v>
      </c>
      <c r="F310" s="66">
        <v>62.62</v>
      </c>
      <c r="G310" s="1">
        <v>56.2</v>
      </c>
      <c r="H310" s="1">
        <v>56.2</v>
      </c>
      <c r="I310" s="1">
        <v>3519.2440000000001</v>
      </c>
      <c r="J310" s="1">
        <v>3519.2440000000001</v>
      </c>
      <c r="K310" s="1"/>
      <c r="L310" s="1"/>
      <c r="M310" s="1"/>
      <c r="N310" s="1"/>
      <c r="O310" s="1"/>
      <c r="P310" s="1"/>
      <c r="R310" s="1">
        <v>110</v>
      </c>
      <c r="S310" s="1">
        <v>6888.2</v>
      </c>
      <c r="T310" s="15">
        <f t="shared" ref="T310" si="399">R310/H310</f>
        <v>1.9572953736654803</v>
      </c>
      <c r="U310" s="15">
        <f t="shared" ref="U310" si="400">T310-AB310</f>
        <v>1.9316433621266471</v>
      </c>
      <c r="V310" s="16">
        <f t="shared" ref="V310" si="401">G310*U310</f>
        <v>108.55835695151757</v>
      </c>
      <c r="W310" s="16">
        <f t="shared" ref="W310" si="402">V310-G310</f>
        <v>52.358356951517564</v>
      </c>
      <c r="X310" s="16">
        <f t="shared" ref="X310" si="403">F310*W310</f>
        <v>3278.6803123040299</v>
      </c>
      <c r="Y310" s="15">
        <f t="shared" ref="Y310" si="404">104.584835545197%-100%</f>
        <v>4.5848355451969969E-2</v>
      </c>
      <c r="Z310" s="15">
        <f t="shared" ref="Z310" si="405">101.199262415129%-100%</f>
        <v>1.1992624151289988E-2</v>
      </c>
      <c r="AA310" s="15">
        <f t="shared" ref="AA310" si="406">101.911505501324%-100%</f>
        <v>1.9115055013239957E-2</v>
      </c>
      <c r="AB310" s="15">
        <f t="shared" ref="AB310" si="407">AVERAGE(Y310:AA310)</f>
        <v>2.5652011538833303E-2</v>
      </c>
    </row>
    <row r="311" spans="1:28" ht="15" thickBot="1" x14ac:dyDescent="0.25">
      <c r="A311" s="8">
        <v>59</v>
      </c>
      <c r="B311" s="9" t="s">
        <v>1647</v>
      </c>
      <c r="C311" s="10" t="s">
        <v>1648</v>
      </c>
      <c r="D311" s="10" t="s">
        <v>95</v>
      </c>
      <c r="E311" s="11">
        <v>0</v>
      </c>
      <c r="F311" s="11">
        <v>56</v>
      </c>
      <c r="G311" s="12">
        <v>94.55</v>
      </c>
      <c r="H311" s="12">
        <v>50.37</v>
      </c>
      <c r="I311" s="12">
        <v>2820.72</v>
      </c>
      <c r="J311" s="12">
        <v>2426.424</v>
      </c>
      <c r="K311" s="12">
        <v>141.94319999999999</v>
      </c>
      <c r="L311" s="12">
        <v>0</v>
      </c>
      <c r="M311" s="12">
        <v>0</v>
      </c>
      <c r="N311" s="12">
        <v>47.976801600000002</v>
      </c>
      <c r="O311" s="12">
        <v>155.73440131199999</v>
      </c>
      <c r="P311" s="13">
        <v>48.391616407679997</v>
      </c>
      <c r="R311" s="12">
        <v>90.75</v>
      </c>
      <c r="S311" s="12">
        <v>4637.92</v>
      </c>
    </row>
    <row r="312" spans="1:28" ht="15" thickBot="1" x14ac:dyDescent="0.25">
      <c r="A312" s="63"/>
      <c r="B312" s="64" t="s">
        <v>1649</v>
      </c>
      <c r="C312" s="65" t="s">
        <v>1650</v>
      </c>
      <c r="D312" s="65" t="s">
        <v>95</v>
      </c>
      <c r="E312" s="66">
        <v>1.01</v>
      </c>
      <c r="F312" s="66">
        <v>56.56</v>
      </c>
      <c r="G312" s="1">
        <v>42.9</v>
      </c>
      <c r="H312" s="1">
        <v>42.9</v>
      </c>
      <c r="I312" s="1">
        <v>2426.424</v>
      </c>
      <c r="J312" s="1">
        <v>2426.424</v>
      </c>
      <c r="K312" s="1"/>
      <c r="L312" s="1"/>
      <c r="M312" s="1"/>
      <c r="N312" s="1"/>
      <c r="O312" s="1"/>
      <c r="P312" s="1"/>
      <c r="R312" s="1">
        <v>82</v>
      </c>
      <c r="S312" s="1">
        <v>4637.92</v>
      </c>
      <c r="T312" s="15">
        <f t="shared" ref="T312" si="408">R312/H312</f>
        <v>1.9114219114219115</v>
      </c>
      <c r="U312" s="15">
        <f t="shared" ref="U312" si="409">T312-AB312</f>
        <v>1.8857698998830783</v>
      </c>
      <c r="V312" s="16">
        <f t="shared" ref="V312" si="410">G312*U312</f>
        <v>80.89952870498405</v>
      </c>
      <c r="W312" s="16">
        <f t="shared" ref="W312" si="411">V312-G312</f>
        <v>37.999528704984051</v>
      </c>
      <c r="X312" s="16">
        <f t="shared" ref="X312" si="412">F312*W312</f>
        <v>2149.253343553898</v>
      </c>
      <c r="Y312" s="15">
        <f t="shared" ref="Y312" si="413">104.584835545197%-100%</f>
        <v>4.5848355451969969E-2</v>
      </c>
      <c r="Z312" s="15">
        <f t="shared" ref="Z312" si="414">101.199262415129%-100%</f>
        <v>1.1992624151289988E-2</v>
      </c>
      <c r="AA312" s="15">
        <f t="shared" ref="AA312" si="415">101.911505501324%-100%</f>
        <v>1.9115055013239957E-2</v>
      </c>
      <c r="AB312" s="15">
        <f t="shared" ref="AB312" si="416">AVERAGE(Y312:AA312)</f>
        <v>2.5652011538833303E-2</v>
      </c>
    </row>
    <row r="313" spans="1:28" x14ac:dyDescent="0.2">
      <c r="A313" s="67">
        <v>60</v>
      </c>
      <c r="B313" s="68" t="s">
        <v>1651</v>
      </c>
      <c r="C313" s="69" t="s">
        <v>1652</v>
      </c>
      <c r="D313" s="69" t="s">
        <v>41</v>
      </c>
      <c r="E313" s="70">
        <v>0</v>
      </c>
      <c r="F313" s="70">
        <v>86</v>
      </c>
      <c r="G313" s="71">
        <v>150.09</v>
      </c>
      <c r="H313" s="71">
        <v>198.8</v>
      </c>
      <c r="I313" s="71">
        <v>17096.8</v>
      </c>
      <c r="J313" s="71">
        <v>0</v>
      </c>
      <c r="K313" s="71">
        <v>6158.6750000000002</v>
      </c>
      <c r="L313" s="71">
        <v>0</v>
      </c>
      <c r="M313" s="71">
        <v>0</v>
      </c>
      <c r="N313" s="71">
        <v>2081.6321499999999</v>
      </c>
      <c r="O313" s="71">
        <v>6757.0518629999997</v>
      </c>
      <c r="P313" s="72">
        <v>2099.6302618200002</v>
      </c>
      <c r="R313" s="71">
        <v>227.02</v>
      </c>
      <c r="S313" s="71">
        <v>0</v>
      </c>
    </row>
    <row r="314" spans="1:28" ht="15" thickBot="1" x14ac:dyDescent="0.25">
      <c r="A314" s="73">
        <v>61</v>
      </c>
      <c r="B314" s="74" t="s">
        <v>1653</v>
      </c>
      <c r="C314" s="75" t="s">
        <v>1654</v>
      </c>
      <c r="D314" s="75" t="s">
        <v>41</v>
      </c>
      <c r="E314" s="76">
        <v>0</v>
      </c>
      <c r="F314" s="76">
        <v>38</v>
      </c>
      <c r="G314" s="77">
        <v>123.75</v>
      </c>
      <c r="H314" s="77">
        <v>127.45</v>
      </c>
      <c r="I314" s="77">
        <v>4843.1000000000004</v>
      </c>
      <c r="J314" s="77">
        <v>1625.944</v>
      </c>
      <c r="K314" s="77">
        <v>1158.943</v>
      </c>
      <c r="L314" s="77">
        <v>0</v>
      </c>
      <c r="M314" s="77">
        <v>0</v>
      </c>
      <c r="N314" s="77">
        <v>391.722734</v>
      </c>
      <c r="O314" s="77">
        <v>1271.54590188</v>
      </c>
      <c r="P314" s="78">
        <v>395.1096290232</v>
      </c>
      <c r="R314" s="77">
        <v>147.26</v>
      </c>
      <c r="S314" s="77">
        <v>1921.7739999999999</v>
      </c>
    </row>
    <row r="315" spans="1:28" x14ac:dyDescent="0.2">
      <c r="A315" s="63"/>
      <c r="B315" s="64" t="s">
        <v>1655</v>
      </c>
      <c r="C315" s="65" t="s">
        <v>1656</v>
      </c>
      <c r="D315" s="65" t="s">
        <v>41</v>
      </c>
      <c r="E315" s="66">
        <v>1</v>
      </c>
      <c r="F315" s="66">
        <v>38</v>
      </c>
      <c r="G315" s="1">
        <v>42.3</v>
      </c>
      <c r="H315" s="1">
        <v>42.3</v>
      </c>
      <c r="I315" s="1">
        <v>1607.4</v>
      </c>
      <c r="J315" s="1">
        <v>1607.4</v>
      </c>
      <c r="K315" s="1"/>
      <c r="L315" s="1"/>
      <c r="M315" s="1"/>
      <c r="N315" s="1"/>
      <c r="O315" s="1"/>
      <c r="P315" s="1"/>
      <c r="R315" s="1">
        <v>50</v>
      </c>
      <c r="S315" s="1">
        <v>1900</v>
      </c>
      <c r="T315" s="15">
        <f t="shared" ref="T315:T316" si="417">R315/H315</f>
        <v>1.1820330969267141</v>
      </c>
      <c r="U315" s="15">
        <f t="shared" ref="U315:U316" si="418">T315-AB315</f>
        <v>1.1563810853878809</v>
      </c>
      <c r="V315" s="16">
        <f t="shared" ref="V315:V316" si="419">G315*U315</f>
        <v>48.914919911907354</v>
      </c>
      <c r="W315" s="16">
        <f t="shared" ref="W315:W316" si="420">V315-G315</f>
        <v>6.6149199119073572</v>
      </c>
      <c r="X315" s="16">
        <f t="shared" ref="X315:X316" si="421">F315*W315</f>
        <v>251.36695665247959</v>
      </c>
      <c r="Y315" s="15">
        <f t="shared" ref="Y315:Y316" si="422">104.584835545197%-100%</f>
        <v>4.5848355451969969E-2</v>
      </c>
      <c r="Z315" s="15">
        <f t="shared" ref="Z315:Z316" si="423">101.199262415129%-100%</f>
        <v>1.1992624151289988E-2</v>
      </c>
      <c r="AA315" s="15">
        <f t="shared" ref="AA315:AA316" si="424">101.911505501324%-100%</f>
        <v>1.9115055013239957E-2</v>
      </c>
      <c r="AB315" s="15">
        <f t="shared" ref="AB315:AB316" si="425">AVERAGE(Y315:AA315)</f>
        <v>2.5652011538833303E-2</v>
      </c>
    </row>
    <row r="316" spans="1:28" ht="15" thickBot="1" x14ac:dyDescent="0.25">
      <c r="A316" s="63"/>
      <c r="B316" s="64" t="s">
        <v>1657</v>
      </c>
      <c r="C316" s="65" t="s">
        <v>1658</v>
      </c>
      <c r="D316" s="65" t="s">
        <v>139</v>
      </c>
      <c r="E316" s="66">
        <v>1E-4</v>
      </c>
      <c r="F316" s="66">
        <v>3.8E-3</v>
      </c>
      <c r="G316" s="1">
        <v>4880</v>
      </c>
      <c r="H316" s="1">
        <v>4880</v>
      </c>
      <c r="I316" s="1">
        <v>18.544</v>
      </c>
      <c r="J316" s="1">
        <v>18.544</v>
      </c>
      <c r="K316" s="1"/>
      <c r="L316" s="1"/>
      <c r="M316" s="1"/>
      <c r="N316" s="1"/>
      <c r="O316" s="1"/>
      <c r="P316" s="1"/>
      <c r="R316" s="1">
        <v>5730</v>
      </c>
      <c r="S316" s="1">
        <v>21.774000000000001</v>
      </c>
      <c r="T316" s="15">
        <f t="shared" si="417"/>
        <v>1.1741803278688525</v>
      </c>
      <c r="U316" s="15">
        <f t="shared" si="418"/>
        <v>1.1485283163300193</v>
      </c>
      <c r="V316" s="16">
        <f t="shared" si="419"/>
        <v>5604.8181836904942</v>
      </c>
      <c r="W316" s="16">
        <f t="shared" si="420"/>
        <v>724.81818369049415</v>
      </c>
      <c r="X316" s="16">
        <f t="shared" si="421"/>
        <v>2.7543090980238776</v>
      </c>
      <c r="Y316" s="15">
        <f t="shared" si="422"/>
        <v>4.5848355451969969E-2</v>
      </c>
      <c r="Z316" s="15">
        <f t="shared" si="423"/>
        <v>1.1992624151289988E-2</v>
      </c>
      <c r="AA316" s="15">
        <f t="shared" si="424"/>
        <v>1.9115055013239957E-2</v>
      </c>
      <c r="AB316" s="15">
        <f t="shared" si="425"/>
        <v>2.5652011538833303E-2</v>
      </c>
    </row>
    <row r="317" spans="1:28" ht="15" thickBot="1" x14ac:dyDescent="0.25">
      <c r="A317" s="8">
        <v>62</v>
      </c>
      <c r="B317" s="9" t="s">
        <v>1659</v>
      </c>
      <c r="C317" s="10" t="s">
        <v>1660</v>
      </c>
      <c r="D317" s="10" t="s">
        <v>41</v>
      </c>
      <c r="E317" s="11">
        <v>0</v>
      </c>
      <c r="F317" s="11">
        <v>21</v>
      </c>
      <c r="G317" s="12">
        <v>329.21</v>
      </c>
      <c r="H317" s="12">
        <v>470.31</v>
      </c>
      <c r="I317" s="12">
        <v>9876.51</v>
      </c>
      <c r="J317" s="12">
        <v>3680.88</v>
      </c>
      <c r="K317" s="12">
        <v>2231.7876000000001</v>
      </c>
      <c r="L317" s="12">
        <v>0</v>
      </c>
      <c r="M317" s="12">
        <v>0</v>
      </c>
      <c r="N317" s="12">
        <v>754.34420880000005</v>
      </c>
      <c r="O317" s="12">
        <v>2448.6280832160001</v>
      </c>
      <c r="P317" s="13">
        <v>760.86638488224003</v>
      </c>
      <c r="R317" s="12">
        <v>545.57000000000005</v>
      </c>
      <c r="S317" s="12">
        <v>4364.6400000000003</v>
      </c>
    </row>
    <row r="318" spans="1:28" x14ac:dyDescent="0.2">
      <c r="A318" s="63"/>
      <c r="B318" s="64" t="s">
        <v>1661</v>
      </c>
      <c r="C318" s="65" t="s">
        <v>1662</v>
      </c>
      <c r="D318" s="65" t="s">
        <v>561</v>
      </c>
      <c r="E318" s="66">
        <v>1</v>
      </c>
      <c r="F318" s="66">
        <v>21</v>
      </c>
      <c r="G318" s="1">
        <v>169</v>
      </c>
      <c r="H318" s="1">
        <v>169</v>
      </c>
      <c r="I318" s="1">
        <v>3549</v>
      </c>
      <c r="J318" s="1">
        <v>3549</v>
      </c>
      <c r="K318" s="1"/>
      <c r="L318" s="1"/>
      <c r="M318" s="1"/>
      <c r="N318" s="1"/>
      <c r="O318" s="1"/>
      <c r="P318" s="1"/>
      <c r="R318" s="1">
        <v>200</v>
      </c>
      <c r="S318" s="1">
        <v>4200</v>
      </c>
      <c r="T318" s="15">
        <f t="shared" ref="T318" si="426">R318/H318</f>
        <v>1.1834319526627219</v>
      </c>
      <c r="U318" s="15">
        <f t="shared" ref="U318" si="427">T318-AB318</f>
        <v>1.1577799411238887</v>
      </c>
      <c r="V318" s="16">
        <f t="shared" ref="V318" si="428">G318*U318</f>
        <v>195.66481004993719</v>
      </c>
      <c r="W318" s="16">
        <f t="shared" ref="W318" si="429">V318-G318</f>
        <v>26.664810049937188</v>
      </c>
      <c r="X318" s="16">
        <f t="shared" ref="X318" si="430">F318*W318</f>
        <v>559.96101104868092</v>
      </c>
      <c r="Y318" s="15">
        <f t="shared" ref="Y318" si="431">104.584835545197%-100%</f>
        <v>4.5848355451969969E-2</v>
      </c>
      <c r="Z318" s="15">
        <f t="shared" ref="Z318" si="432">101.199262415129%-100%</f>
        <v>1.1992624151289988E-2</v>
      </c>
      <c r="AA318" s="15">
        <f t="shared" ref="AA318" si="433">101.911505501324%-100%</f>
        <v>1.9115055013239957E-2</v>
      </c>
      <c r="AB318" s="15">
        <f t="shared" ref="AB318" si="434">AVERAGE(Y318:AA318)</f>
        <v>2.5652011538833303E-2</v>
      </c>
    </row>
    <row r="319" spans="1:28" ht="18.5" thickBot="1" x14ac:dyDescent="0.25">
      <c r="A319" s="63"/>
      <c r="B319" s="64" t="s">
        <v>1663</v>
      </c>
      <c r="C319" s="65" t="s">
        <v>1664</v>
      </c>
      <c r="D319" s="65" t="s">
        <v>184</v>
      </c>
      <c r="E319" s="66">
        <v>0.04</v>
      </c>
      <c r="F319" s="66">
        <v>0.84</v>
      </c>
      <c r="G319" s="1">
        <v>157</v>
      </c>
      <c r="H319" s="1">
        <v>157</v>
      </c>
      <c r="I319" s="1">
        <v>131.88</v>
      </c>
      <c r="J319" s="1">
        <v>131.88</v>
      </c>
      <c r="K319" s="1"/>
      <c r="L319" s="1"/>
      <c r="M319" s="1"/>
      <c r="N319" s="1"/>
      <c r="O319" s="1"/>
      <c r="P319" s="1"/>
      <c r="R319" s="1">
        <v>196</v>
      </c>
      <c r="S319" s="1">
        <v>164.64</v>
      </c>
      <c r="T319" s="15">
        <f t="shared" ref="T319" si="435">R319/H319</f>
        <v>1.2484076433121019</v>
      </c>
      <c r="U319" s="15">
        <f t="shared" ref="U319" si="436">T319-AB319</f>
        <v>1.2227556317732686</v>
      </c>
      <c r="V319" s="16">
        <f t="shared" ref="V319" si="437">G319*U319</f>
        <v>191.97263418840316</v>
      </c>
      <c r="W319" s="16">
        <f t="shared" ref="W319" si="438">V319-G319</f>
        <v>34.972634188403163</v>
      </c>
      <c r="X319" s="16">
        <f t="shared" ref="X319" si="439">F319*W319</f>
        <v>29.377012718258655</v>
      </c>
      <c r="Y319" s="15">
        <f t="shared" ref="Y319" si="440">104.584835545197%-100%</f>
        <v>4.5848355451969969E-2</v>
      </c>
      <c r="Z319" s="15">
        <f t="shared" ref="Z319" si="441">101.199262415129%-100%</f>
        <v>1.1992624151289988E-2</v>
      </c>
      <c r="AA319" s="15">
        <f t="shared" ref="AA319" si="442">101.911505501324%-100%</f>
        <v>1.9115055013239957E-2</v>
      </c>
      <c r="AB319" s="15">
        <f t="shared" ref="AB319" si="443">AVERAGE(Y319:AA319)</f>
        <v>2.5652011538833303E-2</v>
      </c>
    </row>
    <row r="320" spans="1:28" ht="15" thickBot="1" x14ac:dyDescent="0.25">
      <c r="A320" s="8">
        <v>63</v>
      </c>
      <c r="B320" s="9" t="s">
        <v>1665</v>
      </c>
      <c r="C320" s="10" t="s">
        <v>1666</v>
      </c>
      <c r="D320" s="10" t="s">
        <v>41</v>
      </c>
      <c r="E320" s="11">
        <v>0</v>
      </c>
      <c r="F320" s="11">
        <v>18</v>
      </c>
      <c r="G320" s="12">
        <v>84.29</v>
      </c>
      <c r="H320" s="12">
        <v>87.75</v>
      </c>
      <c r="I320" s="12">
        <v>1579.5</v>
      </c>
      <c r="J320" s="12">
        <v>653.4</v>
      </c>
      <c r="K320" s="12">
        <v>333.63</v>
      </c>
      <c r="L320" s="12">
        <v>0</v>
      </c>
      <c r="M320" s="12">
        <v>0</v>
      </c>
      <c r="N320" s="12">
        <v>112.76694000000001</v>
      </c>
      <c r="O320" s="12">
        <v>366.04549079999998</v>
      </c>
      <c r="P320" s="13">
        <v>113.741940312</v>
      </c>
      <c r="R320" s="12">
        <v>101.56</v>
      </c>
      <c r="S320" s="12">
        <v>770.4</v>
      </c>
    </row>
    <row r="321" spans="1:28" ht="15" thickBot="1" x14ac:dyDescent="0.25">
      <c r="A321" s="63"/>
      <c r="B321" s="64" t="s">
        <v>1667</v>
      </c>
      <c r="C321" s="65" t="s">
        <v>1668</v>
      </c>
      <c r="D321" s="65" t="s">
        <v>41</v>
      </c>
      <c r="E321" s="66">
        <v>1</v>
      </c>
      <c r="F321" s="66">
        <v>18</v>
      </c>
      <c r="G321" s="1">
        <v>36.299999999999997</v>
      </c>
      <c r="H321" s="1">
        <v>36.299999999999997</v>
      </c>
      <c r="I321" s="1">
        <v>653.4</v>
      </c>
      <c r="J321" s="1">
        <v>653.4</v>
      </c>
      <c r="K321" s="1"/>
      <c r="L321" s="1"/>
      <c r="M321" s="1"/>
      <c r="N321" s="1"/>
      <c r="O321" s="1"/>
      <c r="P321" s="1"/>
      <c r="R321" s="1">
        <v>42.8</v>
      </c>
      <c r="S321" s="1">
        <v>770.4</v>
      </c>
      <c r="T321" s="15">
        <f t="shared" ref="T321" si="444">R321/H321</f>
        <v>1.1790633608815426</v>
      </c>
      <c r="U321" s="15">
        <f t="shared" ref="U321" si="445">T321-AB321</f>
        <v>1.1534113493427094</v>
      </c>
      <c r="V321" s="16">
        <f t="shared" ref="V321" si="446">G321*U321</f>
        <v>41.868831981140346</v>
      </c>
      <c r="W321" s="16">
        <f t="shared" ref="W321" si="447">V321-G321</f>
        <v>5.5688319811403488</v>
      </c>
      <c r="X321" s="16">
        <f t="shared" ref="X321" si="448">F321*W321</f>
        <v>100.23897566052628</v>
      </c>
      <c r="Y321" s="15">
        <f t="shared" ref="Y321" si="449">104.584835545197%-100%</f>
        <v>4.5848355451969969E-2</v>
      </c>
      <c r="Z321" s="15">
        <f t="shared" ref="Z321" si="450">101.199262415129%-100%</f>
        <v>1.1992624151289988E-2</v>
      </c>
      <c r="AA321" s="15">
        <f t="shared" ref="AA321" si="451">101.911505501324%-100%</f>
        <v>1.9115055013239957E-2</v>
      </c>
      <c r="AB321" s="15">
        <f t="shared" ref="AB321" si="452">AVERAGE(Y321:AA321)</f>
        <v>2.5652011538833303E-2</v>
      </c>
    </row>
    <row r="322" spans="1:28" ht="15" thickBot="1" x14ac:dyDescent="0.25">
      <c r="A322" s="8">
        <v>64</v>
      </c>
      <c r="B322" s="9" t="s">
        <v>1669</v>
      </c>
      <c r="C322" s="10" t="s">
        <v>1670</v>
      </c>
      <c r="D322" s="10" t="s">
        <v>41</v>
      </c>
      <c r="E322" s="11">
        <v>0</v>
      </c>
      <c r="F322" s="11">
        <v>44</v>
      </c>
      <c r="G322" s="12">
        <v>110.99</v>
      </c>
      <c r="H322" s="12">
        <v>111.8</v>
      </c>
      <c r="I322" s="12">
        <v>4919.2</v>
      </c>
      <c r="J322" s="12">
        <v>2428.8000000000002</v>
      </c>
      <c r="K322" s="12">
        <v>897.09400000000005</v>
      </c>
      <c r="L322" s="12">
        <v>0</v>
      </c>
      <c r="M322" s="12">
        <v>0</v>
      </c>
      <c r="N322" s="12">
        <v>303.21777200000002</v>
      </c>
      <c r="O322" s="12">
        <v>984.25565303999997</v>
      </c>
      <c r="P322" s="13">
        <v>305.83943950560001</v>
      </c>
      <c r="R322" s="12">
        <v>129.63</v>
      </c>
      <c r="S322" s="12">
        <v>2860</v>
      </c>
    </row>
    <row r="323" spans="1:28" ht="15" thickBot="1" x14ac:dyDescent="0.25">
      <c r="A323" s="63"/>
      <c r="B323" s="64" t="s">
        <v>1671</v>
      </c>
      <c r="C323" s="65" t="s">
        <v>1672</v>
      </c>
      <c r="D323" s="65" t="s">
        <v>41</v>
      </c>
      <c r="E323" s="66">
        <v>1</v>
      </c>
      <c r="F323" s="66">
        <v>44</v>
      </c>
      <c r="G323" s="1">
        <v>55.2</v>
      </c>
      <c r="H323" s="1">
        <v>55.2</v>
      </c>
      <c r="I323" s="1">
        <v>2428.8000000000002</v>
      </c>
      <c r="J323" s="1">
        <v>2428.8000000000002</v>
      </c>
      <c r="K323" s="1"/>
      <c r="L323" s="1"/>
      <c r="M323" s="1"/>
      <c r="N323" s="1"/>
      <c r="O323" s="1"/>
      <c r="P323" s="1"/>
      <c r="R323" s="1">
        <v>65</v>
      </c>
      <c r="S323" s="1">
        <v>2860</v>
      </c>
      <c r="T323" s="15">
        <f t="shared" ref="T323" si="453">R323/H323</f>
        <v>1.1775362318840579</v>
      </c>
      <c r="U323" s="15">
        <f t="shared" ref="U323" si="454">T323-AB323</f>
        <v>1.1518842203452246</v>
      </c>
      <c r="V323" s="16">
        <f t="shared" ref="V323" si="455">G323*U323</f>
        <v>63.584008963056405</v>
      </c>
      <c r="W323" s="16">
        <f t="shared" ref="W323" si="456">V323-G323</f>
        <v>8.3840089630564023</v>
      </c>
      <c r="X323" s="16">
        <f t="shared" ref="X323" si="457">F323*W323</f>
        <v>368.8963943744817</v>
      </c>
      <c r="Y323" s="15">
        <f t="shared" ref="Y323" si="458">104.584835545197%-100%</f>
        <v>4.5848355451969969E-2</v>
      </c>
      <c r="Z323" s="15">
        <f t="shared" ref="Z323" si="459">101.199262415129%-100%</f>
        <v>1.1992624151289988E-2</v>
      </c>
      <c r="AA323" s="15">
        <f t="shared" ref="AA323" si="460">101.911505501324%-100%</f>
        <v>1.9115055013239957E-2</v>
      </c>
      <c r="AB323" s="15">
        <f t="shared" ref="AB323" si="461">AVERAGE(Y323:AA323)</f>
        <v>2.5652011538833303E-2</v>
      </c>
    </row>
    <row r="324" spans="1:28" ht="15" thickBot="1" x14ac:dyDescent="0.25">
      <c r="A324" s="8">
        <v>65</v>
      </c>
      <c r="B324" s="9" t="s">
        <v>1673</v>
      </c>
      <c r="C324" s="10" t="s">
        <v>1674</v>
      </c>
      <c r="D324" s="10" t="s">
        <v>41</v>
      </c>
      <c r="E324" s="11">
        <v>0</v>
      </c>
      <c r="F324" s="11">
        <v>10</v>
      </c>
      <c r="G324" s="12">
        <v>166.8</v>
      </c>
      <c r="H324" s="12">
        <v>169.42</v>
      </c>
      <c r="I324" s="12">
        <v>1694.2</v>
      </c>
      <c r="J324" s="12">
        <v>1030</v>
      </c>
      <c r="K324" s="12">
        <v>239.27</v>
      </c>
      <c r="L324" s="12">
        <v>0</v>
      </c>
      <c r="M324" s="12">
        <v>0</v>
      </c>
      <c r="N324" s="12">
        <v>80.873260000000002</v>
      </c>
      <c r="O324" s="12">
        <v>262.51747319999998</v>
      </c>
      <c r="P324" s="13">
        <v>81.572502647999997</v>
      </c>
      <c r="R324" s="12">
        <v>193.85</v>
      </c>
      <c r="S324" s="12">
        <v>1180</v>
      </c>
    </row>
    <row r="325" spans="1:28" ht="15" thickBot="1" x14ac:dyDescent="0.25">
      <c r="A325" s="63"/>
      <c r="B325" s="64" t="s">
        <v>1675</v>
      </c>
      <c r="C325" s="65" t="s">
        <v>1676</v>
      </c>
      <c r="D325" s="65" t="s">
        <v>41</v>
      </c>
      <c r="E325" s="66">
        <v>1</v>
      </c>
      <c r="F325" s="66">
        <v>10</v>
      </c>
      <c r="G325" s="1">
        <v>103</v>
      </c>
      <c r="H325" s="1">
        <v>103</v>
      </c>
      <c r="I325" s="1">
        <v>1030</v>
      </c>
      <c r="J325" s="1">
        <v>1030</v>
      </c>
      <c r="K325" s="1"/>
      <c r="L325" s="1"/>
      <c r="M325" s="1"/>
      <c r="N325" s="1"/>
      <c r="O325" s="1"/>
      <c r="P325" s="1"/>
      <c r="R325" s="1">
        <v>118</v>
      </c>
      <c r="S325" s="1">
        <v>1180</v>
      </c>
      <c r="T325" s="15">
        <f t="shared" ref="T325" si="462">R325/H325</f>
        <v>1.145631067961165</v>
      </c>
      <c r="U325" s="15">
        <f t="shared" ref="U325" si="463">T325-AB325</f>
        <v>1.1199790564223318</v>
      </c>
      <c r="V325" s="16">
        <f t="shared" ref="V325" si="464">G325*U325</f>
        <v>115.35784281150018</v>
      </c>
      <c r="W325" s="16">
        <f t="shared" ref="W325" si="465">V325-G325</f>
        <v>12.357842811500177</v>
      </c>
      <c r="X325" s="16">
        <f t="shared" ref="X325" si="466">F325*W325</f>
        <v>123.57842811500177</v>
      </c>
      <c r="Y325" s="15">
        <f t="shared" ref="Y325" si="467">104.584835545197%-100%</f>
        <v>4.5848355451969969E-2</v>
      </c>
      <c r="Z325" s="15">
        <f t="shared" ref="Z325" si="468">101.199262415129%-100%</f>
        <v>1.1992624151289988E-2</v>
      </c>
      <c r="AA325" s="15">
        <f t="shared" ref="AA325" si="469">101.911505501324%-100%</f>
        <v>1.9115055013239957E-2</v>
      </c>
      <c r="AB325" s="15">
        <f t="shared" ref="AB325" si="470">AVERAGE(Y325:AA325)</f>
        <v>2.5652011538833303E-2</v>
      </c>
    </row>
    <row r="326" spans="1:28" ht="15" thickBot="1" x14ac:dyDescent="0.25">
      <c r="A326" s="8">
        <v>66</v>
      </c>
      <c r="B326" s="9" t="s">
        <v>1677</v>
      </c>
      <c r="C326" s="10" t="s">
        <v>1678</v>
      </c>
      <c r="D326" s="10" t="s">
        <v>41</v>
      </c>
      <c r="E326" s="11">
        <v>0</v>
      </c>
      <c r="F326" s="11">
        <v>3</v>
      </c>
      <c r="G326" s="12">
        <v>270.7</v>
      </c>
      <c r="H326" s="12">
        <v>217.11</v>
      </c>
      <c r="I326" s="12">
        <v>651.33000000000004</v>
      </c>
      <c r="J326" s="12">
        <v>534.85586999999998</v>
      </c>
      <c r="K326" s="12">
        <v>41.956499999999998</v>
      </c>
      <c r="L326" s="12">
        <v>0</v>
      </c>
      <c r="M326" s="12">
        <v>0</v>
      </c>
      <c r="N326" s="12">
        <v>14.181297000000001</v>
      </c>
      <c r="O326" s="12">
        <v>46.03299354</v>
      </c>
      <c r="P326" s="13">
        <v>14.303910675599999</v>
      </c>
      <c r="R326" s="12">
        <v>259.83</v>
      </c>
      <c r="S326" s="12">
        <v>646.46910000000003</v>
      </c>
    </row>
    <row r="327" spans="1:28" x14ac:dyDescent="0.2">
      <c r="A327" s="63"/>
      <c r="B327" s="64" t="s">
        <v>1455</v>
      </c>
      <c r="C327" s="65" t="s">
        <v>1456</v>
      </c>
      <c r="D327" s="65" t="s">
        <v>98</v>
      </c>
      <c r="E327" s="66">
        <v>0.01</v>
      </c>
      <c r="F327" s="66">
        <v>0.03</v>
      </c>
      <c r="G327" s="1">
        <v>131</v>
      </c>
      <c r="H327" s="1">
        <v>131</v>
      </c>
      <c r="I327" s="1">
        <v>3.93</v>
      </c>
      <c r="J327" s="1">
        <v>3.93</v>
      </c>
      <c r="K327" s="1"/>
      <c r="L327" s="1"/>
      <c r="M327" s="1"/>
      <c r="N327" s="1"/>
      <c r="O327" s="1"/>
      <c r="P327" s="1"/>
      <c r="R327" s="1">
        <v>181</v>
      </c>
      <c r="S327" s="1">
        <v>5.43</v>
      </c>
      <c r="T327" s="15">
        <f t="shared" ref="T327:T330" si="471">R327/H327</f>
        <v>1.3816793893129771</v>
      </c>
      <c r="U327" s="15">
        <f t="shared" ref="U327:U330" si="472">T327-AB327</f>
        <v>1.3560273777741438</v>
      </c>
      <c r="V327" s="16">
        <f t="shared" ref="V327:V330" si="473">G327*U327</f>
        <v>177.63958648841285</v>
      </c>
      <c r="W327" s="16">
        <f t="shared" ref="W327:W330" si="474">V327-G327</f>
        <v>46.639586488412846</v>
      </c>
      <c r="X327" s="16">
        <f t="shared" ref="X327:X330" si="475">F327*W327</f>
        <v>1.3991875946523853</v>
      </c>
      <c r="Y327" s="15">
        <f t="shared" ref="Y327:Y330" si="476">104.584835545197%-100%</f>
        <v>4.5848355451969969E-2</v>
      </c>
      <c r="Z327" s="15">
        <f t="shared" ref="Z327:Z330" si="477">101.199262415129%-100%</f>
        <v>1.1992624151289988E-2</v>
      </c>
      <c r="AA327" s="15">
        <f t="shared" ref="AA327:AA330" si="478">101.911505501324%-100%</f>
        <v>1.9115055013239957E-2</v>
      </c>
      <c r="AB327" s="15">
        <f t="shared" ref="AB327:AB330" si="479">AVERAGE(Y327:AA327)</f>
        <v>2.5652011538833303E-2</v>
      </c>
    </row>
    <row r="328" spans="1:28" x14ac:dyDescent="0.2">
      <c r="A328" s="63"/>
      <c r="B328" s="64" t="s">
        <v>1679</v>
      </c>
      <c r="C328" s="65" t="s">
        <v>1680</v>
      </c>
      <c r="D328" s="65" t="s">
        <v>41</v>
      </c>
      <c r="E328" s="66">
        <v>1</v>
      </c>
      <c r="F328" s="66">
        <v>3</v>
      </c>
      <c r="G328" s="1">
        <v>6.09</v>
      </c>
      <c r="H328" s="1">
        <v>6.09</v>
      </c>
      <c r="I328" s="1">
        <v>18.27</v>
      </c>
      <c r="J328" s="1">
        <v>18.27</v>
      </c>
      <c r="K328" s="1"/>
      <c r="L328" s="1"/>
      <c r="M328" s="1"/>
      <c r="N328" s="1"/>
      <c r="O328" s="1"/>
      <c r="P328" s="1"/>
      <c r="R328" s="1">
        <v>6.67</v>
      </c>
      <c r="S328" s="1">
        <v>20.010000000000002</v>
      </c>
      <c r="T328" s="15">
        <f t="shared" si="471"/>
        <v>1.0952380952380953</v>
      </c>
      <c r="U328" s="15">
        <f t="shared" si="472"/>
        <v>1.0695860836992621</v>
      </c>
      <c r="V328" s="16">
        <f t="shared" si="473"/>
        <v>6.5137792497285059</v>
      </c>
      <c r="W328" s="16">
        <f t="shared" si="474"/>
        <v>0.423779249728506</v>
      </c>
      <c r="X328" s="16">
        <f t="shared" si="475"/>
        <v>1.271337749185518</v>
      </c>
      <c r="Y328" s="15">
        <f t="shared" si="476"/>
        <v>4.5848355451969969E-2</v>
      </c>
      <c r="Z328" s="15">
        <f t="shared" si="477"/>
        <v>1.1992624151289988E-2</v>
      </c>
      <c r="AA328" s="15">
        <f t="shared" si="478"/>
        <v>1.9115055013239957E-2</v>
      </c>
      <c r="AB328" s="15">
        <f t="shared" si="479"/>
        <v>2.5652011538833303E-2</v>
      </c>
    </row>
    <row r="329" spans="1:28" ht="18" x14ac:dyDescent="0.2">
      <c r="A329" s="63"/>
      <c r="B329" s="64" t="s">
        <v>1681</v>
      </c>
      <c r="C329" s="65" t="s">
        <v>1682</v>
      </c>
      <c r="D329" s="65" t="s">
        <v>41</v>
      </c>
      <c r="E329" s="66">
        <v>1</v>
      </c>
      <c r="F329" s="66">
        <v>3</v>
      </c>
      <c r="G329" s="1">
        <v>169</v>
      </c>
      <c r="H329" s="1">
        <v>169</v>
      </c>
      <c r="I329" s="1">
        <v>507</v>
      </c>
      <c r="J329" s="1">
        <v>507</v>
      </c>
      <c r="K329" s="1"/>
      <c r="L329" s="1"/>
      <c r="M329" s="1"/>
      <c r="N329" s="1"/>
      <c r="O329" s="1"/>
      <c r="P329" s="1"/>
      <c r="R329" s="1">
        <v>205</v>
      </c>
      <c r="S329" s="1">
        <v>615</v>
      </c>
      <c r="T329" s="15">
        <f t="shared" si="471"/>
        <v>1.2130177514792899</v>
      </c>
      <c r="U329" s="15">
        <f t="shared" si="472"/>
        <v>1.1873657399404567</v>
      </c>
      <c r="V329" s="16">
        <f t="shared" si="473"/>
        <v>200.66481004993719</v>
      </c>
      <c r="W329" s="16">
        <f t="shared" si="474"/>
        <v>31.664810049937188</v>
      </c>
      <c r="X329" s="16">
        <f t="shared" si="475"/>
        <v>94.994430149811564</v>
      </c>
      <c r="Y329" s="15">
        <f t="shared" si="476"/>
        <v>4.5848355451969969E-2</v>
      </c>
      <c r="Z329" s="15">
        <f t="shared" si="477"/>
        <v>1.1992624151289988E-2</v>
      </c>
      <c r="AA329" s="15">
        <f t="shared" si="478"/>
        <v>1.9115055013239957E-2</v>
      </c>
      <c r="AB329" s="15">
        <f t="shared" si="479"/>
        <v>2.5652011538833303E-2</v>
      </c>
    </row>
    <row r="330" spans="1:28" ht="15" thickBot="1" x14ac:dyDescent="0.25">
      <c r="A330" s="63"/>
      <c r="B330" s="64" t="s">
        <v>1477</v>
      </c>
      <c r="C330" s="65" t="s">
        <v>1478</v>
      </c>
      <c r="D330" s="65" t="s">
        <v>98</v>
      </c>
      <c r="E330" s="66">
        <v>9.5700000000000004E-3</v>
      </c>
      <c r="F330" s="66">
        <v>2.8709999999999999E-2</v>
      </c>
      <c r="G330" s="1">
        <v>197</v>
      </c>
      <c r="H330" s="1">
        <v>197</v>
      </c>
      <c r="I330" s="1">
        <v>5.6558700000000002</v>
      </c>
      <c r="J330" s="1">
        <v>5.6558700000000002</v>
      </c>
      <c r="K330" s="1"/>
      <c r="L330" s="1"/>
      <c r="M330" s="1"/>
      <c r="N330" s="1"/>
      <c r="O330" s="1"/>
      <c r="P330" s="1"/>
      <c r="R330" s="1">
        <v>210</v>
      </c>
      <c r="S330" s="1">
        <v>6.0290999999999997</v>
      </c>
      <c r="T330" s="15">
        <f t="shared" si="471"/>
        <v>1.0659898477157361</v>
      </c>
      <c r="U330" s="15">
        <f t="shared" si="472"/>
        <v>1.0403378361769029</v>
      </c>
      <c r="V330" s="16">
        <f t="shared" si="473"/>
        <v>204.94655372684986</v>
      </c>
      <c r="W330" s="16">
        <f t="shared" si="474"/>
        <v>7.9465537268498565</v>
      </c>
      <c r="X330" s="16">
        <f t="shared" si="475"/>
        <v>0.22814555749785936</v>
      </c>
      <c r="Y330" s="15">
        <f t="shared" si="476"/>
        <v>4.5848355451969969E-2</v>
      </c>
      <c r="Z330" s="15">
        <f t="shared" si="477"/>
        <v>1.1992624151289988E-2</v>
      </c>
      <c r="AA330" s="15">
        <f t="shared" si="478"/>
        <v>1.9115055013239957E-2</v>
      </c>
      <c r="AB330" s="15">
        <f t="shared" si="479"/>
        <v>2.5652011538833303E-2</v>
      </c>
    </row>
    <row r="331" spans="1:28" ht="15" thickBot="1" x14ac:dyDescent="0.25">
      <c r="A331" s="8">
        <v>67</v>
      </c>
      <c r="B331" s="9" t="s">
        <v>1683</v>
      </c>
      <c r="C331" s="10" t="s">
        <v>1684</v>
      </c>
      <c r="D331" s="10" t="s">
        <v>41</v>
      </c>
      <c r="E331" s="11">
        <v>0</v>
      </c>
      <c r="F331" s="11">
        <v>2</v>
      </c>
      <c r="G331" s="12">
        <v>390.69</v>
      </c>
      <c r="H331" s="12">
        <v>357.38</v>
      </c>
      <c r="I331" s="12">
        <v>714.76</v>
      </c>
      <c r="J331" s="12">
        <v>502.39058</v>
      </c>
      <c r="K331" s="12">
        <v>76.498999999999995</v>
      </c>
      <c r="L331" s="12">
        <v>0</v>
      </c>
      <c r="M331" s="12">
        <v>0</v>
      </c>
      <c r="N331" s="12">
        <v>25.856662</v>
      </c>
      <c r="O331" s="12">
        <v>83.931642839999995</v>
      </c>
      <c r="P331" s="13">
        <v>26.080222677599998</v>
      </c>
      <c r="R331" s="12">
        <v>435.08</v>
      </c>
      <c r="S331" s="12">
        <v>627.63940000000002</v>
      </c>
    </row>
    <row r="332" spans="1:28" x14ac:dyDescent="0.2">
      <c r="A332" s="63"/>
      <c r="B332" s="64" t="s">
        <v>1455</v>
      </c>
      <c r="C332" s="65" t="s">
        <v>1456</v>
      </c>
      <c r="D332" s="65" t="s">
        <v>98</v>
      </c>
      <c r="E332" s="66">
        <v>0.01</v>
      </c>
      <c r="F332" s="66">
        <v>0.02</v>
      </c>
      <c r="G332" s="1">
        <v>131</v>
      </c>
      <c r="H332" s="1">
        <v>131</v>
      </c>
      <c r="I332" s="1">
        <v>2.62</v>
      </c>
      <c r="J332" s="1">
        <v>2.62</v>
      </c>
      <c r="K332" s="1"/>
      <c r="L332" s="1"/>
      <c r="M332" s="1"/>
      <c r="N332" s="1"/>
      <c r="O332" s="1"/>
      <c r="P332" s="1"/>
      <c r="R332" s="1">
        <v>181</v>
      </c>
      <c r="S332" s="1">
        <v>3.62</v>
      </c>
      <c r="T332" s="15">
        <f t="shared" ref="T332:T334" si="480">R332/H332</f>
        <v>1.3816793893129771</v>
      </c>
      <c r="U332" s="15">
        <f t="shared" ref="U332:U334" si="481">T332-AB332</f>
        <v>1.3560273777741438</v>
      </c>
      <c r="V332" s="16">
        <f t="shared" ref="V332:V334" si="482">G332*U332</f>
        <v>177.63958648841285</v>
      </c>
      <c r="W332" s="16">
        <f t="shared" ref="W332:W334" si="483">V332-G332</f>
        <v>46.639586488412846</v>
      </c>
      <c r="X332" s="16">
        <f t="shared" ref="X332:X334" si="484">F332*W332</f>
        <v>0.93279172976825697</v>
      </c>
      <c r="Y332" s="15">
        <f t="shared" ref="Y332:Y334" si="485">104.584835545197%-100%</f>
        <v>4.5848355451969969E-2</v>
      </c>
      <c r="Z332" s="15">
        <f t="shared" ref="Z332:Z334" si="486">101.199262415129%-100%</f>
        <v>1.1992624151289988E-2</v>
      </c>
      <c r="AA332" s="15">
        <f t="shared" ref="AA332:AA334" si="487">101.911505501324%-100%</f>
        <v>1.9115055013239957E-2</v>
      </c>
      <c r="AB332" s="15">
        <f t="shared" ref="AB332:AB334" si="488">AVERAGE(Y332:AA332)</f>
        <v>2.5652011538833303E-2</v>
      </c>
    </row>
    <row r="333" spans="1:28" x14ac:dyDescent="0.2">
      <c r="A333" s="63"/>
      <c r="B333" s="64" t="s">
        <v>1685</v>
      </c>
      <c r="C333" s="65" t="s">
        <v>1686</v>
      </c>
      <c r="D333" s="65" t="s">
        <v>41</v>
      </c>
      <c r="E333" s="66">
        <v>1</v>
      </c>
      <c r="F333" s="66">
        <v>2</v>
      </c>
      <c r="G333" s="1">
        <v>248</v>
      </c>
      <c r="H333" s="1">
        <v>248</v>
      </c>
      <c r="I333" s="1">
        <v>496</v>
      </c>
      <c r="J333" s="1">
        <v>496</v>
      </c>
      <c r="K333" s="1"/>
      <c r="L333" s="1"/>
      <c r="M333" s="1"/>
      <c r="N333" s="1"/>
      <c r="O333" s="1"/>
      <c r="P333" s="1"/>
      <c r="R333" s="1">
        <v>310</v>
      </c>
      <c r="S333" s="1">
        <v>620</v>
      </c>
      <c r="T333" s="15">
        <f t="shared" si="480"/>
        <v>1.25</v>
      </c>
      <c r="U333" s="15">
        <f t="shared" si="481"/>
        <v>1.2243479884611668</v>
      </c>
      <c r="V333" s="16">
        <f t="shared" si="482"/>
        <v>303.63830113836934</v>
      </c>
      <c r="W333" s="16">
        <f t="shared" si="483"/>
        <v>55.638301138369343</v>
      </c>
      <c r="X333" s="16">
        <f t="shared" si="484"/>
        <v>111.27660227673869</v>
      </c>
      <c r="Y333" s="15">
        <f t="shared" si="485"/>
        <v>4.5848355451969969E-2</v>
      </c>
      <c r="Z333" s="15">
        <f t="shared" si="486"/>
        <v>1.1992624151289988E-2</v>
      </c>
      <c r="AA333" s="15">
        <f t="shared" si="487"/>
        <v>1.9115055013239957E-2</v>
      </c>
      <c r="AB333" s="15">
        <f t="shared" si="488"/>
        <v>2.5652011538833303E-2</v>
      </c>
    </row>
    <row r="334" spans="1:28" ht="15" thickBot="1" x14ac:dyDescent="0.25">
      <c r="A334" s="63"/>
      <c r="B334" s="64" t="s">
        <v>1477</v>
      </c>
      <c r="C334" s="65" t="s">
        <v>1478</v>
      </c>
      <c r="D334" s="65" t="s">
        <v>98</v>
      </c>
      <c r="E334" s="66">
        <v>9.5700000000000004E-3</v>
      </c>
      <c r="F334" s="66">
        <v>1.9140000000000001E-2</v>
      </c>
      <c r="G334" s="1">
        <v>197</v>
      </c>
      <c r="H334" s="1">
        <v>197</v>
      </c>
      <c r="I334" s="1">
        <v>3.7705799999999998</v>
      </c>
      <c r="J334" s="1">
        <v>3.7705799999999998</v>
      </c>
      <c r="K334" s="1"/>
      <c r="L334" s="1"/>
      <c r="M334" s="1"/>
      <c r="N334" s="1"/>
      <c r="O334" s="1"/>
      <c r="P334" s="1"/>
      <c r="R334" s="1">
        <v>210</v>
      </c>
      <c r="S334" s="1">
        <v>4.0194000000000001</v>
      </c>
      <c r="T334" s="15">
        <f t="shared" si="480"/>
        <v>1.0659898477157361</v>
      </c>
      <c r="U334" s="15">
        <f t="shared" si="481"/>
        <v>1.0403378361769029</v>
      </c>
      <c r="V334" s="16">
        <f t="shared" si="482"/>
        <v>204.94655372684986</v>
      </c>
      <c r="W334" s="16">
        <f t="shared" si="483"/>
        <v>7.9465537268498565</v>
      </c>
      <c r="X334" s="16">
        <f t="shared" si="484"/>
        <v>0.15209703833190627</v>
      </c>
      <c r="Y334" s="15">
        <f t="shared" si="485"/>
        <v>4.5848355451969969E-2</v>
      </c>
      <c r="Z334" s="15">
        <f t="shared" si="486"/>
        <v>1.1992624151289988E-2</v>
      </c>
      <c r="AA334" s="15">
        <f t="shared" si="487"/>
        <v>1.9115055013239957E-2</v>
      </c>
      <c r="AB334" s="15">
        <f t="shared" si="488"/>
        <v>2.5652011538833303E-2</v>
      </c>
    </row>
    <row r="335" spans="1:28" ht="15" thickBot="1" x14ac:dyDescent="0.25">
      <c r="A335" s="8">
        <v>68</v>
      </c>
      <c r="B335" s="9" t="s">
        <v>1687</v>
      </c>
      <c r="C335" s="10" t="s">
        <v>1688</v>
      </c>
      <c r="D335" s="10" t="s">
        <v>41</v>
      </c>
      <c r="E335" s="11">
        <v>0</v>
      </c>
      <c r="F335" s="11">
        <v>8</v>
      </c>
      <c r="G335" s="12">
        <v>238.82</v>
      </c>
      <c r="H335" s="12">
        <v>246.04</v>
      </c>
      <c r="I335" s="12">
        <v>1968.32</v>
      </c>
      <c r="J335" s="12">
        <v>1369.56232</v>
      </c>
      <c r="K335" s="12">
        <v>215.68</v>
      </c>
      <c r="L335" s="12">
        <v>0</v>
      </c>
      <c r="M335" s="12">
        <v>0</v>
      </c>
      <c r="N335" s="12">
        <v>72.899839999999998</v>
      </c>
      <c r="O335" s="12">
        <v>236.63546880000001</v>
      </c>
      <c r="P335" s="13">
        <v>73.530143232</v>
      </c>
      <c r="R335" s="12">
        <v>293.29000000000002</v>
      </c>
      <c r="S335" s="12">
        <v>1662.5576000000001</v>
      </c>
    </row>
    <row r="336" spans="1:28" x14ac:dyDescent="0.2">
      <c r="A336" s="63"/>
      <c r="B336" s="64" t="s">
        <v>1455</v>
      </c>
      <c r="C336" s="65" t="s">
        <v>1456</v>
      </c>
      <c r="D336" s="65" t="s">
        <v>98</v>
      </c>
      <c r="E336" s="66">
        <v>0.01</v>
      </c>
      <c r="F336" s="66">
        <v>0.08</v>
      </c>
      <c r="G336" s="1">
        <v>131</v>
      </c>
      <c r="H336" s="1">
        <v>131</v>
      </c>
      <c r="I336" s="1">
        <v>10.48</v>
      </c>
      <c r="J336" s="1">
        <v>10.48</v>
      </c>
      <c r="K336" s="1"/>
      <c r="L336" s="1"/>
      <c r="M336" s="1"/>
      <c r="N336" s="1"/>
      <c r="O336" s="1"/>
      <c r="P336" s="1"/>
      <c r="R336" s="1">
        <v>181</v>
      </c>
      <c r="S336" s="1">
        <v>14.48</v>
      </c>
      <c r="T336" s="15">
        <f t="shared" ref="T336:T338" si="489">R336/H336</f>
        <v>1.3816793893129771</v>
      </c>
      <c r="U336" s="15">
        <f t="shared" ref="U336:U338" si="490">T336-AB336</f>
        <v>1.3560273777741438</v>
      </c>
      <c r="V336" s="16">
        <f t="shared" ref="V336:V338" si="491">G336*U336</f>
        <v>177.63958648841285</v>
      </c>
      <c r="W336" s="16">
        <f t="shared" ref="W336:W338" si="492">V336-G336</f>
        <v>46.639586488412846</v>
      </c>
      <c r="X336" s="16">
        <f t="shared" ref="X336:X338" si="493">F336*W336</f>
        <v>3.7311669190730279</v>
      </c>
      <c r="Y336" s="15">
        <f t="shared" ref="Y336:Y338" si="494">104.584835545197%-100%</f>
        <v>4.5848355451969969E-2</v>
      </c>
      <c r="Z336" s="15">
        <f t="shared" ref="Z336:Z338" si="495">101.199262415129%-100%</f>
        <v>1.1992624151289988E-2</v>
      </c>
      <c r="AA336" s="15">
        <f t="shared" ref="AA336:AA338" si="496">101.911505501324%-100%</f>
        <v>1.9115055013239957E-2</v>
      </c>
      <c r="AB336" s="15">
        <f t="shared" ref="AB336:AB338" si="497">AVERAGE(Y336:AA336)</f>
        <v>2.5652011538833303E-2</v>
      </c>
    </row>
    <row r="337" spans="1:28" x14ac:dyDescent="0.2">
      <c r="A337" s="63"/>
      <c r="B337" s="64" t="s">
        <v>1689</v>
      </c>
      <c r="C337" s="65" t="s">
        <v>1690</v>
      </c>
      <c r="D337" s="65" t="s">
        <v>41</v>
      </c>
      <c r="E337" s="66">
        <v>1</v>
      </c>
      <c r="F337" s="66">
        <v>8</v>
      </c>
      <c r="G337" s="1">
        <v>168</v>
      </c>
      <c r="H337" s="1">
        <v>168</v>
      </c>
      <c r="I337" s="1">
        <v>1344</v>
      </c>
      <c r="J337" s="1">
        <v>1344</v>
      </c>
      <c r="K337" s="1"/>
      <c r="L337" s="1"/>
      <c r="M337" s="1"/>
      <c r="N337" s="1"/>
      <c r="O337" s="1"/>
      <c r="P337" s="1"/>
      <c r="R337" s="1">
        <v>204</v>
      </c>
      <c r="S337" s="1">
        <v>1632</v>
      </c>
      <c r="T337" s="15">
        <f t="shared" si="489"/>
        <v>1.2142857142857142</v>
      </c>
      <c r="U337" s="15">
        <f t="shared" si="490"/>
        <v>1.188633702746881</v>
      </c>
      <c r="V337" s="16">
        <f t="shared" si="491"/>
        <v>199.69046206147601</v>
      </c>
      <c r="W337" s="16">
        <f t="shared" si="492"/>
        <v>31.690462061476012</v>
      </c>
      <c r="X337" s="16">
        <f t="shared" si="493"/>
        <v>253.5236964918081</v>
      </c>
      <c r="Y337" s="15">
        <f t="shared" si="494"/>
        <v>4.5848355451969969E-2</v>
      </c>
      <c r="Z337" s="15">
        <f t="shared" si="495"/>
        <v>1.1992624151289988E-2</v>
      </c>
      <c r="AA337" s="15">
        <f t="shared" si="496"/>
        <v>1.9115055013239957E-2</v>
      </c>
      <c r="AB337" s="15">
        <f t="shared" si="497"/>
        <v>2.5652011538833303E-2</v>
      </c>
    </row>
    <row r="338" spans="1:28" ht="15" thickBot="1" x14ac:dyDescent="0.25">
      <c r="A338" s="63"/>
      <c r="B338" s="64" t="s">
        <v>1477</v>
      </c>
      <c r="C338" s="65" t="s">
        <v>1478</v>
      </c>
      <c r="D338" s="65" t="s">
        <v>98</v>
      </c>
      <c r="E338" s="66">
        <v>9.5700000000000004E-3</v>
      </c>
      <c r="F338" s="66">
        <v>7.6560000000000003E-2</v>
      </c>
      <c r="G338" s="1">
        <v>197</v>
      </c>
      <c r="H338" s="1">
        <v>197</v>
      </c>
      <c r="I338" s="1">
        <v>15.082319999999999</v>
      </c>
      <c r="J338" s="1">
        <v>15.082319999999999</v>
      </c>
      <c r="K338" s="1"/>
      <c r="L338" s="1"/>
      <c r="M338" s="1"/>
      <c r="N338" s="1"/>
      <c r="O338" s="1"/>
      <c r="P338" s="1"/>
      <c r="R338" s="1">
        <v>210</v>
      </c>
      <c r="S338" s="1">
        <v>16.0776</v>
      </c>
      <c r="T338" s="15">
        <f t="shared" si="489"/>
        <v>1.0659898477157361</v>
      </c>
      <c r="U338" s="15">
        <f t="shared" si="490"/>
        <v>1.0403378361769029</v>
      </c>
      <c r="V338" s="16">
        <f t="shared" si="491"/>
        <v>204.94655372684986</v>
      </c>
      <c r="W338" s="16">
        <f t="shared" si="492"/>
        <v>7.9465537268498565</v>
      </c>
      <c r="X338" s="16">
        <f t="shared" si="493"/>
        <v>0.60838815332762508</v>
      </c>
      <c r="Y338" s="15">
        <f t="shared" si="494"/>
        <v>4.5848355451969969E-2</v>
      </c>
      <c r="Z338" s="15">
        <f t="shared" si="495"/>
        <v>1.1992624151289988E-2</v>
      </c>
      <c r="AA338" s="15">
        <f t="shared" si="496"/>
        <v>1.9115055013239957E-2</v>
      </c>
      <c r="AB338" s="15">
        <f t="shared" si="497"/>
        <v>2.5652011538833303E-2</v>
      </c>
    </row>
    <row r="339" spans="1:28" ht="15" thickBot="1" x14ac:dyDescent="0.25">
      <c r="A339" s="8">
        <v>69</v>
      </c>
      <c r="B339" s="9" t="s">
        <v>1691</v>
      </c>
      <c r="C339" s="10" t="s">
        <v>1692</v>
      </c>
      <c r="D339" s="10" t="s">
        <v>41</v>
      </c>
      <c r="E339" s="11">
        <v>0</v>
      </c>
      <c r="F339" s="11">
        <v>13</v>
      </c>
      <c r="G339" s="12">
        <v>332.97</v>
      </c>
      <c r="H339" s="12">
        <v>345.75</v>
      </c>
      <c r="I339" s="12">
        <v>4494.75</v>
      </c>
      <c r="J339" s="12">
        <v>3278.5387700000001</v>
      </c>
      <c r="K339" s="12">
        <v>438.1</v>
      </c>
      <c r="L339" s="12">
        <v>0</v>
      </c>
      <c r="M339" s="12">
        <v>0</v>
      </c>
      <c r="N339" s="12">
        <v>148.0778</v>
      </c>
      <c r="O339" s="12">
        <v>480.665796</v>
      </c>
      <c r="P339" s="13">
        <v>149.35810344000001</v>
      </c>
      <c r="R339" s="12">
        <v>410.65</v>
      </c>
      <c r="S339" s="12">
        <v>3949.6561000000002</v>
      </c>
    </row>
    <row r="340" spans="1:28" x14ac:dyDescent="0.2">
      <c r="A340" s="63"/>
      <c r="B340" s="64" t="s">
        <v>1455</v>
      </c>
      <c r="C340" s="65" t="s">
        <v>1456</v>
      </c>
      <c r="D340" s="65" t="s">
        <v>98</v>
      </c>
      <c r="E340" s="66">
        <v>0.01</v>
      </c>
      <c r="F340" s="66">
        <v>0.13</v>
      </c>
      <c r="G340" s="1">
        <v>131</v>
      </c>
      <c r="H340" s="1">
        <v>131</v>
      </c>
      <c r="I340" s="1">
        <v>17.03</v>
      </c>
      <c r="J340" s="1">
        <v>17.03</v>
      </c>
      <c r="K340" s="1"/>
      <c r="L340" s="1"/>
      <c r="M340" s="1"/>
      <c r="N340" s="1"/>
      <c r="O340" s="1"/>
      <c r="P340" s="1"/>
      <c r="R340" s="1">
        <v>181</v>
      </c>
      <c r="S340" s="1">
        <v>23.53</v>
      </c>
      <c r="T340" s="15">
        <f t="shared" ref="T340:T342" si="498">R340/H340</f>
        <v>1.3816793893129771</v>
      </c>
      <c r="U340" s="15">
        <f t="shared" ref="U340:U342" si="499">T340-AB340</f>
        <v>1.3560273777741438</v>
      </c>
      <c r="V340" s="16">
        <f t="shared" ref="V340:V342" si="500">G340*U340</f>
        <v>177.63958648841285</v>
      </c>
      <c r="W340" s="16">
        <f t="shared" ref="W340:W342" si="501">V340-G340</f>
        <v>46.639586488412846</v>
      </c>
      <c r="X340" s="16">
        <f t="shared" ref="X340:X342" si="502">F340*W340</f>
        <v>6.0631462434936703</v>
      </c>
      <c r="Y340" s="15">
        <f t="shared" ref="Y340:Y342" si="503">104.584835545197%-100%</f>
        <v>4.5848355451969969E-2</v>
      </c>
      <c r="Z340" s="15">
        <f t="shared" ref="Z340:Z342" si="504">101.199262415129%-100%</f>
        <v>1.1992624151289988E-2</v>
      </c>
      <c r="AA340" s="15">
        <f t="shared" ref="AA340:AA342" si="505">101.911505501324%-100%</f>
        <v>1.9115055013239957E-2</v>
      </c>
      <c r="AB340" s="15">
        <f t="shared" ref="AB340:AB342" si="506">AVERAGE(Y340:AA340)</f>
        <v>2.5652011538833303E-2</v>
      </c>
    </row>
    <row r="341" spans="1:28" x14ac:dyDescent="0.2">
      <c r="A341" s="63"/>
      <c r="B341" s="64" t="s">
        <v>1693</v>
      </c>
      <c r="C341" s="65" t="s">
        <v>1694</v>
      </c>
      <c r="D341" s="65" t="s">
        <v>41</v>
      </c>
      <c r="E341" s="66">
        <v>1</v>
      </c>
      <c r="F341" s="66">
        <v>13</v>
      </c>
      <c r="G341" s="1">
        <v>249</v>
      </c>
      <c r="H341" s="1">
        <v>249</v>
      </c>
      <c r="I341" s="1">
        <v>3237</v>
      </c>
      <c r="J341" s="1">
        <v>3237</v>
      </c>
      <c r="K341" s="1"/>
      <c r="L341" s="1"/>
      <c r="M341" s="1"/>
      <c r="N341" s="1"/>
      <c r="O341" s="1"/>
      <c r="P341" s="1"/>
      <c r="R341" s="1">
        <v>300</v>
      </c>
      <c r="S341" s="1">
        <v>3900</v>
      </c>
      <c r="T341" s="15">
        <f t="shared" si="498"/>
        <v>1.2048192771084338</v>
      </c>
      <c r="U341" s="15">
        <f t="shared" si="499"/>
        <v>1.1791672655696006</v>
      </c>
      <c r="V341" s="16">
        <f t="shared" si="500"/>
        <v>293.61264912683055</v>
      </c>
      <c r="W341" s="16">
        <f t="shared" si="501"/>
        <v>44.612649126830547</v>
      </c>
      <c r="X341" s="16">
        <f t="shared" si="502"/>
        <v>579.96443864879711</v>
      </c>
      <c r="Y341" s="15">
        <f t="shared" si="503"/>
        <v>4.5848355451969969E-2</v>
      </c>
      <c r="Z341" s="15">
        <f t="shared" si="504"/>
        <v>1.1992624151289988E-2</v>
      </c>
      <c r="AA341" s="15">
        <f t="shared" si="505"/>
        <v>1.9115055013239957E-2</v>
      </c>
      <c r="AB341" s="15">
        <f t="shared" si="506"/>
        <v>2.5652011538833303E-2</v>
      </c>
    </row>
    <row r="342" spans="1:28" ht="15" thickBot="1" x14ac:dyDescent="0.25">
      <c r="A342" s="63"/>
      <c r="B342" s="64" t="s">
        <v>1477</v>
      </c>
      <c r="C342" s="65" t="s">
        <v>1478</v>
      </c>
      <c r="D342" s="65" t="s">
        <v>98</v>
      </c>
      <c r="E342" s="66">
        <v>9.5700000000000004E-3</v>
      </c>
      <c r="F342" s="66">
        <v>0.12441000000000001</v>
      </c>
      <c r="G342" s="1">
        <v>197</v>
      </c>
      <c r="H342" s="1">
        <v>197</v>
      </c>
      <c r="I342" s="1">
        <v>24.508769999999998</v>
      </c>
      <c r="J342" s="1">
        <v>24.508769999999998</v>
      </c>
      <c r="K342" s="1"/>
      <c r="L342" s="1"/>
      <c r="M342" s="1"/>
      <c r="N342" s="1"/>
      <c r="O342" s="1"/>
      <c r="P342" s="1"/>
      <c r="R342" s="1">
        <v>210</v>
      </c>
      <c r="S342" s="1">
        <v>26.126100000000001</v>
      </c>
      <c r="T342" s="15">
        <f t="shared" si="498"/>
        <v>1.0659898477157361</v>
      </c>
      <c r="U342" s="15">
        <f t="shared" si="499"/>
        <v>1.0403378361769029</v>
      </c>
      <c r="V342" s="16">
        <f t="shared" si="500"/>
        <v>204.94655372684986</v>
      </c>
      <c r="W342" s="16">
        <f t="shared" si="501"/>
        <v>7.9465537268498565</v>
      </c>
      <c r="X342" s="16">
        <f t="shared" si="502"/>
        <v>0.98863074915739069</v>
      </c>
      <c r="Y342" s="15">
        <f t="shared" si="503"/>
        <v>4.5848355451969969E-2</v>
      </c>
      <c r="Z342" s="15">
        <f t="shared" si="504"/>
        <v>1.1992624151289988E-2</v>
      </c>
      <c r="AA342" s="15">
        <f t="shared" si="505"/>
        <v>1.9115055013239957E-2</v>
      </c>
      <c r="AB342" s="15">
        <f t="shared" si="506"/>
        <v>2.5652011538833303E-2</v>
      </c>
    </row>
    <row r="343" spans="1:28" ht="15" thickBot="1" x14ac:dyDescent="0.25">
      <c r="A343" s="8">
        <v>70</v>
      </c>
      <c r="B343" s="9" t="s">
        <v>1695</v>
      </c>
      <c r="C343" s="10" t="s">
        <v>1696</v>
      </c>
      <c r="D343" s="10" t="s">
        <v>41</v>
      </c>
      <c r="E343" s="11">
        <v>0</v>
      </c>
      <c r="F343" s="11">
        <v>4</v>
      </c>
      <c r="G343" s="12">
        <v>475.67</v>
      </c>
      <c r="H343" s="12">
        <v>497.1</v>
      </c>
      <c r="I343" s="12">
        <v>1988.4</v>
      </c>
      <c r="J343" s="12">
        <v>1576.78116</v>
      </c>
      <c r="K343" s="12">
        <v>148.28</v>
      </c>
      <c r="L343" s="12">
        <v>0</v>
      </c>
      <c r="M343" s="12">
        <v>0</v>
      </c>
      <c r="N343" s="12">
        <v>50.118639999999999</v>
      </c>
      <c r="O343" s="12">
        <v>162.6868848</v>
      </c>
      <c r="P343" s="13">
        <v>50.551973472</v>
      </c>
      <c r="R343" s="12">
        <v>592.34</v>
      </c>
      <c r="S343" s="12">
        <v>1899.2788</v>
      </c>
    </row>
    <row r="344" spans="1:28" x14ac:dyDescent="0.2">
      <c r="A344" s="63"/>
      <c r="B344" s="64" t="s">
        <v>1455</v>
      </c>
      <c r="C344" s="65" t="s">
        <v>1456</v>
      </c>
      <c r="D344" s="65" t="s">
        <v>98</v>
      </c>
      <c r="E344" s="66">
        <v>0.01</v>
      </c>
      <c r="F344" s="66">
        <v>0.04</v>
      </c>
      <c r="G344" s="1">
        <v>131</v>
      </c>
      <c r="H344" s="1">
        <v>131</v>
      </c>
      <c r="I344" s="1">
        <v>5.24</v>
      </c>
      <c r="J344" s="1">
        <v>5.24</v>
      </c>
      <c r="K344" s="1"/>
      <c r="L344" s="1"/>
      <c r="M344" s="1"/>
      <c r="N344" s="1"/>
      <c r="O344" s="1"/>
      <c r="P344" s="1"/>
      <c r="R344" s="1">
        <v>181</v>
      </c>
      <c r="S344" s="1">
        <v>7.24</v>
      </c>
      <c r="T344" s="15">
        <f t="shared" ref="T344:T346" si="507">R344/H344</f>
        <v>1.3816793893129771</v>
      </c>
      <c r="U344" s="15">
        <f t="shared" ref="U344:U346" si="508">T344-AB344</f>
        <v>1.3560273777741438</v>
      </c>
      <c r="V344" s="16">
        <f t="shared" ref="V344:V346" si="509">G344*U344</f>
        <v>177.63958648841285</v>
      </c>
      <c r="W344" s="16">
        <f t="shared" ref="W344:W346" si="510">V344-G344</f>
        <v>46.639586488412846</v>
      </c>
      <c r="X344" s="16">
        <f t="shared" ref="X344:X346" si="511">F344*W344</f>
        <v>1.8655834595365139</v>
      </c>
      <c r="Y344" s="15">
        <f t="shared" ref="Y344:Y346" si="512">104.584835545197%-100%</f>
        <v>4.5848355451969969E-2</v>
      </c>
      <c r="Z344" s="15">
        <f t="shared" ref="Z344:Z346" si="513">101.199262415129%-100%</f>
        <v>1.1992624151289988E-2</v>
      </c>
      <c r="AA344" s="15">
        <f t="shared" ref="AA344:AA346" si="514">101.911505501324%-100%</f>
        <v>1.9115055013239957E-2</v>
      </c>
      <c r="AB344" s="15">
        <f t="shared" ref="AB344:AB346" si="515">AVERAGE(Y344:AA344)</f>
        <v>2.5652011538833303E-2</v>
      </c>
    </row>
    <row r="345" spans="1:28" x14ac:dyDescent="0.2">
      <c r="A345" s="63"/>
      <c r="B345" s="64" t="s">
        <v>1697</v>
      </c>
      <c r="C345" s="65" t="s">
        <v>1698</v>
      </c>
      <c r="D345" s="65" t="s">
        <v>41</v>
      </c>
      <c r="E345" s="66">
        <v>1</v>
      </c>
      <c r="F345" s="66">
        <v>4</v>
      </c>
      <c r="G345" s="1">
        <v>391</v>
      </c>
      <c r="H345" s="1">
        <v>391</v>
      </c>
      <c r="I345" s="1">
        <v>1564</v>
      </c>
      <c r="J345" s="1">
        <v>1564</v>
      </c>
      <c r="K345" s="1"/>
      <c r="L345" s="1"/>
      <c r="M345" s="1"/>
      <c r="N345" s="1"/>
      <c r="O345" s="1"/>
      <c r="P345" s="1"/>
      <c r="R345" s="1">
        <v>471</v>
      </c>
      <c r="S345" s="1">
        <v>1884</v>
      </c>
      <c r="T345" s="15">
        <f t="shared" si="507"/>
        <v>1.2046035805626598</v>
      </c>
      <c r="U345" s="15">
        <f t="shared" si="508"/>
        <v>1.1789515690238266</v>
      </c>
      <c r="V345" s="16">
        <f t="shared" si="509"/>
        <v>460.97006348831621</v>
      </c>
      <c r="W345" s="16">
        <f t="shared" si="510"/>
        <v>69.970063488316214</v>
      </c>
      <c r="X345" s="16">
        <f t="shared" si="511"/>
        <v>279.88025395326486</v>
      </c>
      <c r="Y345" s="15">
        <f t="shared" si="512"/>
        <v>4.5848355451969969E-2</v>
      </c>
      <c r="Z345" s="15">
        <f t="shared" si="513"/>
        <v>1.1992624151289988E-2</v>
      </c>
      <c r="AA345" s="15">
        <f t="shared" si="514"/>
        <v>1.9115055013239957E-2</v>
      </c>
      <c r="AB345" s="15">
        <f t="shared" si="515"/>
        <v>2.5652011538833303E-2</v>
      </c>
    </row>
    <row r="346" spans="1:28" ht="15" thickBot="1" x14ac:dyDescent="0.25">
      <c r="A346" s="63"/>
      <c r="B346" s="64" t="s">
        <v>1477</v>
      </c>
      <c r="C346" s="65" t="s">
        <v>1478</v>
      </c>
      <c r="D346" s="65" t="s">
        <v>98</v>
      </c>
      <c r="E346" s="66">
        <v>9.5700000000000004E-3</v>
      </c>
      <c r="F346" s="66">
        <v>3.8280000000000002E-2</v>
      </c>
      <c r="G346" s="1">
        <v>197</v>
      </c>
      <c r="H346" s="1">
        <v>197</v>
      </c>
      <c r="I346" s="1">
        <v>7.5411599999999996</v>
      </c>
      <c r="J346" s="1">
        <v>7.5411599999999996</v>
      </c>
      <c r="K346" s="1"/>
      <c r="L346" s="1"/>
      <c r="M346" s="1"/>
      <c r="N346" s="1"/>
      <c r="O346" s="1"/>
      <c r="P346" s="1"/>
      <c r="R346" s="1">
        <v>210</v>
      </c>
      <c r="S346" s="1">
        <v>8.0388000000000002</v>
      </c>
      <c r="T346" s="15">
        <f t="shared" si="507"/>
        <v>1.0659898477157361</v>
      </c>
      <c r="U346" s="15">
        <f t="shared" si="508"/>
        <v>1.0403378361769029</v>
      </c>
      <c r="V346" s="16">
        <f t="shared" si="509"/>
        <v>204.94655372684986</v>
      </c>
      <c r="W346" s="16">
        <f t="shared" si="510"/>
        <v>7.9465537268498565</v>
      </c>
      <c r="X346" s="16">
        <f t="shared" si="511"/>
        <v>0.30419407666381254</v>
      </c>
      <c r="Y346" s="15">
        <f t="shared" si="512"/>
        <v>4.5848355451969969E-2</v>
      </c>
      <c r="Z346" s="15">
        <f t="shared" si="513"/>
        <v>1.1992624151289988E-2</v>
      </c>
      <c r="AA346" s="15">
        <f t="shared" si="514"/>
        <v>1.9115055013239957E-2</v>
      </c>
      <c r="AB346" s="15">
        <f t="shared" si="515"/>
        <v>2.5652011538833303E-2</v>
      </c>
    </row>
    <row r="347" spans="1:28" ht="15" thickBot="1" x14ac:dyDescent="0.25">
      <c r="A347" s="8">
        <v>71</v>
      </c>
      <c r="B347" s="9" t="s">
        <v>1699</v>
      </c>
      <c r="C347" s="10" t="s">
        <v>1700</v>
      </c>
      <c r="D347" s="10" t="s">
        <v>41</v>
      </c>
      <c r="E347" s="11">
        <v>0</v>
      </c>
      <c r="F347" s="11">
        <v>2</v>
      </c>
      <c r="G347" s="12">
        <v>241.52</v>
      </c>
      <c r="H347" s="12">
        <v>80.38</v>
      </c>
      <c r="I347" s="12">
        <v>160.76</v>
      </c>
      <c r="J347" s="12">
        <v>6.3905799999999999</v>
      </c>
      <c r="K347" s="12">
        <v>55.604999999999997</v>
      </c>
      <c r="L347" s="12">
        <v>0</v>
      </c>
      <c r="M347" s="12">
        <v>0</v>
      </c>
      <c r="N347" s="12">
        <v>18.79449</v>
      </c>
      <c r="O347" s="12">
        <v>61.007581799999997</v>
      </c>
      <c r="P347" s="13">
        <v>18.956990051999998</v>
      </c>
      <c r="R347" s="12">
        <v>91.96</v>
      </c>
      <c r="S347" s="12">
        <v>7.6394000000000002</v>
      </c>
    </row>
    <row r="348" spans="1:28" x14ac:dyDescent="0.2">
      <c r="A348" s="63"/>
      <c r="B348" s="64" t="s">
        <v>1455</v>
      </c>
      <c r="C348" s="65" t="s">
        <v>1456</v>
      </c>
      <c r="D348" s="65" t="s">
        <v>98</v>
      </c>
      <c r="E348" s="66">
        <v>0.01</v>
      </c>
      <c r="F348" s="66">
        <v>0.02</v>
      </c>
      <c r="G348" s="1">
        <v>131</v>
      </c>
      <c r="H348" s="1">
        <v>131</v>
      </c>
      <c r="I348" s="1">
        <v>2.62</v>
      </c>
      <c r="J348" s="1">
        <v>2.62</v>
      </c>
      <c r="K348" s="1"/>
      <c r="L348" s="1"/>
      <c r="M348" s="1"/>
      <c r="N348" s="1"/>
      <c r="O348" s="1"/>
      <c r="P348" s="1"/>
      <c r="R348" s="1">
        <v>181</v>
      </c>
      <c r="S348" s="1">
        <v>3.62</v>
      </c>
      <c r="T348" s="15">
        <f t="shared" ref="T348:T349" si="516">R348/H348</f>
        <v>1.3816793893129771</v>
      </c>
      <c r="U348" s="15">
        <f t="shared" ref="U348:U349" si="517">T348-AB348</f>
        <v>1.3560273777741438</v>
      </c>
      <c r="V348" s="16">
        <f t="shared" ref="V348:V349" si="518">G348*U348</f>
        <v>177.63958648841285</v>
      </c>
      <c r="W348" s="16">
        <f t="shared" ref="W348:W349" si="519">V348-G348</f>
        <v>46.639586488412846</v>
      </c>
      <c r="X348" s="16">
        <f t="shared" ref="X348:X349" si="520">F348*W348</f>
        <v>0.93279172976825697</v>
      </c>
      <c r="Y348" s="15">
        <f t="shared" ref="Y348:Y349" si="521">104.584835545197%-100%</f>
        <v>4.5848355451969969E-2</v>
      </c>
      <c r="Z348" s="15">
        <f t="shared" ref="Z348:Z349" si="522">101.199262415129%-100%</f>
        <v>1.1992624151289988E-2</v>
      </c>
      <c r="AA348" s="15">
        <f t="shared" ref="AA348:AA349" si="523">101.911505501324%-100%</f>
        <v>1.9115055013239957E-2</v>
      </c>
      <c r="AB348" s="15">
        <f t="shared" ref="AB348:AB349" si="524">AVERAGE(Y348:AA348)</f>
        <v>2.5652011538833303E-2</v>
      </c>
    </row>
    <row r="349" spans="1:28" x14ac:dyDescent="0.2">
      <c r="A349" s="63"/>
      <c r="B349" s="64" t="s">
        <v>1477</v>
      </c>
      <c r="C349" s="65" t="s">
        <v>1478</v>
      </c>
      <c r="D349" s="65" t="s">
        <v>98</v>
      </c>
      <c r="E349" s="66">
        <v>9.5700000000000004E-3</v>
      </c>
      <c r="F349" s="66">
        <v>1.9140000000000001E-2</v>
      </c>
      <c r="G349" s="1">
        <v>197</v>
      </c>
      <c r="H349" s="1">
        <v>197</v>
      </c>
      <c r="I349" s="1">
        <v>3.7705799999999998</v>
      </c>
      <c r="J349" s="1">
        <v>3.7705799999999998</v>
      </c>
      <c r="K349" s="1"/>
      <c r="L349" s="1"/>
      <c r="M349" s="1"/>
      <c r="N349" s="1"/>
      <c r="O349" s="1"/>
      <c r="P349" s="1"/>
      <c r="R349" s="1">
        <v>210</v>
      </c>
      <c r="S349" s="1">
        <v>4.0194000000000001</v>
      </c>
      <c r="T349" s="15">
        <f t="shared" si="516"/>
        <v>1.0659898477157361</v>
      </c>
      <c r="U349" s="15">
        <f t="shared" si="517"/>
        <v>1.0403378361769029</v>
      </c>
      <c r="V349" s="16">
        <f t="shared" si="518"/>
        <v>204.94655372684986</v>
      </c>
      <c r="W349" s="16">
        <f t="shared" si="519"/>
        <v>7.9465537268498565</v>
      </c>
      <c r="X349" s="16">
        <f t="shared" si="520"/>
        <v>0.15209703833190627</v>
      </c>
      <c r="Y349" s="15">
        <f t="shared" si="521"/>
        <v>4.5848355451969969E-2</v>
      </c>
      <c r="Z349" s="15">
        <f t="shared" si="522"/>
        <v>1.1992624151289988E-2</v>
      </c>
      <c r="AA349" s="15">
        <f t="shared" si="523"/>
        <v>1.9115055013239957E-2</v>
      </c>
      <c r="AB349" s="15">
        <f t="shared" si="524"/>
        <v>2.5652011538833303E-2</v>
      </c>
    </row>
    <row r="350" spans="1:28" ht="15" thickBot="1" x14ac:dyDescent="0.25">
      <c r="A350" s="2">
        <v>72</v>
      </c>
      <c r="B350" s="3" t="s">
        <v>1701</v>
      </c>
      <c r="C350" s="4" t="s">
        <v>1702</v>
      </c>
      <c r="D350" s="4" t="s">
        <v>41</v>
      </c>
      <c r="E350" s="5">
        <v>0</v>
      </c>
      <c r="F350" s="5">
        <v>4</v>
      </c>
      <c r="G350" s="6">
        <v>2658.57</v>
      </c>
      <c r="H350" s="6">
        <v>1630</v>
      </c>
      <c r="I350" s="6">
        <v>10634.28</v>
      </c>
      <c r="J350" s="6">
        <v>10634.28</v>
      </c>
      <c r="K350" s="6">
        <v>0</v>
      </c>
      <c r="L350" s="6">
        <v>0</v>
      </c>
      <c r="M350" s="6">
        <v>0</v>
      </c>
      <c r="N350" s="6">
        <v>0</v>
      </c>
      <c r="O350" s="6">
        <v>0</v>
      </c>
      <c r="P350" s="6">
        <v>0</v>
      </c>
      <c r="R350" s="6">
        <v>1720</v>
      </c>
      <c r="S350" s="109">
        <v>10634.28</v>
      </c>
      <c r="T350" s="111"/>
      <c r="U350" s="111"/>
      <c r="V350" s="112"/>
      <c r="W350" s="112"/>
      <c r="X350" s="112"/>
      <c r="Y350" s="111"/>
      <c r="Z350" s="111"/>
      <c r="AA350" s="111"/>
      <c r="AB350" s="111"/>
    </row>
    <row r="351" spans="1:28" ht="15" thickBot="1" x14ac:dyDescent="0.25">
      <c r="A351" s="8">
        <v>73</v>
      </c>
      <c r="B351" s="9" t="s">
        <v>1703</v>
      </c>
      <c r="C351" s="10" t="s">
        <v>1704</v>
      </c>
      <c r="D351" s="10" t="s">
        <v>41</v>
      </c>
      <c r="E351" s="11">
        <v>0</v>
      </c>
      <c r="F351" s="11">
        <v>1</v>
      </c>
      <c r="G351" s="12">
        <v>241.52</v>
      </c>
      <c r="H351" s="12">
        <v>129.03</v>
      </c>
      <c r="I351" s="12">
        <v>129.03</v>
      </c>
      <c r="J351" s="12">
        <v>3.19529</v>
      </c>
      <c r="K351" s="12">
        <v>45.326500000000003</v>
      </c>
      <c r="L351" s="12">
        <v>0</v>
      </c>
      <c r="M351" s="12">
        <v>0</v>
      </c>
      <c r="N351" s="12">
        <v>15.320357</v>
      </c>
      <c r="O351" s="12">
        <v>49.730422740000002</v>
      </c>
      <c r="P351" s="13">
        <v>15.452819163599999</v>
      </c>
      <c r="R351" s="12">
        <v>147.51</v>
      </c>
      <c r="S351" s="12">
        <v>3.8197000000000001</v>
      </c>
    </row>
    <row r="352" spans="1:28" x14ac:dyDescent="0.2">
      <c r="A352" s="63"/>
      <c r="B352" s="64" t="s">
        <v>1455</v>
      </c>
      <c r="C352" s="65" t="s">
        <v>1456</v>
      </c>
      <c r="D352" s="65" t="s">
        <v>98</v>
      </c>
      <c r="E352" s="66">
        <v>0.01</v>
      </c>
      <c r="F352" s="66">
        <v>0.01</v>
      </c>
      <c r="G352" s="1">
        <v>131</v>
      </c>
      <c r="H352" s="1">
        <v>131</v>
      </c>
      <c r="I352" s="1">
        <v>1.31</v>
      </c>
      <c r="J352" s="1">
        <v>1.31</v>
      </c>
      <c r="K352" s="1"/>
      <c r="L352" s="1"/>
      <c r="M352" s="1"/>
      <c r="N352" s="1"/>
      <c r="O352" s="1"/>
      <c r="P352" s="1"/>
      <c r="R352" s="1">
        <v>181</v>
      </c>
      <c r="S352" s="1">
        <v>1.81</v>
      </c>
      <c r="T352" s="15">
        <f t="shared" ref="T352:T353" si="525">R352/H352</f>
        <v>1.3816793893129771</v>
      </c>
      <c r="U352" s="15">
        <f t="shared" ref="U352:U353" si="526">T352-AB352</f>
        <v>1.3560273777741438</v>
      </c>
      <c r="V352" s="16">
        <f t="shared" ref="V352:V353" si="527">G352*U352</f>
        <v>177.63958648841285</v>
      </c>
      <c r="W352" s="16">
        <f t="shared" ref="W352:W353" si="528">V352-G352</f>
        <v>46.639586488412846</v>
      </c>
      <c r="X352" s="16">
        <f t="shared" ref="X352:X353" si="529">F352*W352</f>
        <v>0.46639586488412849</v>
      </c>
      <c r="Y352" s="15">
        <f t="shared" ref="Y352:Y355" si="530">104.584835545197%-100%</f>
        <v>4.5848355451969969E-2</v>
      </c>
      <c r="Z352" s="15">
        <f t="shared" ref="Z352:Z355" si="531">101.199262415129%-100%</f>
        <v>1.1992624151289988E-2</v>
      </c>
      <c r="AA352" s="15">
        <f t="shared" ref="AA352:AA355" si="532">101.911505501324%-100%</f>
        <v>1.9115055013239957E-2</v>
      </c>
      <c r="AB352" s="15">
        <f t="shared" ref="AB352:AB353" si="533">AVERAGE(Y352:AA352)</f>
        <v>2.5652011538833303E-2</v>
      </c>
    </row>
    <row r="353" spans="1:30" x14ac:dyDescent="0.2">
      <c r="A353" s="63"/>
      <c r="B353" s="64" t="s">
        <v>1477</v>
      </c>
      <c r="C353" s="65" t="s">
        <v>1478</v>
      </c>
      <c r="D353" s="65" t="s">
        <v>98</v>
      </c>
      <c r="E353" s="66">
        <v>9.5700000000000004E-3</v>
      </c>
      <c r="F353" s="66">
        <v>9.5700000000000004E-3</v>
      </c>
      <c r="G353" s="1">
        <v>197</v>
      </c>
      <c r="H353" s="1">
        <v>197</v>
      </c>
      <c r="I353" s="1">
        <v>1.8852899999999999</v>
      </c>
      <c r="J353" s="1">
        <v>1.8852899999999999</v>
      </c>
      <c r="K353" s="1"/>
      <c r="L353" s="1"/>
      <c r="M353" s="1"/>
      <c r="N353" s="1"/>
      <c r="O353" s="1"/>
      <c r="P353" s="1"/>
      <c r="R353" s="1">
        <v>210</v>
      </c>
      <c r="S353" s="1">
        <v>2.0097</v>
      </c>
      <c r="T353" s="15">
        <f t="shared" si="525"/>
        <v>1.0659898477157361</v>
      </c>
      <c r="U353" s="15">
        <f t="shared" si="526"/>
        <v>1.0403378361769029</v>
      </c>
      <c r="V353" s="16">
        <f t="shared" si="527"/>
        <v>204.94655372684986</v>
      </c>
      <c r="W353" s="16">
        <f t="shared" si="528"/>
        <v>7.9465537268498565</v>
      </c>
      <c r="X353" s="16">
        <f t="shared" si="529"/>
        <v>7.6048519165953135E-2</v>
      </c>
      <c r="Y353" s="15">
        <f t="shared" si="530"/>
        <v>4.5848355451969969E-2</v>
      </c>
      <c r="Z353" s="15">
        <f t="shared" si="531"/>
        <v>1.1992624151289988E-2</v>
      </c>
      <c r="AA353" s="15">
        <f t="shared" si="532"/>
        <v>1.9115055013239957E-2</v>
      </c>
      <c r="AB353" s="15">
        <f t="shared" si="533"/>
        <v>2.5652011538833303E-2</v>
      </c>
    </row>
    <row r="354" spans="1:30" ht="20" x14ac:dyDescent="0.2">
      <c r="A354" s="2">
        <v>74</v>
      </c>
      <c r="B354" s="3" t="s">
        <v>1705</v>
      </c>
      <c r="C354" s="4" t="s">
        <v>1706</v>
      </c>
      <c r="D354" s="4" t="s">
        <v>41</v>
      </c>
      <c r="E354" s="5">
        <v>0</v>
      </c>
      <c r="F354" s="5">
        <v>1</v>
      </c>
      <c r="G354" s="6">
        <v>3809.14</v>
      </c>
      <c r="H354" s="6">
        <v>2820</v>
      </c>
      <c r="I354" s="6">
        <v>2820</v>
      </c>
      <c r="J354" s="6">
        <v>2820</v>
      </c>
      <c r="K354" s="6">
        <v>0</v>
      </c>
      <c r="L354" s="6">
        <v>0</v>
      </c>
      <c r="M354" s="6">
        <v>0</v>
      </c>
      <c r="N354" s="6">
        <v>0</v>
      </c>
      <c r="O354" s="6">
        <v>0</v>
      </c>
      <c r="P354" s="6">
        <v>0</v>
      </c>
      <c r="R354" s="6">
        <v>2960</v>
      </c>
      <c r="S354" s="6">
        <v>2960</v>
      </c>
      <c r="T354" s="15">
        <f t="shared" ref="T354:T355" si="534">R354/H354</f>
        <v>1.0496453900709219</v>
      </c>
      <c r="U354" s="15">
        <f t="shared" ref="U354:U355" si="535">T354-AB354</f>
        <v>1.0239933785320887</v>
      </c>
      <c r="V354" s="16">
        <f t="shared" ref="V354:V355" si="536">G354*U354</f>
        <v>3900.5341379017204</v>
      </c>
      <c r="W354" s="16">
        <f t="shared" ref="W354:W355" si="537">V354-G354</f>
        <v>91.394137901720569</v>
      </c>
      <c r="X354" s="16">
        <f t="shared" ref="X354:X355" si="538">F354*W354</f>
        <v>91.394137901720569</v>
      </c>
      <c r="Y354" s="15">
        <f t="shared" si="530"/>
        <v>4.5848355451969969E-2</v>
      </c>
      <c r="Z354" s="15">
        <f t="shared" si="531"/>
        <v>1.1992624151289988E-2</v>
      </c>
      <c r="AA354" s="15">
        <f t="shared" si="532"/>
        <v>1.9115055013239957E-2</v>
      </c>
      <c r="AB354" s="15">
        <f t="shared" ref="AB354:AB355" si="539">AVERAGE(Y354:AA354)</f>
        <v>2.5652011538833303E-2</v>
      </c>
    </row>
    <row r="355" spans="1:30" ht="15" thickBot="1" x14ac:dyDescent="0.25">
      <c r="A355" s="2">
        <v>75</v>
      </c>
      <c r="B355" s="3" t="s">
        <v>1707</v>
      </c>
      <c r="C355" s="4" t="s">
        <v>1708</v>
      </c>
      <c r="D355" s="4" t="s">
        <v>41</v>
      </c>
      <c r="E355" s="5">
        <v>0</v>
      </c>
      <c r="F355" s="5">
        <v>1</v>
      </c>
      <c r="G355" s="6">
        <v>1092.58</v>
      </c>
      <c r="H355" s="6">
        <v>3570</v>
      </c>
      <c r="I355" s="6">
        <v>3570</v>
      </c>
      <c r="J355" s="6">
        <v>3570</v>
      </c>
      <c r="K355" s="6">
        <v>0</v>
      </c>
      <c r="L355" s="6">
        <v>0</v>
      </c>
      <c r="M355" s="6">
        <v>0</v>
      </c>
      <c r="N355" s="6">
        <v>0</v>
      </c>
      <c r="O355" s="6">
        <v>0</v>
      </c>
      <c r="P355" s="6">
        <v>0</v>
      </c>
      <c r="R355" s="6">
        <v>3970</v>
      </c>
      <c r="S355" s="6">
        <v>3970</v>
      </c>
      <c r="T355" s="15">
        <f t="shared" si="534"/>
        <v>1.1120448179271709</v>
      </c>
      <c r="U355" s="15">
        <f t="shared" si="535"/>
        <v>1.0863928063883377</v>
      </c>
      <c r="V355" s="16">
        <f t="shared" si="536"/>
        <v>1186.9710524037698</v>
      </c>
      <c r="W355" s="16">
        <f t="shared" si="537"/>
        <v>94.391052403769891</v>
      </c>
      <c r="X355" s="16">
        <f t="shared" si="538"/>
        <v>94.391052403769891</v>
      </c>
      <c r="Y355" s="15">
        <f t="shared" si="530"/>
        <v>4.5848355451969969E-2</v>
      </c>
      <c r="Z355" s="15">
        <f t="shared" si="531"/>
        <v>1.1992624151289988E-2</v>
      </c>
      <c r="AA355" s="15">
        <f t="shared" si="532"/>
        <v>1.9115055013239957E-2</v>
      </c>
      <c r="AB355" s="15">
        <f t="shared" si="539"/>
        <v>2.5652011538833303E-2</v>
      </c>
    </row>
    <row r="356" spans="1:30" ht="15" thickBot="1" x14ac:dyDescent="0.25">
      <c r="A356" s="8">
        <v>76</v>
      </c>
      <c r="B356" s="9" t="s">
        <v>1709</v>
      </c>
      <c r="C356" s="10" t="s">
        <v>1710</v>
      </c>
      <c r="D356" s="10" t="s">
        <v>41</v>
      </c>
      <c r="E356" s="11">
        <v>0</v>
      </c>
      <c r="F356" s="11">
        <v>2</v>
      </c>
      <c r="G356" s="12">
        <v>289.82</v>
      </c>
      <c r="H356" s="12">
        <v>289.82</v>
      </c>
      <c r="I356" s="12">
        <v>579.64</v>
      </c>
      <c r="J356" s="12">
        <v>0</v>
      </c>
      <c r="K356" s="12">
        <v>0</v>
      </c>
      <c r="L356" s="12">
        <v>0</v>
      </c>
      <c r="M356" s="12">
        <v>0</v>
      </c>
      <c r="N356" s="12">
        <v>0</v>
      </c>
      <c r="O356" s="12">
        <v>0</v>
      </c>
      <c r="P356" s="13">
        <v>0</v>
      </c>
      <c r="R356" s="12">
        <v>289.82</v>
      </c>
      <c r="S356" s="12">
        <v>0</v>
      </c>
    </row>
    <row r="357" spans="1:30" ht="20.5" thickBot="1" x14ac:dyDescent="0.25">
      <c r="A357" s="2">
        <v>77</v>
      </c>
      <c r="B357" s="3" t="s">
        <v>1711</v>
      </c>
      <c r="C357" s="4" t="s">
        <v>1712</v>
      </c>
      <c r="D357" s="4" t="s">
        <v>41</v>
      </c>
      <c r="E357" s="5">
        <v>0</v>
      </c>
      <c r="F357" s="5">
        <v>2</v>
      </c>
      <c r="G357" s="6">
        <v>5624.59</v>
      </c>
      <c r="H357" s="6">
        <v>4300</v>
      </c>
      <c r="I357" s="6">
        <v>22498.36</v>
      </c>
      <c r="J357" s="6">
        <v>22498.36</v>
      </c>
      <c r="K357" s="6">
        <v>0</v>
      </c>
      <c r="L357" s="6">
        <v>0</v>
      </c>
      <c r="M357" s="6">
        <v>0</v>
      </c>
      <c r="N357" s="6">
        <v>0</v>
      </c>
      <c r="O357" s="6">
        <v>0</v>
      </c>
      <c r="P357" s="6">
        <v>0</v>
      </c>
      <c r="R357" s="6">
        <v>5770</v>
      </c>
      <c r="S357" s="109">
        <v>22498.36</v>
      </c>
      <c r="T357" s="111"/>
      <c r="U357" s="111"/>
      <c r="V357" s="112"/>
      <c r="W357" s="112"/>
      <c r="X357" s="112"/>
      <c r="Y357" s="111"/>
      <c r="Z357" s="111"/>
      <c r="AA357" s="111"/>
      <c r="AB357" s="111"/>
    </row>
    <row r="358" spans="1:30" ht="20" x14ac:dyDescent="0.2">
      <c r="A358" s="67">
        <v>78</v>
      </c>
      <c r="B358" s="68" t="s">
        <v>1713</v>
      </c>
      <c r="C358" s="69" t="s">
        <v>1714</v>
      </c>
      <c r="D358" s="69" t="s">
        <v>41</v>
      </c>
      <c r="E358" s="70">
        <v>0</v>
      </c>
      <c r="F358" s="70">
        <v>2</v>
      </c>
      <c r="G358" s="71">
        <v>9543.74</v>
      </c>
      <c r="H358" s="71">
        <v>9543.74</v>
      </c>
      <c r="I358" s="71">
        <v>19087.48</v>
      </c>
      <c r="J358" s="71">
        <v>0</v>
      </c>
      <c r="K358" s="71">
        <v>0</v>
      </c>
      <c r="L358" s="71">
        <v>0</v>
      </c>
      <c r="M358" s="71">
        <v>0</v>
      </c>
      <c r="N358" s="71">
        <v>0</v>
      </c>
      <c r="O358" s="71">
        <v>0</v>
      </c>
      <c r="P358" s="72">
        <v>0</v>
      </c>
      <c r="R358" s="71">
        <v>9543.74</v>
      </c>
      <c r="S358" s="71">
        <v>0</v>
      </c>
      <c r="T358" s="15">
        <v>1.1682926829268292</v>
      </c>
      <c r="U358" s="15">
        <v>1.142640671387996</v>
      </c>
      <c r="V358" s="16">
        <f t="shared" ref="V358" si="540">G358*U358</f>
        <v>10905.065481152473</v>
      </c>
      <c r="W358" s="16">
        <f t="shared" ref="W358" si="541">V358-G358</f>
        <v>1361.325481152473</v>
      </c>
      <c r="X358" s="16">
        <f t="shared" ref="X358" si="542">F358*W358</f>
        <v>2722.650962304946</v>
      </c>
      <c r="Y358" s="15">
        <f t="shared" ref="Y358:Y373" si="543">104.584835545197%-100%</f>
        <v>4.5848355451969969E-2</v>
      </c>
      <c r="Z358" s="15">
        <f t="shared" ref="Z358:Z373" si="544">101.199262415129%-100%</f>
        <v>1.1992624151289988E-2</v>
      </c>
      <c r="AA358" s="15">
        <f t="shared" ref="AA358:AA373" si="545">101.911505501324%-100%</f>
        <v>1.9115055013239957E-2</v>
      </c>
      <c r="AB358" s="15">
        <f t="shared" ref="AB358" si="546">AVERAGE(Y358:AA358)</f>
        <v>2.5652011538833303E-2</v>
      </c>
      <c r="AC358" s="17" t="s">
        <v>4644</v>
      </c>
    </row>
    <row r="359" spans="1:30" x14ac:dyDescent="0.2">
      <c r="A359" s="63"/>
      <c r="B359" s="64">
        <v>44981684</v>
      </c>
      <c r="C359" s="65" t="s">
        <v>4643</v>
      </c>
      <c r="D359" s="65" t="s">
        <v>41</v>
      </c>
      <c r="E359" s="66">
        <v>0.21479000000000001</v>
      </c>
      <c r="F359" s="66">
        <f>F358</f>
        <v>2</v>
      </c>
      <c r="G359" s="1"/>
      <c r="H359" s="1">
        <v>8200</v>
      </c>
      <c r="I359" s="1">
        <v>1044.845955</v>
      </c>
      <c r="J359" s="1">
        <v>1044.845955</v>
      </c>
      <c r="K359" s="1"/>
      <c r="L359" s="1"/>
      <c r="M359" s="1"/>
      <c r="N359" s="1"/>
      <c r="O359" s="1"/>
      <c r="P359" s="1"/>
      <c r="R359" s="1">
        <v>9580</v>
      </c>
      <c r="S359" s="1">
        <v>1378.3074300000001</v>
      </c>
      <c r="T359" s="15">
        <f t="shared" ref="T359" si="547">R359/H359</f>
        <v>1.1682926829268292</v>
      </c>
      <c r="U359" s="15">
        <f t="shared" ref="U359" si="548">T359-AB359</f>
        <v>1.142640671387996</v>
      </c>
      <c r="V359" s="16"/>
      <c r="W359" s="16"/>
      <c r="X359" s="16"/>
      <c r="Y359" s="15">
        <f t="shared" si="543"/>
        <v>4.5848355451969969E-2</v>
      </c>
      <c r="Z359" s="15">
        <f t="shared" si="544"/>
        <v>1.1992624151289988E-2</v>
      </c>
      <c r="AA359" s="15">
        <f t="shared" si="545"/>
        <v>1.9115055013239957E-2</v>
      </c>
      <c r="AB359" s="15">
        <f t="shared" ref="AB359" si="549">AVERAGE(Y359:AA359)</f>
        <v>2.5652011538833303E-2</v>
      </c>
      <c r="AC359" s="17" t="s">
        <v>5053</v>
      </c>
      <c r="AD359" s="21"/>
    </row>
    <row r="360" spans="1:30" ht="15" thickBot="1" x14ac:dyDescent="0.25">
      <c r="A360" s="73">
        <v>79</v>
      </c>
      <c r="B360" s="74" t="s">
        <v>1715</v>
      </c>
      <c r="C360" s="75" t="s">
        <v>1716</v>
      </c>
      <c r="D360" s="75" t="s">
        <v>95</v>
      </c>
      <c r="E360" s="76">
        <v>0</v>
      </c>
      <c r="F360" s="76">
        <v>422</v>
      </c>
      <c r="G360" s="77">
        <v>16.100000000000001</v>
      </c>
      <c r="H360" s="77">
        <v>47.06</v>
      </c>
      <c r="I360" s="77">
        <v>19859.32</v>
      </c>
      <c r="J360" s="77">
        <v>5488.0551400000004</v>
      </c>
      <c r="K360" s="77">
        <v>5176.6318000000001</v>
      </c>
      <c r="L360" s="77">
        <v>0</v>
      </c>
      <c r="M360" s="77">
        <v>0</v>
      </c>
      <c r="N360" s="77">
        <v>1749.7015484000001</v>
      </c>
      <c r="O360" s="77">
        <v>5679.5933456880002</v>
      </c>
      <c r="P360" s="78">
        <v>1764.8297371723199</v>
      </c>
      <c r="R360" s="77">
        <v>60.26</v>
      </c>
      <c r="S360" s="77">
        <v>9105.5699600000007</v>
      </c>
    </row>
    <row r="361" spans="1:30" x14ac:dyDescent="0.2">
      <c r="A361" s="63"/>
      <c r="B361" s="64" t="s">
        <v>187</v>
      </c>
      <c r="C361" s="65" t="s">
        <v>188</v>
      </c>
      <c r="D361" s="65" t="s">
        <v>92</v>
      </c>
      <c r="E361" s="66">
        <v>0.01</v>
      </c>
      <c r="F361" s="66">
        <v>4.22</v>
      </c>
      <c r="G361" s="1">
        <v>45.7</v>
      </c>
      <c r="H361" s="1">
        <v>45.7</v>
      </c>
      <c r="I361" s="1">
        <v>192.85400000000001</v>
      </c>
      <c r="J361" s="1">
        <v>192.85400000000001</v>
      </c>
      <c r="K361" s="1"/>
      <c r="L361" s="1"/>
      <c r="M361" s="1"/>
      <c r="N361" s="1"/>
      <c r="O361" s="1"/>
      <c r="P361" s="1"/>
      <c r="R361" s="1">
        <v>52.8</v>
      </c>
      <c r="S361" s="1">
        <v>222.816</v>
      </c>
      <c r="T361" s="15">
        <f t="shared" ref="T361:T373" si="550">R361/H361</f>
        <v>1.1553610503282274</v>
      </c>
      <c r="U361" s="15">
        <f t="shared" ref="U361:U373" si="551">T361-AB361</f>
        <v>1.1297090387893942</v>
      </c>
      <c r="V361" s="16">
        <f t="shared" ref="V361:V373" si="552">G361*U361</f>
        <v>51.627703072675317</v>
      </c>
      <c r="W361" s="16">
        <f t="shared" ref="W361:W373" si="553">V361-G361</f>
        <v>5.9277030726753139</v>
      </c>
      <c r="X361" s="16">
        <f t="shared" ref="X361:X373" si="554">F361*W361</f>
        <v>25.014906966689825</v>
      </c>
      <c r="Y361" s="15">
        <f t="shared" si="543"/>
        <v>4.5848355451969969E-2</v>
      </c>
      <c r="Z361" s="15">
        <f t="shared" si="544"/>
        <v>1.1992624151289988E-2</v>
      </c>
      <c r="AA361" s="15">
        <f t="shared" si="545"/>
        <v>1.9115055013239957E-2</v>
      </c>
      <c r="AB361" s="15">
        <f t="shared" ref="AB361:AB373" si="555">AVERAGE(Y361:AA361)</f>
        <v>2.5652011538833303E-2</v>
      </c>
    </row>
    <row r="362" spans="1:30" x14ac:dyDescent="0.2">
      <c r="A362" s="63"/>
      <c r="B362" s="64" t="s">
        <v>1717</v>
      </c>
      <c r="C362" s="65" t="s">
        <v>1718</v>
      </c>
      <c r="D362" s="65" t="s">
        <v>139</v>
      </c>
      <c r="E362" s="66">
        <v>1.4999999999999999E-4</v>
      </c>
      <c r="F362" s="66">
        <v>6.3299999999999995E-2</v>
      </c>
      <c r="G362" s="1">
        <v>35300</v>
      </c>
      <c r="H362" s="1">
        <v>35300</v>
      </c>
      <c r="I362" s="1">
        <v>2234.4899999999998</v>
      </c>
      <c r="J362" s="1">
        <v>2234.4899999999998</v>
      </c>
      <c r="K362" s="1"/>
      <c r="L362" s="1"/>
      <c r="M362" s="1"/>
      <c r="N362" s="1"/>
      <c r="O362" s="1"/>
      <c r="P362" s="1"/>
      <c r="R362" s="1">
        <v>75300</v>
      </c>
      <c r="S362" s="1">
        <v>4766.49</v>
      </c>
      <c r="T362" s="15">
        <f t="shared" si="550"/>
        <v>2.1331444759206799</v>
      </c>
      <c r="U362" s="15">
        <f t="shared" si="551"/>
        <v>2.1074924643818465</v>
      </c>
      <c r="V362" s="16">
        <f t="shared" si="552"/>
        <v>74394.483992679176</v>
      </c>
      <c r="W362" s="16">
        <f t="shared" si="553"/>
        <v>39094.483992679176</v>
      </c>
      <c r="X362" s="16">
        <f t="shared" si="554"/>
        <v>2474.6808367365916</v>
      </c>
      <c r="Y362" s="15">
        <f t="shared" si="543"/>
        <v>4.5848355451969969E-2</v>
      </c>
      <c r="Z362" s="15">
        <f t="shared" si="544"/>
        <v>1.1992624151289988E-2</v>
      </c>
      <c r="AA362" s="15">
        <f t="shared" si="545"/>
        <v>1.9115055013239957E-2</v>
      </c>
      <c r="AB362" s="15">
        <f t="shared" si="555"/>
        <v>2.5652011538833303E-2</v>
      </c>
    </row>
    <row r="363" spans="1:30" x14ac:dyDescent="0.2">
      <c r="A363" s="63"/>
      <c r="B363" s="64" t="s">
        <v>1719</v>
      </c>
      <c r="C363" s="65" t="s">
        <v>1720</v>
      </c>
      <c r="D363" s="65" t="s">
        <v>92</v>
      </c>
      <c r="E363" s="66">
        <v>8.0000000000000004E-4</v>
      </c>
      <c r="F363" s="66">
        <v>0.33760000000000001</v>
      </c>
      <c r="G363" s="1">
        <v>119</v>
      </c>
      <c r="H363" s="1">
        <v>119</v>
      </c>
      <c r="I363" s="1">
        <v>40.174399999999999</v>
      </c>
      <c r="J363" s="1">
        <v>40.174399999999999</v>
      </c>
      <c r="K363" s="1"/>
      <c r="L363" s="1"/>
      <c r="M363" s="1"/>
      <c r="N363" s="1"/>
      <c r="O363" s="1"/>
      <c r="P363" s="1"/>
      <c r="R363" s="1">
        <v>141</v>
      </c>
      <c r="S363" s="1">
        <v>47.601599999999998</v>
      </c>
      <c r="T363" s="15">
        <f t="shared" si="550"/>
        <v>1.1848739495798319</v>
      </c>
      <c r="U363" s="15">
        <f t="shared" si="551"/>
        <v>1.1592219380409987</v>
      </c>
      <c r="V363" s="16">
        <f t="shared" si="552"/>
        <v>137.94741062687885</v>
      </c>
      <c r="W363" s="16">
        <f t="shared" si="553"/>
        <v>18.947410626878849</v>
      </c>
      <c r="X363" s="16">
        <f t="shared" si="554"/>
        <v>6.3966458276342992</v>
      </c>
      <c r="Y363" s="15">
        <f t="shared" si="543"/>
        <v>4.5848355451969969E-2</v>
      </c>
      <c r="Z363" s="15">
        <f t="shared" si="544"/>
        <v>1.1992624151289988E-2</v>
      </c>
      <c r="AA363" s="15">
        <f t="shared" si="545"/>
        <v>1.9115055013239957E-2</v>
      </c>
      <c r="AB363" s="15">
        <f t="shared" si="555"/>
        <v>2.5652011538833303E-2</v>
      </c>
    </row>
    <row r="364" spans="1:30" x14ac:dyDescent="0.2">
      <c r="A364" s="63"/>
      <c r="B364" s="64" t="s">
        <v>1721</v>
      </c>
      <c r="C364" s="65" t="s">
        <v>1722</v>
      </c>
      <c r="D364" s="65" t="s">
        <v>98</v>
      </c>
      <c r="E364" s="66">
        <v>1.2999999999999999E-4</v>
      </c>
      <c r="F364" s="66">
        <v>5.4859999999999999E-2</v>
      </c>
      <c r="G364" s="1">
        <v>550</v>
      </c>
      <c r="H364" s="1">
        <v>550</v>
      </c>
      <c r="I364" s="1">
        <v>30.172999999999998</v>
      </c>
      <c r="J364" s="1">
        <v>30.172999999999998</v>
      </c>
      <c r="K364" s="1"/>
      <c r="L364" s="1"/>
      <c r="M364" s="1"/>
      <c r="N364" s="1"/>
      <c r="O364" s="1"/>
      <c r="P364" s="1"/>
      <c r="R364" s="1">
        <v>650</v>
      </c>
      <c r="S364" s="1">
        <v>35.658999999999999</v>
      </c>
      <c r="T364" s="15">
        <f t="shared" si="550"/>
        <v>1.1818181818181819</v>
      </c>
      <c r="U364" s="15">
        <f t="shared" si="551"/>
        <v>1.1561661702793486</v>
      </c>
      <c r="V364" s="16">
        <f t="shared" si="552"/>
        <v>635.89139365364179</v>
      </c>
      <c r="W364" s="16">
        <f t="shared" si="553"/>
        <v>85.891393653641785</v>
      </c>
      <c r="X364" s="16">
        <f t="shared" si="554"/>
        <v>4.7120018558387882</v>
      </c>
      <c r="Y364" s="15">
        <f t="shared" si="543"/>
        <v>4.5848355451969969E-2</v>
      </c>
      <c r="Z364" s="15">
        <f t="shared" si="544"/>
        <v>1.1992624151289988E-2</v>
      </c>
      <c r="AA364" s="15">
        <f t="shared" si="545"/>
        <v>1.9115055013239957E-2</v>
      </c>
      <c r="AB364" s="15">
        <f t="shared" si="555"/>
        <v>2.5652011538833303E-2</v>
      </c>
    </row>
    <row r="365" spans="1:30" x14ac:dyDescent="0.2">
      <c r="A365" s="63"/>
      <c r="B365" s="64" t="s">
        <v>1455</v>
      </c>
      <c r="C365" s="65" t="s">
        <v>1456</v>
      </c>
      <c r="D365" s="65" t="s">
        <v>98</v>
      </c>
      <c r="E365" s="66">
        <v>1.5E-3</v>
      </c>
      <c r="F365" s="66">
        <v>0.63300000000000001</v>
      </c>
      <c r="G365" s="1">
        <v>131</v>
      </c>
      <c r="H365" s="1">
        <v>131</v>
      </c>
      <c r="I365" s="1">
        <v>82.923000000000002</v>
      </c>
      <c r="J365" s="1">
        <v>82.923000000000002</v>
      </c>
      <c r="K365" s="1"/>
      <c r="L365" s="1"/>
      <c r="M365" s="1"/>
      <c r="N365" s="1"/>
      <c r="O365" s="1"/>
      <c r="P365" s="1"/>
      <c r="R365" s="1">
        <v>181</v>
      </c>
      <c r="S365" s="1">
        <v>114.57299999999999</v>
      </c>
      <c r="T365" s="15">
        <f t="shared" si="550"/>
        <v>1.3816793893129771</v>
      </c>
      <c r="U365" s="15">
        <f t="shared" si="551"/>
        <v>1.3560273777741438</v>
      </c>
      <c r="V365" s="16">
        <f t="shared" si="552"/>
        <v>177.63958648841285</v>
      </c>
      <c r="W365" s="16">
        <f t="shared" si="553"/>
        <v>46.639586488412846</v>
      </c>
      <c r="X365" s="16">
        <f t="shared" si="554"/>
        <v>29.522858247165331</v>
      </c>
      <c r="Y365" s="15">
        <f t="shared" si="543"/>
        <v>4.5848355451969969E-2</v>
      </c>
      <c r="Z365" s="15">
        <f t="shared" si="544"/>
        <v>1.1992624151289988E-2</v>
      </c>
      <c r="AA365" s="15">
        <f t="shared" si="545"/>
        <v>1.9115055013239957E-2</v>
      </c>
      <c r="AB365" s="15">
        <f t="shared" si="555"/>
        <v>2.5652011538833303E-2</v>
      </c>
    </row>
    <row r="366" spans="1:30" x14ac:dyDescent="0.2">
      <c r="A366" s="63"/>
      <c r="B366" s="64" t="s">
        <v>1723</v>
      </c>
      <c r="C366" s="65" t="s">
        <v>1724</v>
      </c>
      <c r="D366" s="65" t="s">
        <v>38</v>
      </c>
      <c r="E366" s="66">
        <v>4.4999999999999999E-4</v>
      </c>
      <c r="F366" s="66">
        <v>0.18990000000000001</v>
      </c>
      <c r="G366" s="1">
        <v>2440</v>
      </c>
      <c r="H366" s="1">
        <v>2440</v>
      </c>
      <c r="I366" s="1">
        <v>463.35599999999999</v>
      </c>
      <c r="J366" s="1">
        <v>463.35599999999999</v>
      </c>
      <c r="K366" s="1"/>
      <c r="L366" s="1"/>
      <c r="M366" s="1"/>
      <c r="N366" s="1"/>
      <c r="O366" s="1"/>
      <c r="P366" s="1"/>
      <c r="R366" s="1">
        <v>2560</v>
      </c>
      <c r="S366" s="1">
        <v>486.14400000000001</v>
      </c>
      <c r="T366" s="15">
        <f t="shared" si="550"/>
        <v>1.0491803278688525</v>
      </c>
      <c r="U366" s="15">
        <f t="shared" si="551"/>
        <v>1.0235283163300193</v>
      </c>
      <c r="V366" s="16">
        <f t="shared" si="552"/>
        <v>2497.4090918452471</v>
      </c>
      <c r="W366" s="16">
        <f t="shared" si="553"/>
        <v>57.409091845247076</v>
      </c>
      <c r="X366" s="16">
        <f t="shared" si="554"/>
        <v>10.90198654141242</v>
      </c>
      <c r="Y366" s="15">
        <f t="shared" si="543"/>
        <v>4.5848355451969969E-2</v>
      </c>
      <c r="Z366" s="15">
        <f t="shared" si="544"/>
        <v>1.1992624151289988E-2</v>
      </c>
      <c r="AA366" s="15">
        <f t="shared" si="545"/>
        <v>1.9115055013239957E-2</v>
      </c>
      <c r="AB366" s="15">
        <f t="shared" si="555"/>
        <v>2.5652011538833303E-2</v>
      </c>
    </row>
    <row r="367" spans="1:30" ht="18" x14ac:dyDescent="0.2">
      <c r="A367" s="63"/>
      <c r="B367" s="64" t="s">
        <v>1725</v>
      </c>
      <c r="C367" s="65" t="s">
        <v>1726</v>
      </c>
      <c r="D367" s="65" t="s">
        <v>184</v>
      </c>
      <c r="E367" s="66">
        <v>2.0000000000000001E-4</v>
      </c>
      <c r="F367" s="66">
        <v>8.4400000000000003E-2</v>
      </c>
      <c r="G367" s="1">
        <v>2240</v>
      </c>
      <c r="H367" s="1">
        <v>2240</v>
      </c>
      <c r="I367" s="1">
        <v>189.05600000000001</v>
      </c>
      <c r="J367" s="1">
        <v>189.05600000000001</v>
      </c>
      <c r="K367" s="1"/>
      <c r="L367" s="1"/>
      <c r="M367" s="1"/>
      <c r="N367" s="1"/>
      <c r="O367" s="1"/>
      <c r="P367" s="1"/>
      <c r="R367" s="1">
        <v>8460</v>
      </c>
      <c r="S367" s="1">
        <v>714.024</v>
      </c>
      <c r="T367" s="15">
        <f t="shared" si="550"/>
        <v>3.7767857142857144</v>
      </c>
      <c r="U367" s="15">
        <f t="shared" si="551"/>
        <v>3.751133702746881</v>
      </c>
      <c r="V367" s="16">
        <f t="shared" si="552"/>
        <v>8402.5394941530139</v>
      </c>
      <c r="W367" s="16">
        <f t="shared" si="553"/>
        <v>6162.5394941530139</v>
      </c>
      <c r="X367" s="16">
        <f t="shared" si="554"/>
        <v>520.11833330651439</v>
      </c>
      <c r="Y367" s="15">
        <f t="shared" si="543"/>
        <v>4.5848355451969969E-2</v>
      </c>
      <c r="Z367" s="15">
        <f t="shared" si="544"/>
        <v>1.1992624151289988E-2</v>
      </c>
      <c r="AA367" s="15">
        <f t="shared" si="545"/>
        <v>1.9115055013239957E-2</v>
      </c>
      <c r="AB367" s="15">
        <f t="shared" si="555"/>
        <v>2.5652011538833303E-2</v>
      </c>
    </row>
    <row r="368" spans="1:30" ht="18" x14ac:dyDescent="0.2">
      <c r="A368" s="63"/>
      <c r="B368" s="64" t="s">
        <v>1727</v>
      </c>
      <c r="C368" s="65" t="s">
        <v>1728</v>
      </c>
      <c r="D368" s="65" t="s">
        <v>184</v>
      </c>
      <c r="E368" s="66">
        <v>2E-3</v>
      </c>
      <c r="F368" s="66">
        <v>0.84399999999999997</v>
      </c>
      <c r="G368" s="1">
        <v>345</v>
      </c>
      <c r="H368" s="1">
        <v>345</v>
      </c>
      <c r="I368" s="1">
        <v>291.18</v>
      </c>
      <c r="J368" s="1">
        <v>291.18</v>
      </c>
      <c r="K368" s="1"/>
      <c r="L368" s="1"/>
      <c r="M368" s="1"/>
      <c r="N368" s="1"/>
      <c r="O368" s="1"/>
      <c r="P368" s="1"/>
      <c r="R368" s="1">
        <v>547</v>
      </c>
      <c r="S368" s="1">
        <v>461.66800000000001</v>
      </c>
      <c r="T368" s="15">
        <f t="shared" si="550"/>
        <v>1.5855072463768116</v>
      </c>
      <c r="U368" s="15">
        <f t="shared" si="551"/>
        <v>1.5598552348379784</v>
      </c>
      <c r="V368" s="16">
        <f t="shared" si="552"/>
        <v>538.15005601910252</v>
      </c>
      <c r="W368" s="16">
        <f t="shared" si="553"/>
        <v>193.15005601910252</v>
      </c>
      <c r="X368" s="16">
        <f t="shared" si="554"/>
        <v>163.01864728012254</v>
      </c>
      <c r="Y368" s="15">
        <f t="shared" si="543"/>
        <v>4.5848355451969969E-2</v>
      </c>
      <c r="Z368" s="15">
        <f t="shared" si="544"/>
        <v>1.1992624151289988E-2</v>
      </c>
      <c r="AA368" s="15">
        <f t="shared" si="545"/>
        <v>1.9115055013239957E-2</v>
      </c>
      <c r="AB368" s="15">
        <f t="shared" si="555"/>
        <v>2.5652011538833303E-2</v>
      </c>
    </row>
    <row r="369" spans="1:29" ht="18" x14ac:dyDescent="0.2">
      <c r="A369" s="63"/>
      <c r="B369" s="64" t="s">
        <v>1729</v>
      </c>
      <c r="C369" s="65" t="s">
        <v>1730</v>
      </c>
      <c r="D369" s="65" t="s">
        <v>184</v>
      </c>
      <c r="E369" s="66">
        <v>2.0000000000000001E-4</v>
      </c>
      <c r="F369" s="66">
        <v>8.4400000000000003E-2</v>
      </c>
      <c r="G369" s="1">
        <v>162</v>
      </c>
      <c r="H369" s="1">
        <v>162</v>
      </c>
      <c r="I369" s="1">
        <v>13.672800000000001</v>
      </c>
      <c r="J369" s="1">
        <v>13.672800000000001</v>
      </c>
      <c r="K369" s="1"/>
      <c r="L369" s="1"/>
      <c r="M369" s="1"/>
      <c r="N369" s="1"/>
      <c r="O369" s="1"/>
      <c r="P369" s="1"/>
      <c r="R369" s="1">
        <v>579</v>
      </c>
      <c r="S369" s="1">
        <v>48.867600000000003</v>
      </c>
      <c r="T369" s="15">
        <f t="shared" si="550"/>
        <v>3.574074074074074</v>
      </c>
      <c r="U369" s="15">
        <f t="shared" si="551"/>
        <v>3.5484220625352405</v>
      </c>
      <c r="V369" s="16">
        <f t="shared" si="552"/>
        <v>574.84437413070896</v>
      </c>
      <c r="W369" s="16">
        <f t="shared" si="553"/>
        <v>412.84437413070896</v>
      </c>
      <c r="X369" s="16">
        <f t="shared" si="554"/>
        <v>34.844065176631837</v>
      </c>
      <c r="Y369" s="15">
        <f t="shared" si="543"/>
        <v>4.5848355451969969E-2</v>
      </c>
      <c r="Z369" s="15">
        <f t="shared" si="544"/>
        <v>1.1992624151289988E-2</v>
      </c>
      <c r="AA369" s="15">
        <f t="shared" si="545"/>
        <v>1.9115055013239957E-2</v>
      </c>
      <c r="AB369" s="15">
        <f t="shared" si="555"/>
        <v>2.5652011538833303E-2</v>
      </c>
    </row>
    <row r="370" spans="1:29" x14ac:dyDescent="0.2">
      <c r="A370" s="63"/>
      <c r="B370" s="64" t="s">
        <v>1731</v>
      </c>
      <c r="C370" s="65" t="s">
        <v>1732</v>
      </c>
      <c r="D370" s="65" t="s">
        <v>98</v>
      </c>
      <c r="E370" s="66">
        <v>1.2E-4</v>
      </c>
      <c r="F370" s="66">
        <v>5.0639999999999998E-2</v>
      </c>
      <c r="G370" s="1">
        <v>163</v>
      </c>
      <c r="H370" s="1">
        <v>163</v>
      </c>
      <c r="I370" s="1">
        <v>8.2543199999999999</v>
      </c>
      <c r="J370" s="1">
        <v>8.2543199999999999</v>
      </c>
      <c r="K370" s="1"/>
      <c r="L370" s="1"/>
      <c r="M370" s="1"/>
      <c r="N370" s="1"/>
      <c r="O370" s="1"/>
      <c r="P370" s="1"/>
      <c r="R370" s="1">
        <v>194</v>
      </c>
      <c r="S370" s="1">
        <v>9.8241599999999991</v>
      </c>
      <c r="T370" s="15">
        <f t="shared" si="550"/>
        <v>1.1901840490797546</v>
      </c>
      <c r="U370" s="15">
        <f t="shared" si="551"/>
        <v>1.1645320375409214</v>
      </c>
      <c r="V370" s="16">
        <f t="shared" si="552"/>
        <v>189.81872211917019</v>
      </c>
      <c r="W370" s="16">
        <f t="shared" si="553"/>
        <v>26.818722119170189</v>
      </c>
      <c r="X370" s="16">
        <f t="shared" si="554"/>
        <v>1.3581000881147782</v>
      </c>
      <c r="Y370" s="15">
        <f t="shared" si="543"/>
        <v>4.5848355451969969E-2</v>
      </c>
      <c r="Z370" s="15">
        <f t="shared" si="544"/>
        <v>1.1992624151289988E-2</v>
      </c>
      <c r="AA370" s="15">
        <f t="shared" si="545"/>
        <v>1.9115055013239957E-2</v>
      </c>
      <c r="AB370" s="15">
        <f t="shared" si="555"/>
        <v>2.5652011538833303E-2</v>
      </c>
    </row>
    <row r="371" spans="1:29" x14ac:dyDescent="0.2">
      <c r="A371" s="63"/>
      <c r="B371" s="64" t="s">
        <v>1733</v>
      </c>
      <c r="C371" s="65" t="s">
        <v>1734</v>
      </c>
      <c r="D371" s="65" t="s">
        <v>41</v>
      </c>
      <c r="E371" s="66">
        <v>6.0000000000000001E-3</v>
      </c>
      <c r="F371" s="66">
        <v>2.532</v>
      </c>
      <c r="G371" s="1">
        <v>162</v>
      </c>
      <c r="H371" s="1">
        <v>162</v>
      </c>
      <c r="I371" s="1">
        <v>410.18400000000003</v>
      </c>
      <c r="J371" s="1">
        <v>410.18400000000003</v>
      </c>
      <c r="K371" s="1"/>
      <c r="L371" s="1"/>
      <c r="M371" s="1"/>
      <c r="N371" s="1"/>
      <c r="O371" s="1"/>
      <c r="P371" s="1"/>
      <c r="R371" s="1">
        <v>173</v>
      </c>
      <c r="S371" s="1">
        <v>438.036</v>
      </c>
      <c r="T371" s="15">
        <f t="shared" si="550"/>
        <v>1.0679012345679013</v>
      </c>
      <c r="U371" s="15">
        <f t="shared" si="551"/>
        <v>1.0422492230290681</v>
      </c>
      <c r="V371" s="16">
        <f t="shared" si="552"/>
        <v>168.84437413070904</v>
      </c>
      <c r="W371" s="16">
        <f t="shared" si="553"/>
        <v>6.844374130709042</v>
      </c>
      <c r="X371" s="16">
        <f t="shared" si="554"/>
        <v>17.329955298955294</v>
      </c>
      <c r="Y371" s="15">
        <f t="shared" si="543"/>
        <v>4.5848355451969969E-2</v>
      </c>
      <c r="Z371" s="15">
        <f t="shared" si="544"/>
        <v>1.1992624151289988E-2</v>
      </c>
      <c r="AA371" s="15">
        <f t="shared" si="545"/>
        <v>1.9115055013239957E-2</v>
      </c>
      <c r="AB371" s="15">
        <f t="shared" si="555"/>
        <v>2.5652011538833303E-2</v>
      </c>
    </row>
    <row r="372" spans="1:29" x14ac:dyDescent="0.2">
      <c r="A372" s="63"/>
      <c r="B372" s="64" t="s">
        <v>1735</v>
      </c>
      <c r="C372" s="65" t="s">
        <v>1736</v>
      </c>
      <c r="D372" s="65" t="s">
        <v>41</v>
      </c>
      <c r="E372" s="66">
        <v>6.0000000000000001E-3</v>
      </c>
      <c r="F372" s="66">
        <v>2.532</v>
      </c>
      <c r="G372" s="1">
        <v>558</v>
      </c>
      <c r="H372" s="1">
        <v>558</v>
      </c>
      <c r="I372" s="1">
        <v>1412.856</v>
      </c>
      <c r="J372" s="1">
        <v>1412.856</v>
      </c>
      <c r="K372" s="1"/>
      <c r="L372" s="1"/>
      <c r="M372" s="1"/>
      <c r="N372" s="1"/>
      <c r="O372" s="1"/>
      <c r="P372" s="1"/>
      <c r="R372" s="1">
        <v>645</v>
      </c>
      <c r="S372" s="1">
        <v>1633.14</v>
      </c>
      <c r="T372" s="15">
        <f t="shared" si="550"/>
        <v>1.1559139784946237</v>
      </c>
      <c r="U372" s="15">
        <f t="shared" si="551"/>
        <v>1.1302619669557905</v>
      </c>
      <c r="V372" s="16">
        <f t="shared" si="552"/>
        <v>630.68617756133108</v>
      </c>
      <c r="W372" s="16">
        <f t="shared" si="553"/>
        <v>72.686177561331078</v>
      </c>
      <c r="X372" s="16">
        <f t="shared" si="554"/>
        <v>184.04140158529029</v>
      </c>
      <c r="Y372" s="15">
        <f t="shared" si="543"/>
        <v>4.5848355451969969E-2</v>
      </c>
      <c r="Z372" s="15">
        <f t="shared" si="544"/>
        <v>1.1992624151289988E-2</v>
      </c>
      <c r="AA372" s="15">
        <f t="shared" si="545"/>
        <v>1.9115055013239957E-2</v>
      </c>
      <c r="AB372" s="15">
        <f t="shared" si="555"/>
        <v>2.5652011538833303E-2</v>
      </c>
    </row>
    <row r="373" spans="1:29" ht="15" thickBot="1" x14ac:dyDescent="0.25">
      <c r="A373" s="63"/>
      <c r="B373" s="64" t="s">
        <v>1477</v>
      </c>
      <c r="C373" s="65" t="s">
        <v>1478</v>
      </c>
      <c r="D373" s="65" t="s">
        <v>98</v>
      </c>
      <c r="E373" s="66">
        <v>1.4300000000000001E-3</v>
      </c>
      <c r="F373" s="66">
        <v>0.60346</v>
      </c>
      <c r="G373" s="1">
        <v>197</v>
      </c>
      <c r="H373" s="1">
        <v>197</v>
      </c>
      <c r="I373" s="1">
        <v>118.88162</v>
      </c>
      <c r="J373" s="1">
        <v>118.88162</v>
      </c>
      <c r="K373" s="1"/>
      <c r="L373" s="1"/>
      <c r="M373" s="1"/>
      <c r="N373" s="1"/>
      <c r="O373" s="1"/>
      <c r="P373" s="1"/>
      <c r="R373" s="1">
        <v>210</v>
      </c>
      <c r="S373" s="1">
        <v>126.7266</v>
      </c>
      <c r="T373" s="15">
        <f t="shared" si="550"/>
        <v>1.0659898477157361</v>
      </c>
      <c r="U373" s="15">
        <f t="shared" si="551"/>
        <v>1.0403378361769029</v>
      </c>
      <c r="V373" s="16">
        <f t="shared" si="552"/>
        <v>204.94655372684986</v>
      </c>
      <c r="W373" s="16">
        <f t="shared" si="553"/>
        <v>7.9465537268498565</v>
      </c>
      <c r="X373" s="16">
        <f t="shared" si="554"/>
        <v>4.7954273120048141</v>
      </c>
      <c r="Y373" s="15">
        <f t="shared" si="543"/>
        <v>4.5848355451969969E-2</v>
      </c>
      <c r="Z373" s="15">
        <f t="shared" si="544"/>
        <v>1.1992624151289988E-2</v>
      </c>
      <c r="AA373" s="15">
        <f t="shared" si="545"/>
        <v>1.9115055013239957E-2</v>
      </c>
      <c r="AB373" s="15">
        <f t="shared" si="555"/>
        <v>2.5652011538833303E-2</v>
      </c>
    </row>
    <row r="374" spans="1:29" ht="15" thickBot="1" x14ac:dyDescent="0.25">
      <c r="A374" s="8">
        <v>80</v>
      </c>
      <c r="B374" s="9" t="s">
        <v>1737</v>
      </c>
      <c r="C374" s="10" t="s">
        <v>1738</v>
      </c>
      <c r="D374" s="10" t="s">
        <v>95</v>
      </c>
      <c r="E374" s="11">
        <v>0</v>
      </c>
      <c r="F374" s="11">
        <v>416</v>
      </c>
      <c r="G374" s="12">
        <v>19.32</v>
      </c>
      <c r="H374" s="12">
        <v>41.89</v>
      </c>
      <c r="I374" s="12">
        <v>17426.240000000002</v>
      </c>
      <c r="J374" s="12">
        <v>1470.6432</v>
      </c>
      <c r="K374" s="12">
        <v>5747.8720000000003</v>
      </c>
      <c r="L374" s="12">
        <v>0</v>
      </c>
      <c r="M374" s="12">
        <v>0</v>
      </c>
      <c r="N374" s="12">
        <v>1942.7807359999999</v>
      </c>
      <c r="O374" s="12">
        <v>6306.3352435200004</v>
      </c>
      <c r="P374" s="13">
        <v>1959.5783171328001</v>
      </c>
      <c r="R374" s="12">
        <v>48.35</v>
      </c>
      <c r="S374" s="12">
        <v>1893.1328000000001</v>
      </c>
    </row>
    <row r="375" spans="1:29" x14ac:dyDescent="0.2">
      <c r="A375" s="63"/>
      <c r="B375" s="64" t="s">
        <v>187</v>
      </c>
      <c r="C375" s="65" t="s">
        <v>188</v>
      </c>
      <c r="D375" s="65" t="s">
        <v>92</v>
      </c>
      <c r="E375" s="66">
        <v>3.5999999999999997E-2</v>
      </c>
      <c r="F375" s="66">
        <v>14.976000000000001</v>
      </c>
      <c r="G375" s="1">
        <v>45.7</v>
      </c>
      <c r="H375" s="1">
        <v>45.7</v>
      </c>
      <c r="I375" s="1">
        <v>684.40319999999997</v>
      </c>
      <c r="J375" s="1">
        <v>684.40319999999997</v>
      </c>
      <c r="K375" s="1"/>
      <c r="L375" s="1"/>
      <c r="M375" s="1"/>
      <c r="N375" s="1"/>
      <c r="O375" s="1"/>
      <c r="P375" s="1"/>
      <c r="R375" s="1">
        <v>52.8</v>
      </c>
      <c r="S375" s="1">
        <v>790.7328</v>
      </c>
      <c r="T375" s="15">
        <f t="shared" ref="T375:T376" si="556">R375/H375</f>
        <v>1.1553610503282274</v>
      </c>
      <c r="U375" s="15">
        <f t="shared" ref="U375:U376" si="557">T375-AB375</f>
        <v>1.1297090387893942</v>
      </c>
      <c r="V375" s="16">
        <f t="shared" ref="V375:V376" si="558">G375*U375</f>
        <v>51.627703072675317</v>
      </c>
      <c r="W375" s="16">
        <f t="shared" ref="W375:W376" si="559">V375-G375</f>
        <v>5.9277030726753139</v>
      </c>
      <c r="X375" s="16">
        <f t="shared" ref="X375:X376" si="560">F375*W375</f>
        <v>88.773281216385513</v>
      </c>
      <c r="Y375" s="15">
        <f t="shared" ref="Y375:Y376" si="561">104.584835545197%-100%</f>
        <v>4.5848355451969969E-2</v>
      </c>
      <c r="Z375" s="15">
        <f t="shared" ref="Z375:Z376" si="562">101.199262415129%-100%</f>
        <v>1.1992624151289988E-2</v>
      </c>
      <c r="AA375" s="15">
        <f t="shared" ref="AA375:AA376" si="563">101.911505501324%-100%</f>
        <v>1.9115055013239957E-2</v>
      </c>
      <c r="AB375" s="15">
        <f t="shared" ref="AB375:AB376" si="564">AVERAGE(Y375:AA375)</f>
        <v>2.5652011538833303E-2</v>
      </c>
    </row>
    <row r="376" spans="1:29" ht="15" thickBot="1" x14ac:dyDescent="0.25">
      <c r="A376" s="63"/>
      <c r="B376" s="64" t="s">
        <v>1739</v>
      </c>
      <c r="C376" s="65" t="s">
        <v>1740</v>
      </c>
      <c r="D376" s="65" t="s">
        <v>98</v>
      </c>
      <c r="E376" s="66">
        <v>0.01</v>
      </c>
      <c r="F376" s="66">
        <v>4.16</v>
      </c>
      <c r="G376" s="1">
        <v>189</v>
      </c>
      <c r="H376" s="1">
        <v>189</v>
      </c>
      <c r="I376" s="1">
        <v>786.24</v>
      </c>
      <c r="J376" s="1">
        <v>786.24</v>
      </c>
      <c r="K376" s="1"/>
      <c r="L376" s="1"/>
      <c r="M376" s="1"/>
      <c r="N376" s="1"/>
      <c r="O376" s="1"/>
      <c r="P376" s="1"/>
      <c r="R376" s="1">
        <v>265</v>
      </c>
      <c r="S376" s="1">
        <v>1102.4000000000001</v>
      </c>
      <c r="T376" s="15">
        <f t="shared" si="556"/>
        <v>1.4021164021164021</v>
      </c>
      <c r="U376" s="15">
        <f t="shared" si="557"/>
        <v>1.3764643905775689</v>
      </c>
      <c r="V376" s="16">
        <f t="shared" si="558"/>
        <v>260.15176981916051</v>
      </c>
      <c r="W376" s="16">
        <f t="shared" si="559"/>
        <v>71.151769819160506</v>
      </c>
      <c r="X376" s="16">
        <f t="shared" si="560"/>
        <v>295.99136244770773</v>
      </c>
      <c r="Y376" s="15">
        <f t="shared" si="561"/>
        <v>4.5848355451969969E-2</v>
      </c>
      <c r="Z376" s="15">
        <f t="shared" si="562"/>
        <v>1.1992624151289988E-2</v>
      </c>
      <c r="AA376" s="15">
        <f t="shared" si="563"/>
        <v>1.9115055013239957E-2</v>
      </c>
      <c r="AB376" s="15">
        <f t="shared" si="564"/>
        <v>2.5652011538833303E-2</v>
      </c>
    </row>
    <row r="377" spans="1:29" x14ac:dyDescent="0.2">
      <c r="A377" s="67">
        <v>81</v>
      </c>
      <c r="B377" s="68" t="s">
        <v>1741</v>
      </c>
      <c r="C377" s="69" t="s">
        <v>1742</v>
      </c>
      <c r="D377" s="69" t="s">
        <v>139</v>
      </c>
      <c r="E377" s="70">
        <v>0</v>
      </c>
      <c r="F377" s="70">
        <v>1.119</v>
      </c>
      <c r="G377" s="71">
        <v>966.07</v>
      </c>
      <c r="H377" s="71">
        <v>616.37</v>
      </c>
      <c r="I377" s="71">
        <v>689.72</v>
      </c>
      <c r="J377" s="71">
        <v>0</v>
      </c>
      <c r="K377" s="71">
        <v>208.46197889999999</v>
      </c>
      <c r="L377" s="71">
        <v>53.505208799999998</v>
      </c>
      <c r="M377" s="71">
        <v>0</v>
      </c>
      <c r="N377" s="71">
        <v>70.460148868199994</v>
      </c>
      <c r="O377" s="71">
        <v>272.59041598592398</v>
      </c>
      <c r="P377" s="72">
        <v>84.702485357577402</v>
      </c>
      <c r="R377" s="71">
        <v>713.7</v>
      </c>
      <c r="S377" s="71">
        <v>0</v>
      </c>
    </row>
    <row r="378" spans="1:29" ht="20.5" thickBot="1" x14ac:dyDescent="0.25">
      <c r="A378" s="73">
        <v>82</v>
      </c>
      <c r="B378" s="74" t="s">
        <v>1743</v>
      </c>
      <c r="C378" s="75" t="s">
        <v>1744</v>
      </c>
      <c r="D378" s="75" t="s">
        <v>139</v>
      </c>
      <c r="E378" s="76">
        <v>0</v>
      </c>
      <c r="F378" s="76">
        <v>1.119</v>
      </c>
      <c r="G378" s="77">
        <v>241.52</v>
      </c>
      <c r="H378" s="77">
        <v>483.18</v>
      </c>
      <c r="I378" s="77">
        <v>540.67999999999995</v>
      </c>
      <c r="J378" s="77">
        <v>0</v>
      </c>
      <c r="K378" s="77">
        <v>194.76195000000001</v>
      </c>
      <c r="L378" s="77">
        <v>0</v>
      </c>
      <c r="M378" s="77">
        <v>0</v>
      </c>
      <c r="N378" s="77">
        <v>65.829539100000005</v>
      </c>
      <c r="O378" s="77">
        <v>213.685021062</v>
      </c>
      <c r="P378" s="78">
        <v>66.398711422679995</v>
      </c>
      <c r="R378" s="77">
        <v>539.65</v>
      </c>
      <c r="S378" s="77">
        <v>0</v>
      </c>
    </row>
    <row r="379" spans="1:29" ht="15" thickBot="1" x14ac:dyDescent="0.35">
      <c r="A379" s="58"/>
      <c r="B379" s="59" t="s">
        <v>1745</v>
      </c>
      <c r="C379" s="60" t="s">
        <v>1746</v>
      </c>
      <c r="D379" s="60"/>
      <c r="E379" s="61"/>
      <c r="F379" s="61"/>
      <c r="G379" s="62"/>
      <c r="H379" s="62"/>
      <c r="I379" s="62">
        <v>27847.57</v>
      </c>
      <c r="J379" s="62">
        <v>26548.584889999998</v>
      </c>
      <c r="K379" s="62">
        <v>464.73826939999998</v>
      </c>
      <c r="L379" s="62">
        <v>4.2546274000000004</v>
      </c>
      <c r="M379" s="62">
        <v>0</v>
      </c>
      <c r="N379" s="62">
        <v>157.0815350572</v>
      </c>
      <c r="O379" s="62">
        <v>513.381034122904</v>
      </c>
      <c r="P379" s="62">
        <v>159.523765237215</v>
      </c>
      <c r="R379" s="62"/>
      <c r="S379" s="62">
        <v>27071.7991</v>
      </c>
    </row>
    <row r="380" spans="1:29" ht="20.5" thickBot="1" x14ac:dyDescent="0.25">
      <c r="A380" s="8">
        <v>83</v>
      </c>
      <c r="B380" s="9" t="s">
        <v>1747</v>
      </c>
      <c r="C380" s="10" t="s">
        <v>1748</v>
      </c>
      <c r="D380" s="10" t="s">
        <v>41</v>
      </c>
      <c r="E380" s="11">
        <v>0</v>
      </c>
      <c r="F380" s="11">
        <v>1</v>
      </c>
      <c r="G380" s="12">
        <v>2415.17</v>
      </c>
      <c r="H380" s="12">
        <v>983.61</v>
      </c>
      <c r="I380" s="12">
        <v>983.61</v>
      </c>
      <c r="J380" s="12">
        <v>3.8732899999999999</v>
      </c>
      <c r="K380" s="12">
        <v>352.91969999999998</v>
      </c>
      <c r="L380" s="12">
        <v>0</v>
      </c>
      <c r="M380" s="12">
        <v>0</v>
      </c>
      <c r="N380" s="12">
        <v>119.2868586</v>
      </c>
      <c r="O380" s="12">
        <v>387.20937805199998</v>
      </c>
      <c r="P380" s="13">
        <v>120.31823113128</v>
      </c>
      <c r="R380" s="12">
        <v>1108.44</v>
      </c>
      <c r="S380" s="12">
        <v>4.5327000000000002</v>
      </c>
    </row>
    <row r="381" spans="1:29" x14ac:dyDescent="0.2">
      <c r="A381" s="63"/>
      <c r="B381" s="64" t="s">
        <v>1449</v>
      </c>
      <c r="C381" s="65" t="s">
        <v>1450</v>
      </c>
      <c r="D381" s="65" t="s">
        <v>98</v>
      </c>
      <c r="E381" s="66">
        <v>0.01</v>
      </c>
      <c r="F381" s="66">
        <v>0.01</v>
      </c>
      <c r="G381" s="1">
        <v>67.8</v>
      </c>
      <c r="H381" s="1">
        <v>67.8</v>
      </c>
      <c r="I381" s="1">
        <v>0.67800000000000005</v>
      </c>
      <c r="J381" s="1">
        <v>0.67800000000000005</v>
      </c>
      <c r="K381" s="1"/>
      <c r="L381" s="1"/>
      <c r="M381" s="1"/>
      <c r="N381" s="1"/>
      <c r="O381" s="1"/>
      <c r="P381" s="1"/>
      <c r="R381" s="1">
        <v>71.3</v>
      </c>
      <c r="S381" s="1">
        <v>0.71299999999999997</v>
      </c>
      <c r="T381" s="15">
        <f t="shared" ref="T381:T385" si="565">R381/H381</f>
        <v>1.0516224188790559</v>
      </c>
      <c r="U381" s="15">
        <f t="shared" ref="U381:U385" si="566">T381-AB381</f>
        <v>1.0259704073402227</v>
      </c>
      <c r="V381" s="16">
        <f t="shared" ref="V381:V384" si="567">G381*U381</f>
        <v>69.560793617667102</v>
      </c>
      <c r="W381" s="16">
        <f t="shared" ref="W381:W384" si="568">V381-G381</f>
        <v>1.7607936176671046</v>
      </c>
      <c r="X381" s="16">
        <f t="shared" ref="X381:X384" si="569">F381*W381</f>
        <v>1.7607936176671047E-2</v>
      </c>
      <c r="Y381" s="15">
        <f t="shared" ref="Y381:Y385" si="570">104.584835545197%-100%</f>
        <v>4.5848355451969969E-2</v>
      </c>
      <c r="Z381" s="15">
        <f t="shared" ref="Z381:Z385" si="571">101.199262415129%-100%</f>
        <v>1.1992624151289988E-2</v>
      </c>
      <c r="AA381" s="15">
        <f t="shared" ref="AA381:AA385" si="572">101.911505501324%-100%</f>
        <v>1.9115055013239957E-2</v>
      </c>
      <c r="AB381" s="15">
        <f t="shared" ref="AB381:AB385" si="573">AVERAGE(Y381:AA381)</f>
        <v>2.5652011538833303E-2</v>
      </c>
    </row>
    <row r="382" spans="1:29" x14ac:dyDescent="0.2">
      <c r="A382" s="63"/>
      <c r="B382" s="64" t="s">
        <v>1455</v>
      </c>
      <c r="C382" s="65" t="s">
        <v>1456</v>
      </c>
      <c r="D382" s="65" t="s">
        <v>98</v>
      </c>
      <c r="E382" s="66">
        <v>0.01</v>
      </c>
      <c r="F382" s="66">
        <v>0.01</v>
      </c>
      <c r="G382" s="1">
        <v>131</v>
      </c>
      <c r="H382" s="1">
        <v>131</v>
      </c>
      <c r="I382" s="1">
        <v>1.31</v>
      </c>
      <c r="J382" s="1">
        <v>1.31</v>
      </c>
      <c r="K382" s="1"/>
      <c r="L382" s="1"/>
      <c r="M382" s="1"/>
      <c r="N382" s="1"/>
      <c r="O382" s="1"/>
      <c r="P382" s="1"/>
      <c r="R382" s="1">
        <v>181</v>
      </c>
      <c r="S382" s="1">
        <v>1.81</v>
      </c>
      <c r="T382" s="15">
        <f t="shared" si="565"/>
        <v>1.3816793893129771</v>
      </c>
      <c r="U382" s="15">
        <f t="shared" si="566"/>
        <v>1.3560273777741438</v>
      </c>
      <c r="V382" s="16">
        <f t="shared" si="567"/>
        <v>177.63958648841285</v>
      </c>
      <c r="W382" s="16">
        <f t="shared" si="568"/>
        <v>46.639586488412846</v>
      </c>
      <c r="X382" s="16">
        <f t="shared" si="569"/>
        <v>0.46639586488412849</v>
      </c>
      <c r="Y382" s="15">
        <f t="shared" si="570"/>
        <v>4.5848355451969969E-2</v>
      </c>
      <c r="Z382" s="15">
        <f t="shared" si="571"/>
        <v>1.1992624151289988E-2</v>
      </c>
      <c r="AA382" s="15">
        <f t="shared" si="572"/>
        <v>1.9115055013239957E-2</v>
      </c>
      <c r="AB382" s="15">
        <f t="shared" si="573"/>
        <v>2.5652011538833303E-2</v>
      </c>
    </row>
    <row r="383" spans="1:29" x14ac:dyDescent="0.2">
      <c r="A383" s="63"/>
      <c r="B383" s="64" t="s">
        <v>1477</v>
      </c>
      <c r="C383" s="65" t="s">
        <v>1478</v>
      </c>
      <c r="D383" s="65" t="s">
        <v>98</v>
      </c>
      <c r="E383" s="66">
        <v>9.5700000000000004E-3</v>
      </c>
      <c r="F383" s="66">
        <v>9.5700000000000004E-3</v>
      </c>
      <c r="G383" s="1">
        <v>197</v>
      </c>
      <c r="H383" s="1">
        <v>197</v>
      </c>
      <c r="I383" s="1">
        <v>1.8852899999999999</v>
      </c>
      <c r="J383" s="1">
        <v>1.8852899999999999</v>
      </c>
      <c r="K383" s="1"/>
      <c r="L383" s="1"/>
      <c r="M383" s="1"/>
      <c r="N383" s="1"/>
      <c r="O383" s="1"/>
      <c r="P383" s="1"/>
      <c r="R383" s="1">
        <v>210</v>
      </c>
      <c r="S383" s="1">
        <v>2.0097</v>
      </c>
      <c r="T383" s="15">
        <f t="shared" si="565"/>
        <v>1.0659898477157361</v>
      </c>
      <c r="U383" s="15">
        <f t="shared" si="566"/>
        <v>1.0403378361769029</v>
      </c>
      <c r="V383" s="16">
        <f t="shared" si="567"/>
        <v>204.94655372684986</v>
      </c>
      <c r="W383" s="16">
        <f t="shared" si="568"/>
        <v>7.9465537268498565</v>
      </c>
      <c r="X383" s="16">
        <f t="shared" si="569"/>
        <v>7.6048519165953135E-2</v>
      </c>
      <c r="Y383" s="15">
        <f t="shared" si="570"/>
        <v>4.5848355451969969E-2</v>
      </c>
      <c r="Z383" s="15">
        <f t="shared" si="571"/>
        <v>1.1992624151289988E-2</v>
      </c>
      <c r="AA383" s="15">
        <f t="shared" si="572"/>
        <v>1.9115055013239957E-2</v>
      </c>
      <c r="AB383" s="15">
        <f t="shared" si="573"/>
        <v>2.5652011538833303E-2</v>
      </c>
    </row>
    <row r="384" spans="1:29" ht="20" x14ac:dyDescent="0.2">
      <c r="A384" s="2">
        <v>84</v>
      </c>
      <c r="B384" s="3">
        <v>426119250</v>
      </c>
      <c r="C384" s="4" t="s">
        <v>1749</v>
      </c>
      <c r="D384" s="4" t="s">
        <v>41</v>
      </c>
      <c r="E384" s="5">
        <v>0</v>
      </c>
      <c r="F384" s="5">
        <v>1</v>
      </c>
      <c r="G384" s="6">
        <v>24177.16</v>
      </c>
      <c r="H384" s="6">
        <v>24177.16</v>
      </c>
      <c r="I384" s="6">
        <v>24177.16</v>
      </c>
      <c r="J384" s="6">
        <v>24177.16</v>
      </c>
      <c r="K384" s="6">
        <v>0</v>
      </c>
      <c r="L384" s="6">
        <v>0</v>
      </c>
      <c r="M384" s="6">
        <v>0</v>
      </c>
      <c r="N384" s="6">
        <v>0</v>
      </c>
      <c r="O384" s="6">
        <v>0</v>
      </c>
      <c r="P384" s="6">
        <v>0</v>
      </c>
      <c r="R384" s="6">
        <v>24177.16</v>
      </c>
      <c r="S384" s="6">
        <v>24177.16</v>
      </c>
      <c r="T384" s="15">
        <v>1.2285714285714286</v>
      </c>
      <c r="U384" s="15">
        <v>1.2029194170325954</v>
      </c>
      <c r="V384" s="16">
        <f t="shared" si="567"/>
        <v>29083.175212703783</v>
      </c>
      <c r="W384" s="16">
        <f t="shared" si="568"/>
        <v>4906.0152127037836</v>
      </c>
      <c r="X384" s="16">
        <f t="shared" si="569"/>
        <v>4906.0152127037836</v>
      </c>
      <c r="Y384" s="15">
        <f t="shared" si="570"/>
        <v>4.5848355451969969E-2</v>
      </c>
      <c r="Z384" s="15">
        <f t="shared" si="571"/>
        <v>1.1992624151289988E-2</v>
      </c>
      <c r="AA384" s="15">
        <f t="shared" si="572"/>
        <v>1.9115055013239957E-2</v>
      </c>
      <c r="AB384" s="15">
        <f t="shared" si="573"/>
        <v>2.5652011538833303E-2</v>
      </c>
      <c r="AC384" s="17" t="s">
        <v>4646</v>
      </c>
    </row>
    <row r="385" spans="1:30" ht="15" thickBot="1" x14ac:dyDescent="0.25">
      <c r="A385" s="63"/>
      <c r="B385" s="64">
        <v>42611925</v>
      </c>
      <c r="C385" s="65" t="s">
        <v>4645</v>
      </c>
      <c r="D385" s="65" t="s">
        <v>41</v>
      </c>
      <c r="E385" s="66">
        <v>0.21479000000000001</v>
      </c>
      <c r="F385" s="66">
        <f>F384</f>
        <v>1</v>
      </c>
      <c r="G385" s="1">
        <v>17200</v>
      </c>
      <c r="H385" s="1">
        <v>14000</v>
      </c>
      <c r="I385" s="1">
        <v>1044.845955</v>
      </c>
      <c r="J385" s="1">
        <v>1044.845955</v>
      </c>
      <c r="K385" s="1"/>
      <c r="L385" s="1"/>
      <c r="M385" s="1"/>
      <c r="N385" s="1"/>
      <c r="O385" s="1"/>
      <c r="P385" s="1"/>
      <c r="R385" s="1">
        <v>17200</v>
      </c>
      <c r="S385" s="1">
        <v>1378.3074300000001</v>
      </c>
      <c r="T385" s="15">
        <f t="shared" si="565"/>
        <v>1.2285714285714286</v>
      </c>
      <c r="U385" s="15">
        <f t="shared" si="566"/>
        <v>1.2029194170325954</v>
      </c>
      <c r="V385" s="16"/>
      <c r="W385" s="16"/>
      <c r="X385" s="16"/>
      <c r="Y385" s="15">
        <f t="shared" si="570"/>
        <v>4.5848355451969969E-2</v>
      </c>
      <c r="Z385" s="15">
        <f t="shared" si="571"/>
        <v>1.1992624151289988E-2</v>
      </c>
      <c r="AA385" s="15">
        <f t="shared" si="572"/>
        <v>1.9115055013239957E-2</v>
      </c>
      <c r="AB385" s="15">
        <f t="shared" si="573"/>
        <v>2.5652011538833303E-2</v>
      </c>
      <c r="AC385" s="17" t="s">
        <v>5052</v>
      </c>
      <c r="AD385" s="21"/>
    </row>
    <row r="386" spans="1:30" ht="20.5" thickBot="1" x14ac:dyDescent="0.25">
      <c r="A386" s="8">
        <v>85</v>
      </c>
      <c r="B386" s="9" t="s">
        <v>1750</v>
      </c>
      <c r="C386" s="10" t="s">
        <v>1751</v>
      </c>
      <c r="D386" s="10" t="s">
        <v>764</v>
      </c>
      <c r="E386" s="11">
        <v>0</v>
      </c>
      <c r="F386" s="11">
        <v>1</v>
      </c>
      <c r="G386" s="12">
        <v>3181.64</v>
      </c>
      <c r="H386" s="12">
        <v>2615.31</v>
      </c>
      <c r="I386" s="12">
        <v>2615.31</v>
      </c>
      <c r="J386" s="12">
        <v>2367.5515999999998</v>
      </c>
      <c r="K386" s="12">
        <v>89.246700000000004</v>
      </c>
      <c r="L386" s="12">
        <v>0</v>
      </c>
      <c r="M386" s="12">
        <v>0</v>
      </c>
      <c r="N386" s="12">
        <v>30.165384599999999</v>
      </c>
      <c r="O386" s="12">
        <v>97.917909371999997</v>
      </c>
      <c r="P386" s="13">
        <v>30.426199156079999</v>
      </c>
      <c r="R386" s="12">
        <v>3169.16</v>
      </c>
      <c r="S386" s="12">
        <v>2890.1064000000001</v>
      </c>
    </row>
    <row r="387" spans="1:30" x14ac:dyDescent="0.2">
      <c r="A387" s="63"/>
      <c r="B387" s="64" t="s">
        <v>1723</v>
      </c>
      <c r="C387" s="65" t="s">
        <v>1724</v>
      </c>
      <c r="D387" s="65" t="s">
        <v>38</v>
      </c>
      <c r="E387" s="66">
        <v>1.239E-2</v>
      </c>
      <c r="F387" s="66">
        <v>1.239E-2</v>
      </c>
      <c r="G387" s="1">
        <v>2440</v>
      </c>
      <c r="H387" s="1">
        <v>2440</v>
      </c>
      <c r="I387" s="1">
        <v>30.2316</v>
      </c>
      <c r="J387" s="1">
        <v>30.2316</v>
      </c>
      <c r="K387" s="1"/>
      <c r="L387" s="1"/>
      <c r="M387" s="1"/>
      <c r="N387" s="1"/>
      <c r="O387" s="1"/>
      <c r="P387" s="1"/>
      <c r="R387" s="1">
        <v>2560</v>
      </c>
      <c r="S387" s="1">
        <v>31.718399999999999</v>
      </c>
      <c r="T387" s="15">
        <f t="shared" ref="T387:T393" si="574">R387/H387</f>
        <v>1.0491803278688525</v>
      </c>
      <c r="U387" s="15">
        <f t="shared" ref="U387:U393" si="575">T387-AB387</f>
        <v>1.0235283163300193</v>
      </c>
      <c r="V387" s="16">
        <f t="shared" ref="V387:V393" si="576">G387*U387</f>
        <v>2497.4090918452471</v>
      </c>
      <c r="W387" s="16">
        <f t="shared" ref="W387:W393" si="577">V387-G387</f>
        <v>57.409091845247076</v>
      </c>
      <c r="X387" s="16">
        <f t="shared" ref="X387:X393" si="578">F387*W387</f>
        <v>0.71129864796261122</v>
      </c>
      <c r="Y387" s="15">
        <f t="shared" ref="Y387:Y393" si="579">104.584835545197%-100%</f>
        <v>4.5848355451969969E-2</v>
      </c>
      <c r="Z387" s="15">
        <f t="shared" ref="Z387:Z393" si="580">101.199262415129%-100%</f>
        <v>1.1992624151289988E-2</v>
      </c>
      <c r="AA387" s="15">
        <f t="shared" ref="AA387:AA393" si="581">101.911505501324%-100%</f>
        <v>1.9115055013239957E-2</v>
      </c>
      <c r="AB387" s="15">
        <f t="shared" ref="AB387:AB393" si="582">AVERAGE(Y387:AA387)</f>
        <v>2.5652011538833303E-2</v>
      </c>
    </row>
    <row r="388" spans="1:30" x14ac:dyDescent="0.2">
      <c r="A388" s="63"/>
      <c r="B388" s="64" t="s">
        <v>1752</v>
      </c>
      <c r="C388" s="65" t="s">
        <v>1753</v>
      </c>
      <c r="D388" s="65" t="s">
        <v>95</v>
      </c>
      <c r="E388" s="66">
        <v>1.2</v>
      </c>
      <c r="F388" s="66">
        <v>1.2</v>
      </c>
      <c r="G388" s="1">
        <v>2.4</v>
      </c>
      <c r="H388" s="1">
        <v>2.4</v>
      </c>
      <c r="I388" s="1">
        <v>2.88</v>
      </c>
      <c r="J388" s="1">
        <v>2.88</v>
      </c>
      <c r="K388" s="1"/>
      <c r="L388" s="1"/>
      <c r="M388" s="1"/>
      <c r="N388" s="1"/>
      <c r="O388" s="1"/>
      <c r="P388" s="1"/>
      <c r="R388" s="1">
        <v>2.19</v>
      </c>
      <c r="S388" s="1">
        <v>2.6280000000000001</v>
      </c>
      <c r="T388" s="15">
        <f t="shared" si="574"/>
        <v>0.91249999999999998</v>
      </c>
      <c r="U388" s="15">
        <f t="shared" si="575"/>
        <v>0.88684798846116664</v>
      </c>
      <c r="V388" s="16">
        <f t="shared" si="576"/>
        <v>2.1284351723068</v>
      </c>
      <c r="W388" s="16">
        <f t="shared" si="577"/>
        <v>-0.2715648276931999</v>
      </c>
      <c r="X388" s="16">
        <f t="shared" si="578"/>
        <v>-0.32587779323183985</v>
      </c>
      <c r="Y388" s="15">
        <f t="shared" si="579"/>
        <v>4.5848355451969969E-2</v>
      </c>
      <c r="Z388" s="15">
        <f t="shared" si="580"/>
        <v>1.1992624151289988E-2</v>
      </c>
      <c r="AA388" s="15">
        <f t="shared" si="581"/>
        <v>1.9115055013239957E-2</v>
      </c>
      <c r="AB388" s="15">
        <f t="shared" si="582"/>
        <v>2.5652011538833303E-2</v>
      </c>
    </row>
    <row r="389" spans="1:30" ht="18" x14ac:dyDescent="0.2">
      <c r="A389" s="63"/>
      <c r="B389" s="64" t="s">
        <v>1754</v>
      </c>
      <c r="C389" s="65" t="s">
        <v>1755</v>
      </c>
      <c r="D389" s="65" t="s">
        <v>184</v>
      </c>
      <c r="E389" s="66">
        <v>0.04</v>
      </c>
      <c r="F389" s="66">
        <v>0.04</v>
      </c>
      <c r="G389" s="1">
        <v>2740</v>
      </c>
      <c r="H389" s="1">
        <v>2740</v>
      </c>
      <c r="I389" s="1">
        <v>109.6</v>
      </c>
      <c r="J389" s="1">
        <v>109.6</v>
      </c>
      <c r="K389" s="1"/>
      <c r="L389" s="1"/>
      <c r="M389" s="1"/>
      <c r="N389" s="1"/>
      <c r="O389" s="1"/>
      <c r="P389" s="1"/>
      <c r="R389" s="1">
        <v>4890</v>
      </c>
      <c r="S389" s="1">
        <v>195.6</v>
      </c>
      <c r="T389" s="15">
        <f t="shared" si="574"/>
        <v>1.7846715328467153</v>
      </c>
      <c r="U389" s="15">
        <f t="shared" si="575"/>
        <v>1.7590195213078821</v>
      </c>
      <c r="V389" s="16">
        <f t="shared" si="576"/>
        <v>4819.713488383597</v>
      </c>
      <c r="W389" s="16">
        <f t="shared" si="577"/>
        <v>2079.713488383597</v>
      </c>
      <c r="X389" s="16">
        <f t="shared" si="578"/>
        <v>83.188539535343878</v>
      </c>
      <c r="Y389" s="15">
        <f t="shared" si="579"/>
        <v>4.5848355451969969E-2</v>
      </c>
      <c r="Z389" s="15">
        <f t="shared" si="580"/>
        <v>1.1992624151289988E-2</v>
      </c>
      <c r="AA389" s="15">
        <f t="shared" si="581"/>
        <v>1.9115055013239957E-2</v>
      </c>
      <c r="AB389" s="15">
        <f t="shared" si="582"/>
        <v>2.5652011538833303E-2</v>
      </c>
    </row>
    <row r="390" spans="1:30" x14ac:dyDescent="0.2">
      <c r="A390" s="63"/>
      <c r="B390" s="64" t="s">
        <v>1756</v>
      </c>
      <c r="C390" s="65" t="s">
        <v>1757</v>
      </c>
      <c r="D390" s="65" t="s">
        <v>41</v>
      </c>
      <c r="E390" s="66">
        <v>1</v>
      </c>
      <c r="F390" s="66">
        <v>1</v>
      </c>
      <c r="G390" s="1">
        <v>1810</v>
      </c>
      <c r="H390" s="1">
        <v>1810</v>
      </c>
      <c r="I390" s="1">
        <v>1810</v>
      </c>
      <c r="J390" s="1">
        <v>1810</v>
      </c>
      <c r="K390" s="1"/>
      <c r="L390" s="1"/>
      <c r="M390" s="1"/>
      <c r="N390" s="1"/>
      <c r="O390" s="1"/>
      <c r="P390" s="1"/>
      <c r="R390" s="1">
        <v>2170</v>
      </c>
      <c r="S390" s="1">
        <v>2170</v>
      </c>
      <c r="T390" s="15">
        <f t="shared" si="574"/>
        <v>1.1988950276243093</v>
      </c>
      <c r="U390" s="15">
        <f t="shared" si="575"/>
        <v>1.1732430160854761</v>
      </c>
      <c r="V390" s="16">
        <f t="shared" si="576"/>
        <v>2123.5698591147116</v>
      </c>
      <c r="W390" s="16">
        <f t="shared" si="577"/>
        <v>313.56985911471156</v>
      </c>
      <c r="X390" s="16">
        <f t="shared" si="578"/>
        <v>313.56985911471156</v>
      </c>
      <c r="Y390" s="15">
        <f t="shared" si="579"/>
        <v>4.5848355451969969E-2</v>
      </c>
      <c r="Z390" s="15">
        <f t="shared" si="580"/>
        <v>1.1992624151289988E-2</v>
      </c>
      <c r="AA390" s="15">
        <f t="shared" si="581"/>
        <v>1.9115055013239957E-2</v>
      </c>
      <c r="AB390" s="15">
        <f t="shared" si="582"/>
        <v>2.5652011538833303E-2</v>
      </c>
    </row>
    <row r="391" spans="1:30" x14ac:dyDescent="0.2">
      <c r="A391" s="63"/>
      <c r="B391" s="64" t="s">
        <v>1758</v>
      </c>
      <c r="C391" s="65" t="s">
        <v>1759</v>
      </c>
      <c r="D391" s="65" t="s">
        <v>561</v>
      </c>
      <c r="E391" s="66">
        <v>1</v>
      </c>
      <c r="F391" s="66">
        <v>1</v>
      </c>
      <c r="G391" s="1">
        <v>205</v>
      </c>
      <c r="H391" s="1">
        <v>205</v>
      </c>
      <c r="I391" s="1">
        <v>205</v>
      </c>
      <c r="J391" s="1">
        <v>205</v>
      </c>
      <c r="K391" s="1"/>
      <c r="L391" s="1"/>
      <c r="M391" s="1"/>
      <c r="N391" s="1"/>
      <c r="O391" s="1"/>
      <c r="P391" s="1"/>
      <c r="R391" s="1">
        <v>269</v>
      </c>
      <c r="S391" s="1">
        <v>269</v>
      </c>
      <c r="T391" s="15">
        <f t="shared" si="574"/>
        <v>1.3121951219512196</v>
      </c>
      <c r="U391" s="15">
        <f t="shared" si="575"/>
        <v>1.2865431104123863</v>
      </c>
      <c r="V391" s="16">
        <f t="shared" si="576"/>
        <v>263.74133763453921</v>
      </c>
      <c r="W391" s="16">
        <f t="shared" si="577"/>
        <v>58.741337634539207</v>
      </c>
      <c r="X391" s="16">
        <f t="shared" si="578"/>
        <v>58.741337634539207</v>
      </c>
      <c r="Y391" s="15">
        <f t="shared" si="579"/>
        <v>4.5848355451969969E-2</v>
      </c>
      <c r="Z391" s="15">
        <f t="shared" si="580"/>
        <v>1.1992624151289988E-2</v>
      </c>
      <c r="AA391" s="15">
        <f t="shared" si="581"/>
        <v>1.9115055013239957E-2</v>
      </c>
      <c r="AB391" s="15">
        <f t="shared" si="582"/>
        <v>2.5652011538833303E-2</v>
      </c>
    </row>
    <row r="392" spans="1:30" x14ac:dyDescent="0.2">
      <c r="A392" s="63"/>
      <c r="B392" s="64" t="s">
        <v>1760</v>
      </c>
      <c r="C392" s="65" t="s">
        <v>1761</v>
      </c>
      <c r="D392" s="65" t="s">
        <v>41</v>
      </c>
      <c r="E392" s="66">
        <v>1</v>
      </c>
      <c r="F392" s="66">
        <v>1</v>
      </c>
      <c r="G392" s="1">
        <v>204</v>
      </c>
      <c r="H392" s="1">
        <v>204</v>
      </c>
      <c r="I392" s="1">
        <v>204</v>
      </c>
      <c r="J392" s="1">
        <v>204</v>
      </c>
      <c r="K392" s="1"/>
      <c r="L392" s="1"/>
      <c r="M392" s="1"/>
      <c r="N392" s="1"/>
      <c r="O392" s="1"/>
      <c r="P392" s="1"/>
      <c r="R392" s="1">
        <v>214</v>
      </c>
      <c r="S392" s="1">
        <v>214</v>
      </c>
      <c r="T392" s="15">
        <f t="shared" si="574"/>
        <v>1.0490196078431373</v>
      </c>
      <c r="U392" s="15">
        <f t="shared" si="575"/>
        <v>1.0233675963043041</v>
      </c>
      <c r="V392" s="16">
        <f t="shared" si="576"/>
        <v>208.76698964607803</v>
      </c>
      <c r="W392" s="16">
        <f t="shared" si="577"/>
        <v>4.7669896460780308</v>
      </c>
      <c r="X392" s="16">
        <f t="shared" si="578"/>
        <v>4.7669896460780308</v>
      </c>
      <c r="Y392" s="15">
        <f t="shared" si="579"/>
        <v>4.5848355451969969E-2</v>
      </c>
      <c r="Z392" s="15">
        <f t="shared" si="580"/>
        <v>1.1992624151289988E-2</v>
      </c>
      <c r="AA392" s="15">
        <f t="shared" si="581"/>
        <v>1.9115055013239957E-2</v>
      </c>
      <c r="AB392" s="15">
        <f t="shared" si="582"/>
        <v>2.5652011538833303E-2</v>
      </c>
    </row>
    <row r="393" spans="1:30" ht="18.5" thickBot="1" x14ac:dyDescent="0.25">
      <c r="A393" s="63"/>
      <c r="B393" s="64" t="s">
        <v>1762</v>
      </c>
      <c r="C393" s="65" t="s">
        <v>1763</v>
      </c>
      <c r="D393" s="65" t="s">
        <v>184</v>
      </c>
      <c r="E393" s="66">
        <v>0.04</v>
      </c>
      <c r="F393" s="66">
        <v>0.04</v>
      </c>
      <c r="G393" s="1">
        <v>146</v>
      </c>
      <c r="H393" s="1">
        <v>146</v>
      </c>
      <c r="I393" s="1">
        <v>5.84</v>
      </c>
      <c r="J393" s="1">
        <v>5.84</v>
      </c>
      <c r="K393" s="1"/>
      <c r="L393" s="1"/>
      <c r="M393" s="1"/>
      <c r="N393" s="1"/>
      <c r="O393" s="1"/>
      <c r="P393" s="1"/>
      <c r="R393" s="1">
        <v>179</v>
      </c>
      <c r="S393" s="1">
        <v>7.16</v>
      </c>
      <c r="T393" s="15">
        <f t="shared" si="574"/>
        <v>1.226027397260274</v>
      </c>
      <c r="U393" s="15">
        <f t="shared" si="575"/>
        <v>1.2003753857214408</v>
      </c>
      <c r="V393" s="16">
        <f t="shared" si="576"/>
        <v>175.25480631533034</v>
      </c>
      <c r="W393" s="16">
        <f t="shared" si="577"/>
        <v>29.254806315330342</v>
      </c>
      <c r="X393" s="16">
        <f t="shared" si="578"/>
        <v>1.1701922526132138</v>
      </c>
      <c r="Y393" s="15">
        <f t="shared" si="579"/>
        <v>4.5848355451969969E-2</v>
      </c>
      <c r="Z393" s="15">
        <f t="shared" si="580"/>
        <v>1.1992624151289988E-2</v>
      </c>
      <c r="AA393" s="15">
        <f t="shared" si="581"/>
        <v>1.9115055013239957E-2</v>
      </c>
      <c r="AB393" s="15">
        <f t="shared" si="582"/>
        <v>2.5652011538833303E-2</v>
      </c>
    </row>
    <row r="394" spans="1:30" x14ac:dyDescent="0.2">
      <c r="A394" s="67">
        <v>86</v>
      </c>
      <c r="B394" s="68" t="s">
        <v>1764</v>
      </c>
      <c r="C394" s="69" t="s">
        <v>1765</v>
      </c>
      <c r="D394" s="69" t="s">
        <v>139</v>
      </c>
      <c r="E394" s="70">
        <v>0</v>
      </c>
      <c r="F394" s="70">
        <v>4.1000000000000002E-2</v>
      </c>
      <c r="G394" s="71">
        <v>966.07</v>
      </c>
      <c r="H394" s="71">
        <v>1129.42</v>
      </c>
      <c r="I394" s="71">
        <v>46.31</v>
      </c>
      <c r="J394" s="71">
        <v>0</v>
      </c>
      <c r="K394" s="71">
        <v>13.5006194</v>
      </c>
      <c r="L394" s="71">
        <v>4.2546274000000004</v>
      </c>
      <c r="M394" s="71">
        <v>0</v>
      </c>
      <c r="N394" s="71">
        <v>4.5632093571999999</v>
      </c>
      <c r="O394" s="71">
        <v>18.301134048904</v>
      </c>
      <c r="P394" s="72">
        <v>5.6867426288545602</v>
      </c>
      <c r="R394" s="71">
        <v>1305.73</v>
      </c>
      <c r="S394" s="71">
        <v>0</v>
      </c>
    </row>
    <row r="395" spans="1:30" ht="20.5" thickBot="1" x14ac:dyDescent="0.25">
      <c r="A395" s="73">
        <v>87</v>
      </c>
      <c r="B395" s="74" t="s">
        <v>1766</v>
      </c>
      <c r="C395" s="75" t="s">
        <v>1767</v>
      </c>
      <c r="D395" s="75" t="s">
        <v>139</v>
      </c>
      <c r="E395" s="76">
        <v>0</v>
      </c>
      <c r="F395" s="76">
        <v>4.1000000000000002E-2</v>
      </c>
      <c r="G395" s="77">
        <v>241.52</v>
      </c>
      <c r="H395" s="77">
        <v>614.21</v>
      </c>
      <c r="I395" s="77">
        <v>25.18</v>
      </c>
      <c r="J395" s="77">
        <v>0</v>
      </c>
      <c r="K395" s="77">
        <v>9.0712499999999991</v>
      </c>
      <c r="L395" s="77">
        <v>0</v>
      </c>
      <c r="M395" s="77">
        <v>0</v>
      </c>
      <c r="N395" s="77">
        <v>3.0660824999999998</v>
      </c>
      <c r="O395" s="77">
        <v>9.9526126500000007</v>
      </c>
      <c r="P395" s="78">
        <v>3.0925923210000001</v>
      </c>
      <c r="R395" s="77">
        <v>686</v>
      </c>
      <c r="S395" s="77">
        <v>0</v>
      </c>
    </row>
    <row r="396" spans="1:30" ht="15" thickBot="1" x14ac:dyDescent="0.35">
      <c r="A396" s="58"/>
      <c r="B396" s="59" t="s">
        <v>760</v>
      </c>
      <c r="C396" s="60" t="s">
        <v>761</v>
      </c>
      <c r="D396" s="60"/>
      <c r="E396" s="61"/>
      <c r="F396" s="61"/>
      <c r="G396" s="62"/>
      <c r="H396" s="62"/>
      <c r="I396" s="62">
        <v>465896.36</v>
      </c>
      <c r="J396" s="62">
        <v>418274.77973080002</v>
      </c>
      <c r="K396" s="62">
        <v>15661.5935539</v>
      </c>
      <c r="L396" s="62">
        <v>57.214083639999998</v>
      </c>
      <c r="M396" s="62">
        <v>0</v>
      </c>
      <c r="N396" s="62">
        <v>5293.6186212182001</v>
      </c>
      <c r="O396" s="62">
        <v>17230.189532181699</v>
      </c>
      <c r="P396" s="62">
        <v>5353.9662107315899</v>
      </c>
      <c r="R396" s="62"/>
      <c r="S396" s="62">
        <v>446638.43632540002</v>
      </c>
    </row>
    <row r="397" spans="1:30" ht="15" thickBot="1" x14ac:dyDescent="0.25">
      <c r="A397" s="8">
        <v>88</v>
      </c>
      <c r="B397" s="9" t="s">
        <v>1768</v>
      </c>
      <c r="C397" s="10" t="s">
        <v>1769</v>
      </c>
      <c r="D397" s="10" t="s">
        <v>41</v>
      </c>
      <c r="E397" s="11">
        <v>0</v>
      </c>
      <c r="F397" s="11">
        <v>19</v>
      </c>
      <c r="G397" s="12">
        <v>805.06</v>
      </c>
      <c r="H397" s="12">
        <v>1889.32</v>
      </c>
      <c r="I397" s="12">
        <v>35897.08</v>
      </c>
      <c r="J397" s="12">
        <v>26120.671989999999</v>
      </c>
      <c r="K397" s="12">
        <v>3521.65</v>
      </c>
      <c r="L397" s="12">
        <v>0</v>
      </c>
      <c r="M397" s="12">
        <v>0</v>
      </c>
      <c r="N397" s="12">
        <v>1190.3177000000001</v>
      </c>
      <c r="O397" s="12">
        <v>3863.8135139999999</v>
      </c>
      <c r="P397" s="13">
        <v>1200.6093699600001</v>
      </c>
      <c r="R397" s="12">
        <v>2179.1</v>
      </c>
      <c r="S397" s="12">
        <v>30238.762200000001</v>
      </c>
    </row>
    <row r="398" spans="1:30" x14ac:dyDescent="0.2">
      <c r="A398" s="63"/>
      <c r="B398" s="64" t="s">
        <v>1770</v>
      </c>
      <c r="C398" s="65" t="s">
        <v>1771</v>
      </c>
      <c r="D398" s="65" t="s">
        <v>390</v>
      </c>
      <c r="E398" s="66">
        <v>0.28003</v>
      </c>
      <c r="F398" s="66">
        <v>5.32057</v>
      </c>
      <c r="G398" s="1">
        <v>407</v>
      </c>
      <c r="H398" s="1">
        <v>407</v>
      </c>
      <c r="I398" s="1">
        <v>2165.47199</v>
      </c>
      <c r="J398" s="1">
        <v>2165.47199</v>
      </c>
      <c r="K398" s="1"/>
      <c r="L398" s="1"/>
      <c r="M398" s="1"/>
      <c r="N398" s="1"/>
      <c r="O398" s="1"/>
      <c r="P398" s="1"/>
      <c r="R398" s="1">
        <v>460</v>
      </c>
      <c r="S398" s="1">
        <v>2447.4621999999999</v>
      </c>
      <c r="T398" s="15">
        <f t="shared" ref="T398:T402" si="583">R398/H398</f>
        <v>1.1302211302211302</v>
      </c>
      <c r="U398" s="15">
        <f t="shared" ref="U398:U402" si="584">T398-AB398</f>
        <v>1.104569118682297</v>
      </c>
      <c r="V398" s="16">
        <f t="shared" ref="V398:V402" si="585">G398*U398</f>
        <v>449.55963130369486</v>
      </c>
      <c r="W398" s="16">
        <f t="shared" ref="W398:W402" si="586">V398-G398</f>
        <v>42.559631303694857</v>
      </c>
      <c r="X398" s="16">
        <f t="shared" ref="X398:X402" si="587">F398*W398</f>
        <v>226.44149752549976</v>
      </c>
      <c r="Y398" s="15">
        <f t="shared" ref="Y398:Y408" si="588">104.584835545197%-100%</f>
        <v>4.5848355451969969E-2</v>
      </c>
      <c r="Z398" s="15">
        <f t="shared" ref="Z398:Z408" si="589">101.199262415129%-100%</f>
        <v>1.1992624151289988E-2</v>
      </c>
      <c r="AA398" s="15">
        <f t="shared" ref="AA398:AA408" si="590">101.911505501324%-100%</f>
        <v>1.9115055013239957E-2</v>
      </c>
      <c r="AB398" s="15">
        <f t="shared" ref="AB398:AB402" si="591">AVERAGE(Y398:AA398)</f>
        <v>2.5652011538833303E-2</v>
      </c>
    </row>
    <row r="399" spans="1:30" x14ac:dyDescent="0.2">
      <c r="A399" s="63"/>
      <c r="B399" s="64" t="s">
        <v>1772</v>
      </c>
      <c r="C399" s="65" t="s">
        <v>1773</v>
      </c>
      <c r="D399" s="65" t="s">
        <v>41</v>
      </c>
      <c r="E399" s="66">
        <v>1</v>
      </c>
      <c r="F399" s="66">
        <v>19</v>
      </c>
      <c r="G399" s="1">
        <v>476</v>
      </c>
      <c r="H399" s="1">
        <v>476</v>
      </c>
      <c r="I399" s="1">
        <v>9044</v>
      </c>
      <c r="J399" s="1">
        <v>9044</v>
      </c>
      <c r="K399" s="1"/>
      <c r="L399" s="1"/>
      <c r="M399" s="1"/>
      <c r="N399" s="1"/>
      <c r="O399" s="1"/>
      <c r="P399" s="1"/>
      <c r="R399" s="1">
        <v>556</v>
      </c>
      <c r="S399" s="1">
        <v>10564</v>
      </c>
      <c r="T399" s="15">
        <f t="shared" si="583"/>
        <v>1.1680672268907564</v>
      </c>
      <c r="U399" s="15">
        <f t="shared" si="584"/>
        <v>1.1424152153519231</v>
      </c>
      <c r="V399" s="16">
        <f t="shared" si="585"/>
        <v>543.7896425075154</v>
      </c>
      <c r="W399" s="16">
        <f t="shared" si="586"/>
        <v>67.789642507515396</v>
      </c>
      <c r="X399" s="16">
        <f t="shared" si="587"/>
        <v>1288.0032076427924</v>
      </c>
      <c r="Y399" s="15">
        <f t="shared" si="588"/>
        <v>4.5848355451969969E-2</v>
      </c>
      <c r="Z399" s="15">
        <f t="shared" si="589"/>
        <v>1.1992624151289988E-2</v>
      </c>
      <c r="AA399" s="15">
        <f t="shared" si="590"/>
        <v>1.9115055013239957E-2</v>
      </c>
      <c r="AB399" s="15">
        <f t="shared" si="591"/>
        <v>2.5652011538833303E-2</v>
      </c>
    </row>
    <row r="400" spans="1:30" x14ac:dyDescent="0.2">
      <c r="A400" s="63"/>
      <c r="B400" s="64" t="s">
        <v>1774</v>
      </c>
      <c r="C400" s="65" t="s">
        <v>1775</v>
      </c>
      <c r="D400" s="65" t="s">
        <v>41</v>
      </c>
      <c r="E400" s="66">
        <v>1</v>
      </c>
      <c r="F400" s="66">
        <v>19</v>
      </c>
      <c r="G400" s="1">
        <v>516</v>
      </c>
      <c r="H400" s="1">
        <v>516</v>
      </c>
      <c r="I400" s="1">
        <v>9804</v>
      </c>
      <c r="J400" s="1">
        <v>9804</v>
      </c>
      <c r="K400" s="1"/>
      <c r="L400" s="1"/>
      <c r="M400" s="1"/>
      <c r="N400" s="1"/>
      <c r="O400" s="1"/>
      <c r="P400" s="1"/>
      <c r="R400" s="1">
        <v>610</v>
      </c>
      <c r="S400" s="1">
        <v>11590</v>
      </c>
      <c r="T400" s="15">
        <f t="shared" si="583"/>
        <v>1.182170542635659</v>
      </c>
      <c r="U400" s="15">
        <f t="shared" si="584"/>
        <v>1.1565185310968258</v>
      </c>
      <c r="V400" s="16">
        <f t="shared" si="585"/>
        <v>596.76356204596209</v>
      </c>
      <c r="W400" s="16">
        <f t="shared" si="586"/>
        <v>80.76356204596209</v>
      </c>
      <c r="X400" s="16">
        <f t="shared" si="587"/>
        <v>1534.5076788732797</v>
      </c>
      <c r="Y400" s="15">
        <f t="shared" si="588"/>
        <v>4.5848355451969969E-2</v>
      </c>
      <c r="Z400" s="15">
        <f t="shared" si="589"/>
        <v>1.1992624151289988E-2</v>
      </c>
      <c r="AA400" s="15">
        <f t="shared" si="590"/>
        <v>1.9115055013239957E-2</v>
      </c>
      <c r="AB400" s="15">
        <f t="shared" si="591"/>
        <v>2.5652011538833303E-2</v>
      </c>
    </row>
    <row r="401" spans="1:29" x14ac:dyDescent="0.2">
      <c r="A401" s="63"/>
      <c r="B401" s="64" t="s">
        <v>1776</v>
      </c>
      <c r="C401" s="65" t="s">
        <v>1777</v>
      </c>
      <c r="D401" s="65" t="s">
        <v>561</v>
      </c>
      <c r="E401" s="66">
        <v>1</v>
      </c>
      <c r="F401" s="66">
        <v>19</v>
      </c>
      <c r="G401" s="1">
        <v>196</v>
      </c>
      <c r="H401" s="1">
        <v>196</v>
      </c>
      <c r="I401" s="1">
        <v>3724</v>
      </c>
      <c r="J401" s="1">
        <v>3724</v>
      </c>
      <c r="K401" s="1"/>
      <c r="L401" s="1"/>
      <c r="M401" s="1"/>
      <c r="N401" s="1"/>
      <c r="O401" s="1"/>
      <c r="P401" s="1"/>
      <c r="R401" s="1">
        <v>219</v>
      </c>
      <c r="S401" s="1">
        <v>4161</v>
      </c>
      <c r="T401" s="15">
        <f t="shared" si="583"/>
        <v>1.1173469387755102</v>
      </c>
      <c r="U401" s="15">
        <f t="shared" si="584"/>
        <v>1.0916949272366769</v>
      </c>
      <c r="V401" s="16">
        <f t="shared" si="585"/>
        <v>213.97220573838868</v>
      </c>
      <c r="W401" s="16">
        <f t="shared" si="586"/>
        <v>17.972205738388681</v>
      </c>
      <c r="X401" s="16">
        <f t="shared" si="587"/>
        <v>341.47190902938496</v>
      </c>
      <c r="Y401" s="15">
        <f t="shared" si="588"/>
        <v>4.5848355451969969E-2</v>
      </c>
      <c r="Z401" s="15">
        <f t="shared" si="589"/>
        <v>1.1992624151289988E-2</v>
      </c>
      <c r="AA401" s="15">
        <f t="shared" si="590"/>
        <v>1.9115055013239957E-2</v>
      </c>
      <c r="AB401" s="15">
        <f t="shared" si="591"/>
        <v>2.5652011538833303E-2</v>
      </c>
    </row>
    <row r="402" spans="1:29" x14ac:dyDescent="0.2">
      <c r="A402" s="63"/>
      <c r="B402" s="64" t="s">
        <v>1778</v>
      </c>
      <c r="C402" s="65" t="s">
        <v>1779</v>
      </c>
      <c r="D402" s="65" t="s">
        <v>561</v>
      </c>
      <c r="E402" s="66">
        <v>1</v>
      </c>
      <c r="F402" s="66">
        <v>19</v>
      </c>
      <c r="G402" s="1">
        <v>72.8</v>
      </c>
      <c r="H402" s="1">
        <v>72.8</v>
      </c>
      <c r="I402" s="1">
        <v>1383.2</v>
      </c>
      <c r="J402" s="1">
        <v>1383.2</v>
      </c>
      <c r="K402" s="1"/>
      <c r="L402" s="1"/>
      <c r="M402" s="1"/>
      <c r="N402" s="1"/>
      <c r="O402" s="1"/>
      <c r="P402" s="1"/>
      <c r="R402" s="1">
        <v>77.7</v>
      </c>
      <c r="S402" s="1">
        <v>1476.3</v>
      </c>
      <c r="T402" s="15">
        <f t="shared" si="583"/>
        <v>1.0673076923076923</v>
      </c>
      <c r="U402" s="15">
        <f t="shared" si="584"/>
        <v>1.0416556807688591</v>
      </c>
      <c r="V402" s="16">
        <f t="shared" si="585"/>
        <v>75.83253355997293</v>
      </c>
      <c r="W402" s="16">
        <f t="shared" si="586"/>
        <v>3.0325335599729328</v>
      </c>
      <c r="X402" s="16">
        <f t="shared" si="587"/>
        <v>57.618137639485724</v>
      </c>
      <c r="Y402" s="15">
        <f t="shared" si="588"/>
        <v>4.5848355451969969E-2</v>
      </c>
      <c r="Z402" s="15">
        <f t="shared" si="589"/>
        <v>1.1992624151289988E-2</v>
      </c>
      <c r="AA402" s="15">
        <f t="shared" si="590"/>
        <v>1.9115055013239957E-2</v>
      </c>
      <c r="AB402" s="15">
        <f t="shared" si="591"/>
        <v>2.5652011538833303E-2</v>
      </c>
    </row>
    <row r="403" spans="1:29" x14ac:dyDescent="0.2">
      <c r="A403" s="2">
        <v>89</v>
      </c>
      <c r="B403" s="3">
        <v>642360710</v>
      </c>
      <c r="C403" s="4" t="s">
        <v>1780</v>
      </c>
      <c r="D403" s="4" t="s">
        <v>41</v>
      </c>
      <c r="E403" s="5">
        <v>0</v>
      </c>
      <c r="F403" s="5">
        <v>16</v>
      </c>
      <c r="G403" s="6">
        <v>7538.92</v>
      </c>
      <c r="H403" s="6">
        <v>1760</v>
      </c>
      <c r="I403" s="6">
        <v>241245.44</v>
      </c>
      <c r="J403" s="6">
        <v>241245.44</v>
      </c>
      <c r="K403" s="6">
        <v>0</v>
      </c>
      <c r="L403" s="6">
        <v>0</v>
      </c>
      <c r="M403" s="6">
        <v>0</v>
      </c>
      <c r="N403" s="6">
        <v>0</v>
      </c>
      <c r="O403" s="6">
        <v>0</v>
      </c>
      <c r="P403" s="6">
        <v>0</v>
      </c>
      <c r="R403" s="6">
        <v>1880</v>
      </c>
      <c r="S403" s="109">
        <v>241245.44</v>
      </c>
      <c r="T403" s="15">
        <f t="shared" ref="T403:T408" si="592">R403/H403</f>
        <v>1.0681818181818181</v>
      </c>
      <c r="U403" s="15">
        <f t="shared" ref="U403:U408" si="593">T403-AB403</f>
        <v>1.0425298066429849</v>
      </c>
      <c r="V403" s="16">
        <f t="shared" ref="V403:V408" si="594">G403*U403</f>
        <v>7859.5488098969317</v>
      </c>
      <c r="W403" s="16">
        <f t="shared" ref="W403:W408" si="595">V403-G403</f>
        <v>320.62880989693167</v>
      </c>
      <c r="X403" s="16">
        <f t="shared" ref="X403:X408" si="596">F403*W403</f>
        <v>5130.0609583509067</v>
      </c>
      <c r="Y403" s="15">
        <f t="shared" si="588"/>
        <v>4.5848355451969969E-2</v>
      </c>
      <c r="Z403" s="15">
        <f t="shared" si="589"/>
        <v>1.1992624151289988E-2</v>
      </c>
      <c r="AA403" s="15">
        <f t="shared" si="590"/>
        <v>1.9115055013239957E-2</v>
      </c>
      <c r="AB403" s="15">
        <f t="shared" ref="AB403:AB408" si="597">AVERAGE(Y403:AA403)</f>
        <v>2.5652011538833303E-2</v>
      </c>
      <c r="AC403" s="17" t="s">
        <v>5099</v>
      </c>
    </row>
    <row r="404" spans="1:29" x14ac:dyDescent="0.2">
      <c r="A404" s="2">
        <v>90</v>
      </c>
      <c r="B404" s="3" t="s">
        <v>1781</v>
      </c>
      <c r="C404" s="4" t="s">
        <v>1782</v>
      </c>
      <c r="D404" s="4" t="s">
        <v>41</v>
      </c>
      <c r="E404" s="5">
        <v>0</v>
      </c>
      <c r="F404" s="5">
        <v>2</v>
      </c>
      <c r="G404" s="6">
        <v>2325.79</v>
      </c>
      <c r="H404" s="6">
        <v>2690</v>
      </c>
      <c r="I404" s="6">
        <v>6977.37</v>
      </c>
      <c r="J404" s="6">
        <v>6977.37</v>
      </c>
      <c r="K404" s="6">
        <v>0</v>
      </c>
      <c r="L404" s="6">
        <v>0</v>
      </c>
      <c r="M404" s="6">
        <v>0</v>
      </c>
      <c r="N404" s="6">
        <v>0</v>
      </c>
      <c r="O404" s="6">
        <v>0</v>
      </c>
      <c r="P404" s="6">
        <v>0</v>
      </c>
      <c r="R404" s="6">
        <v>3290</v>
      </c>
      <c r="S404" s="109">
        <v>6977.37</v>
      </c>
      <c r="T404" s="15">
        <f t="shared" si="592"/>
        <v>1.2230483271375465</v>
      </c>
      <c r="U404" s="15">
        <f t="shared" si="593"/>
        <v>1.1973963155987133</v>
      </c>
      <c r="V404" s="16">
        <f t="shared" si="594"/>
        <v>2784.8923768563313</v>
      </c>
      <c r="W404" s="16">
        <f t="shared" si="595"/>
        <v>459.10237685633138</v>
      </c>
      <c r="X404" s="16">
        <f t="shared" si="596"/>
        <v>918.20475371266275</v>
      </c>
      <c r="Y404" s="15">
        <f t="shared" si="588"/>
        <v>4.5848355451969969E-2</v>
      </c>
      <c r="Z404" s="15">
        <f t="shared" si="589"/>
        <v>1.1992624151289988E-2</v>
      </c>
      <c r="AA404" s="15">
        <f t="shared" si="590"/>
        <v>1.9115055013239957E-2</v>
      </c>
      <c r="AB404" s="15">
        <f t="shared" si="597"/>
        <v>2.5652011538833303E-2</v>
      </c>
      <c r="AC404" s="17"/>
    </row>
    <row r="405" spans="1:29" ht="20" x14ac:dyDescent="0.2">
      <c r="A405" s="2">
        <v>91</v>
      </c>
      <c r="B405" s="3" t="s">
        <v>1783</v>
      </c>
      <c r="C405" s="4" t="s">
        <v>1784</v>
      </c>
      <c r="D405" s="4" t="s">
        <v>41</v>
      </c>
      <c r="E405" s="5">
        <v>0</v>
      </c>
      <c r="F405" s="5">
        <v>1</v>
      </c>
      <c r="G405" s="6">
        <v>5625.51</v>
      </c>
      <c r="H405" s="6">
        <v>5180</v>
      </c>
      <c r="I405" s="6">
        <v>5180</v>
      </c>
      <c r="J405" s="6">
        <v>5180</v>
      </c>
      <c r="K405" s="6">
        <v>0</v>
      </c>
      <c r="L405" s="6">
        <v>0</v>
      </c>
      <c r="M405" s="6">
        <v>0</v>
      </c>
      <c r="N405" s="6">
        <v>0</v>
      </c>
      <c r="O405" s="6">
        <v>0</v>
      </c>
      <c r="P405" s="6">
        <v>0</v>
      </c>
      <c r="R405" s="6">
        <v>5550</v>
      </c>
      <c r="S405" s="109">
        <v>5550</v>
      </c>
      <c r="T405" s="15">
        <f t="shared" si="592"/>
        <v>1.0714285714285714</v>
      </c>
      <c r="U405" s="15">
        <f t="shared" si="593"/>
        <v>1.0457765598897382</v>
      </c>
      <c r="V405" s="16">
        <f t="shared" si="594"/>
        <v>5883.0264954253216</v>
      </c>
      <c r="W405" s="16">
        <f t="shared" si="595"/>
        <v>257.51649542532141</v>
      </c>
      <c r="X405" s="16">
        <f t="shared" si="596"/>
        <v>257.51649542532141</v>
      </c>
      <c r="Y405" s="15">
        <f t="shared" si="588"/>
        <v>4.5848355451969969E-2</v>
      </c>
      <c r="Z405" s="15">
        <f t="shared" si="589"/>
        <v>1.1992624151289988E-2</v>
      </c>
      <c r="AA405" s="15">
        <f t="shared" si="590"/>
        <v>1.9115055013239957E-2</v>
      </c>
      <c r="AB405" s="15">
        <f t="shared" si="597"/>
        <v>2.5652011538833303E-2</v>
      </c>
      <c r="AC405" s="17"/>
    </row>
    <row r="406" spans="1:29" x14ac:dyDescent="0.2">
      <c r="A406" s="2">
        <v>92</v>
      </c>
      <c r="B406" s="3" t="s">
        <v>1785</v>
      </c>
      <c r="C406" s="4" t="s">
        <v>1786</v>
      </c>
      <c r="D406" s="4" t="s">
        <v>41</v>
      </c>
      <c r="E406" s="5">
        <v>0</v>
      </c>
      <c r="F406" s="5">
        <v>16</v>
      </c>
      <c r="G406" s="6">
        <v>3069.75</v>
      </c>
      <c r="H406" s="6">
        <v>809</v>
      </c>
      <c r="I406" s="6">
        <v>98232</v>
      </c>
      <c r="J406" s="6">
        <v>98232</v>
      </c>
      <c r="K406" s="6">
        <v>0</v>
      </c>
      <c r="L406" s="6">
        <v>0</v>
      </c>
      <c r="M406" s="6">
        <v>0</v>
      </c>
      <c r="N406" s="6">
        <v>0</v>
      </c>
      <c r="O406" s="6">
        <v>0</v>
      </c>
      <c r="P406" s="6">
        <v>0</v>
      </c>
      <c r="R406" s="6">
        <v>864</v>
      </c>
      <c r="S406" s="109">
        <v>98232</v>
      </c>
      <c r="T406" s="15">
        <f t="shared" si="592"/>
        <v>1.0679851668726823</v>
      </c>
      <c r="U406" s="15">
        <f t="shared" si="593"/>
        <v>1.0423331553338491</v>
      </c>
      <c r="V406" s="16">
        <f t="shared" si="594"/>
        <v>3199.7022035860832</v>
      </c>
      <c r="W406" s="16">
        <f t="shared" si="595"/>
        <v>129.95220358608321</v>
      </c>
      <c r="X406" s="16">
        <f t="shared" si="596"/>
        <v>2079.2352573773314</v>
      </c>
      <c r="Y406" s="15">
        <f t="shared" si="588"/>
        <v>4.5848355451969969E-2</v>
      </c>
      <c r="Z406" s="15">
        <f t="shared" si="589"/>
        <v>1.1992624151289988E-2</v>
      </c>
      <c r="AA406" s="15">
        <f t="shared" si="590"/>
        <v>1.9115055013239957E-2</v>
      </c>
      <c r="AB406" s="15">
        <f t="shared" si="597"/>
        <v>2.5652011538833303E-2</v>
      </c>
      <c r="AC406" s="17" t="s">
        <v>4771</v>
      </c>
    </row>
    <row r="407" spans="1:29" x14ac:dyDescent="0.2">
      <c r="A407" s="2">
        <v>93</v>
      </c>
      <c r="B407" s="3" t="s">
        <v>1787</v>
      </c>
      <c r="C407" s="4" t="s">
        <v>1788</v>
      </c>
      <c r="D407" s="4" t="s">
        <v>41</v>
      </c>
      <c r="E407" s="5">
        <v>0</v>
      </c>
      <c r="F407" s="5">
        <v>2</v>
      </c>
      <c r="G407" s="6">
        <v>1302.3</v>
      </c>
      <c r="H407" s="6">
        <v>1550</v>
      </c>
      <c r="I407" s="6">
        <v>3906.9</v>
      </c>
      <c r="J407" s="6">
        <v>3906.9</v>
      </c>
      <c r="K407" s="6">
        <v>0</v>
      </c>
      <c r="L407" s="6">
        <v>0</v>
      </c>
      <c r="M407" s="6">
        <v>0</v>
      </c>
      <c r="N407" s="6">
        <v>0</v>
      </c>
      <c r="O407" s="6">
        <v>0</v>
      </c>
      <c r="P407" s="6">
        <v>0</v>
      </c>
      <c r="R407" s="6">
        <v>1650</v>
      </c>
      <c r="S407" s="109">
        <v>3906.9</v>
      </c>
      <c r="T407" s="15">
        <f t="shared" si="592"/>
        <v>1.064516129032258</v>
      </c>
      <c r="U407" s="15">
        <f t="shared" si="593"/>
        <v>1.0388641174934248</v>
      </c>
      <c r="V407" s="16">
        <f t="shared" si="594"/>
        <v>1352.9127402116872</v>
      </c>
      <c r="W407" s="16">
        <f t="shared" si="595"/>
        <v>50.612740211687196</v>
      </c>
      <c r="X407" s="16">
        <f t="shared" si="596"/>
        <v>101.22548042337439</v>
      </c>
      <c r="Y407" s="15">
        <f t="shared" si="588"/>
        <v>4.5848355451969969E-2</v>
      </c>
      <c r="Z407" s="15">
        <f t="shared" si="589"/>
        <v>1.1992624151289988E-2</v>
      </c>
      <c r="AA407" s="15">
        <f t="shared" si="590"/>
        <v>1.9115055013239957E-2</v>
      </c>
      <c r="AB407" s="15">
        <f t="shared" si="597"/>
        <v>2.5652011538833303E-2</v>
      </c>
      <c r="AC407" s="17"/>
    </row>
    <row r="408" spans="1:29" ht="15" thickBot="1" x14ac:dyDescent="0.25">
      <c r="A408" s="2">
        <v>94</v>
      </c>
      <c r="B408" s="3" t="s">
        <v>1789</v>
      </c>
      <c r="C408" s="4" t="s">
        <v>1790</v>
      </c>
      <c r="D408" s="4" t="s">
        <v>41</v>
      </c>
      <c r="E408" s="5">
        <v>0</v>
      </c>
      <c r="F408" s="5">
        <v>1</v>
      </c>
      <c r="G408" s="6">
        <v>606.04</v>
      </c>
      <c r="H408" s="6">
        <v>1550</v>
      </c>
      <c r="I408" s="6">
        <v>3906.9</v>
      </c>
      <c r="J408" s="6">
        <v>3906.9</v>
      </c>
      <c r="K408" s="6">
        <v>0</v>
      </c>
      <c r="L408" s="6">
        <v>0</v>
      </c>
      <c r="M408" s="6">
        <v>0</v>
      </c>
      <c r="N408" s="6">
        <v>0</v>
      </c>
      <c r="O408" s="6">
        <v>0</v>
      </c>
      <c r="P408" s="6">
        <v>0</v>
      </c>
      <c r="R408" s="6">
        <v>1650</v>
      </c>
      <c r="S408" s="109">
        <v>3906.9</v>
      </c>
      <c r="T408" s="15">
        <f t="shared" si="592"/>
        <v>1.064516129032258</v>
      </c>
      <c r="U408" s="15">
        <f t="shared" si="593"/>
        <v>1.0388641174934248</v>
      </c>
      <c r="V408" s="16">
        <f t="shared" si="594"/>
        <v>629.59320976571507</v>
      </c>
      <c r="W408" s="16">
        <f t="shared" si="595"/>
        <v>23.55320976571511</v>
      </c>
      <c r="X408" s="16">
        <f t="shared" si="596"/>
        <v>23.55320976571511</v>
      </c>
      <c r="Y408" s="15">
        <f t="shared" si="588"/>
        <v>4.5848355451969969E-2</v>
      </c>
      <c r="Z408" s="15">
        <f t="shared" si="589"/>
        <v>1.1992624151289988E-2</v>
      </c>
      <c r="AA408" s="15">
        <f t="shared" si="590"/>
        <v>1.9115055013239957E-2</v>
      </c>
      <c r="AB408" s="15">
        <f t="shared" si="597"/>
        <v>2.5652011538833303E-2</v>
      </c>
      <c r="AC408" s="17" t="s">
        <v>4772</v>
      </c>
    </row>
    <row r="409" spans="1:29" ht="15" thickBot="1" x14ac:dyDescent="0.25">
      <c r="A409" s="8">
        <v>95</v>
      </c>
      <c r="B409" s="9" t="s">
        <v>1791</v>
      </c>
      <c r="C409" s="10" t="s">
        <v>1792</v>
      </c>
      <c r="D409" s="10" t="s">
        <v>41</v>
      </c>
      <c r="E409" s="11">
        <v>0</v>
      </c>
      <c r="F409" s="11">
        <v>16</v>
      </c>
      <c r="G409" s="12">
        <v>724.55</v>
      </c>
      <c r="H409" s="12">
        <v>1270.31</v>
      </c>
      <c r="I409" s="12">
        <v>20324.96</v>
      </c>
      <c r="J409" s="12">
        <v>12092.1962208</v>
      </c>
      <c r="K409" s="12">
        <v>2965.6</v>
      </c>
      <c r="L409" s="12">
        <v>0</v>
      </c>
      <c r="M409" s="12">
        <v>0</v>
      </c>
      <c r="N409" s="12">
        <v>1002.3728</v>
      </c>
      <c r="O409" s="12">
        <v>3253.7376960000001</v>
      </c>
      <c r="P409" s="13">
        <v>1011.0394694399999</v>
      </c>
      <c r="R409" s="12">
        <v>1457.35</v>
      </c>
      <c r="S409" s="12">
        <v>13916.2261504</v>
      </c>
    </row>
    <row r="410" spans="1:29" x14ac:dyDescent="0.2">
      <c r="A410" s="63"/>
      <c r="B410" s="64" t="s">
        <v>1770</v>
      </c>
      <c r="C410" s="65" t="s">
        <v>1771</v>
      </c>
      <c r="D410" s="65" t="s">
        <v>390</v>
      </c>
      <c r="E410" s="66">
        <v>0.28003</v>
      </c>
      <c r="F410" s="66">
        <v>4.48048</v>
      </c>
      <c r="G410" s="1">
        <v>407</v>
      </c>
      <c r="H410" s="1">
        <v>407</v>
      </c>
      <c r="I410" s="1">
        <v>1823.5553600000001</v>
      </c>
      <c r="J410" s="1">
        <v>1823.5553600000001</v>
      </c>
      <c r="K410" s="1"/>
      <c r="L410" s="1"/>
      <c r="M410" s="1"/>
      <c r="N410" s="1"/>
      <c r="O410" s="1"/>
      <c r="P410" s="1"/>
      <c r="R410" s="1">
        <v>460</v>
      </c>
      <c r="S410" s="1">
        <v>2061.0207999999998</v>
      </c>
      <c r="T410" s="15">
        <f t="shared" ref="T410:T422" si="598">R410/H410</f>
        <v>1.1302211302211302</v>
      </c>
      <c r="U410" s="15">
        <f t="shared" ref="U410:U422" si="599">T410-AB410</f>
        <v>1.104569118682297</v>
      </c>
      <c r="V410" s="16">
        <f t="shared" ref="V410:V422" si="600">G410*U410</f>
        <v>449.55963130369486</v>
      </c>
      <c r="W410" s="16">
        <f t="shared" ref="W410:W422" si="601">V410-G410</f>
        <v>42.559631303694857</v>
      </c>
      <c r="X410" s="16">
        <f t="shared" ref="X410:X422" si="602">F410*W410</f>
        <v>190.68757686357873</v>
      </c>
      <c r="Y410" s="15">
        <f t="shared" ref="Y410:Y422" si="603">104.584835545197%-100%</f>
        <v>4.5848355451969969E-2</v>
      </c>
      <c r="Z410" s="15">
        <f t="shared" ref="Z410:Z422" si="604">101.199262415129%-100%</f>
        <v>1.1992624151289988E-2</v>
      </c>
      <c r="AA410" s="15">
        <f t="shared" ref="AA410:AA422" si="605">101.911505501324%-100%</f>
        <v>1.9115055013239957E-2</v>
      </c>
      <c r="AB410" s="15">
        <f t="shared" ref="AB410:AB422" si="606">AVERAGE(Y410:AA410)</f>
        <v>2.5652011538833303E-2</v>
      </c>
    </row>
    <row r="411" spans="1:29" x14ac:dyDescent="0.2">
      <c r="A411" s="63"/>
      <c r="B411" s="64" t="s">
        <v>1793</v>
      </c>
      <c r="C411" s="65" t="s">
        <v>1794</v>
      </c>
      <c r="D411" s="65" t="s">
        <v>95</v>
      </c>
      <c r="E411" s="66">
        <v>2.6208900000000002</v>
      </c>
      <c r="F411" s="66">
        <v>41.934240000000003</v>
      </c>
      <c r="G411" s="1">
        <v>2.42</v>
      </c>
      <c r="H411" s="1">
        <v>2.42</v>
      </c>
      <c r="I411" s="1">
        <v>101.4808608</v>
      </c>
      <c r="J411" s="1">
        <v>101.4808608</v>
      </c>
      <c r="K411" s="1"/>
      <c r="L411" s="1"/>
      <c r="M411" s="1"/>
      <c r="N411" s="1"/>
      <c r="O411" s="1"/>
      <c r="P411" s="1"/>
      <c r="R411" s="1">
        <v>2.96</v>
      </c>
      <c r="S411" s="1">
        <v>124.1253504</v>
      </c>
      <c r="T411" s="15">
        <f t="shared" si="598"/>
        <v>1.2231404958677685</v>
      </c>
      <c r="U411" s="15">
        <f t="shared" si="599"/>
        <v>1.1974884843289353</v>
      </c>
      <c r="V411" s="16">
        <f t="shared" si="600"/>
        <v>2.8979221320760233</v>
      </c>
      <c r="W411" s="16">
        <f t="shared" si="601"/>
        <v>0.47792213207602341</v>
      </c>
      <c r="X411" s="16">
        <f t="shared" si="602"/>
        <v>20.041301387787666</v>
      </c>
      <c r="Y411" s="15">
        <f t="shared" si="603"/>
        <v>4.5848355451969969E-2</v>
      </c>
      <c r="Z411" s="15">
        <f t="shared" si="604"/>
        <v>1.1992624151289988E-2</v>
      </c>
      <c r="AA411" s="15">
        <f t="shared" si="605"/>
        <v>1.9115055013239957E-2</v>
      </c>
      <c r="AB411" s="15">
        <f t="shared" si="606"/>
        <v>2.5652011538833303E-2</v>
      </c>
    </row>
    <row r="412" spans="1:29" x14ac:dyDescent="0.2">
      <c r="A412" s="63"/>
      <c r="B412" s="114" t="s">
        <v>1281</v>
      </c>
      <c r="C412" s="65" t="s">
        <v>1282</v>
      </c>
      <c r="D412" s="65" t="s">
        <v>98</v>
      </c>
      <c r="E412" s="66">
        <v>2.5000000000000001E-3</v>
      </c>
      <c r="F412" s="66">
        <v>0.04</v>
      </c>
      <c r="G412" s="1">
        <v>179</v>
      </c>
      <c r="H412" s="1">
        <v>179</v>
      </c>
      <c r="I412" s="1">
        <v>7.16</v>
      </c>
      <c r="J412" s="1">
        <v>7.16</v>
      </c>
      <c r="K412" s="1"/>
      <c r="L412" s="1"/>
      <c r="M412" s="1"/>
      <c r="N412" s="1"/>
      <c r="O412" s="1"/>
      <c r="P412" s="1"/>
      <c r="R412" s="1">
        <v>277</v>
      </c>
      <c r="S412" s="1">
        <v>380.8</v>
      </c>
      <c r="T412" s="15">
        <f t="shared" si="598"/>
        <v>1.5474860335195531</v>
      </c>
      <c r="U412" s="15">
        <f t="shared" si="599"/>
        <v>1.5218340219807198</v>
      </c>
      <c r="V412" s="16">
        <f t="shared" si="600"/>
        <v>272.40828993454886</v>
      </c>
      <c r="W412" s="16">
        <f t="shared" si="601"/>
        <v>93.408289934548861</v>
      </c>
      <c r="X412" s="16">
        <f t="shared" si="602"/>
        <v>3.7363315973819544</v>
      </c>
      <c r="Y412" s="15">
        <f t="shared" si="603"/>
        <v>4.5848355451969969E-2</v>
      </c>
      <c r="Z412" s="15">
        <f t="shared" si="604"/>
        <v>1.1992624151289988E-2</v>
      </c>
      <c r="AA412" s="15">
        <f t="shared" si="605"/>
        <v>1.9115055013239957E-2</v>
      </c>
      <c r="AB412" s="15">
        <f t="shared" si="606"/>
        <v>2.5652011538833303E-2</v>
      </c>
    </row>
    <row r="413" spans="1:29" x14ac:dyDescent="0.2">
      <c r="A413" s="63"/>
      <c r="B413" s="114" t="s">
        <v>1795</v>
      </c>
      <c r="C413" s="65" t="s">
        <v>1796</v>
      </c>
      <c r="D413" s="65" t="s">
        <v>41</v>
      </c>
      <c r="E413" s="66">
        <v>1</v>
      </c>
      <c r="F413" s="66">
        <v>16</v>
      </c>
      <c r="G413" s="1">
        <v>19.399999999999999</v>
      </c>
      <c r="H413" s="1">
        <v>19.399999999999999</v>
      </c>
      <c r="I413" s="1">
        <v>310.39999999999998</v>
      </c>
      <c r="J413" s="1">
        <v>310.39999999999998</v>
      </c>
      <c r="K413" s="1"/>
      <c r="L413" s="1"/>
      <c r="M413" s="1"/>
      <c r="N413" s="1"/>
      <c r="O413" s="1"/>
      <c r="P413" s="1"/>
      <c r="R413" s="1">
        <v>23.8</v>
      </c>
      <c r="S413" s="1">
        <v>11.08</v>
      </c>
      <c r="T413" s="15">
        <f t="shared" si="598"/>
        <v>1.2268041237113403</v>
      </c>
      <c r="U413" s="15">
        <f t="shared" si="599"/>
        <v>1.2011521121725071</v>
      </c>
      <c r="V413" s="16">
        <f t="shared" si="600"/>
        <v>23.302350976146634</v>
      </c>
      <c r="W413" s="16">
        <f t="shared" si="601"/>
        <v>3.9023509761466357</v>
      </c>
      <c r="X413" s="16">
        <f t="shared" si="602"/>
        <v>62.437615618346172</v>
      </c>
      <c r="Y413" s="15">
        <f t="shared" si="603"/>
        <v>4.5848355451969969E-2</v>
      </c>
      <c r="Z413" s="15">
        <f t="shared" si="604"/>
        <v>1.1992624151289988E-2</v>
      </c>
      <c r="AA413" s="15">
        <f t="shared" si="605"/>
        <v>1.9115055013239957E-2</v>
      </c>
      <c r="AB413" s="15">
        <f t="shared" si="606"/>
        <v>2.5652011538833303E-2</v>
      </c>
    </row>
    <row r="414" spans="1:29" x14ac:dyDescent="0.2">
      <c r="A414" s="63"/>
      <c r="B414" s="64" t="s">
        <v>1797</v>
      </c>
      <c r="C414" s="65" t="s">
        <v>1798</v>
      </c>
      <c r="D414" s="65" t="s">
        <v>41</v>
      </c>
      <c r="E414" s="66">
        <v>2</v>
      </c>
      <c r="F414" s="66">
        <v>32</v>
      </c>
      <c r="G414" s="1">
        <v>28.1</v>
      </c>
      <c r="H414" s="1">
        <v>28.1</v>
      </c>
      <c r="I414" s="1">
        <v>899.2</v>
      </c>
      <c r="J414" s="1">
        <v>899.2</v>
      </c>
      <c r="K414" s="1"/>
      <c r="L414" s="1"/>
      <c r="M414" s="1"/>
      <c r="N414" s="1"/>
      <c r="O414" s="1"/>
      <c r="P414" s="1"/>
      <c r="R414" s="1">
        <v>31.4</v>
      </c>
      <c r="S414" s="1">
        <v>1004.8</v>
      </c>
      <c r="T414" s="15">
        <f t="shared" si="598"/>
        <v>1.1174377224199288</v>
      </c>
      <c r="U414" s="15">
        <f t="shared" si="599"/>
        <v>1.0917857108810956</v>
      </c>
      <c r="V414" s="16">
        <f t="shared" si="600"/>
        <v>30.679178475758786</v>
      </c>
      <c r="W414" s="16">
        <f t="shared" si="601"/>
        <v>2.5791784757587841</v>
      </c>
      <c r="X414" s="16">
        <f t="shared" si="602"/>
        <v>82.533711224281092</v>
      </c>
      <c r="Y414" s="15">
        <f t="shared" si="603"/>
        <v>4.5848355451969969E-2</v>
      </c>
      <c r="Z414" s="15">
        <f t="shared" si="604"/>
        <v>1.1992624151289988E-2</v>
      </c>
      <c r="AA414" s="15">
        <f t="shared" si="605"/>
        <v>1.9115055013239957E-2</v>
      </c>
      <c r="AB414" s="15">
        <f t="shared" si="606"/>
        <v>2.5652011538833303E-2</v>
      </c>
    </row>
    <row r="415" spans="1:29" x14ac:dyDescent="0.2">
      <c r="A415" s="63"/>
      <c r="B415" s="64" t="s">
        <v>1799</v>
      </c>
      <c r="C415" s="65" t="s">
        <v>1800</v>
      </c>
      <c r="D415" s="65" t="s">
        <v>41</v>
      </c>
      <c r="E415" s="66">
        <v>2</v>
      </c>
      <c r="F415" s="66">
        <v>32</v>
      </c>
      <c r="G415" s="1">
        <v>75.099999999999994</v>
      </c>
      <c r="H415" s="1">
        <v>75.099999999999994</v>
      </c>
      <c r="I415" s="1">
        <v>2403.1999999999998</v>
      </c>
      <c r="J415" s="1">
        <v>2403.1999999999998</v>
      </c>
      <c r="K415" s="1"/>
      <c r="L415" s="1"/>
      <c r="M415" s="1"/>
      <c r="N415" s="1"/>
      <c r="O415" s="1"/>
      <c r="P415" s="1"/>
      <c r="R415" s="1">
        <v>88.4</v>
      </c>
      <c r="S415" s="1">
        <v>2828.8</v>
      </c>
      <c r="T415" s="15">
        <f t="shared" si="598"/>
        <v>1.1770972037283622</v>
      </c>
      <c r="U415" s="15">
        <f t="shared" si="599"/>
        <v>1.151445192189529</v>
      </c>
      <c r="V415" s="16">
        <f t="shared" si="600"/>
        <v>86.473533933433629</v>
      </c>
      <c r="W415" s="16">
        <f t="shared" si="601"/>
        <v>11.373533933433635</v>
      </c>
      <c r="X415" s="16">
        <f t="shared" si="602"/>
        <v>363.9530858698763</v>
      </c>
      <c r="Y415" s="15">
        <f t="shared" si="603"/>
        <v>4.5848355451969969E-2</v>
      </c>
      <c r="Z415" s="15">
        <f t="shared" si="604"/>
        <v>1.1992624151289988E-2</v>
      </c>
      <c r="AA415" s="15">
        <f t="shared" si="605"/>
        <v>1.9115055013239957E-2</v>
      </c>
      <c r="AB415" s="15">
        <f t="shared" si="606"/>
        <v>2.5652011538833303E-2</v>
      </c>
    </row>
    <row r="416" spans="1:29" x14ac:dyDescent="0.2">
      <c r="A416" s="63"/>
      <c r="B416" s="64" t="s">
        <v>1801</v>
      </c>
      <c r="C416" s="65" t="s">
        <v>1802</v>
      </c>
      <c r="D416" s="65" t="s">
        <v>41</v>
      </c>
      <c r="E416" s="66">
        <v>1</v>
      </c>
      <c r="F416" s="66">
        <v>16</v>
      </c>
      <c r="G416" s="1">
        <v>144</v>
      </c>
      <c r="H416" s="1">
        <v>144</v>
      </c>
      <c r="I416" s="1">
        <v>2304</v>
      </c>
      <c r="J416" s="1">
        <v>2304</v>
      </c>
      <c r="K416" s="1"/>
      <c r="L416" s="1"/>
      <c r="M416" s="1"/>
      <c r="N416" s="1"/>
      <c r="O416" s="1"/>
      <c r="P416" s="1"/>
      <c r="R416" s="1">
        <v>167</v>
      </c>
      <c r="S416" s="1">
        <v>2672</v>
      </c>
      <c r="T416" s="15">
        <f t="shared" si="598"/>
        <v>1.1597222222222223</v>
      </c>
      <c r="U416" s="15">
        <f t="shared" si="599"/>
        <v>1.1340702106833891</v>
      </c>
      <c r="V416" s="16">
        <f t="shared" si="600"/>
        <v>163.30611033840802</v>
      </c>
      <c r="W416" s="16">
        <f t="shared" si="601"/>
        <v>19.306110338408018</v>
      </c>
      <c r="X416" s="16">
        <f t="shared" si="602"/>
        <v>308.89776541452829</v>
      </c>
      <c r="Y416" s="15">
        <f t="shared" si="603"/>
        <v>4.5848355451969969E-2</v>
      </c>
      <c r="Z416" s="15">
        <f t="shared" si="604"/>
        <v>1.1992624151289988E-2</v>
      </c>
      <c r="AA416" s="15">
        <f t="shared" si="605"/>
        <v>1.9115055013239957E-2</v>
      </c>
      <c r="AB416" s="15">
        <f t="shared" si="606"/>
        <v>2.5652011538833303E-2</v>
      </c>
    </row>
    <row r="417" spans="1:28" x14ac:dyDescent="0.2">
      <c r="A417" s="63"/>
      <c r="B417" s="64" t="s">
        <v>1803</v>
      </c>
      <c r="C417" s="65" t="s">
        <v>1804</v>
      </c>
      <c r="D417" s="65" t="s">
        <v>41</v>
      </c>
      <c r="E417" s="66">
        <v>1</v>
      </c>
      <c r="F417" s="66">
        <v>16</v>
      </c>
      <c r="G417" s="1">
        <v>205</v>
      </c>
      <c r="H417" s="1">
        <v>205</v>
      </c>
      <c r="I417" s="1">
        <v>3280</v>
      </c>
      <c r="J417" s="1">
        <v>3280</v>
      </c>
      <c r="K417" s="1"/>
      <c r="L417" s="1"/>
      <c r="M417" s="1"/>
      <c r="N417" s="1"/>
      <c r="O417" s="1"/>
      <c r="P417" s="1"/>
      <c r="R417" s="1">
        <v>239</v>
      </c>
      <c r="S417" s="1">
        <v>3824</v>
      </c>
      <c r="T417" s="15">
        <f t="shared" si="598"/>
        <v>1.1658536585365853</v>
      </c>
      <c r="U417" s="15">
        <f t="shared" si="599"/>
        <v>1.1402016469977521</v>
      </c>
      <c r="V417" s="16">
        <f t="shared" si="600"/>
        <v>233.74133763453918</v>
      </c>
      <c r="W417" s="16">
        <f t="shared" si="601"/>
        <v>28.741337634539178</v>
      </c>
      <c r="X417" s="16">
        <f t="shared" si="602"/>
        <v>459.86140215262685</v>
      </c>
      <c r="Y417" s="15">
        <f t="shared" si="603"/>
        <v>4.5848355451969969E-2</v>
      </c>
      <c r="Z417" s="15">
        <f t="shared" si="604"/>
        <v>1.1992624151289988E-2</v>
      </c>
      <c r="AA417" s="15">
        <f t="shared" si="605"/>
        <v>1.9115055013239957E-2</v>
      </c>
      <c r="AB417" s="15">
        <f t="shared" si="606"/>
        <v>2.5652011538833303E-2</v>
      </c>
    </row>
    <row r="418" spans="1:28" x14ac:dyDescent="0.2">
      <c r="A418" s="63"/>
      <c r="B418" s="64" t="s">
        <v>1805</v>
      </c>
      <c r="C418" s="65" t="s">
        <v>1806</v>
      </c>
      <c r="D418" s="65" t="s">
        <v>561</v>
      </c>
      <c r="E418" s="66">
        <v>1</v>
      </c>
      <c r="F418" s="66">
        <v>16</v>
      </c>
      <c r="G418" s="1">
        <v>60.2</v>
      </c>
      <c r="H418" s="1">
        <v>60.2</v>
      </c>
      <c r="I418" s="1">
        <v>963.2</v>
      </c>
      <c r="J418" s="1">
        <v>963.2</v>
      </c>
      <c r="K418" s="1"/>
      <c r="L418" s="1"/>
      <c r="M418" s="1"/>
      <c r="N418" s="1"/>
      <c r="O418" s="1"/>
      <c r="P418" s="1"/>
      <c r="R418" s="1">
        <v>63.1</v>
      </c>
      <c r="S418" s="1">
        <v>1009.6</v>
      </c>
      <c r="T418" s="15">
        <f t="shared" si="598"/>
        <v>1.048172757475083</v>
      </c>
      <c r="U418" s="15">
        <f t="shared" si="599"/>
        <v>1.0225207459362498</v>
      </c>
      <c r="V418" s="16">
        <f t="shared" si="600"/>
        <v>61.555748905362236</v>
      </c>
      <c r="W418" s="16">
        <f t="shared" si="601"/>
        <v>1.3557489053622334</v>
      </c>
      <c r="X418" s="16">
        <f t="shared" si="602"/>
        <v>21.691982485795734</v>
      </c>
      <c r="Y418" s="15">
        <f t="shared" si="603"/>
        <v>4.5848355451969969E-2</v>
      </c>
      <c r="Z418" s="15">
        <f t="shared" si="604"/>
        <v>1.1992624151289988E-2</v>
      </c>
      <c r="AA418" s="15">
        <f t="shared" si="605"/>
        <v>1.9115055013239957E-2</v>
      </c>
      <c r="AB418" s="15">
        <f t="shared" si="606"/>
        <v>2.5652011538833303E-2</v>
      </c>
    </row>
    <row r="419" spans="1:28" x14ac:dyDescent="0.2">
      <c r="A419" s="2">
        <v>96</v>
      </c>
      <c r="B419" s="3" t="s">
        <v>1807</v>
      </c>
      <c r="C419" s="4" t="s">
        <v>1808</v>
      </c>
      <c r="D419" s="4" t="s">
        <v>41</v>
      </c>
      <c r="E419" s="5">
        <v>0</v>
      </c>
      <c r="F419" s="5">
        <v>12</v>
      </c>
      <c r="G419" s="6">
        <v>1027.44</v>
      </c>
      <c r="H419" s="6">
        <v>1420</v>
      </c>
      <c r="I419" s="6">
        <v>17040</v>
      </c>
      <c r="J419" s="6">
        <v>17040</v>
      </c>
      <c r="K419" s="6">
        <v>0</v>
      </c>
      <c r="L419" s="6">
        <v>0</v>
      </c>
      <c r="M419" s="6">
        <v>0</v>
      </c>
      <c r="N419" s="6">
        <v>0</v>
      </c>
      <c r="O419" s="6">
        <v>0</v>
      </c>
      <c r="P419" s="6">
        <v>0</v>
      </c>
      <c r="R419" s="6">
        <v>1620</v>
      </c>
      <c r="S419" s="6">
        <v>19440</v>
      </c>
      <c r="T419" s="15">
        <f t="shared" si="598"/>
        <v>1.1408450704225352</v>
      </c>
      <c r="U419" s="15">
        <f t="shared" si="599"/>
        <v>1.115193058883702</v>
      </c>
      <c r="V419" s="16">
        <f t="shared" si="600"/>
        <v>1145.7939564194708</v>
      </c>
      <c r="W419" s="16">
        <f t="shared" si="601"/>
        <v>118.35395641947071</v>
      </c>
      <c r="X419" s="16">
        <f t="shared" si="602"/>
        <v>1420.2474770336485</v>
      </c>
      <c r="Y419" s="15">
        <f t="shared" si="603"/>
        <v>4.5848355451969969E-2</v>
      </c>
      <c r="Z419" s="15">
        <f t="shared" si="604"/>
        <v>1.1992624151289988E-2</v>
      </c>
      <c r="AA419" s="15">
        <f t="shared" si="605"/>
        <v>1.9115055013239957E-2</v>
      </c>
      <c r="AB419" s="15">
        <f t="shared" si="606"/>
        <v>2.5652011538833303E-2</v>
      </c>
    </row>
    <row r="420" spans="1:28" x14ac:dyDescent="0.2">
      <c r="A420" s="2">
        <v>97</v>
      </c>
      <c r="B420" s="3" t="s">
        <v>1809</v>
      </c>
      <c r="C420" s="4" t="s">
        <v>1810</v>
      </c>
      <c r="D420" s="4" t="s">
        <v>41</v>
      </c>
      <c r="E420" s="5">
        <v>0</v>
      </c>
      <c r="F420" s="5">
        <v>3</v>
      </c>
      <c r="G420" s="6">
        <v>1066.67</v>
      </c>
      <c r="H420" s="6">
        <v>1530</v>
      </c>
      <c r="I420" s="6">
        <v>4590</v>
      </c>
      <c r="J420" s="6">
        <v>4590</v>
      </c>
      <c r="K420" s="6">
        <v>0</v>
      </c>
      <c r="L420" s="6">
        <v>0</v>
      </c>
      <c r="M420" s="6">
        <v>0</v>
      </c>
      <c r="N420" s="6">
        <v>0</v>
      </c>
      <c r="O420" s="6">
        <v>0</v>
      </c>
      <c r="P420" s="6">
        <v>0</v>
      </c>
      <c r="R420" s="6">
        <v>1750</v>
      </c>
      <c r="S420" s="6">
        <v>5250</v>
      </c>
      <c r="T420" s="15">
        <f t="shared" si="598"/>
        <v>1.1437908496732025</v>
      </c>
      <c r="U420" s="15">
        <f t="shared" si="599"/>
        <v>1.1181388381343693</v>
      </c>
      <c r="V420" s="16">
        <f t="shared" si="600"/>
        <v>1192.6851544727879</v>
      </c>
      <c r="W420" s="16">
        <f t="shared" si="601"/>
        <v>126.0151544727878</v>
      </c>
      <c r="X420" s="16">
        <f t="shared" si="602"/>
        <v>378.0454634183634</v>
      </c>
      <c r="Y420" s="15">
        <f t="shared" si="603"/>
        <v>4.5848355451969969E-2</v>
      </c>
      <c r="Z420" s="15">
        <f t="shared" si="604"/>
        <v>1.1992624151289988E-2</v>
      </c>
      <c r="AA420" s="15">
        <f t="shared" si="605"/>
        <v>1.9115055013239957E-2</v>
      </c>
      <c r="AB420" s="15">
        <f t="shared" si="606"/>
        <v>2.5652011538833303E-2</v>
      </c>
    </row>
    <row r="421" spans="1:28" x14ac:dyDescent="0.2">
      <c r="A421" s="2">
        <v>98</v>
      </c>
      <c r="B421" s="3" t="s">
        <v>1811</v>
      </c>
      <c r="C421" s="4" t="s">
        <v>1812</v>
      </c>
      <c r="D421" s="4" t="s">
        <v>41</v>
      </c>
      <c r="E421" s="5">
        <v>0</v>
      </c>
      <c r="F421" s="5">
        <v>1</v>
      </c>
      <c r="G421" s="6">
        <v>2112.16</v>
      </c>
      <c r="H421" s="6">
        <v>1990</v>
      </c>
      <c r="I421" s="6">
        <v>1990</v>
      </c>
      <c r="J421" s="6">
        <v>1990</v>
      </c>
      <c r="K421" s="6">
        <v>0</v>
      </c>
      <c r="L421" s="6">
        <v>0</v>
      </c>
      <c r="M421" s="6">
        <v>0</v>
      </c>
      <c r="N421" s="6">
        <v>0</v>
      </c>
      <c r="O421" s="6">
        <v>0</v>
      </c>
      <c r="P421" s="6">
        <v>0</v>
      </c>
      <c r="R421" s="6">
        <v>1570</v>
      </c>
      <c r="S421" s="6">
        <v>1570</v>
      </c>
      <c r="T421" s="15">
        <f t="shared" si="598"/>
        <v>0.78894472361809043</v>
      </c>
      <c r="U421" s="15">
        <f t="shared" si="599"/>
        <v>0.76329271207925709</v>
      </c>
      <c r="V421" s="16">
        <f t="shared" si="600"/>
        <v>1612.1963347453236</v>
      </c>
      <c r="W421" s="16">
        <f t="shared" si="601"/>
        <v>-499.96366525467624</v>
      </c>
      <c r="X421" s="16">
        <f t="shared" si="602"/>
        <v>-499.96366525467624</v>
      </c>
      <c r="Y421" s="15">
        <f t="shared" si="603"/>
        <v>4.5848355451969969E-2</v>
      </c>
      <c r="Z421" s="15">
        <f t="shared" si="604"/>
        <v>1.1992624151289988E-2</v>
      </c>
      <c r="AA421" s="15">
        <f t="shared" si="605"/>
        <v>1.9115055013239957E-2</v>
      </c>
      <c r="AB421" s="15">
        <f t="shared" si="606"/>
        <v>2.5652011538833303E-2</v>
      </c>
    </row>
    <row r="422" spans="1:28" ht="15" thickBot="1" x14ac:dyDescent="0.25">
      <c r="A422" s="2">
        <v>99</v>
      </c>
      <c r="B422" s="3">
        <v>64211034</v>
      </c>
      <c r="C422" s="4" t="s">
        <v>1814</v>
      </c>
      <c r="D422" s="4" t="s">
        <v>41</v>
      </c>
      <c r="E422" s="5">
        <v>0</v>
      </c>
      <c r="F422" s="5">
        <v>3</v>
      </c>
      <c r="G422" s="6">
        <v>1487.51</v>
      </c>
      <c r="H422" s="6">
        <v>1320</v>
      </c>
      <c r="I422" s="6">
        <v>3960</v>
      </c>
      <c r="J422" s="6">
        <v>3960</v>
      </c>
      <c r="K422" s="6">
        <v>0</v>
      </c>
      <c r="L422" s="6">
        <v>0</v>
      </c>
      <c r="M422" s="6">
        <v>0</v>
      </c>
      <c r="N422" s="6">
        <v>0</v>
      </c>
      <c r="O422" s="6">
        <v>0</v>
      </c>
      <c r="P422" s="6">
        <v>0</v>
      </c>
      <c r="R422" s="6">
        <v>1520</v>
      </c>
      <c r="S422" s="6">
        <v>4560</v>
      </c>
      <c r="T422" s="15">
        <f t="shared" si="598"/>
        <v>1.1515151515151516</v>
      </c>
      <c r="U422" s="15">
        <f t="shared" si="599"/>
        <v>1.1258631399763184</v>
      </c>
      <c r="V422" s="16">
        <f t="shared" si="600"/>
        <v>1674.7326793461734</v>
      </c>
      <c r="W422" s="16">
        <f t="shared" si="601"/>
        <v>187.22267934617344</v>
      </c>
      <c r="X422" s="16">
        <f t="shared" si="602"/>
        <v>561.66803803852031</v>
      </c>
      <c r="Y422" s="15">
        <f t="shared" si="603"/>
        <v>4.5848355451969969E-2</v>
      </c>
      <c r="Z422" s="15">
        <f t="shared" si="604"/>
        <v>1.1992624151289988E-2</v>
      </c>
      <c r="AA422" s="15">
        <f t="shared" si="605"/>
        <v>1.9115055013239957E-2</v>
      </c>
      <c r="AB422" s="15">
        <f t="shared" si="606"/>
        <v>2.5652011538833303E-2</v>
      </c>
    </row>
    <row r="423" spans="1:28" ht="20.5" thickBot="1" x14ac:dyDescent="0.25">
      <c r="A423" s="8">
        <v>100</v>
      </c>
      <c r="B423" s="9" t="s">
        <v>1815</v>
      </c>
      <c r="C423" s="10" t="s">
        <v>1816</v>
      </c>
      <c r="D423" s="10" t="s">
        <v>41</v>
      </c>
      <c r="E423" s="11">
        <v>0</v>
      </c>
      <c r="F423" s="11">
        <v>2</v>
      </c>
      <c r="G423" s="12">
        <v>15341.96</v>
      </c>
      <c r="H423" s="12">
        <v>10867.34</v>
      </c>
      <c r="I423" s="12">
        <v>21734.68</v>
      </c>
      <c r="J423" s="12">
        <v>17515.77</v>
      </c>
      <c r="K423" s="12">
        <v>1519.7339999999999</v>
      </c>
      <c r="L423" s="12">
        <v>0</v>
      </c>
      <c r="M423" s="12">
        <v>0</v>
      </c>
      <c r="N423" s="12">
        <v>513.67009199999995</v>
      </c>
      <c r="O423" s="12">
        <v>1667.3913554400001</v>
      </c>
      <c r="P423" s="13">
        <v>518.11136264159995</v>
      </c>
      <c r="R423" s="12">
        <v>12750.98</v>
      </c>
      <c r="S423" s="12">
        <v>20749.6116</v>
      </c>
    </row>
    <row r="424" spans="1:28" x14ac:dyDescent="0.2">
      <c r="A424" s="63"/>
      <c r="B424" s="64" t="s">
        <v>1817</v>
      </c>
      <c r="C424" s="65" t="s">
        <v>1818</v>
      </c>
      <c r="D424" s="65" t="s">
        <v>390</v>
      </c>
      <c r="E424" s="66">
        <v>0.48580000000000001</v>
      </c>
      <c r="F424" s="66">
        <v>0.97160000000000002</v>
      </c>
      <c r="G424" s="1">
        <v>325</v>
      </c>
      <c r="H424" s="1">
        <v>325</v>
      </c>
      <c r="I424" s="1">
        <v>315.77</v>
      </c>
      <c r="J424" s="1">
        <v>315.77</v>
      </c>
      <c r="K424" s="1"/>
      <c r="L424" s="1"/>
      <c r="M424" s="1"/>
      <c r="N424" s="1"/>
      <c r="O424" s="1"/>
      <c r="P424" s="1"/>
      <c r="R424" s="1">
        <v>401</v>
      </c>
      <c r="S424" s="1">
        <v>389.61160000000001</v>
      </c>
      <c r="T424" s="15">
        <f t="shared" ref="T424:T426" si="607">R424/H424</f>
        <v>1.2338461538461538</v>
      </c>
      <c r="U424" s="15">
        <f t="shared" ref="U424:U426" si="608">T424-AB424</f>
        <v>1.2081941423073206</v>
      </c>
      <c r="V424" s="16">
        <f t="shared" ref="V424:V426" si="609">G424*U424</f>
        <v>392.66309624987917</v>
      </c>
      <c r="W424" s="16">
        <f t="shared" ref="W424:W426" si="610">V424-G424</f>
        <v>67.663096249879175</v>
      </c>
      <c r="X424" s="16">
        <f t="shared" ref="X424:X426" si="611">F424*W424</f>
        <v>65.741464316382604</v>
      </c>
      <c r="Y424" s="15">
        <f t="shared" ref="Y424:Y426" si="612">104.584835545197%-100%</f>
        <v>4.5848355451969969E-2</v>
      </c>
      <c r="Z424" s="15">
        <f t="shared" ref="Z424:Z426" si="613">101.199262415129%-100%</f>
        <v>1.1992624151289988E-2</v>
      </c>
      <c r="AA424" s="15">
        <f t="shared" ref="AA424:AA426" si="614">101.911505501324%-100%</f>
        <v>1.9115055013239957E-2</v>
      </c>
      <c r="AB424" s="15">
        <f t="shared" ref="AB424:AB426" si="615">AVERAGE(Y424:AA424)</f>
        <v>2.5652011538833303E-2</v>
      </c>
    </row>
    <row r="425" spans="1:28" ht="18" x14ac:dyDescent="0.2">
      <c r="A425" s="63"/>
      <c r="B425" s="64" t="s">
        <v>1819</v>
      </c>
      <c r="C425" s="65" t="s">
        <v>1820</v>
      </c>
      <c r="D425" s="65" t="s">
        <v>41</v>
      </c>
      <c r="E425" s="66">
        <v>1</v>
      </c>
      <c r="F425" s="66">
        <v>2</v>
      </c>
      <c r="G425" s="1">
        <v>5620</v>
      </c>
      <c r="H425" s="1">
        <v>5620</v>
      </c>
      <c r="I425" s="1">
        <v>11240</v>
      </c>
      <c r="J425" s="1">
        <v>11240</v>
      </c>
      <c r="K425" s="1"/>
      <c r="L425" s="1"/>
      <c r="M425" s="1"/>
      <c r="N425" s="1"/>
      <c r="O425" s="1"/>
      <c r="P425" s="1"/>
      <c r="R425" s="1">
        <v>6660</v>
      </c>
      <c r="S425" s="1">
        <v>13320</v>
      </c>
      <c r="T425" s="15">
        <f t="shared" si="607"/>
        <v>1.1850533807829182</v>
      </c>
      <c r="U425" s="15">
        <f t="shared" si="608"/>
        <v>1.159401369244085</v>
      </c>
      <c r="V425" s="16">
        <f t="shared" si="609"/>
        <v>6515.835695151758</v>
      </c>
      <c r="W425" s="16">
        <f t="shared" si="610"/>
        <v>895.83569515175805</v>
      </c>
      <c r="X425" s="16">
        <f t="shared" si="611"/>
        <v>1791.6713903035161</v>
      </c>
      <c r="Y425" s="15">
        <f t="shared" si="612"/>
        <v>4.5848355451969969E-2</v>
      </c>
      <c r="Z425" s="15">
        <f t="shared" si="613"/>
        <v>1.1992624151289988E-2</v>
      </c>
      <c r="AA425" s="15">
        <f t="shared" si="614"/>
        <v>1.9115055013239957E-2</v>
      </c>
      <c r="AB425" s="15">
        <f t="shared" si="615"/>
        <v>2.5652011538833303E-2</v>
      </c>
    </row>
    <row r="426" spans="1:28" ht="18.5" thickBot="1" x14ac:dyDescent="0.25">
      <c r="A426" s="63"/>
      <c r="B426" s="64" t="s">
        <v>1821</v>
      </c>
      <c r="C426" s="65" t="s">
        <v>1822</v>
      </c>
      <c r="D426" s="65" t="s">
        <v>41</v>
      </c>
      <c r="E426" s="66">
        <v>1</v>
      </c>
      <c r="F426" s="66">
        <v>2</v>
      </c>
      <c r="G426" s="1">
        <v>2980</v>
      </c>
      <c r="H426" s="1">
        <v>2980</v>
      </c>
      <c r="I426" s="1">
        <v>5960</v>
      </c>
      <c r="J426" s="1">
        <v>5960</v>
      </c>
      <c r="K426" s="1"/>
      <c r="L426" s="1"/>
      <c r="M426" s="1"/>
      <c r="N426" s="1"/>
      <c r="O426" s="1"/>
      <c r="P426" s="1"/>
      <c r="R426" s="1">
        <v>3520</v>
      </c>
      <c r="S426" s="1">
        <v>7040</v>
      </c>
      <c r="T426" s="15">
        <f t="shared" si="607"/>
        <v>1.1812080536912752</v>
      </c>
      <c r="U426" s="15">
        <f t="shared" si="608"/>
        <v>1.155556042152442</v>
      </c>
      <c r="V426" s="16">
        <f t="shared" si="609"/>
        <v>3443.5570056142774</v>
      </c>
      <c r="W426" s="16">
        <f t="shared" si="610"/>
        <v>463.55700561427739</v>
      </c>
      <c r="X426" s="16">
        <f t="shared" si="611"/>
        <v>927.11401122855477</v>
      </c>
      <c r="Y426" s="15">
        <f t="shared" si="612"/>
        <v>4.5848355451969969E-2</v>
      </c>
      <c r="Z426" s="15">
        <f t="shared" si="613"/>
        <v>1.1992624151289988E-2</v>
      </c>
      <c r="AA426" s="15">
        <f t="shared" si="614"/>
        <v>1.9115055013239957E-2</v>
      </c>
      <c r="AB426" s="15">
        <f t="shared" si="615"/>
        <v>2.5652011538833303E-2</v>
      </c>
    </row>
    <row r="427" spans="1:28" ht="20.5" thickBot="1" x14ac:dyDescent="0.25">
      <c r="A427" s="8">
        <v>101</v>
      </c>
      <c r="B427" s="9" t="s">
        <v>1823</v>
      </c>
      <c r="C427" s="10" t="s">
        <v>1824</v>
      </c>
      <c r="D427" s="10" t="s">
        <v>41</v>
      </c>
      <c r="E427" s="11">
        <v>0</v>
      </c>
      <c r="F427" s="11">
        <v>16</v>
      </c>
      <c r="G427" s="12">
        <v>1023.53</v>
      </c>
      <c r="H427" s="12">
        <v>784.92</v>
      </c>
      <c r="I427" s="12">
        <v>12558.72</v>
      </c>
      <c r="J427" s="12">
        <v>10088.959999999999</v>
      </c>
      <c r="K427" s="12">
        <v>889.68</v>
      </c>
      <c r="L427" s="12">
        <v>0</v>
      </c>
      <c r="M427" s="12">
        <v>0</v>
      </c>
      <c r="N427" s="12">
        <v>300.71184</v>
      </c>
      <c r="O427" s="12">
        <v>976.12130879999995</v>
      </c>
      <c r="P427" s="13">
        <v>303.31184083199997</v>
      </c>
      <c r="R427" s="12">
        <v>994.72</v>
      </c>
      <c r="S427" s="12">
        <v>13095.04</v>
      </c>
    </row>
    <row r="428" spans="1:28" ht="18" x14ac:dyDescent="0.2">
      <c r="A428" s="63"/>
      <c r="B428" s="64" t="s">
        <v>769</v>
      </c>
      <c r="C428" s="65" t="s">
        <v>770</v>
      </c>
      <c r="D428" s="65" t="s">
        <v>184</v>
      </c>
      <c r="E428" s="66">
        <v>0.02</v>
      </c>
      <c r="F428" s="66">
        <v>0.32</v>
      </c>
      <c r="G428" s="1">
        <v>156</v>
      </c>
      <c r="H428" s="1">
        <v>156</v>
      </c>
      <c r="I428" s="1">
        <v>49.92</v>
      </c>
      <c r="J428" s="1">
        <v>49.92</v>
      </c>
      <c r="K428" s="1"/>
      <c r="L428" s="1"/>
      <c r="M428" s="1"/>
      <c r="N428" s="1"/>
      <c r="O428" s="1"/>
      <c r="P428" s="1"/>
      <c r="R428" s="1">
        <v>464</v>
      </c>
      <c r="S428" s="1">
        <v>148.47999999999999</v>
      </c>
      <c r="T428" s="15">
        <f t="shared" ref="T428:T430" si="616">R428/H428</f>
        <v>2.9743589743589745</v>
      </c>
      <c r="U428" s="15">
        <f t="shared" ref="U428:U430" si="617">T428-AB428</f>
        <v>2.948706962820141</v>
      </c>
      <c r="V428" s="16">
        <f t="shared" ref="V428:V430" si="618">G428*U428</f>
        <v>459.99828619994202</v>
      </c>
      <c r="W428" s="16">
        <f t="shared" ref="W428:W430" si="619">V428-G428</f>
        <v>303.99828619994202</v>
      </c>
      <c r="X428" s="16">
        <f t="shared" ref="X428:X430" si="620">F428*W428</f>
        <v>97.279451583981441</v>
      </c>
      <c r="Y428" s="15">
        <f t="shared" ref="Y428:Y430" si="621">104.584835545197%-100%</f>
        <v>4.5848355451969969E-2</v>
      </c>
      <c r="Z428" s="15">
        <f t="shared" ref="Z428:Z430" si="622">101.199262415129%-100%</f>
        <v>1.1992624151289988E-2</v>
      </c>
      <c r="AA428" s="15">
        <f t="shared" ref="AA428:AA430" si="623">101.911505501324%-100%</f>
        <v>1.9115055013239957E-2</v>
      </c>
      <c r="AB428" s="15">
        <f t="shared" ref="AB428:AB430" si="624">AVERAGE(Y428:AA428)</f>
        <v>2.5652011538833303E-2</v>
      </c>
    </row>
    <row r="429" spans="1:28" x14ac:dyDescent="0.2">
      <c r="A429" s="63"/>
      <c r="B429" s="64" t="s">
        <v>1825</v>
      </c>
      <c r="C429" s="65" t="s">
        <v>1826</v>
      </c>
      <c r="D429" s="65" t="s">
        <v>41</v>
      </c>
      <c r="E429" s="66">
        <v>1</v>
      </c>
      <c r="F429" s="66">
        <v>16</v>
      </c>
      <c r="G429" s="1">
        <v>620</v>
      </c>
      <c r="H429" s="1">
        <v>620</v>
      </c>
      <c r="I429" s="1">
        <v>9920</v>
      </c>
      <c r="J429" s="1">
        <v>9920</v>
      </c>
      <c r="K429" s="1"/>
      <c r="L429" s="1"/>
      <c r="M429" s="1"/>
      <c r="N429" s="1"/>
      <c r="O429" s="1"/>
      <c r="P429" s="1"/>
      <c r="R429" s="1">
        <v>800</v>
      </c>
      <c r="S429" s="1">
        <v>12800</v>
      </c>
      <c r="T429" s="15">
        <f t="shared" si="616"/>
        <v>1.2903225806451613</v>
      </c>
      <c r="U429" s="15">
        <f t="shared" si="617"/>
        <v>1.264670569106328</v>
      </c>
      <c r="V429" s="16">
        <f t="shared" si="618"/>
        <v>784.09575284592336</v>
      </c>
      <c r="W429" s="16">
        <f t="shared" si="619"/>
        <v>164.09575284592336</v>
      </c>
      <c r="X429" s="16">
        <f t="shared" si="620"/>
        <v>2625.5320455347737</v>
      </c>
      <c r="Y429" s="15">
        <f t="shared" si="621"/>
        <v>4.5848355451969969E-2</v>
      </c>
      <c r="Z429" s="15">
        <f t="shared" si="622"/>
        <v>1.1992624151289988E-2</v>
      </c>
      <c r="AA429" s="15">
        <f t="shared" si="623"/>
        <v>1.9115055013239957E-2</v>
      </c>
      <c r="AB429" s="15">
        <f t="shared" si="624"/>
        <v>2.5652011538833303E-2</v>
      </c>
    </row>
    <row r="430" spans="1:28" ht="18.5" thickBot="1" x14ac:dyDescent="0.25">
      <c r="A430" s="63"/>
      <c r="B430" s="64" t="s">
        <v>773</v>
      </c>
      <c r="C430" s="65" t="s">
        <v>774</v>
      </c>
      <c r="D430" s="65" t="s">
        <v>184</v>
      </c>
      <c r="E430" s="66">
        <v>0.02</v>
      </c>
      <c r="F430" s="66">
        <v>0.32</v>
      </c>
      <c r="G430" s="1">
        <v>372</v>
      </c>
      <c r="H430" s="1">
        <v>372</v>
      </c>
      <c r="I430" s="1">
        <v>119.04</v>
      </c>
      <c r="J430" s="1">
        <v>119.04</v>
      </c>
      <c r="K430" s="1"/>
      <c r="L430" s="1"/>
      <c r="M430" s="1"/>
      <c r="N430" s="1"/>
      <c r="O430" s="1"/>
      <c r="P430" s="1"/>
      <c r="R430" s="1">
        <v>458</v>
      </c>
      <c r="S430" s="1">
        <v>146.56</v>
      </c>
      <c r="T430" s="15">
        <f t="shared" si="616"/>
        <v>1.2311827956989247</v>
      </c>
      <c r="U430" s="15">
        <f t="shared" si="617"/>
        <v>1.2055307841600915</v>
      </c>
      <c r="V430" s="16">
        <f t="shared" si="618"/>
        <v>448.45745170755407</v>
      </c>
      <c r="W430" s="16">
        <f t="shared" si="619"/>
        <v>76.457451707554071</v>
      </c>
      <c r="X430" s="16">
        <f t="shared" si="620"/>
        <v>24.466384546417302</v>
      </c>
      <c r="Y430" s="15">
        <f t="shared" si="621"/>
        <v>4.5848355451969969E-2</v>
      </c>
      <c r="Z430" s="15">
        <f t="shared" si="622"/>
        <v>1.1992624151289988E-2</v>
      </c>
      <c r="AA430" s="15">
        <f t="shared" si="623"/>
        <v>1.9115055013239957E-2</v>
      </c>
      <c r="AB430" s="15">
        <f t="shared" si="624"/>
        <v>2.5652011538833303E-2</v>
      </c>
    </row>
    <row r="431" spans="1:28" ht="20.5" thickBot="1" x14ac:dyDescent="0.25">
      <c r="A431" s="8">
        <v>102</v>
      </c>
      <c r="B431" s="9" t="s">
        <v>767</v>
      </c>
      <c r="C431" s="10" t="s">
        <v>1827</v>
      </c>
      <c r="D431" s="10" t="s">
        <v>41</v>
      </c>
      <c r="E431" s="11">
        <v>0</v>
      </c>
      <c r="F431" s="11">
        <v>5</v>
      </c>
      <c r="G431" s="12">
        <v>2178.88</v>
      </c>
      <c r="H431" s="12">
        <v>1604.92</v>
      </c>
      <c r="I431" s="12">
        <v>8024.6</v>
      </c>
      <c r="J431" s="12">
        <v>7252.8</v>
      </c>
      <c r="K431" s="12">
        <v>278.02499999999998</v>
      </c>
      <c r="L431" s="12">
        <v>0</v>
      </c>
      <c r="M431" s="12">
        <v>0</v>
      </c>
      <c r="N431" s="12">
        <v>93.972449999999995</v>
      </c>
      <c r="O431" s="12">
        <v>305.03790900000001</v>
      </c>
      <c r="P431" s="13">
        <v>94.784950260000002</v>
      </c>
      <c r="R431" s="12">
        <v>2054.7199999999998</v>
      </c>
      <c r="S431" s="12">
        <v>9392.2000000000007</v>
      </c>
    </row>
    <row r="432" spans="1:28" ht="18" x14ac:dyDescent="0.2">
      <c r="A432" s="63"/>
      <c r="B432" s="64" t="s">
        <v>769</v>
      </c>
      <c r="C432" s="65" t="s">
        <v>770</v>
      </c>
      <c r="D432" s="65" t="s">
        <v>184</v>
      </c>
      <c r="E432" s="66">
        <v>0.02</v>
      </c>
      <c r="F432" s="66">
        <v>0.1</v>
      </c>
      <c r="G432" s="1">
        <v>156</v>
      </c>
      <c r="H432" s="1">
        <v>156</v>
      </c>
      <c r="I432" s="1">
        <v>15.6</v>
      </c>
      <c r="J432" s="1">
        <v>15.6</v>
      </c>
      <c r="K432" s="1"/>
      <c r="L432" s="1"/>
      <c r="M432" s="1"/>
      <c r="N432" s="1"/>
      <c r="O432" s="1"/>
      <c r="P432" s="1"/>
      <c r="R432" s="1">
        <v>464</v>
      </c>
      <c r="S432" s="1">
        <v>46.4</v>
      </c>
      <c r="T432" s="15">
        <f t="shared" ref="T432:T434" si="625">R432/H432</f>
        <v>2.9743589743589745</v>
      </c>
      <c r="U432" s="15">
        <f t="shared" ref="U432:U434" si="626">T432-AB432</f>
        <v>2.948706962820141</v>
      </c>
      <c r="V432" s="16">
        <f t="shared" ref="V432:V434" si="627">G432*U432</f>
        <v>459.99828619994202</v>
      </c>
      <c r="W432" s="16">
        <f t="shared" ref="W432:W434" si="628">V432-G432</f>
        <v>303.99828619994202</v>
      </c>
      <c r="X432" s="16">
        <f t="shared" ref="X432:X434" si="629">F432*W432</f>
        <v>30.399828619994203</v>
      </c>
      <c r="Y432" s="15">
        <f t="shared" ref="Y432:Y434" si="630">104.584835545197%-100%</f>
        <v>4.5848355451969969E-2</v>
      </c>
      <c r="Z432" s="15">
        <f t="shared" ref="Z432:Z434" si="631">101.199262415129%-100%</f>
        <v>1.1992624151289988E-2</v>
      </c>
      <c r="AA432" s="15">
        <f t="shared" ref="AA432:AA434" si="632">101.911505501324%-100%</f>
        <v>1.9115055013239957E-2</v>
      </c>
      <c r="AB432" s="15">
        <f t="shared" ref="AB432:AB434" si="633">AVERAGE(Y432:AA432)</f>
        <v>2.5652011538833303E-2</v>
      </c>
    </row>
    <row r="433" spans="1:28" x14ac:dyDescent="0.2">
      <c r="A433" s="63"/>
      <c r="B433" s="64" t="s">
        <v>771</v>
      </c>
      <c r="C433" s="65" t="s">
        <v>772</v>
      </c>
      <c r="D433" s="65" t="s">
        <v>41</v>
      </c>
      <c r="E433" s="66">
        <v>1</v>
      </c>
      <c r="F433" s="66">
        <v>5</v>
      </c>
      <c r="G433" s="1">
        <v>1440</v>
      </c>
      <c r="H433" s="1">
        <v>1440</v>
      </c>
      <c r="I433" s="1">
        <v>7200</v>
      </c>
      <c r="J433" s="1">
        <v>7200</v>
      </c>
      <c r="K433" s="1"/>
      <c r="L433" s="1"/>
      <c r="M433" s="1"/>
      <c r="N433" s="1"/>
      <c r="O433" s="1"/>
      <c r="P433" s="1"/>
      <c r="R433" s="1">
        <v>1860</v>
      </c>
      <c r="S433" s="1">
        <v>9300</v>
      </c>
      <c r="T433" s="15">
        <f t="shared" si="625"/>
        <v>1.2916666666666667</v>
      </c>
      <c r="U433" s="15">
        <f t="shared" si="626"/>
        <v>1.2660146551278335</v>
      </c>
      <c r="V433" s="16">
        <f t="shared" si="627"/>
        <v>1823.0611033840803</v>
      </c>
      <c r="W433" s="16">
        <f t="shared" si="628"/>
        <v>383.0611033840803</v>
      </c>
      <c r="X433" s="16">
        <f t="shared" si="629"/>
        <v>1915.3055169204015</v>
      </c>
      <c r="Y433" s="15">
        <f t="shared" si="630"/>
        <v>4.5848355451969969E-2</v>
      </c>
      <c r="Z433" s="15">
        <f t="shared" si="631"/>
        <v>1.1992624151289988E-2</v>
      </c>
      <c r="AA433" s="15">
        <f t="shared" si="632"/>
        <v>1.9115055013239957E-2</v>
      </c>
      <c r="AB433" s="15">
        <f t="shared" si="633"/>
        <v>2.5652011538833303E-2</v>
      </c>
    </row>
    <row r="434" spans="1:28" ht="18.5" thickBot="1" x14ac:dyDescent="0.25">
      <c r="A434" s="63"/>
      <c r="B434" s="64" t="s">
        <v>773</v>
      </c>
      <c r="C434" s="65" t="s">
        <v>774</v>
      </c>
      <c r="D434" s="65" t="s">
        <v>184</v>
      </c>
      <c r="E434" s="66">
        <v>0.02</v>
      </c>
      <c r="F434" s="66">
        <v>0.1</v>
      </c>
      <c r="G434" s="1">
        <v>372</v>
      </c>
      <c r="H434" s="1">
        <v>372</v>
      </c>
      <c r="I434" s="1">
        <v>37.200000000000003</v>
      </c>
      <c r="J434" s="1">
        <v>37.200000000000003</v>
      </c>
      <c r="K434" s="1"/>
      <c r="L434" s="1"/>
      <c r="M434" s="1"/>
      <c r="N434" s="1"/>
      <c r="O434" s="1"/>
      <c r="P434" s="1"/>
      <c r="R434" s="1">
        <v>458</v>
      </c>
      <c r="S434" s="1">
        <v>45.8</v>
      </c>
      <c r="T434" s="15">
        <f t="shared" si="625"/>
        <v>1.2311827956989247</v>
      </c>
      <c r="U434" s="15">
        <f t="shared" si="626"/>
        <v>1.2055307841600915</v>
      </c>
      <c r="V434" s="16">
        <f t="shared" si="627"/>
        <v>448.45745170755407</v>
      </c>
      <c r="W434" s="16">
        <f t="shared" si="628"/>
        <v>76.457451707554071</v>
      </c>
      <c r="X434" s="16">
        <f t="shared" si="629"/>
        <v>7.6457451707554078</v>
      </c>
      <c r="Y434" s="15">
        <f t="shared" si="630"/>
        <v>4.5848355451969969E-2</v>
      </c>
      <c r="Z434" s="15">
        <f t="shared" si="631"/>
        <v>1.1992624151289988E-2</v>
      </c>
      <c r="AA434" s="15">
        <f t="shared" si="632"/>
        <v>1.9115055013239957E-2</v>
      </c>
      <c r="AB434" s="15">
        <f t="shared" si="633"/>
        <v>2.5652011538833303E-2</v>
      </c>
    </row>
    <row r="435" spans="1:28" ht="20.5" thickBot="1" x14ac:dyDescent="0.25">
      <c r="A435" s="8">
        <v>103</v>
      </c>
      <c r="B435" s="9" t="s">
        <v>775</v>
      </c>
      <c r="C435" s="10" t="s">
        <v>1828</v>
      </c>
      <c r="D435" s="10" t="s">
        <v>41</v>
      </c>
      <c r="E435" s="11">
        <v>0</v>
      </c>
      <c r="F435" s="11">
        <v>8</v>
      </c>
      <c r="G435" s="12">
        <v>2268.59</v>
      </c>
      <c r="H435" s="12">
        <v>1774.92</v>
      </c>
      <c r="I435" s="12">
        <v>14199.36</v>
      </c>
      <c r="J435" s="12">
        <v>12964.48</v>
      </c>
      <c r="K435" s="12">
        <v>444.84</v>
      </c>
      <c r="L435" s="12">
        <v>0</v>
      </c>
      <c r="M435" s="12">
        <v>0</v>
      </c>
      <c r="N435" s="12">
        <v>150.35592</v>
      </c>
      <c r="O435" s="12">
        <v>488.06065439999998</v>
      </c>
      <c r="P435" s="13">
        <v>151.65592041599999</v>
      </c>
      <c r="R435" s="12">
        <v>2264.7199999999998</v>
      </c>
      <c r="S435" s="12">
        <v>16707.52</v>
      </c>
    </row>
    <row r="436" spans="1:28" ht="18" x14ac:dyDescent="0.2">
      <c r="A436" s="63"/>
      <c r="B436" s="64" t="s">
        <v>769</v>
      </c>
      <c r="C436" s="65" t="s">
        <v>770</v>
      </c>
      <c r="D436" s="65" t="s">
        <v>184</v>
      </c>
      <c r="E436" s="66">
        <v>0.02</v>
      </c>
      <c r="F436" s="66">
        <v>0.16</v>
      </c>
      <c r="G436" s="1">
        <v>156</v>
      </c>
      <c r="H436" s="1">
        <v>156</v>
      </c>
      <c r="I436" s="1">
        <v>24.96</v>
      </c>
      <c r="J436" s="1">
        <v>24.96</v>
      </c>
      <c r="K436" s="1"/>
      <c r="L436" s="1"/>
      <c r="M436" s="1"/>
      <c r="N436" s="1"/>
      <c r="O436" s="1"/>
      <c r="P436" s="1"/>
      <c r="R436" s="1">
        <v>464</v>
      </c>
      <c r="S436" s="1">
        <v>74.239999999999995</v>
      </c>
      <c r="T436" s="15">
        <f t="shared" ref="T436:T438" si="634">R436/H436</f>
        <v>2.9743589743589745</v>
      </c>
      <c r="U436" s="15">
        <f t="shared" ref="U436:U438" si="635">T436-AB436</f>
        <v>2.948706962820141</v>
      </c>
      <c r="V436" s="16">
        <f t="shared" ref="V436:V438" si="636">G436*U436</f>
        <v>459.99828619994202</v>
      </c>
      <c r="W436" s="16">
        <f t="shared" ref="W436:W438" si="637">V436-G436</f>
        <v>303.99828619994202</v>
      </c>
      <c r="X436" s="16">
        <f t="shared" ref="X436:X438" si="638">F436*W436</f>
        <v>48.63972579199072</v>
      </c>
      <c r="Y436" s="15">
        <f t="shared" ref="Y436:Y438" si="639">104.584835545197%-100%</f>
        <v>4.5848355451969969E-2</v>
      </c>
      <c r="Z436" s="15">
        <f t="shared" ref="Z436:Z438" si="640">101.199262415129%-100%</f>
        <v>1.1992624151289988E-2</v>
      </c>
      <c r="AA436" s="15">
        <f t="shared" ref="AA436:AA438" si="641">101.911505501324%-100%</f>
        <v>1.9115055013239957E-2</v>
      </c>
      <c r="AB436" s="15">
        <f t="shared" ref="AB436:AB438" si="642">AVERAGE(Y436:AA436)</f>
        <v>2.5652011538833303E-2</v>
      </c>
    </row>
    <row r="437" spans="1:28" x14ac:dyDescent="0.2">
      <c r="A437" s="63"/>
      <c r="B437" s="64" t="s">
        <v>777</v>
      </c>
      <c r="C437" s="65" t="s">
        <v>778</v>
      </c>
      <c r="D437" s="65" t="s">
        <v>41</v>
      </c>
      <c r="E437" s="66">
        <v>1</v>
      </c>
      <c r="F437" s="66">
        <v>8</v>
      </c>
      <c r="G437" s="1">
        <v>1610</v>
      </c>
      <c r="H437" s="1">
        <v>1610</v>
      </c>
      <c r="I437" s="1">
        <v>12880</v>
      </c>
      <c r="J437" s="1">
        <v>12880</v>
      </c>
      <c r="K437" s="1"/>
      <c r="L437" s="1"/>
      <c r="M437" s="1"/>
      <c r="N437" s="1"/>
      <c r="O437" s="1"/>
      <c r="P437" s="1"/>
      <c r="R437" s="1">
        <v>2070</v>
      </c>
      <c r="S437" s="1">
        <v>16560</v>
      </c>
      <c r="T437" s="15">
        <f t="shared" si="634"/>
        <v>1.2857142857142858</v>
      </c>
      <c r="U437" s="15">
        <f t="shared" si="635"/>
        <v>1.2600622741754526</v>
      </c>
      <c r="V437" s="16">
        <f t="shared" si="636"/>
        <v>2028.7002614224787</v>
      </c>
      <c r="W437" s="16">
        <f t="shared" si="637"/>
        <v>418.70026142247866</v>
      </c>
      <c r="X437" s="16">
        <f t="shared" si="638"/>
        <v>3349.6020913798293</v>
      </c>
      <c r="Y437" s="15">
        <f t="shared" si="639"/>
        <v>4.5848355451969969E-2</v>
      </c>
      <c r="Z437" s="15">
        <f t="shared" si="640"/>
        <v>1.1992624151289988E-2</v>
      </c>
      <c r="AA437" s="15">
        <f t="shared" si="641"/>
        <v>1.9115055013239957E-2</v>
      </c>
      <c r="AB437" s="15">
        <f t="shared" si="642"/>
        <v>2.5652011538833303E-2</v>
      </c>
    </row>
    <row r="438" spans="1:28" ht="18.5" thickBot="1" x14ac:dyDescent="0.25">
      <c r="A438" s="63"/>
      <c r="B438" s="64" t="s">
        <v>773</v>
      </c>
      <c r="C438" s="65" t="s">
        <v>774</v>
      </c>
      <c r="D438" s="65" t="s">
        <v>184</v>
      </c>
      <c r="E438" s="66">
        <v>0.02</v>
      </c>
      <c r="F438" s="66">
        <v>0.16</v>
      </c>
      <c r="G438" s="1">
        <v>372</v>
      </c>
      <c r="H438" s="1">
        <v>372</v>
      </c>
      <c r="I438" s="1">
        <v>59.52</v>
      </c>
      <c r="J438" s="1">
        <v>59.52</v>
      </c>
      <c r="K438" s="1"/>
      <c r="L438" s="1"/>
      <c r="M438" s="1"/>
      <c r="N438" s="1"/>
      <c r="O438" s="1"/>
      <c r="P438" s="1"/>
      <c r="R438" s="1">
        <v>458</v>
      </c>
      <c r="S438" s="1">
        <v>73.28</v>
      </c>
      <c r="T438" s="15">
        <f t="shared" si="634"/>
        <v>1.2311827956989247</v>
      </c>
      <c r="U438" s="15">
        <f t="shared" si="635"/>
        <v>1.2055307841600915</v>
      </c>
      <c r="V438" s="16">
        <f t="shared" si="636"/>
        <v>448.45745170755407</v>
      </c>
      <c r="W438" s="16">
        <f t="shared" si="637"/>
        <v>76.457451707554071</v>
      </c>
      <c r="X438" s="16">
        <f t="shared" si="638"/>
        <v>12.233192273208651</v>
      </c>
      <c r="Y438" s="15">
        <f t="shared" si="639"/>
        <v>4.5848355451969969E-2</v>
      </c>
      <c r="Z438" s="15">
        <f t="shared" si="640"/>
        <v>1.1992624151289988E-2</v>
      </c>
      <c r="AA438" s="15">
        <f t="shared" si="641"/>
        <v>1.9115055013239957E-2</v>
      </c>
      <c r="AB438" s="15">
        <f t="shared" si="642"/>
        <v>2.5652011538833303E-2</v>
      </c>
    </row>
    <row r="439" spans="1:28" ht="20.5" thickBot="1" x14ac:dyDescent="0.25">
      <c r="A439" s="8">
        <v>104</v>
      </c>
      <c r="B439" s="9" t="s">
        <v>1829</v>
      </c>
      <c r="C439" s="10" t="s">
        <v>1830</v>
      </c>
      <c r="D439" s="10" t="s">
        <v>41</v>
      </c>
      <c r="E439" s="11">
        <v>0</v>
      </c>
      <c r="F439" s="11">
        <v>2</v>
      </c>
      <c r="G439" s="12">
        <v>5032.28</v>
      </c>
      <c r="H439" s="12">
        <v>1383.48</v>
      </c>
      <c r="I439" s="12">
        <v>2766.96</v>
      </c>
      <c r="J439" s="12">
        <v>2560</v>
      </c>
      <c r="K439" s="12">
        <v>74.55</v>
      </c>
      <c r="L439" s="12">
        <v>0</v>
      </c>
      <c r="M439" s="12">
        <v>0</v>
      </c>
      <c r="N439" s="12">
        <v>25.197900000000001</v>
      </c>
      <c r="O439" s="12">
        <v>81.793278000000001</v>
      </c>
      <c r="P439" s="13">
        <v>25.415764920000001</v>
      </c>
      <c r="R439" s="12">
        <v>1516.59</v>
      </c>
      <c r="S439" s="12">
        <v>2800</v>
      </c>
    </row>
    <row r="440" spans="1:28" ht="15" thickBot="1" x14ac:dyDescent="0.25">
      <c r="A440" s="63"/>
      <c r="B440" s="64" t="s">
        <v>1831</v>
      </c>
      <c r="C440" s="65" t="s">
        <v>1832</v>
      </c>
      <c r="D440" s="65" t="s">
        <v>41</v>
      </c>
      <c r="E440" s="66">
        <v>1</v>
      </c>
      <c r="F440" s="66">
        <v>2</v>
      </c>
      <c r="G440" s="1">
        <v>1280</v>
      </c>
      <c r="H440" s="1">
        <v>1280</v>
      </c>
      <c r="I440" s="1">
        <v>2560</v>
      </c>
      <c r="J440" s="1">
        <v>2560</v>
      </c>
      <c r="K440" s="1"/>
      <c r="L440" s="1"/>
      <c r="M440" s="1"/>
      <c r="N440" s="1"/>
      <c r="O440" s="1"/>
      <c r="P440" s="1"/>
      <c r="R440" s="1">
        <v>1400</v>
      </c>
      <c r="S440" s="1">
        <v>2800</v>
      </c>
      <c r="T440" s="15">
        <f t="shared" ref="T440" si="643">R440/H440</f>
        <v>1.09375</v>
      </c>
      <c r="U440" s="15">
        <f t="shared" ref="U440" si="644">T440-AB440</f>
        <v>1.0680979884611668</v>
      </c>
      <c r="V440" s="16">
        <f t="shared" ref="V440" si="645">G440*U440</f>
        <v>1367.1654252302935</v>
      </c>
      <c r="W440" s="16">
        <f t="shared" ref="W440" si="646">V440-G440</f>
        <v>87.165425230293522</v>
      </c>
      <c r="X440" s="16">
        <f t="shared" ref="X440" si="647">F440*W440</f>
        <v>174.33085046058704</v>
      </c>
      <c r="Y440" s="15">
        <f t="shared" ref="Y440" si="648">104.584835545197%-100%</f>
        <v>4.5848355451969969E-2</v>
      </c>
      <c r="Z440" s="15">
        <f t="shared" ref="Z440" si="649">101.199262415129%-100%</f>
        <v>1.1992624151289988E-2</v>
      </c>
      <c r="AA440" s="15">
        <f t="shared" ref="AA440" si="650">101.911505501324%-100%</f>
        <v>1.9115055013239957E-2</v>
      </c>
      <c r="AB440" s="15">
        <f t="shared" ref="AB440" si="651">AVERAGE(Y440:AA440)</f>
        <v>2.5652011538833303E-2</v>
      </c>
    </row>
    <row r="441" spans="1:28" ht="20.5" thickBot="1" x14ac:dyDescent="0.25">
      <c r="A441" s="8">
        <v>105</v>
      </c>
      <c r="B441" s="9" t="s">
        <v>1833</v>
      </c>
      <c r="C441" s="10" t="s">
        <v>1834</v>
      </c>
      <c r="D441" s="10" t="s">
        <v>41</v>
      </c>
      <c r="E441" s="11">
        <v>0</v>
      </c>
      <c r="F441" s="11">
        <v>2</v>
      </c>
      <c r="G441" s="12">
        <v>3856.19</v>
      </c>
      <c r="H441" s="12">
        <v>709.48</v>
      </c>
      <c r="I441" s="12">
        <v>1418.96</v>
      </c>
      <c r="J441" s="12">
        <v>1212</v>
      </c>
      <c r="K441" s="12">
        <v>74.55</v>
      </c>
      <c r="L441" s="12">
        <v>0</v>
      </c>
      <c r="M441" s="12">
        <v>0</v>
      </c>
      <c r="N441" s="12">
        <v>25.197900000000001</v>
      </c>
      <c r="O441" s="12">
        <v>81.793278000000001</v>
      </c>
      <c r="P441" s="13">
        <v>25.415764920000001</v>
      </c>
      <c r="R441" s="12">
        <v>784.59</v>
      </c>
      <c r="S441" s="12">
        <v>1336</v>
      </c>
    </row>
    <row r="442" spans="1:28" ht="15" thickBot="1" x14ac:dyDescent="0.25">
      <c r="A442" s="63"/>
      <c r="B442" s="64" t="s">
        <v>1835</v>
      </c>
      <c r="C442" s="65" t="s">
        <v>1836</v>
      </c>
      <c r="D442" s="65" t="s">
        <v>41</v>
      </c>
      <c r="E442" s="66">
        <v>1</v>
      </c>
      <c r="F442" s="66">
        <v>2</v>
      </c>
      <c r="G442" s="1">
        <v>606</v>
      </c>
      <c r="H442" s="1">
        <v>606</v>
      </c>
      <c r="I442" s="1">
        <v>1212</v>
      </c>
      <c r="J442" s="1">
        <v>1212</v>
      </c>
      <c r="K442" s="1"/>
      <c r="L442" s="1"/>
      <c r="M442" s="1"/>
      <c r="N442" s="1"/>
      <c r="O442" s="1"/>
      <c r="P442" s="1"/>
      <c r="R442" s="1">
        <v>668</v>
      </c>
      <c r="S442" s="1">
        <v>1336</v>
      </c>
      <c r="T442" s="15">
        <f t="shared" ref="T442" si="652">R442/H442</f>
        <v>1.1023102310231023</v>
      </c>
      <c r="U442" s="15">
        <f t="shared" ref="U442" si="653">T442-AB442</f>
        <v>1.0766582194842691</v>
      </c>
      <c r="V442" s="16">
        <f t="shared" ref="V442" si="654">G442*U442</f>
        <v>652.45488100746707</v>
      </c>
      <c r="W442" s="16">
        <f t="shared" ref="W442" si="655">V442-G442</f>
        <v>46.454881007467066</v>
      </c>
      <c r="X442" s="16">
        <f t="shared" ref="X442" si="656">F442*W442</f>
        <v>92.909762014934131</v>
      </c>
      <c r="Y442" s="15">
        <f t="shared" ref="Y442" si="657">104.584835545197%-100%</f>
        <v>4.5848355451969969E-2</v>
      </c>
      <c r="Z442" s="15">
        <f t="shared" ref="Z442" si="658">101.199262415129%-100%</f>
        <v>1.1992624151289988E-2</v>
      </c>
      <c r="AA442" s="15">
        <f t="shared" ref="AA442" si="659">101.911505501324%-100%</f>
        <v>1.9115055013239957E-2</v>
      </c>
      <c r="AB442" s="15">
        <f t="shared" ref="AB442" si="660">AVERAGE(Y442:AA442)</f>
        <v>2.5652011538833303E-2</v>
      </c>
    </row>
    <row r="443" spans="1:28" ht="20.5" thickBot="1" x14ac:dyDescent="0.25">
      <c r="A443" s="8">
        <v>106</v>
      </c>
      <c r="B443" s="9" t="s">
        <v>1837</v>
      </c>
      <c r="C443" s="10" t="s">
        <v>1838</v>
      </c>
      <c r="D443" s="10" t="s">
        <v>41</v>
      </c>
      <c r="E443" s="11">
        <v>0</v>
      </c>
      <c r="F443" s="11">
        <v>1</v>
      </c>
      <c r="G443" s="12">
        <v>6187.93</v>
      </c>
      <c r="H443" s="12">
        <v>839.48</v>
      </c>
      <c r="I443" s="12">
        <v>839.48</v>
      </c>
      <c r="J443" s="12">
        <v>736</v>
      </c>
      <c r="K443" s="12">
        <v>37.274999999999999</v>
      </c>
      <c r="L443" s="12">
        <v>0</v>
      </c>
      <c r="M443" s="12">
        <v>0</v>
      </c>
      <c r="N443" s="12">
        <v>12.59895</v>
      </c>
      <c r="O443" s="12">
        <v>40.896639</v>
      </c>
      <c r="P443" s="13">
        <v>12.70788246</v>
      </c>
      <c r="R443" s="12">
        <v>927.59</v>
      </c>
      <c r="S443" s="12">
        <v>811</v>
      </c>
    </row>
    <row r="444" spans="1:28" ht="15" thickBot="1" x14ac:dyDescent="0.25">
      <c r="A444" s="63"/>
      <c r="B444" s="64" t="s">
        <v>1839</v>
      </c>
      <c r="C444" s="65" t="s">
        <v>1840</v>
      </c>
      <c r="D444" s="65" t="s">
        <v>41</v>
      </c>
      <c r="E444" s="66">
        <v>1</v>
      </c>
      <c r="F444" s="66">
        <v>1</v>
      </c>
      <c r="G444" s="1">
        <v>736</v>
      </c>
      <c r="H444" s="1">
        <v>736</v>
      </c>
      <c r="I444" s="1">
        <v>736</v>
      </c>
      <c r="J444" s="1">
        <v>736</v>
      </c>
      <c r="K444" s="1"/>
      <c r="L444" s="1"/>
      <c r="M444" s="1"/>
      <c r="N444" s="1"/>
      <c r="O444" s="1"/>
      <c r="P444" s="1"/>
      <c r="R444" s="1">
        <v>811</v>
      </c>
      <c r="S444" s="1">
        <v>811</v>
      </c>
      <c r="T444" s="15">
        <f t="shared" ref="T444" si="661">R444/H444</f>
        <v>1.1019021739130435</v>
      </c>
      <c r="U444" s="15">
        <f t="shared" ref="U444" si="662">T444-AB444</f>
        <v>1.0762501623742102</v>
      </c>
      <c r="V444" s="16">
        <f t="shared" ref="V444" si="663">G444*U444</f>
        <v>792.12011950741874</v>
      </c>
      <c r="W444" s="16">
        <f t="shared" ref="W444" si="664">V444-G444</f>
        <v>56.120119507418735</v>
      </c>
      <c r="X444" s="16">
        <f t="shared" ref="X444" si="665">F444*W444</f>
        <v>56.120119507418735</v>
      </c>
      <c r="Y444" s="15">
        <f t="shared" ref="Y444" si="666">104.584835545197%-100%</f>
        <v>4.5848355451969969E-2</v>
      </c>
      <c r="Z444" s="15">
        <f t="shared" ref="Z444" si="667">101.199262415129%-100%</f>
        <v>1.1992624151289988E-2</v>
      </c>
      <c r="AA444" s="15">
        <f t="shared" ref="AA444" si="668">101.911505501324%-100%</f>
        <v>1.9115055013239957E-2</v>
      </c>
      <c r="AB444" s="15">
        <f t="shared" ref="AB444" si="669">AVERAGE(Y444:AA444)</f>
        <v>2.5652011538833303E-2</v>
      </c>
    </row>
    <row r="445" spans="1:28" ht="20.5" thickBot="1" x14ac:dyDescent="0.25">
      <c r="A445" s="8">
        <v>107</v>
      </c>
      <c r="B445" s="9" t="s">
        <v>779</v>
      </c>
      <c r="C445" s="10" t="s">
        <v>1841</v>
      </c>
      <c r="D445" s="10" t="s">
        <v>764</v>
      </c>
      <c r="E445" s="11">
        <v>0</v>
      </c>
      <c r="F445" s="11">
        <v>1</v>
      </c>
      <c r="G445" s="12">
        <v>6732.7</v>
      </c>
      <c r="H445" s="12">
        <v>1014.48</v>
      </c>
      <c r="I445" s="12">
        <v>1014.48</v>
      </c>
      <c r="J445" s="12">
        <v>911</v>
      </c>
      <c r="K445" s="12">
        <v>37.274999999999999</v>
      </c>
      <c r="L445" s="12">
        <v>0</v>
      </c>
      <c r="M445" s="12">
        <v>0</v>
      </c>
      <c r="N445" s="12">
        <v>12.59895</v>
      </c>
      <c r="O445" s="12">
        <v>40.896639</v>
      </c>
      <c r="P445" s="13">
        <v>12.70788246</v>
      </c>
      <c r="R445" s="12">
        <v>1116.5899999999999</v>
      </c>
      <c r="S445" s="12">
        <v>1000</v>
      </c>
    </row>
    <row r="446" spans="1:28" ht="15" thickBot="1" x14ac:dyDescent="0.25">
      <c r="A446" s="63"/>
      <c r="B446" s="64" t="s">
        <v>781</v>
      </c>
      <c r="C446" s="65" t="s">
        <v>782</v>
      </c>
      <c r="D446" s="65" t="s">
        <v>41</v>
      </c>
      <c r="E446" s="66">
        <v>1</v>
      </c>
      <c r="F446" s="66">
        <v>1</v>
      </c>
      <c r="G446" s="1">
        <v>911</v>
      </c>
      <c r="H446" s="1">
        <v>911</v>
      </c>
      <c r="I446" s="1">
        <v>911</v>
      </c>
      <c r="J446" s="1">
        <v>911</v>
      </c>
      <c r="K446" s="1"/>
      <c r="L446" s="1"/>
      <c r="M446" s="1"/>
      <c r="N446" s="1"/>
      <c r="O446" s="1"/>
      <c r="P446" s="1"/>
      <c r="R446" s="1">
        <v>1000</v>
      </c>
      <c r="S446" s="1">
        <v>1000</v>
      </c>
      <c r="T446" s="15">
        <f t="shared" ref="T446" si="670">R446/H446</f>
        <v>1.0976948408342482</v>
      </c>
      <c r="U446" s="15">
        <f t="shared" ref="U446" si="671">T446-AB446</f>
        <v>1.0720428292954149</v>
      </c>
      <c r="V446" s="16">
        <f t="shared" ref="V446" si="672">G446*U446</f>
        <v>976.63101748812301</v>
      </c>
      <c r="W446" s="16">
        <f t="shared" ref="W446" si="673">V446-G446</f>
        <v>65.631017488123007</v>
      </c>
      <c r="X446" s="16">
        <f t="shared" ref="X446" si="674">F446*W446</f>
        <v>65.631017488123007</v>
      </c>
      <c r="Y446" s="15">
        <f t="shared" ref="Y446" si="675">104.584835545197%-100%</f>
        <v>4.5848355451969969E-2</v>
      </c>
      <c r="Z446" s="15">
        <f t="shared" ref="Z446" si="676">101.199262415129%-100%</f>
        <v>1.1992624151289988E-2</v>
      </c>
      <c r="AA446" s="15">
        <f t="shared" ref="AA446" si="677">101.911505501324%-100%</f>
        <v>1.9115055013239957E-2</v>
      </c>
      <c r="AB446" s="15">
        <f t="shared" ref="AB446" si="678">AVERAGE(Y446:AA446)</f>
        <v>2.5652011538833303E-2</v>
      </c>
    </row>
    <row r="447" spans="1:28" x14ac:dyDescent="0.2">
      <c r="A447" s="67">
        <v>108</v>
      </c>
      <c r="B447" s="68" t="s">
        <v>1842</v>
      </c>
      <c r="C447" s="69" t="s">
        <v>1843</v>
      </c>
      <c r="D447" s="69" t="s">
        <v>41</v>
      </c>
      <c r="E447" s="70">
        <v>0</v>
      </c>
      <c r="F447" s="70">
        <v>5</v>
      </c>
      <c r="G447" s="71">
        <v>805.06</v>
      </c>
      <c r="H447" s="71">
        <v>805.06</v>
      </c>
      <c r="I447" s="71">
        <v>4025.3</v>
      </c>
      <c r="J447" s="71">
        <v>0</v>
      </c>
      <c r="K447" s="71">
        <v>0</v>
      </c>
      <c r="L447" s="71">
        <v>0</v>
      </c>
      <c r="M447" s="71">
        <v>0</v>
      </c>
      <c r="N447" s="71">
        <v>0</v>
      </c>
      <c r="O447" s="71">
        <v>0</v>
      </c>
      <c r="P447" s="72">
        <v>0</v>
      </c>
      <c r="R447" s="71">
        <v>805.06</v>
      </c>
      <c r="S447" s="71">
        <v>0</v>
      </c>
    </row>
    <row r="448" spans="1:28" ht="15" thickBot="1" x14ac:dyDescent="0.25">
      <c r="A448" s="73">
        <v>109</v>
      </c>
      <c r="B448" s="74" t="s">
        <v>1844</v>
      </c>
      <c r="C448" s="75" t="s">
        <v>1845</v>
      </c>
      <c r="D448" s="75" t="s">
        <v>41</v>
      </c>
      <c r="E448" s="76">
        <v>0</v>
      </c>
      <c r="F448" s="76">
        <v>2</v>
      </c>
      <c r="G448" s="77">
        <v>805.06</v>
      </c>
      <c r="H448" s="77">
        <v>854.3</v>
      </c>
      <c r="I448" s="77">
        <v>1708.6</v>
      </c>
      <c r="J448" s="77">
        <v>913.38814000000002</v>
      </c>
      <c r="K448" s="77">
        <v>286.45</v>
      </c>
      <c r="L448" s="77">
        <v>0</v>
      </c>
      <c r="M448" s="77">
        <v>0</v>
      </c>
      <c r="N448" s="77">
        <v>96.820099999999996</v>
      </c>
      <c r="O448" s="77">
        <v>314.28148199999998</v>
      </c>
      <c r="P448" s="78">
        <v>97.657221480000004</v>
      </c>
      <c r="R448" s="77">
        <v>986.75</v>
      </c>
      <c r="S448" s="77">
        <v>1065.4092000000001</v>
      </c>
    </row>
    <row r="449" spans="1:30" x14ac:dyDescent="0.2">
      <c r="A449" s="63"/>
      <c r="B449" s="64" t="s">
        <v>1770</v>
      </c>
      <c r="C449" s="65" t="s">
        <v>1771</v>
      </c>
      <c r="D449" s="65" t="s">
        <v>390</v>
      </c>
      <c r="E449" s="66">
        <v>7.0010000000000003E-2</v>
      </c>
      <c r="F449" s="66">
        <v>0.14002000000000001</v>
      </c>
      <c r="G449" s="1">
        <v>407</v>
      </c>
      <c r="H449" s="1">
        <v>407</v>
      </c>
      <c r="I449" s="1">
        <v>56.988140000000001</v>
      </c>
      <c r="J449" s="1">
        <v>56.988140000000001</v>
      </c>
      <c r="K449" s="1"/>
      <c r="L449" s="1"/>
      <c r="M449" s="1"/>
      <c r="N449" s="1"/>
      <c r="O449" s="1"/>
      <c r="P449" s="1"/>
      <c r="R449" s="1">
        <v>460</v>
      </c>
      <c r="S449" s="1">
        <v>64.409199999999998</v>
      </c>
      <c r="T449" s="15">
        <f t="shared" ref="T449:T452" si="679">R449/H449</f>
        <v>1.1302211302211302</v>
      </c>
      <c r="U449" s="15">
        <f t="shared" ref="U449:U452" si="680">T449-AB449</f>
        <v>1.104569118682297</v>
      </c>
      <c r="V449" s="16">
        <f t="shared" ref="V449:V452" si="681">G449*U449</f>
        <v>449.55963130369486</v>
      </c>
      <c r="W449" s="16">
        <f t="shared" ref="W449:W452" si="682">V449-G449</f>
        <v>42.559631303694857</v>
      </c>
      <c r="X449" s="16">
        <f t="shared" ref="X449:X452" si="683">F449*W449</f>
        <v>5.9591995751433542</v>
      </c>
      <c r="Y449" s="15">
        <f t="shared" ref="Y449:Y453" si="684">104.584835545197%-100%</f>
        <v>4.5848355451969969E-2</v>
      </c>
      <c r="Z449" s="15">
        <f t="shared" ref="Z449:Z453" si="685">101.199262415129%-100%</f>
        <v>1.1992624151289988E-2</v>
      </c>
      <c r="AA449" s="15">
        <f t="shared" ref="AA449:AA453" si="686">101.911505501324%-100%</f>
        <v>1.9115055013239957E-2</v>
      </c>
      <c r="AB449" s="15">
        <f t="shared" ref="AB449:AB452" si="687">AVERAGE(Y449:AA449)</f>
        <v>2.5652011538833303E-2</v>
      </c>
    </row>
    <row r="450" spans="1:30" x14ac:dyDescent="0.2">
      <c r="A450" s="63"/>
      <c r="B450" s="64" t="s">
        <v>1846</v>
      </c>
      <c r="C450" s="65" t="s">
        <v>1847</v>
      </c>
      <c r="D450" s="65" t="s">
        <v>41</v>
      </c>
      <c r="E450" s="66">
        <v>1</v>
      </c>
      <c r="F450" s="66">
        <v>2</v>
      </c>
      <c r="G450" s="1">
        <v>14.2</v>
      </c>
      <c r="H450" s="1">
        <v>14.2</v>
      </c>
      <c r="I450" s="1">
        <v>28.4</v>
      </c>
      <c r="J450" s="1">
        <v>28.4</v>
      </c>
      <c r="K450" s="1"/>
      <c r="L450" s="1"/>
      <c r="M450" s="1"/>
      <c r="N450" s="1"/>
      <c r="O450" s="1"/>
      <c r="P450" s="1"/>
      <c r="R450" s="1">
        <v>17.5</v>
      </c>
      <c r="S450" s="1">
        <v>35</v>
      </c>
      <c r="T450" s="15">
        <f t="shared" si="679"/>
        <v>1.2323943661971832</v>
      </c>
      <c r="U450" s="15">
        <f t="shared" si="680"/>
        <v>1.20674235465835</v>
      </c>
      <c r="V450" s="16">
        <f t="shared" si="681"/>
        <v>17.135741436148571</v>
      </c>
      <c r="W450" s="16">
        <f t="shared" si="682"/>
        <v>2.9357414361485716</v>
      </c>
      <c r="X450" s="16">
        <f t="shared" si="683"/>
        <v>5.8714828722971433</v>
      </c>
      <c r="Y450" s="15">
        <f t="shared" si="684"/>
        <v>4.5848355451969969E-2</v>
      </c>
      <c r="Z450" s="15">
        <f t="shared" si="685"/>
        <v>1.1992624151289988E-2</v>
      </c>
      <c r="AA450" s="15">
        <f t="shared" si="686"/>
        <v>1.9115055013239957E-2</v>
      </c>
      <c r="AB450" s="15">
        <f t="shared" si="687"/>
        <v>2.5652011538833303E-2</v>
      </c>
    </row>
    <row r="451" spans="1:30" x14ac:dyDescent="0.2">
      <c r="A451" s="63"/>
      <c r="B451" s="64" t="s">
        <v>1848</v>
      </c>
      <c r="C451" s="65" t="s">
        <v>1849</v>
      </c>
      <c r="D451" s="65" t="s">
        <v>41</v>
      </c>
      <c r="E451" s="66">
        <v>1</v>
      </c>
      <c r="F451" s="66">
        <v>2</v>
      </c>
      <c r="G451" s="1">
        <v>166</v>
      </c>
      <c r="H451" s="1">
        <v>166</v>
      </c>
      <c r="I451" s="1">
        <v>332</v>
      </c>
      <c r="J451" s="1">
        <v>332</v>
      </c>
      <c r="K451" s="1"/>
      <c r="L451" s="1"/>
      <c r="M451" s="1"/>
      <c r="N451" s="1"/>
      <c r="O451" s="1"/>
      <c r="P451" s="1"/>
      <c r="R451" s="1">
        <v>193</v>
      </c>
      <c r="S451" s="1">
        <v>386</v>
      </c>
      <c r="T451" s="15">
        <f t="shared" si="679"/>
        <v>1.1626506024096386</v>
      </c>
      <c r="U451" s="15">
        <f t="shared" si="680"/>
        <v>1.1369985908708053</v>
      </c>
      <c r="V451" s="16">
        <f t="shared" si="681"/>
        <v>188.74176608455369</v>
      </c>
      <c r="W451" s="16">
        <f t="shared" si="682"/>
        <v>22.741766084553689</v>
      </c>
      <c r="X451" s="16">
        <f t="shared" si="683"/>
        <v>45.483532169107377</v>
      </c>
      <c r="Y451" s="15">
        <f t="shared" si="684"/>
        <v>4.5848355451969969E-2</v>
      </c>
      <c r="Z451" s="15">
        <f t="shared" si="685"/>
        <v>1.1992624151289988E-2</v>
      </c>
      <c r="AA451" s="15">
        <f t="shared" si="686"/>
        <v>1.9115055013239957E-2</v>
      </c>
      <c r="AB451" s="15">
        <f t="shared" si="687"/>
        <v>2.5652011538833303E-2</v>
      </c>
    </row>
    <row r="452" spans="1:30" x14ac:dyDescent="0.2">
      <c r="A452" s="63"/>
      <c r="B452" s="64" t="s">
        <v>1850</v>
      </c>
      <c r="C452" s="65" t="s">
        <v>1851</v>
      </c>
      <c r="D452" s="65" t="s">
        <v>41</v>
      </c>
      <c r="E452" s="66">
        <v>1</v>
      </c>
      <c r="F452" s="66">
        <v>2</v>
      </c>
      <c r="G452" s="1">
        <v>248</v>
      </c>
      <c r="H452" s="1">
        <v>248</v>
      </c>
      <c r="I452" s="1">
        <v>496</v>
      </c>
      <c r="J452" s="1">
        <v>496</v>
      </c>
      <c r="K452" s="1"/>
      <c r="L452" s="1"/>
      <c r="M452" s="1"/>
      <c r="N452" s="1"/>
      <c r="O452" s="1"/>
      <c r="P452" s="1"/>
      <c r="R452" s="1">
        <v>290</v>
      </c>
      <c r="S452" s="1">
        <v>580</v>
      </c>
      <c r="T452" s="15">
        <f t="shared" si="679"/>
        <v>1.1693548387096775</v>
      </c>
      <c r="U452" s="15">
        <f t="shared" si="680"/>
        <v>1.1437028271708443</v>
      </c>
      <c r="V452" s="16">
        <f t="shared" si="681"/>
        <v>283.6383011383694</v>
      </c>
      <c r="W452" s="16">
        <f t="shared" si="682"/>
        <v>35.6383011383694</v>
      </c>
      <c r="X452" s="16">
        <f t="shared" si="683"/>
        <v>71.276602276738799</v>
      </c>
      <c r="Y452" s="15">
        <f t="shared" si="684"/>
        <v>4.5848355451969969E-2</v>
      </c>
      <c r="Z452" s="15">
        <f t="shared" si="685"/>
        <v>1.1992624151289988E-2</v>
      </c>
      <c r="AA452" s="15">
        <f t="shared" si="686"/>
        <v>1.9115055013239957E-2</v>
      </c>
      <c r="AB452" s="15">
        <f t="shared" si="687"/>
        <v>2.5652011538833303E-2</v>
      </c>
    </row>
    <row r="453" spans="1:30" ht="20" x14ac:dyDescent="0.2">
      <c r="A453" s="2">
        <v>110</v>
      </c>
      <c r="B453" s="3">
        <v>551458210</v>
      </c>
      <c r="C453" s="4" t="s">
        <v>1853</v>
      </c>
      <c r="D453" s="4" t="s">
        <v>41</v>
      </c>
      <c r="E453" s="5">
        <v>0</v>
      </c>
      <c r="F453" s="5">
        <v>2</v>
      </c>
      <c r="G453" s="6">
        <v>14092.7</v>
      </c>
      <c r="H453" s="6"/>
      <c r="I453" s="6"/>
      <c r="J453" s="6"/>
      <c r="K453" s="6"/>
      <c r="L453" s="6"/>
      <c r="M453" s="6"/>
      <c r="N453" s="6"/>
      <c r="O453" s="6"/>
      <c r="P453" s="6"/>
      <c r="R453" s="6"/>
      <c r="S453" s="6">
        <v>28185.4</v>
      </c>
      <c r="T453" s="15">
        <v>1.1862745098039216</v>
      </c>
      <c r="U453" s="15">
        <v>1.1606224982650883</v>
      </c>
      <c r="V453" s="16">
        <f t="shared" ref="V453" si="688">G453*U453</f>
        <v>16356.304681300411</v>
      </c>
      <c r="W453" s="16">
        <f t="shared" ref="W453" si="689">V453-G453</f>
        <v>2263.6046813004104</v>
      </c>
      <c r="X453" s="16">
        <f t="shared" ref="X453" si="690">F453*W453</f>
        <v>4527.2093626008209</v>
      </c>
      <c r="Y453" s="15">
        <f t="shared" si="684"/>
        <v>4.5848355451969969E-2</v>
      </c>
      <c r="Z453" s="15">
        <f t="shared" si="685"/>
        <v>1.1992624151289988E-2</v>
      </c>
      <c r="AA453" s="15">
        <f t="shared" si="686"/>
        <v>1.9115055013239957E-2</v>
      </c>
      <c r="AB453" s="15">
        <f t="shared" ref="AB453" si="691">AVERAGE(Y453:AA453)</f>
        <v>2.5652011538833303E-2</v>
      </c>
    </row>
    <row r="454" spans="1:30" ht="33" customHeight="1" x14ac:dyDescent="0.2">
      <c r="A454" s="63"/>
      <c r="B454" s="64">
        <v>42611925</v>
      </c>
      <c r="C454" s="65" t="s">
        <v>4647</v>
      </c>
      <c r="D454" s="65" t="s">
        <v>41</v>
      </c>
      <c r="E454" s="66">
        <v>0.21479000000000001</v>
      </c>
      <c r="F454" s="66">
        <v>1</v>
      </c>
      <c r="G454" s="1"/>
      <c r="H454" s="1">
        <v>10200</v>
      </c>
      <c r="I454" s="1">
        <v>1044.845955</v>
      </c>
      <c r="J454" s="1">
        <v>1044.845955</v>
      </c>
      <c r="K454" s="1"/>
      <c r="L454" s="1"/>
      <c r="M454" s="1"/>
      <c r="N454" s="1"/>
      <c r="O454" s="1"/>
      <c r="P454" s="1"/>
      <c r="R454" s="1">
        <v>12100</v>
      </c>
      <c r="S454" s="1">
        <v>1378.3074300000001</v>
      </c>
      <c r="T454" s="15">
        <f t="shared" ref="T454:T455" si="692">R454/H454</f>
        <v>1.1862745098039216</v>
      </c>
      <c r="U454" s="15">
        <f t="shared" ref="U454:U455" si="693">T454-AB454</f>
        <v>1.1606224982650883</v>
      </c>
      <c r="V454" s="16"/>
      <c r="W454" s="16"/>
      <c r="X454" s="16"/>
      <c r="Y454" s="15">
        <f t="shared" ref="Y454:Y455" si="694">104.584835545197%-100%</f>
        <v>4.5848355451969969E-2</v>
      </c>
      <c r="Z454" s="15">
        <f t="shared" ref="Z454:Z455" si="695">101.199262415129%-100%</f>
        <v>1.1992624151289988E-2</v>
      </c>
      <c r="AA454" s="15">
        <f t="shared" ref="AA454:AA455" si="696">101.911505501324%-100%</f>
        <v>1.9115055013239957E-2</v>
      </c>
      <c r="AB454" s="15">
        <f t="shared" ref="AB454:AB455" si="697">AVERAGE(Y454:AA454)</f>
        <v>2.5652011538833303E-2</v>
      </c>
      <c r="AC454" s="17" t="s">
        <v>4646</v>
      </c>
      <c r="AD454" s="21"/>
    </row>
    <row r="455" spans="1:30" ht="15" thickBot="1" x14ac:dyDescent="0.25">
      <c r="A455" s="2">
        <v>111</v>
      </c>
      <c r="B455" s="3" t="s">
        <v>1854</v>
      </c>
      <c r="C455" s="4" t="s">
        <v>1855</v>
      </c>
      <c r="D455" s="4" t="s">
        <v>41</v>
      </c>
      <c r="E455" s="5">
        <v>0</v>
      </c>
      <c r="F455" s="5">
        <v>2</v>
      </c>
      <c r="G455" s="6">
        <v>454.28</v>
      </c>
      <c r="H455" s="6">
        <v>83.9</v>
      </c>
      <c r="I455" s="6"/>
      <c r="J455" s="6"/>
      <c r="K455" s="6"/>
      <c r="L455" s="6"/>
      <c r="M455" s="6"/>
      <c r="N455" s="6"/>
      <c r="O455" s="6"/>
      <c r="P455" s="6"/>
      <c r="R455" s="6">
        <v>134</v>
      </c>
      <c r="S455" s="109">
        <v>1817.12</v>
      </c>
      <c r="T455" s="15">
        <f t="shared" si="692"/>
        <v>1.5971394517282478</v>
      </c>
      <c r="U455" s="15">
        <f t="shared" si="693"/>
        <v>1.5714874401894146</v>
      </c>
      <c r="V455" s="16">
        <f t="shared" ref="V455" si="698">G455*U455</f>
        <v>713.89531432924719</v>
      </c>
      <c r="W455" s="16">
        <f t="shared" ref="W455" si="699">V455-G455</f>
        <v>259.61531432924721</v>
      </c>
      <c r="X455" s="16">
        <f t="shared" ref="X455" si="700">F455*W455</f>
        <v>519.23062865849442</v>
      </c>
      <c r="Y455" s="15">
        <f t="shared" si="694"/>
        <v>4.5848355451969969E-2</v>
      </c>
      <c r="Z455" s="15">
        <f t="shared" si="695"/>
        <v>1.1992624151289988E-2</v>
      </c>
      <c r="AA455" s="15">
        <f t="shared" si="696"/>
        <v>1.9115055013239957E-2</v>
      </c>
      <c r="AB455" s="15">
        <f t="shared" si="697"/>
        <v>2.5652011538833303E-2</v>
      </c>
    </row>
    <row r="456" spans="1:30" ht="15" thickBot="1" x14ac:dyDescent="0.25">
      <c r="A456" s="8">
        <v>112</v>
      </c>
      <c r="B456" s="9" t="s">
        <v>1856</v>
      </c>
      <c r="C456" s="10" t="s">
        <v>1857</v>
      </c>
      <c r="D456" s="10" t="s">
        <v>41</v>
      </c>
      <c r="E456" s="11">
        <v>0</v>
      </c>
      <c r="F456" s="11">
        <v>2</v>
      </c>
      <c r="G456" s="12">
        <v>788.96</v>
      </c>
      <c r="H456" s="12">
        <v>944.53</v>
      </c>
      <c r="I456" s="12">
        <v>1889.06</v>
      </c>
      <c r="J456" s="12">
        <v>485.74441999999999</v>
      </c>
      <c r="K456" s="12">
        <v>505.5</v>
      </c>
      <c r="L456" s="12">
        <v>0</v>
      </c>
      <c r="M456" s="12">
        <v>0</v>
      </c>
      <c r="N456" s="12">
        <v>170.85900000000001</v>
      </c>
      <c r="O456" s="12">
        <v>554.61437999999998</v>
      </c>
      <c r="P456" s="13">
        <v>172.33627319999999</v>
      </c>
      <c r="R456" s="12">
        <v>1081.56</v>
      </c>
      <c r="S456" s="12">
        <v>560.62760000000003</v>
      </c>
    </row>
    <row r="457" spans="1:30" x14ac:dyDescent="0.2">
      <c r="A457" s="63"/>
      <c r="B457" s="64" t="s">
        <v>1770</v>
      </c>
      <c r="C457" s="65" t="s">
        <v>1771</v>
      </c>
      <c r="D457" s="65" t="s">
        <v>390</v>
      </c>
      <c r="E457" s="66">
        <v>0.28003</v>
      </c>
      <c r="F457" s="66">
        <v>0.56006</v>
      </c>
      <c r="G457" s="1">
        <v>407</v>
      </c>
      <c r="H457" s="1">
        <v>407</v>
      </c>
      <c r="I457" s="1">
        <v>227.94442000000001</v>
      </c>
      <c r="J457" s="1">
        <v>227.94442000000001</v>
      </c>
      <c r="K457" s="1"/>
      <c r="L457" s="1"/>
      <c r="M457" s="1"/>
      <c r="N457" s="1"/>
      <c r="O457" s="1"/>
      <c r="P457" s="1"/>
      <c r="R457" s="1">
        <v>460</v>
      </c>
      <c r="S457" s="1">
        <v>257.62759999999997</v>
      </c>
      <c r="T457" s="15">
        <f t="shared" ref="T457:T460" si="701">R457/H457</f>
        <v>1.1302211302211302</v>
      </c>
      <c r="U457" s="15">
        <f t="shared" ref="U457:U460" si="702">T457-AB457</f>
        <v>1.104569118682297</v>
      </c>
      <c r="V457" s="16">
        <f t="shared" ref="V457:V461" si="703">G457*U457</f>
        <v>449.55963130369486</v>
      </c>
      <c r="W457" s="16">
        <f t="shared" ref="W457:W461" si="704">V457-G457</f>
        <v>42.559631303694857</v>
      </c>
      <c r="X457" s="16">
        <f t="shared" ref="X457:X461" si="705">F457*W457</f>
        <v>23.835947107947341</v>
      </c>
      <c r="Y457" s="15">
        <f t="shared" ref="Y457:Y462" si="706">104.584835545197%-100%</f>
        <v>4.5848355451969969E-2</v>
      </c>
      <c r="Z457" s="15">
        <f t="shared" ref="Z457:Z462" si="707">101.199262415129%-100%</f>
        <v>1.1992624151289988E-2</v>
      </c>
      <c r="AA457" s="15">
        <f t="shared" ref="AA457:AA462" si="708">101.911505501324%-100%</f>
        <v>1.9115055013239957E-2</v>
      </c>
      <c r="AB457" s="15">
        <f t="shared" ref="AB457:AB462" si="709">AVERAGE(Y457:AA457)</f>
        <v>2.5652011538833303E-2</v>
      </c>
    </row>
    <row r="458" spans="1:30" x14ac:dyDescent="0.2">
      <c r="A458" s="63"/>
      <c r="B458" s="64" t="s">
        <v>1858</v>
      </c>
      <c r="C458" s="65" t="s">
        <v>1859</v>
      </c>
      <c r="D458" s="65" t="s">
        <v>41</v>
      </c>
      <c r="E458" s="66">
        <v>1</v>
      </c>
      <c r="F458" s="66">
        <v>2</v>
      </c>
      <c r="G458" s="1">
        <v>36.700000000000003</v>
      </c>
      <c r="H458" s="1">
        <v>36.700000000000003</v>
      </c>
      <c r="I458" s="1">
        <v>73.400000000000006</v>
      </c>
      <c r="J458" s="1">
        <v>73.400000000000006</v>
      </c>
      <c r="K458" s="1"/>
      <c r="L458" s="1"/>
      <c r="M458" s="1"/>
      <c r="N458" s="1"/>
      <c r="O458" s="1"/>
      <c r="P458" s="1"/>
      <c r="R458" s="1">
        <v>50</v>
      </c>
      <c r="S458" s="1">
        <v>100</v>
      </c>
      <c r="T458" s="15">
        <f t="shared" si="701"/>
        <v>1.3623978201634876</v>
      </c>
      <c r="U458" s="15">
        <f t="shared" si="702"/>
        <v>1.3367458086246544</v>
      </c>
      <c r="V458" s="16">
        <f t="shared" si="703"/>
        <v>49.058571176524822</v>
      </c>
      <c r="W458" s="16">
        <f t="shared" si="704"/>
        <v>12.358571176524819</v>
      </c>
      <c r="X458" s="16">
        <f t="shared" si="705"/>
        <v>24.717142353049638</v>
      </c>
      <c r="Y458" s="15">
        <f t="shared" si="706"/>
        <v>4.5848355451969969E-2</v>
      </c>
      <c r="Z458" s="15">
        <f t="shared" si="707"/>
        <v>1.1992624151289988E-2</v>
      </c>
      <c r="AA458" s="15">
        <f t="shared" si="708"/>
        <v>1.9115055013239957E-2</v>
      </c>
      <c r="AB458" s="15">
        <f t="shared" si="709"/>
        <v>2.5652011538833303E-2</v>
      </c>
    </row>
    <row r="459" spans="1:30" x14ac:dyDescent="0.2">
      <c r="A459" s="63"/>
      <c r="B459" s="64" t="s">
        <v>1795</v>
      </c>
      <c r="C459" s="65" t="s">
        <v>1796</v>
      </c>
      <c r="D459" s="65" t="s">
        <v>41</v>
      </c>
      <c r="E459" s="66">
        <v>1</v>
      </c>
      <c r="F459" s="66">
        <v>2</v>
      </c>
      <c r="G459" s="1">
        <v>19.399999999999999</v>
      </c>
      <c r="H459" s="1">
        <v>19.399999999999999</v>
      </c>
      <c r="I459" s="1">
        <v>38.799999999999997</v>
      </c>
      <c r="J459" s="1">
        <v>38.799999999999997</v>
      </c>
      <c r="K459" s="1"/>
      <c r="L459" s="1"/>
      <c r="M459" s="1"/>
      <c r="N459" s="1"/>
      <c r="O459" s="1"/>
      <c r="P459" s="1"/>
      <c r="R459" s="1">
        <v>23.8</v>
      </c>
      <c r="S459" s="1">
        <v>47.6</v>
      </c>
      <c r="T459" s="15">
        <f t="shared" si="701"/>
        <v>1.2268041237113403</v>
      </c>
      <c r="U459" s="15">
        <f t="shared" si="702"/>
        <v>1.2011521121725071</v>
      </c>
      <c r="V459" s="16">
        <f t="shared" si="703"/>
        <v>23.302350976146634</v>
      </c>
      <c r="W459" s="16">
        <f t="shared" si="704"/>
        <v>3.9023509761466357</v>
      </c>
      <c r="X459" s="16">
        <f t="shared" si="705"/>
        <v>7.8047019522932715</v>
      </c>
      <c r="Y459" s="15">
        <f t="shared" si="706"/>
        <v>4.5848355451969969E-2</v>
      </c>
      <c r="Z459" s="15">
        <f t="shared" si="707"/>
        <v>1.1992624151289988E-2</v>
      </c>
      <c r="AA459" s="15">
        <f t="shared" si="708"/>
        <v>1.9115055013239957E-2</v>
      </c>
      <c r="AB459" s="15">
        <f t="shared" si="709"/>
        <v>2.5652011538833303E-2</v>
      </c>
    </row>
    <row r="460" spans="1:30" x14ac:dyDescent="0.2">
      <c r="A460" s="63"/>
      <c r="B460" s="64" t="s">
        <v>1778</v>
      </c>
      <c r="C460" s="65" t="s">
        <v>1779</v>
      </c>
      <c r="D460" s="65" t="s">
        <v>561</v>
      </c>
      <c r="E460" s="66">
        <v>1</v>
      </c>
      <c r="F460" s="66">
        <v>2</v>
      </c>
      <c r="G460" s="1">
        <v>72.8</v>
      </c>
      <c r="H460" s="1">
        <v>72.8</v>
      </c>
      <c r="I460" s="1">
        <v>145.6</v>
      </c>
      <c r="J460" s="1">
        <v>145.6</v>
      </c>
      <c r="K460" s="1"/>
      <c r="L460" s="1"/>
      <c r="M460" s="1"/>
      <c r="N460" s="1"/>
      <c r="O460" s="1"/>
      <c r="P460" s="1"/>
      <c r="R460" s="1">
        <v>77.7</v>
      </c>
      <c r="S460" s="1">
        <v>155.4</v>
      </c>
      <c r="T460" s="15">
        <f t="shared" si="701"/>
        <v>1.0673076923076923</v>
      </c>
      <c r="U460" s="15">
        <f t="shared" si="702"/>
        <v>1.0416556807688591</v>
      </c>
      <c r="V460" s="16">
        <f t="shared" si="703"/>
        <v>75.83253355997293</v>
      </c>
      <c r="W460" s="16">
        <f t="shared" si="704"/>
        <v>3.0325335599729328</v>
      </c>
      <c r="X460" s="16">
        <f t="shared" si="705"/>
        <v>6.0650671199458657</v>
      </c>
      <c r="Y460" s="15">
        <f t="shared" si="706"/>
        <v>4.5848355451969969E-2</v>
      </c>
      <c r="Z460" s="15">
        <f t="shared" si="707"/>
        <v>1.1992624151289988E-2</v>
      </c>
      <c r="AA460" s="15">
        <f t="shared" si="708"/>
        <v>1.9115055013239957E-2</v>
      </c>
      <c r="AB460" s="15">
        <f t="shared" si="709"/>
        <v>2.5652011538833303E-2</v>
      </c>
    </row>
    <row r="461" spans="1:30" ht="20" x14ac:dyDescent="0.2">
      <c r="A461" s="2">
        <v>113</v>
      </c>
      <c r="B461" s="3" t="s">
        <v>1860</v>
      </c>
      <c r="C461" s="4" t="s">
        <v>1861</v>
      </c>
      <c r="D461" s="4" t="s">
        <v>41</v>
      </c>
      <c r="E461" s="5">
        <v>0</v>
      </c>
      <c r="F461" s="5">
        <v>2</v>
      </c>
      <c r="G461" s="6">
        <v>5053.51</v>
      </c>
      <c r="H461" s="6"/>
      <c r="I461" s="6"/>
      <c r="J461" s="6"/>
      <c r="K461" s="6"/>
      <c r="L461" s="6"/>
      <c r="M461" s="6"/>
      <c r="N461" s="6"/>
      <c r="O461" s="6"/>
      <c r="P461" s="6"/>
      <c r="R461" s="6"/>
      <c r="S461" s="6">
        <v>10107.02</v>
      </c>
      <c r="T461" s="15">
        <v>1.0698151950718686</v>
      </c>
      <c r="U461" s="15">
        <v>1.0441631835330354</v>
      </c>
      <c r="V461" s="16">
        <f t="shared" si="703"/>
        <v>5276.6890896160303</v>
      </c>
      <c r="W461" s="16">
        <f t="shared" si="704"/>
        <v>223.17908961603007</v>
      </c>
      <c r="X461" s="16">
        <f t="shared" si="705"/>
        <v>446.35817923206014</v>
      </c>
      <c r="Y461" s="15">
        <f t="shared" si="706"/>
        <v>4.5848355451969969E-2</v>
      </c>
      <c r="Z461" s="15">
        <f t="shared" si="707"/>
        <v>1.1992624151289988E-2</v>
      </c>
      <c r="AA461" s="15">
        <f t="shared" si="708"/>
        <v>1.9115055013239957E-2</v>
      </c>
      <c r="AB461" s="15">
        <f t="shared" si="709"/>
        <v>2.5652011538833303E-2</v>
      </c>
      <c r="AC461" s="17" t="s">
        <v>5109</v>
      </c>
    </row>
    <row r="462" spans="1:30" ht="15" thickBot="1" x14ac:dyDescent="0.25">
      <c r="A462" s="63"/>
      <c r="B462" s="64">
        <v>64271101</v>
      </c>
      <c r="C462" s="65" t="s">
        <v>5110</v>
      </c>
      <c r="D462" s="65" t="s">
        <v>41</v>
      </c>
      <c r="E462" s="66">
        <v>0.21479000000000001</v>
      </c>
      <c r="F462" s="66">
        <v>1</v>
      </c>
      <c r="G462" s="1"/>
      <c r="H462" s="1">
        <v>4870</v>
      </c>
      <c r="I462" s="1">
        <v>1044.845955</v>
      </c>
      <c r="J462" s="1">
        <v>1044.845955</v>
      </c>
      <c r="K462" s="1"/>
      <c r="L462" s="1"/>
      <c r="M462" s="1"/>
      <c r="N462" s="1"/>
      <c r="O462" s="1"/>
      <c r="P462" s="1"/>
      <c r="R462" s="1">
        <v>5210</v>
      </c>
      <c r="S462" s="1">
        <v>1378.3074300000001</v>
      </c>
      <c r="T462" s="15">
        <f t="shared" ref="T462" si="710">R462/H462</f>
        <v>1.0698151950718686</v>
      </c>
      <c r="U462" s="15">
        <f t="shared" ref="U462" si="711">T462-AB462</f>
        <v>1.0441631835330354</v>
      </c>
      <c r="V462" s="16"/>
      <c r="W462" s="16"/>
      <c r="X462" s="16"/>
      <c r="Y462" s="15">
        <f t="shared" si="706"/>
        <v>4.5848355451969969E-2</v>
      </c>
      <c r="Z462" s="15">
        <f t="shared" si="707"/>
        <v>1.1992624151289988E-2</v>
      </c>
      <c r="AA462" s="15">
        <f t="shared" si="708"/>
        <v>1.9115055013239957E-2</v>
      </c>
      <c r="AB462" s="15">
        <f t="shared" si="709"/>
        <v>2.5652011538833303E-2</v>
      </c>
      <c r="AC462" s="17" t="s">
        <v>5111</v>
      </c>
    </row>
    <row r="463" spans="1:30" ht="15" thickBot="1" x14ac:dyDescent="0.25">
      <c r="A463" s="8">
        <v>114</v>
      </c>
      <c r="B463" s="9" t="s">
        <v>1862</v>
      </c>
      <c r="C463" s="10" t="s">
        <v>1863</v>
      </c>
      <c r="D463" s="10" t="s">
        <v>41</v>
      </c>
      <c r="E463" s="11">
        <v>0</v>
      </c>
      <c r="F463" s="11">
        <v>66</v>
      </c>
      <c r="G463" s="12">
        <v>228.52</v>
      </c>
      <c r="H463" s="12">
        <v>220.53</v>
      </c>
      <c r="I463" s="12">
        <v>14554.98</v>
      </c>
      <c r="J463" s="12">
        <v>7547.1382800000001</v>
      </c>
      <c r="K463" s="12">
        <v>2524.4670000000001</v>
      </c>
      <c r="L463" s="12">
        <v>0</v>
      </c>
      <c r="M463" s="12">
        <v>0</v>
      </c>
      <c r="N463" s="12">
        <v>853.26984600000003</v>
      </c>
      <c r="O463" s="12">
        <v>2769.7442137200001</v>
      </c>
      <c r="P463" s="13">
        <v>860.64734836080004</v>
      </c>
      <c r="R463" s="12">
        <v>254.95</v>
      </c>
      <c r="S463" s="12">
        <v>8823.5004000000008</v>
      </c>
    </row>
    <row r="464" spans="1:30" x14ac:dyDescent="0.2">
      <c r="A464" s="63"/>
      <c r="B464" s="64" t="s">
        <v>1455</v>
      </c>
      <c r="C464" s="65" t="s">
        <v>1456</v>
      </c>
      <c r="D464" s="65" t="s">
        <v>98</v>
      </c>
      <c r="E464" s="66">
        <v>0.02</v>
      </c>
      <c r="F464" s="66">
        <v>1.32</v>
      </c>
      <c r="G464" s="1">
        <v>131</v>
      </c>
      <c r="H464" s="1">
        <v>131</v>
      </c>
      <c r="I464" s="1">
        <v>172.92</v>
      </c>
      <c r="J464" s="1">
        <v>172.92</v>
      </c>
      <c r="K464" s="1"/>
      <c r="L464" s="1"/>
      <c r="M464" s="1"/>
      <c r="N464" s="1"/>
      <c r="O464" s="1"/>
      <c r="P464" s="1"/>
      <c r="R464" s="1">
        <v>181</v>
      </c>
      <c r="S464" s="1">
        <v>238.92</v>
      </c>
      <c r="T464" s="15">
        <f t="shared" ref="T464:T468" si="712">R464/H464</f>
        <v>1.3816793893129771</v>
      </c>
      <c r="U464" s="15">
        <f t="shared" ref="U464:U468" si="713">T464-AB464</f>
        <v>1.3560273777741438</v>
      </c>
      <c r="V464" s="16">
        <f t="shared" ref="V464:V468" si="714">G464*U464</f>
        <v>177.63958648841285</v>
      </c>
      <c r="W464" s="16">
        <f t="shared" ref="W464:W468" si="715">V464-G464</f>
        <v>46.639586488412846</v>
      </c>
      <c r="X464" s="16">
        <f t="shared" ref="X464:X468" si="716">F464*W464</f>
        <v>61.564254164704963</v>
      </c>
      <c r="Y464" s="15">
        <f t="shared" ref="Y464:Y469" si="717">104.584835545197%-100%</f>
        <v>4.5848355451969969E-2</v>
      </c>
      <c r="Z464" s="15">
        <f t="shared" ref="Z464:Z469" si="718">101.199262415129%-100%</f>
        <v>1.1992624151289988E-2</v>
      </c>
      <c r="AA464" s="15">
        <f t="shared" ref="AA464:AA469" si="719">101.911505501324%-100%</f>
        <v>1.9115055013239957E-2</v>
      </c>
      <c r="AB464" s="15">
        <f t="shared" ref="AB464:AB468" si="720">AVERAGE(Y464:AA464)</f>
        <v>2.5652011538833303E-2</v>
      </c>
    </row>
    <row r="465" spans="1:28" x14ac:dyDescent="0.2">
      <c r="A465" s="63"/>
      <c r="B465" s="64" t="s">
        <v>1864</v>
      </c>
      <c r="C465" s="65" t="s">
        <v>1865</v>
      </c>
      <c r="D465" s="65" t="s">
        <v>41</v>
      </c>
      <c r="E465" s="66">
        <v>1</v>
      </c>
      <c r="F465" s="66">
        <v>66</v>
      </c>
      <c r="G465" s="1">
        <v>24.7</v>
      </c>
      <c r="H465" s="1">
        <v>24.7</v>
      </c>
      <c r="I465" s="1">
        <v>1630.2</v>
      </c>
      <c r="J465" s="1">
        <v>1630.2</v>
      </c>
      <c r="K465" s="1"/>
      <c r="L465" s="1"/>
      <c r="M465" s="1"/>
      <c r="N465" s="1"/>
      <c r="O465" s="1"/>
      <c r="P465" s="1"/>
      <c r="R465" s="1">
        <v>27.7</v>
      </c>
      <c r="S465" s="1">
        <v>1828.2</v>
      </c>
      <c r="T465" s="15">
        <f t="shared" si="712"/>
        <v>1.1214574898785425</v>
      </c>
      <c r="U465" s="15">
        <f t="shared" si="713"/>
        <v>1.0958054783397093</v>
      </c>
      <c r="V465" s="16">
        <f t="shared" si="714"/>
        <v>27.066395314990821</v>
      </c>
      <c r="W465" s="16">
        <f t="shared" si="715"/>
        <v>2.3663953149908217</v>
      </c>
      <c r="X465" s="16">
        <f t="shared" si="716"/>
        <v>156.18209078939424</v>
      </c>
      <c r="Y465" s="15">
        <f t="shared" si="717"/>
        <v>4.5848355451969969E-2</v>
      </c>
      <c r="Z465" s="15">
        <f t="shared" si="718"/>
        <v>1.1992624151289988E-2</v>
      </c>
      <c r="AA465" s="15">
        <f t="shared" si="719"/>
        <v>1.9115055013239957E-2</v>
      </c>
      <c r="AB465" s="15">
        <f t="shared" si="720"/>
        <v>2.5652011538833303E-2</v>
      </c>
    </row>
    <row r="466" spans="1:28" x14ac:dyDescent="0.2">
      <c r="A466" s="63"/>
      <c r="B466" s="64" t="s">
        <v>1799</v>
      </c>
      <c r="C466" s="65" t="s">
        <v>1800</v>
      </c>
      <c r="D466" s="65" t="s">
        <v>41</v>
      </c>
      <c r="E466" s="66">
        <v>1</v>
      </c>
      <c r="F466" s="66">
        <v>66</v>
      </c>
      <c r="G466" s="1">
        <v>75.099999999999994</v>
      </c>
      <c r="H466" s="1">
        <v>75.099999999999994</v>
      </c>
      <c r="I466" s="1">
        <v>4956.6000000000004</v>
      </c>
      <c r="J466" s="1">
        <v>4956.6000000000004</v>
      </c>
      <c r="K466" s="1"/>
      <c r="L466" s="1"/>
      <c r="M466" s="1"/>
      <c r="N466" s="1"/>
      <c r="O466" s="1"/>
      <c r="P466" s="1"/>
      <c r="R466" s="1">
        <v>88.4</v>
      </c>
      <c r="S466" s="1">
        <v>5834.4</v>
      </c>
      <c r="T466" s="15">
        <f t="shared" si="712"/>
        <v>1.1770972037283622</v>
      </c>
      <c r="U466" s="15">
        <f t="shared" si="713"/>
        <v>1.151445192189529</v>
      </c>
      <c r="V466" s="16">
        <f t="shared" si="714"/>
        <v>86.473533933433629</v>
      </c>
      <c r="W466" s="16">
        <f t="shared" si="715"/>
        <v>11.373533933433635</v>
      </c>
      <c r="X466" s="16">
        <f t="shared" si="716"/>
        <v>750.65323960661988</v>
      </c>
      <c r="Y466" s="15">
        <f t="shared" si="717"/>
        <v>4.5848355451969969E-2</v>
      </c>
      <c r="Z466" s="15">
        <f t="shared" si="718"/>
        <v>1.1992624151289988E-2</v>
      </c>
      <c r="AA466" s="15">
        <f t="shared" si="719"/>
        <v>1.9115055013239957E-2</v>
      </c>
      <c r="AB466" s="15">
        <f t="shared" si="720"/>
        <v>2.5652011538833303E-2</v>
      </c>
    </row>
    <row r="467" spans="1:28" x14ac:dyDescent="0.2">
      <c r="A467" s="63"/>
      <c r="B467" s="64" t="s">
        <v>1866</v>
      </c>
      <c r="C467" s="65" t="s">
        <v>1867</v>
      </c>
      <c r="D467" s="65" t="s">
        <v>41</v>
      </c>
      <c r="E467" s="66">
        <v>1</v>
      </c>
      <c r="F467" s="66">
        <v>66</v>
      </c>
      <c r="G467" s="1">
        <v>8.16</v>
      </c>
      <c r="H467" s="1">
        <v>8.16</v>
      </c>
      <c r="I467" s="1">
        <v>538.55999999999995</v>
      </c>
      <c r="J467" s="1">
        <v>538.55999999999995</v>
      </c>
      <c r="K467" s="1"/>
      <c r="L467" s="1"/>
      <c r="M467" s="1"/>
      <c r="N467" s="1"/>
      <c r="O467" s="1"/>
      <c r="P467" s="1"/>
      <c r="R467" s="1">
        <v>9.9499999999999993</v>
      </c>
      <c r="S467" s="1">
        <v>656.7</v>
      </c>
      <c r="T467" s="15">
        <f t="shared" si="712"/>
        <v>1.2193627450980391</v>
      </c>
      <c r="U467" s="15">
        <f t="shared" si="713"/>
        <v>1.1937107335592059</v>
      </c>
      <c r="V467" s="16">
        <f t="shared" si="714"/>
        <v>9.7406795858431199</v>
      </c>
      <c r="W467" s="16">
        <f t="shared" si="715"/>
        <v>1.5806795858431197</v>
      </c>
      <c r="X467" s="16">
        <f t="shared" si="716"/>
        <v>104.32485266564591</v>
      </c>
      <c r="Y467" s="15">
        <f t="shared" si="717"/>
        <v>4.5848355451969969E-2</v>
      </c>
      <c r="Z467" s="15">
        <f t="shared" si="718"/>
        <v>1.1992624151289988E-2</v>
      </c>
      <c r="AA467" s="15">
        <f t="shared" si="719"/>
        <v>1.9115055013239957E-2</v>
      </c>
      <c r="AB467" s="15">
        <f t="shared" si="720"/>
        <v>2.5652011538833303E-2</v>
      </c>
    </row>
    <row r="468" spans="1:28" x14ac:dyDescent="0.2">
      <c r="A468" s="63"/>
      <c r="B468" s="64" t="s">
        <v>1477</v>
      </c>
      <c r="C468" s="65" t="s">
        <v>1478</v>
      </c>
      <c r="D468" s="65" t="s">
        <v>98</v>
      </c>
      <c r="E468" s="66">
        <v>1.9140000000000001E-2</v>
      </c>
      <c r="F468" s="66">
        <v>1.2632399999999999</v>
      </c>
      <c r="G468" s="1">
        <v>197</v>
      </c>
      <c r="H468" s="1">
        <v>197</v>
      </c>
      <c r="I468" s="1">
        <v>248.85828000000001</v>
      </c>
      <c r="J468" s="1">
        <v>248.85828000000001</v>
      </c>
      <c r="K468" s="1"/>
      <c r="L468" s="1"/>
      <c r="M468" s="1"/>
      <c r="N468" s="1"/>
      <c r="O468" s="1"/>
      <c r="P468" s="1"/>
      <c r="R468" s="1">
        <v>210</v>
      </c>
      <c r="S468" s="1">
        <v>265.28039999999999</v>
      </c>
      <c r="T468" s="15">
        <f t="shared" si="712"/>
        <v>1.0659898477157361</v>
      </c>
      <c r="U468" s="15">
        <f t="shared" si="713"/>
        <v>1.0403378361769029</v>
      </c>
      <c r="V468" s="16">
        <f t="shared" si="714"/>
        <v>204.94655372684986</v>
      </c>
      <c r="W468" s="16">
        <f t="shared" si="715"/>
        <v>7.9465537268498565</v>
      </c>
      <c r="X468" s="16">
        <f t="shared" si="716"/>
        <v>10.038404529905812</v>
      </c>
      <c r="Y468" s="15">
        <f t="shared" si="717"/>
        <v>4.5848355451969969E-2</v>
      </c>
      <c r="Z468" s="15">
        <f t="shared" si="718"/>
        <v>1.1992624151289988E-2</v>
      </c>
      <c r="AA468" s="15">
        <f t="shared" si="719"/>
        <v>1.9115055013239957E-2</v>
      </c>
      <c r="AB468" s="15">
        <f t="shared" si="720"/>
        <v>2.5652011538833303E-2</v>
      </c>
    </row>
    <row r="469" spans="1:28" ht="15" thickBot="1" x14ac:dyDescent="0.25">
      <c r="A469" s="2">
        <v>115</v>
      </c>
      <c r="B469" s="3" t="s">
        <v>1868</v>
      </c>
      <c r="C469" s="4" t="s">
        <v>1869</v>
      </c>
      <c r="D469" s="4" t="s">
        <v>41</v>
      </c>
      <c r="E469" s="5">
        <v>0</v>
      </c>
      <c r="F469" s="5">
        <v>19</v>
      </c>
      <c r="G469" s="6">
        <v>202.13</v>
      </c>
      <c r="H469" s="6">
        <v>252</v>
      </c>
      <c r="I469" s="6">
        <v>4788</v>
      </c>
      <c r="J469" s="6">
        <v>4788</v>
      </c>
      <c r="K469" s="6">
        <v>0</v>
      </c>
      <c r="L469" s="6">
        <v>0</v>
      </c>
      <c r="M469" s="6">
        <v>0</v>
      </c>
      <c r="N469" s="6">
        <v>0</v>
      </c>
      <c r="O469" s="6">
        <v>0</v>
      </c>
      <c r="P469" s="6">
        <v>0</v>
      </c>
      <c r="R469" s="6">
        <v>295</v>
      </c>
      <c r="S469" s="6">
        <v>5605</v>
      </c>
      <c r="T469" s="15">
        <f t="shared" ref="T469" si="721">R469/H469</f>
        <v>1.1706349206349207</v>
      </c>
      <c r="U469" s="15">
        <f t="shared" ref="U469" si="722">T469-AB469</f>
        <v>1.1449829090960875</v>
      </c>
      <c r="V469" s="16">
        <f t="shared" ref="V469" si="723">G469*U469</f>
        <v>231.43539541559215</v>
      </c>
      <c r="W469" s="16">
        <f t="shared" ref="W469" si="724">V469-G469</f>
        <v>29.305395415592159</v>
      </c>
      <c r="X469" s="16">
        <f t="shared" ref="X469" si="725">F469*W469</f>
        <v>556.80251289625107</v>
      </c>
      <c r="Y469" s="15">
        <f t="shared" si="717"/>
        <v>4.5848355451969969E-2</v>
      </c>
      <c r="Z469" s="15">
        <f t="shared" si="718"/>
        <v>1.1992624151289988E-2</v>
      </c>
      <c r="AA469" s="15">
        <f t="shared" si="719"/>
        <v>1.9115055013239957E-2</v>
      </c>
      <c r="AB469" s="15">
        <f t="shared" ref="AB469" si="726">AVERAGE(Y469:AA469)</f>
        <v>2.5652011538833303E-2</v>
      </c>
    </row>
    <row r="470" spans="1:28" ht="15" thickBot="1" x14ac:dyDescent="0.25">
      <c r="A470" s="8">
        <v>116</v>
      </c>
      <c r="B470" s="9" t="s">
        <v>1870</v>
      </c>
      <c r="C470" s="10" t="s">
        <v>1871</v>
      </c>
      <c r="D470" s="10" t="s">
        <v>41</v>
      </c>
      <c r="E470" s="11">
        <v>0</v>
      </c>
      <c r="F470" s="11">
        <v>2</v>
      </c>
      <c r="G470" s="12">
        <v>389.12</v>
      </c>
      <c r="H470" s="12">
        <v>462.58</v>
      </c>
      <c r="I470" s="12">
        <v>925.16</v>
      </c>
      <c r="J470" s="12">
        <v>760.50116000000003</v>
      </c>
      <c r="K470" s="12">
        <v>59.311999999999998</v>
      </c>
      <c r="L470" s="12">
        <v>0</v>
      </c>
      <c r="M470" s="12">
        <v>0</v>
      </c>
      <c r="N470" s="12">
        <v>20.047456</v>
      </c>
      <c r="O470" s="12">
        <v>65.074753920000006</v>
      </c>
      <c r="P470" s="13">
        <v>20.2207893888</v>
      </c>
      <c r="R470" s="12">
        <v>469.3</v>
      </c>
      <c r="S470" s="12">
        <v>750.5788</v>
      </c>
    </row>
    <row r="471" spans="1:28" x14ac:dyDescent="0.2">
      <c r="A471" s="63"/>
      <c r="B471" s="64" t="s">
        <v>1455</v>
      </c>
      <c r="C471" s="65" t="s">
        <v>1456</v>
      </c>
      <c r="D471" s="65" t="s">
        <v>98</v>
      </c>
      <c r="E471" s="66">
        <v>0.02</v>
      </c>
      <c r="F471" s="66">
        <v>0.04</v>
      </c>
      <c r="G471" s="1">
        <v>131</v>
      </c>
      <c r="H471" s="1">
        <v>131</v>
      </c>
      <c r="I471" s="1">
        <v>5.24</v>
      </c>
      <c r="J471" s="1">
        <v>5.24</v>
      </c>
      <c r="K471" s="1"/>
      <c r="L471" s="1"/>
      <c r="M471" s="1"/>
      <c r="N471" s="1"/>
      <c r="O471" s="1"/>
      <c r="P471" s="1"/>
      <c r="R471" s="1">
        <v>181</v>
      </c>
      <c r="S471" s="1">
        <v>7.24</v>
      </c>
      <c r="T471" s="15">
        <f t="shared" ref="T471:T475" si="727">R471/H471</f>
        <v>1.3816793893129771</v>
      </c>
      <c r="U471" s="15">
        <f t="shared" ref="U471:U475" si="728">T471-AB471</f>
        <v>1.3560273777741438</v>
      </c>
      <c r="V471" s="16">
        <f t="shared" ref="V471:V475" si="729">G471*U471</f>
        <v>177.63958648841285</v>
      </c>
      <c r="W471" s="16">
        <f t="shared" ref="W471:W475" si="730">V471-G471</f>
        <v>46.639586488412846</v>
      </c>
      <c r="X471" s="16">
        <f t="shared" ref="X471:X475" si="731">F471*W471</f>
        <v>1.8655834595365139</v>
      </c>
      <c r="Y471" s="15">
        <f t="shared" ref="Y471:Y475" si="732">104.584835545197%-100%</f>
        <v>4.5848355451969969E-2</v>
      </c>
      <c r="Z471" s="15">
        <f t="shared" ref="Z471:Z475" si="733">101.199262415129%-100%</f>
        <v>1.1992624151289988E-2</v>
      </c>
      <c r="AA471" s="15">
        <f t="shared" ref="AA471:AA475" si="734">101.911505501324%-100%</f>
        <v>1.9115055013239957E-2</v>
      </c>
      <c r="AB471" s="15">
        <f t="shared" ref="AB471:AB475" si="735">AVERAGE(Y471:AA471)</f>
        <v>2.5652011538833303E-2</v>
      </c>
    </row>
    <row r="472" spans="1:28" x14ac:dyDescent="0.2">
      <c r="A472" s="63"/>
      <c r="B472" s="64" t="s">
        <v>1872</v>
      </c>
      <c r="C472" s="65" t="s">
        <v>1873</v>
      </c>
      <c r="D472" s="65" t="s">
        <v>41</v>
      </c>
      <c r="E472" s="66">
        <v>1</v>
      </c>
      <c r="F472" s="66">
        <v>2</v>
      </c>
      <c r="G472" s="1">
        <v>341</v>
      </c>
      <c r="H472" s="1">
        <v>341</v>
      </c>
      <c r="I472" s="1">
        <v>682</v>
      </c>
      <c r="J472" s="1">
        <v>682</v>
      </c>
      <c r="K472" s="1"/>
      <c r="L472" s="1"/>
      <c r="M472" s="1"/>
      <c r="N472" s="1"/>
      <c r="O472" s="1"/>
      <c r="P472" s="1"/>
      <c r="R472" s="1">
        <v>330</v>
      </c>
      <c r="S472" s="1">
        <v>660</v>
      </c>
      <c r="T472" s="15">
        <f t="shared" si="727"/>
        <v>0.967741935483871</v>
      </c>
      <c r="U472" s="15">
        <f t="shared" si="728"/>
        <v>0.94208992394503765</v>
      </c>
      <c r="V472" s="16">
        <f t="shared" si="729"/>
        <v>321.25266406525782</v>
      </c>
      <c r="W472" s="16">
        <f t="shared" si="730"/>
        <v>-19.747335934742182</v>
      </c>
      <c r="X472" s="16">
        <f t="shared" si="731"/>
        <v>-39.494671869484364</v>
      </c>
      <c r="Y472" s="15">
        <f t="shared" si="732"/>
        <v>4.5848355451969969E-2</v>
      </c>
      <c r="Z472" s="15">
        <f t="shared" si="733"/>
        <v>1.1992624151289988E-2</v>
      </c>
      <c r="AA472" s="15">
        <f t="shared" si="734"/>
        <v>1.9115055013239957E-2</v>
      </c>
      <c r="AB472" s="15">
        <f t="shared" si="735"/>
        <v>2.5652011538833303E-2</v>
      </c>
    </row>
    <row r="473" spans="1:28" x14ac:dyDescent="0.2">
      <c r="A473" s="63"/>
      <c r="B473" s="64" t="s">
        <v>1864</v>
      </c>
      <c r="C473" s="65" t="s">
        <v>1865</v>
      </c>
      <c r="D473" s="65" t="s">
        <v>41</v>
      </c>
      <c r="E473" s="66">
        <v>1</v>
      </c>
      <c r="F473" s="66">
        <v>2</v>
      </c>
      <c r="G473" s="1">
        <v>24.7</v>
      </c>
      <c r="H473" s="1">
        <v>24.7</v>
      </c>
      <c r="I473" s="1">
        <v>49.4</v>
      </c>
      <c r="J473" s="1">
        <v>49.4</v>
      </c>
      <c r="K473" s="1"/>
      <c r="L473" s="1"/>
      <c r="M473" s="1"/>
      <c r="N473" s="1"/>
      <c r="O473" s="1"/>
      <c r="P473" s="1"/>
      <c r="R473" s="1">
        <v>27.7</v>
      </c>
      <c r="S473" s="1">
        <v>55.4</v>
      </c>
      <c r="T473" s="15">
        <f t="shared" si="727"/>
        <v>1.1214574898785425</v>
      </c>
      <c r="U473" s="15">
        <f t="shared" si="728"/>
        <v>1.0958054783397093</v>
      </c>
      <c r="V473" s="16">
        <f t="shared" si="729"/>
        <v>27.066395314990821</v>
      </c>
      <c r="W473" s="16">
        <f t="shared" si="730"/>
        <v>2.3663953149908217</v>
      </c>
      <c r="X473" s="16">
        <f t="shared" si="731"/>
        <v>4.7327906299816433</v>
      </c>
      <c r="Y473" s="15">
        <f t="shared" si="732"/>
        <v>4.5848355451969969E-2</v>
      </c>
      <c r="Z473" s="15">
        <f t="shared" si="733"/>
        <v>1.1992624151289988E-2</v>
      </c>
      <c r="AA473" s="15">
        <f t="shared" si="734"/>
        <v>1.9115055013239957E-2</v>
      </c>
      <c r="AB473" s="15">
        <f t="shared" si="735"/>
        <v>2.5652011538833303E-2</v>
      </c>
    </row>
    <row r="474" spans="1:28" x14ac:dyDescent="0.2">
      <c r="A474" s="63"/>
      <c r="B474" s="64" t="s">
        <v>1866</v>
      </c>
      <c r="C474" s="65" t="s">
        <v>1867</v>
      </c>
      <c r="D474" s="65" t="s">
        <v>41</v>
      </c>
      <c r="E474" s="66">
        <v>1</v>
      </c>
      <c r="F474" s="66">
        <v>2</v>
      </c>
      <c r="G474" s="1">
        <v>8.16</v>
      </c>
      <c r="H474" s="1">
        <v>8.16</v>
      </c>
      <c r="I474" s="1">
        <v>16.32</v>
      </c>
      <c r="J474" s="1">
        <v>16.32</v>
      </c>
      <c r="K474" s="1"/>
      <c r="L474" s="1"/>
      <c r="M474" s="1"/>
      <c r="N474" s="1"/>
      <c r="O474" s="1"/>
      <c r="P474" s="1"/>
      <c r="R474" s="1">
        <v>9.9499999999999993</v>
      </c>
      <c r="S474" s="1">
        <v>19.899999999999999</v>
      </c>
      <c r="T474" s="15">
        <f t="shared" si="727"/>
        <v>1.2193627450980391</v>
      </c>
      <c r="U474" s="15">
        <f t="shared" si="728"/>
        <v>1.1937107335592059</v>
      </c>
      <c r="V474" s="16">
        <f t="shared" si="729"/>
        <v>9.7406795858431199</v>
      </c>
      <c r="W474" s="16">
        <f t="shared" si="730"/>
        <v>1.5806795858431197</v>
      </c>
      <c r="X474" s="16">
        <f t="shared" si="731"/>
        <v>3.1613591716862395</v>
      </c>
      <c r="Y474" s="15">
        <f t="shared" si="732"/>
        <v>4.5848355451969969E-2</v>
      </c>
      <c r="Z474" s="15">
        <f t="shared" si="733"/>
        <v>1.1992624151289988E-2</v>
      </c>
      <c r="AA474" s="15">
        <f t="shared" si="734"/>
        <v>1.9115055013239957E-2</v>
      </c>
      <c r="AB474" s="15">
        <f t="shared" si="735"/>
        <v>2.5652011538833303E-2</v>
      </c>
    </row>
    <row r="475" spans="1:28" ht="15" thickBot="1" x14ac:dyDescent="0.25">
      <c r="A475" s="63"/>
      <c r="B475" s="64" t="s">
        <v>1477</v>
      </c>
      <c r="C475" s="65" t="s">
        <v>1478</v>
      </c>
      <c r="D475" s="65" t="s">
        <v>98</v>
      </c>
      <c r="E475" s="66">
        <v>1.9140000000000001E-2</v>
      </c>
      <c r="F475" s="66">
        <v>3.8280000000000002E-2</v>
      </c>
      <c r="G475" s="1">
        <v>197</v>
      </c>
      <c r="H475" s="1">
        <v>197</v>
      </c>
      <c r="I475" s="1">
        <v>7.5411599999999996</v>
      </c>
      <c r="J475" s="1">
        <v>7.5411599999999996</v>
      </c>
      <c r="K475" s="1"/>
      <c r="L475" s="1"/>
      <c r="M475" s="1"/>
      <c r="N475" s="1"/>
      <c r="O475" s="1"/>
      <c r="P475" s="1"/>
      <c r="R475" s="1">
        <v>210</v>
      </c>
      <c r="S475" s="1">
        <v>8.0388000000000002</v>
      </c>
      <c r="T475" s="15">
        <f t="shared" si="727"/>
        <v>1.0659898477157361</v>
      </c>
      <c r="U475" s="15">
        <f t="shared" si="728"/>
        <v>1.0403378361769029</v>
      </c>
      <c r="V475" s="16">
        <f t="shared" si="729"/>
        <v>204.94655372684986</v>
      </c>
      <c r="W475" s="16">
        <f t="shared" si="730"/>
        <v>7.9465537268498565</v>
      </c>
      <c r="X475" s="16">
        <f t="shared" si="731"/>
        <v>0.30419407666381254</v>
      </c>
      <c r="Y475" s="15">
        <f t="shared" si="732"/>
        <v>4.5848355451969969E-2</v>
      </c>
      <c r="Z475" s="15">
        <f t="shared" si="733"/>
        <v>1.1992624151289988E-2</v>
      </c>
      <c r="AA475" s="15">
        <f t="shared" si="734"/>
        <v>1.9115055013239957E-2</v>
      </c>
      <c r="AB475" s="15">
        <f t="shared" si="735"/>
        <v>2.5652011538833303E-2</v>
      </c>
    </row>
    <row r="476" spans="1:28" ht="15" thickBot="1" x14ac:dyDescent="0.25">
      <c r="A476" s="8">
        <v>117</v>
      </c>
      <c r="B476" s="9" t="s">
        <v>1874</v>
      </c>
      <c r="C476" s="10" t="s">
        <v>1875</v>
      </c>
      <c r="D476" s="10" t="s">
        <v>41</v>
      </c>
      <c r="E476" s="11">
        <v>0</v>
      </c>
      <c r="F476" s="11">
        <v>2</v>
      </c>
      <c r="G476" s="12">
        <v>322.02</v>
      </c>
      <c r="H476" s="12">
        <v>256.25</v>
      </c>
      <c r="I476" s="12">
        <v>512.5</v>
      </c>
      <c r="J476" s="12">
        <v>125.18116000000001</v>
      </c>
      <c r="K476" s="12">
        <v>139.518</v>
      </c>
      <c r="L476" s="12">
        <v>0</v>
      </c>
      <c r="M476" s="12">
        <v>0</v>
      </c>
      <c r="N476" s="12">
        <v>47.157083999999998</v>
      </c>
      <c r="O476" s="12">
        <v>153.07356888000001</v>
      </c>
      <c r="P476" s="13">
        <v>47.564811403199997</v>
      </c>
      <c r="R476" s="12">
        <v>291.58</v>
      </c>
      <c r="S476" s="12">
        <v>140.87880000000001</v>
      </c>
    </row>
    <row r="477" spans="1:28" x14ac:dyDescent="0.2">
      <c r="A477" s="63"/>
      <c r="B477" s="64" t="s">
        <v>1455</v>
      </c>
      <c r="C477" s="65" t="s">
        <v>1456</v>
      </c>
      <c r="D477" s="65" t="s">
        <v>98</v>
      </c>
      <c r="E477" s="66">
        <v>0.02</v>
      </c>
      <c r="F477" s="66">
        <v>0.04</v>
      </c>
      <c r="G477" s="1">
        <v>131</v>
      </c>
      <c r="H477" s="1">
        <v>131</v>
      </c>
      <c r="I477" s="1">
        <v>5.24</v>
      </c>
      <c r="J477" s="1">
        <v>5.24</v>
      </c>
      <c r="K477" s="1"/>
      <c r="L477" s="1"/>
      <c r="M477" s="1"/>
      <c r="N477" s="1"/>
      <c r="O477" s="1"/>
      <c r="P477" s="1"/>
      <c r="R477" s="1">
        <v>181</v>
      </c>
      <c r="S477" s="1">
        <v>7.24</v>
      </c>
      <c r="T477" s="15">
        <f t="shared" ref="T477:T480" si="736">R477/H477</f>
        <v>1.3816793893129771</v>
      </c>
      <c r="U477" s="15">
        <f t="shared" ref="U477:U480" si="737">T477-AB477</f>
        <v>1.3560273777741438</v>
      </c>
      <c r="V477" s="16">
        <f t="shared" ref="V477:V480" si="738">G477*U477</f>
        <v>177.63958648841285</v>
      </c>
      <c r="W477" s="16">
        <f t="shared" ref="W477:W480" si="739">V477-G477</f>
        <v>46.639586488412846</v>
      </c>
      <c r="X477" s="16">
        <f t="shared" ref="X477:X480" si="740">F477*W477</f>
        <v>1.8655834595365139</v>
      </c>
      <c r="Y477" s="15">
        <f t="shared" ref="Y477:Y480" si="741">104.584835545197%-100%</f>
        <v>4.5848355451969969E-2</v>
      </c>
      <c r="Z477" s="15">
        <f t="shared" ref="Z477:Z480" si="742">101.199262415129%-100%</f>
        <v>1.1992624151289988E-2</v>
      </c>
      <c r="AA477" s="15">
        <f t="shared" ref="AA477:AA480" si="743">101.911505501324%-100%</f>
        <v>1.9115055013239957E-2</v>
      </c>
      <c r="AB477" s="15">
        <f t="shared" ref="AB477:AB480" si="744">AVERAGE(Y477:AA477)</f>
        <v>2.5652011538833303E-2</v>
      </c>
    </row>
    <row r="478" spans="1:28" x14ac:dyDescent="0.2">
      <c r="A478" s="63"/>
      <c r="B478" s="64" t="s">
        <v>1797</v>
      </c>
      <c r="C478" s="65" t="s">
        <v>1798</v>
      </c>
      <c r="D478" s="65" t="s">
        <v>41</v>
      </c>
      <c r="E478" s="66">
        <v>2</v>
      </c>
      <c r="F478" s="66">
        <v>4</v>
      </c>
      <c r="G478" s="1">
        <v>28.1</v>
      </c>
      <c r="H478" s="1">
        <v>28.1</v>
      </c>
      <c r="I478" s="1">
        <v>112.4</v>
      </c>
      <c r="J478" s="1">
        <v>112.4</v>
      </c>
      <c r="K478" s="1"/>
      <c r="L478" s="1"/>
      <c r="M478" s="1"/>
      <c r="N478" s="1"/>
      <c r="O478" s="1"/>
      <c r="P478" s="1"/>
      <c r="R478" s="1">
        <v>31.4</v>
      </c>
      <c r="S478" s="1">
        <v>125.6</v>
      </c>
      <c r="T478" s="15">
        <f t="shared" si="736"/>
        <v>1.1174377224199288</v>
      </c>
      <c r="U478" s="15">
        <f t="shared" si="737"/>
        <v>1.0917857108810956</v>
      </c>
      <c r="V478" s="16">
        <f t="shared" si="738"/>
        <v>30.679178475758786</v>
      </c>
      <c r="W478" s="16">
        <f t="shared" si="739"/>
        <v>2.5791784757587841</v>
      </c>
      <c r="X478" s="16">
        <f t="shared" si="740"/>
        <v>10.316713903035136</v>
      </c>
      <c r="Y478" s="15">
        <f t="shared" si="741"/>
        <v>4.5848355451969969E-2</v>
      </c>
      <c r="Z478" s="15">
        <f t="shared" si="742"/>
        <v>1.1992624151289988E-2</v>
      </c>
      <c r="AA478" s="15">
        <f t="shared" si="743"/>
        <v>1.9115055013239957E-2</v>
      </c>
      <c r="AB478" s="15">
        <f t="shared" si="744"/>
        <v>2.5652011538833303E-2</v>
      </c>
    </row>
    <row r="479" spans="1:28" x14ac:dyDescent="0.2">
      <c r="A479" s="63"/>
      <c r="B479" s="64" t="s">
        <v>1477</v>
      </c>
      <c r="C479" s="65" t="s">
        <v>1478</v>
      </c>
      <c r="D479" s="65" t="s">
        <v>98</v>
      </c>
      <c r="E479" s="66">
        <v>1.9140000000000001E-2</v>
      </c>
      <c r="F479" s="66">
        <v>3.8280000000000002E-2</v>
      </c>
      <c r="G479" s="1">
        <v>197</v>
      </c>
      <c r="H479" s="1">
        <v>197</v>
      </c>
      <c r="I479" s="1">
        <v>7.5411599999999996</v>
      </c>
      <c r="J479" s="1">
        <v>7.5411599999999996</v>
      </c>
      <c r="K479" s="1"/>
      <c r="L479" s="1"/>
      <c r="M479" s="1"/>
      <c r="N479" s="1"/>
      <c r="O479" s="1"/>
      <c r="P479" s="1"/>
      <c r="R479" s="1">
        <v>210</v>
      </c>
      <c r="S479" s="1">
        <v>8.0388000000000002</v>
      </c>
      <c r="T479" s="15">
        <f t="shared" si="736"/>
        <v>1.0659898477157361</v>
      </c>
      <c r="U479" s="15">
        <f t="shared" si="737"/>
        <v>1.0403378361769029</v>
      </c>
      <c r="V479" s="16">
        <f t="shared" si="738"/>
        <v>204.94655372684986</v>
      </c>
      <c r="W479" s="16">
        <f t="shared" si="739"/>
        <v>7.9465537268498565</v>
      </c>
      <c r="X479" s="16">
        <f t="shared" si="740"/>
        <v>0.30419407666381254</v>
      </c>
      <c r="Y479" s="15">
        <f t="shared" si="741"/>
        <v>4.5848355451969969E-2</v>
      </c>
      <c r="Z479" s="15">
        <f t="shared" si="742"/>
        <v>1.1992624151289988E-2</v>
      </c>
      <c r="AA479" s="15">
        <f t="shared" si="743"/>
        <v>1.9115055013239957E-2</v>
      </c>
      <c r="AB479" s="15">
        <f t="shared" si="744"/>
        <v>2.5652011538833303E-2</v>
      </c>
    </row>
    <row r="480" spans="1:28" ht="15" thickBot="1" x14ac:dyDescent="0.25">
      <c r="A480" s="2">
        <v>118</v>
      </c>
      <c r="B480" s="3" t="s">
        <v>1876</v>
      </c>
      <c r="C480" s="4" t="s">
        <v>1877</v>
      </c>
      <c r="D480" s="4" t="s">
        <v>41</v>
      </c>
      <c r="E480" s="5">
        <v>0</v>
      </c>
      <c r="F480" s="5">
        <v>2</v>
      </c>
      <c r="G480" s="6">
        <v>2015.75</v>
      </c>
      <c r="H480" s="6">
        <v>1430</v>
      </c>
      <c r="I480" s="6">
        <v>2860</v>
      </c>
      <c r="J480" s="6">
        <v>2860</v>
      </c>
      <c r="K480" s="6">
        <v>0</v>
      </c>
      <c r="L480" s="6">
        <v>0</v>
      </c>
      <c r="M480" s="6">
        <v>0</v>
      </c>
      <c r="N480" s="6">
        <v>0</v>
      </c>
      <c r="O480" s="6">
        <v>0</v>
      </c>
      <c r="P480" s="6">
        <v>0</v>
      </c>
      <c r="R480" s="6">
        <v>1280</v>
      </c>
      <c r="S480" s="6">
        <v>2560</v>
      </c>
      <c r="T480" s="15">
        <f t="shared" si="736"/>
        <v>0.8951048951048951</v>
      </c>
      <c r="U480" s="15">
        <f t="shared" si="737"/>
        <v>0.86945288356606176</v>
      </c>
      <c r="V480" s="16">
        <f t="shared" si="738"/>
        <v>1752.599650048289</v>
      </c>
      <c r="W480" s="16">
        <f t="shared" si="739"/>
        <v>-263.15034995171095</v>
      </c>
      <c r="X480" s="16">
        <f t="shared" si="740"/>
        <v>-526.3006999034219</v>
      </c>
      <c r="Y480" s="15">
        <f t="shared" si="741"/>
        <v>4.5848355451969969E-2</v>
      </c>
      <c r="Z480" s="15">
        <f t="shared" si="742"/>
        <v>1.1992624151289988E-2</v>
      </c>
      <c r="AA480" s="15">
        <f t="shared" si="743"/>
        <v>1.9115055013239957E-2</v>
      </c>
      <c r="AB480" s="15">
        <f t="shared" si="744"/>
        <v>2.5652011538833303E-2</v>
      </c>
    </row>
    <row r="481" spans="1:29" ht="15" thickBot="1" x14ac:dyDescent="0.25">
      <c r="A481" s="8">
        <v>119</v>
      </c>
      <c r="B481" s="9" t="s">
        <v>1878</v>
      </c>
      <c r="C481" s="10" t="s">
        <v>1879</v>
      </c>
      <c r="D481" s="10" t="s">
        <v>41</v>
      </c>
      <c r="E481" s="11">
        <v>0</v>
      </c>
      <c r="F481" s="11">
        <v>2</v>
      </c>
      <c r="G481" s="12">
        <v>322.02</v>
      </c>
      <c r="H481" s="12">
        <v>208.16</v>
      </c>
      <c r="I481" s="12">
        <v>416.32</v>
      </c>
      <c r="J481" s="12">
        <v>0</v>
      </c>
      <c r="K481" s="12">
        <v>149.965</v>
      </c>
      <c r="L481" s="12">
        <v>0</v>
      </c>
      <c r="M481" s="12">
        <v>0</v>
      </c>
      <c r="N481" s="12">
        <v>50.68817</v>
      </c>
      <c r="O481" s="12">
        <v>164.5355994</v>
      </c>
      <c r="P481" s="13">
        <v>51.126427716000002</v>
      </c>
      <c r="R481" s="12">
        <v>237.7</v>
      </c>
      <c r="S481" s="12">
        <v>0</v>
      </c>
    </row>
    <row r="482" spans="1:29" ht="20.5" thickBot="1" x14ac:dyDescent="0.25">
      <c r="A482" s="2">
        <v>120</v>
      </c>
      <c r="B482" s="3" t="s">
        <v>1880</v>
      </c>
      <c r="C482" s="4" t="s">
        <v>1881</v>
      </c>
      <c r="D482" s="4" t="s">
        <v>41</v>
      </c>
      <c r="E482" s="5">
        <v>0</v>
      </c>
      <c r="F482" s="5">
        <v>2</v>
      </c>
      <c r="G482" s="6">
        <v>1703.4</v>
      </c>
      <c r="H482" s="6">
        <v>1410</v>
      </c>
      <c r="I482" s="6">
        <v>2820</v>
      </c>
      <c r="J482" s="6">
        <v>2820</v>
      </c>
      <c r="K482" s="6">
        <v>0</v>
      </c>
      <c r="L482" s="6">
        <v>0</v>
      </c>
      <c r="M482" s="6">
        <v>0</v>
      </c>
      <c r="N482" s="6">
        <v>0</v>
      </c>
      <c r="O482" s="6">
        <v>0</v>
      </c>
      <c r="P482" s="6">
        <v>0</v>
      </c>
      <c r="R482" s="6">
        <v>1700</v>
      </c>
      <c r="S482" s="6">
        <v>3400</v>
      </c>
      <c r="T482" s="15">
        <f t="shared" ref="T482" si="745">R482/H482</f>
        <v>1.2056737588652482</v>
      </c>
      <c r="U482" s="15">
        <f t="shared" ref="U482" si="746">T482-AB482</f>
        <v>1.180021747326415</v>
      </c>
      <c r="V482" s="16">
        <f t="shared" ref="V482" si="747">G482*U482</f>
        <v>2010.0490443958154</v>
      </c>
      <c r="W482" s="16">
        <f t="shared" ref="W482" si="748">V482-G482</f>
        <v>306.64904439581528</v>
      </c>
      <c r="X482" s="16">
        <f t="shared" ref="X482" si="749">F482*W482</f>
        <v>613.29808879163056</v>
      </c>
      <c r="Y482" s="15">
        <f t="shared" ref="Y482" si="750">104.584835545197%-100%</f>
        <v>4.5848355451969969E-2</v>
      </c>
      <c r="Z482" s="15">
        <f t="shared" ref="Z482" si="751">101.199262415129%-100%</f>
        <v>1.1992624151289988E-2</v>
      </c>
      <c r="AA482" s="15">
        <f t="shared" ref="AA482" si="752">101.911505501324%-100%</f>
        <v>1.9115055013239957E-2</v>
      </c>
      <c r="AB482" s="15">
        <f t="shared" ref="AB482" si="753">AVERAGE(Y482:AA482)</f>
        <v>2.5652011538833303E-2</v>
      </c>
    </row>
    <row r="483" spans="1:29" ht="15" thickBot="1" x14ac:dyDescent="0.25">
      <c r="A483" s="8">
        <v>121</v>
      </c>
      <c r="B483" s="9" t="s">
        <v>1882</v>
      </c>
      <c r="C483" s="10" t="s">
        <v>1883</v>
      </c>
      <c r="D483" s="10" t="s">
        <v>41</v>
      </c>
      <c r="E483" s="11">
        <v>0</v>
      </c>
      <c r="F483" s="11">
        <v>4</v>
      </c>
      <c r="G483" s="12">
        <v>402.53</v>
      </c>
      <c r="H483" s="12">
        <v>156.08000000000001</v>
      </c>
      <c r="I483" s="12">
        <v>624.32000000000005</v>
      </c>
      <c r="J483" s="12">
        <v>25.56232</v>
      </c>
      <c r="K483" s="12">
        <v>215.68</v>
      </c>
      <c r="L483" s="12">
        <v>0</v>
      </c>
      <c r="M483" s="12">
        <v>0</v>
      </c>
      <c r="N483" s="12">
        <v>72.899839999999998</v>
      </c>
      <c r="O483" s="12">
        <v>236.63546880000001</v>
      </c>
      <c r="P483" s="13">
        <v>73.530143232</v>
      </c>
      <c r="R483" s="12">
        <v>178.57</v>
      </c>
      <c r="S483" s="12">
        <v>30.557600000000001</v>
      </c>
    </row>
    <row r="484" spans="1:29" x14ac:dyDescent="0.2">
      <c r="A484" s="63"/>
      <c r="B484" s="64" t="s">
        <v>1455</v>
      </c>
      <c r="C484" s="65" t="s">
        <v>1456</v>
      </c>
      <c r="D484" s="65" t="s">
        <v>98</v>
      </c>
      <c r="E484" s="66">
        <v>0.02</v>
      </c>
      <c r="F484" s="66">
        <v>0.08</v>
      </c>
      <c r="G484" s="1">
        <v>131</v>
      </c>
      <c r="H484" s="1">
        <v>131</v>
      </c>
      <c r="I484" s="1">
        <v>10.48</v>
      </c>
      <c r="J484" s="1">
        <v>10.48</v>
      </c>
      <c r="K484" s="1"/>
      <c r="L484" s="1"/>
      <c r="M484" s="1"/>
      <c r="N484" s="1"/>
      <c r="O484" s="1"/>
      <c r="P484" s="1"/>
      <c r="R484" s="1">
        <v>181</v>
      </c>
      <c r="S484" s="1">
        <v>14.48</v>
      </c>
      <c r="T484" s="15">
        <f t="shared" ref="T484:T486" si="754">R484/H484</f>
        <v>1.3816793893129771</v>
      </c>
      <c r="U484" s="15">
        <f t="shared" ref="U484:U486" si="755">T484-AB484</f>
        <v>1.3560273777741438</v>
      </c>
      <c r="V484" s="16">
        <f t="shared" ref="V484:V486" si="756">G484*U484</f>
        <v>177.63958648841285</v>
      </c>
      <c r="W484" s="16">
        <f t="shared" ref="W484:W486" si="757">V484-G484</f>
        <v>46.639586488412846</v>
      </c>
      <c r="X484" s="16">
        <f t="shared" ref="X484:X486" si="758">F484*W484</f>
        <v>3.7311669190730279</v>
      </c>
      <c r="Y484" s="15">
        <f t="shared" ref="Y484:Y486" si="759">104.584835545197%-100%</f>
        <v>4.5848355451969969E-2</v>
      </c>
      <c r="Z484" s="15">
        <f t="shared" ref="Z484:Z486" si="760">101.199262415129%-100%</f>
        <v>1.1992624151289988E-2</v>
      </c>
      <c r="AA484" s="15">
        <f t="shared" ref="AA484:AA486" si="761">101.911505501324%-100%</f>
        <v>1.9115055013239957E-2</v>
      </c>
      <c r="AB484" s="15">
        <f t="shared" ref="AB484:AB486" si="762">AVERAGE(Y484:AA484)</f>
        <v>2.5652011538833303E-2</v>
      </c>
    </row>
    <row r="485" spans="1:29" x14ac:dyDescent="0.2">
      <c r="A485" s="63"/>
      <c r="B485" s="64" t="s">
        <v>1477</v>
      </c>
      <c r="C485" s="65" t="s">
        <v>1478</v>
      </c>
      <c r="D485" s="65" t="s">
        <v>98</v>
      </c>
      <c r="E485" s="66">
        <v>1.9140000000000001E-2</v>
      </c>
      <c r="F485" s="66">
        <v>7.6560000000000003E-2</v>
      </c>
      <c r="G485" s="1">
        <v>197</v>
      </c>
      <c r="H485" s="1">
        <v>197</v>
      </c>
      <c r="I485" s="1">
        <v>15.082319999999999</v>
      </c>
      <c r="J485" s="1">
        <v>15.082319999999999</v>
      </c>
      <c r="K485" s="1"/>
      <c r="L485" s="1"/>
      <c r="M485" s="1"/>
      <c r="N485" s="1"/>
      <c r="O485" s="1"/>
      <c r="P485" s="1"/>
      <c r="R485" s="1">
        <v>210</v>
      </c>
      <c r="S485" s="1">
        <v>16.0776</v>
      </c>
      <c r="T485" s="15">
        <f t="shared" si="754"/>
        <v>1.0659898477157361</v>
      </c>
      <c r="U485" s="15">
        <f t="shared" si="755"/>
        <v>1.0403378361769029</v>
      </c>
      <c r="V485" s="16">
        <f t="shared" si="756"/>
        <v>204.94655372684986</v>
      </c>
      <c r="W485" s="16">
        <f t="shared" si="757"/>
        <v>7.9465537268498565</v>
      </c>
      <c r="X485" s="16">
        <f t="shared" si="758"/>
        <v>0.60838815332762508</v>
      </c>
      <c r="Y485" s="15">
        <f t="shared" si="759"/>
        <v>4.5848355451969969E-2</v>
      </c>
      <c r="Z485" s="15">
        <f t="shared" si="760"/>
        <v>1.1992624151289988E-2</v>
      </c>
      <c r="AA485" s="15">
        <f t="shared" si="761"/>
        <v>1.9115055013239957E-2</v>
      </c>
      <c r="AB485" s="15">
        <f t="shared" si="762"/>
        <v>2.5652011538833303E-2</v>
      </c>
    </row>
    <row r="486" spans="1:29" ht="15" thickBot="1" x14ac:dyDescent="0.25">
      <c r="A486" s="2">
        <v>122</v>
      </c>
      <c r="B486" s="22" t="s">
        <v>1884</v>
      </c>
      <c r="C486" s="4" t="s">
        <v>1885</v>
      </c>
      <c r="D486" s="4" t="s">
        <v>41</v>
      </c>
      <c r="E486" s="5">
        <v>0</v>
      </c>
      <c r="F486" s="5">
        <v>4</v>
      </c>
      <c r="G486" s="6">
        <v>2843.93</v>
      </c>
      <c r="H486" s="6">
        <v>2400</v>
      </c>
      <c r="I486" s="6">
        <v>9600</v>
      </c>
      <c r="J486" s="6">
        <v>9600</v>
      </c>
      <c r="K486" s="6">
        <v>0</v>
      </c>
      <c r="L486" s="6">
        <v>0</v>
      </c>
      <c r="M486" s="6">
        <v>0</v>
      </c>
      <c r="N486" s="6">
        <v>0</v>
      </c>
      <c r="O486" s="6">
        <v>0</v>
      </c>
      <c r="P486" s="6">
        <v>0</v>
      </c>
      <c r="R486" s="6">
        <v>2140</v>
      </c>
      <c r="S486" s="6">
        <v>8560</v>
      </c>
      <c r="T486" s="15">
        <f t="shared" si="754"/>
        <v>0.89166666666666672</v>
      </c>
      <c r="U486" s="15">
        <f t="shared" si="755"/>
        <v>0.86601465512783338</v>
      </c>
      <c r="V486" s="16">
        <f t="shared" si="756"/>
        <v>2462.8850581576989</v>
      </c>
      <c r="W486" s="16">
        <f t="shared" si="757"/>
        <v>-381.04494184230089</v>
      </c>
      <c r="X486" s="16">
        <f t="shared" si="758"/>
        <v>-1524.1797673692035</v>
      </c>
      <c r="Y486" s="15">
        <f t="shared" si="759"/>
        <v>4.5848355451969969E-2</v>
      </c>
      <c r="Z486" s="15">
        <f t="shared" si="760"/>
        <v>1.1992624151289988E-2</v>
      </c>
      <c r="AA486" s="15">
        <f t="shared" si="761"/>
        <v>1.9115055013239957E-2</v>
      </c>
      <c r="AB486" s="15">
        <f t="shared" si="762"/>
        <v>2.5652011538833303E-2</v>
      </c>
    </row>
    <row r="487" spans="1:29" ht="15" thickBot="1" x14ac:dyDescent="0.25">
      <c r="A487" s="8">
        <v>123</v>
      </c>
      <c r="B487" s="9" t="s">
        <v>1886</v>
      </c>
      <c r="C487" s="10" t="s">
        <v>1883</v>
      </c>
      <c r="D487" s="10" t="s">
        <v>41</v>
      </c>
      <c r="E487" s="11">
        <v>0</v>
      </c>
      <c r="F487" s="11">
        <v>12</v>
      </c>
      <c r="G487" s="12">
        <v>483.03</v>
      </c>
      <c r="H487" s="12">
        <v>156.08000000000001</v>
      </c>
      <c r="I487" s="12">
        <v>1872.96</v>
      </c>
      <c r="J487" s="12">
        <v>76.686959999999999</v>
      </c>
      <c r="K487" s="12">
        <v>647.04</v>
      </c>
      <c r="L487" s="12">
        <v>0</v>
      </c>
      <c r="M487" s="12">
        <v>0</v>
      </c>
      <c r="N487" s="12">
        <v>218.69952000000001</v>
      </c>
      <c r="O487" s="12">
        <v>709.90640640000004</v>
      </c>
      <c r="P487" s="13">
        <v>220.590429696</v>
      </c>
      <c r="R487" s="12">
        <v>178.57</v>
      </c>
      <c r="S487" s="12">
        <v>91.672799999999995</v>
      </c>
    </row>
    <row r="488" spans="1:29" x14ac:dyDescent="0.2">
      <c r="A488" s="63"/>
      <c r="B488" s="64" t="s">
        <v>1455</v>
      </c>
      <c r="C488" s="65" t="s">
        <v>1456</v>
      </c>
      <c r="D488" s="65" t="s">
        <v>98</v>
      </c>
      <c r="E488" s="66">
        <v>0.02</v>
      </c>
      <c r="F488" s="66">
        <v>0.24</v>
      </c>
      <c r="G488" s="1">
        <v>131</v>
      </c>
      <c r="H488" s="1">
        <v>131</v>
      </c>
      <c r="I488" s="1">
        <v>31.44</v>
      </c>
      <c r="J488" s="1">
        <v>31.44</v>
      </c>
      <c r="K488" s="1"/>
      <c r="L488" s="1"/>
      <c r="M488" s="1"/>
      <c r="N488" s="1"/>
      <c r="O488" s="1"/>
      <c r="P488" s="1"/>
      <c r="R488" s="1">
        <v>181</v>
      </c>
      <c r="S488" s="1">
        <v>43.44</v>
      </c>
    </row>
    <row r="489" spans="1:29" x14ac:dyDescent="0.2">
      <c r="A489" s="63"/>
      <c r="B489" s="64" t="s">
        <v>1477</v>
      </c>
      <c r="C489" s="65" t="s">
        <v>1478</v>
      </c>
      <c r="D489" s="65" t="s">
        <v>98</v>
      </c>
      <c r="E489" s="66">
        <v>1.9140000000000001E-2</v>
      </c>
      <c r="F489" s="66">
        <v>0.22968</v>
      </c>
      <c r="G489" s="1">
        <v>197</v>
      </c>
      <c r="H489" s="1">
        <v>197</v>
      </c>
      <c r="I489" s="1">
        <v>45.246960000000001</v>
      </c>
      <c r="J489" s="1">
        <v>45.246960000000001</v>
      </c>
      <c r="K489" s="1"/>
      <c r="L489" s="1"/>
      <c r="M489" s="1"/>
      <c r="N489" s="1"/>
      <c r="O489" s="1"/>
      <c r="P489" s="1"/>
      <c r="R489" s="1">
        <v>210</v>
      </c>
      <c r="S489" s="1">
        <v>48.232799999999997</v>
      </c>
    </row>
    <row r="490" spans="1:29" ht="15" thickBot="1" x14ac:dyDescent="0.25">
      <c r="A490" s="2">
        <v>124</v>
      </c>
      <c r="B490" s="22" t="s">
        <v>1887</v>
      </c>
      <c r="C490" s="4" t="s">
        <v>1888</v>
      </c>
      <c r="D490" s="4" t="s">
        <v>41</v>
      </c>
      <c r="E490" s="5">
        <v>0</v>
      </c>
      <c r="F490" s="5">
        <v>12</v>
      </c>
      <c r="G490" s="6">
        <v>7015.93</v>
      </c>
      <c r="H490" s="6">
        <v>4410</v>
      </c>
      <c r="I490" s="6">
        <v>20520</v>
      </c>
      <c r="J490" s="6">
        <v>20520</v>
      </c>
      <c r="K490" s="6">
        <v>0</v>
      </c>
      <c r="L490" s="6">
        <v>0</v>
      </c>
      <c r="M490" s="6">
        <v>0</v>
      </c>
      <c r="N490" s="6">
        <v>0</v>
      </c>
      <c r="O490" s="6">
        <v>0</v>
      </c>
      <c r="P490" s="6">
        <v>0</v>
      </c>
      <c r="R490" s="6">
        <v>5380</v>
      </c>
      <c r="S490" s="6">
        <v>18240</v>
      </c>
      <c r="T490" s="15">
        <f t="shared" ref="T490" si="763">R490/H490</f>
        <v>1.219954648526077</v>
      </c>
      <c r="U490" s="15">
        <f t="shared" ref="U490" si="764">T490-AB490</f>
        <v>1.1943026369872438</v>
      </c>
      <c r="V490" s="16">
        <f t="shared" ref="V490" si="765">G490*U490</f>
        <v>8379.1436999179132</v>
      </c>
      <c r="W490" s="16">
        <f t="shared" ref="W490" si="766">V490-G490</f>
        <v>1363.2136999179129</v>
      </c>
      <c r="X490" s="16">
        <f t="shared" ref="X490" si="767">F490*W490</f>
        <v>16358.564399014955</v>
      </c>
      <c r="Y490" s="15">
        <f t="shared" ref="Y490" si="768">104.584835545197%-100%</f>
        <v>4.5848355451969969E-2</v>
      </c>
      <c r="Z490" s="15">
        <f t="shared" ref="Z490" si="769">101.199262415129%-100%</f>
        <v>1.1992624151289988E-2</v>
      </c>
      <c r="AA490" s="15">
        <f t="shared" ref="AA490" si="770">101.911505501324%-100%</f>
        <v>1.9115055013239957E-2</v>
      </c>
      <c r="AB490" s="15">
        <f t="shared" ref="AB490" si="771">AVERAGE(Y490:AA490)</f>
        <v>2.5652011538833303E-2</v>
      </c>
      <c r="AC490" s="15" t="s">
        <v>5112</v>
      </c>
    </row>
    <row r="491" spans="1:29" ht="15" thickBot="1" x14ac:dyDescent="0.25">
      <c r="A491" s="8">
        <v>125</v>
      </c>
      <c r="B491" s="9" t="s">
        <v>1889</v>
      </c>
      <c r="C491" s="10" t="s">
        <v>1890</v>
      </c>
      <c r="D491" s="10" t="s">
        <v>41</v>
      </c>
      <c r="E491" s="11">
        <v>0</v>
      </c>
      <c r="F491" s="11">
        <v>4</v>
      </c>
      <c r="G491" s="12">
        <v>1207.58</v>
      </c>
      <c r="H491" s="12">
        <v>368.9</v>
      </c>
      <c r="I491" s="12">
        <v>1475.6</v>
      </c>
      <c r="J491" s="12">
        <v>258.01031999999998</v>
      </c>
      <c r="K491" s="12">
        <v>438.59879999999998</v>
      </c>
      <c r="L491" s="12">
        <v>0</v>
      </c>
      <c r="M491" s="12">
        <v>0</v>
      </c>
      <c r="N491" s="12">
        <v>148.24639440000001</v>
      </c>
      <c r="O491" s="12">
        <v>481.21305940799999</v>
      </c>
      <c r="P491" s="13">
        <v>149.52815553312001</v>
      </c>
      <c r="R491" s="12">
        <v>421.71</v>
      </c>
      <c r="S491" s="12">
        <v>297.35759999999999</v>
      </c>
    </row>
    <row r="492" spans="1:29" x14ac:dyDescent="0.2">
      <c r="A492" s="63"/>
      <c r="B492" s="64" t="s">
        <v>1455</v>
      </c>
      <c r="C492" s="65" t="s">
        <v>1456</v>
      </c>
      <c r="D492" s="65" t="s">
        <v>98</v>
      </c>
      <c r="E492" s="66">
        <v>0.02</v>
      </c>
      <c r="F492" s="66">
        <v>0.08</v>
      </c>
      <c r="G492" s="1">
        <v>131</v>
      </c>
      <c r="H492" s="1">
        <v>131</v>
      </c>
      <c r="I492" s="1">
        <v>10.48</v>
      </c>
      <c r="J492" s="1">
        <v>10.48</v>
      </c>
      <c r="K492" s="1"/>
      <c r="L492" s="1"/>
      <c r="M492" s="1"/>
      <c r="N492" s="1"/>
      <c r="O492" s="1"/>
      <c r="P492" s="1"/>
      <c r="R492" s="1">
        <v>181</v>
      </c>
      <c r="S492" s="1">
        <v>14.48</v>
      </c>
      <c r="T492" s="15">
        <f t="shared" ref="T492:T496" si="772">R492/H492</f>
        <v>1.3816793893129771</v>
      </c>
      <c r="U492" s="15">
        <f t="shared" ref="U492:U496" si="773">T492-AB492</f>
        <v>1.3560273777741438</v>
      </c>
      <c r="V492" s="16">
        <f t="shared" ref="V492:V496" si="774">G492*U492</f>
        <v>177.63958648841285</v>
      </c>
      <c r="W492" s="16">
        <f t="shared" ref="W492:W496" si="775">V492-G492</f>
        <v>46.639586488412846</v>
      </c>
      <c r="X492" s="16">
        <f t="shared" ref="X492:X496" si="776">F492*W492</f>
        <v>3.7311669190730279</v>
      </c>
      <c r="Y492" s="15">
        <f t="shared" ref="Y492:Y496" si="777">104.584835545197%-100%</f>
        <v>4.5848355451969969E-2</v>
      </c>
      <c r="Z492" s="15">
        <f t="shared" ref="Z492:Z496" si="778">101.199262415129%-100%</f>
        <v>1.1992624151289988E-2</v>
      </c>
      <c r="AA492" s="15">
        <f t="shared" ref="AA492:AA496" si="779">101.911505501324%-100%</f>
        <v>1.9115055013239957E-2</v>
      </c>
      <c r="AB492" s="15">
        <f t="shared" ref="AB492:AB496" si="780">AVERAGE(Y492:AA492)</f>
        <v>2.5652011538833303E-2</v>
      </c>
    </row>
    <row r="493" spans="1:29" ht="18" x14ac:dyDescent="0.2">
      <c r="A493" s="63"/>
      <c r="B493" s="64" t="s">
        <v>1891</v>
      </c>
      <c r="C493" s="65" t="s">
        <v>1892</v>
      </c>
      <c r="D493" s="65" t="s">
        <v>184</v>
      </c>
      <c r="E493" s="66">
        <v>0.02</v>
      </c>
      <c r="F493" s="66">
        <v>0.08</v>
      </c>
      <c r="G493" s="1">
        <v>63.6</v>
      </c>
      <c r="H493" s="1">
        <v>63.6</v>
      </c>
      <c r="I493" s="1">
        <v>5.0880000000000001</v>
      </c>
      <c r="J493" s="1">
        <v>5.0880000000000001</v>
      </c>
      <c r="K493" s="1"/>
      <c r="L493" s="1"/>
      <c r="M493" s="1"/>
      <c r="N493" s="1"/>
      <c r="O493" s="1"/>
      <c r="P493" s="1"/>
      <c r="R493" s="1">
        <v>107</v>
      </c>
      <c r="S493" s="1">
        <v>8.56</v>
      </c>
      <c r="T493" s="15">
        <f t="shared" si="772"/>
        <v>1.6823899371069182</v>
      </c>
      <c r="U493" s="15">
        <f t="shared" si="773"/>
        <v>1.656737925568085</v>
      </c>
      <c r="V493" s="16">
        <f t="shared" si="774"/>
        <v>105.3685320661302</v>
      </c>
      <c r="W493" s="16">
        <f t="shared" si="775"/>
        <v>41.768532066130199</v>
      </c>
      <c r="X493" s="16">
        <f t="shared" si="776"/>
        <v>3.3414825652904159</v>
      </c>
      <c r="Y493" s="15">
        <f t="shared" si="777"/>
        <v>4.5848355451969969E-2</v>
      </c>
      <c r="Z493" s="15">
        <f t="shared" si="778"/>
        <v>1.1992624151289988E-2</v>
      </c>
      <c r="AA493" s="15">
        <f t="shared" si="779"/>
        <v>1.9115055013239957E-2</v>
      </c>
      <c r="AB493" s="15">
        <f t="shared" si="780"/>
        <v>2.5652011538833303E-2</v>
      </c>
    </row>
    <row r="494" spans="1:29" x14ac:dyDescent="0.2">
      <c r="A494" s="63"/>
      <c r="B494" s="64" t="s">
        <v>1864</v>
      </c>
      <c r="C494" s="65" t="s">
        <v>1865</v>
      </c>
      <c r="D494" s="65" t="s">
        <v>41</v>
      </c>
      <c r="E494" s="66">
        <v>2</v>
      </c>
      <c r="F494" s="66">
        <v>8</v>
      </c>
      <c r="G494" s="1">
        <v>24.7</v>
      </c>
      <c r="H494" s="1">
        <v>24.7</v>
      </c>
      <c r="I494" s="1">
        <v>197.6</v>
      </c>
      <c r="J494" s="1">
        <v>197.6</v>
      </c>
      <c r="K494" s="1"/>
      <c r="L494" s="1"/>
      <c r="M494" s="1"/>
      <c r="N494" s="1"/>
      <c r="O494" s="1"/>
      <c r="P494" s="1"/>
      <c r="R494" s="1">
        <v>27.7</v>
      </c>
      <c r="S494" s="1">
        <v>221.6</v>
      </c>
      <c r="T494" s="15">
        <f t="shared" si="772"/>
        <v>1.1214574898785425</v>
      </c>
      <c r="U494" s="15">
        <f t="shared" si="773"/>
        <v>1.0958054783397093</v>
      </c>
      <c r="V494" s="16">
        <f t="shared" si="774"/>
        <v>27.066395314990821</v>
      </c>
      <c r="W494" s="16">
        <f t="shared" si="775"/>
        <v>2.3663953149908217</v>
      </c>
      <c r="X494" s="16">
        <f t="shared" si="776"/>
        <v>18.931162519926573</v>
      </c>
      <c r="Y494" s="15">
        <f t="shared" si="777"/>
        <v>4.5848355451969969E-2</v>
      </c>
      <c r="Z494" s="15">
        <f t="shared" si="778"/>
        <v>1.1992624151289988E-2</v>
      </c>
      <c r="AA494" s="15">
        <f t="shared" si="779"/>
        <v>1.9115055013239957E-2</v>
      </c>
      <c r="AB494" s="15">
        <f t="shared" si="780"/>
        <v>2.5652011538833303E-2</v>
      </c>
    </row>
    <row r="495" spans="1:29" ht="18" x14ac:dyDescent="0.2">
      <c r="A495" s="63"/>
      <c r="B495" s="64" t="s">
        <v>773</v>
      </c>
      <c r="C495" s="65" t="s">
        <v>774</v>
      </c>
      <c r="D495" s="65" t="s">
        <v>184</v>
      </c>
      <c r="E495" s="66">
        <v>0.02</v>
      </c>
      <c r="F495" s="66">
        <v>0.08</v>
      </c>
      <c r="G495" s="1">
        <v>372</v>
      </c>
      <c r="H495" s="1">
        <v>372</v>
      </c>
      <c r="I495" s="1">
        <v>29.76</v>
      </c>
      <c r="J495" s="1">
        <v>29.76</v>
      </c>
      <c r="K495" s="1"/>
      <c r="L495" s="1"/>
      <c r="M495" s="1"/>
      <c r="N495" s="1"/>
      <c r="O495" s="1"/>
      <c r="P495" s="1"/>
      <c r="R495" s="1">
        <v>458</v>
      </c>
      <c r="S495" s="1">
        <v>36.64</v>
      </c>
      <c r="T495" s="15">
        <f t="shared" si="772"/>
        <v>1.2311827956989247</v>
      </c>
      <c r="U495" s="15">
        <f t="shared" si="773"/>
        <v>1.2055307841600915</v>
      </c>
      <c r="V495" s="16">
        <f t="shared" si="774"/>
        <v>448.45745170755407</v>
      </c>
      <c r="W495" s="16">
        <f t="shared" si="775"/>
        <v>76.457451707554071</v>
      </c>
      <c r="X495" s="16">
        <f t="shared" si="776"/>
        <v>6.1165961366043256</v>
      </c>
      <c r="Y495" s="15">
        <f t="shared" si="777"/>
        <v>4.5848355451969969E-2</v>
      </c>
      <c r="Z495" s="15">
        <f t="shared" si="778"/>
        <v>1.1992624151289988E-2</v>
      </c>
      <c r="AA495" s="15">
        <f t="shared" si="779"/>
        <v>1.9115055013239957E-2</v>
      </c>
      <c r="AB495" s="15">
        <f t="shared" si="780"/>
        <v>2.5652011538833303E-2</v>
      </c>
    </row>
    <row r="496" spans="1:29" x14ac:dyDescent="0.2">
      <c r="A496" s="63"/>
      <c r="B496" s="64" t="s">
        <v>1477</v>
      </c>
      <c r="C496" s="65" t="s">
        <v>1478</v>
      </c>
      <c r="D496" s="65" t="s">
        <v>98</v>
      </c>
      <c r="E496" s="66">
        <v>1.9140000000000001E-2</v>
      </c>
      <c r="F496" s="66">
        <v>7.6560000000000003E-2</v>
      </c>
      <c r="G496" s="1">
        <v>197</v>
      </c>
      <c r="H496" s="1">
        <v>197</v>
      </c>
      <c r="I496" s="1">
        <v>15.082319999999999</v>
      </c>
      <c r="J496" s="1">
        <v>15.082319999999999</v>
      </c>
      <c r="K496" s="1"/>
      <c r="L496" s="1"/>
      <c r="M496" s="1"/>
      <c r="N496" s="1"/>
      <c r="O496" s="1"/>
      <c r="P496" s="1"/>
      <c r="R496" s="1">
        <v>210</v>
      </c>
      <c r="S496" s="1">
        <v>16.0776</v>
      </c>
      <c r="T496" s="15">
        <f t="shared" si="772"/>
        <v>1.0659898477157361</v>
      </c>
      <c r="U496" s="15">
        <f t="shared" si="773"/>
        <v>1.0403378361769029</v>
      </c>
      <c r="V496" s="16">
        <f t="shared" si="774"/>
        <v>204.94655372684986</v>
      </c>
      <c r="W496" s="16">
        <f t="shared" si="775"/>
        <v>7.9465537268498565</v>
      </c>
      <c r="X496" s="16">
        <f t="shared" si="776"/>
        <v>0.60838815332762508</v>
      </c>
      <c r="Y496" s="15">
        <f t="shared" si="777"/>
        <v>4.5848355451969969E-2</v>
      </c>
      <c r="Z496" s="15">
        <f t="shared" si="778"/>
        <v>1.1992624151289988E-2</v>
      </c>
      <c r="AA496" s="15">
        <f t="shared" si="779"/>
        <v>1.9115055013239957E-2</v>
      </c>
      <c r="AB496" s="15">
        <f t="shared" si="780"/>
        <v>2.5652011538833303E-2</v>
      </c>
    </row>
    <row r="497" spans="1:28" x14ac:dyDescent="0.2">
      <c r="A497" s="2">
        <v>126</v>
      </c>
      <c r="B497" s="3">
        <v>551456000</v>
      </c>
      <c r="C497" s="4" t="s">
        <v>1893</v>
      </c>
      <c r="D497" s="4" t="s">
        <v>41</v>
      </c>
      <c r="E497" s="5">
        <v>0</v>
      </c>
      <c r="F497" s="5">
        <v>2</v>
      </c>
      <c r="G497" s="6">
        <v>5519.15</v>
      </c>
      <c r="H497" s="6">
        <v>3900</v>
      </c>
      <c r="I497" s="6">
        <v>7800</v>
      </c>
      <c r="J497" s="6">
        <v>7800</v>
      </c>
      <c r="K497" s="6">
        <v>0</v>
      </c>
      <c r="L497" s="6">
        <v>0</v>
      </c>
      <c r="M497" s="6">
        <v>0</v>
      </c>
      <c r="N497" s="6">
        <v>0</v>
      </c>
      <c r="O497" s="6">
        <v>0</v>
      </c>
      <c r="P497" s="6">
        <v>0</v>
      </c>
      <c r="R497" s="6">
        <v>6020</v>
      </c>
      <c r="S497" s="6">
        <v>12040</v>
      </c>
      <c r="T497" s="15"/>
      <c r="U497" s="15"/>
      <c r="V497" s="16"/>
      <c r="W497" s="16"/>
      <c r="X497" s="16"/>
      <c r="Y497" s="15"/>
      <c r="Z497" s="15"/>
      <c r="AA497" s="15"/>
      <c r="AB497" s="15"/>
    </row>
    <row r="498" spans="1:28" x14ac:dyDescent="0.2">
      <c r="A498" s="2">
        <v>127</v>
      </c>
      <c r="B498" s="3">
        <v>551455390</v>
      </c>
      <c r="C498" s="4" t="s">
        <v>1895</v>
      </c>
      <c r="D498" s="4" t="s">
        <v>41</v>
      </c>
      <c r="E498" s="5">
        <v>0</v>
      </c>
      <c r="F498" s="5">
        <v>2</v>
      </c>
      <c r="G498" s="6">
        <v>3827.54</v>
      </c>
      <c r="H498" s="6">
        <v>3780</v>
      </c>
      <c r="I498" s="6">
        <v>7560</v>
      </c>
      <c r="J498" s="6">
        <v>7560</v>
      </c>
      <c r="K498" s="6">
        <v>0</v>
      </c>
      <c r="L498" s="6">
        <v>0</v>
      </c>
      <c r="M498" s="6">
        <v>0</v>
      </c>
      <c r="N498" s="6">
        <v>0</v>
      </c>
      <c r="O498" s="6">
        <v>0</v>
      </c>
      <c r="P498" s="6">
        <v>0</v>
      </c>
      <c r="R498" s="6">
        <v>3380</v>
      </c>
      <c r="S498" s="6">
        <v>6760</v>
      </c>
      <c r="T498" s="15"/>
      <c r="U498" s="15"/>
      <c r="V498" s="16"/>
      <c r="W498" s="16"/>
      <c r="X498" s="16"/>
      <c r="Y498" s="15"/>
      <c r="Z498" s="15"/>
      <c r="AA498" s="15"/>
      <c r="AB498" s="15"/>
    </row>
    <row r="499" spans="1:28" ht="15" thickBot="1" x14ac:dyDescent="0.25">
      <c r="A499" s="2">
        <v>128</v>
      </c>
      <c r="B499" s="3" t="s">
        <v>1896</v>
      </c>
      <c r="C499" s="4" t="s">
        <v>1897</v>
      </c>
      <c r="D499" s="4" t="s">
        <v>41</v>
      </c>
      <c r="E499" s="5">
        <v>0</v>
      </c>
      <c r="F499" s="5">
        <v>4</v>
      </c>
      <c r="G499" s="6">
        <v>2007.33</v>
      </c>
      <c r="H499" s="6">
        <v>1010</v>
      </c>
      <c r="I499" s="6">
        <v>4040</v>
      </c>
      <c r="J499" s="6">
        <v>4040</v>
      </c>
      <c r="K499" s="6">
        <v>0</v>
      </c>
      <c r="L499" s="6">
        <v>0</v>
      </c>
      <c r="M499" s="6">
        <v>0</v>
      </c>
      <c r="N499" s="6">
        <v>0</v>
      </c>
      <c r="O499" s="6">
        <v>0</v>
      </c>
      <c r="P499" s="6">
        <v>0</v>
      </c>
      <c r="R499" s="6">
        <v>1250</v>
      </c>
      <c r="S499" s="6">
        <v>5000</v>
      </c>
      <c r="T499" s="15"/>
      <c r="U499" s="15"/>
      <c r="V499" s="16"/>
      <c r="W499" s="16"/>
      <c r="X499" s="16"/>
      <c r="Y499" s="15"/>
      <c r="Z499" s="15"/>
      <c r="AA499" s="15"/>
      <c r="AB499" s="15"/>
    </row>
    <row r="500" spans="1:28" ht="15" thickBot="1" x14ac:dyDescent="0.25">
      <c r="A500" s="8">
        <v>129</v>
      </c>
      <c r="B500" s="9" t="s">
        <v>1898</v>
      </c>
      <c r="C500" s="10" t="s">
        <v>1899</v>
      </c>
      <c r="D500" s="10" t="s">
        <v>41</v>
      </c>
      <c r="E500" s="11">
        <v>0</v>
      </c>
      <c r="F500" s="11">
        <v>3</v>
      </c>
      <c r="G500" s="12">
        <v>435.48</v>
      </c>
      <c r="H500" s="12">
        <v>474.34</v>
      </c>
      <c r="I500" s="12">
        <v>1423.02</v>
      </c>
      <c r="J500" s="12">
        <v>1100.2560000000001</v>
      </c>
      <c r="K500" s="12">
        <v>116.265</v>
      </c>
      <c r="L500" s="12">
        <v>0</v>
      </c>
      <c r="M500" s="12">
        <v>0</v>
      </c>
      <c r="N500" s="12">
        <v>39.29757</v>
      </c>
      <c r="O500" s="12">
        <v>127.5613074</v>
      </c>
      <c r="P500" s="13">
        <v>39.637342836000002</v>
      </c>
      <c r="R500" s="12">
        <v>551.30999999999995</v>
      </c>
      <c r="S500" s="12">
        <v>1285.3440000000001</v>
      </c>
    </row>
    <row r="501" spans="1:28" x14ac:dyDescent="0.2">
      <c r="A501" s="63"/>
      <c r="B501" s="64" t="s">
        <v>1900</v>
      </c>
      <c r="C501" s="65" t="s">
        <v>1901</v>
      </c>
      <c r="D501" s="65" t="s">
        <v>98</v>
      </c>
      <c r="E501" s="66">
        <v>0.06</v>
      </c>
      <c r="F501" s="66">
        <v>0.18</v>
      </c>
      <c r="G501" s="1">
        <v>29.2</v>
      </c>
      <c r="H501" s="1">
        <v>29.2</v>
      </c>
      <c r="I501" s="1">
        <v>5.2560000000000002</v>
      </c>
      <c r="J501" s="1">
        <v>5.2560000000000002</v>
      </c>
      <c r="K501" s="1"/>
      <c r="L501" s="1"/>
      <c r="M501" s="1"/>
      <c r="N501" s="1"/>
      <c r="O501" s="1"/>
      <c r="P501" s="1"/>
      <c r="R501" s="1">
        <v>40.799999999999997</v>
      </c>
      <c r="S501" s="1">
        <v>7.3440000000000003</v>
      </c>
      <c r="T501" s="15">
        <f t="shared" ref="T501:T502" si="781">R501/H501</f>
        <v>1.3972602739726028</v>
      </c>
      <c r="U501" s="15">
        <f t="shared" ref="U501:U502" si="782">T501-AB501</f>
        <v>1.3716082624337695</v>
      </c>
      <c r="V501" s="16">
        <f t="shared" ref="V501:V502" si="783">G501*U501</f>
        <v>40.050961263066071</v>
      </c>
      <c r="W501" s="16">
        <f t="shared" ref="W501:W502" si="784">V501-G501</f>
        <v>10.850961263066072</v>
      </c>
      <c r="X501" s="16">
        <f t="shared" ref="X501:X502" si="785">F501*W501</f>
        <v>1.9531730273518928</v>
      </c>
      <c r="Y501" s="15">
        <f t="shared" ref="Y501:Y502" si="786">104.584835545197%-100%</f>
        <v>4.5848355451969969E-2</v>
      </c>
      <c r="Z501" s="15">
        <f t="shared" ref="Z501:Z502" si="787">101.199262415129%-100%</f>
        <v>1.1992624151289988E-2</v>
      </c>
      <c r="AA501" s="15">
        <f t="shared" ref="AA501:AA502" si="788">101.911505501324%-100%</f>
        <v>1.9115055013239957E-2</v>
      </c>
      <c r="AB501" s="15">
        <f t="shared" ref="AB501:AB502" si="789">AVERAGE(Y501:AA501)</f>
        <v>2.5652011538833303E-2</v>
      </c>
    </row>
    <row r="502" spans="1:28" ht="15" thickBot="1" x14ac:dyDescent="0.25">
      <c r="A502" s="63"/>
      <c r="B502" s="64" t="s">
        <v>1902</v>
      </c>
      <c r="C502" s="65" t="s">
        <v>1903</v>
      </c>
      <c r="D502" s="65" t="s">
        <v>41</v>
      </c>
      <c r="E502" s="66">
        <v>1</v>
      </c>
      <c r="F502" s="66">
        <v>3</v>
      </c>
      <c r="G502" s="1">
        <v>365</v>
      </c>
      <c r="H502" s="1">
        <v>365</v>
      </c>
      <c r="I502" s="1">
        <v>1095</v>
      </c>
      <c r="J502" s="1">
        <v>1095</v>
      </c>
      <c r="K502" s="1"/>
      <c r="L502" s="1"/>
      <c r="M502" s="1"/>
      <c r="N502" s="1"/>
      <c r="O502" s="1"/>
      <c r="P502" s="1"/>
      <c r="R502" s="1">
        <v>426</v>
      </c>
      <c r="S502" s="1">
        <v>1278</v>
      </c>
      <c r="T502" s="15">
        <f t="shared" si="781"/>
        <v>1.167123287671233</v>
      </c>
      <c r="U502" s="15">
        <f t="shared" si="782"/>
        <v>1.1414712761323997</v>
      </c>
      <c r="V502" s="16">
        <f t="shared" si="783"/>
        <v>416.63701578832593</v>
      </c>
      <c r="W502" s="16">
        <f t="shared" si="784"/>
        <v>51.637015788325925</v>
      </c>
      <c r="X502" s="16">
        <f t="shared" si="785"/>
        <v>154.91104736497778</v>
      </c>
      <c r="Y502" s="15">
        <f t="shared" si="786"/>
        <v>4.5848355451969969E-2</v>
      </c>
      <c r="Z502" s="15">
        <f t="shared" si="787"/>
        <v>1.1992624151289988E-2</v>
      </c>
      <c r="AA502" s="15">
        <f t="shared" si="788"/>
        <v>1.9115055013239957E-2</v>
      </c>
      <c r="AB502" s="15">
        <f t="shared" si="789"/>
        <v>2.5652011538833303E-2</v>
      </c>
    </row>
    <row r="503" spans="1:28" ht="15" thickBot="1" x14ac:dyDescent="0.25">
      <c r="A503" s="8">
        <v>130</v>
      </c>
      <c r="B503" s="9" t="s">
        <v>1904</v>
      </c>
      <c r="C503" s="10" t="s">
        <v>1905</v>
      </c>
      <c r="D503" s="10" t="s">
        <v>41</v>
      </c>
      <c r="E503" s="11">
        <v>0</v>
      </c>
      <c r="F503" s="11">
        <v>15</v>
      </c>
      <c r="G503" s="12">
        <v>1348.65</v>
      </c>
      <c r="H503" s="12">
        <v>274.19</v>
      </c>
      <c r="I503" s="12">
        <v>4112.8500000000004</v>
      </c>
      <c r="J503" s="12">
        <v>3319.9875000000002</v>
      </c>
      <c r="K503" s="12">
        <v>285.60750000000002</v>
      </c>
      <c r="L503" s="12">
        <v>0</v>
      </c>
      <c r="M503" s="12">
        <v>0</v>
      </c>
      <c r="N503" s="12">
        <v>96.535335000000003</v>
      </c>
      <c r="O503" s="12">
        <v>313.35712469999999</v>
      </c>
      <c r="P503" s="13">
        <v>97.369994358</v>
      </c>
      <c r="R503" s="12">
        <v>320.51</v>
      </c>
      <c r="S503" s="12">
        <v>3902.2125000000001</v>
      </c>
    </row>
    <row r="504" spans="1:28" x14ac:dyDescent="0.2">
      <c r="A504" s="63"/>
      <c r="B504" s="114" t="s">
        <v>1281</v>
      </c>
      <c r="C504" s="65" t="s">
        <v>1282</v>
      </c>
      <c r="D504" s="65" t="s">
        <v>98</v>
      </c>
      <c r="E504" s="66">
        <v>1.7500000000000002E-2</v>
      </c>
      <c r="F504" s="66">
        <v>0.26250000000000001</v>
      </c>
      <c r="G504" s="1">
        <v>179</v>
      </c>
      <c r="H504" s="1">
        <v>179</v>
      </c>
      <c r="I504" s="1">
        <v>46.987499999999997</v>
      </c>
      <c r="J504" s="1">
        <v>46.987499999999997</v>
      </c>
      <c r="K504" s="1"/>
      <c r="L504" s="1"/>
      <c r="M504" s="1"/>
      <c r="N504" s="1"/>
      <c r="O504" s="1"/>
      <c r="P504" s="1"/>
      <c r="R504" s="1">
        <v>277</v>
      </c>
      <c r="S504" s="1">
        <v>244.5</v>
      </c>
      <c r="T504" s="15">
        <f t="shared" ref="T504:T506" si="790">R504/H504</f>
        <v>1.5474860335195531</v>
      </c>
      <c r="U504" s="15">
        <f t="shared" ref="U504:U506" si="791">T504-AB504</f>
        <v>1.5218340219807198</v>
      </c>
      <c r="V504" s="16">
        <f t="shared" ref="V504:V506" si="792">G504*U504</f>
        <v>272.40828993454886</v>
      </c>
      <c r="W504" s="16">
        <f t="shared" ref="W504:W506" si="793">V504-G504</f>
        <v>93.408289934548861</v>
      </c>
      <c r="X504" s="16">
        <f t="shared" ref="X504:X506" si="794">F504*W504</f>
        <v>24.519676107819077</v>
      </c>
      <c r="Y504" s="15">
        <f t="shared" ref="Y504:Y506" si="795">104.584835545197%-100%</f>
        <v>4.5848355451969969E-2</v>
      </c>
      <c r="Z504" s="15">
        <f t="shared" ref="Z504:Z506" si="796">101.199262415129%-100%</f>
        <v>1.1992624151289988E-2</v>
      </c>
      <c r="AA504" s="15">
        <f t="shared" ref="AA504:AA506" si="797">101.911505501324%-100%</f>
        <v>1.9115055013239957E-2</v>
      </c>
      <c r="AB504" s="15">
        <f t="shared" ref="AB504:AB506" si="798">AVERAGE(Y504:AA504)</f>
        <v>2.5652011538833303E-2</v>
      </c>
    </row>
    <row r="505" spans="1:28" x14ac:dyDescent="0.2">
      <c r="A505" s="63"/>
      <c r="B505" s="114" t="s">
        <v>1906</v>
      </c>
      <c r="C505" s="65" t="s">
        <v>1907</v>
      </c>
      <c r="D505" s="65" t="s">
        <v>41</v>
      </c>
      <c r="E505" s="66">
        <v>1</v>
      </c>
      <c r="F505" s="66">
        <v>15</v>
      </c>
      <c r="G505" s="1">
        <v>13.2</v>
      </c>
      <c r="H505" s="1">
        <v>13.2</v>
      </c>
      <c r="I505" s="1">
        <v>198</v>
      </c>
      <c r="J505" s="1">
        <v>198</v>
      </c>
      <c r="K505" s="1"/>
      <c r="L505" s="1"/>
      <c r="M505" s="1"/>
      <c r="N505" s="1"/>
      <c r="O505" s="1"/>
      <c r="P505" s="1"/>
      <c r="R505" s="1">
        <v>16.3</v>
      </c>
      <c r="S505" s="1">
        <v>72.712500000000006</v>
      </c>
      <c r="T505" s="15">
        <f t="shared" si="790"/>
        <v>1.2348484848484849</v>
      </c>
      <c r="U505" s="15">
        <f t="shared" si="791"/>
        <v>1.2091964733096516</v>
      </c>
      <c r="V505" s="16">
        <f t="shared" si="792"/>
        <v>15.961393447687401</v>
      </c>
      <c r="W505" s="16">
        <f t="shared" si="793"/>
        <v>2.7613934476874018</v>
      </c>
      <c r="X505" s="16">
        <f t="shared" si="794"/>
        <v>41.420901715311025</v>
      </c>
      <c r="Y505" s="15">
        <f t="shared" si="795"/>
        <v>4.5848355451969969E-2</v>
      </c>
      <c r="Z505" s="15">
        <f t="shared" si="796"/>
        <v>1.1992624151289988E-2</v>
      </c>
      <c r="AA505" s="15">
        <f t="shared" si="797"/>
        <v>1.9115055013239957E-2</v>
      </c>
      <c r="AB505" s="15">
        <f t="shared" si="798"/>
        <v>2.5652011538833303E-2</v>
      </c>
    </row>
    <row r="506" spans="1:28" ht="15" thickBot="1" x14ac:dyDescent="0.25">
      <c r="A506" s="63"/>
      <c r="B506" s="64" t="s">
        <v>1803</v>
      </c>
      <c r="C506" s="65" t="s">
        <v>1804</v>
      </c>
      <c r="D506" s="65" t="s">
        <v>41</v>
      </c>
      <c r="E506" s="66">
        <v>1</v>
      </c>
      <c r="F506" s="66">
        <v>15</v>
      </c>
      <c r="G506" s="1">
        <v>205</v>
      </c>
      <c r="H506" s="1">
        <v>205</v>
      </c>
      <c r="I506" s="1">
        <v>3075</v>
      </c>
      <c r="J506" s="1">
        <v>3075</v>
      </c>
      <c r="K506" s="1"/>
      <c r="L506" s="1"/>
      <c r="M506" s="1"/>
      <c r="N506" s="1"/>
      <c r="O506" s="1"/>
      <c r="P506" s="1"/>
      <c r="R506" s="1">
        <v>239</v>
      </c>
      <c r="S506" s="1">
        <v>3585</v>
      </c>
      <c r="T506" s="15">
        <f t="shared" si="790"/>
        <v>1.1658536585365853</v>
      </c>
      <c r="U506" s="15">
        <f t="shared" si="791"/>
        <v>1.1402016469977521</v>
      </c>
      <c r="V506" s="16">
        <f t="shared" si="792"/>
        <v>233.74133763453918</v>
      </c>
      <c r="W506" s="16">
        <f t="shared" si="793"/>
        <v>28.741337634539178</v>
      </c>
      <c r="X506" s="16">
        <f t="shared" si="794"/>
        <v>431.1200645180877</v>
      </c>
      <c r="Y506" s="15">
        <f t="shared" si="795"/>
        <v>4.5848355451969969E-2</v>
      </c>
      <c r="Z506" s="15">
        <f t="shared" si="796"/>
        <v>1.1992624151289988E-2</v>
      </c>
      <c r="AA506" s="15">
        <f t="shared" si="797"/>
        <v>1.9115055013239957E-2</v>
      </c>
      <c r="AB506" s="15">
        <f t="shared" si="798"/>
        <v>2.5652011538833303E-2</v>
      </c>
    </row>
    <row r="507" spans="1:28" ht="15" thickBot="1" x14ac:dyDescent="0.25">
      <c r="A507" s="8">
        <v>131</v>
      </c>
      <c r="B507" s="9" t="s">
        <v>1908</v>
      </c>
      <c r="C507" s="10" t="s">
        <v>1909</v>
      </c>
      <c r="D507" s="10" t="s">
        <v>41</v>
      </c>
      <c r="E507" s="11">
        <v>0</v>
      </c>
      <c r="F507" s="11">
        <v>1</v>
      </c>
      <c r="G507" s="12">
        <v>1357.03</v>
      </c>
      <c r="H507" s="12">
        <v>559.15</v>
      </c>
      <c r="I507" s="12">
        <v>559.15</v>
      </c>
      <c r="J507" s="12">
        <v>444.08026000000001</v>
      </c>
      <c r="K507" s="12">
        <v>41.451000000000001</v>
      </c>
      <c r="L507" s="12">
        <v>0</v>
      </c>
      <c r="M507" s="12">
        <v>0</v>
      </c>
      <c r="N507" s="12">
        <v>14.010438000000001</v>
      </c>
      <c r="O507" s="12">
        <v>45.478379160000003</v>
      </c>
      <c r="P507" s="13">
        <v>14.1315744024</v>
      </c>
      <c r="R507" s="12">
        <v>656.37</v>
      </c>
      <c r="S507" s="12">
        <v>524.96207500000003</v>
      </c>
    </row>
    <row r="508" spans="1:28" x14ac:dyDescent="0.2">
      <c r="A508" s="63"/>
      <c r="B508" s="64" t="s">
        <v>1900</v>
      </c>
      <c r="C508" s="65" t="s">
        <v>1901</v>
      </c>
      <c r="D508" s="65" t="s">
        <v>98</v>
      </c>
      <c r="E508" s="66">
        <v>0.08</v>
      </c>
      <c r="F508" s="66">
        <v>0.08</v>
      </c>
      <c r="G508" s="1">
        <v>29.2</v>
      </c>
      <c r="H508" s="1">
        <v>29.2</v>
      </c>
      <c r="I508" s="1">
        <v>2.3359999999999999</v>
      </c>
      <c r="J508" s="1">
        <v>2.3359999999999999</v>
      </c>
      <c r="K508" s="1"/>
      <c r="L508" s="1"/>
      <c r="M508" s="1"/>
      <c r="N508" s="1"/>
      <c r="O508" s="1"/>
      <c r="P508" s="1"/>
      <c r="R508" s="1">
        <v>40.799999999999997</v>
      </c>
      <c r="S508" s="1">
        <v>3.2639999999999998</v>
      </c>
      <c r="T508" s="15">
        <f t="shared" ref="T508:T512" si="799">R508/H508</f>
        <v>1.3972602739726028</v>
      </c>
      <c r="U508" s="15">
        <f t="shared" ref="U508:U512" si="800">T508-AB508</f>
        <v>1.3716082624337695</v>
      </c>
      <c r="V508" s="16">
        <f t="shared" ref="V508:V512" si="801">G508*U508</f>
        <v>40.050961263066071</v>
      </c>
      <c r="W508" s="16">
        <f t="shared" ref="W508:W512" si="802">V508-G508</f>
        <v>10.850961263066072</v>
      </c>
      <c r="X508" s="16">
        <f t="shared" ref="X508:X512" si="803">F508*W508</f>
        <v>0.86807690104528579</v>
      </c>
      <c r="Y508" s="15">
        <f t="shared" ref="Y508:Y512" si="804">104.584835545197%-100%</f>
        <v>4.5848355451969969E-2</v>
      </c>
      <c r="Z508" s="15">
        <f t="shared" ref="Z508:Z512" si="805">101.199262415129%-100%</f>
        <v>1.1992624151289988E-2</v>
      </c>
      <c r="AA508" s="15">
        <f t="shared" ref="AA508:AA512" si="806">101.911505501324%-100%</f>
        <v>1.9115055013239957E-2</v>
      </c>
      <c r="AB508" s="15">
        <f t="shared" ref="AB508:AB512" si="807">AVERAGE(Y508:AA508)</f>
        <v>2.5652011538833303E-2</v>
      </c>
    </row>
    <row r="509" spans="1:28" x14ac:dyDescent="0.2">
      <c r="A509" s="63"/>
      <c r="B509" s="64" t="s">
        <v>1910</v>
      </c>
      <c r="C509" s="65" t="s">
        <v>1911</v>
      </c>
      <c r="D509" s="65" t="s">
        <v>390</v>
      </c>
      <c r="E509" s="66">
        <v>8.1300000000000001E-3</v>
      </c>
      <c r="F509" s="66">
        <v>8.1300000000000001E-3</v>
      </c>
      <c r="G509" s="1">
        <v>367</v>
      </c>
      <c r="H509" s="1">
        <v>367</v>
      </c>
      <c r="I509" s="1">
        <v>2.9837099999999999</v>
      </c>
      <c r="J509" s="1">
        <v>2.9837099999999999</v>
      </c>
      <c r="K509" s="1"/>
      <c r="L509" s="1"/>
      <c r="M509" s="1"/>
      <c r="N509" s="1"/>
      <c r="O509" s="1"/>
      <c r="P509" s="1"/>
      <c r="R509" s="1">
        <v>456</v>
      </c>
      <c r="S509" s="1">
        <v>6.84</v>
      </c>
      <c r="T509" s="15">
        <f t="shared" si="799"/>
        <v>1.2425068119891007</v>
      </c>
      <c r="U509" s="15">
        <f t="shared" si="800"/>
        <v>1.2168548004502675</v>
      </c>
      <c r="V509" s="16">
        <f t="shared" si="801"/>
        <v>446.58571176524816</v>
      </c>
      <c r="W509" s="16">
        <f t="shared" si="802"/>
        <v>79.585711765248163</v>
      </c>
      <c r="X509" s="16">
        <f t="shared" si="803"/>
        <v>0.64703183665146757</v>
      </c>
      <c r="Y509" s="15">
        <f t="shared" si="804"/>
        <v>4.5848355451969969E-2</v>
      </c>
      <c r="Z509" s="15">
        <f t="shared" si="805"/>
        <v>1.1992624151289988E-2</v>
      </c>
      <c r="AA509" s="15">
        <f t="shared" si="806"/>
        <v>1.9115055013239957E-2</v>
      </c>
      <c r="AB509" s="15">
        <f t="shared" si="807"/>
        <v>2.5652011538833303E-2</v>
      </c>
    </row>
    <row r="510" spans="1:28" x14ac:dyDescent="0.2">
      <c r="A510" s="63"/>
      <c r="B510" s="64" t="s">
        <v>1912</v>
      </c>
      <c r="C510" s="65" t="s">
        <v>1913</v>
      </c>
      <c r="D510" s="65" t="s">
        <v>41</v>
      </c>
      <c r="E510" s="66">
        <v>0.46975</v>
      </c>
      <c r="F510" s="66">
        <v>0.46975</v>
      </c>
      <c r="G510" s="1">
        <v>14.6</v>
      </c>
      <c r="H510" s="1">
        <v>14.6</v>
      </c>
      <c r="I510" s="1">
        <v>6.8583499999999997</v>
      </c>
      <c r="J510" s="1">
        <v>6.8583499999999997</v>
      </c>
      <c r="K510" s="1"/>
      <c r="L510" s="1"/>
      <c r="M510" s="1"/>
      <c r="N510" s="1"/>
      <c r="O510" s="1"/>
      <c r="P510" s="1"/>
      <c r="R510" s="1">
        <v>20.100000000000001</v>
      </c>
      <c r="S510" s="1">
        <v>9.4419749999999993</v>
      </c>
      <c r="T510" s="15">
        <f t="shared" si="799"/>
        <v>1.3767123287671235</v>
      </c>
      <c r="U510" s="15">
        <f t="shared" si="800"/>
        <v>1.3510603172282902</v>
      </c>
      <c r="V510" s="16">
        <f t="shared" si="801"/>
        <v>19.725480631533038</v>
      </c>
      <c r="W510" s="16">
        <f t="shared" si="802"/>
        <v>5.1254806315330388</v>
      </c>
      <c r="X510" s="16">
        <f t="shared" si="803"/>
        <v>2.4076945266626448</v>
      </c>
      <c r="Y510" s="15">
        <f t="shared" si="804"/>
        <v>4.5848355451969969E-2</v>
      </c>
      <c r="Z510" s="15">
        <f t="shared" si="805"/>
        <v>1.1992624151289988E-2</v>
      </c>
      <c r="AA510" s="15">
        <f t="shared" si="806"/>
        <v>1.9115055013239957E-2</v>
      </c>
      <c r="AB510" s="15">
        <f t="shared" si="807"/>
        <v>2.5652011538833303E-2</v>
      </c>
    </row>
    <row r="511" spans="1:28" x14ac:dyDescent="0.2">
      <c r="A511" s="63"/>
      <c r="B511" s="64" t="s">
        <v>1914</v>
      </c>
      <c r="C511" s="65" t="s">
        <v>1915</v>
      </c>
      <c r="D511" s="65" t="s">
        <v>95</v>
      </c>
      <c r="E511" s="66">
        <v>0.21859999999999999</v>
      </c>
      <c r="F511" s="66">
        <v>0.21859999999999999</v>
      </c>
      <c r="G511" s="1">
        <v>27</v>
      </c>
      <c r="H511" s="1">
        <v>27</v>
      </c>
      <c r="I511" s="1">
        <v>5.9021999999999997</v>
      </c>
      <c r="J511" s="1">
        <v>5.9021999999999997</v>
      </c>
      <c r="K511" s="1"/>
      <c r="L511" s="1"/>
      <c r="M511" s="1"/>
      <c r="N511" s="1"/>
      <c r="O511" s="1"/>
      <c r="P511" s="1"/>
      <c r="R511" s="1">
        <v>38.5</v>
      </c>
      <c r="S511" s="1">
        <v>8.4161000000000001</v>
      </c>
      <c r="T511" s="15">
        <f t="shared" si="799"/>
        <v>1.4259259259259258</v>
      </c>
      <c r="U511" s="15">
        <f t="shared" si="800"/>
        <v>1.4002739143870926</v>
      </c>
      <c r="V511" s="16">
        <f t="shared" si="801"/>
        <v>37.8073956884515</v>
      </c>
      <c r="W511" s="16">
        <f t="shared" si="802"/>
        <v>10.8073956884515</v>
      </c>
      <c r="X511" s="16">
        <f t="shared" si="803"/>
        <v>2.362496697495498</v>
      </c>
      <c r="Y511" s="15">
        <f t="shared" si="804"/>
        <v>4.5848355451969969E-2</v>
      </c>
      <c r="Z511" s="15">
        <f t="shared" si="805"/>
        <v>1.1992624151289988E-2</v>
      </c>
      <c r="AA511" s="15">
        <f t="shared" si="806"/>
        <v>1.9115055013239957E-2</v>
      </c>
      <c r="AB511" s="15">
        <f t="shared" si="807"/>
        <v>2.5652011538833303E-2</v>
      </c>
    </row>
    <row r="512" spans="1:28" ht="15" thickBot="1" x14ac:dyDescent="0.25">
      <c r="A512" s="63"/>
      <c r="B512" s="64" t="s">
        <v>1916</v>
      </c>
      <c r="C512" s="65" t="s">
        <v>1917</v>
      </c>
      <c r="D512" s="65" t="s">
        <v>41</v>
      </c>
      <c r="E512" s="66">
        <v>1</v>
      </c>
      <c r="F512" s="66">
        <v>1</v>
      </c>
      <c r="G512" s="1">
        <v>426</v>
      </c>
      <c r="H512" s="1">
        <v>426</v>
      </c>
      <c r="I512" s="1">
        <v>426</v>
      </c>
      <c r="J512" s="1">
        <v>426</v>
      </c>
      <c r="K512" s="1"/>
      <c r="L512" s="1"/>
      <c r="M512" s="1"/>
      <c r="N512" s="1"/>
      <c r="O512" s="1"/>
      <c r="P512" s="1"/>
      <c r="R512" s="1">
        <v>497</v>
      </c>
      <c r="S512" s="1">
        <v>497</v>
      </c>
      <c r="T512" s="15">
        <f t="shared" si="799"/>
        <v>1.1666666666666667</v>
      </c>
      <c r="U512" s="15">
        <f t="shared" si="800"/>
        <v>1.1410146551278335</v>
      </c>
      <c r="V512" s="16">
        <f t="shared" si="801"/>
        <v>486.07224308445706</v>
      </c>
      <c r="W512" s="16">
        <f t="shared" si="802"/>
        <v>60.072243084457057</v>
      </c>
      <c r="X512" s="16">
        <f t="shared" si="803"/>
        <v>60.072243084457057</v>
      </c>
      <c r="Y512" s="15">
        <f t="shared" si="804"/>
        <v>4.5848355451969969E-2</v>
      </c>
      <c r="Z512" s="15">
        <f t="shared" si="805"/>
        <v>1.1992624151289988E-2</v>
      </c>
      <c r="AA512" s="15">
        <f t="shared" si="806"/>
        <v>1.9115055013239957E-2</v>
      </c>
      <c r="AB512" s="15">
        <f t="shared" si="807"/>
        <v>2.5652011538833303E-2</v>
      </c>
    </row>
    <row r="513" spans="1:28" ht="20.5" thickBot="1" x14ac:dyDescent="0.25">
      <c r="A513" s="8">
        <v>132</v>
      </c>
      <c r="B513" s="9" t="s">
        <v>1918</v>
      </c>
      <c r="C513" s="10" t="s">
        <v>1919</v>
      </c>
      <c r="D513" s="10" t="s">
        <v>41</v>
      </c>
      <c r="E513" s="11">
        <v>0</v>
      </c>
      <c r="F513" s="11">
        <v>2</v>
      </c>
      <c r="G513" s="12">
        <v>513.05999999999995</v>
      </c>
      <c r="H513" s="12">
        <v>548.16999999999996</v>
      </c>
      <c r="I513" s="12">
        <v>1096.3399999999999</v>
      </c>
      <c r="J513" s="12">
        <v>990.625</v>
      </c>
      <c r="K513" s="12">
        <v>38.081000000000003</v>
      </c>
      <c r="L513" s="12">
        <v>0</v>
      </c>
      <c r="M513" s="12">
        <v>0</v>
      </c>
      <c r="N513" s="12">
        <v>12.871378</v>
      </c>
      <c r="O513" s="12">
        <v>41.780949960000001</v>
      </c>
      <c r="P513" s="13">
        <v>12.9826659144</v>
      </c>
      <c r="R513" s="12">
        <v>639.48</v>
      </c>
      <c r="S513" s="12">
        <v>1158.2349999999999</v>
      </c>
    </row>
    <row r="514" spans="1:28" x14ac:dyDescent="0.2">
      <c r="A514" s="63"/>
      <c r="B514" s="114" t="s">
        <v>1281</v>
      </c>
      <c r="C514" s="65" t="s">
        <v>1282</v>
      </c>
      <c r="D514" s="65" t="s">
        <v>98</v>
      </c>
      <c r="E514" s="66">
        <v>1.7500000000000002E-2</v>
      </c>
      <c r="F514" s="66">
        <v>3.5000000000000003E-2</v>
      </c>
      <c r="G514" s="1">
        <v>179</v>
      </c>
      <c r="H514" s="1">
        <v>179</v>
      </c>
      <c r="I514" s="1">
        <v>6.2649999999999997</v>
      </c>
      <c r="J514" s="1">
        <v>6.2649999999999997</v>
      </c>
      <c r="K514" s="1"/>
      <c r="L514" s="1"/>
      <c r="M514" s="1"/>
      <c r="N514" s="1"/>
      <c r="O514" s="1"/>
      <c r="P514" s="1"/>
      <c r="R514" s="1">
        <v>277</v>
      </c>
      <c r="S514" s="1">
        <v>47.6</v>
      </c>
      <c r="T514" s="15">
        <f t="shared" ref="T514:T517" si="808">R514/H514</f>
        <v>1.5474860335195531</v>
      </c>
      <c r="U514" s="15">
        <f t="shared" ref="U514:U517" si="809">T514-AB514</f>
        <v>1.5218340219807198</v>
      </c>
      <c r="V514" s="16">
        <f t="shared" ref="V514:V517" si="810">G514*U514</f>
        <v>272.40828993454886</v>
      </c>
      <c r="W514" s="16">
        <f t="shared" ref="W514:W517" si="811">V514-G514</f>
        <v>93.408289934548861</v>
      </c>
      <c r="X514" s="16">
        <f t="shared" ref="X514:X517" si="812">F514*W514</f>
        <v>3.2692901477092104</v>
      </c>
      <c r="Y514" s="15">
        <f t="shared" ref="Y514:Y517" si="813">104.584835545197%-100%</f>
        <v>4.5848355451969969E-2</v>
      </c>
      <c r="Z514" s="15">
        <f t="shared" ref="Z514:Z517" si="814">101.199262415129%-100%</f>
        <v>1.1992624151289988E-2</v>
      </c>
      <c r="AA514" s="15">
        <f t="shared" ref="AA514:AA517" si="815">101.911505501324%-100%</f>
        <v>1.9115055013239957E-2</v>
      </c>
      <c r="AB514" s="15">
        <f t="shared" ref="AB514:AB517" si="816">AVERAGE(Y514:AA514)</f>
        <v>2.5652011538833303E-2</v>
      </c>
    </row>
    <row r="515" spans="1:28" x14ac:dyDescent="0.2">
      <c r="A515" s="63"/>
      <c r="B515" s="114" t="s">
        <v>1795</v>
      </c>
      <c r="C515" s="65" t="s">
        <v>1796</v>
      </c>
      <c r="D515" s="65" t="s">
        <v>41</v>
      </c>
      <c r="E515" s="66">
        <v>1</v>
      </c>
      <c r="F515" s="66">
        <v>2</v>
      </c>
      <c r="G515" s="1">
        <v>19.399999999999999</v>
      </c>
      <c r="H515" s="1">
        <v>19.399999999999999</v>
      </c>
      <c r="I515" s="1">
        <v>38.799999999999997</v>
      </c>
      <c r="J515" s="1">
        <v>38.799999999999997</v>
      </c>
      <c r="K515" s="1"/>
      <c r="L515" s="1"/>
      <c r="M515" s="1"/>
      <c r="N515" s="1"/>
      <c r="O515" s="1"/>
      <c r="P515" s="1"/>
      <c r="R515" s="1">
        <v>23.8</v>
      </c>
      <c r="S515" s="1">
        <v>9.6950000000000003</v>
      </c>
      <c r="T515" s="15">
        <f t="shared" si="808"/>
        <v>1.2268041237113403</v>
      </c>
      <c r="U515" s="15">
        <f t="shared" si="809"/>
        <v>1.2011521121725071</v>
      </c>
      <c r="V515" s="16">
        <f t="shared" si="810"/>
        <v>23.302350976146634</v>
      </c>
      <c r="W515" s="16">
        <f t="shared" si="811"/>
        <v>3.9023509761466357</v>
      </c>
      <c r="X515" s="16">
        <f t="shared" si="812"/>
        <v>7.8047019522932715</v>
      </c>
      <c r="Y515" s="15">
        <f t="shared" si="813"/>
        <v>4.5848355451969969E-2</v>
      </c>
      <c r="Z515" s="15">
        <f t="shared" si="814"/>
        <v>1.1992624151289988E-2</v>
      </c>
      <c r="AA515" s="15">
        <f t="shared" si="815"/>
        <v>1.9115055013239957E-2</v>
      </c>
      <c r="AB515" s="15">
        <f t="shared" si="816"/>
        <v>2.5652011538833303E-2</v>
      </c>
    </row>
    <row r="516" spans="1:28" x14ac:dyDescent="0.2">
      <c r="A516" s="63"/>
      <c r="B516" s="64" t="s">
        <v>1920</v>
      </c>
      <c r="C516" s="65" t="s">
        <v>1921</v>
      </c>
      <c r="D516" s="65" t="s">
        <v>41</v>
      </c>
      <c r="E516" s="66">
        <v>1</v>
      </c>
      <c r="F516" s="66">
        <v>2</v>
      </c>
      <c r="G516" s="1">
        <v>7.78</v>
      </c>
      <c r="H516" s="1">
        <v>7.78</v>
      </c>
      <c r="I516" s="1">
        <v>15.56</v>
      </c>
      <c r="J516" s="1">
        <v>15.56</v>
      </c>
      <c r="K516" s="1"/>
      <c r="L516" s="1"/>
      <c r="M516" s="1"/>
      <c r="N516" s="1"/>
      <c r="O516" s="1"/>
      <c r="P516" s="1"/>
      <c r="R516" s="1">
        <v>8.4700000000000006</v>
      </c>
      <c r="S516" s="1">
        <v>16.940000000000001</v>
      </c>
      <c r="T516" s="15">
        <f t="shared" si="808"/>
        <v>1.0886889460154243</v>
      </c>
      <c r="U516" s="15">
        <f t="shared" si="809"/>
        <v>1.0630369344765911</v>
      </c>
      <c r="V516" s="16">
        <f t="shared" si="810"/>
        <v>8.2704273502278784</v>
      </c>
      <c r="W516" s="16">
        <f t="shared" si="811"/>
        <v>0.4904273502278782</v>
      </c>
      <c r="X516" s="16">
        <f t="shared" si="812"/>
        <v>0.9808547004557564</v>
      </c>
      <c r="Y516" s="15">
        <f t="shared" si="813"/>
        <v>4.5848355451969969E-2</v>
      </c>
      <c r="Z516" s="15">
        <f t="shared" si="814"/>
        <v>1.1992624151289988E-2</v>
      </c>
      <c r="AA516" s="15">
        <f t="shared" si="815"/>
        <v>1.9115055013239957E-2</v>
      </c>
      <c r="AB516" s="15">
        <f t="shared" si="816"/>
        <v>2.5652011538833303E-2</v>
      </c>
    </row>
    <row r="517" spans="1:28" ht="15" thickBot="1" x14ac:dyDescent="0.25">
      <c r="A517" s="63"/>
      <c r="B517" s="64" t="s">
        <v>1922</v>
      </c>
      <c r="C517" s="65" t="s">
        <v>1923</v>
      </c>
      <c r="D517" s="65" t="s">
        <v>41</v>
      </c>
      <c r="E517" s="66">
        <v>1</v>
      </c>
      <c r="F517" s="66">
        <v>2</v>
      </c>
      <c r="G517" s="1">
        <v>465</v>
      </c>
      <c r="H517" s="1">
        <v>465</v>
      </c>
      <c r="I517" s="1">
        <v>930</v>
      </c>
      <c r="J517" s="1">
        <v>930</v>
      </c>
      <c r="K517" s="1"/>
      <c r="L517" s="1"/>
      <c r="M517" s="1"/>
      <c r="N517" s="1"/>
      <c r="O517" s="1"/>
      <c r="P517" s="1"/>
      <c r="R517" s="1">
        <v>542</v>
      </c>
      <c r="S517" s="1">
        <v>1084</v>
      </c>
      <c r="T517" s="15">
        <f t="shared" si="808"/>
        <v>1.1655913978494623</v>
      </c>
      <c r="U517" s="15">
        <f t="shared" si="809"/>
        <v>1.1399393863106291</v>
      </c>
      <c r="V517" s="16">
        <f t="shared" si="810"/>
        <v>530.07181463444249</v>
      </c>
      <c r="W517" s="16">
        <f t="shared" si="811"/>
        <v>65.071814634442489</v>
      </c>
      <c r="X517" s="16">
        <f t="shared" si="812"/>
        <v>130.14362926888498</v>
      </c>
      <c r="Y517" s="15">
        <f t="shared" si="813"/>
        <v>4.5848355451969969E-2</v>
      </c>
      <c r="Z517" s="15">
        <f t="shared" si="814"/>
        <v>1.1992624151289988E-2</v>
      </c>
      <c r="AA517" s="15">
        <f t="shared" si="815"/>
        <v>1.9115055013239957E-2</v>
      </c>
      <c r="AB517" s="15">
        <f t="shared" si="816"/>
        <v>2.5652011538833303E-2</v>
      </c>
    </row>
    <row r="518" spans="1:28" x14ac:dyDescent="0.2">
      <c r="A518" s="67">
        <v>133</v>
      </c>
      <c r="B518" s="68" t="s">
        <v>1924</v>
      </c>
      <c r="C518" s="69" t="s">
        <v>1925</v>
      </c>
      <c r="D518" s="69" t="s">
        <v>139</v>
      </c>
      <c r="E518" s="70">
        <v>0</v>
      </c>
      <c r="F518" s="70">
        <v>0.93100000000000005</v>
      </c>
      <c r="G518" s="71">
        <v>966.07</v>
      </c>
      <c r="H518" s="71">
        <v>720.37</v>
      </c>
      <c r="I518" s="71">
        <v>670.66</v>
      </c>
      <c r="J518" s="71">
        <v>0</v>
      </c>
      <c r="K518" s="71">
        <v>198.82612889999999</v>
      </c>
      <c r="L518" s="71">
        <v>57.214083639999998</v>
      </c>
      <c r="M518" s="71">
        <v>0</v>
      </c>
      <c r="N518" s="71">
        <v>67.203231568199996</v>
      </c>
      <c r="O518" s="71">
        <v>265.05962416872399</v>
      </c>
      <c r="P518" s="72">
        <v>82.362429558769406</v>
      </c>
      <c r="R518" s="71">
        <v>834.39</v>
      </c>
      <c r="S518" s="71">
        <v>0</v>
      </c>
    </row>
    <row r="519" spans="1:28" ht="20.5" thickBot="1" x14ac:dyDescent="0.25">
      <c r="A519" s="73">
        <v>134</v>
      </c>
      <c r="B519" s="74" t="s">
        <v>1926</v>
      </c>
      <c r="C519" s="75" t="s">
        <v>1927</v>
      </c>
      <c r="D519" s="75" t="s">
        <v>139</v>
      </c>
      <c r="E519" s="76">
        <v>0</v>
      </c>
      <c r="F519" s="76">
        <v>0.93100000000000005</v>
      </c>
      <c r="G519" s="77">
        <v>241.52</v>
      </c>
      <c r="H519" s="77">
        <v>511.84</v>
      </c>
      <c r="I519" s="77">
        <v>476.52</v>
      </c>
      <c r="J519" s="77">
        <v>0</v>
      </c>
      <c r="K519" s="77">
        <v>171.65312499999999</v>
      </c>
      <c r="L519" s="77">
        <v>0</v>
      </c>
      <c r="M519" s="77">
        <v>0</v>
      </c>
      <c r="N519" s="77">
        <v>58.018756250000003</v>
      </c>
      <c r="O519" s="77">
        <v>188.33094262500001</v>
      </c>
      <c r="P519" s="78">
        <v>58.520395342500002</v>
      </c>
      <c r="R519" s="77">
        <v>571.66999999999996</v>
      </c>
      <c r="S519" s="77">
        <v>0</v>
      </c>
    </row>
    <row r="520" spans="1:28" ht="15" thickBot="1" x14ac:dyDescent="0.35">
      <c r="A520" s="58"/>
      <c r="B520" s="59" t="s">
        <v>1928</v>
      </c>
      <c r="C520" s="60" t="s">
        <v>1929</v>
      </c>
      <c r="D520" s="60"/>
      <c r="E520" s="61"/>
      <c r="F520" s="61"/>
      <c r="G520" s="62"/>
      <c r="H520" s="62"/>
      <c r="I520" s="62">
        <v>308506.78000000003</v>
      </c>
      <c r="J520" s="62">
        <v>259140</v>
      </c>
      <c r="K520" s="62">
        <v>17756.900222299999</v>
      </c>
      <c r="L520" s="62">
        <v>34.844667479999998</v>
      </c>
      <c r="M520" s="62">
        <v>0</v>
      </c>
      <c r="N520" s="62">
        <v>6001.8322751373998</v>
      </c>
      <c r="O520" s="62">
        <v>19510.733275232298</v>
      </c>
      <c r="P520" s="62">
        <v>6062.6034616209499</v>
      </c>
      <c r="R520" s="62"/>
      <c r="S520" s="62">
        <v>292412</v>
      </c>
    </row>
    <row r="521" spans="1:28" ht="20.5" thickBot="1" x14ac:dyDescent="0.25">
      <c r="A521" s="8">
        <v>135</v>
      </c>
      <c r="B521" s="9" t="s">
        <v>1930</v>
      </c>
      <c r="C521" s="10" t="s">
        <v>1931</v>
      </c>
      <c r="D521" s="10" t="s">
        <v>41</v>
      </c>
      <c r="E521" s="11">
        <v>0</v>
      </c>
      <c r="F521" s="11">
        <v>12</v>
      </c>
      <c r="G521" s="12">
        <v>4431.24</v>
      </c>
      <c r="H521" s="12">
        <v>3902.99</v>
      </c>
      <c r="I521" s="12">
        <v>46835.88</v>
      </c>
      <c r="J521" s="12">
        <v>36240</v>
      </c>
      <c r="K521" s="12">
        <v>3816.84</v>
      </c>
      <c r="L521" s="12">
        <v>0</v>
      </c>
      <c r="M521" s="12">
        <v>0</v>
      </c>
      <c r="N521" s="12">
        <v>1290.0919200000001</v>
      </c>
      <c r="O521" s="12">
        <v>4187.6841744000003</v>
      </c>
      <c r="P521" s="13">
        <v>1301.246253216</v>
      </c>
      <c r="R521" s="12">
        <v>4414.5200000000004</v>
      </c>
      <c r="S521" s="12">
        <v>41040</v>
      </c>
    </row>
    <row r="522" spans="1:28" ht="18.5" thickBot="1" x14ac:dyDescent="0.25">
      <c r="A522" s="63"/>
      <c r="B522" s="64" t="s">
        <v>1932</v>
      </c>
      <c r="C522" s="65" t="s">
        <v>1933</v>
      </c>
      <c r="D522" s="65" t="s">
        <v>41</v>
      </c>
      <c r="E522" s="66">
        <v>1</v>
      </c>
      <c r="F522" s="66">
        <v>12</v>
      </c>
      <c r="G522" s="1">
        <v>3020</v>
      </c>
      <c r="H522" s="1">
        <v>3020</v>
      </c>
      <c r="I522" s="1">
        <v>36240</v>
      </c>
      <c r="J522" s="1">
        <v>36240</v>
      </c>
      <c r="K522" s="1"/>
      <c r="L522" s="1"/>
      <c r="M522" s="1"/>
      <c r="N522" s="1"/>
      <c r="O522" s="1"/>
      <c r="P522" s="1"/>
      <c r="R522" s="1">
        <v>3420</v>
      </c>
      <c r="S522" s="1">
        <v>41040</v>
      </c>
      <c r="T522" s="15">
        <f t="shared" ref="T522" si="817">R522/H522</f>
        <v>1.1324503311258278</v>
      </c>
      <c r="U522" s="15">
        <f t="shared" ref="U522" si="818">T522-AB522</f>
        <v>1.1067983195869946</v>
      </c>
      <c r="V522" s="16">
        <f t="shared" ref="V522" si="819">G522*U522</f>
        <v>3342.5309251527237</v>
      </c>
      <c r="W522" s="16">
        <f t="shared" ref="W522" si="820">V522-G522</f>
        <v>322.53092515272374</v>
      </c>
      <c r="X522" s="16">
        <f t="shared" ref="X522" si="821">F522*W522</f>
        <v>3870.3711018326849</v>
      </c>
      <c r="Y522" s="15">
        <f t="shared" ref="Y522" si="822">104.584835545197%-100%</f>
        <v>4.5848355451969969E-2</v>
      </c>
      <c r="Z522" s="15">
        <f t="shared" ref="Z522" si="823">101.199262415129%-100%</f>
        <v>1.1992624151289988E-2</v>
      </c>
      <c r="AA522" s="15">
        <f t="shared" ref="AA522" si="824">101.911505501324%-100%</f>
        <v>1.9115055013239957E-2</v>
      </c>
      <c r="AB522" s="15">
        <f t="shared" ref="AB522" si="825">AVERAGE(Y522:AA522)</f>
        <v>2.5652011538833303E-2</v>
      </c>
    </row>
    <row r="523" spans="1:28" ht="20.5" thickBot="1" x14ac:dyDescent="0.25">
      <c r="A523" s="8">
        <v>136</v>
      </c>
      <c r="B523" s="9" t="s">
        <v>1934</v>
      </c>
      <c r="C523" s="10" t="s">
        <v>1935</v>
      </c>
      <c r="D523" s="10" t="s">
        <v>41</v>
      </c>
      <c r="E523" s="11">
        <v>0</v>
      </c>
      <c r="F523" s="11">
        <v>1</v>
      </c>
      <c r="G523" s="12">
        <v>6926.15</v>
      </c>
      <c r="H523" s="12">
        <v>4132.99</v>
      </c>
      <c r="I523" s="12">
        <v>4132.99</v>
      </c>
      <c r="J523" s="12">
        <v>3250</v>
      </c>
      <c r="K523" s="12">
        <v>318.07</v>
      </c>
      <c r="L523" s="12">
        <v>0</v>
      </c>
      <c r="M523" s="12">
        <v>0</v>
      </c>
      <c r="N523" s="12">
        <v>107.50766</v>
      </c>
      <c r="O523" s="12">
        <v>348.97368119999999</v>
      </c>
      <c r="P523" s="13">
        <v>108.437187768</v>
      </c>
      <c r="R523" s="12">
        <v>4694.5200000000004</v>
      </c>
      <c r="S523" s="12">
        <v>3700</v>
      </c>
    </row>
    <row r="524" spans="1:28" ht="15" thickBot="1" x14ac:dyDescent="0.25">
      <c r="A524" s="63"/>
      <c r="B524" s="64" t="s">
        <v>1936</v>
      </c>
      <c r="C524" s="65" t="s">
        <v>1937</v>
      </c>
      <c r="D524" s="65" t="s">
        <v>41</v>
      </c>
      <c r="E524" s="66">
        <v>1</v>
      </c>
      <c r="F524" s="66">
        <v>1</v>
      </c>
      <c r="G524" s="1">
        <v>3250</v>
      </c>
      <c r="H524" s="1">
        <v>3250</v>
      </c>
      <c r="I524" s="1">
        <v>3250</v>
      </c>
      <c r="J524" s="1">
        <v>3250</v>
      </c>
      <c r="K524" s="1"/>
      <c r="L524" s="1"/>
      <c r="M524" s="1"/>
      <c r="N524" s="1"/>
      <c r="O524" s="1"/>
      <c r="P524" s="1"/>
      <c r="R524" s="1">
        <v>3700</v>
      </c>
      <c r="S524" s="1">
        <v>3700</v>
      </c>
      <c r="T524" s="15">
        <f t="shared" ref="T524" si="826">R524/H524</f>
        <v>1.1384615384615384</v>
      </c>
      <c r="U524" s="15">
        <f t="shared" ref="U524" si="827">T524-AB524</f>
        <v>1.1128095269227052</v>
      </c>
      <c r="V524" s="16">
        <f t="shared" ref="V524" si="828">G524*U524</f>
        <v>3616.6309624987916</v>
      </c>
      <c r="W524" s="16">
        <f t="shared" ref="W524" si="829">V524-G524</f>
        <v>366.63096249879163</v>
      </c>
      <c r="X524" s="16">
        <f t="shared" ref="X524" si="830">F524*W524</f>
        <v>366.63096249879163</v>
      </c>
      <c r="Y524" s="15">
        <f t="shared" ref="Y524" si="831">104.584835545197%-100%</f>
        <v>4.5848355451969969E-2</v>
      </c>
      <c r="Z524" s="15">
        <f t="shared" ref="Z524" si="832">101.199262415129%-100%</f>
        <v>1.1992624151289988E-2</v>
      </c>
      <c r="AA524" s="15">
        <f t="shared" ref="AA524" si="833">101.911505501324%-100%</f>
        <v>1.9115055013239957E-2</v>
      </c>
      <c r="AB524" s="15">
        <f t="shared" ref="AB524" si="834">AVERAGE(Y524:AA524)</f>
        <v>2.5652011538833303E-2</v>
      </c>
    </row>
    <row r="525" spans="1:28" ht="20.5" thickBot="1" x14ac:dyDescent="0.25">
      <c r="A525" s="8">
        <v>137</v>
      </c>
      <c r="B525" s="9" t="s">
        <v>1938</v>
      </c>
      <c r="C525" s="10" t="s">
        <v>1939</v>
      </c>
      <c r="D525" s="10" t="s">
        <v>41</v>
      </c>
      <c r="E525" s="11">
        <v>0</v>
      </c>
      <c r="F525" s="11">
        <v>20</v>
      </c>
      <c r="G525" s="12">
        <v>8497.57</v>
      </c>
      <c r="H525" s="12">
        <v>10334.51</v>
      </c>
      <c r="I525" s="12">
        <v>206690.2</v>
      </c>
      <c r="J525" s="12">
        <v>180720</v>
      </c>
      <c r="K525" s="12">
        <v>9355</v>
      </c>
      <c r="L525" s="12">
        <v>0</v>
      </c>
      <c r="M525" s="12">
        <v>0</v>
      </c>
      <c r="N525" s="12">
        <v>3161.99</v>
      </c>
      <c r="O525" s="12">
        <v>10263.9318</v>
      </c>
      <c r="P525" s="13">
        <v>3189.329052</v>
      </c>
      <c r="R525" s="12">
        <v>11691.53</v>
      </c>
      <c r="S525" s="12">
        <v>204580</v>
      </c>
    </row>
    <row r="526" spans="1:28" x14ac:dyDescent="0.2">
      <c r="A526" s="63"/>
      <c r="B526" s="64" t="s">
        <v>1776</v>
      </c>
      <c r="C526" s="65" t="s">
        <v>1777</v>
      </c>
      <c r="D526" s="65" t="s">
        <v>561</v>
      </c>
      <c r="E526" s="66">
        <v>1</v>
      </c>
      <c r="F526" s="66">
        <v>20</v>
      </c>
      <c r="G526" s="1">
        <v>196</v>
      </c>
      <c r="H526" s="1">
        <v>196</v>
      </c>
      <c r="I526" s="1">
        <v>3920</v>
      </c>
      <c r="J526" s="1">
        <v>3920</v>
      </c>
      <c r="K526" s="1"/>
      <c r="L526" s="1"/>
      <c r="M526" s="1"/>
      <c r="N526" s="1"/>
      <c r="O526" s="1"/>
      <c r="P526" s="1"/>
      <c r="R526" s="1">
        <v>219</v>
      </c>
      <c r="S526" s="1">
        <v>4380</v>
      </c>
      <c r="T526" s="15">
        <f t="shared" ref="T526:T528" si="835">R526/H526</f>
        <v>1.1173469387755102</v>
      </c>
      <c r="U526" s="15">
        <f t="shared" ref="U526:U528" si="836">T526-AB526</f>
        <v>1.0916949272366769</v>
      </c>
      <c r="V526" s="16">
        <f t="shared" ref="V526:V528" si="837">G526*U526</f>
        <v>213.97220573838868</v>
      </c>
      <c r="W526" s="16">
        <f t="shared" ref="W526:W528" si="838">V526-G526</f>
        <v>17.972205738388681</v>
      </c>
      <c r="X526" s="16">
        <f t="shared" ref="X526:X528" si="839">F526*W526</f>
        <v>359.44411476777361</v>
      </c>
      <c r="Y526" s="15">
        <f t="shared" ref="Y526:Y528" si="840">104.584835545197%-100%</f>
        <v>4.5848355451969969E-2</v>
      </c>
      <c r="Z526" s="15">
        <f t="shared" ref="Z526:Z528" si="841">101.199262415129%-100%</f>
        <v>1.1992624151289988E-2</v>
      </c>
      <c r="AA526" s="15">
        <f t="shared" ref="AA526:AA528" si="842">101.911505501324%-100%</f>
        <v>1.9115055013239957E-2</v>
      </c>
      <c r="AB526" s="15">
        <f t="shared" ref="AB526:AB528" si="843">AVERAGE(Y526:AA526)</f>
        <v>2.5652011538833303E-2</v>
      </c>
    </row>
    <row r="527" spans="1:28" ht="18" x14ac:dyDescent="0.2">
      <c r="A527" s="63"/>
      <c r="B527" s="64" t="s">
        <v>1940</v>
      </c>
      <c r="C527" s="65" t="s">
        <v>1941</v>
      </c>
      <c r="D527" s="65" t="s">
        <v>41</v>
      </c>
      <c r="E527" s="66">
        <v>1</v>
      </c>
      <c r="F527" s="66">
        <v>20</v>
      </c>
      <c r="G527" s="1">
        <v>6910</v>
      </c>
      <c r="H527" s="1">
        <v>6910</v>
      </c>
      <c r="I527" s="1">
        <v>138200</v>
      </c>
      <c r="J527" s="1">
        <v>138200</v>
      </c>
      <c r="K527" s="1"/>
      <c r="L527" s="1"/>
      <c r="M527" s="1"/>
      <c r="N527" s="1"/>
      <c r="O527" s="1"/>
      <c r="P527" s="1"/>
      <c r="R527" s="1">
        <v>7870</v>
      </c>
      <c r="S527" s="1">
        <v>157400</v>
      </c>
      <c r="T527" s="15">
        <f t="shared" si="835"/>
        <v>1.1389290882778582</v>
      </c>
      <c r="U527" s="15">
        <f t="shared" si="836"/>
        <v>1.113277076739025</v>
      </c>
      <c r="V527" s="16">
        <f t="shared" si="837"/>
        <v>7692.7446002666629</v>
      </c>
      <c r="W527" s="16">
        <f t="shared" si="838"/>
        <v>782.74460026666293</v>
      </c>
      <c r="X527" s="16">
        <f t="shared" si="839"/>
        <v>15654.892005333259</v>
      </c>
      <c r="Y527" s="15">
        <f t="shared" si="840"/>
        <v>4.5848355451969969E-2</v>
      </c>
      <c r="Z527" s="15">
        <f t="shared" si="841"/>
        <v>1.1992624151289988E-2</v>
      </c>
      <c r="AA527" s="15">
        <f t="shared" si="842"/>
        <v>1.9115055013239957E-2</v>
      </c>
      <c r="AB527" s="15">
        <f t="shared" si="843"/>
        <v>2.5652011538833303E-2</v>
      </c>
    </row>
    <row r="528" spans="1:28" ht="15" thickBot="1" x14ac:dyDescent="0.25">
      <c r="A528" s="63"/>
      <c r="B528" s="64" t="s">
        <v>1942</v>
      </c>
      <c r="C528" s="65" t="s">
        <v>1943</v>
      </c>
      <c r="D528" s="65" t="s">
        <v>41</v>
      </c>
      <c r="E528" s="66">
        <v>1</v>
      </c>
      <c r="F528" s="66">
        <v>20</v>
      </c>
      <c r="G528" s="1">
        <v>1930</v>
      </c>
      <c r="H528" s="1">
        <v>1930</v>
      </c>
      <c r="I528" s="1">
        <v>38600</v>
      </c>
      <c r="J528" s="1">
        <v>38600</v>
      </c>
      <c r="K528" s="1"/>
      <c r="L528" s="1"/>
      <c r="M528" s="1"/>
      <c r="N528" s="1"/>
      <c r="O528" s="1"/>
      <c r="P528" s="1"/>
      <c r="R528" s="1">
        <v>2140</v>
      </c>
      <c r="S528" s="1">
        <v>42800</v>
      </c>
      <c r="T528" s="15">
        <f t="shared" si="835"/>
        <v>1.1088082901554404</v>
      </c>
      <c r="U528" s="15">
        <f t="shared" si="836"/>
        <v>1.0831562786166071</v>
      </c>
      <c r="V528" s="16">
        <f t="shared" si="837"/>
        <v>2090.4916177300515</v>
      </c>
      <c r="W528" s="16">
        <f t="shared" si="838"/>
        <v>160.49161773005153</v>
      </c>
      <c r="X528" s="16">
        <f t="shared" si="839"/>
        <v>3209.8323546010306</v>
      </c>
      <c r="Y528" s="15">
        <f t="shared" si="840"/>
        <v>4.5848355451969969E-2</v>
      </c>
      <c r="Z528" s="15">
        <f t="shared" si="841"/>
        <v>1.1992624151289988E-2</v>
      </c>
      <c r="AA528" s="15">
        <f t="shared" si="842"/>
        <v>1.9115055013239957E-2</v>
      </c>
      <c r="AB528" s="15">
        <f t="shared" si="843"/>
        <v>2.5652011538833303E-2</v>
      </c>
    </row>
    <row r="529" spans="1:28" ht="20.5" thickBot="1" x14ac:dyDescent="0.25">
      <c r="A529" s="8">
        <v>138</v>
      </c>
      <c r="B529" s="9" t="s">
        <v>1944</v>
      </c>
      <c r="C529" s="10" t="s">
        <v>1945</v>
      </c>
      <c r="D529" s="10" t="s">
        <v>41</v>
      </c>
      <c r="E529" s="11">
        <v>0</v>
      </c>
      <c r="F529" s="11">
        <v>1</v>
      </c>
      <c r="G529" s="12">
        <v>10524.29</v>
      </c>
      <c r="H529" s="12">
        <v>17004.509999999998</v>
      </c>
      <c r="I529" s="12">
        <v>17004.509999999998</v>
      </c>
      <c r="J529" s="12">
        <v>15706</v>
      </c>
      <c r="K529" s="12">
        <v>467.75</v>
      </c>
      <c r="L529" s="12">
        <v>0</v>
      </c>
      <c r="M529" s="12">
        <v>0</v>
      </c>
      <c r="N529" s="12">
        <v>158.09950000000001</v>
      </c>
      <c r="O529" s="12">
        <v>513.19659000000001</v>
      </c>
      <c r="P529" s="13">
        <v>159.4664526</v>
      </c>
      <c r="R529" s="12">
        <v>18671.53</v>
      </c>
      <c r="S529" s="12">
        <v>17209</v>
      </c>
    </row>
    <row r="530" spans="1:28" x14ac:dyDescent="0.2">
      <c r="A530" s="63"/>
      <c r="B530" s="64" t="s">
        <v>1776</v>
      </c>
      <c r="C530" s="65" t="s">
        <v>1777</v>
      </c>
      <c r="D530" s="65" t="s">
        <v>561</v>
      </c>
      <c r="E530" s="66">
        <v>1</v>
      </c>
      <c r="F530" s="66">
        <v>1</v>
      </c>
      <c r="G530" s="1">
        <v>196</v>
      </c>
      <c r="H530" s="1">
        <v>196</v>
      </c>
      <c r="I530" s="1">
        <v>196</v>
      </c>
      <c r="J530" s="1">
        <v>196</v>
      </c>
      <c r="K530" s="1"/>
      <c r="L530" s="1"/>
      <c r="M530" s="1"/>
      <c r="N530" s="1"/>
      <c r="O530" s="1"/>
      <c r="P530" s="1"/>
      <c r="R530" s="1">
        <v>219</v>
      </c>
      <c r="S530" s="1">
        <v>219</v>
      </c>
      <c r="T530" s="15">
        <f t="shared" ref="T530:T533" si="844">R530/H530</f>
        <v>1.1173469387755102</v>
      </c>
      <c r="U530" s="15">
        <f t="shared" ref="U530:U533" si="845">T530-AB530</f>
        <v>1.0916949272366769</v>
      </c>
      <c r="V530" s="16">
        <f t="shared" ref="V530:V533" si="846">G530*U530</f>
        <v>213.97220573838868</v>
      </c>
      <c r="W530" s="16">
        <f t="shared" ref="W530:W533" si="847">V530-G530</f>
        <v>17.972205738388681</v>
      </c>
      <c r="X530" s="16">
        <f t="shared" ref="X530:X533" si="848">F530*W530</f>
        <v>17.972205738388681</v>
      </c>
      <c r="Y530" s="15">
        <f t="shared" ref="Y530:Y533" si="849">104.584835545197%-100%</f>
        <v>4.5848355451969969E-2</v>
      </c>
      <c r="Z530" s="15">
        <f t="shared" ref="Z530:Z533" si="850">101.199262415129%-100%</f>
        <v>1.1992624151289988E-2</v>
      </c>
      <c r="AA530" s="15">
        <f t="shared" ref="AA530:AA533" si="851">101.911505501324%-100%</f>
        <v>1.9115055013239957E-2</v>
      </c>
      <c r="AB530" s="15">
        <f t="shared" ref="AB530:AB533" si="852">AVERAGE(Y530:AA530)</f>
        <v>2.5652011538833303E-2</v>
      </c>
    </row>
    <row r="531" spans="1:28" ht="18" x14ac:dyDescent="0.2">
      <c r="A531" s="63"/>
      <c r="B531" s="64" t="s">
        <v>1946</v>
      </c>
      <c r="C531" s="65" t="s">
        <v>1947</v>
      </c>
      <c r="D531" s="65" t="s">
        <v>41</v>
      </c>
      <c r="E531" s="66">
        <v>1</v>
      </c>
      <c r="F531" s="66">
        <v>1</v>
      </c>
      <c r="G531" s="1">
        <v>11200</v>
      </c>
      <c r="H531" s="1">
        <v>11200</v>
      </c>
      <c r="I531" s="1">
        <v>11200</v>
      </c>
      <c r="J531" s="1">
        <v>11200</v>
      </c>
      <c r="K531" s="1"/>
      <c r="L531" s="1"/>
      <c r="M531" s="1"/>
      <c r="N531" s="1"/>
      <c r="O531" s="1"/>
      <c r="P531" s="1"/>
      <c r="R531" s="1">
        <v>12400</v>
      </c>
      <c r="S531" s="1">
        <v>12400</v>
      </c>
      <c r="T531" s="15">
        <f t="shared" si="844"/>
        <v>1.1071428571428572</v>
      </c>
      <c r="U531" s="15">
        <f t="shared" si="845"/>
        <v>1.081490845604024</v>
      </c>
      <c r="V531" s="16">
        <f t="shared" si="846"/>
        <v>12112.697470765068</v>
      </c>
      <c r="W531" s="16">
        <f t="shared" si="847"/>
        <v>912.69747076506792</v>
      </c>
      <c r="X531" s="16">
        <f t="shared" si="848"/>
        <v>912.69747076506792</v>
      </c>
      <c r="Y531" s="15">
        <f t="shared" si="849"/>
        <v>4.5848355451969969E-2</v>
      </c>
      <c r="Z531" s="15">
        <f t="shared" si="850"/>
        <v>1.1992624151289988E-2</v>
      </c>
      <c r="AA531" s="15">
        <f t="shared" si="851"/>
        <v>1.9115055013239957E-2</v>
      </c>
      <c r="AB531" s="15">
        <f t="shared" si="852"/>
        <v>2.5652011538833303E-2</v>
      </c>
    </row>
    <row r="532" spans="1:28" x14ac:dyDescent="0.2">
      <c r="A532" s="63"/>
      <c r="B532" s="64" t="s">
        <v>1948</v>
      </c>
      <c r="C532" s="65" t="s">
        <v>1949</v>
      </c>
      <c r="D532" s="65" t="s">
        <v>41</v>
      </c>
      <c r="E532" s="66">
        <v>1</v>
      </c>
      <c r="F532" s="66">
        <v>1</v>
      </c>
      <c r="G532" s="1">
        <v>3130</v>
      </c>
      <c r="H532" s="1">
        <v>3130</v>
      </c>
      <c r="I532" s="1">
        <v>3130</v>
      </c>
      <c r="J532" s="1">
        <v>3130</v>
      </c>
      <c r="K532" s="1"/>
      <c r="L532" s="1"/>
      <c r="M532" s="1"/>
      <c r="N532" s="1"/>
      <c r="O532" s="1"/>
      <c r="P532" s="1"/>
      <c r="R532" s="1">
        <v>3460</v>
      </c>
      <c r="S532" s="1">
        <v>3460</v>
      </c>
      <c r="T532" s="15">
        <f t="shared" si="844"/>
        <v>1.1054313099041533</v>
      </c>
      <c r="U532" s="15">
        <f t="shared" si="845"/>
        <v>1.0797792983653201</v>
      </c>
      <c r="V532" s="16">
        <f t="shared" si="846"/>
        <v>3379.7092038834517</v>
      </c>
      <c r="W532" s="16">
        <f t="shared" si="847"/>
        <v>249.70920388345166</v>
      </c>
      <c r="X532" s="16">
        <f t="shared" si="848"/>
        <v>249.70920388345166</v>
      </c>
      <c r="Y532" s="15">
        <f t="shared" si="849"/>
        <v>4.5848355451969969E-2</v>
      </c>
      <c r="Z532" s="15">
        <f t="shared" si="850"/>
        <v>1.1992624151289988E-2</v>
      </c>
      <c r="AA532" s="15">
        <f t="shared" si="851"/>
        <v>1.9115055013239957E-2</v>
      </c>
      <c r="AB532" s="15">
        <f t="shared" si="852"/>
        <v>2.5652011538833303E-2</v>
      </c>
    </row>
    <row r="533" spans="1:28" ht="15" thickBot="1" x14ac:dyDescent="0.25">
      <c r="A533" s="63"/>
      <c r="B533" s="64" t="s">
        <v>1950</v>
      </c>
      <c r="C533" s="65" t="s">
        <v>1951</v>
      </c>
      <c r="D533" s="65" t="s">
        <v>41</v>
      </c>
      <c r="E533" s="66">
        <v>1</v>
      </c>
      <c r="F533" s="66">
        <v>1</v>
      </c>
      <c r="G533" s="1">
        <v>1180</v>
      </c>
      <c r="H533" s="1">
        <v>1180</v>
      </c>
      <c r="I533" s="1">
        <v>1180</v>
      </c>
      <c r="J533" s="1">
        <v>1180</v>
      </c>
      <c r="K533" s="1"/>
      <c r="L533" s="1"/>
      <c r="M533" s="1"/>
      <c r="N533" s="1"/>
      <c r="O533" s="1"/>
      <c r="P533" s="1"/>
      <c r="R533" s="1">
        <v>1130</v>
      </c>
      <c r="S533" s="1">
        <v>1130</v>
      </c>
      <c r="T533" s="15">
        <f t="shared" si="844"/>
        <v>0.9576271186440678</v>
      </c>
      <c r="U533" s="15">
        <f t="shared" si="845"/>
        <v>0.93197510710523446</v>
      </c>
      <c r="V533" s="16">
        <f t="shared" si="846"/>
        <v>1099.7306263841767</v>
      </c>
      <c r="W533" s="16">
        <f t="shared" si="847"/>
        <v>-80.26937361582327</v>
      </c>
      <c r="X533" s="16">
        <f t="shared" si="848"/>
        <v>-80.26937361582327</v>
      </c>
      <c r="Y533" s="15">
        <f t="shared" si="849"/>
        <v>4.5848355451969969E-2</v>
      </c>
      <c r="Z533" s="15">
        <f t="shared" si="850"/>
        <v>1.1992624151289988E-2</v>
      </c>
      <c r="AA533" s="15">
        <f t="shared" si="851"/>
        <v>1.9115055013239957E-2</v>
      </c>
      <c r="AB533" s="15">
        <f t="shared" si="852"/>
        <v>2.5652011538833303E-2</v>
      </c>
    </row>
    <row r="534" spans="1:28" ht="15" thickBot="1" x14ac:dyDescent="0.25">
      <c r="A534" s="8">
        <v>139</v>
      </c>
      <c r="B534" s="9" t="s">
        <v>1952</v>
      </c>
      <c r="C534" s="10" t="s">
        <v>1953</v>
      </c>
      <c r="D534" s="10" t="s">
        <v>41</v>
      </c>
      <c r="E534" s="11">
        <v>0</v>
      </c>
      <c r="F534" s="11">
        <v>21</v>
      </c>
      <c r="G534" s="12">
        <v>357.1</v>
      </c>
      <c r="H534" s="12">
        <v>247.94</v>
      </c>
      <c r="I534" s="12">
        <v>5206.74</v>
      </c>
      <c r="J534" s="12">
        <v>4116</v>
      </c>
      <c r="K534" s="12">
        <v>392.91</v>
      </c>
      <c r="L534" s="12">
        <v>0</v>
      </c>
      <c r="M534" s="12">
        <v>0</v>
      </c>
      <c r="N534" s="12">
        <v>132.80358000000001</v>
      </c>
      <c r="O534" s="12">
        <v>431.0851356</v>
      </c>
      <c r="P534" s="13">
        <v>133.95182018400001</v>
      </c>
      <c r="R534" s="12">
        <v>277.5</v>
      </c>
      <c r="S534" s="12">
        <v>4599</v>
      </c>
    </row>
    <row r="535" spans="1:28" ht="15" thickBot="1" x14ac:dyDescent="0.25">
      <c r="A535" s="63"/>
      <c r="B535" s="64" t="s">
        <v>1776</v>
      </c>
      <c r="C535" s="65" t="s">
        <v>1777</v>
      </c>
      <c r="D535" s="65" t="s">
        <v>561</v>
      </c>
      <c r="E535" s="66">
        <v>1</v>
      </c>
      <c r="F535" s="66">
        <v>21</v>
      </c>
      <c r="G535" s="1">
        <v>196</v>
      </c>
      <c r="H535" s="1">
        <v>196</v>
      </c>
      <c r="I535" s="1">
        <v>4116</v>
      </c>
      <c r="J535" s="1">
        <v>4116</v>
      </c>
      <c r="K535" s="1"/>
      <c r="L535" s="1"/>
      <c r="M535" s="1"/>
      <c r="N535" s="1"/>
      <c r="O535" s="1"/>
      <c r="P535" s="1"/>
      <c r="R535" s="1">
        <v>219</v>
      </c>
      <c r="S535" s="1">
        <v>4599</v>
      </c>
      <c r="T535" s="15">
        <f t="shared" ref="T535" si="853">R535/H535</f>
        <v>1.1173469387755102</v>
      </c>
      <c r="U535" s="15">
        <f t="shared" ref="U535" si="854">T535-AB535</f>
        <v>1.0916949272366769</v>
      </c>
      <c r="V535" s="16">
        <f t="shared" ref="V535" si="855">G535*U535</f>
        <v>213.97220573838868</v>
      </c>
      <c r="W535" s="16">
        <f t="shared" ref="W535" si="856">V535-G535</f>
        <v>17.972205738388681</v>
      </c>
      <c r="X535" s="16">
        <f t="shared" ref="X535" si="857">F535*W535</f>
        <v>377.41632050616226</v>
      </c>
      <c r="Y535" s="15">
        <f t="shared" ref="Y535" si="858">104.584835545197%-100%</f>
        <v>4.5848355451969969E-2</v>
      </c>
      <c r="Z535" s="15">
        <f t="shared" ref="Z535" si="859">101.199262415129%-100%</f>
        <v>1.1992624151289988E-2</v>
      </c>
      <c r="AA535" s="15">
        <f t="shared" ref="AA535" si="860">101.911505501324%-100%</f>
        <v>1.9115055013239957E-2</v>
      </c>
      <c r="AB535" s="15">
        <f t="shared" ref="AB535" si="861">AVERAGE(Y535:AA535)</f>
        <v>2.5652011538833303E-2</v>
      </c>
    </row>
    <row r="536" spans="1:28" ht="15" thickBot="1" x14ac:dyDescent="0.25">
      <c r="A536" s="8">
        <v>140</v>
      </c>
      <c r="B536" s="9" t="s">
        <v>1954</v>
      </c>
      <c r="C536" s="10" t="s">
        <v>1955</v>
      </c>
      <c r="D536" s="10" t="s">
        <v>41</v>
      </c>
      <c r="E536" s="11">
        <v>0</v>
      </c>
      <c r="F536" s="11">
        <v>34</v>
      </c>
      <c r="G536" s="12">
        <v>479.54</v>
      </c>
      <c r="H536" s="12">
        <v>821.7</v>
      </c>
      <c r="I536" s="12">
        <v>27937.8</v>
      </c>
      <c r="J536" s="12">
        <v>19108</v>
      </c>
      <c r="K536" s="12">
        <v>3180.7</v>
      </c>
      <c r="L536" s="12">
        <v>0</v>
      </c>
      <c r="M536" s="12">
        <v>0</v>
      </c>
      <c r="N536" s="12">
        <v>1075.0766000000001</v>
      </c>
      <c r="O536" s="12">
        <v>3489.7368120000001</v>
      </c>
      <c r="P536" s="13">
        <v>1084.3718776799999</v>
      </c>
      <c r="R536" s="12">
        <v>918.51</v>
      </c>
      <c r="S536" s="12">
        <v>21284</v>
      </c>
    </row>
    <row r="537" spans="1:28" ht="15" thickBot="1" x14ac:dyDescent="0.25">
      <c r="A537" s="63"/>
      <c r="B537" s="64" t="s">
        <v>1956</v>
      </c>
      <c r="C537" s="65" t="s">
        <v>1957</v>
      </c>
      <c r="D537" s="65" t="s">
        <v>561</v>
      </c>
      <c r="E537" s="66">
        <v>1</v>
      </c>
      <c r="F537" s="66">
        <v>34</v>
      </c>
      <c r="G537" s="1">
        <v>562</v>
      </c>
      <c r="H537" s="1">
        <v>562</v>
      </c>
      <c r="I537" s="1">
        <v>19108</v>
      </c>
      <c r="J537" s="1">
        <v>19108</v>
      </c>
      <c r="K537" s="1"/>
      <c r="L537" s="1"/>
      <c r="M537" s="1"/>
      <c r="N537" s="1"/>
      <c r="O537" s="1"/>
      <c r="P537" s="1"/>
      <c r="R537" s="1">
        <v>626</v>
      </c>
      <c r="S537" s="1">
        <v>21284</v>
      </c>
      <c r="T537" s="15">
        <f t="shared" ref="T537" si="862">R537/H537</f>
        <v>1.1138790035587189</v>
      </c>
      <c r="U537" s="15">
        <f t="shared" ref="U537" si="863">T537-AB537</f>
        <v>1.0882269920198857</v>
      </c>
      <c r="V537" s="16">
        <f t="shared" ref="V537" si="864">G537*U537</f>
        <v>611.58356951517578</v>
      </c>
      <c r="W537" s="16">
        <f t="shared" ref="W537" si="865">V537-G537</f>
        <v>49.583569515175782</v>
      </c>
      <c r="X537" s="16">
        <f t="shared" ref="X537" si="866">F537*W537</f>
        <v>1685.8413635159766</v>
      </c>
      <c r="Y537" s="15">
        <f t="shared" ref="Y537" si="867">104.584835545197%-100%</f>
        <v>4.5848355451969969E-2</v>
      </c>
      <c r="Z537" s="15">
        <f t="shared" ref="Z537" si="868">101.199262415129%-100%</f>
        <v>1.1992624151289988E-2</v>
      </c>
      <c r="AA537" s="15">
        <f t="shared" ref="AA537" si="869">101.911505501324%-100%</f>
        <v>1.9115055013239957E-2</v>
      </c>
      <c r="AB537" s="15">
        <f t="shared" ref="AB537" si="870">AVERAGE(Y537:AA537)</f>
        <v>2.5652011538833303E-2</v>
      </c>
    </row>
    <row r="538" spans="1:28" x14ac:dyDescent="0.2">
      <c r="A538" s="67">
        <v>141</v>
      </c>
      <c r="B538" s="68" t="s">
        <v>1958</v>
      </c>
      <c r="C538" s="69" t="s">
        <v>1959</v>
      </c>
      <c r="D538" s="69" t="s">
        <v>139</v>
      </c>
      <c r="E538" s="70">
        <v>0</v>
      </c>
      <c r="F538" s="70">
        <v>0.56699999999999995</v>
      </c>
      <c r="G538" s="71">
        <v>966.07</v>
      </c>
      <c r="H538" s="71">
        <v>720.37</v>
      </c>
      <c r="I538" s="71">
        <v>408.45</v>
      </c>
      <c r="J538" s="71">
        <v>0</v>
      </c>
      <c r="K538" s="71">
        <v>121.08959729999999</v>
      </c>
      <c r="L538" s="71">
        <v>34.844667479999998</v>
      </c>
      <c r="M538" s="71">
        <v>0</v>
      </c>
      <c r="N538" s="71">
        <v>40.928283887399999</v>
      </c>
      <c r="O538" s="71">
        <v>161.427289907268</v>
      </c>
      <c r="P538" s="72">
        <v>50.160577400453498</v>
      </c>
      <c r="R538" s="71">
        <v>834.39</v>
      </c>
      <c r="S538" s="71">
        <v>0</v>
      </c>
    </row>
    <row r="539" spans="1:28" ht="20.5" thickBot="1" x14ac:dyDescent="0.25">
      <c r="A539" s="73">
        <v>142</v>
      </c>
      <c r="B539" s="74" t="s">
        <v>1960</v>
      </c>
      <c r="C539" s="75" t="s">
        <v>1961</v>
      </c>
      <c r="D539" s="75" t="s">
        <v>139</v>
      </c>
      <c r="E539" s="76">
        <v>0</v>
      </c>
      <c r="F539" s="76">
        <v>0.56699999999999995</v>
      </c>
      <c r="G539" s="77">
        <v>241.52</v>
      </c>
      <c r="H539" s="77">
        <v>511.84</v>
      </c>
      <c r="I539" s="77">
        <v>290.20999999999998</v>
      </c>
      <c r="J539" s="77">
        <v>0</v>
      </c>
      <c r="K539" s="77">
        <v>104.54062500000001</v>
      </c>
      <c r="L539" s="77">
        <v>0</v>
      </c>
      <c r="M539" s="77">
        <v>0</v>
      </c>
      <c r="N539" s="77">
        <v>35.334731249999997</v>
      </c>
      <c r="O539" s="77">
        <v>114.69779212500001</v>
      </c>
      <c r="P539" s="78">
        <v>35.6402407725</v>
      </c>
      <c r="R539" s="77">
        <v>571.66999999999996</v>
      </c>
      <c r="S539" s="77">
        <v>0</v>
      </c>
    </row>
    <row r="540" spans="1:28" ht="15" thickBot="1" x14ac:dyDescent="0.35">
      <c r="A540" s="58"/>
      <c r="B540" s="59" t="s">
        <v>1962</v>
      </c>
      <c r="C540" s="60" t="s">
        <v>1963</v>
      </c>
      <c r="D540" s="60"/>
      <c r="E540" s="61"/>
      <c r="F540" s="61"/>
      <c r="G540" s="62"/>
      <c r="H540" s="62"/>
      <c r="I540" s="62">
        <v>13828.24</v>
      </c>
      <c r="J540" s="62">
        <v>9865</v>
      </c>
      <c r="K540" s="62">
        <v>1427.625</v>
      </c>
      <c r="L540" s="62">
        <v>0</v>
      </c>
      <c r="M540" s="62">
        <v>0</v>
      </c>
      <c r="N540" s="62">
        <v>482.53724999999997</v>
      </c>
      <c r="O540" s="62">
        <v>1566.3330450000001</v>
      </c>
      <c r="P540" s="62">
        <v>486.70934130000001</v>
      </c>
      <c r="R540" s="62"/>
      <c r="S540" s="62">
        <v>23400</v>
      </c>
    </row>
    <row r="541" spans="1:28" ht="20.5" thickBot="1" x14ac:dyDescent="0.25">
      <c r="A541" s="8">
        <v>143</v>
      </c>
      <c r="B541" s="9" t="s">
        <v>1964</v>
      </c>
      <c r="C541" s="10" t="s">
        <v>1965</v>
      </c>
      <c r="D541" s="10" t="s">
        <v>41</v>
      </c>
      <c r="E541" s="11">
        <v>0</v>
      </c>
      <c r="F541" s="11">
        <v>3</v>
      </c>
      <c r="G541" s="12">
        <v>1725.12</v>
      </c>
      <c r="H541" s="12">
        <v>1435.36</v>
      </c>
      <c r="I541" s="12">
        <v>4306.08</v>
      </c>
      <c r="J541" s="12">
        <v>2985</v>
      </c>
      <c r="K541" s="12">
        <v>475.875</v>
      </c>
      <c r="L541" s="12">
        <v>0</v>
      </c>
      <c r="M541" s="12">
        <v>0</v>
      </c>
      <c r="N541" s="12">
        <v>160.84575000000001</v>
      </c>
      <c r="O541" s="12">
        <v>522.11101499999995</v>
      </c>
      <c r="P541" s="13">
        <v>162.23644709999999</v>
      </c>
      <c r="R541" s="12">
        <v>2845.69</v>
      </c>
      <c r="S541" s="12">
        <v>7080</v>
      </c>
    </row>
    <row r="542" spans="1:28" ht="18.5" thickBot="1" x14ac:dyDescent="0.25">
      <c r="A542" s="63"/>
      <c r="B542" s="64" t="s">
        <v>1966</v>
      </c>
      <c r="C542" s="65" t="s">
        <v>1967</v>
      </c>
      <c r="D542" s="65" t="s">
        <v>41</v>
      </c>
      <c r="E542" s="66">
        <v>1</v>
      </c>
      <c r="F542" s="66">
        <v>3</v>
      </c>
      <c r="G542" s="1">
        <v>995</v>
      </c>
      <c r="H542" s="1">
        <v>995</v>
      </c>
      <c r="I542" s="1">
        <v>2985</v>
      </c>
      <c r="J542" s="1">
        <v>2985</v>
      </c>
      <c r="K542" s="1"/>
      <c r="L542" s="1"/>
      <c r="M542" s="1"/>
      <c r="N542" s="1"/>
      <c r="O542" s="1"/>
      <c r="P542" s="1"/>
      <c r="R542" s="1">
        <v>1180</v>
      </c>
      <c r="S542" s="1">
        <v>7080</v>
      </c>
      <c r="T542" s="15">
        <f t="shared" ref="T542" si="871">R542/H542</f>
        <v>1.1859296482412061</v>
      </c>
      <c r="U542" s="15">
        <f t="shared" ref="U542" si="872">T542-AB542</f>
        <v>1.1602776367023728</v>
      </c>
      <c r="V542" s="16">
        <f t="shared" ref="V542" si="873">G542*U542</f>
        <v>1154.476248518861</v>
      </c>
      <c r="W542" s="16">
        <f t="shared" ref="W542" si="874">V542-G542</f>
        <v>159.47624851886098</v>
      </c>
      <c r="X542" s="16">
        <f t="shared" ref="X542" si="875">F542*W542</f>
        <v>478.42874555658295</v>
      </c>
      <c r="Y542" s="15">
        <f t="shared" ref="Y542" si="876">104.584835545197%-100%</f>
        <v>4.5848355451969969E-2</v>
      </c>
      <c r="Z542" s="15">
        <f t="shared" ref="Z542" si="877">101.199262415129%-100%</f>
        <v>1.1992624151289988E-2</v>
      </c>
      <c r="AA542" s="15">
        <f t="shared" ref="AA542" si="878">101.911505501324%-100%</f>
        <v>1.9115055013239957E-2</v>
      </c>
      <c r="AB542" s="15">
        <f t="shared" ref="AB542" si="879">AVERAGE(Y542:AA542)</f>
        <v>2.5652011538833303E-2</v>
      </c>
    </row>
    <row r="543" spans="1:28" ht="20.5" thickBot="1" x14ac:dyDescent="0.25">
      <c r="A543" s="8">
        <v>144</v>
      </c>
      <c r="B543" s="9" t="s">
        <v>1968</v>
      </c>
      <c r="C543" s="10" t="s">
        <v>1969</v>
      </c>
      <c r="D543" s="10" t="s">
        <v>41</v>
      </c>
      <c r="E543" s="11">
        <v>0</v>
      </c>
      <c r="F543" s="11">
        <v>4</v>
      </c>
      <c r="G543" s="12">
        <v>1840.13</v>
      </c>
      <c r="H543" s="12">
        <v>1550.36</v>
      </c>
      <c r="I543" s="12">
        <v>6201.44</v>
      </c>
      <c r="J543" s="12">
        <v>4440</v>
      </c>
      <c r="K543" s="12">
        <v>634.5</v>
      </c>
      <c r="L543" s="12">
        <v>0</v>
      </c>
      <c r="M543" s="12">
        <v>0</v>
      </c>
      <c r="N543" s="12">
        <v>214.46100000000001</v>
      </c>
      <c r="O543" s="12">
        <v>696.14801999999997</v>
      </c>
      <c r="P543" s="13">
        <v>216.3152628</v>
      </c>
      <c r="R543" s="12">
        <v>3125.69</v>
      </c>
      <c r="S543" s="12">
        <v>10560</v>
      </c>
    </row>
    <row r="544" spans="1:28" ht="18.5" thickBot="1" x14ac:dyDescent="0.25">
      <c r="A544" s="63"/>
      <c r="B544" s="64" t="s">
        <v>1970</v>
      </c>
      <c r="C544" s="65" t="s">
        <v>1971</v>
      </c>
      <c r="D544" s="65" t="s">
        <v>41</v>
      </c>
      <c r="E544" s="66">
        <v>1</v>
      </c>
      <c r="F544" s="66">
        <v>4</v>
      </c>
      <c r="G544" s="1">
        <v>1110</v>
      </c>
      <c r="H544" s="1">
        <v>1110</v>
      </c>
      <c r="I544" s="1">
        <v>4440</v>
      </c>
      <c r="J544" s="1">
        <v>4440</v>
      </c>
      <c r="K544" s="1"/>
      <c r="L544" s="1"/>
      <c r="M544" s="1"/>
      <c r="N544" s="1"/>
      <c r="O544" s="1"/>
      <c r="P544" s="1"/>
      <c r="R544" s="1">
        <v>1320</v>
      </c>
      <c r="S544" s="1">
        <v>10560</v>
      </c>
      <c r="T544" s="15">
        <f t="shared" ref="T544" si="880">R544/H544</f>
        <v>1.1891891891891893</v>
      </c>
      <c r="U544" s="15">
        <f t="shared" ref="U544" si="881">T544-AB544</f>
        <v>1.163537177650356</v>
      </c>
      <c r="V544" s="16">
        <f t="shared" ref="V544" si="882">G544*U544</f>
        <v>1291.5262671918952</v>
      </c>
      <c r="W544" s="16">
        <f t="shared" ref="W544" si="883">V544-G544</f>
        <v>181.52626719189516</v>
      </c>
      <c r="X544" s="16">
        <f t="shared" ref="X544" si="884">F544*W544</f>
        <v>726.10506876758063</v>
      </c>
      <c r="Y544" s="15">
        <f t="shared" ref="Y544" si="885">104.584835545197%-100%</f>
        <v>4.5848355451969969E-2</v>
      </c>
      <c r="Z544" s="15">
        <f t="shared" ref="Z544" si="886">101.199262415129%-100%</f>
        <v>1.1992624151289988E-2</v>
      </c>
      <c r="AA544" s="15">
        <f t="shared" ref="AA544" si="887">101.911505501324%-100%</f>
        <v>1.9115055013239957E-2</v>
      </c>
      <c r="AB544" s="15">
        <f t="shared" ref="AB544" si="888">AVERAGE(Y544:AA544)</f>
        <v>2.5652011538833303E-2</v>
      </c>
    </row>
    <row r="545" spans="1:28" ht="20.5" thickBot="1" x14ac:dyDescent="0.25">
      <c r="A545" s="8">
        <v>145</v>
      </c>
      <c r="B545" s="9" t="s">
        <v>1972</v>
      </c>
      <c r="C545" s="10" t="s">
        <v>1973</v>
      </c>
      <c r="D545" s="10" t="s">
        <v>41</v>
      </c>
      <c r="E545" s="11">
        <v>0</v>
      </c>
      <c r="F545" s="11">
        <v>2</v>
      </c>
      <c r="G545" s="12">
        <v>1897.63</v>
      </c>
      <c r="H545" s="12">
        <v>1660.36</v>
      </c>
      <c r="I545" s="12">
        <v>3320.72</v>
      </c>
      <c r="J545" s="12">
        <v>2440</v>
      </c>
      <c r="K545" s="12">
        <v>317.25</v>
      </c>
      <c r="L545" s="12">
        <v>0</v>
      </c>
      <c r="M545" s="12">
        <v>0</v>
      </c>
      <c r="N545" s="12">
        <v>107.23050000000001</v>
      </c>
      <c r="O545" s="12">
        <v>348.07400999999999</v>
      </c>
      <c r="P545" s="13">
        <v>108.1576314</v>
      </c>
      <c r="R545" s="12">
        <v>3365.69</v>
      </c>
      <c r="S545" s="12">
        <v>5760</v>
      </c>
    </row>
    <row r="546" spans="1:28" ht="18" x14ac:dyDescent="0.2">
      <c r="A546" s="63"/>
      <c r="B546" s="64" t="s">
        <v>1974</v>
      </c>
      <c r="C546" s="65" t="s">
        <v>1975</v>
      </c>
      <c r="D546" s="65" t="s">
        <v>41</v>
      </c>
      <c r="E546" s="66">
        <v>1</v>
      </c>
      <c r="F546" s="66">
        <v>2</v>
      </c>
      <c r="G546" s="1">
        <v>1220</v>
      </c>
      <c r="H546" s="1">
        <v>1220</v>
      </c>
      <c r="I546" s="1">
        <v>2440</v>
      </c>
      <c r="J546" s="1">
        <v>2440</v>
      </c>
      <c r="K546" s="1"/>
      <c r="L546" s="1"/>
      <c r="M546" s="1"/>
      <c r="N546" s="1"/>
      <c r="O546" s="1"/>
      <c r="P546" s="1"/>
      <c r="R546" s="1">
        <v>1440</v>
      </c>
      <c r="S546" s="1">
        <v>5760</v>
      </c>
      <c r="T546" s="15">
        <f t="shared" ref="T546" si="889">R546/H546</f>
        <v>1.180327868852459</v>
      </c>
      <c r="U546" s="15">
        <f t="shared" ref="U546" si="890">T546-AB546</f>
        <v>1.1546758573136258</v>
      </c>
      <c r="V546" s="16">
        <f t="shared" ref="V546" si="891">G546*U546</f>
        <v>1408.7045459226235</v>
      </c>
      <c r="W546" s="16">
        <f t="shared" ref="W546" si="892">V546-G546</f>
        <v>188.70454592262354</v>
      </c>
      <c r="X546" s="16">
        <f t="shared" ref="X546" si="893">F546*W546</f>
        <v>377.40909184524708</v>
      </c>
      <c r="Y546" s="15">
        <f t="shared" ref="Y546" si="894">104.584835545197%-100%</f>
        <v>4.5848355451969969E-2</v>
      </c>
      <c r="Z546" s="15">
        <f t="shared" ref="Z546" si="895">101.199262415129%-100%</f>
        <v>1.1992624151289988E-2</v>
      </c>
      <c r="AA546" s="15">
        <f t="shared" ref="AA546" si="896">101.911505501324%-100%</f>
        <v>1.9115055013239957E-2</v>
      </c>
      <c r="AB546" s="15">
        <f t="shared" ref="AB546" si="897">AVERAGE(Y546:AA546)</f>
        <v>2.5652011538833303E-2</v>
      </c>
    </row>
    <row r="547" spans="1:28" ht="15" thickBot="1" x14ac:dyDescent="0.35">
      <c r="A547" s="58"/>
      <c r="B547" s="59" t="s">
        <v>1976</v>
      </c>
      <c r="C547" s="60" t="s">
        <v>1977</v>
      </c>
      <c r="D547" s="60"/>
      <c r="E547" s="61"/>
      <c r="F547" s="61"/>
      <c r="G547" s="62"/>
      <c r="H547" s="62"/>
      <c r="I547" s="62">
        <v>18549</v>
      </c>
      <c r="J547" s="62">
        <v>17711.240000000002</v>
      </c>
      <c r="K547" s="62">
        <v>301.77839999999998</v>
      </c>
      <c r="L547" s="62">
        <v>0</v>
      </c>
      <c r="M547" s="62">
        <v>0</v>
      </c>
      <c r="N547" s="62">
        <v>102.0010992</v>
      </c>
      <c r="O547" s="62">
        <v>331.09918934400002</v>
      </c>
      <c r="P547" s="62">
        <v>102.88301639616</v>
      </c>
      <c r="R547" s="62"/>
      <c r="S547" s="62">
        <v>17711.240000000002</v>
      </c>
    </row>
    <row r="548" spans="1:28" ht="15" thickBot="1" x14ac:dyDescent="0.25">
      <c r="A548" s="8">
        <v>146</v>
      </c>
      <c r="B548" s="9" t="s">
        <v>1978</v>
      </c>
      <c r="C548" s="10" t="s">
        <v>1979</v>
      </c>
      <c r="D548" s="10" t="s">
        <v>41</v>
      </c>
      <c r="E548" s="11">
        <v>0</v>
      </c>
      <c r="F548" s="11">
        <v>4</v>
      </c>
      <c r="G548" s="12">
        <v>621.04</v>
      </c>
      <c r="H548" s="12">
        <v>209.44</v>
      </c>
      <c r="I548" s="12">
        <v>837.76</v>
      </c>
      <c r="J548" s="12">
        <v>0</v>
      </c>
      <c r="K548" s="12">
        <v>301.77839999999998</v>
      </c>
      <c r="L548" s="12">
        <v>0</v>
      </c>
      <c r="M548" s="12">
        <v>0</v>
      </c>
      <c r="N548" s="12">
        <v>102.0010992</v>
      </c>
      <c r="O548" s="12">
        <v>331.09918934400002</v>
      </c>
      <c r="P548" s="13">
        <v>102.88301639616</v>
      </c>
      <c r="R548" s="12">
        <v>235.98</v>
      </c>
      <c r="S548" s="12">
        <v>0</v>
      </c>
    </row>
    <row r="549" spans="1:28" x14ac:dyDescent="0.2">
      <c r="A549" s="2">
        <v>147</v>
      </c>
      <c r="B549" s="3" t="s">
        <v>1980</v>
      </c>
      <c r="C549" s="4" t="s">
        <v>1981</v>
      </c>
      <c r="D549" s="4" t="s">
        <v>41</v>
      </c>
      <c r="E549" s="5">
        <v>0</v>
      </c>
      <c r="F549" s="5">
        <v>4</v>
      </c>
      <c r="G549" s="6">
        <v>4427.8100000000004</v>
      </c>
      <c r="H549" s="6">
        <v>4427.8100000000004</v>
      </c>
      <c r="I549" s="6">
        <v>17711.240000000002</v>
      </c>
      <c r="J549" s="6">
        <v>17711.240000000002</v>
      </c>
      <c r="K549" s="6">
        <v>0</v>
      </c>
      <c r="L549" s="6">
        <v>0</v>
      </c>
      <c r="M549" s="6">
        <v>0</v>
      </c>
      <c r="N549" s="6">
        <v>0</v>
      </c>
      <c r="O549" s="6">
        <v>0</v>
      </c>
      <c r="P549" s="6">
        <v>0</v>
      </c>
      <c r="R549" s="6">
        <v>4427.8100000000004</v>
      </c>
      <c r="S549" s="6">
        <v>17711.240000000002</v>
      </c>
    </row>
    <row r="550" spans="1:28" ht="15" thickBot="1" x14ac:dyDescent="0.35">
      <c r="A550" s="58"/>
      <c r="B550" s="59" t="s">
        <v>1982</v>
      </c>
      <c r="C550" s="60" t="s">
        <v>1983</v>
      </c>
      <c r="D550" s="60"/>
      <c r="E550" s="61"/>
      <c r="F550" s="61"/>
      <c r="G550" s="62"/>
      <c r="H550" s="62"/>
      <c r="I550" s="62">
        <v>4675.6099999999997</v>
      </c>
      <c r="J550" s="62">
        <v>4027.01</v>
      </c>
      <c r="K550" s="62">
        <v>0</v>
      </c>
      <c r="L550" s="62">
        <v>0</v>
      </c>
      <c r="M550" s="62">
        <v>0</v>
      </c>
      <c r="N550" s="62">
        <v>0</v>
      </c>
      <c r="O550" s="62">
        <v>0</v>
      </c>
      <c r="P550" s="62">
        <v>0</v>
      </c>
      <c r="R550" s="62"/>
      <c r="S550" s="62">
        <v>4396.01</v>
      </c>
    </row>
    <row r="551" spans="1:28" ht="15" thickBot="1" x14ac:dyDescent="0.25">
      <c r="A551" s="8">
        <v>148</v>
      </c>
      <c r="B551" s="9" t="s">
        <v>1984</v>
      </c>
      <c r="C551" s="10" t="s">
        <v>1985</v>
      </c>
      <c r="D551" s="10" t="s">
        <v>44</v>
      </c>
      <c r="E551" s="11">
        <v>0</v>
      </c>
      <c r="F551" s="11">
        <v>1</v>
      </c>
      <c r="G551" s="12">
        <v>69</v>
      </c>
      <c r="H551" s="12">
        <v>69</v>
      </c>
      <c r="I551" s="12">
        <v>69</v>
      </c>
      <c r="J551" s="12">
        <v>0</v>
      </c>
      <c r="K551" s="12">
        <v>0</v>
      </c>
      <c r="L551" s="12">
        <v>0</v>
      </c>
      <c r="M551" s="12">
        <v>0</v>
      </c>
      <c r="N551" s="12">
        <v>0</v>
      </c>
      <c r="O551" s="12">
        <v>0</v>
      </c>
      <c r="P551" s="13">
        <v>0</v>
      </c>
      <c r="R551" s="12">
        <v>69</v>
      </c>
      <c r="S551" s="12">
        <v>0</v>
      </c>
    </row>
    <row r="552" spans="1:28" ht="15" thickBot="1" x14ac:dyDescent="0.25">
      <c r="A552" s="2">
        <v>149</v>
      </c>
      <c r="B552" s="3" t="s">
        <v>1986</v>
      </c>
      <c r="C552" s="4" t="s">
        <v>1987</v>
      </c>
      <c r="D552" s="4" t="s">
        <v>44</v>
      </c>
      <c r="E552" s="5">
        <v>0</v>
      </c>
      <c r="F552" s="5">
        <v>1</v>
      </c>
      <c r="G552" s="6">
        <v>2935.01</v>
      </c>
      <c r="H552" s="6">
        <v>2935.01</v>
      </c>
      <c r="I552" s="6">
        <v>2935.01</v>
      </c>
      <c r="J552" s="6">
        <v>2935.01</v>
      </c>
      <c r="K552" s="6">
        <v>0</v>
      </c>
      <c r="L552" s="6">
        <v>0</v>
      </c>
      <c r="M552" s="6">
        <v>0</v>
      </c>
      <c r="N552" s="6">
        <v>0</v>
      </c>
      <c r="O552" s="6">
        <v>0</v>
      </c>
      <c r="P552" s="6">
        <v>0</v>
      </c>
      <c r="R552" s="6">
        <v>2935.01</v>
      </c>
      <c r="S552" s="6">
        <v>2935.01</v>
      </c>
    </row>
    <row r="553" spans="1:28" ht="15" thickBot="1" x14ac:dyDescent="0.25">
      <c r="A553" s="8">
        <v>150</v>
      </c>
      <c r="B553" s="9" t="s">
        <v>1988</v>
      </c>
      <c r="C553" s="10" t="s">
        <v>1989</v>
      </c>
      <c r="D553" s="10" t="s">
        <v>95</v>
      </c>
      <c r="E553" s="11">
        <v>0</v>
      </c>
      <c r="F553" s="11">
        <v>30</v>
      </c>
      <c r="G553" s="12">
        <v>19.32</v>
      </c>
      <c r="H553" s="12">
        <v>19.32</v>
      </c>
      <c r="I553" s="12">
        <v>579.6</v>
      </c>
      <c r="J553" s="12">
        <v>0</v>
      </c>
      <c r="K553" s="12">
        <v>0</v>
      </c>
      <c r="L553" s="12">
        <v>0</v>
      </c>
      <c r="M553" s="12">
        <v>0</v>
      </c>
      <c r="N553" s="12">
        <v>0</v>
      </c>
      <c r="O553" s="12">
        <v>0</v>
      </c>
      <c r="P553" s="13">
        <v>0</v>
      </c>
      <c r="R553" s="12">
        <v>19.32</v>
      </c>
      <c r="S553" s="12">
        <v>0</v>
      </c>
    </row>
    <row r="554" spans="1:28" x14ac:dyDescent="0.2">
      <c r="A554" s="2">
        <v>151</v>
      </c>
      <c r="B554" s="3" t="s">
        <v>1990</v>
      </c>
      <c r="C554" s="4" t="s">
        <v>1991</v>
      </c>
      <c r="D554" s="4" t="s">
        <v>95</v>
      </c>
      <c r="E554" s="5">
        <v>0</v>
      </c>
      <c r="F554" s="5">
        <v>30</v>
      </c>
      <c r="G554" s="6">
        <v>19.91</v>
      </c>
      <c r="H554" s="6">
        <v>36.4</v>
      </c>
      <c r="I554" s="6">
        <v>1092</v>
      </c>
      <c r="J554" s="6">
        <v>1092</v>
      </c>
      <c r="K554" s="6">
        <v>0</v>
      </c>
      <c r="L554" s="6">
        <v>0</v>
      </c>
      <c r="M554" s="6">
        <v>0</v>
      </c>
      <c r="N554" s="6">
        <v>0</v>
      </c>
      <c r="O554" s="6">
        <v>0</v>
      </c>
      <c r="P554" s="6">
        <v>0</v>
      </c>
      <c r="R554" s="6">
        <v>48.7</v>
      </c>
      <c r="S554" s="6">
        <v>1461</v>
      </c>
      <c r="T554" s="15">
        <f t="shared" ref="T554" si="898">R554/H554</f>
        <v>1.337912087912088</v>
      </c>
      <c r="U554" s="15">
        <f t="shared" ref="U554" si="899">T554-AB554</f>
        <v>1.3122600763732548</v>
      </c>
      <c r="V554" s="16">
        <f t="shared" ref="V554" si="900">G554*U554</f>
        <v>26.127098120591505</v>
      </c>
      <c r="W554" s="16">
        <f t="shared" ref="W554" si="901">V554-G554</f>
        <v>6.2170981205915048</v>
      </c>
      <c r="X554" s="16">
        <f t="shared" ref="X554" si="902">F554*W554</f>
        <v>186.51294361774515</v>
      </c>
      <c r="Y554" s="15">
        <f t="shared" ref="Y554" si="903">104.584835545197%-100%</f>
        <v>4.5848355451969969E-2</v>
      </c>
      <c r="Z554" s="15">
        <f t="shared" ref="Z554" si="904">101.199262415129%-100%</f>
        <v>1.1992624151289988E-2</v>
      </c>
      <c r="AA554" s="15">
        <f t="shared" ref="AA554" si="905">101.911505501324%-100%</f>
        <v>1.9115055013239957E-2</v>
      </c>
      <c r="AB554" s="15">
        <f t="shared" ref="AB554" si="906">AVERAGE(Y554:AA554)</f>
        <v>2.5652011538833303E-2</v>
      </c>
    </row>
    <row r="555" spans="1:28" ht="15" thickBot="1" x14ac:dyDescent="0.35">
      <c r="A555" s="58"/>
      <c r="B555" s="59" t="s">
        <v>1046</v>
      </c>
      <c r="C555" s="60" t="s">
        <v>1047</v>
      </c>
      <c r="D555" s="60"/>
      <c r="E555" s="61"/>
      <c r="F555" s="61"/>
      <c r="G555" s="62"/>
      <c r="H555" s="62"/>
      <c r="I555" s="62">
        <v>8126.4</v>
      </c>
      <c r="J555" s="62">
        <v>3099.4895999999999</v>
      </c>
      <c r="K555" s="62">
        <v>1799.1648</v>
      </c>
      <c r="L555" s="62">
        <v>0</v>
      </c>
      <c r="M555" s="62">
        <v>0</v>
      </c>
      <c r="N555" s="62">
        <v>608.11770239999998</v>
      </c>
      <c r="O555" s="62">
        <v>1986.7833319680001</v>
      </c>
      <c r="P555" s="62">
        <v>617.35657681151997</v>
      </c>
      <c r="R555" s="62"/>
      <c r="S555" s="62">
        <v>3374.5967999999998</v>
      </c>
    </row>
    <row r="556" spans="1:28" ht="15" thickBot="1" x14ac:dyDescent="0.25">
      <c r="A556" s="8">
        <v>152</v>
      </c>
      <c r="B556" s="9" t="s">
        <v>1992</v>
      </c>
      <c r="C556" s="10" t="s">
        <v>1993</v>
      </c>
      <c r="D556" s="10" t="s">
        <v>98</v>
      </c>
      <c r="E556" s="11">
        <v>0</v>
      </c>
      <c r="F556" s="11">
        <v>48</v>
      </c>
      <c r="G556" s="12">
        <v>32.200000000000003</v>
      </c>
      <c r="H556" s="12">
        <v>124.45</v>
      </c>
      <c r="I556" s="12">
        <v>5973.6</v>
      </c>
      <c r="J556" s="12">
        <v>946.68960000000004</v>
      </c>
      <c r="K556" s="12">
        <v>1799.1648</v>
      </c>
      <c r="L556" s="12">
        <v>0</v>
      </c>
      <c r="M556" s="12">
        <v>0</v>
      </c>
      <c r="N556" s="12">
        <v>608.11770239999998</v>
      </c>
      <c r="O556" s="12">
        <v>1986.7833319680001</v>
      </c>
      <c r="P556" s="13">
        <v>617.35657681151997</v>
      </c>
      <c r="R556" s="12">
        <v>144.69999999999999</v>
      </c>
      <c r="S556" s="12">
        <v>1221.7968000000001</v>
      </c>
    </row>
    <row r="557" spans="1:28" ht="18" x14ac:dyDescent="0.2">
      <c r="A557" s="63"/>
      <c r="B557" s="64" t="s">
        <v>1994</v>
      </c>
      <c r="C557" s="65" t="s">
        <v>1995</v>
      </c>
      <c r="D557" s="65" t="s">
        <v>184</v>
      </c>
      <c r="E557" s="66">
        <v>0.01</v>
      </c>
      <c r="F557" s="66">
        <v>0.48</v>
      </c>
      <c r="G557" s="1">
        <v>746</v>
      </c>
      <c r="H557" s="1">
        <v>746</v>
      </c>
      <c r="I557" s="1">
        <v>358.08</v>
      </c>
      <c r="J557" s="1">
        <v>358.08</v>
      </c>
      <c r="K557" s="1"/>
      <c r="L557" s="1"/>
      <c r="M557" s="1"/>
      <c r="N557" s="1"/>
      <c r="O557" s="1"/>
      <c r="P557" s="1"/>
      <c r="R557" s="1">
        <v>893</v>
      </c>
      <c r="S557" s="1">
        <v>428.64</v>
      </c>
      <c r="T557" s="15">
        <f t="shared" ref="T557:T559" si="907">R557/H557</f>
        <v>1.1970509383378016</v>
      </c>
      <c r="U557" s="15">
        <f t="shared" ref="U557:U559" si="908">T557-AB557</f>
        <v>1.1713989267989684</v>
      </c>
      <c r="V557" s="16">
        <f t="shared" ref="V557:V559" si="909">G557*U557</f>
        <v>873.86359939203044</v>
      </c>
      <c r="W557" s="16">
        <f t="shared" ref="W557:W559" si="910">V557-G557</f>
        <v>127.86359939203044</v>
      </c>
      <c r="X557" s="16">
        <f t="shared" ref="X557:X559" si="911">F557*W557</f>
        <v>61.374527708174611</v>
      </c>
      <c r="Y557" s="15">
        <f t="shared" ref="Y557:Y559" si="912">104.584835545197%-100%</f>
        <v>4.5848355451969969E-2</v>
      </c>
      <c r="Z557" s="15">
        <f t="shared" ref="Z557:Z559" si="913">101.199262415129%-100%</f>
        <v>1.1992624151289988E-2</v>
      </c>
      <c r="AA557" s="15">
        <f t="shared" ref="AA557:AA559" si="914">101.911505501324%-100%</f>
        <v>1.9115055013239957E-2</v>
      </c>
      <c r="AB557" s="15">
        <f t="shared" ref="AB557:AB559" si="915">AVERAGE(Y557:AA557)</f>
        <v>2.5652011538833303E-2</v>
      </c>
    </row>
    <row r="558" spans="1:28" ht="18" x14ac:dyDescent="0.2">
      <c r="A558" s="63"/>
      <c r="B558" s="64" t="s">
        <v>1996</v>
      </c>
      <c r="C558" s="65" t="s">
        <v>1997</v>
      </c>
      <c r="D558" s="65" t="s">
        <v>184</v>
      </c>
      <c r="E558" s="66">
        <v>1.49E-2</v>
      </c>
      <c r="F558" s="66">
        <v>0.71519999999999995</v>
      </c>
      <c r="G558" s="1">
        <v>162</v>
      </c>
      <c r="H558" s="1">
        <v>162</v>
      </c>
      <c r="I558" s="1">
        <v>115.86239999999999</v>
      </c>
      <c r="J558" s="1">
        <v>115.86239999999999</v>
      </c>
      <c r="K558" s="1"/>
      <c r="L558" s="1"/>
      <c r="M558" s="1"/>
      <c r="N558" s="1"/>
      <c r="O558" s="1"/>
      <c r="P558" s="1"/>
      <c r="R558" s="1">
        <v>361</v>
      </c>
      <c r="S558" s="1">
        <v>258.18720000000002</v>
      </c>
      <c r="T558" s="15">
        <f t="shared" si="907"/>
        <v>2.2283950617283952</v>
      </c>
      <c r="U558" s="15">
        <f t="shared" si="908"/>
        <v>2.2027430501895617</v>
      </c>
      <c r="V558" s="16">
        <f t="shared" si="909"/>
        <v>356.84437413070901</v>
      </c>
      <c r="W558" s="16">
        <f t="shared" si="910"/>
        <v>194.84437413070901</v>
      </c>
      <c r="X558" s="16">
        <f t="shared" si="911"/>
        <v>139.35269637828307</v>
      </c>
      <c r="Y558" s="15">
        <f t="shared" si="912"/>
        <v>4.5848355451969969E-2</v>
      </c>
      <c r="Z558" s="15">
        <f t="shared" si="913"/>
        <v>1.1992624151289988E-2</v>
      </c>
      <c r="AA558" s="15">
        <f t="shared" si="914"/>
        <v>1.9115055013239957E-2</v>
      </c>
      <c r="AB558" s="15">
        <f t="shared" si="915"/>
        <v>2.5652011538833303E-2</v>
      </c>
    </row>
    <row r="559" spans="1:28" ht="18" x14ac:dyDescent="0.2">
      <c r="A559" s="63"/>
      <c r="B559" s="64" t="s">
        <v>1998</v>
      </c>
      <c r="C559" s="65" t="s">
        <v>1999</v>
      </c>
      <c r="D559" s="65" t="s">
        <v>2000</v>
      </c>
      <c r="E559" s="66">
        <v>1.49E-3</v>
      </c>
      <c r="F559" s="66">
        <v>7.152E-2</v>
      </c>
      <c r="G559" s="1">
        <v>6610</v>
      </c>
      <c r="H559" s="1">
        <v>6610</v>
      </c>
      <c r="I559" s="1">
        <v>472.74720000000002</v>
      </c>
      <c r="J559" s="1">
        <v>472.74720000000002</v>
      </c>
      <c r="K559" s="1"/>
      <c r="L559" s="1"/>
      <c r="M559" s="1"/>
      <c r="N559" s="1"/>
      <c r="O559" s="1"/>
      <c r="P559" s="1"/>
      <c r="R559" s="1">
        <v>7480</v>
      </c>
      <c r="S559" s="1">
        <v>534.96960000000001</v>
      </c>
      <c r="T559" s="15">
        <f t="shared" si="907"/>
        <v>1.1316187594553706</v>
      </c>
      <c r="U559" s="15">
        <f t="shared" si="908"/>
        <v>1.1059667479165374</v>
      </c>
      <c r="V559" s="16">
        <f t="shared" si="909"/>
        <v>7310.4402037283116</v>
      </c>
      <c r="W559" s="16">
        <f t="shared" si="910"/>
        <v>700.44020372831164</v>
      </c>
      <c r="X559" s="16">
        <f t="shared" si="911"/>
        <v>50.09548337064885</v>
      </c>
      <c r="Y559" s="15">
        <f t="shared" si="912"/>
        <v>4.5848355451969969E-2</v>
      </c>
      <c r="Z559" s="15">
        <f t="shared" si="913"/>
        <v>1.1992624151289988E-2</v>
      </c>
      <c r="AA559" s="15">
        <f t="shared" si="914"/>
        <v>1.9115055013239957E-2</v>
      </c>
      <c r="AB559" s="15">
        <f t="shared" si="915"/>
        <v>2.5652011538833303E-2</v>
      </c>
    </row>
    <row r="560" spans="1:28" ht="20" x14ac:dyDescent="0.2">
      <c r="A560" s="2">
        <v>153</v>
      </c>
      <c r="B560" s="3" t="s">
        <v>2001</v>
      </c>
      <c r="C560" s="4" t="s">
        <v>2002</v>
      </c>
      <c r="D560" s="4" t="s">
        <v>2003</v>
      </c>
      <c r="E560" s="5">
        <v>0</v>
      </c>
      <c r="F560" s="5">
        <v>48</v>
      </c>
      <c r="G560" s="6">
        <v>44.85</v>
      </c>
      <c r="H560" s="6">
        <v>44.85</v>
      </c>
      <c r="I560" s="6">
        <v>2152.8000000000002</v>
      </c>
      <c r="J560" s="6">
        <v>2152.8000000000002</v>
      </c>
      <c r="K560" s="6">
        <v>0</v>
      </c>
      <c r="L560" s="6">
        <v>0</v>
      </c>
      <c r="M560" s="6">
        <v>0</v>
      </c>
      <c r="N560" s="6">
        <v>0</v>
      </c>
      <c r="O560" s="6">
        <v>0</v>
      </c>
      <c r="P560" s="6">
        <v>0</v>
      </c>
      <c r="R560" s="6">
        <v>44.85</v>
      </c>
      <c r="S560" s="6">
        <v>2152.8000000000002</v>
      </c>
    </row>
    <row r="561" spans="1:28" ht="15" thickBot="1" x14ac:dyDescent="0.35">
      <c r="A561" s="58"/>
      <c r="B561" s="59" t="s">
        <v>1201</v>
      </c>
      <c r="C561" s="60" t="s">
        <v>1202</v>
      </c>
      <c r="D561" s="60"/>
      <c r="E561" s="61"/>
      <c r="F561" s="61"/>
      <c r="G561" s="62"/>
      <c r="H561" s="62"/>
      <c r="I561" s="62">
        <v>8333.84</v>
      </c>
      <c r="J561" s="62">
        <v>1595.7519299999999</v>
      </c>
      <c r="K561" s="62">
        <v>2427.1350000000002</v>
      </c>
      <c r="L561" s="62">
        <v>0</v>
      </c>
      <c r="M561" s="62">
        <v>0</v>
      </c>
      <c r="N561" s="62">
        <v>820.37162999999998</v>
      </c>
      <c r="O561" s="62">
        <v>2662.9554366000002</v>
      </c>
      <c r="P561" s="62">
        <v>827.46468932400001</v>
      </c>
      <c r="R561" s="62"/>
      <c r="S561" s="62">
        <v>1732.530845</v>
      </c>
    </row>
    <row r="562" spans="1:28" ht="15" thickBot="1" x14ac:dyDescent="0.25">
      <c r="A562" s="8">
        <v>154</v>
      </c>
      <c r="B562" s="9" t="s">
        <v>2004</v>
      </c>
      <c r="C562" s="10" t="s">
        <v>2005</v>
      </c>
      <c r="D562" s="10" t="s">
        <v>38</v>
      </c>
      <c r="E562" s="11">
        <v>0</v>
      </c>
      <c r="F562" s="11">
        <v>21.5</v>
      </c>
      <c r="G562" s="12">
        <v>34.5</v>
      </c>
      <c r="H562" s="12">
        <v>62.35</v>
      </c>
      <c r="I562" s="12">
        <v>1340.53</v>
      </c>
      <c r="J562" s="12">
        <v>124.7473</v>
      </c>
      <c r="K562" s="12">
        <v>437.94855000000001</v>
      </c>
      <c r="L562" s="12">
        <v>0</v>
      </c>
      <c r="M562" s="12">
        <v>0</v>
      </c>
      <c r="N562" s="12">
        <v>148.02660990000001</v>
      </c>
      <c r="O562" s="12">
        <v>480.49963111800002</v>
      </c>
      <c r="P562" s="13">
        <v>149.30647074251999</v>
      </c>
      <c r="R562" s="12">
        <v>70.13</v>
      </c>
      <c r="S562" s="12">
        <v>128.49260000000001</v>
      </c>
    </row>
    <row r="563" spans="1:28" ht="15" thickBot="1" x14ac:dyDescent="0.25">
      <c r="A563" s="63"/>
      <c r="B563" s="64" t="s">
        <v>679</v>
      </c>
      <c r="C563" s="65" t="s">
        <v>680</v>
      </c>
      <c r="D563" s="65" t="s">
        <v>390</v>
      </c>
      <c r="E563" s="66">
        <v>6.7000000000000004E-2</v>
      </c>
      <c r="F563" s="66">
        <v>1.4404999999999999</v>
      </c>
      <c r="G563" s="1">
        <v>86.6</v>
      </c>
      <c r="H563" s="1">
        <v>86.6</v>
      </c>
      <c r="I563" s="1">
        <v>124.7473</v>
      </c>
      <c r="J563" s="1">
        <v>124.7473</v>
      </c>
      <c r="K563" s="1"/>
      <c r="L563" s="1"/>
      <c r="M563" s="1"/>
      <c r="N563" s="1"/>
      <c r="O563" s="1"/>
      <c r="P563" s="1"/>
      <c r="R563" s="1">
        <v>89.2</v>
      </c>
      <c r="S563" s="1">
        <v>128.49260000000001</v>
      </c>
      <c r="T563" s="15">
        <f t="shared" ref="T563" si="916">R563/H563</f>
        <v>1.0300230946882218</v>
      </c>
      <c r="U563" s="15">
        <f t="shared" ref="U563" si="917">T563-AB563</f>
        <v>1.0043710831493886</v>
      </c>
      <c r="V563" s="16">
        <f t="shared" ref="V563" si="918">G563*U563</f>
        <v>86.978535800737049</v>
      </c>
      <c r="W563" s="16">
        <f t="shared" ref="W563" si="919">V563-G563</f>
        <v>0.37853580073705473</v>
      </c>
      <c r="X563" s="16">
        <f t="shared" ref="X563" si="920">F563*W563</f>
        <v>0.54528082096172725</v>
      </c>
      <c r="Y563" s="15">
        <f t="shared" ref="Y563" si="921">104.584835545197%-100%</f>
        <v>4.5848355451969969E-2</v>
      </c>
      <c r="Z563" s="15">
        <f t="shared" ref="Z563" si="922">101.199262415129%-100%</f>
        <v>1.1992624151289988E-2</v>
      </c>
      <c r="AA563" s="15">
        <f t="shared" ref="AA563" si="923">101.911505501324%-100%</f>
        <v>1.9115055013239957E-2</v>
      </c>
      <c r="AB563" s="15">
        <f t="shared" ref="AB563" si="924">AVERAGE(Y563:AA563)</f>
        <v>2.5652011538833303E-2</v>
      </c>
    </row>
    <row r="564" spans="1:28" x14ac:dyDescent="0.2">
      <c r="A564" s="67">
        <v>155</v>
      </c>
      <c r="B564" s="68" t="s">
        <v>2006</v>
      </c>
      <c r="C564" s="69" t="s">
        <v>2007</v>
      </c>
      <c r="D564" s="69" t="s">
        <v>38</v>
      </c>
      <c r="E564" s="70">
        <v>0</v>
      </c>
      <c r="F564" s="70">
        <v>21.5</v>
      </c>
      <c r="G564" s="71">
        <v>9.1999999999999993</v>
      </c>
      <c r="H564" s="71">
        <v>4.55</v>
      </c>
      <c r="I564" s="71">
        <v>97.83</v>
      </c>
      <c r="J564" s="71">
        <v>0</v>
      </c>
      <c r="K564" s="71">
        <v>35.262149999999998</v>
      </c>
      <c r="L564" s="71">
        <v>0</v>
      </c>
      <c r="M564" s="71">
        <v>0</v>
      </c>
      <c r="N564" s="71">
        <v>11.9186067</v>
      </c>
      <c r="O564" s="71">
        <v>38.688220493999999</v>
      </c>
      <c r="P564" s="72">
        <v>12.021656807159999</v>
      </c>
      <c r="R564" s="71">
        <v>5.13</v>
      </c>
      <c r="S564" s="71">
        <v>0</v>
      </c>
    </row>
    <row r="565" spans="1:28" ht="15" thickBot="1" x14ac:dyDescent="0.25">
      <c r="A565" s="73">
        <v>156</v>
      </c>
      <c r="B565" s="74" t="s">
        <v>2008</v>
      </c>
      <c r="C565" s="75" t="s">
        <v>2009</v>
      </c>
      <c r="D565" s="75" t="s">
        <v>38</v>
      </c>
      <c r="E565" s="76">
        <v>0</v>
      </c>
      <c r="F565" s="76">
        <v>21.5</v>
      </c>
      <c r="G565" s="77">
        <v>138.01</v>
      </c>
      <c r="H565" s="77">
        <v>106.98</v>
      </c>
      <c r="I565" s="77">
        <v>2300.0700000000002</v>
      </c>
      <c r="J565" s="77">
        <v>388.02125000000001</v>
      </c>
      <c r="K565" s="77">
        <v>688.7396</v>
      </c>
      <c r="L565" s="77">
        <v>0</v>
      </c>
      <c r="M565" s="77">
        <v>0</v>
      </c>
      <c r="N565" s="77">
        <v>232.7939848</v>
      </c>
      <c r="O565" s="77">
        <v>755.65753953599994</v>
      </c>
      <c r="P565" s="78">
        <v>234.80675740704001</v>
      </c>
      <c r="R565" s="77">
        <v>121.06</v>
      </c>
      <c r="S565" s="77">
        <v>433.68187499999999</v>
      </c>
    </row>
    <row r="566" spans="1:28" x14ac:dyDescent="0.2">
      <c r="A566" s="63"/>
      <c r="B566" s="64" t="s">
        <v>2010</v>
      </c>
      <c r="C566" s="65" t="s">
        <v>2011</v>
      </c>
      <c r="D566" s="65" t="s">
        <v>98</v>
      </c>
      <c r="E566" s="66">
        <v>0.125</v>
      </c>
      <c r="F566" s="66">
        <v>2.6875</v>
      </c>
      <c r="G566" s="1">
        <v>134</v>
      </c>
      <c r="H566" s="1">
        <v>134</v>
      </c>
      <c r="I566" s="1">
        <v>360.125</v>
      </c>
      <c r="J566" s="1">
        <v>360.125</v>
      </c>
      <c r="K566" s="1"/>
      <c r="L566" s="1"/>
      <c r="M566" s="1"/>
      <c r="N566" s="1"/>
      <c r="O566" s="1"/>
      <c r="P566" s="1"/>
      <c r="R566" s="1">
        <v>150</v>
      </c>
      <c r="S566" s="1">
        <v>403.125</v>
      </c>
      <c r="T566" s="15">
        <f t="shared" ref="T566:T567" si="925">R566/H566</f>
        <v>1.1194029850746268</v>
      </c>
      <c r="U566" s="15">
        <f t="shared" ref="U566:U567" si="926">T566-AB566</f>
        <v>1.0937509735357935</v>
      </c>
      <c r="V566" s="16">
        <f t="shared" ref="V566:V567" si="927">G566*U566</f>
        <v>146.56263045379634</v>
      </c>
      <c r="W566" s="16">
        <f t="shared" ref="W566:W567" si="928">V566-G566</f>
        <v>12.562630453796345</v>
      </c>
      <c r="X566" s="16">
        <f t="shared" ref="X566:X567" si="929">F566*W566</f>
        <v>33.762069344577675</v>
      </c>
      <c r="Y566" s="15">
        <f t="shared" ref="Y566:Y567" si="930">104.584835545197%-100%</f>
        <v>4.5848355451969969E-2</v>
      </c>
      <c r="Z566" s="15">
        <f t="shared" ref="Z566:Z567" si="931">101.199262415129%-100%</f>
        <v>1.1992624151289988E-2</v>
      </c>
      <c r="AA566" s="15">
        <f t="shared" ref="AA566:AA567" si="932">101.911505501324%-100%</f>
        <v>1.9115055013239957E-2</v>
      </c>
      <c r="AB566" s="15">
        <f t="shared" ref="AB566:AB567" si="933">AVERAGE(Y566:AA566)</f>
        <v>2.5652011538833303E-2</v>
      </c>
    </row>
    <row r="567" spans="1:28" ht="15" thickBot="1" x14ac:dyDescent="0.25">
      <c r="A567" s="63"/>
      <c r="B567" s="64" t="s">
        <v>2012</v>
      </c>
      <c r="C567" s="65" t="s">
        <v>2013</v>
      </c>
      <c r="D567" s="65" t="s">
        <v>98</v>
      </c>
      <c r="E567" s="66">
        <v>1.8749999999999999E-2</v>
      </c>
      <c r="F567" s="66">
        <v>0.40312500000000001</v>
      </c>
      <c r="G567" s="1">
        <v>69.2</v>
      </c>
      <c r="H567" s="1">
        <v>69.2</v>
      </c>
      <c r="I567" s="1">
        <v>27.896249999999998</v>
      </c>
      <c r="J567" s="1">
        <v>27.896249999999998</v>
      </c>
      <c r="K567" s="1"/>
      <c r="L567" s="1"/>
      <c r="M567" s="1"/>
      <c r="N567" s="1"/>
      <c r="O567" s="1"/>
      <c r="P567" s="1"/>
      <c r="R567" s="1">
        <v>75.8</v>
      </c>
      <c r="S567" s="1">
        <v>30.556875000000002</v>
      </c>
      <c r="T567" s="15">
        <f t="shared" si="925"/>
        <v>1.0953757225433525</v>
      </c>
      <c r="U567" s="15">
        <f t="shared" si="926"/>
        <v>1.0697237110045192</v>
      </c>
      <c r="V567" s="16">
        <f t="shared" si="927"/>
        <v>74.024880801512737</v>
      </c>
      <c r="W567" s="16">
        <f t="shared" si="928"/>
        <v>4.8248808015127338</v>
      </c>
      <c r="X567" s="16">
        <f t="shared" si="929"/>
        <v>1.9450300731098209</v>
      </c>
      <c r="Y567" s="15">
        <f t="shared" si="930"/>
        <v>4.5848355451969969E-2</v>
      </c>
      <c r="Z567" s="15">
        <f t="shared" si="931"/>
        <v>1.1992624151289988E-2</v>
      </c>
      <c r="AA567" s="15">
        <f t="shared" si="932"/>
        <v>1.9115055013239957E-2</v>
      </c>
      <c r="AB567" s="15">
        <f t="shared" si="933"/>
        <v>2.5652011538833303E-2</v>
      </c>
    </row>
    <row r="568" spans="1:28" ht="20.5" thickBot="1" x14ac:dyDescent="0.25">
      <c r="A568" s="8">
        <v>157</v>
      </c>
      <c r="B568" s="9" t="s">
        <v>2014</v>
      </c>
      <c r="C568" s="10" t="s">
        <v>2015</v>
      </c>
      <c r="D568" s="10" t="s">
        <v>38</v>
      </c>
      <c r="E568" s="11">
        <v>0</v>
      </c>
      <c r="F568" s="11">
        <v>21.5</v>
      </c>
      <c r="G568" s="12">
        <v>92.01</v>
      </c>
      <c r="H568" s="12">
        <v>105.42</v>
      </c>
      <c r="I568" s="12">
        <v>2266.5300000000002</v>
      </c>
      <c r="J568" s="12">
        <v>541.49168999999995</v>
      </c>
      <c r="K568" s="12">
        <v>621.36289999999997</v>
      </c>
      <c r="L568" s="12">
        <v>0</v>
      </c>
      <c r="M568" s="12">
        <v>0</v>
      </c>
      <c r="N568" s="12">
        <v>210.02066020000001</v>
      </c>
      <c r="O568" s="12">
        <v>681.73451936399999</v>
      </c>
      <c r="P568" s="13">
        <v>211.83653113896</v>
      </c>
      <c r="R568" s="12">
        <v>118.23</v>
      </c>
      <c r="S568" s="12">
        <v>585.17818499999998</v>
      </c>
    </row>
    <row r="569" spans="1:28" x14ac:dyDescent="0.2">
      <c r="A569" s="63"/>
      <c r="B569" s="64" t="s">
        <v>2016</v>
      </c>
      <c r="C569" s="65" t="s">
        <v>2017</v>
      </c>
      <c r="D569" s="65" t="s">
        <v>98</v>
      </c>
      <c r="E569" s="66">
        <v>0.107</v>
      </c>
      <c r="F569" s="66">
        <v>2.3005</v>
      </c>
      <c r="G569" s="1">
        <v>225</v>
      </c>
      <c r="H569" s="1">
        <v>225</v>
      </c>
      <c r="I569" s="1">
        <v>517.61249999999995</v>
      </c>
      <c r="J569" s="1">
        <v>517.61249999999995</v>
      </c>
      <c r="K569" s="1"/>
      <c r="L569" s="1"/>
      <c r="M569" s="1"/>
      <c r="N569" s="1"/>
      <c r="O569" s="1"/>
      <c r="P569" s="1"/>
      <c r="R569" s="1">
        <v>243</v>
      </c>
      <c r="S569" s="1">
        <v>559.02149999999995</v>
      </c>
      <c r="T569" s="15">
        <f t="shared" ref="T569:T570" si="934">R569/H569</f>
        <v>1.08</v>
      </c>
      <c r="U569" s="15">
        <f t="shared" ref="U569:U570" si="935">T569-AB569</f>
        <v>1.0543479884611668</v>
      </c>
      <c r="V569" s="16">
        <f t="shared" ref="V569:V570" si="936">G569*U569</f>
        <v>237.22829740376253</v>
      </c>
      <c r="W569" s="16">
        <f t="shared" ref="W569:W570" si="937">V569-G569</f>
        <v>12.228297403762525</v>
      </c>
      <c r="X569" s="16">
        <f t="shared" ref="X569:X570" si="938">F569*W569</f>
        <v>28.131198177355689</v>
      </c>
      <c r="Y569" s="15">
        <f t="shared" ref="Y569:Y570" si="939">104.584835545197%-100%</f>
        <v>4.5848355451969969E-2</v>
      </c>
      <c r="Z569" s="15">
        <f t="shared" ref="Z569:Z570" si="940">101.199262415129%-100%</f>
        <v>1.1992624151289988E-2</v>
      </c>
      <c r="AA569" s="15">
        <f t="shared" ref="AA569:AA570" si="941">101.911505501324%-100%</f>
        <v>1.9115055013239957E-2</v>
      </c>
      <c r="AB569" s="15">
        <f t="shared" ref="AB569:AB570" si="942">AVERAGE(Y569:AA569)</f>
        <v>2.5652011538833303E-2</v>
      </c>
    </row>
    <row r="570" spans="1:28" ht="15" thickBot="1" x14ac:dyDescent="0.25">
      <c r="A570" s="63"/>
      <c r="B570" s="64" t="s">
        <v>2012</v>
      </c>
      <c r="C570" s="65" t="s">
        <v>2013</v>
      </c>
      <c r="D570" s="65" t="s">
        <v>98</v>
      </c>
      <c r="E570" s="66">
        <v>1.6049999999999998E-2</v>
      </c>
      <c r="F570" s="66">
        <v>0.34507500000000002</v>
      </c>
      <c r="G570" s="1">
        <v>69.2</v>
      </c>
      <c r="H570" s="1">
        <v>69.2</v>
      </c>
      <c r="I570" s="1">
        <v>23.879190000000001</v>
      </c>
      <c r="J570" s="1">
        <v>23.879190000000001</v>
      </c>
      <c r="K570" s="1"/>
      <c r="L570" s="1"/>
      <c r="M570" s="1"/>
      <c r="N570" s="1"/>
      <c r="O570" s="1"/>
      <c r="P570" s="1"/>
      <c r="R570" s="1">
        <v>75.8</v>
      </c>
      <c r="S570" s="1">
        <v>26.156685</v>
      </c>
      <c r="T570" s="15">
        <f t="shared" si="934"/>
        <v>1.0953757225433525</v>
      </c>
      <c r="U570" s="15">
        <f t="shared" si="935"/>
        <v>1.0697237110045192</v>
      </c>
      <c r="V570" s="16">
        <f t="shared" si="936"/>
        <v>74.024880801512737</v>
      </c>
      <c r="W570" s="16">
        <f t="shared" si="937"/>
        <v>4.8248808015127338</v>
      </c>
      <c r="X570" s="16">
        <f t="shared" si="938"/>
        <v>1.6649457425820067</v>
      </c>
      <c r="Y570" s="15">
        <f t="shared" si="939"/>
        <v>4.5848355451969969E-2</v>
      </c>
      <c r="Z570" s="15">
        <f t="shared" si="940"/>
        <v>1.1992624151289988E-2</v>
      </c>
      <c r="AA570" s="15">
        <f t="shared" si="941"/>
        <v>1.9115055013239957E-2</v>
      </c>
      <c r="AB570" s="15">
        <f t="shared" si="942"/>
        <v>2.5652011538833303E-2</v>
      </c>
    </row>
    <row r="571" spans="1:28" ht="20.5" thickBot="1" x14ac:dyDescent="0.25">
      <c r="A571" s="8">
        <v>158</v>
      </c>
      <c r="B571" s="9" t="s">
        <v>2018</v>
      </c>
      <c r="C571" s="10" t="s">
        <v>2019</v>
      </c>
      <c r="D571" s="10" t="s">
        <v>38</v>
      </c>
      <c r="E571" s="11">
        <v>0</v>
      </c>
      <c r="F571" s="11">
        <v>21.5</v>
      </c>
      <c r="G571" s="12">
        <v>138.01</v>
      </c>
      <c r="H571" s="12">
        <v>108.32</v>
      </c>
      <c r="I571" s="12">
        <v>2328.88</v>
      </c>
      <c r="J571" s="12">
        <v>541.49168999999995</v>
      </c>
      <c r="K571" s="12">
        <v>643.82180000000005</v>
      </c>
      <c r="L571" s="12">
        <v>0</v>
      </c>
      <c r="M571" s="12">
        <v>0</v>
      </c>
      <c r="N571" s="12">
        <v>217.61176839999999</v>
      </c>
      <c r="O571" s="12">
        <v>706.37552608800002</v>
      </c>
      <c r="P571" s="13">
        <v>219.49327322831999</v>
      </c>
      <c r="R571" s="12">
        <v>121.52</v>
      </c>
      <c r="S571" s="12">
        <v>585.17818499999998</v>
      </c>
    </row>
    <row r="572" spans="1:28" x14ac:dyDescent="0.2">
      <c r="A572" s="63"/>
      <c r="B572" s="64" t="s">
        <v>2016</v>
      </c>
      <c r="C572" s="65" t="s">
        <v>2017</v>
      </c>
      <c r="D572" s="65" t="s">
        <v>98</v>
      </c>
      <c r="E572" s="66">
        <v>0.107</v>
      </c>
      <c r="F572" s="66">
        <v>2.3005</v>
      </c>
      <c r="G572" s="1">
        <v>225</v>
      </c>
      <c r="H572" s="1">
        <v>225</v>
      </c>
      <c r="I572" s="1">
        <v>517.61249999999995</v>
      </c>
      <c r="J572" s="1">
        <v>517.61249999999995</v>
      </c>
      <c r="K572" s="1"/>
      <c r="L572" s="1"/>
      <c r="M572" s="1"/>
      <c r="N572" s="1"/>
      <c r="O572" s="1"/>
      <c r="P572" s="1"/>
      <c r="R572" s="1">
        <v>243</v>
      </c>
      <c r="S572" s="1">
        <v>559.02149999999995</v>
      </c>
      <c r="T572" s="15">
        <f t="shared" ref="T572:T573" si="943">R572/H572</f>
        <v>1.08</v>
      </c>
      <c r="U572" s="15">
        <f t="shared" ref="U572:U573" si="944">T572-AB572</f>
        <v>1.0543479884611668</v>
      </c>
      <c r="V572" s="16">
        <f t="shared" ref="V572:V573" si="945">G572*U572</f>
        <v>237.22829740376253</v>
      </c>
      <c r="W572" s="16">
        <f t="shared" ref="W572:W573" si="946">V572-G572</f>
        <v>12.228297403762525</v>
      </c>
      <c r="X572" s="16">
        <f t="shared" ref="X572:X573" si="947">F572*W572</f>
        <v>28.131198177355689</v>
      </c>
      <c r="Y572" s="15">
        <f t="shared" ref="Y572:Y573" si="948">104.584835545197%-100%</f>
        <v>4.5848355451969969E-2</v>
      </c>
      <c r="Z572" s="15">
        <f t="shared" ref="Z572:Z573" si="949">101.199262415129%-100%</f>
        <v>1.1992624151289988E-2</v>
      </c>
      <c r="AA572" s="15">
        <f t="shared" ref="AA572:AA573" si="950">101.911505501324%-100%</f>
        <v>1.9115055013239957E-2</v>
      </c>
      <c r="AB572" s="15">
        <f t="shared" ref="AB572:AB573" si="951">AVERAGE(Y572:AA572)</f>
        <v>2.5652011538833303E-2</v>
      </c>
    </row>
    <row r="573" spans="1:28" x14ac:dyDescent="0.2">
      <c r="A573" s="63"/>
      <c r="B573" s="64" t="s">
        <v>2012</v>
      </c>
      <c r="C573" s="65" t="s">
        <v>2013</v>
      </c>
      <c r="D573" s="65" t="s">
        <v>98</v>
      </c>
      <c r="E573" s="66">
        <v>1.6049999999999998E-2</v>
      </c>
      <c r="F573" s="66">
        <v>0.34507500000000002</v>
      </c>
      <c r="G573" s="1">
        <v>69.2</v>
      </c>
      <c r="H573" s="1">
        <v>69.2</v>
      </c>
      <c r="I573" s="1">
        <v>23.879190000000001</v>
      </c>
      <c r="J573" s="1">
        <v>23.879190000000001</v>
      </c>
      <c r="K573" s="1"/>
      <c r="L573" s="1"/>
      <c r="M573" s="1"/>
      <c r="N573" s="1"/>
      <c r="O573" s="1"/>
      <c r="P573" s="1"/>
      <c r="R573" s="1">
        <v>75.8</v>
      </c>
      <c r="S573" s="1">
        <v>26.156685</v>
      </c>
      <c r="T573" s="15">
        <f t="shared" si="943"/>
        <v>1.0953757225433525</v>
      </c>
      <c r="U573" s="15">
        <f t="shared" si="944"/>
        <v>1.0697237110045192</v>
      </c>
      <c r="V573" s="16">
        <f t="shared" si="945"/>
        <v>74.024880801512737</v>
      </c>
      <c r="W573" s="16">
        <f t="shared" si="946"/>
        <v>4.8248808015127338</v>
      </c>
      <c r="X573" s="16">
        <f t="shared" si="947"/>
        <v>1.6649457425820067</v>
      </c>
      <c r="Y573" s="15">
        <f t="shared" si="948"/>
        <v>4.5848355451969969E-2</v>
      </c>
      <c r="Z573" s="15">
        <f t="shared" si="949"/>
        <v>1.1992624151289988E-2</v>
      </c>
      <c r="AA573" s="15">
        <f t="shared" si="950"/>
        <v>1.9115055013239957E-2</v>
      </c>
      <c r="AB573" s="15">
        <f t="shared" si="951"/>
        <v>2.5652011538833303E-2</v>
      </c>
    </row>
    <row r="574" spans="1:28" ht="15" thickBot="1" x14ac:dyDescent="0.35">
      <c r="A574" s="53"/>
      <c r="B574" s="54" t="s">
        <v>2020</v>
      </c>
      <c r="C574" s="55" t="s">
        <v>2021</v>
      </c>
      <c r="D574" s="55"/>
      <c r="E574" s="56"/>
      <c r="F574" s="56"/>
      <c r="G574" s="57"/>
      <c r="H574" s="57"/>
      <c r="I574" s="57">
        <v>3084.18</v>
      </c>
      <c r="J574" s="57">
        <v>0</v>
      </c>
      <c r="K574" s="57">
        <v>1011</v>
      </c>
      <c r="L574" s="57">
        <v>0</v>
      </c>
      <c r="M574" s="57">
        <v>0</v>
      </c>
      <c r="N574" s="57">
        <v>341.71800000000002</v>
      </c>
      <c r="O574" s="57">
        <v>1352.7180000000001</v>
      </c>
      <c r="P574" s="57">
        <v>378.76103999999998</v>
      </c>
      <c r="R574" s="57"/>
      <c r="S574" s="57">
        <v>0</v>
      </c>
    </row>
    <row r="575" spans="1:28" ht="15" thickBot="1" x14ac:dyDescent="0.25">
      <c r="A575" s="8">
        <v>159</v>
      </c>
      <c r="B575" s="9" t="s">
        <v>2022</v>
      </c>
      <c r="C575" s="10" t="s">
        <v>2023</v>
      </c>
      <c r="D575" s="10" t="s">
        <v>2024</v>
      </c>
      <c r="E575" s="11">
        <v>0</v>
      </c>
      <c r="F575" s="11">
        <v>6</v>
      </c>
      <c r="G575" s="12">
        <v>1127.08</v>
      </c>
      <c r="H575" s="12">
        <v>514.03</v>
      </c>
      <c r="I575" s="12">
        <v>3084.18</v>
      </c>
      <c r="J575" s="12">
        <v>0</v>
      </c>
      <c r="K575" s="12">
        <v>1011</v>
      </c>
      <c r="L575" s="12">
        <v>0</v>
      </c>
      <c r="M575" s="12">
        <v>0</v>
      </c>
      <c r="N575" s="12">
        <v>341.71800000000002</v>
      </c>
      <c r="O575" s="12">
        <v>1352.7180000000001</v>
      </c>
      <c r="P575" s="13">
        <v>378.76103999999998</v>
      </c>
      <c r="R575" s="12">
        <v>571.11</v>
      </c>
      <c r="S575" s="12">
        <v>0</v>
      </c>
    </row>
    <row r="576" spans="1:28" x14ac:dyDescent="0.25">
      <c r="A576" s="115"/>
      <c r="B576" s="24"/>
      <c r="C576" s="116"/>
      <c r="D576" s="116"/>
      <c r="E576" s="117"/>
      <c r="F576" s="117"/>
      <c r="H576" s="118"/>
      <c r="I576" s="118">
        <v>1602109.38</v>
      </c>
      <c r="J576" s="118">
        <v>1090815.0463958001</v>
      </c>
      <c r="K576" s="118">
        <v>171784.84487</v>
      </c>
      <c r="L576" s="118">
        <v>175.23442711999999</v>
      </c>
      <c r="M576" s="118">
        <v>0</v>
      </c>
      <c r="N576" s="118">
        <v>58063.277566060002</v>
      </c>
      <c r="O576" s="118">
        <v>188046.058187107</v>
      </c>
      <c r="P576" s="118">
        <v>58532.292812040199</v>
      </c>
      <c r="R576" s="118"/>
      <c r="S576" s="118">
        <v>1269548.7626554</v>
      </c>
    </row>
  </sheetData>
  <mergeCells count="9">
    <mergeCell ref="H10:R10"/>
    <mergeCell ref="Y10:AB10"/>
    <mergeCell ref="J8:K8"/>
    <mergeCell ref="A1:P1"/>
    <mergeCell ref="J3:K3"/>
    <mergeCell ref="J4:K4"/>
    <mergeCell ref="J5:K5"/>
    <mergeCell ref="J6:K6"/>
    <mergeCell ref="J7:K7"/>
  </mergeCells>
  <conditionalFormatting sqref="W10:X10 W12:X12">
    <cfRule type="cellIs" dxfId="1463" priority="214" operator="lessThan">
      <formula>0</formula>
    </cfRule>
  </conditionalFormatting>
  <conditionalFormatting sqref="W17:X17">
    <cfRule type="cellIs" dxfId="1462" priority="213" operator="lessThan">
      <formula>0</formula>
    </cfRule>
  </conditionalFormatting>
  <conditionalFormatting sqref="W18:X18">
    <cfRule type="cellIs" dxfId="1461" priority="212" operator="lessThan">
      <formula>0</formula>
    </cfRule>
  </conditionalFormatting>
  <conditionalFormatting sqref="W19:X19">
    <cfRule type="cellIs" dxfId="1460" priority="211" operator="lessThan">
      <formula>0</formula>
    </cfRule>
  </conditionalFormatting>
  <conditionalFormatting sqref="W20:X20">
    <cfRule type="cellIs" dxfId="1459" priority="210" operator="lessThan">
      <formula>0</formula>
    </cfRule>
  </conditionalFormatting>
  <conditionalFormatting sqref="W24:X24">
    <cfRule type="cellIs" dxfId="1458" priority="209" operator="lessThan">
      <formula>0</formula>
    </cfRule>
  </conditionalFormatting>
  <conditionalFormatting sqref="W25:X25">
    <cfRule type="cellIs" dxfId="1457" priority="208" operator="lessThan">
      <formula>0</formula>
    </cfRule>
  </conditionalFormatting>
  <conditionalFormatting sqref="W32:X32">
    <cfRule type="cellIs" dxfId="1456" priority="207" operator="lessThan">
      <formula>0</formula>
    </cfRule>
  </conditionalFormatting>
  <conditionalFormatting sqref="W33:X33">
    <cfRule type="cellIs" dxfId="1455" priority="206" operator="lessThan">
      <formula>0</formula>
    </cfRule>
  </conditionalFormatting>
  <conditionalFormatting sqref="W34:X34">
    <cfRule type="cellIs" dxfId="1454" priority="205" operator="lessThan">
      <formula>0</formula>
    </cfRule>
  </conditionalFormatting>
  <conditionalFormatting sqref="W35:X35">
    <cfRule type="cellIs" dxfId="1453" priority="204" operator="lessThan">
      <formula>0</formula>
    </cfRule>
  </conditionalFormatting>
  <conditionalFormatting sqref="W36:X36">
    <cfRule type="cellIs" dxfId="1452" priority="203" operator="lessThan">
      <formula>0</formula>
    </cfRule>
  </conditionalFormatting>
  <conditionalFormatting sqref="W37:X37">
    <cfRule type="cellIs" dxfId="1451" priority="202" operator="lessThan">
      <formula>0</formula>
    </cfRule>
  </conditionalFormatting>
  <conditionalFormatting sqref="W38:X38">
    <cfRule type="cellIs" dxfId="1450" priority="201" operator="lessThan">
      <formula>0</formula>
    </cfRule>
  </conditionalFormatting>
  <conditionalFormatting sqref="W40:X46">
    <cfRule type="cellIs" dxfId="1449" priority="200" operator="lessThan">
      <formula>0</formula>
    </cfRule>
  </conditionalFormatting>
  <conditionalFormatting sqref="W48:X54">
    <cfRule type="cellIs" dxfId="1448" priority="199" operator="lessThan">
      <formula>0</formula>
    </cfRule>
  </conditionalFormatting>
  <conditionalFormatting sqref="W56:X62">
    <cfRule type="cellIs" dxfId="1447" priority="198" operator="lessThan">
      <formula>0</formula>
    </cfRule>
  </conditionalFormatting>
  <conditionalFormatting sqref="W64:X70">
    <cfRule type="cellIs" dxfId="1446" priority="197" operator="lessThan">
      <formula>0</formula>
    </cfRule>
  </conditionalFormatting>
  <conditionalFormatting sqref="W72:X78">
    <cfRule type="cellIs" dxfId="1445" priority="196" operator="lessThan">
      <formula>0</formula>
    </cfRule>
  </conditionalFormatting>
  <conditionalFormatting sqref="W80:X85">
    <cfRule type="cellIs" dxfId="1444" priority="195" operator="lessThan">
      <formula>0</formula>
    </cfRule>
  </conditionalFormatting>
  <conditionalFormatting sqref="W87:X94">
    <cfRule type="cellIs" dxfId="1443" priority="194" operator="lessThan">
      <formula>0</formula>
    </cfRule>
  </conditionalFormatting>
  <conditionalFormatting sqref="W96:X102">
    <cfRule type="cellIs" dxfId="1442" priority="193" operator="lessThan">
      <formula>0</formula>
    </cfRule>
  </conditionalFormatting>
  <conditionalFormatting sqref="W103:X103">
    <cfRule type="cellIs" dxfId="1441" priority="192" operator="lessThan">
      <formula>0</formula>
    </cfRule>
  </conditionalFormatting>
  <conditionalFormatting sqref="W105:X112">
    <cfRule type="cellIs" dxfId="1440" priority="191" operator="lessThan">
      <formula>0</formula>
    </cfRule>
  </conditionalFormatting>
  <conditionalFormatting sqref="W114:X121">
    <cfRule type="cellIs" dxfId="1439" priority="190" operator="lessThan">
      <formula>0</formula>
    </cfRule>
  </conditionalFormatting>
  <conditionalFormatting sqref="W123:X130">
    <cfRule type="cellIs" dxfId="1438" priority="189" operator="lessThan">
      <formula>0</formula>
    </cfRule>
  </conditionalFormatting>
  <conditionalFormatting sqref="W136:X137">
    <cfRule type="cellIs" dxfId="1437" priority="188" operator="lessThan">
      <formula>0</formula>
    </cfRule>
  </conditionalFormatting>
  <conditionalFormatting sqref="W140:X142">
    <cfRule type="cellIs" dxfId="1436" priority="187" operator="lessThan">
      <formula>0</formula>
    </cfRule>
  </conditionalFormatting>
  <conditionalFormatting sqref="W145:X146">
    <cfRule type="cellIs" dxfId="1435" priority="186" operator="lessThan">
      <formula>0</formula>
    </cfRule>
  </conditionalFormatting>
  <conditionalFormatting sqref="W149:X149">
    <cfRule type="cellIs" dxfId="1434" priority="185" operator="lessThan">
      <formula>0</formula>
    </cfRule>
  </conditionalFormatting>
  <conditionalFormatting sqref="W150:X150">
    <cfRule type="cellIs" dxfId="1433" priority="184" operator="lessThan">
      <formula>0</formula>
    </cfRule>
  </conditionalFormatting>
  <conditionalFormatting sqref="W153:X153">
    <cfRule type="cellIs" dxfId="1432" priority="183" operator="lessThan">
      <formula>0</formula>
    </cfRule>
  </conditionalFormatting>
  <conditionalFormatting sqref="W154:X154">
    <cfRule type="cellIs" dxfId="1431" priority="182" operator="lessThan">
      <formula>0</formula>
    </cfRule>
  </conditionalFormatting>
  <conditionalFormatting sqref="W157:X157">
    <cfRule type="cellIs" dxfId="1430" priority="181" operator="lessThan">
      <formula>0</formula>
    </cfRule>
  </conditionalFormatting>
  <conditionalFormatting sqref="W158:X158">
    <cfRule type="cellIs" dxfId="1429" priority="180" operator="lessThan">
      <formula>0</formula>
    </cfRule>
  </conditionalFormatting>
  <conditionalFormatting sqref="W160:X160">
    <cfRule type="cellIs" dxfId="1428" priority="179" operator="lessThan">
      <formula>0</formula>
    </cfRule>
  </conditionalFormatting>
  <conditionalFormatting sqref="W161:X161">
    <cfRule type="cellIs" dxfId="1427" priority="178" operator="lessThan">
      <formula>0</formula>
    </cfRule>
  </conditionalFormatting>
  <conditionalFormatting sqref="W163:X163">
    <cfRule type="cellIs" dxfId="1426" priority="177" operator="lessThan">
      <formula>0</formula>
    </cfRule>
  </conditionalFormatting>
  <conditionalFormatting sqref="W164:X164">
    <cfRule type="cellIs" dxfId="1425" priority="176" operator="lessThan">
      <formula>0</formula>
    </cfRule>
  </conditionalFormatting>
  <conditionalFormatting sqref="W169:X169">
    <cfRule type="cellIs" dxfId="1424" priority="175" operator="lessThan">
      <formula>0</formula>
    </cfRule>
  </conditionalFormatting>
  <conditionalFormatting sqref="W170:X170">
    <cfRule type="cellIs" dxfId="1423" priority="174" operator="lessThan">
      <formula>0</formula>
    </cfRule>
  </conditionalFormatting>
  <conditionalFormatting sqref="W171:X171">
    <cfRule type="cellIs" dxfId="1422" priority="173" operator="lessThan">
      <formula>0</formula>
    </cfRule>
  </conditionalFormatting>
  <conditionalFormatting sqref="W172:X172">
    <cfRule type="cellIs" dxfId="1421" priority="172" operator="lessThan">
      <formula>0</formula>
    </cfRule>
  </conditionalFormatting>
  <conditionalFormatting sqref="W173:X173">
    <cfRule type="cellIs" dxfId="1420" priority="171" operator="lessThan">
      <formula>0</formula>
    </cfRule>
  </conditionalFormatting>
  <conditionalFormatting sqref="W174:X174">
    <cfRule type="cellIs" dxfId="1419" priority="170" operator="lessThan">
      <formula>0</formula>
    </cfRule>
  </conditionalFormatting>
  <conditionalFormatting sqref="W175:X175">
    <cfRule type="cellIs" dxfId="1418" priority="169" operator="lessThan">
      <formula>0</formula>
    </cfRule>
  </conditionalFormatting>
  <conditionalFormatting sqref="W176:X176">
    <cfRule type="cellIs" dxfId="1417" priority="168" operator="lessThan">
      <formula>0</formula>
    </cfRule>
  </conditionalFormatting>
  <conditionalFormatting sqref="W177:X177">
    <cfRule type="cellIs" dxfId="1416" priority="167" operator="lessThan">
      <formula>0</formula>
    </cfRule>
  </conditionalFormatting>
  <conditionalFormatting sqref="W178:X178">
    <cfRule type="cellIs" dxfId="1415" priority="166" operator="lessThan">
      <formula>0</formula>
    </cfRule>
  </conditionalFormatting>
  <conditionalFormatting sqref="W179:X179">
    <cfRule type="cellIs" dxfId="1414" priority="165" operator="lessThan">
      <formula>0</formula>
    </cfRule>
  </conditionalFormatting>
  <conditionalFormatting sqref="W180:X180">
    <cfRule type="cellIs" dxfId="1413" priority="164" operator="lessThan">
      <formula>0</formula>
    </cfRule>
  </conditionalFormatting>
  <conditionalFormatting sqref="W181:X181">
    <cfRule type="cellIs" dxfId="1412" priority="163" operator="lessThan">
      <formula>0</formula>
    </cfRule>
  </conditionalFormatting>
  <conditionalFormatting sqref="W182:X182">
    <cfRule type="cellIs" dxfId="1411" priority="162" operator="lessThan">
      <formula>0</formula>
    </cfRule>
  </conditionalFormatting>
  <conditionalFormatting sqref="W183:X183">
    <cfRule type="cellIs" dxfId="1410" priority="161" operator="lessThan">
      <formula>0</formula>
    </cfRule>
  </conditionalFormatting>
  <conditionalFormatting sqref="W184:X184">
    <cfRule type="cellIs" dxfId="1409" priority="160" operator="lessThan">
      <formula>0</formula>
    </cfRule>
  </conditionalFormatting>
  <conditionalFormatting sqref="W185:X185">
    <cfRule type="cellIs" dxfId="1408" priority="159" operator="lessThan">
      <formula>0</formula>
    </cfRule>
  </conditionalFormatting>
  <conditionalFormatting sqref="W187:X203">
    <cfRule type="cellIs" dxfId="1407" priority="158" operator="lessThan">
      <formula>0</formula>
    </cfRule>
  </conditionalFormatting>
  <conditionalFormatting sqref="W205:X211">
    <cfRule type="cellIs" dxfId="1406" priority="157" operator="lessThan">
      <formula>0</formula>
    </cfRule>
  </conditionalFormatting>
  <conditionalFormatting sqref="W213:X223">
    <cfRule type="cellIs" dxfId="1405" priority="156" operator="lessThan">
      <formula>0</formula>
    </cfRule>
  </conditionalFormatting>
  <conditionalFormatting sqref="W225:X235">
    <cfRule type="cellIs" dxfId="1404" priority="155" operator="lessThan">
      <formula>0</formula>
    </cfRule>
  </conditionalFormatting>
  <conditionalFormatting sqref="W237:X247">
    <cfRule type="cellIs" dxfId="1403" priority="154" operator="lessThan">
      <formula>0</formula>
    </cfRule>
  </conditionalFormatting>
  <conditionalFormatting sqref="W249:X259">
    <cfRule type="cellIs" dxfId="1402" priority="153" operator="lessThan">
      <formula>0</formula>
    </cfRule>
  </conditionalFormatting>
  <conditionalFormatting sqref="W261:X265">
    <cfRule type="cellIs" dxfId="1401" priority="152" operator="lessThan">
      <formula>0</formula>
    </cfRule>
  </conditionalFormatting>
  <conditionalFormatting sqref="W267:X271">
    <cfRule type="cellIs" dxfId="1400" priority="151" operator="lessThan">
      <formula>0</formula>
    </cfRule>
  </conditionalFormatting>
  <conditionalFormatting sqref="W273:X277">
    <cfRule type="cellIs" dxfId="1399" priority="150" operator="lessThan">
      <formula>0</formula>
    </cfRule>
  </conditionalFormatting>
  <conditionalFormatting sqref="W279:X280">
    <cfRule type="cellIs" dxfId="1398" priority="149" operator="lessThan">
      <formula>0</formula>
    </cfRule>
  </conditionalFormatting>
  <conditionalFormatting sqref="W282:X283">
    <cfRule type="cellIs" dxfId="1397" priority="148" operator="lessThan">
      <formula>0</formula>
    </cfRule>
  </conditionalFormatting>
  <conditionalFormatting sqref="W285:X286">
    <cfRule type="cellIs" dxfId="1396" priority="147" operator="lessThan">
      <formula>0</formula>
    </cfRule>
  </conditionalFormatting>
  <conditionalFormatting sqref="W288:X289">
    <cfRule type="cellIs" dxfId="1395" priority="146" operator="lessThan">
      <formula>0</formula>
    </cfRule>
  </conditionalFormatting>
  <conditionalFormatting sqref="W291:X292">
    <cfRule type="cellIs" dxfId="1394" priority="145" operator="lessThan">
      <formula>0</formula>
    </cfRule>
  </conditionalFormatting>
  <conditionalFormatting sqref="W294:X294">
    <cfRule type="cellIs" dxfId="1393" priority="144" operator="lessThan">
      <formula>0</formula>
    </cfRule>
  </conditionalFormatting>
  <conditionalFormatting sqref="W295:X295">
    <cfRule type="cellIs" dxfId="1392" priority="143" operator="lessThan">
      <formula>0</formula>
    </cfRule>
  </conditionalFormatting>
  <conditionalFormatting sqref="W297:X297">
    <cfRule type="cellIs" dxfId="1391" priority="142" operator="lessThan">
      <formula>0</formula>
    </cfRule>
  </conditionalFormatting>
  <conditionalFormatting sqref="W298:X298">
    <cfRule type="cellIs" dxfId="1390" priority="141" operator="lessThan">
      <formula>0</formula>
    </cfRule>
  </conditionalFormatting>
  <conditionalFormatting sqref="W300:X300">
    <cfRule type="cellIs" dxfId="1389" priority="140" operator="lessThan">
      <formula>0</formula>
    </cfRule>
  </conditionalFormatting>
  <conditionalFormatting sqref="W301:X301">
    <cfRule type="cellIs" dxfId="1388" priority="139" operator="lessThan">
      <formula>0</formula>
    </cfRule>
  </conditionalFormatting>
  <conditionalFormatting sqref="W303:X303">
    <cfRule type="cellIs" dxfId="1387" priority="138" operator="lessThan">
      <formula>0</formula>
    </cfRule>
  </conditionalFormatting>
  <conditionalFormatting sqref="W304:X304">
    <cfRule type="cellIs" dxfId="1386" priority="137" operator="lessThan">
      <formula>0</formula>
    </cfRule>
  </conditionalFormatting>
  <conditionalFormatting sqref="W306:X306">
    <cfRule type="cellIs" dxfId="1385" priority="136" operator="lessThan">
      <formula>0</formula>
    </cfRule>
  </conditionalFormatting>
  <conditionalFormatting sqref="W308:X308">
    <cfRule type="cellIs" dxfId="1384" priority="135" operator="lessThan">
      <formula>0</formula>
    </cfRule>
  </conditionalFormatting>
  <conditionalFormatting sqref="W310:X310">
    <cfRule type="cellIs" dxfId="1383" priority="134" operator="lessThan">
      <formula>0</formula>
    </cfRule>
  </conditionalFormatting>
  <conditionalFormatting sqref="W312:X312">
    <cfRule type="cellIs" dxfId="1382" priority="133" operator="lessThan">
      <formula>0</formula>
    </cfRule>
  </conditionalFormatting>
  <conditionalFormatting sqref="W315:X315">
    <cfRule type="cellIs" dxfId="1381" priority="132" operator="lessThan">
      <formula>0</formula>
    </cfRule>
  </conditionalFormatting>
  <conditionalFormatting sqref="W316:X316">
    <cfRule type="cellIs" dxfId="1380" priority="131" operator="lessThan">
      <formula>0</formula>
    </cfRule>
  </conditionalFormatting>
  <conditionalFormatting sqref="W319:X319">
    <cfRule type="cellIs" dxfId="1379" priority="130" operator="lessThan">
      <formula>0</formula>
    </cfRule>
  </conditionalFormatting>
  <conditionalFormatting sqref="W318:X318">
    <cfRule type="cellIs" dxfId="1378" priority="129" operator="lessThan">
      <formula>0</formula>
    </cfRule>
  </conditionalFormatting>
  <conditionalFormatting sqref="W321:X321">
    <cfRule type="cellIs" dxfId="1377" priority="128" operator="lessThan">
      <formula>0</formula>
    </cfRule>
  </conditionalFormatting>
  <conditionalFormatting sqref="W323:X323">
    <cfRule type="cellIs" dxfId="1376" priority="127" operator="lessThan">
      <formula>0</formula>
    </cfRule>
  </conditionalFormatting>
  <conditionalFormatting sqref="W325:X325">
    <cfRule type="cellIs" dxfId="1375" priority="126" operator="lessThan">
      <formula>0</formula>
    </cfRule>
  </conditionalFormatting>
  <conditionalFormatting sqref="W327:X327">
    <cfRule type="cellIs" dxfId="1374" priority="125" operator="lessThan">
      <formula>0</formula>
    </cfRule>
  </conditionalFormatting>
  <conditionalFormatting sqref="W328:X328">
    <cfRule type="cellIs" dxfId="1373" priority="124" operator="lessThan">
      <formula>0</formula>
    </cfRule>
  </conditionalFormatting>
  <conditionalFormatting sqref="W329:X329">
    <cfRule type="cellIs" dxfId="1372" priority="123" operator="lessThan">
      <formula>0</formula>
    </cfRule>
  </conditionalFormatting>
  <conditionalFormatting sqref="W330:X330">
    <cfRule type="cellIs" dxfId="1371" priority="122" operator="lessThan">
      <formula>0</formula>
    </cfRule>
  </conditionalFormatting>
  <conditionalFormatting sqref="W332:X332">
    <cfRule type="cellIs" dxfId="1370" priority="121" operator="lessThan">
      <formula>0</formula>
    </cfRule>
  </conditionalFormatting>
  <conditionalFormatting sqref="W333:X333">
    <cfRule type="cellIs" dxfId="1369" priority="120" operator="lessThan">
      <formula>0</formula>
    </cfRule>
  </conditionalFormatting>
  <conditionalFormatting sqref="W334:X334">
    <cfRule type="cellIs" dxfId="1368" priority="119" operator="lessThan">
      <formula>0</formula>
    </cfRule>
  </conditionalFormatting>
  <conditionalFormatting sqref="W336:X336">
    <cfRule type="cellIs" dxfId="1367" priority="118" operator="lessThan">
      <formula>0</formula>
    </cfRule>
  </conditionalFormatting>
  <conditionalFormatting sqref="W337:X337">
    <cfRule type="cellIs" dxfId="1366" priority="117" operator="lessThan">
      <formula>0</formula>
    </cfRule>
  </conditionalFormatting>
  <conditionalFormatting sqref="W338:X338">
    <cfRule type="cellIs" dxfId="1365" priority="116" operator="lessThan">
      <formula>0</formula>
    </cfRule>
  </conditionalFormatting>
  <conditionalFormatting sqref="W340:X340">
    <cfRule type="cellIs" dxfId="1364" priority="115" operator="lessThan">
      <formula>0</formula>
    </cfRule>
  </conditionalFormatting>
  <conditionalFormatting sqref="W341:X341">
    <cfRule type="cellIs" dxfId="1363" priority="114" operator="lessThan">
      <formula>0</formula>
    </cfRule>
  </conditionalFormatting>
  <conditionalFormatting sqref="W342:X342">
    <cfRule type="cellIs" dxfId="1362" priority="113" operator="lessThan">
      <formula>0</formula>
    </cfRule>
  </conditionalFormatting>
  <conditionalFormatting sqref="W344:X344">
    <cfRule type="cellIs" dxfId="1361" priority="112" operator="lessThan">
      <formula>0</formula>
    </cfRule>
  </conditionalFormatting>
  <conditionalFormatting sqref="W345:X345">
    <cfRule type="cellIs" dxfId="1360" priority="111" operator="lessThan">
      <formula>0</formula>
    </cfRule>
  </conditionalFormatting>
  <conditionalFormatting sqref="W346:X346">
    <cfRule type="cellIs" dxfId="1359" priority="110" operator="lessThan">
      <formula>0</formula>
    </cfRule>
  </conditionalFormatting>
  <conditionalFormatting sqref="W348:X348">
    <cfRule type="cellIs" dxfId="1358" priority="109" operator="lessThan">
      <formula>0</formula>
    </cfRule>
  </conditionalFormatting>
  <conditionalFormatting sqref="W349:X349">
    <cfRule type="cellIs" dxfId="1357" priority="108" operator="lessThan">
      <formula>0</formula>
    </cfRule>
  </conditionalFormatting>
  <conditionalFormatting sqref="W352:X352">
    <cfRule type="cellIs" dxfId="1356" priority="107" operator="lessThan">
      <formula>0</formula>
    </cfRule>
  </conditionalFormatting>
  <conditionalFormatting sqref="W353:X353">
    <cfRule type="cellIs" dxfId="1355" priority="106" operator="lessThan">
      <formula>0</formula>
    </cfRule>
  </conditionalFormatting>
  <conditionalFormatting sqref="W361:X373">
    <cfRule type="cellIs" dxfId="1354" priority="105" operator="lessThan">
      <formula>0</formula>
    </cfRule>
  </conditionalFormatting>
  <conditionalFormatting sqref="W375:X375">
    <cfRule type="cellIs" dxfId="1353" priority="104" operator="lessThan">
      <formula>0</formula>
    </cfRule>
  </conditionalFormatting>
  <conditionalFormatting sqref="W376:X376">
    <cfRule type="cellIs" dxfId="1352" priority="103" operator="lessThan">
      <formula>0</formula>
    </cfRule>
  </conditionalFormatting>
  <conditionalFormatting sqref="W381:X381">
    <cfRule type="cellIs" dxfId="1351" priority="102" operator="lessThan">
      <formula>0</formula>
    </cfRule>
  </conditionalFormatting>
  <conditionalFormatting sqref="W382:X382">
    <cfRule type="cellIs" dxfId="1350" priority="101" operator="lessThan">
      <formula>0</formula>
    </cfRule>
  </conditionalFormatting>
  <conditionalFormatting sqref="W383:X383">
    <cfRule type="cellIs" dxfId="1349" priority="100" operator="lessThan">
      <formula>0</formula>
    </cfRule>
  </conditionalFormatting>
  <conditionalFormatting sqref="W387:X387">
    <cfRule type="cellIs" dxfId="1348" priority="99" operator="lessThan">
      <formula>0</formula>
    </cfRule>
  </conditionalFormatting>
  <conditionalFormatting sqref="W388:X388">
    <cfRule type="cellIs" dxfId="1347" priority="98" operator="lessThan">
      <formula>0</formula>
    </cfRule>
  </conditionalFormatting>
  <conditionalFormatting sqref="W389:X389">
    <cfRule type="cellIs" dxfId="1346" priority="97" operator="lessThan">
      <formula>0</formula>
    </cfRule>
  </conditionalFormatting>
  <conditionalFormatting sqref="W390:X390">
    <cfRule type="cellIs" dxfId="1345" priority="96" operator="lessThan">
      <formula>0</formula>
    </cfRule>
  </conditionalFormatting>
  <conditionalFormatting sqref="W391:X391">
    <cfRule type="cellIs" dxfId="1344" priority="95" operator="lessThan">
      <formula>0</formula>
    </cfRule>
  </conditionalFormatting>
  <conditionalFormatting sqref="W392:X392">
    <cfRule type="cellIs" dxfId="1343" priority="94" operator="lessThan">
      <formula>0</formula>
    </cfRule>
  </conditionalFormatting>
  <conditionalFormatting sqref="W393:X393">
    <cfRule type="cellIs" dxfId="1342" priority="93" operator="lessThan">
      <formula>0</formula>
    </cfRule>
  </conditionalFormatting>
  <conditionalFormatting sqref="W398:X402">
    <cfRule type="cellIs" dxfId="1341" priority="92" operator="lessThan">
      <formula>0</formula>
    </cfRule>
  </conditionalFormatting>
  <conditionalFormatting sqref="W410:X418">
    <cfRule type="cellIs" dxfId="1340" priority="91" operator="lessThan">
      <formula>0</formula>
    </cfRule>
  </conditionalFormatting>
  <conditionalFormatting sqref="W424:X426">
    <cfRule type="cellIs" dxfId="1339" priority="90" operator="lessThan">
      <formula>0</formula>
    </cfRule>
  </conditionalFormatting>
  <conditionalFormatting sqref="W428:X430">
    <cfRule type="cellIs" dxfId="1338" priority="89" operator="lessThan">
      <formula>0</formula>
    </cfRule>
  </conditionalFormatting>
  <conditionalFormatting sqref="W432:X434">
    <cfRule type="cellIs" dxfId="1337" priority="88" operator="lessThan">
      <formula>0</formula>
    </cfRule>
  </conditionalFormatting>
  <conditionalFormatting sqref="W436:X438">
    <cfRule type="cellIs" dxfId="1336" priority="87" operator="lessThan">
      <formula>0</formula>
    </cfRule>
  </conditionalFormatting>
  <conditionalFormatting sqref="W440:X440">
    <cfRule type="cellIs" dxfId="1335" priority="86" operator="lessThan">
      <formula>0</formula>
    </cfRule>
  </conditionalFormatting>
  <conditionalFormatting sqref="W442:X442">
    <cfRule type="cellIs" dxfId="1334" priority="85" operator="lessThan">
      <formula>0</formula>
    </cfRule>
  </conditionalFormatting>
  <conditionalFormatting sqref="W444:X444">
    <cfRule type="cellIs" dxfId="1333" priority="84" operator="lessThan">
      <formula>0</formula>
    </cfRule>
  </conditionalFormatting>
  <conditionalFormatting sqref="W446:X446">
    <cfRule type="cellIs" dxfId="1332" priority="83" operator="lessThan">
      <formula>0</formula>
    </cfRule>
  </conditionalFormatting>
  <conditionalFormatting sqref="W449:X452">
    <cfRule type="cellIs" dxfId="1331" priority="82" operator="lessThan">
      <formula>0</formula>
    </cfRule>
  </conditionalFormatting>
  <conditionalFormatting sqref="W457:X460">
    <cfRule type="cellIs" dxfId="1330" priority="81" operator="lessThan">
      <formula>0</formula>
    </cfRule>
  </conditionalFormatting>
  <conditionalFormatting sqref="W464:X468">
    <cfRule type="cellIs" dxfId="1329" priority="80" operator="lessThan">
      <formula>0</formula>
    </cfRule>
  </conditionalFormatting>
  <conditionalFormatting sqref="W471:X475">
    <cfRule type="cellIs" dxfId="1328" priority="79" operator="lessThan">
      <formula>0</formula>
    </cfRule>
  </conditionalFormatting>
  <conditionalFormatting sqref="W477:X479">
    <cfRule type="cellIs" dxfId="1327" priority="78" operator="lessThan">
      <formula>0</formula>
    </cfRule>
  </conditionalFormatting>
  <conditionalFormatting sqref="W484:X485">
    <cfRule type="cellIs" dxfId="1326" priority="77" operator="lessThan">
      <formula>0</formula>
    </cfRule>
  </conditionalFormatting>
  <conditionalFormatting sqref="W492:X496">
    <cfRule type="cellIs" dxfId="1325" priority="76" operator="lessThan">
      <formula>0</formula>
    </cfRule>
  </conditionalFormatting>
  <conditionalFormatting sqref="W501:X502">
    <cfRule type="cellIs" dxfId="1324" priority="75" operator="lessThan">
      <formula>0</formula>
    </cfRule>
  </conditionalFormatting>
  <conditionalFormatting sqref="W504:X506">
    <cfRule type="cellIs" dxfId="1323" priority="74" operator="lessThan">
      <formula>0</formula>
    </cfRule>
  </conditionalFormatting>
  <conditionalFormatting sqref="W508:X512">
    <cfRule type="cellIs" dxfId="1322" priority="73" operator="lessThan">
      <formula>0</formula>
    </cfRule>
  </conditionalFormatting>
  <conditionalFormatting sqref="W514:X517">
    <cfRule type="cellIs" dxfId="1321" priority="72" operator="lessThan">
      <formula>0</formula>
    </cfRule>
  </conditionalFormatting>
  <conditionalFormatting sqref="W522:X522">
    <cfRule type="cellIs" dxfId="1320" priority="71" operator="lessThan">
      <formula>0</formula>
    </cfRule>
  </conditionalFormatting>
  <conditionalFormatting sqref="W524:X524">
    <cfRule type="cellIs" dxfId="1319" priority="70" operator="lessThan">
      <formula>0</formula>
    </cfRule>
  </conditionalFormatting>
  <conditionalFormatting sqref="W526:X526">
    <cfRule type="cellIs" dxfId="1318" priority="69" operator="lessThan">
      <formula>0</formula>
    </cfRule>
  </conditionalFormatting>
  <conditionalFormatting sqref="W527:X527">
    <cfRule type="cellIs" dxfId="1317" priority="68" operator="lessThan">
      <formula>0</formula>
    </cfRule>
  </conditionalFormatting>
  <conditionalFormatting sqref="W528:X528">
    <cfRule type="cellIs" dxfId="1316" priority="67" operator="lessThan">
      <formula>0</formula>
    </cfRule>
  </conditionalFormatting>
  <conditionalFormatting sqref="W530:X530">
    <cfRule type="cellIs" dxfId="1315" priority="66" operator="lessThan">
      <formula>0</formula>
    </cfRule>
  </conditionalFormatting>
  <conditionalFormatting sqref="W531:X531">
    <cfRule type="cellIs" dxfId="1314" priority="65" operator="lessThan">
      <formula>0</formula>
    </cfRule>
  </conditionalFormatting>
  <conditionalFormatting sqref="W532:X532">
    <cfRule type="cellIs" dxfId="1313" priority="64" operator="lessThan">
      <formula>0</formula>
    </cfRule>
  </conditionalFormatting>
  <conditionalFormatting sqref="W533:X533">
    <cfRule type="cellIs" dxfId="1312" priority="63" operator="lessThan">
      <formula>0</formula>
    </cfRule>
  </conditionalFormatting>
  <conditionalFormatting sqref="W535:X535">
    <cfRule type="cellIs" dxfId="1311" priority="62" operator="lessThan">
      <formula>0</formula>
    </cfRule>
  </conditionalFormatting>
  <conditionalFormatting sqref="W537:X537">
    <cfRule type="cellIs" dxfId="1310" priority="61" operator="lessThan">
      <formula>0</formula>
    </cfRule>
  </conditionalFormatting>
  <conditionalFormatting sqref="W542:X542">
    <cfRule type="cellIs" dxfId="1309" priority="60" operator="lessThan">
      <formula>0</formula>
    </cfRule>
  </conditionalFormatting>
  <conditionalFormatting sqref="W544:X544">
    <cfRule type="cellIs" dxfId="1308" priority="59" operator="lessThan">
      <formula>0</formula>
    </cfRule>
  </conditionalFormatting>
  <conditionalFormatting sqref="W546:X546">
    <cfRule type="cellIs" dxfId="1307" priority="58" operator="lessThan">
      <formula>0</formula>
    </cfRule>
  </conditionalFormatting>
  <conditionalFormatting sqref="W557:X559">
    <cfRule type="cellIs" dxfId="1306" priority="57" operator="lessThan">
      <formula>0</formula>
    </cfRule>
  </conditionalFormatting>
  <conditionalFormatting sqref="W563:X563">
    <cfRule type="cellIs" dxfId="1305" priority="56" operator="lessThan">
      <formula>0</formula>
    </cfRule>
  </conditionalFormatting>
  <conditionalFormatting sqref="W566:X566">
    <cfRule type="cellIs" dxfId="1304" priority="55" operator="lessThan">
      <formula>0</formula>
    </cfRule>
  </conditionalFormatting>
  <conditionalFormatting sqref="W567:X567">
    <cfRule type="cellIs" dxfId="1303" priority="54" operator="lessThan">
      <formula>0</formula>
    </cfRule>
  </conditionalFormatting>
  <conditionalFormatting sqref="W569:X569">
    <cfRule type="cellIs" dxfId="1302" priority="53" operator="lessThan">
      <formula>0</formula>
    </cfRule>
  </conditionalFormatting>
  <conditionalFormatting sqref="W570:X570">
    <cfRule type="cellIs" dxfId="1301" priority="52" operator="lessThan">
      <formula>0</formula>
    </cfRule>
  </conditionalFormatting>
  <conditionalFormatting sqref="W572:X572">
    <cfRule type="cellIs" dxfId="1300" priority="51" operator="lessThan">
      <formula>0</formula>
    </cfRule>
  </conditionalFormatting>
  <conditionalFormatting sqref="W573:X573">
    <cfRule type="cellIs" dxfId="1299" priority="50" operator="lessThan">
      <formula>0</formula>
    </cfRule>
  </conditionalFormatting>
  <conditionalFormatting sqref="W138:X138">
    <cfRule type="cellIs" dxfId="1298" priority="49" operator="lessThan">
      <formula>0</formula>
    </cfRule>
  </conditionalFormatting>
  <conditionalFormatting sqref="W147:X147">
    <cfRule type="cellIs" dxfId="1297" priority="48" operator="lessThan">
      <formula>0</formula>
    </cfRule>
  </conditionalFormatting>
  <conditionalFormatting sqref="W151:X151">
    <cfRule type="cellIs" dxfId="1296" priority="47" operator="lessThan">
      <formula>0</formula>
    </cfRule>
  </conditionalFormatting>
  <conditionalFormatting sqref="W155:X155">
    <cfRule type="cellIs" dxfId="1295" priority="46" operator="lessThan">
      <formula>0</formula>
    </cfRule>
  </conditionalFormatting>
  <conditionalFormatting sqref="W354:X354">
    <cfRule type="cellIs" dxfId="1294" priority="45" operator="lessThan">
      <formula>0</formula>
    </cfRule>
  </conditionalFormatting>
  <conditionalFormatting sqref="W355:X355">
    <cfRule type="cellIs" dxfId="1293" priority="44" operator="lessThan">
      <formula>0</formula>
    </cfRule>
  </conditionalFormatting>
  <conditionalFormatting sqref="W384:X384">
    <cfRule type="cellIs" dxfId="1292" priority="43" operator="lessThan">
      <formula>0</formula>
    </cfRule>
  </conditionalFormatting>
  <conditionalFormatting sqref="W469:X469">
    <cfRule type="cellIs" dxfId="1291" priority="41" operator="lessThan">
      <formula>0</formula>
    </cfRule>
  </conditionalFormatting>
  <conditionalFormatting sqref="W554:X554">
    <cfRule type="cellIs" dxfId="1290" priority="37" operator="lessThan">
      <formula>0</formula>
    </cfRule>
  </conditionalFormatting>
  <conditionalFormatting sqref="W359:X359">
    <cfRule type="cellIs" dxfId="1289" priority="32" operator="lessThan">
      <formula>0</formula>
    </cfRule>
  </conditionalFormatting>
  <conditionalFormatting sqref="W385:X385">
    <cfRule type="cellIs" dxfId="1288" priority="31" operator="lessThan">
      <formula>0</formula>
    </cfRule>
  </conditionalFormatting>
  <conditionalFormatting sqref="W454:X454">
    <cfRule type="cellIs" dxfId="1287" priority="30" operator="lessThan">
      <formula>0</formula>
    </cfRule>
  </conditionalFormatting>
  <conditionalFormatting sqref="W453:X453">
    <cfRule type="cellIs" dxfId="1286" priority="29" operator="lessThan">
      <formula>0</formula>
    </cfRule>
  </conditionalFormatting>
  <conditionalFormatting sqref="W358:X358">
    <cfRule type="cellIs" dxfId="1285" priority="28" operator="lessThan">
      <formula>0</formula>
    </cfRule>
  </conditionalFormatting>
  <conditionalFormatting sqref="W21:X21">
    <cfRule type="cellIs" dxfId="1284" priority="26" operator="lessThan">
      <formula>0</formula>
    </cfRule>
  </conditionalFormatting>
  <conditionalFormatting sqref="W350:X350">
    <cfRule type="cellIs" dxfId="1283" priority="25" operator="lessThan">
      <formula>0</formula>
    </cfRule>
  </conditionalFormatting>
  <conditionalFormatting sqref="W357:X357">
    <cfRule type="cellIs" dxfId="1282" priority="24" operator="lessThan">
      <formula>0</formula>
    </cfRule>
  </conditionalFormatting>
  <conditionalFormatting sqref="W497:X499">
    <cfRule type="cellIs" dxfId="1281" priority="11" operator="lessThan">
      <formula>0</formula>
    </cfRule>
  </conditionalFormatting>
  <conditionalFormatting sqref="X13:X14">
    <cfRule type="cellIs" dxfId="1280" priority="10" operator="lessThan">
      <formula>0</formula>
    </cfRule>
  </conditionalFormatting>
  <conditionalFormatting sqref="W403:X408">
    <cfRule type="cellIs" dxfId="1279" priority="9" operator="lessThan">
      <formula>0</formula>
    </cfRule>
  </conditionalFormatting>
  <conditionalFormatting sqref="W419:X422">
    <cfRule type="cellIs" dxfId="1278" priority="8" operator="lessThan">
      <formula>0</formula>
    </cfRule>
  </conditionalFormatting>
  <conditionalFormatting sqref="W455:X455">
    <cfRule type="cellIs" dxfId="1277" priority="7" operator="lessThan">
      <formula>0</formula>
    </cfRule>
  </conditionalFormatting>
  <conditionalFormatting sqref="W462:X462">
    <cfRule type="cellIs" dxfId="1276" priority="6" operator="lessThan">
      <formula>0</formula>
    </cfRule>
  </conditionalFormatting>
  <conditionalFormatting sqref="W461:X461">
    <cfRule type="cellIs" dxfId="1275" priority="5" operator="lessThan">
      <formula>0</formula>
    </cfRule>
  </conditionalFormatting>
  <conditionalFormatting sqref="W480:X480">
    <cfRule type="cellIs" dxfId="1274" priority="4" operator="lessThan">
      <formula>0</formula>
    </cfRule>
  </conditionalFormatting>
  <conditionalFormatting sqref="W482:X482">
    <cfRule type="cellIs" dxfId="1273" priority="3" operator="lessThan">
      <formula>0</formula>
    </cfRule>
  </conditionalFormatting>
  <conditionalFormatting sqref="W486:X486">
    <cfRule type="cellIs" dxfId="1272" priority="2" operator="lessThan">
      <formula>0</formula>
    </cfRule>
  </conditionalFormatting>
  <conditionalFormatting sqref="W490:X490">
    <cfRule type="cellIs" dxfId="1271" priority="1" operator="lessThan">
      <formula>0</formula>
    </cfRule>
  </conditionalFormatting>
  <pageMargins left="0.7" right="0.7" top="0.78740157499999996" bottom="0.78740157499999996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90"/>
  <sheetViews>
    <sheetView workbookViewId="0">
      <selection activeCell="X12" sqref="X12"/>
    </sheetView>
  </sheetViews>
  <sheetFormatPr defaultColWidth="9" defaultRowHeight="14.5" x14ac:dyDescent="0.35"/>
  <cols>
    <col min="1" max="1" width="3.7265625" style="119" customWidth="1"/>
    <col min="2" max="2" width="13.26953125" style="7" customWidth="1"/>
    <col min="3" max="3" width="45.1796875" style="120" customWidth="1"/>
    <col min="4" max="4" width="3.81640625" style="120" customWidth="1"/>
    <col min="5" max="5" width="7.1796875" style="121" hidden="1" customWidth="1"/>
    <col min="6" max="6" width="9.26953125" style="121" customWidth="1"/>
    <col min="7" max="8" width="10.54296875" style="79" customWidth="1"/>
    <col min="9" max="9" width="15.453125" style="79" hidden="1" customWidth="1"/>
    <col min="10" max="10" width="15.54296875" style="79" hidden="1" customWidth="1"/>
    <col min="11" max="11" width="14.54296875" style="79" hidden="1" customWidth="1"/>
    <col min="12" max="13" width="14" style="79" hidden="1" customWidth="1"/>
    <col min="14" max="14" width="14.54296875" style="79" hidden="1" customWidth="1"/>
    <col min="15" max="15" width="14.26953125" style="79" hidden="1" customWidth="1"/>
    <col min="16" max="16" width="16" style="79" hidden="1" customWidth="1"/>
    <col min="17" max="17" width="0" style="7" hidden="1" customWidth="1"/>
    <col min="18" max="18" width="9.54296875" style="79" customWidth="1"/>
    <col min="19" max="19" width="14.1796875" style="79" hidden="1" customWidth="1"/>
    <col min="20" max="24" width="12.7265625" style="7" customWidth="1"/>
    <col min="25" max="28" width="9" style="7"/>
    <col min="29" max="29" width="19.1796875" style="7" customWidth="1"/>
    <col min="30" max="257" width="9" style="7"/>
    <col min="258" max="258" width="3.7265625" style="7" customWidth="1"/>
    <col min="259" max="259" width="13.26953125" style="7" customWidth="1"/>
    <col min="260" max="260" width="45.1796875" style="7" customWidth="1"/>
    <col min="261" max="261" width="3.81640625" style="7" customWidth="1"/>
    <col min="262" max="262" width="7.1796875" style="7" customWidth="1"/>
    <col min="263" max="263" width="9.26953125" style="7" customWidth="1"/>
    <col min="264" max="264" width="10.54296875" style="7" customWidth="1"/>
    <col min="265" max="265" width="15.453125" style="7" customWidth="1"/>
    <col min="266" max="266" width="15.54296875" style="7" customWidth="1"/>
    <col min="267" max="267" width="14.54296875" style="7" customWidth="1"/>
    <col min="268" max="269" width="14" style="7" customWidth="1"/>
    <col min="270" max="270" width="14.54296875" style="7" customWidth="1"/>
    <col min="271" max="271" width="14.26953125" style="7" customWidth="1"/>
    <col min="272" max="272" width="16" style="7" customWidth="1"/>
    <col min="273" max="513" width="9" style="7"/>
    <col min="514" max="514" width="3.7265625" style="7" customWidth="1"/>
    <col min="515" max="515" width="13.26953125" style="7" customWidth="1"/>
    <col min="516" max="516" width="45.1796875" style="7" customWidth="1"/>
    <col min="517" max="517" width="3.81640625" style="7" customWidth="1"/>
    <col min="518" max="518" width="7.1796875" style="7" customWidth="1"/>
    <col min="519" max="519" width="9.26953125" style="7" customWidth="1"/>
    <col min="520" max="520" width="10.54296875" style="7" customWidth="1"/>
    <col min="521" max="521" width="15.453125" style="7" customWidth="1"/>
    <col min="522" max="522" width="15.54296875" style="7" customWidth="1"/>
    <col min="523" max="523" width="14.54296875" style="7" customWidth="1"/>
    <col min="524" max="525" width="14" style="7" customWidth="1"/>
    <col min="526" max="526" width="14.54296875" style="7" customWidth="1"/>
    <col min="527" max="527" width="14.26953125" style="7" customWidth="1"/>
    <col min="528" max="528" width="16" style="7" customWidth="1"/>
    <col min="529" max="769" width="9" style="7"/>
    <col min="770" max="770" width="3.7265625" style="7" customWidth="1"/>
    <col min="771" max="771" width="13.26953125" style="7" customWidth="1"/>
    <col min="772" max="772" width="45.1796875" style="7" customWidth="1"/>
    <col min="773" max="773" width="3.81640625" style="7" customWidth="1"/>
    <col min="774" max="774" width="7.1796875" style="7" customWidth="1"/>
    <col min="775" max="775" width="9.26953125" style="7" customWidth="1"/>
    <col min="776" max="776" width="10.54296875" style="7" customWidth="1"/>
    <col min="777" max="777" width="15.453125" style="7" customWidth="1"/>
    <col min="778" max="778" width="15.54296875" style="7" customWidth="1"/>
    <col min="779" max="779" width="14.54296875" style="7" customWidth="1"/>
    <col min="780" max="781" width="14" style="7" customWidth="1"/>
    <col min="782" max="782" width="14.54296875" style="7" customWidth="1"/>
    <col min="783" max="783" width="14.26953125" style="7" customWidth="1"/>
    <col min="784" max="784" width="16" style="7" customWidth="1"/>
    <col min="785" max="1025" width="9" style="7"/>
    <col min="1026" max="1026" width="3.7265625" style="7" customWidth="1"/>
    <col min="1027" max="1027" width="13.26953125" style="7" customWidth="1"/>
    <col min="1028" max="1028" width="45.1796875" style="7" customWidth="1"/>
    <col min="1029" max="1029" width="3.81640625" style="7" customWidth="1"/>
    <col min="1030" max="1030" width="7.1796875" style="7" customWidth="1"/>
    <col min="1031" max="1031" width="9.26953125" style="7" customWidth="1"/>
    <col min="1032" max="1032" width="10.54296875" style="7" customWidth="1"/>
    <col min="1033" max="1033" width="15.453125" style="7" customWidth="1"/>
    <col min="1034" max="1034" width="15.54296875" style="7" customWidth="1"/>
    <col min="1035" max="1035" width="14.54296875" style="7" customWidth="1"/>
    <col min="1036" max="1037" width="14" style="7" customWidth="1"/>
    <col min="1038" max="1038" width="14.54296875" style="7" customWidth="1"/>
    <col min="1039" max="1039" width="14.26953125" style="7" customWidth="1"/>
    <col min="1040" max="1040" width="16" style="7" customWidth="1"/>
    <col min="1041" max="1281" width="9" style="7"/>
    <col min="1282" max="1282" width="3.7265625" style="7" customWidth="1"/>
    <col min="1283" max="1283" width="13.26953125" style="7" customWidth="1"/>
    <col min="1284" max="1284" width="45.1796875" style="7" customWidth="1"/>
    <col min="1285" max="1285" width="3.81640625" style="7" customWidth="1"/>
    <col min="1286" max="1286" width="7.1796875" style="7" customWidth="1"/>
    <col min="1287" max="1287" width="9.26953125" style="7" customWidth="1"/>
    <col min="1288" max="1288" width="10.54296875" style="7" customWidth="1"/>
    <col min="1289" max="1289" width="15.453125" style="7" customWidth="1"/>
    <col min="1290" max="1290" width="15.54296875" style="7" customWidth="1"/>
    <col min="1291" max="1291" width="14.54296875" style="7" customWidth="1"/>
    <col min="1292" max="1293" width="14" style="7" customWidth="1"/>
    <col min="1294" max="1294" width="14.54296875" style="7" customWidth="1"/>
    <col min="1295" max="1295" width="14.26953125" style="7" customWidth="1"/>
    <col min="1296" max="1296" width="16" style="7" customWidth="1"/>
    <col min="1297" max="1537" width="9" style="7"/>
    <col min="1538" max="1538" width="3.7265625" style="7" customWidth="1"/>
    <col min="1539" max="1539" width="13.26953125" style="7" customWidth="1"/>
    <col min="1540" max="1540" width="45.1796875" style="7" customWidth="1"/>
    <col min="1541" max="1541" width="3.81640625" style="7" customWidth="1"/>
    <col min="1542" max="1542" width="7.1796875" style="7" customWidth="1"/>
    <col min="1543" max="1543" width="9.26953125" style="7" customWidth="1"/>
    <col min="1544" max="1544" width="10.54296875" style="7" customWidth="1"/>
    <col min="1545" max="1545" width="15.453125" style="7" customWidth="1"/>
    <col min="1546" max="1546" width="15.54296875" style="7" customWidth="1"/>
    <col min="1547" max="1547" width="14.54296875" style="7" customWidth="1"/>
    <col min="1548" max="1549" width="14" style="7" customWidth="1"/>
    <col min="1550" max="1550" width="14.54296875" style="7" customWidth="1"/>
    <col min="1551" max="1551" width="14.26953125" style="7" customWidth="1"/>
    <col min="1552" max="1552" width="16" style="7" customWidth="1"/>
    <col min="1553" max="1793" width="9" style="7"/>
    <col min="1794" max="1794" width="3.7265625" style="7" customWidth="1"/>
    <col min="1795" max="1795" width="13.26953125" style="7" customWidth="1"/>
    <col min="1796" max="1796" width="45.1796875" style="7" customWidth="1"/>
    <col min="1797" max="1797" width="3.81640625" style="7" customWidth="1"/>
    <col min="1798" max="1798" width="7.1796875" style="7" customWidth="1"/>
    <col min="1799" max="1799" width="9.26953125" style="7" customWidth="1"/>
    <col min="1800" max="1800" width="10.54296875" style="7" customWidth="1"/>
    <col min="1801" max="1801" width="15.453125" style="7" customWidth="1"/>
    <col min="1802" max="1802" width="15.54296875" style="7" customWidth="1"/>
    <col min="1803" max="1803" width="14.54296875" style="7" customWidth="1"/>
    <col min="1804" max="1805" width="14" style="7" customWidth="1"/>
    <col min="1806" max="1806" width="14.54296875" style="7" customWidth="1"/>
    <col min="1807" max="1807" width="14.26953125" style="7" customWidth="1"/>
    <col min="1808" max="1808" width="16" style="7" customWidth="1"/>
    <col min="1809" max="2049" width="9" style="7"/>
    <col min="2050" max="2050" width="3.7265625" style="7" customWidth="1"/>
    <col min="2051" max="2051" width="13.26953125" style="7" customWidth="1"/>
    <col min="2052" max="2052" width="45.1796875" style="7" customWidth="1"/>
    <col min="2053" max="2053" width="3.81640625" style="7" customWidth="1"/>
    <col min="2054" max="2054" width="7.1796875" style="7" customWidth="1"/>
    <col min="2055" max="2055" width="9.26953125" style="7" customWidth="1"/>
    <col min="2056" max="2056" width="10.54296875" style="7" customWidth="1"/>
    <col min="2057" max="2057" width="15.453125" style="7" customWidth="1"/>
    <col min="2058" max="2058" width="15.54296875" style="7" customWidth="1"/>
    <col min="2059" max="2059" width="14.54296875" style="7" customWidth="1"/>
    <col min="2060" max="2061" width="14" style="7" customWidth="1"/>
    <col min="2062" max="2062" width="14.54296875" style="7" customWidth="1"/>
    <col min="2063" max="2063" width="14.26953125" style="7" customWidth="1"/>
    <col min="2064" max="2064" width="16" style="7" customWidth="1"/>
    <col min="2065" max="2305" width="9" style="7"/>
    <col min="2306" max="2306" width="3.7265625" style="7" customWidth="1"/>
    <col min="2307" max="2307" width="13.26953125" style="7" customWidth="1"/>
    <col min="2308" max="2308" width="45.1796875" style="7" customWidth="1"/>
    <col min="2309" max="2309" width="3.81640625" style="7" customWidth="1"/>
    <col min="2310" max="2310" width="7.1796875" style="7" customWidth="1"/>
    <col min="2311" max="2311" width="9.26953125" style="7" customWidth="1"/>
    <col min="2312" max="2312" width="10.54296875" style="7" customWidth="1"/>
    <col min="2313" max="2313" width="15.453125" style="7" customWidth="1"/>
    <col min="2314" max="2314" width="15.54296875" style="7" customWidth="1"/>
    <col min="2315" max="2315" width="14.54296875" style="7" customWidth="1"/>
    <col min="2316" max="2317" width="14" style="7" customWidth="1"/>
    <col min="2318" max="2318" width="14.54296875" style="7" customWidth="1"/>
    <col min="2319" max="2319" width="14.26953125" style="7" customWidth="1"/>
    <col min="2320" max="2320" width="16" style="7" customWidth="1"/>
    <col min="2321" max="2561" width="9" style="7"/>
    <col min="2562" max="2562" width="3.7265625" style="7" customWidth="1"/>
    <col min="2563" max="2563" width="13.26953125" style="7" customWidth="1"/>
    <col min="2564" max="2564" width="45.1796875" style="7" customWidth="1"/>
    <col min="2565" max="2565" width="3.81640625" style="7" customWidth="1"/>
    <col min="2566" max="2566" width="7.1796875" style="7" customWidth="1"/>
    <col min="2567" max="2567" width="9.26953125" style="7" customWidth="1"/>
    <col min="2568" max="2568" width="10.54296875" style="7" customWidth="1"/>
    <col min="2569" max="2569" width="15.453125" style="7" customWidth="1"/>
    <col min="2570" max="2570" width="15.54296875" style="7" customWidth="1"/>
    <col min="2571" max="2571" width="14.54296875" style="7" customWidth="1"/>
    <col min="2572" max="2573" width="14" style="7" customWidth="1"/>
    <col min="2574" max="2574" width="14.54296875" style="7" customWidth="1"/>
    <col min="2575" max="2575" width="14.26953125" style="7" customWidth="1"/>
    <col min="2576" max="2576" width="16" style="7" customWidth="1"/>
    <col min="2577" max="2817" width="9" style="7"/>
    <col min="2818" max="2818" width="3.7265625" style="7" customWidth="1"/>
    <col min="2819" max="2819" width="13.26953125" style="7" customWidth="1"/>
    <col min="2820" max="2820" width="45.1796875" style="7" customWidth="1"/>
    <col min="2821" max="2821" width="3.81640625" style="7" customWidth="1"/>
    <col min="2822" max="2822" width="7.1796875" style="7" customWidth="1"/>
    <col min="2823" max="2823" width="9.26953125" style="7" customWidth="1"/>
    <col min="2824" max="2824" width="10.54296875" style="7" customWidth="1"/>
    <col min="2825" max="2825" width="15.453125" style="7" customWidth="1"/>
    <col min="2826" max="2826" width="15.54296875" style="7" customWidth="1"/>
    <col min="2827" max="2827" width="14.54296875" style="7" customWidth="1"/>
    <col min="2828" max="2829" width="14" style="7" customWidth="1"/>
    <col min="2830" max="2830" width="14.54296875" style="7" customWidth="1"/>
    <col min="2831" max="2831" width="14.26953125" style="7" customWidth="1"/>
    <col min="2832" max="2832" width="16" style="7" customWidth="1"/>
    <col min="2833" max="3073" width="9" style="7"/>
    <col min="3074" max="3074" width="3.7265625" style="7" customWidth="1"/>
    <col min="3075" max="3075" width="13.26953125" style="7" customWidth="1"/>
    <col min="3076" max="3076" width="45.1796875" style="7" customWidth="1"/>
    <col min="3077" max="3077" width="3.81640625" style="7" customWidth="1"/>
    <col min="3078" max="3078" width="7.1796875" style="7" customWidth="1"/>
    <col min="3079" max="3079" width="9.26953125" style="7" customWidth="1"/>
    <col min="3080" max="3080" width="10.54296875" style="7" customWidth="1"/>
    <col min="3081" max="3081" width="15.453125" style="7" customWidth="1"/>
    <col min="3082" max="3082" width="15.54296875" style="7" customWidth="1"/>
    <col min="3083" max="3083" width="14.54296875" style="7" customWidth="1"/>
    <col min="3084" max="3085" width="14" style="7" customWidth="1"/>
    <col min="3086" max="3086" width="14.54296875" style="7" customWidth="1"/>
    <col min="3087" max="3087" width="14.26953125" style="7" customWidth="1"/>
    <col min="3088" max="3088" width="16" style="7" customWidth="1"/>
    <col min="3089" max="3329" width="9" style="7"/>
    <col min="3330" max="3330" width="3.7265625" style="7" customWidth="1"/>
    <col min="3331" max="3331" width="13.26953125" style="7" customWidth="1"/>
    <col min="3332" max="3332" width="45.1796875" style="7" customWidth="1"/>
    <col min="3333" max="3333" width="3.81640625" style="7" customWidth="1"/>
    <col min="3334" max="3334" width="7.1796875" style="7" customWidth="1"/>
    <col min="3335" max="3335" width="9.26953125" style="7" customWidth="1"/>
    <col min="3336" max="3336" width="10.54296875" style="7" customWidth="1"/>
    <col min="3337" max="3337" width="15.453125" style="7" customWidth="1"/>
    <col min="3338" max="3338" width="15.54296875" style="7" customWidth="1"/>
    <col min="3339" max="3339" width="14.54296875" style="7" customWidth="1"/>
    <col min="3340" max="3341" width="14" style="7" customWidth="1"/>
    <col min="3342" max="3342" width="14.54296875" style="7" customWidth="1"/>
    <col min="3343" max="3343" width="14.26953125" style="7" customWidth="1"/>
    <col min="3344" max="3344" width="16" style="7" customWidth="1"/>
    <col min="3345" max="3585" width="9" style="7"/>
    <col min="3586" max="3586" width="3.7265625" style="7" customWidth="1"/>
    <col min="3587" max="3587" width="13.26953125" style="7" customWidth="1"/>
    <col min="3588" max="3588" width="45.1796875" style="7" customWidth="1"/>
    <col min="3589" max="3589" width="3.81640625" style="7" customWidth="1"/>
    <col min="3590" max="3590" width="7.1796875" style="7" customWidth="1"/>
    <col min="3591" max="3591" width="9.26953125" style="7" customWidth="1"/>
    <col min="3592" max="3592" width="10.54296875" style="7" customWidth="1"/>
    <col min="3593" max="3593" width="15.453125" style="7" customWidth="1"/>
    <col min="3594" max="3594" width="15.54296875" style="7" customWidth="1"/>
    <col min="3595" max="3595" width="14.54296875" style="7" customWidth="1"/>
    <col min="3596" max="3597" width="14" style="7" customWidth="1"/>
    <col min="3598" max="3598" width="14.54296875" style="7" customWidth="1"/>
    <col min="3599" max="3599" width="14.26953125" style="7" customWidth="1"/>
    <col min="3600" max="3600" width="16" style="7" customWidth="1"/>
    <col min="3601" max="3841" width="9" style="7"/>
    <col min="3842" max="3842" width="3.7265625" style="7" customWidth="1"/>
    <col min="3843" max="3843" width="13.26953125" style="7" customWidth="1"/>
    <col min="3844" max="3844" width="45.1796875" style="7" customWidth="1"/>
    <col min="3845" max="3845" width="3.81640625" style="7" customWidth="1"/>
    <col min="3846" max="3846" width="7.1796875" style="7" customWidth="1"/>
    <col min="3847" max="3847" width="9.26953125" style="7" customWidth="1"/>
    <col min="3848" max="3848" width="10.54296875" style="7" customWidth="1"/>
    <col min="3849" max="3849" width="15.453125" style="7" customWidth="1"/>
    <col min="3850" max="3850" width="15.54296875" style="7" customWidth="1"/>
    <col min="3851" max="3851" width="14.54296875" style="7" customWidth="1"/>
    <col min="3852" max="3853" width="14" style="7" customWidth="1"/>
    <col min="3854" max="3854" width="14.54296875" style="7" customWidth="1"/>
    <col min="3855" max="3855" width="14.26953125" style="7" customWidth="1"/>
    <col min="3856" max="3856" width="16" style="7" customWidth="1"/>
    <col min="3857" max="4097" width="9" style="7"/>
    <col min="4098" max="4098" width="3.7265625" style="7" customWidth="1"/>
    <col min="4099" max="4099" width="13.26953125" style="7" customWidth="1"/>
    <col min="4100" max="4100" width="45.1796875" style="7" customWidth="1"/>
    <col min="4101" max="4101" width="3.81640625" style="7" customWidth="1"/>
    <col min="4102" max="4102" width="7.1796875" style="7" customWidth="1"/>
    <col min="4103" max="4103" width="9.26953125" style="7" customWidth="1"/>
    <col min="4104" max="4104" width="10.54296875" style="7" customWidth="1"/>
    <col min="4105" max="4105" width="15.453125" style="7" customWidth="1"/>
    <col min="4106" max="4106" width="15.54296875" style="7" customWidth="1"/>
    <col min="4107" max="4107" width="14.54296875" style="7" customWidth="1"/>
    <col min="4108" max="4109" width="14" style="7" customWidth="1"/>
    <col min="4110" max="4110" width="14.54296875" style="7" customWidth="1"/>
    <col min="4111" max="4111" width="14.26953125" style="7" customWidth="1"/>
    <col min="4112" max="4112" width="16" style="7" customWidth="1"/>
    <col min="4113" max="4353" width="9" style="7"/>
    <col min="4354" max="4354" width="3.7265625" style="7" customWidth="1"/>
    <col min="4355" max="4355" width="13.26953125" style="7" customWidth="1"/>
    <col min="4356" max="4356" width="45.1796875" style="7" customWidth="1"/>
    <col min="4357" max="4357" width="3.81640625" style="7" customWidth="1"/>
    <col min="4358" max="4358" width="7.1796875" style="7" customWidth="1"/>
    <col min="4359" max="4359" width="9.26953125" style="7" customWidth="1"/>
    <col min="4360" max="4360" width="10.54296875" style="7" customWidth="1"/>
    <col min="4361" max="4361" width="15.453125" style="7" customWidth="1"/>
    <col min="4362" max="4362" width="15.54296875" style="7" customWidth="1"/>
    <col min="4363" max="4363" width="14.54296875" style="7" customWidth="1"/>
    <col min="4364" max="4365" width="14" style="7" customWidth="1"/>
    <col min="4366" max="4366" width="14.54296875" style="7" customWidth="1"/>
    <col min="4367" max="4367" width="14.26953125" style="7" customWidth="1"/>
    <col min="4368" max="4368" width="16" style="7" customWidth="1"/>
    <col min="4369" max="4609" width="9" style="7"/>
    <col min="4610" max="4610" width="3.7265625" style="7" customWidth="1"/>
    <col min="4611" max="4611" width="13.26953125" style="7" customWidth="1"/>
    <col min="4612" max="4612" width="45.1796875" style="7" customWidth="1"/>
    <col min="4613" max="4613" width="3.81640625" style="7" customWidth="1"/>
    <col min="4614" max="4614" width="7.1796875" style="7" customWidth="1"/>
    <col min="4615" max="4615" width="9.26953125" style="7" customWidth="1"/>
    <col min="4616" max="4616" width="10.54296875" style="7" customWidth="1"/>
    <col min="4617" max="4617" width="15.453125" style="7" customWidth="1"/>
    <col min="4618" max="4618" width="15.54296875" style="7" customWidth="1"/>
    <col min="4619" max="4619" width="14.54296875" style="7" customWidth="1"/>
    <col min="4620" max="4621" width="14" style="7" customWidth="1"/>
    <col min="4622" max="4622" width="14.54296875" style="7" customWidth="1"/>
    <col min="4623" max="4623" width="14.26953125" style="7" customWidth="1"/>
    <col min="4624" max="4624" width="16" style="7" customWidth="1"/>
    <col min="4625" max="4865" width="9" style="7"/>
    <col min="4866" max="4866" width="3.7265625" style="7" customWidth="1"/>
    <col min="4867" max="4867" width="13.26953125" style="7" customWidth="1"/>
    <col min="4868" max="4868" width="45.1796875" style="7" customWidth="1"/>
    <col min="4869" max="4869" width="3.81640625" style="7" customWidth="1"/>
    <col min="4870" max="4870" width="7.1796875" style="7" customWidth="1"/>
    <col min="4871" max="4871" width="9.26953125" style="7" customWidth="1"/>
    <col min="4872" max="4872" width="10.54296875" style="7" customWidth="1"/>
    <col min="4873" max="4873" width="15.453125" style="7" customWidth="1"/>
    <col min="4874" max="4874" width="15.54296875" style="7" customWidth="1"/>
    <col min="4875" max="4875" width="14.54296875" style="7" customWidth="1"/>
    <col min="4876" max="4877" width="14" style="7" customWidth="1"/>
    <col min="4878" max="4878" width="14.54296875" style="7" customWidth="1"/>
    <col min="4879" max="4879" width="14.26953125" style="7" customWidth="1"/>
    <col min="4880" max="4880" width="16" style="7" customWidth="1"/>
    <col min="4881" max="5121" width="9" style="7"/>
    <col min="5122" max="5122" width="3.7265625" style="7" customWidth="1"/>
    <col min="5123" max="5123" width="13.26953125" style="7" customWidth="1"/>
    <col min="5124" max="5124" width="45.1796875" style="7" customWidth="1"/>
    <col min="5125" max="5125" width="3.81640625" style="7" customWidth="1"/>
    <col min="5126" max="5126" width="7.1796875" style="7" customWidth="1"/>
    <col min="5127" max="5127" width="9.26953125" style="7" customWidth="1"/>
    <col min="5128" max="5128" width="10.54296875" style="7" customWidth="1"/>
    <col min="5129" max="5129" width="15.453125" style="7" customWidth="1"/>
    <col min="5130" max="5130" width="15.54296875" style="7" customWidth="1"/>
    <col min="5131" max="5131" width="14.54296875" style="7" customWidth="1"/>
    <col min="5132" max="5133" width="14" style="7" customWidth="1"/>
    <col min="5134" max="5134" width="14.54296875" style="7" customWidth="1"/>
    <col min="5135" max="5135" width="14.26953125" style="7" customWidth="1"/>
    <col min="5136" max="5136" width="16" style="7" customWidth="1"/>
    <col min="5137" max="5377" width="9" style="7"/>
    <col min="5378" max="5378" width="3.7265625" style="7" customWidth="1"/>
    <col min="5379" max="5379" width="13.26953125" style="7" customWidth="1"/>
    <col min="5380" max="5380" width="45.1796875" style="7" customWidth="1"/>
    <col min="5381" max="5381" width="3.81640625" style="7" customWidth="1"/>
    <col min="5382" max="5382" width="7.1796875" style="7" customWidth="1"/>
    <col min="5383" max="5383" width="9.26953125" style="7" customWidth="1"/>
    <col min="5384" max="5384" width="10.54296875" style="7" customWidth="1"/>
    <col min="5385" max="5385" width="15.453125" style="7" customWidth="1"/>
    <col min="5386" max="5386" width="15.54296875" style="7" customWidth="1"/>
    <col min="5387" max="5387" width="14.54296875" style="7" customWidth="1"/>
    <col min="5388" max="5389" width="14" style="7" customWidth="1"/>
    <col min="5390" max="5390" width="14.54296875" style="7" customWidth="1"/>
    <col min="5391" max="5391" width="14.26953125" style="7" customWidth="1"/>
    <col min="5392" max="5392" width="16" style="7" customWidth="1"/>
    <col min="5393" max="5633" width="9" style="7"/>
    <col min="5634" max="5634" width="3.7265625" style="7" customWidth="1"/>
    <col min="5635" max="5635" width="13.26953125" style="7" customWidth="1"/>
    <col min="5636" max="5636" width="45.1796875" style="7" customWidth="1"/>
    <col min="5637" max="5637" width="3.81640625" style="7" customWidth="1"/>
    <col min="5638" max="5638" width="7.1796875" style="7" customWidth="1"/>
    <col min="5639" max="5639" width="9.26953125" style="7" customWidth="1"/>
    <col min="5640" max="5640" width="10.54296875" style="7" customWidth="1"/>
    <col min="5641" max="5641" width="15.453125" style="7" customWidth="1"/>
    <col min="5642" max="5642" width="15.54296875" style="7" customWidth="1"/>
    <col min="5643" max="5643" width="14.54296875" style="7" customWidth="1"/>
    <col min="5644" max="5645" width="14" style="7" customWidth="1"/>
    <col min="5646" max="5646" width="14.54296875" style="7" customWidth="1"/>
    <col min="5647" max="5647" width="14.26953125" style="7" customWidth="1"/>
    <col min="5648" max="5648" width="16" style="7" customWidth="1"/>
    <col min="5649" max="5889" width="9" style="7"/>
    <col min="5890" max="5890" width="3.7265625" style="7" customWidth="1"/>
    <col min="5891" max="5891" width="13.26953125" style="7" customWidth="1"/>
    <col min="5892" max="5892" width="45.1796875" style="7" customWidth="1"/>
    <col min="5893" max="5893" width="3.81640625" style="7" customWidth="1"/>
    <col min="5894" max="5894" width="7.1796875" style="7" customWidth="1"/>
    <col min="5895" max="5895" width="9.26953125" style="7" customWidth="1"/>
    <col min="5896" max="5896" width="10.54296875" style="7" customWidth="1"/>
    <col min="5897" max="5897" width="15.453125" style="7" customWidth="1"/>
    <col min="5898" max="5898" width="15.54296875" style="7" customWidth="1"/>
    <col min="5899" max="5899" width="14.54296875" style="7" customWidth="1"/>
    <col min="5900" max="5901" width="14" style="7" customWidth="1"/>
    <col min="5902" max="5902" width="14.54296875" style="7" customWidth="1"/>
    <col min="5903" max="5903" width="14.26953125" style="7" customWidth="1"/>
    <col min="5904" max="5904" width="16" style="7" customWidth="1"/>
    <col min="5905" max="6145" width="9" style="7"/>
    <col min="6146" max="6146" width="3.7265625" style="7" customWidth="1"/>
    <col min="6147" max="6147" width="13.26953125" style="7" customWidth="1"/>
    <col min="6148" max="6148" width="45.1796875" style="7" customWidth="1"/>
    <col min="6149" max="6149" width="3.81640625" style="7" customWidth="1"/>
    <col min="6150" max="6150" width="7.1796875" style="7" customWidth="1"/>
    <col min="6151" max="6151" width="9.26953125" style="7" customWidth="1"/>
    <col min="6152" max="6152" width="10.54296875" style="7" customWidth="1"/>
    <col min="6153" max="6153" width="15.453125" style="7" customWidth="1"/>
    <col min="6154" max="6154" width="15.54296875" style="7" customWidth="1"/>
    <col min="6155" max="6155" width="14.54296875" style="7" customWidth="1"/>
    <col min="6156" max="6157" width="14" style="7" customWidth="1"/>
    <col min="6158" max="6158" width="14.54296875" style="7" customWidth="1"/>
    <col min="6159" max="6159" width="14.26953125" style="7" customWidth="1"/>
    <col min="6160" max="6160" width="16" style="7" customWidth="1"/>
    <col min="6161" max="6401" width="9" style="7"/>
    <col min="6402" max="6402" width="3.7265625" style="7" customWidth="1"/>
    <col min="6403" max="6403" width="13.26953125" style="7" customWidth="1"/>
    <col min="6404" max="6404" width="45.1796875" style="7" customWidth="1"/>
    <col min="6405" max="6405" width="3.81640625" style="7" customWidth="1"/>
    <col min="6406" max="6406" width="7.1796875" style="7" customWidth="1"/>
    <col min="6407" max="6407" width="9.26953125" style="7" customWidth="1"/>
    <col min="6408" max="6408" width="10.54296875" style="7" customWidth="1"/>
    <col min="6409" max="6409" width="15.453125" style="7" customWidth="1"/>
    <col min="6410" max="6410" width="15.54296875" style="7" customWidth="1"/>
    <col min="6411" max="6411" width="14.54296875" style="7" customWidth="1"/>
    <col min="6412" max="6413" width="14" style="7" customWidth="1"/>
    <col min="6414" max="6414" width="14.54296875" style="7" customWidth="1"/>
    <col min="6415" max="6415" width="14.26953125" style="7" customWidth="1"/>
    <col min="6416" max="6416" width="16" style="7" customWidth="1"/>
    <col min="6417" max="6657" width="9" style="7"/>
    <col min="6658" max="6658" width="3.7265625" style="7" customWidth="1"/>
    <col min="6659" max="6659" width="13.26953125" style="7" customWidth="1"/>
    <col min="6660" max="6660" width="45.1796875" style="7" customWidth="1"/>
    <col min="6661" max="6661" width="3.81640625" style="7" customWidth="1"/>
    <col min="6662" max="6662" width="7.1796875" style="7" customWidth="1"/>
    <col min="6663" max="6663" width="9.26953125" style="7" customWidth="1"/>
    <col min="6664" max="6664" width="10.54296875" style="7" customWidth="1"/>
    <col min="6665" max="6665" width="15.453125" style="7" customWidth="1"/>
    <col min="6666" max="6666" width="15.54296875" style="7" customWidth="1"/>
    <col min="6667" max="6667" width="14.54296875" style="7" customWidth="1"/>
    <col min="6668" max="6669" width="14" style="7" customWidth="1"/>
    <col min="6670" max="6670" width="14.54296875" style="7" customWidth="1"/>
    <col min="6671" max="6671" width="14.26953125" style="7" customWidth="1"/>
    <col min="6672" max="6672" width="16" style="7" customWidth="1"/>
    <col min="6673" max="6913" width="9" style="7"/>
    <col min="6914" max="6914" width="3.7265625" style="7" customWidth="1"/>
    <col min="6915" max="6915" width="13.26953125" style="7" customWidth="1"/>
    <col min="6916" max="6916" width="45.1796875" style="7" customWidth="1"/>
    <col min="6917" max="6917" width="3.81640625" style="7" customWidth="1"/>
    <col min="6918" max="6918" width="7.1796875" style="7" customWidth="1"/>
    <col min="6919" max="6919" width="9.26953125" style="7" customWidth="1"/>
    <col min="6920" max="6920" width="10.54296875" style="7" customWidth="1"/>
    <col min="6921" max="6921" width="15.453125" style="7" customWidth="1"/>
    <col min="6922" max="6922" width="15.54296875" style="7" customWidth="1"/>
    <col min="6923" max="6923" width="14.54296875" style="7" customWidth="1"/>
    <col min="6924" max="6925" width="14" style="7" customWidth="1"/>
    <col min="6926" max="6926" width="14.54296875" style="7" customWidth="1"/>
    <col min="6927" max="6927" width="14.26953125" style="7" customWidth="1"/>
    <col min="6928" max="6928" width="16" style="7" customWidth="1"/>
    <col min="6929" max="7169" width="9" style="7"/>
    <col min="7170" max="7170" width="3.7265625" style="7" customWidth="1"/>
    <col min="7171" max="7171" width="13.26953125" style="7" customWidth="1"/>
    <col min="7172" max="7172" width="45.1796875" style="7" customWidth="1"/>
    <col min="7173" max="7173" width="3.81640625" style="7" customWidth="1"/>
    <col min="7174" max="7174" width="7.1796875" style="7" customWidth="1"/>
    <col min="7175" max="7175" width="9.26953125" style="7" customWidth="1"/>
    <col min="7176" max="7176" width="10.54296875" style="7" customWidth="1"/>
    <col min="7177" max="7177" width="15.453125" style="7" customWidth="1"/>
    <col min="7178" max="7178" width="15.54296875" style="7" customWidth="1"/>
    <col min="7179" max="7179" width="14.54296875" style="7" customWidth="1"/>
    <col min="7180" max="7181" width="14" style="7" customWidth="1"/>
    <col min="7182" max="7182" width="14.54296875" style="7" customWidth="1"/>
    <col min="7183" max="7183" width="14.26953125" style="7" customWidth="1"/>
    <col min="7184" max="7184" width="16" style="7" customWidth="1"/>
    <col min="7185" max="7425" width="9" style="7"/>
    <col min="7426" max="7426" width="3.7265625" style="7" customWidth="1"/>
    <col min="7427" max="7427" width="13.26953125" style="7" customWidth="1"/>
    <col min="7428" max="7428" width="45.1796875" style="7" customWidth="1"/>
    <col min="7429" max="7429" width="3.81640625" style="7" customWidth="1"/>
    <col min="7430" max="7430" width="7.1796875" style="7" customWidth="1"/>
    <col min="7431" max="7431" width="9.26953125" style="7" customWidth="1"/>
    <col min="7432" max="7432" width="10.54296875" style="7" customWidth="1"/>
    <col min="7433" max="7433" width="15.453125" style="7" customWidth="1"/>
    <col min="7434" max="7434" width="15.54296875" style="7" customWidth="1"/>
    <col min="7435" max="7435" width="14.54296875" style="7" customWidth="1"/>
    <col min="7436" max="7437" width="14" style="7" customWidth="1"/>
    <col min="7438" max="7438" width="14.54296875" style="7" customWidth="1"/>
    <col min="7439" max="7439" width="14.26953125" style="7" customWidth="1"/>
    <col min="7440" max="7440" width="16" style="7" customWidth="1"/>
    <col min="7441" max="7681" width="9" style="7"/>
    <col min="7682" max="7682" width="3.7265625" style="7" customWidth="1"/>
    <col min="7683" max="7683" width="13.26953125" style="7" customWidth="1"/>
    <col min="7684" max="7684" width="45.1796875" style="7" customWidth="1"/>
    <col min="7685" max="7685" width="3.81640625" style="7" customWidth="1"/>
    <col min="7686" max="7686" width="7.1796875" style="7" customWidth="1"/>
    <col min="7687" max="7687" width="9.26953125" style="7" customWidth="1"/>
    <col min="7688" max="7688" width="10.54296875" style="7" customWidth="1"/>
    <col min="7689" max="7689" width="15.453125" style="7" customWidth="1"/>
    <col min="7690" max="7690" width="15.54296875" style="7" customWidth="1"/>
    <col min="7691" max="7691" width="14.54296875" style="7" customWidth="1"/>
    <col min="7692" max="7693" width="14" style="7" customWidth="1"/>
    <col min="7694" max="7694" width="14.54296875" style="7" customWidth="1"/>
    <col min="7695" max="7695" width="14.26953125" style="7" customWidth="1"/>
    <col min="7696" max="7696" width="16" style="7" customWidth="1"/>
    <col min="7697" max="7937" width="9" style="7"/>
    <col min="7938" max="7938" width="3.7265625" style="7" customWidth="1"/>
    <col min="7939" max="7939" width="13.26953125" style="7" customWidth="1"/>
    <col min="7940" max="7940" width="45.1796875" style="7" customWidth="1"/>
    <col min="7941" max="7941" width="3.81640625" style="7" customWidth="1"/>
    <col min="7942" max="7942" width="7.1796875" style="7" customWidth="1"/>
    <col min="7943" max="7943" width="9.26953125" style="7" customWidth="1"/>
    <col min="7944" max="7944" width="10.54296875" style="7" customWidth="1"/>
    <col min="7945" max="7945" width="15.453125" style="7" customWidth="1"/>
    <col min="7946" max="7946" width="15.54296875" style="7" customWidth="1"/>
    <col min="7947" max="7947" width="14.54296875" style="7" customWidth="1"/>
    <col min="7948" max="7949" width="14" style="7" customWidth="1"/>
    <col min="7950" max="7950" width="14.54296875" style="7" customWidth="1"/>
    <col min="7951" max="7951" width="14.26953125" style="7" customWidth="1"/>
    <col min="7952" max="7952" width="16" style="7" customWidth="1"/>
    <col min="7953" max="8193" width="9" style="7"/>
    <col min="8194" max="8194" width="3.7265625" style="7" customWidth="1"/>
    <col min="8195" max="8195" width="13.26953125" style="7" customWidth="1"/>
    <col min="8196" max="8196" width="45.1796875" style="7" customWidth="1"/>
    <col min="8197" max="8197" width="3.81640625" style="7" customWidth="1"/>
    <col min="8198" max="8198" width="7.1796875" style="7" customWidth="1"/>
    <col min="8199" max="8199" width="9.26953125" style="7" customWidth="1"/>
    <col min="8200" max="8200" width="10.54296875" style="7" customWidth="1"/>
    <col min="8201" max="8201" width="15.453125" style="7" customWidth="1"/>
    <col min="8202" max="8202" width="15.54296875" style="7" customWidth="1"/>
    <col min="8203" max="8203" width="14.54296875" style="7" customWidth="1"/>
    <col min="8204" max="8205" width="14" style="7" customWidth="1"/>
    <col min="8206" max="8206" width="14.54296875" style="7" customWidth="1"/>
    <col min="8207" max="8207" width="14.26953125" style="7" customWidth="1"/>
    <col min="8208" max="8208" width="16" style="7" customWidth="1"/>
    <col min="8209" max="8449" width="9" style="7"/>
    <col min="8450" max="8450" width="3.7265625" style="7" customWidth="1"/>
    <col min="8451" max="8451" width="13.26953125" style="7" customWidth="1"/>
    <col min="8452" max="8452" width="45.1796875" style="7" customWidth="1"/>
    <col min="8453" max="8453" width="3.81640625" style="7" customWidth="1"/>
    <col min="8454" max="8454" width="7.1796875" style="7" customWidth="1"/>
    <col min="8455" max="8455" width="9.26953125" style="7" customWidth="1"/>
    <col min="8456" max="8456" width="10.54296875" style="7" customWidth="1"/>
    <col min="8457" max="8457" width="15.453125" style="7" customWidth="1"/>
    <col min="8458" max="8458" width="15.54296875" style="7" customWidth="1"/>
    <col min="8459" max="8459" width="14.54296875" style="7" customWidth="1"/>
    <col min="8460" max="8461" width="14" style="7" customWidth="1"/>
    <col min="8462" max="8462" width="14.54296875" style="7" customWidth="1"/>
    <col min="8463" max="8463" width="14.26953125" style="7" customWidth="1"/>
    <col min="8464" max="8464" width="16" style="7" customWidth="1"/>
    <col min="8465" max="8705" width="9" style="7"/>
    <col min="8706" max="8706" width="3.7265625" style="7" customWidth="1"/>
    <col min="8707" max="8707" width="13.26953125" style="7" customWidth="1"/>
    <col min="8708" max="8708" width="45.1796875" style="7" customWidth="1"/>
    <col min="8709" max="8709" width="3.81640625" style="7" customWidth="1"/>
    <col min="8710" max="8710" width="7.1796875" style="7" customWidth="1"/>
    <col min="8711" max="8711" width="9.26953125" style="7" customWidth="1"/>
    <col min="8712" max="8712" width="10.54296875" style="7" customWidth="1"/>
    <col min="8713" max="8713" width="15.453125" style="7" customWidth="1"/>
    <col min="8714" max="8714" width="15.54296875" style="7" customWidth="1"/>
    <col min="8715" max="8715" width="14.54296875" style="7" customWidth="1"/>
    <col min="8716" max="8717" width="14" style="7" customWidth="1"/>
    <col min="8718" max="8718" width="14.54296875" style="7" customWidth="1"/>
    <col min="8719" max="8719" width="14.26953125" style="7" customWidth="1"/>
    <col min="8720" max="8720" width="16" style="7" customWidth="1"/>
    <col min="8721" max="8961" width="9" style="7"/>
    <col min="8962" max="8962" width="3.7265625" style="7" customWidth="1"/>
    <col min="8963" max="8963" width="13.26953125" style="7" customWidth="1"/>
    <col min="8964" max="8964" width="45.1796875" style="7" customWidth="1"/>
    <col min="8965" max="8965" width="3.81640625" style="7" customWidth="1"/>
    <col min="8966" max="8966" width="7.1796875" style="7" customWidth="1"/>
    <col min="8967" max="8967" width="9.26953125" style="7" customWidth="1"/>
    <col min="8968" max="8968" width="10.54296875" style="7" customWidth="1"/>
    <col min="8969" max="8969" width="15.453125" style="7" customWidth="1"/>
    <col min="8970" max="8970" width="15.54296875" style="7" customWidth="1"/>
    <col min="8971" max="8971" width="14.54296875" style="7" customWidth="1"/>
    <col min="8972" max="8973" width="14" style="7" customWidth="1"/>
    <col min="8974" max="8974" width="14.54296875" style="7" customWidth="1"/>
    <col min="8975" max="8975" width="14.26953125" style="7" customWidth="1"/>
    <col min="8976" max="8976" width="16" style="7" customWidth="1"/>
    <col min="8977" max="9217" width="9" style="7"/>
    <col min="9218" max="9218" width="3.7265625" style="7" customWidth="1"/>
    <col min="9219" max="9219" width="13.26953125" style="7" customWidth="1"/>
    <col min="9220" max="9220" width="45.1796875" style="7" customWidth="1"/>
    <col min="9221" max="9221" width="3.81640625" style="7" customWidth="1"/>
    <col min="9222" max="9222" width="7.1796875" style="7" customWidth="1"/>
    <col min="9223" max="9223" width="9.26953125" style="7" customWidth="1"/>
    <col min="9224" max="9224" width="10.54296875" style="7" customWidth="1"/>
    <col min="9225" max="9225" width="15.453125" style="7" customWidth="1"/>
    <col min="9226" max="9226" width="15.54296875" style="7" customWidth="1"/>
    <col min="9227" max="9227" width="14.54296875" style="7" customWidth="1"/>
    <col min="9228" max="9229" width="14" style="7" customWidth="1"/>
    <col min="9230" max="9230" width="14.54296875" style="7" customWidth="1"/>
    <col min="9231" max="9231" width="14.26953125" style="7" customWidth="1"/>
    <col min="9232" max="9232" width="16" style="7" customWidth="1"/>
    <col min="9233" max="9473" width="9" style="7"/>
    <col min="9474" max="9474" width="3.7265625" style="7" customWidth="1"/>
    <col min="9475" max="9475" width="13.26953125" style="7" customWidth="1"/>
    <col min="9476" max="9476" width="45.1796875" style="7" customWidth="1"/>
    <col min="9477" max="9477" width="3.81640625" style="7" customWidth="1"/>
    <col min="9478" max="9478" width="7.1796875" style="7" customWidth="1"/>
    <col min="9479" max="9479" width="9.26953125" style="7" customWidth="1"/>
    <col min="9480" max="9480" width="10.54296875" style="7" customWidth="1"/>
    <col min="9481" max="9481" width="15.453125" style="7" customWidth="1"/>
    <col min="9482" max="9482" width="15.54296875" style="7" customWidth="1"/>
    <col min="9483" max="9483" width="14.54296875" style="7" customWidth="1"/>
    <col min="9484" max="9485" width="14" style="7" customWidth="1"/>
    <col min="9486" max="9486" width="14.54296875" style="7" customWidth="1"/>
    <col min="9487" max="9487" width="14.26953125" style="7" customWidth="1"/>
    <col min="9488" max="9488" width="16" style="7" customWidth="1"/>
    <col min="9489" max="9729" width="9" style="7"/>
    <col min="9730" max="9730" width="3.7265625" style="7" customWidth="1"/>
    <col min="9731" max="9731" width="13.26953125" style="7" customWidth="1"/>
    <col min="9732" max="9732" width="45.1796875" style="7" customWidth="1"/>
    <col min="9733" max="9733" width="3.81640625" style="7" customWidth="1"/>
    <col min="9734" max="9734" width="7.1796875" style="7" customWidth="1"/>
    <col min="9735" max="9735" width="9.26953125" style="7" customWidth="1"/>
    <col min="9736" max="9736" width="10.54296875" style="7" customWidth="1"/>
    <col min="9737" max="9737" width="15.453125" style="7" customWidth="1"/>
    <col min="9738" max="9738" width="15.54296875" style="7" customWidth="1"/>
    <col min="9739" max="9739" width="14.54296875" style="7" customWidth="1"/>
    <col min="9740" max="9741" width="14" style="7" customWidth="1"/>
    <col min="9742" max="9742" width="14.54296875" style="7" customWidth="1"/>
    <col min="9743" max="9743" width="14.26953125" style="7" customWidth="1"/>
    <col min="9744" max="9744" width="16" style="7" customWidth="1"/>
    <col min="9745" max="9985" width="9" style="7"/>
    <col min="9986" max="9986" width="3.7265625" style="7" customWidth="1"/>
    <col min="9987" max="9987" width="13.26953125" style="7" customWidth="1"/>
    <col min="9988" max="9988" width="45.1796875" style="7" customWidth="1"/>
    <col min="9989" max="9989" width="3.81640625" style="7" customWidth="1"/>
    <col min="9990" max="9990" width="7.1796875" style="7" customWidth="1"/>
    <col min="9991" max="9991" width="9.26953125" style="7" customWidth="1"/>
    <col min="9992" max="9992" width="10.54296875" style="7" customWidth="1"/>
    <col min="9993" max="9993" width="15.453125" style="7" customWidth="1"/>
    <col min="9994" max="9994" width="15.54296875" style="7" customWidth="1"/>
    <col min="9995" max="9995" width="14.54296875" style="7" customWidth="1"/>
    <col min="9996" max="9997" width="14" style="7" customWidth="1"/>
    <col min="9998" max="9998" width="14.54296875" style="7" customWidth="1"/>
    <col min="9999" max="9999" width="14.26953125" style="7" customWidth="1"/>
    <col min="10000" max="10000" width="16" style="7" customWidth="1"/>
    <col min="10001" max="10241" width="9" style="7"/>
    <col min="10242" max="10242" width="3.7265625" style="7" customWidth="1"/>
    <col min="10243" max="10243" width="13.26953125" style="7" customWidth="1"/>
    <col min="10244" max="10244" width="45.1796875" style="7" customWidth="1"/>
    <col min="10245" max="10245" width="3.81640625" style="7" customWidth="1"/>
    <col min="10246" max="10246" width="7.1796875" style="7" customWidth="1"/>
    <col min="10247" max="10247" width="9.26953125" style="7" customWidth="1"/>
    <col min="10248" max="10248" width="10.54296875" style="7" customWidth="1"/>
    <col min="10249" max="10249" width="15.453125" style="7" customWidth="1"/>
    <col min="10250" max="10250" width="15.54296875" style="7" customWidth="1"/>
    <col min="10251" max="10251" width="14.54296875" style="7" customWidth="1"/>
    <col min="10252" max="10253" width="14" style="7" customWidth="1"/>
    <col min="10254" max="10254" width="14.54296875" style="7" customWidth="1"/>
    <col min="10255" max="10255" width="14.26953125" style="7" customWidth="1"/>
    <col min="10256" max="10256" width="16" style="7" customWidth="1"/>
    <col min="10257" max="10497" width="9" style="7"/>
    <col min="10498" max="10498" width="3.7265625" style="7" customWidth="1"/>
    <col min="10499" max="10499" width="13.26953125" style="7" customWidth="1"/>
    <col min="10500" max="10500" width="45.1796875" style="7" customWidth="1"/>
    <col min="10501" max="10501" width="3.81640625" style="7" customWidth="1"/>
    <col min="10502" max="10502" width="7.1796875" style="7" customWidth="1"/>
    <col min="10503" max="10503" width="9.26953125" style="7" customWidth="1"/>
    <col min="10504" max="10504" width="10.54296875" style="7" customWidth="1"/>
    <col min="10505" max="10505" width="15.453125" style="7" customWidth="1"/>
    <col min="10506" max="10506" width="15.54296875" style="7" customWidth="1"/>
    <col min="10507" max="10507" width="14.54296875" style="7" customWidth="1"/>
    <col min="10508" max="10509" width="14" style="7" customWidth="1"/>
    <col min="10510" max="10510" width="14.54296875" style="7" customWidth="1"/>
    <col min="10511" max="10511" width="14.26953125" style="7" customWidth="1"/>
    <col min="10512" max="10512" width="16" style="7" customWidth="1"/>
    <col min="10513" max="10753" width="9" style="7"/>
    <col min="10754" max="10754" width="3.7265625" style="7" customWidth="1"/>
    <col min="10755" max="10755" width="13.26953125" style="7" customWidth="1"/>
    <col min="10756" max="10756" width="45.1796875" style="7" customWidth="1"/>
    <col min="10757" max="10757" width="3.81640625" style="7" customWidth="1"/>
    <col min="10758" max="10758" width="7.1796875" style="7" customWidth="1"/>
    <col min="10759" max="10759" width="9.26953125" style="7" customWidth="1"/>
    <col min="10760" max="10760" width="10.54296875" style="7" customWidth="1"/>
    <col min="10761" max="10761" width="15.453125" style="7" customWidth="1"/>
    <col min="10762" max="10762" width="15.54296875" style="7" customWidth="1"/>
    <col min="10763" max="10763" width="14.54296875" style="7" customWidth="1"/>
    <col min="10764" max="10765" width="14" style="7" customWidth="1"/>
    <col min="10766" max="10766" width="14.54296875" style="7" customWidth="1"/>
    <col min="10767" max="10767" width="14.26953125" style="7" customWidth="1"/>
    <col min="10768" max="10768" width="16" style="7" customWidth="1"/>
    <col min="10769" max="11009" width="9" style="7"/>
    <col min="11010" max="11010" width="3.7265625" style="7" customWidth="1"/>
    <col min="11011" max="11011" width="13.26953125" style="7" customWidth="1"/>
    <col min="11012" max="11012" width="45.1796875" style="7" customWidth="1"/>
    <col min="11013" max="11013" width="3.81640625" style="7" customWidth="1"/>
    <col min="11014" max="11014" width="7.1796875" style="7" customWidth="1"/>
    <col min="11015" max="11015" width="9.26953125" style="7" customWidth="1"/>
    <col min="11016" max="11016" width="10.54296875" style="7" customWidth="1"/>
    <col min="11017" max="11017" width="15.453125" style="7" customWidth="1"/>
    <col min="11018" max="11018" width="15.54296875" style="7" customWidth="1"/>
    <col min="11019" max="11019" width="14.54296875" style="7" customWidth="1"/>
    <col min="11020" max="11021" width="14" style="7" customWidth="1"/>
    <col min="11022" max="11022" width="14.54296875" style="7" customWidth="1"/>
    <col min="11023" max="11023" width="14.26953125" style="7" customWidth="1"/>
    <col min="11024" max="11024" width="16" style="7" customWidth="1"/>
    <col min="11025" max="11265" width="9" style="7"/>
    <col min="11266" max="11266" width="3.7265625" style="7" customWidth="1"/>
    <col min="11267" max="11267" width="13.26953125" style="7" customWidth="1"/>
    <col min="11268" max="11268" width="45.1796875" style="7" customWidth="1"/>
    <col min="11269" max="11269" width="3.81640625" style="7" customWidth="1"/>
    <col min="11270" max="11270" width="7.1796875" style="7" customWidth="1"/>
    <col min="11271" max="11271" width="9.26953125" style="7" customWidth="1"/>
    <col min="11272" max="11272" width="10.54296875" style="7" customWidth="1"/>
    <col min="11273" max="11273" width="15.453125" style="7" customWidth="1"/>
    <col min="11274" max="11274" width="15.54296875" style="7" customWidth="1"/>
    <col min="11275" max="11275" width="14.54296875" style="7" customWidth="1"/>
    <col min="11276" max="11277" width="14" style="7" customWidth="1"/>
    <col min="11278" max="11278" width="14.54296875" style="7" customWidth="1"/>
    <col min="11279" max="11279" width="14.26953125" style="7" customWidth="1"/>
    <col min="11280" max="11280" width="16" style="7" customWidth="1"/>
    <col min="11281" max="11521" width="9" style="7"/>
    <col min="11522" max="11522" width="3.7265625" style="7" customWidth="1"/>
    <col min="11523" max="11523" width="13.26953125" style="7" customWidth="1"/>
    <col min="11524" max="11524" width="45.1796875" style="7" customWidth="1"/>
    <col min="11525" max="11525" width="3.81640625" style="7" customWidth="1"/>
    <col min="11526" max="11526" width="7.1796875" style="7" customWidth="1"/>
    <col min="11527" max="11527" width="9.26953125" style="7" customWidth="1"/>
    <col min="11528" max="11528" width="10.54296875" style="7" customWidth="1"/>
    <col min="11529" max="11529" width="15.453125" style="7" customWidth="1"/>
    <col min="11530" max="11530" width="15.54296875" style="7" customWidth="1"/>
    <col min="11531" max="11531" width="14.54296875" style="7" customWidth="1"/>
    <col min="11532" max="11533" width="14" style="7" customWidth="1"/>
    <col min="11534" max="11534" width="14.54296875" style="7" customWidth="1"/>
    <col min="11535" max="11535" width="14.26953125" style="7" customWidth="1"/>
    <col min="11536" max="11536" width="16" style="7" customWidth="1"/>
    <col min="11537" max="11777" width="9" style="7"/>
    <col min="11778" max="11778" width="3.7265625" style="7" customWidth="1"/>
    <col min="11779" max="11779" width="13.26953125" style="7" customWidth="1"/>
    <col min="11780" max="11780" width="45.1796875" style="7" customWidth="1"/>
    <col min="11781" max="11781" width="3.81640625" style="7" customWidth="1"/>
    <col min="11782" max="11782" width="7.1796875" style="7" customWidth="1"/>
    <col min="11783" max="11783" width="9.26953125" style="7" customWidth="1"/>
    <col min="11784" max="11784" width="10.54296875" style="7" customWidth="1"/>
    <col min="11785" max="11785" width="15.453125" style="7" customWidth="1"/>
    <col min="11786" max="11786" width="15.54296875" style="7" customWidth="1"/>
    <col min="11787" max="11787" width="14.54296875" style="7" customWidth="1"/>
    <col min="11788" max="11789" width="14" style="7" customWidth="1"/>
    <col min="11790" max="11790" width="14.54296875" style="7" customWidth="1"/>
    <col min="11791" max="11791" width="14.26953125" style="7" customWidth="1"/>
    <col min="11792" max="11792" width="16" style="7" customWidth="1"/>
    <col min="11793" max="12033" width="9" style="7"/>
    <col min="12034" max="12034" width="3.7265625" style="7" customWidth="1"/>
    <col min="12035" max="12035" width="13.26953125" style="7" customWidth="1"/>
    <col min="12036" max="12036" width="45.1796875" style="7" customWidth="1"/>
    <col min="12037" max="12037" width="3.81640625" style="7" customWidth="1"/>
    <col min="12038" max="12038" width="7.1796875" style="7" customWidth="1"/>
    <col min="12039" max="12039" width="9.26953125" style="7" customWidth="1"/>
    <col min="12040" max="12040" width="10.54296875" style="7" customWidth="1"/>
    <col min="12041" max="12041" width="15.453125" style="7" customWidth="1"/>
    <col min="12042" max="12042" width="15.54296875" style="7" customWidth="1"/>
    <col min="12043" max="12043" width="14.54296875" style="7" customWidth="1"/>
    <col min="12044" max="12045" width="14" style="7" customWidth="1"/>
    <col min="12046" max="12046" width="14.54296875" style="7" customWidth="1"/>
    <col min="12047" max="12047" width="14.26953125" style="7" customWidth="1"/>
    <col min="12048" max="12048" width="16" style="7" customWidth="1"/>
    <col min="12049" max="12289" width="9" style="7"/>
    <col min="12290" max="12290" width="3.7265625" style="7" customWidth="1"/>
    <col min="12291" max="12291" width="13.26953125" style="7" customWidth="1"/>
    <col min="12292" max="12292" width="45.1796875" style="7" customWidth="1"/>
    <col min="12293" max="12293" width="3.81640625" style="7" customWidth="1"/>
    <col min="12294" max="12294" width="7.1796875" style="7" customWidth="1"/>
    <col min="12295" max="12295" width="9.26953125" style="7" customWidth="1"/>
    <col min="12296" max="12296" width="10.54296875" style="7" customWidth="1"/>
    <col min="12297" max="12297" width="15.453125" style="7" customWidth="1"/>
    <col min="12298" max="12298" width="15.54296875" style="7" customWidth="1"/>
    <col min="12299" max="12299" width="14.54296875" style="7" customWidth="1"/>
    <col min="12300" max="12301" width="14" style="7" customWidth="1"/>
    <col min="12302" max="12302" width="14.54296875" style="7" customWidth="1"/>
    <col min="12303" max="12303" width="14.26953125" style="7" customWidth="1"/>
    <col min="12304" max="12304" width="16" style="7" customWidth="1"/>
    <col min="12305" max="12545" width="9" style="7"/>
    <col min="12546" max="12546" width="3.7265625" style="7" customWidth="1"/>
    <col min="12547" max="12547" width="13.26953125" style="7" customWidth="1"/>
    <col min="12548" max="12548" width="45.1796875" style="7" customWidth="1"/>
    <col min="12549" max="12549" width="3.81640625" style="7" customWidth="1"/>
    <col min="12550" max="12550" width="7.1796875" style="7" customWidth="1"/>
    <col min="12551" max="12551" width="9.26953125" style="7" customWidth="1"/>
    <col min="12552" max="12552" width="10.54296875" style="7" customWidth="1"/>
    <col min="12553" max="12553" width="15.453125" style="7" customWidth="1"/>
    <col min="12554" max="12554" width="15.54296875" style="7" customWidth="1"/>
    <col min="12555" max="12555" width="14.54296875" style="7" customWidth="1"/>
    <col min="12556" max="12557" width="14" style="7" customWidth="1"/>
    <col min="12558" max="12558" width="14.54296875" style="7" customWidth="1"/>
    <col min="12559" max="12559" width="14.26953125" style="7" customWidth="1"/>
    <col min="12560" max="12560" width="16" style="7" customWidth="1"/>
    <col min="12561" max="12801" width="9" style="7"/>
    <col min="12802" max="12802" width="3.7265625" style="7" customWidth="1"/>
    <col min="12803" max="12803" width="13.26953125" style="7" customWidth="1"/>
    <col min="12804" max="12804" width="45.1796875" style="7" customWidth="1"/>
    <col min="12805" max="12805" width="3.81640625" style="7" customWidth="1"/>
    <col min="12806" max="12806" width="7.1796875" style="7" customWidth="1"/>
    <col min="12807" max="12807" width="9.26953125" style="7" customWidth="1"/>
    <col min="12808" max="12808" width="10.54296875" style="7" customWidth="1"/>
    <col min="12809" max="12809" width="15.453125" style="7" customWidth="1"/>
    <col min="12810" max="12810" width="15.54296875" style="7" customWidth="1"/>
    <col min="12811" max="12811" width="14.54296875" style="7" customWidth="1"/>
    <col min="12812" max="12813" width="14" style="7" customWidth="1"/>
    <col min="12814" max="12814" width="14.54296875" style="7" customWidth="1"/>
    <col min="12815" max="12815" width="14.26953125" style="7" customWidth="1"/>
    <col min="12816" max="12816" width="16" style="7" customWidth="1"/>
    <col min="12817" max="13057" width="9" style="7"/>
    <col min="13058" max="13058" width="3.7265625" style="7" customWidth="1"/>
    <col min="13059" max="13059" width="13.26953125" style="7" customWidth="1"/>
    <col min="13060" max="13060" width="45.1796875" style="7" customWidth="1"/>
    <col min="13061" max="13061" width="3.81640625" style="7" customWidth="1"/>
    <col min="13062" max="13062" width="7.1796875" style="7" customWidth="1"/>
    <col min="13063" max="13063" width="9.26953125" style="7" customWidth="1"/>
    <col min="13064" max="13064" width="10.54296875" style="7" customWidth="1"/>
    <col min="13065" max="13065" width="15.453125" style="7" customWidth="1"/>
    <col min="13066" max="13066" width="15.54296875" style="7" customWidth="1"/>
    <col min="13067" max="13067" width="14.54296875" style="7" customWidth="1"/>
    <col min="13068" max="13069" width="14" style="7" customWidth="1"/>
    <col min="13070" max="13070" width="14.54296875" style="7" customWidth="1"/>
    <col min="13071" max="13071" width="14.26953125" style="7" customWidth="1"/>
    <col min="13072" max="13072" width="16" style="7" customWidth="1"/>
    <col min="13073" max="13313" width="9" style="7"/>
    <col min="13314" max="13314" width="3.7265625" style="7" customWidth="1"/>
    <col min="13315" max="13315" width="13.26953125" style="7" customWidth="1"/>
    <col min="13316" max="13316" width="45.1796875" style="7" customWidth="1"/>
    <col min="13317" max="13317" width="3.81640625" style="7" customWidth="1"/>
    <col min="13318" max="13318" width="7.1796875" style="7" customWidth="1"/>
    <col min="13319" max="13319" width="9.26953125" style="7" customWidth="1"/>
    <col min="13320" max="13320" width="10.54296875" style="7" customWidth="1"/>
    <col min="13321" max="13321" width="15.453125" style="7" customWidth="1"/>
    <col min="13322" max="13322" width="15.54296875" style="7" customWidth="1"/>
    <col min="13323" max="13323" width="14.54296875" style="7" customWidth="1"/>
    <col min="13324" max="13325" width="14" style="7" customWidth="1"/>
    <col min="13326" max="13326" width="14.54296875" style="7" customWidth="1"/>
    <col min="13327" max="13327" width="14.26953125" style="7" customWidth="1"/>
    <col min="13328" max="13328" width="16" style="7" customWidth="1"/>
    <col min="13329" max="13569" width="9" style="7"/>
    <col min="13570" max="13570" width="3.7265625" style="7" customWidth="1"/>
    <col min="13571" max="13571" width="13.26953125" style="7" customWidth="1"/>
    <col min="13572" max="13572" width="45.1796875" style="7" customWidth="1"/>
    <col min="13573" max="13573" width="3.81640625" style="7" customWidth="1"/>
    <col min="13574" max="13574" width="7.1796875" style="7" customWidth="1"/>
    <col min="13575" max="13575" width="9.26953125" style="7" customWidth="1"/>
    <col min="13576" max="13576" width="10.54296875" style="7" customWidth="1"/>
    <col min="13577" max="13577" width="15.453125" style="7" customWidth="1"/>
    <col min="13578" max="13578" width="15.54296875" style="7" customWidth="1"/>
    <col min="13579" max="13579" width="14.54296875" style="7" customWidth="1"/>
    <col min="13580" max="13581" width="14" style="7" customWidth="1"/>
    <col min="13582" max="13582" width="14.54296875" style="7" customWidth="1"/>
    <col min="13583" max="13583" width="14.26953125" style="7" customWidth="1"/>
    <col min="13584" max="13584" width="16" style="7" customWidth="1"/>
    <col min="13585" max="13825" width="9" style="7"/>
    <col min="13826" max="13826" width="3.7265625" style="7" customWidth="1"/>
    <col min="13827" max="13827" width="13.26953125" style="7" customWidth="1"/>
    <col min="13828" max="13828" width="45.1796875" style="7" customWidth="1"/>
    <col min="13829" max="13829" width="3.81640625" style="7" customWidth="1"/>
    <col min="13830" max="13830" width="7.1796875" style="7" customWidth="1"/>
    <col min="13831" max="13831" width="9.26953125" style="7" customWidth="1"/>
    <col min="13832" max="13832" width="10.54296875" style="7" customWidth="1"/>
    <col min="13833" max="13833" width="15.453125" style="7" customWidth="1"/>
    <col min="13834" max="13834" width="15.54296875" style="7" customWidth="1"/>
    <col min="13835" max="13835" width="14.54296875" style="7" customWidth="1"/>
    <col min="13836" max="13837" width="14" style="7" customWidth="1"/>
    <col min="13838" max="13838" width="14.54296875" style="7" customWidth="1"/>
    <col min="13839" max="13839" width="14.26953125" style="7" customWidth="1"/>
    <col min="13840" max="13840" width="16" style="7" customWidth="1"/>
    <col min="13841" max="14081" width="9" style="7"/>
    <col min="14082" max="14082" width="3.7265625" style="7" customWidth="1"/>
    <col min="14083" max="14083" width="13.26953125" style="7" customWidth="1"/>
    <col min="14084" max="14084" width="45.1796875" style="7" customWidth="1"/>
    <col min="14085" max="14085" width="3.81640625" style="7" customWidth="1"/>
    <col min="14086" max="14086" width="7.1796875" style="7" customWidth="1"/>
    <col min="14087" max="14087" width="9.26953125" style="7" customWidth="1"/>
    <col min="14088" max="14088" width="10.54296875" style="7" customWidth="1"/>
    <col min="14089" max="14089" width="15.453125" style="7" customWidth="1"/>
    <col min="14090" max="14090" width="15.54296875" style="7" customWidth="1"/>
    <col min="14091" max="14091" width="14.54296875" style="7" customWidth="1"/>
    <col min="14092" max="14093" width="14" style="7" customWidth="1"/>
    <col min="14094" max="14094" width="14.54296875" style="7" customWidth="1"/>
    <col min="14095" max="14095" width="14.26953125" style="7" customWidth="1"/>
    <col min="14096" max="14096" width="16" style="7" customWidth="1"/>
    <col min="14097" max="14337" width="9" style="7"/>
    <col min="14338" max="14338" width="3.7265625" style="7" customWidth="1"/>
    <col min="14339" max="14339" width="13.26953125" style="7" customWidth="1"/>
    <col min="14340" max="14340" width="45.1796875" style="7" customWidth="1"/>
    <col min="14341" max="14341" width="3.81640625" style="7" customWidth="1"/>
    <col min="14342" max="14342" width="7.1796875" style="7" customWidth="1"/>
    <col min="14343" max="14343" width="9.26953125" style="7" customWidth="1"/>
    <col min="14344" max="14344" width="10.54296875" style="7" customWidth="1"/>
    <col min="14345" max="14345" width="15.453125" style="7" customWidth="1"/>
    <col min="14346" max="14346" width="15.54296875" style="7" customWidth="1"/>
    <col min="14347" max="14347" width="14.54296875" style="7" customWidth="1"/>
    <col min="14348" max="14349" width="14" style="7" customWidth="1"/>
    <col min="14350" max="14350" width="14.54296875" style="7" customWidth="1"/>
    <col min="14351" max="14351" width="14.26953125" style="7" customWidth="1"/>
    <col min="14352" max="14352" width="16" style="7" customWidth="1"/>
    <col min="14353" max="14593" width="9" style="7"/>
    <col min="14594" max="14594" width="3.7265625" style="7" customWidth="1"/>
    <col min="14595" max="14595" width="13.26953125" style="7" customWidth="1"/>
    <col min="14596" max="14596" width="45.1796875" style="7" customWidth="1"/>
    <col min="14597" max="14597" width="3.81640625" style="7" customWidth="1"/>
    <col min="14598" max="14598" width="7.1796875" style="7" customWidth="1"/>
    <col min="14599" max="14599" width="9.26953125" style="7" customWidth="1"/>
    <col min="14600" max="14600" width="10.54296875" style="7" customWidth="1"/>
    <col min="14601" max="14601" width="15.453125" style="7" customWidth="1"/>
    <col min="14602" max="14602" width="15.54296875" style="7" customWidth="1"/>
    <col min="14603" max="14603" width="14.54296875" style="7" customWidth="1"/>
    <col min="14604" max="14605" width="14" style="7" customWidth="1"/>
    <col min="14606" max="14606" width="14.54296875" style="7" customWidth="1"/>
    <col min="14607" max="14607" width="14.26953125" style="7" customWidth="1"/>
    <col min="14608" max="14608" width="16" style="7" customWidth="1"/>
    <col min="14609" max="14849" width="9" style="7"/>
    <col min="14850" max="14850" width="3.7265625" style="7" customWidth="1"/>
    <col min="14851" max="14851" width="13.26953125" style="7" customWidth="1"/>
    <col min="14852" max="14852" width="45.1796875" style="7" customWidth="1"/>
    <col min="14853" max="14853" width="3.81640625" style="7" customWidth="1"/>
    <col min="14854" max="14854" width="7.1796875" style="7" customWidth="1"/>
    <col min="14855" max="14855" width="9.26953125" style="7" customWidth="1"/>
    <col min="14856" max="14856" width="10.54296875" style="7" customWidth="1"/>
    <col min="14857" max="14857" width="15.453125" style="7" customWidth="1"/>
    <col min="14858" max="14858" width="15.54296875" style="7" customWidth="1"/>
    <col min="14859" max="14859" width="14.54296875" style="7" customWidth="1"/>
    <col min="14860" max="14861" width="14" style="7" customWidth="1"/>
    <col min="14862" max="14862" width="14.54296875" style="7" customWidth="1"/>
    <col min="14863" max="14863" width="14.26953125" style="7" customWidth="1"/>
    <col min="14864" max="14864" width="16" style="7" customWidth="1"/>
    <col min="14865" max="15105" width="9" style="7"/>
    <col min="15106" max="15106" width="3.7265625" style="7" customWidth="1"/>
    <col min="15107" max="15107" width="13.26953125" style="7" customWidth="1"/>
    <col min="15108" max="15108" width="45.1796875" style="7" customWidth="1"/>
    <col min="15109" max="15109" width="3.81640625" style="7" customWidth="1"/>
    <col min="15110" max="15110" width="7.1796875" style="7" customWidth="1"/>
    <col min="15111" max="15111" width="9.26953125" style="7" customWidth="1"/>
    <col min="15112" max="15112" width="10.54296875" style="7" customWidth="1"/>
    <col min="15113" max="15113" width="15.453125" style="7" customWidth="1"/>
    <col min="15114" max="15114" width="15.54296875" style="7" customWidth="1"/>
    <col min="15115" max="15115" width="14.54296875" style="7" customWidth="1"/>
    <col min="15116" max="15117" width="14" style="7" customWidth="1"/>
    <col min="15118" max="15118" width="14.54296875" style="7" customWidth="1"/>
    <col min="15119" max="15119" width="14.26953125" style="7" customWidth="1"/>
    <col min="15120" max="15120" width="16" style="7" customWidth="1"/>
    <col min="15121" max="15361" width="9" style="7"/>
    <col min="15362" max="15362" width="3.7265625" style="7" customWidth="1"/>
    <col min="15363" max="15363" width="13.26953125" style="7" customWidth="1"/>
    <col min="15364" max="15364" width="45.1796875" style="7" customWidth="1"/>
    <col min="15365" max="15365" width="3.81640625" style="7" customWidth="1"/>
    <col min="15366" max="15366" width="7.1796875" style="7" customWidth="1"/>
    <col min="15367" max="15367" width="9.26953125" style="7" customWidth="1"/>
    <col min="15368" max="15368" width="10.54296875" style="7" customWidth="1"/>
    <col min="15369" max="15369" width="15.453125" style="7" customWidth="1"/>
    <col min="15370" max="15370" width="15.54296875" style="7" customWidth="1"/>
    <col min="15371" max="15371" width="14.54296875" style="7" customWidth="1"/>
    <col min="15372" max="15373" width="14" style="7" customWidth="1"/>
    <col min="15374" max="15374" width="14.54296875" style="7" customWidth="1"/>
    <col min="15375" max="15375" width="14.26953125" style="7" customWidth="1"/>
    <col min="15376" max="15376" width="16" style="7" customWidth="1"/>
    <col min="15377" max="15617" width="9" style="7"/>
    <col min="15618" max="15618" width="3.7265625" style="7" customWidth="1"/>
    <col min="15619" max="15619" width="13.26953125" style="7" customWidth="1"/>
    <col min="15620" max="15620" width="45.1796875" style="7" customWidth="1"/>
    <col min="15621" max="15621" width="3.81640625" style="7" customWidth="1"/>
    <col min="15622" max="15622" width="7.1796875" style="7" customWidth="1"/>
    <col min="15623" max="15623" width="9.26953125" style="7" customWidth="1"/>
    <col min="15624" max="15624" width="10.54296875" style="7" customWidth="1"/>
    <col min="15625" max="15625" width="15.453125" style="7" customWidth="1"/>
    <col min="15626" max="15626" width="15.54296875" style="7" customWidth="1"/>
    <col min="15627" max="15627" width="14.54296875" style="7" customWidth="1"/>
    <col min="15628" max="15629" width="14" style="7" customWidth="1"/>
    <col min="15630" max="15630" width="14.54296875" style="7" customWidth="1"/>
    <col min="15631" max="15631" width="14.26953125" style="7" customWidth="1"/>
    <col min="15632" max="15632" width="16" style="7" customWidth="1"/>
    <col min="15633" max="15873" width="9" style="7"/>
    <col min="15874" max="15874" width="3.7265625" style="7" customWidth="1"/>
    <col min="15875" max="15875" width="13.26953125" style="7" customWidth="1"/>
    <col min="15876" max="15876" width="45.1796875" style="7" customWidth="1"/>
    <col min="15877" max="15877" width="3.81640625" style="7" customWidth="1"/>
    <col min="15878" max="15878" width="7.1796875" style="7" customWidth="1"/>
    <col min="15879" max="15879" width="9.26953125" style="7" customWidth="1"/>
    <col min="15880" max="15880" width="10.54296875" style="7" customWidth="1"/>
    <col min="15881" max="15881" width="15.453125" style="7" customWidth="1"/>
    <col min="15882" max="15882" width="15.54296875" style="7" customWidth="1"/>
    <col min="15883" max="15883" width="14.54296875" style="7" customWidth="1"/>
    <col min="15884" max="15885" width="14" style="7" customWidth="1"/>
    <col min="15886" max="15886" width="14.54296875" style="7" customWidth="1"/>
    <col min="15887" max="15887" width="14.26953125" style="7" customWidth="1"/>
    <col min="15888" max="15888" width="16" style="7" customWidth="1"/>
    <col min="15889" max="16129" width="9" style="7"/>
    <col min="16130" max="16130" width="3.7265625" style="7" customWidth="1"/>
    <col min="16131" max="16131" width="13.26953125" style="7" customWidth="1"/>
    <col min="16132" max="16132" width="45.1796875" style="7" customWidth="1"/>
    <col min="16133" max="16133" width="3.81640625" style="7" customWidth="1"/>
    <col min="16134" max="16134" width="7.1796875" style="7" customWidth="1"/>
    <col min="16135" max="16135" width="9.26953125" style="7" customWidth="1"/>
    <col min="16136" max="16136" width="10.54296875" style="7" customWidth="1"/>
    <col min="16137" max="16137" width="15.453125" style="7" customWidth="1"/>
    <col min="16138" max="16138" width="15.54296875" style="7" customWidth="1"/>
    <col min="16139" max="16139" width="14.54296875" style="7" customWidth="1"/>
    <col min="16140" max="16141" width="14" style="7" customWidth="1"/>
    <col min="16142" max="16142" width="14.54296875" style="7" customWidth="1"/>
    <col min="16143" max="16143" width="14.26953125" style="7" customWidth="1"/>
    <col min="16144" max="16144" width="16" style="7" customWidth="1"/>
    <col min="16145" max="16384" width="9" style="7"/>
  </cols>
  <sheetData>
    <row r="1" spans="1:30" ht="18" x14ac:dyDescent="0.35">
      <c r="A1" s="199" t="s">
        <v>0</v>
      </c>
      <c r="B1" s="199"/>
      <c r="C1" s="200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R1" s="23"/>
      <c r="S1" s="23"/>
    </row>
    <row r="2" spans="1:30" x14ac:dyDescent="0.25">
      <c r="A2" s="24" t="s">
        <v>1</v>
      </c>
      <c r="B2" s="25"/>
      <c r="C2" s="7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R2" s="25"/>
      <c r="S2" s="25"/>
    </row>
    <row r="3" spans="1:30" x14ac:dyDescent="0.25">
      <c r="A3" s="24" t="s">
        <v>4371</v>
      </c>
      <c r="B3" s="25"/>
      <c r="C3" s="7"/>
      <c r="D3" s="25"/>
      <c r="E3" s="25"/>
      <c r="F3" s="25"/>
      <c r="G3" s="25"/>
      <c r="H3" s="25"/>
      <c r="I3" s="25"/>
      <c r="J3" s="201"/>
      <c r="K3" s="202"/>
      <c r="L3" s="26"/>
      <c r="M3" s="25"/>
      <c r="N3" s="25"/>
      <c r="O3" s="25"/>
      <c r="P3" s="25"/>
      <c r="R3" s="25"/>
      <c r="S3" s="25"/>
    </row>
    <row r="4" spans="1:30" x14ac:dyDescent="0.25">
      <c r="A4" s="24" t="s">
        <v>4372</v>
      </c>
      <c r="B4" s="25"/>
      <c r="C4" s="7"/>
      <c r="D4" s="25"/>
      <c r="E4" s="25"/>
      <c r="F4" s="25"/>
      <c r="G4" s="25"/>
      <c r="H4" s="25"/>
      <c r="I4" s="25"/>
      <c r="J4" s="201"/>
      <c r="K4" s="202"/>
      <c r="L4" s="26"/>
      <c r="M4" s="25"/>
      <c r="N4" s="25"/>
      <c r="O4" s="25"/>
      <c r="P4" s="25"/>
      <c r="R4" s="25"/>
      <c r="S4" s="25"/>
    </row>
    <row r="5" spans="1:30" x14ac:dyDescent="0.35">
      <c r="A5" s="27"/>
      <c r="B5" s="28"/>
      <c r="C5" s="7"/>
      <c r="D5" s="29"/>
      <c r="E5" s="30"/>
      <c r="F5" s="30"/>
      <c r="G5" s="31"/>
      <c r="H5" s="31"/>
      <c r="I5" s="31"/>
      <c r="J5" s="203"/>
      <c r="K5" s="204"/>
      <c r="L5" s="31"/>
      <c r="M5" s="31"/>
      <c r="N5" s="31"/>
      <c r="O5" s="31"/>
      <c r="P5" s="31"/>
      <c r="R5" s="31"/>
      <c r="S5" s="31"/>
    </row>
    <row r="6" spans="1:30" x14ac:dyDescent="0.25">
      <c r="A6" s="32" t="s">
        <v>4</v>
      </c>
      <c r="B6" s="25"/>
      <c r="C6" s="7"/>
      <c r="D6" s="33"/>
      <c r="E6" s="34"/>
      <c r="F6" s="34"/>
      <c r="G6" s="35"/>
      <c r="H6" s="35"/>
      <c r="I6" s="35"/>
      <c r="J6" s="197"/>
      <c r="K6" s="198"/>
      <c r="L6" s="35"/>
      <c r="M6" s="35"/>
      <c r="N6" s="35"/>
      <c r="O6" s="35"/>
      <c r="P6" s="35"/>
      <c r="R6" s="35"/>
      <c r="S6" s="35"/>
    </row>
    <row r="7" spans="1:30" x14ac:dyDescent="0.25">
      <c r="A7" s="32" t="s">
        <v>5</v>
      </c>
      <c r="B7" s="25"/>
      <c r="C7" s="7"/>
      <c r="D7" s="33"/>
      <c r="E7" s="34"/>
      <c r="F7" s="34"/>
      <c r="G7" s="35"/>
      <c r="H7" s="35"/>
      <c r="I7" s="35"/>
      <c r="J7" s="197"/>
      <c r="K7" s="198"/>
      <c r="L7" s="35"/>
      <c r="M7" s="35"/>
      <c r="N7" s="32" t="s">
        <v>6</v>
      </c>
      <c r="O7" s="35"/>
      <c r="P7" s="35"/>
      <c r="R7" s="35"/>
      <c r="S7" s="35"/>
    </row>
    <row r="8" spans="1:30" s="38" customFormat="1" ht="13" x14ac:dyDescent="0.3">
      <c r="A8" s="36" t="s">
        <v>7</v>
      </c>
      <c r="B8" s="37"/>
      <c r="D8" s="39"/>
      <c r="E8" s="40"/>
      <c r="F8" s="41"/>
      <c r="G8" s="42"/>
      <c r="H8" s="191" t="s">
        <v>4585</v>
      </c>
      <c r="I8" s="192"/>
      <c r="J8" s="192"/>
      <c r="K8" s="192"/>
      <c r="L8" s="192"/>
      <c r="M8" s="192"/>
      <c r="N8" s="192"/>
      <c r="O8" s="192"/>
      <c r="P8" s="192"/>
      <c r="Q8" s="192"/>
      <c r="R8" s="193"/>
      <c r="S8" s="42"/>
      <c r="T8" s="43"/>
      <c r="U8" s="43"/>
      <c r="V8" s="43"/>
      <c r="W8" s="43"/>
      <c r="X8" s="43"/>
      <c r="Y8" s="194" t="s">
        <v>4584</v>
      </c>
      <c r="Z8" s="195"/>
      <c r="AA8" s="195"/>
      <c r="AB8" s="196"/>
      <c r="AC8" s="44"/>
    </row>
    <row r="9" spans="1:30" s="38" customFormat="1" ht="13" x14ac:dyDescent="0.3">
      <c r="F9" s="45" t="s">
        <v>4560</v>
      </c>
      <c r="G9" s="45" t="s">
        <v>4561</v>
      </c>
      <c r="H9" s="45" t="s">
        <v>4562</v>
      </c>
      <c r="I9" s="45"/>
      <c r="J9" s="45"/>
      <c r="K9" s="45"/>
      <c r="L9" s="45"/>
      <c r="M9" s="45"/>
      <c r="N9" s="45"/>
      <c r="O9" s="45"/>
      <c r="P9" s="45"/>
      <c r="Q9" s="45"/>
      <c r="R9" s="45" t="s">
        <v>4566</v>
      </c>
      <c r="S9" s="45"/>
      <c r="T9" s="45" t="s">
        <v>4568</v>
      </c>
      <c r="U9" s="45" t="s">
        <v>4569</v>
      </c>
      <c r="V9" s="45" t="s">
        <v>4570</v>
      </c>
      <c r="W9" s="45" t="s">
        <v>4571</v>
      </c>
      <c r="X9" s="45" t="s">
        <v>4572</v>
      </c>
      <c r="Y9" s="45" t="s">
        <v>4573</v>
      </c>
      <c r="Z9" s="45" t="s">
        <v>4574</v>
      </c>
      <c r="AA9" s="45" t="s">
        <v>4575</v>
      </c>
      <c r="AB9" s="45" t="s">
        <v>95</v>
      </c>
      <c r="AC9" s="45" t="s">
        <v>4576</v>
      </c>
    </row>
    <row r="10" spans="1:30" s="38" customFormat="1" ht="91.5" thickBot="1" x14ac:dyDescent="0.4">
      <c r="A10" s="46" t="s">
        <v>4588</v>
      </c>
      <c r="B10" s="46" t="s">
        <v>4587</v>
      </c>
      <c r="C10" s="46" t="s">
        <v>4586</v>
      </c>
      <c r="D10" s="46" t="s">
        <v>8</v>
      </c>
      <c r="E10" s="46" t="s">
        <v>9</v>
      </c>
      <c r="F10" s="47" t="s">
        <v>4563</v>
      </c>
      <c r="G10" s="48" t="s">
        <v>4564</v>
      </c>
      <c r="H10" s="49" t="s">
        <v>4565</v>
      </c>
      <c r="I10" s="46" t="s">
        <v>10</v>
      </c>
      <c r="J10" s="46" t="s">
        <v>11</v>
      </c>
      <c r="K10" s="46" t="s">
        <v>12</v>
      </c>
      <c r="L10" s="46" t="s">
        <v>13</v>
      </c>
      <c r="M10" s="46" t="s">
        <v>14</v>
      </c>
      <c r="N10" s="46" t="s">
        <v>15</v>
      </c>
      <c r="O10" s="46" t="s">
        <v>16</v>
      </c>
      <c r="P10" s="46" t="s">
        <v>17</v>
      </c>
      <c r="R10" s="50" t="s">
        <v>4567</v>
      </c>
      <c r="S10" s="46" t="s">
        <v>11</v>
      </c>
      <c r="T10" s="49" t="s">
        <v>4577</v>
      </c>
      <c r="U10" s="49" t="s">
        <v>4578</v>
      </c>
      <c r="V10" s="49" t="s">
        <v>4579</v>
      </c>
      <c r="W10" s="49" t="s">
        <v>4580</v>
      </c>
      <c r="X10" s="49" t="s">
        <v>4581</v>
      </c>
      <c r="Y10" s="49">
        <v>2018</v>
      </c>
      <c r="Z10" s="49">
        <v>2019</v>
      </c>
      <c r="AA10" s="49">
        <v>2020</v>
      </c>
      <c r="AB10" s="49" t="s">
        <v>4582</v>
      </c>
      <c r="AC10" s="51" t="s">
        <v>4583</v>
      </c>
    </row>
    <row r="11" spans="1:30" ht="15" thickBot="1" x14ac:dyDescent="0.4">
      <c r="A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R11" s="7"/>
      <c r="S11" s="7"/>
    </row>
    <row r="12" spans="1:30" ht="15" thickBot="1" x14ac:dyDescent="0.35">
      <c r="A12" s="53"/>
      <c r="B12" s="54" t="s">
        <v>33</v>
      </c>
      <c r="C12" s="55" t="s">
        <v>34</v>
      </c>
      <c r="D12" s="55"/>
      <c r="E12" s="56"/>
      <c r="F12" s="56"/>
      <c r="G12" s="57"/>
      <c r="H12" s="57"/>
      <c r="I12" s="57">
        <v>170292.67</v>
      </c>
      <c r="J12" s="57">
        <v>24853.442775</v>
      </c>
      <c r="K12" s="57">
        <v>17174.459768000001</v>
      </c>
      <c r="L12" s="57">
        <v>1235.3563799999999</v>
      </c>
      <c r="M12" s="57">
        <v>104.1</v>
      </c>
      <c r="N12" s="57">
        <v>5804.9674015840001</v>
      </c>
      <c r="O12" s="57">
        <v>13708.9255218329</v>
      </c>
      <c r="P12" s="57">
        <v>5544.9658419983598</v>
      </c>
      <c r="R12" s="57"/>
      <c r="S12" s="57">
        <v>30997.412840000001</v>
      </c>
      <c r="X12" s="143">
        <f>SUBTOTAL(9,X13:X1053)</f>
        <v>9326.6127775638051</v>
      </c>
    </row>
    <row r="13" spans="1:30" ht="15" thickBot="1" x14ac:dyDescent="0.35">
      <c r="A13" s="58"/>
      <c r="B13" s="59" t="s">
        <v>18</v>
      </c>
      <c r="C13" s="60" t="s">
        <v>35</v>
      </c>
      <c r="D13" s="60"/>
      <c r="E13" s="61"/>
      <c r="F13" s="61"/>
      <c r="G13" s="62"/>
      <c r="H13" s="62"/>
      <c r="I13" s="62">
        <v>2361.1999999999998</v>
      </c>
      <c r="J13" s="62">
        <v>412.22800000000001</v>
      </c>
      <c r="K13" s="62">
        <v>776.94</v>
      </c>
      <c r="L13" s="62">
        <v>0</v>
      </c>
      <c r="M13" s="62">
        <v>104.1</v>
      </c>
      <c r="N13" s="62">
        <v>262.60572000000002</v>
      </c>
      <c r="O13" s="62">
        <v>461.66591640000001</v>
      </c>
      <c r="P13" s="62">
        <v>239.31762909599999</v>
      </c>
      <c r="R13" s="62"/>
      <c r="S13" s="62">
        <v>552.67999999999995</v>
      </c>
    </row>
    <row r="14" spans="1:30" ht="15" thickBot="1" x14ac:dyDescent="0.25">
      <c r="A14" s="8">
        <v>1</v>
      </c>
      <c r="B14" s="9" t="s">
        <v>2030</v>
      </c>
      <c r="C14" s="10" t="s">
        <v>2031</v>
      </c>
      <c r="D14" s="10" t="s">
        <v>95</v>
      </c>
      <c r="E14" s="11">
        <v>0</v>
      </c>
      <c r="F14" s="11">
        <v>30</v>
      </c>
      <c r="G14" s="12">
        <v>34.619999999999997</v>
      </c>
      <c r="H14" s="12">
        <v>29.86</v>
      </c>
      <c r="I14" s="12">
        <v>895.8</v>
      </c>
      <c r="J14" s="12">
        <v>219.6</v>
      </c>
      <c r="K14" s="12">
        <v>323.52</v>
      </c>
      <c r="L14" s="12">
        <v>0</v>
      </c>
      <c r="M14" s="12">
        <v>0</v>
      </c>
      <c r="N14" s="12">
        <v>109.34976</v>
      </c>
      <c r="O14" s="12">
        <v>160.16181119999999</v>
      </c>
      <c r="P14" s="13">
        <v>83.024419968000004</v>
      </c>
      <c r="R14" s="12">
        <v>36.450000000000003</v>
      </c>
      <c r="S14" s="12">
        <v>350.64</v>
      </c>
      <c r="T14" s="15"/>
      <c r="U14" s="15"/>
      <c r="V14" s="16"/>
      <c r="W14" s="16"/>
      <c r="X14" s="16"/>
      <c r="Y14" s="15"/>
      <c r="Z14" s="15"/>
      <c r="AA14" s="15"/>
      <c r="AB14" s="15"/>
      <c r="AD14" s="21"/>
    </row>
    <row r="15" spans="1:30" x14ac:dyDescent="0.2">
      <c r="A15" s="63"/>
      <c r="B15" s="64" t="s">
        <v>2032</v>
      </c>
      <c r="C15" s="65" t="s">
        <v>2033</v>
      </c>
      <c r="D15" s="65" t="s">
        <v>92</v>
      </c>
      <c r="E15" s="66">
        <v>1E-3</v>
      </c>
      <c r="F15" s="66">
        <v>0.03</v>
      </c>
      <c r="G15" s="1">
        <v>6300</v>
      </c>
      <c r="H15" s="1">
        <v>6300</v>
      </c>
      <c r="I15" s="1">
        <v>189</v>
      </c>
      <c r="J15" s="1">
        <v>189</v>
      </c>
      <c r="K15" s="1"/>
      <c r="L15" s="1"/>
      <c r="M15" s="1"/>
      <c r="N15" s="1"/>
      <c r="O15" s="1"/>
      <c r="P15" s="1"/>
      <c r="R15" s="1">
        <v>10500</v>
      </c>
      <c r="S15" s="1">
        <v>315</v>
      </c>
      <c r="T15" s="15">
        <f t="shared" ref="T15:T77" si="0">R15/H15</f>
        <v>1.6666666666666667</v>
      </c>
      <c r="U15" s="15">
        <f t="shared" ref="U15:U77" si="1">T15-AB15</f>
        <v>1.6410146551278335</v>
      </c>
      <c r="V15" s="16">
        <f t="shared" ref="V15:V77" si="2">G15*U15</f>
        <v>10338.392327305352</v>
      </c>
      <c r="W15" s="16">
        <f t="shared" ref="W15:W77" si="3">V15-G15</f>
        <v>4038.3923273053515</v>
      </c>
      <c r="X15" s="16">
        <f t="shared" ref="X15:X77" si="4">F15*W15</f>
        <v>121.15176981916053</v>
      </c>
      <c r="Y15" s="15">
        <f t="shared" ref="Y15:Y21" si="5">104.584835545197%-100%</f>
        <v>4.5848355451969969E-2</v>
      </c>
      <c r="Z15" s="15">
        <f t="shared" ref="Z15:Z21" si="6">101.199262415129%-100%</f>
        <v>1.1992624151289988E-2</v>
      </c>
      <c r="AA15" s="15">
        <f t="shared" ref="AA15:AA21" si="7">101.911505501324%-100%</f>
        <v>1.9115055013239957E-2</v>
      </c>
      <c r="AB15" s="15">
        <f t="shared" ref="AB15:AB21" si="8">AVERAGE(Y15:AA15)</f>
        <v>2.5652011538833303E-2</v>
      </c>
      <c r="AD15" s="21"/>
    </row>
    <row r="16" spans="1:30" ht="15" thickBot="1" x14ac:dyDescent="0.25">
      <c r="A16" s="63"/>
      <c r="B16" s="64" t="s">
        <v>2034</v>
      </c>
      <c r="C16" s="65" t="s">
        <v>2035</v>
      </c>
      <c r="D16" s="65" t="s">
        <v>95</v>
      </c>
      <c r="E16" s="66">
        <v>1.2</v>
      </c>
      <c r="F16" s="66">
        <v>36</v>
      </c>
      <c r="G16" s="1">
        <v>0.85</v>
      </c>
      <c r="H16" s="1">
        <v>0.85</v>
      </c>
      <c r="I16" s="1">
        <v>30.6</v>
      </c>
      <c r="J16" s="1">
        <v>30.6</v>
      </c>
      <c r="K16" s="1"/>
      <c r="L16" s="1"/>
      <c r="M16" s="1"/>
      <c r="N16" s="1"/>
      <c r="O16" s="1"/>
      <c r="P16" s="1"/>
      <c r="R16" s="1">
        <v>0.99</v>
      </c>
      <c r="S16" s="1">
        <v>35.64</v>
      </c>
      <c r="T16" s="15">
        <f t="shared" si="0"/>
        <v>1.1647058823529413</v>
      </c>
      <c r="U16" s="15">
        <f t="shared" si="1"/>
        <v>1.139053870814108</v>
      </c>
      <c r="V16" s="16">
        <f t="shared" si="2"/>
        <v>0.96819579019199176</v>
      </c>
      <c r="W16" s="16">
        <f t="shared" si="3"/>
        <v>0.11819579019199178</v>
      </c>
      <c r="X16" s="16">
        <f t="shared" si="4"/>
        <v>4.2550484469117045</v>
      </c>
      <c r="Y16" s="15">
        <f t="shared" si="5"/>
        <v>4.5848355451969969E-2</v>
      </c>
      <c r="Z16" s="15">
        <f t="shared" si="6"/>
        <v>1.1992624151289988E-2</v>
      </c>
      <c r="AA16" s="15">
        <f t="shared" si="7"/>
        <v>1.9115055013239957E-2</v>
      </c>
      <c r="AB16" s="15">
        <f t="shared" si="8"/>
        <v>2.5652011538833303E-2</v>
      </c>
      <c r="AD16" s="21"/>
    </row>
    <row r="17" spans="1:30" x14ac:dyDescent="0.2">
      <c r="A17" s="67">
        <v>2</v>
      </c>
      <c r="B17" s="68" t="s">
        <v>2036</v>
      </c>
      <c r="C17" s="69" t="s">
        <v>2037</v>
      </c>
      <c r="D17" s="69" t="s">
        <v>95</v>
      </c>
      <c r="E17" s="70">
        <v>0</v>
      </c>
      <c r="F17" s="70">
        <v>30</v>
      </c>
      <c r="G17" s="71">
        <v>18.86</v>
      </c>
      <c r="H17" s="71">
        <v>12.68</v>
      </c>
      <c r="I17" s="71">
        <v>380.4</v>
      </c>
      <c r="J17" s="71">
        <v>0</v>
      </c>
      <c r="K17" s="71">
        <v>181.98</v>
      </c>
      <c r="L17" s="71">
        <v>0</v>
      </c>
      <c r="M17" s="71">
        <v>0</v>
      </c>
      <c r="N17" s="71">
        <v>61.509239999999998</v>
      </c>
      <c r="O17" s="71">
        <v>90.091018800000001</v>
      </c>
      <c r="P17" s="72">
        <v>46.701236231999999</v>
      </c>
      <c r="R17" s="71">
        <v>13.93</v>
      </c>
      <c r="S17" s="71">
        <v>0</v>
      </c>
      <c r="T17" s="15"/>
      <c r="U17" s="15"/>
      <c r="V17" s="16"/>
      <c r="W17" s="16"/>
      <c r="X17" s="16"/>
      <c r="Y17" s="15"/>
      <c r="Z17" s="15"/>
      <c r="AA17" s="15"/>
      <c r="AB17" s="15"/>
      <c r="AD17" s="21"/>
    </row>
    <row r="18" spans="1:30" ht="20.5" thickBot="1" x14ac:dyDescent="0.25">
      <c r="A18" s="73">
        <v>3</v>
      </c>
      <c r="B18" s="74" t="s">
        <v>3532</v>
      </c>
      <c r="C18" s="75" t="s">
        <v>3533</v>
      </c>
      <c r="D18" s="75" t="s">
        <v>95</v>
      </c>
      <c r="E18" s="76">
        <v>0</v>
      </c>
      <c r="F18" s="76">
        <v>10</v>
      </c>
      <c r="G18" s="77">
        <v>423.69</v>
      </c>
      <c r="H18" s="77">
        <v>69.709999999999994</v>
      </c>
      <c r="I18" s="77">
        <v>697.1</v>
      </c>
      <c r="J18" s="77">
        <v>192.62799999999999</v>
      </c>
      <c r="K18" s="77">
        <v>163.6</v>
      </c>
      <c r="L18" s="77">
        <v>0</v>
      </c>
      <c r="M18" s="77">
        <v>0</v>
      </c>
      <c r="N18" s="77">
        <v>55.296799999999998</v>
      </c>
      <c r="O18" s="77">
        <v>119.508816</v>
      </c>
      <c r="P18" s="78">
        <v>61.950786239999999</v>
      </c>
      <c r="R18" s="77">
        <v>77.760000000000005</v>
      </c>
      <c r="S18" s="77">
        <v>202.04</v>
      </c>
      <c r="T18" s="15"/>
      <c r="U18" s="15"/>
      <c r="V18" s="16"/>
      <c r="W18" s="16"/>
      <c r="X18" s="16"/>
      <c r="Y18" s="15"/>
      <c r="Z18" s="15"/>
      <c r="AA18" s="15"/>
      <c r="AB18" s="15"/>
      <c r="AD18" s="21"/>
    </row>
    <row r="19" spans="1:30" x14ac:dyDescent="0.2">
      <c r="A19" s="63"/>
      <c r="B19" s="64" t="s">
        <v>3534</v>
      </c>
      <c r="C19" s="65" t="s">
        <v>3535</v>
      </c>
      <c r="D19" s="65" t="s">
        <v>41</v>
      </c>
      <c r="E19" s="66">
        <v>5.0000000000000001E-3</v>
      </c>
      <c r="F19" s="66">
        <v>0.05</v>
      </c>
      <c r="G19" s="1">
        <v>3530</v>
      </c>
      <c r="H19" s="1">
        <v>3530</v>
      </c>
      <c r="I19" s="1">
        <v>176.5</v>
      </c>
      <c r="J19" s="1">
        <v>176.5</v>
      </c>
      <c r="K19" s="1"/>
      <c r="L19" s="1"/>
      <c r="M19" s="1"/>
      <c r="N19" s="1"/>
      <c r="O19" s="1"/>
      <c r="P19" s="1"/>
      <c r="R19" s="1">
        <v>3700</v>
      </c>
      <c r="S19" s="1">
        <v>185</v>
      </c>
      <c r="T19" s="15">
        <f t="shared" si="0"/>
        <v>1.048158640226629</v>
      </c>
      <c r="U19" s="15">
        <f t="shared" si="1"/>
        <v>1.0225066286877957</v>
      </c>
      <c r="V19" s="16">
        <f t="shared" si="2"/>
        <v>3609.4483992679188</v>
      </c>
      <c r="W19" s="16">
        <f t="shared" si="3"/>
        <v>79.44839926791883</v>
      </c>
      <c r="X19" s="16">
        <f t="shared" si="4"/>
        <v>3.9724199633959416</v>
      </c>
      <c r="Y19" s="15">
        <f t="shared" si="5"/>
        <v>4.5848355451969969E-2</v>
      </c>
      <c r="Z19" s="15">
        <f t="shared" si="6"/>
        <v>1.1992624151289988E-2</v>
      </c>
      <c r="AA19" s="15">
        <f t="shared" si="7"/>
        <v>1.9115055013239957E-2</v>
      </c>
      <c r="AB19" s="15">
        <f t="shared" si="8"/>
        <v>2.5652011538833303E-2</v>
      </c>
      <c r="AD19" s="21"/>
    </row>
    <row r="20" spans="1:30" x14ac:dyDescent="0.2">
      <c r="A20" s="63"/>
      <c r="B20" s="64" t="s">
        <v>3536</v>
      </c>
      <c r="C20" s="65" t="s">
        <v>3537</v>
      </c>
      <c r="D20" s="65" t="s">
        <v>41</v>
      </c>
      <c r="E20" s="66">
        <v>8.0000000000000002E-3</v>
      </c>
      <c r="F20" s="66">
        <v>0.08</v>
      </c>
      <c r="G20" s="1">
        <v>152</v>
      </c>
      <c r="H20" s="1">
        <v>152</v>
      </c>
      <c r="I20" s="1">
        <v>12.16</v>
      </c>
      <c r="J20" s="1">
        <v>12.16</v>
      </c>
      <c r="K20" s="1"/>
      <c r="L20" s="1"/>
      <c r="M20" s="1"/>
      <c r="N20" s="1"/>
      <c r="O20" s="1"/>
      <c r="P20" s="1"/>
      <c r="R20" s="1">
        <v>161</v>
      </c>
      <c r="S20" s="1">
        <v>12.88</v>
      </c>
      <c r="T20" s="15">
        <f t="shared" si="0"/>
        <v>1.0592105263157894</v>
      </c>
      <c r="U20" s="15">
        <f t="shared" si="1"/>
        <v>1.0335585147769561</v>
      </c>
      <c r="V20" s="16">
        <f t="shared" si="2"/>
        <v>157.10089424609734</v>
      </c>
      <c r="W20" s="16">
        <f t="shared" si="3"/>
        <v>5.1008942460973401</v>
      </c>
      <c r="X20" s="16">
        <f t="shared" si="4"/>
        <v>0.4080715396877872</v>
      </c>
      <c r="Y20" s="15">
        <f t="shared" si="5"/>
        <v>4.5848355451969969E-2</v>
      </c>
      <c r="Z20" s="15">
        <f t="shared" si="6"/>
        <v>1.1992624151289988E-2</v>
      </c>
      <c r="AA20" s="15">
        <f t="shared" si="7"/>
        <v>1.9115055013239957E-2</v>
      </c>
      <c r="AB20" s="15">
        <f t="shared" si="8"/>
        <v>2.5652011538833303E-2</v>
      </c>
      <c r="AD20" s="21"/>
    </row>
    <row r="21" spans="1:30" ht="15" thickBot="1" x14ac:dyDescent="0.25">
      <c r="A21" s="63"/>
      <c r="B21" s="64" t="s">
        <v>3538</v>
      </c>
      <c r="C21" s="65" t="s">
        <v>3539</v>
      </c>
      <c r="D21" s="65" t="s">
        <v>41</v>
      </c>
      <c r="E21" s="66">
        <v>8.0000000000000002E-3</v>
      </c>
      <c r="F21" s="66">
        <v>0.08</v>
      </c>
      <c r="G21" s="1">
        <v>49.6</v>
      </c>
      <c r="H21" s="1">
        <v>49.6</v>
      </c>
      <c r="I21" s="1">
        <v>3.968</v>
      </c>
      <c r="J21" s="1">
        <v>3.968</v>
      </c>
      <c r="K21" s="1"/>
      <c r="L21" s="1"/>
      <c r="M21" s="1"/>
      <c r="N21" s="1"/>
      <c r="O21" s="1"/>
      <c r="P21" s="1"/>
      <c r="R21" s="1">
        <v>52</v>
      </c>
      <c r="S21" s="1">
        <v>4.16</v>
      </c>
      <c r="T21" s="15">
        <f t="shared" si="0"/>
        <v>1.0483870967741935</v>
      </c>
      <c r="U21" s="15">
        <f t="shared" si="1"/>
        <v>1.0227350852353603</v>
      </c>
      <c r="V21" s="16">
        <f t="shared" si="2"/>
        <v>50.727660227673873</v>
      </c>
      <c r="W21" s="16">
        <f t="shared" si="3"/>
        <v>1.1276602276738714</v>
      </c>
      <c r="X21" s="16">
        <f t="shared" si="4"/>
        <v>9.021281821390971E-2</v>
      </c>
      <c r="Y21" s="15">
        <f t="shared" si="5"/>
        <v>4.5848355451969969E-2</v>
      </c>
      <c r="Z21" s="15">
        <f t="shared" si="6"/>
        <v>1.1992624151289988E-2</v>
      </c>
      <c r="AA21" s="15">
        <f t="shared" si="7"/>
        <v>1.9115055013239957E-2</v>
      </c>
      <c r="AB21" s="15">
        <f t="shared" si="8"/>
        <v>2.5652011538833303E-2</v>
      </c>
      <c r="AD21" s="21"/>
    </row>
    <row r="22" spans="1:30" ht="20.5" thickBot="1" x14ac:dyDescent="0.25">
      <c r="A22" s="8">
        <v>4</v>
      </c>
      <c r="B22" s="9" t="s">
        <v>3540</v>
      </c>
      <c r="C22" s="10" t="s">
        <v>3541</v>
      </c>
      <c r="D22" s="10" t="s">
        <v>95</v>
      </c>
      <c r="E22" s="11">
        <v>0</v>
      </c>
      <c r="F22" s="11">
        <v>10</v>
      </c>
      <c r="G22" s="12">
        <v>202.18</v>
      </c>
      <c r="H22" s="12">
        <v>38.79</v>
      </c>
      <c r="I22" s="12">
        <v>387.9</v>
      </c>
      <c r="J22" s="12">
        <v>0</v>
      </c>
      <c r="K22" s="12">
        <v>107.84</v>
      </c>
      <c r="L22" s="12">
        <v>0</v>
      </c>
      <c r="M22" s="12">
        <v>104.1</v>
      </c>
      <c r="N22" s="12">
        <v>36.449919999999999</v>
      </c>
      <c r="O22" s="12">
        <v>91.904270400000001</v>
      </c>
      <c r="P22" s="13">
        <v>47.641186656000002</v>
      </c>
      <c r="R22" s="12">
        <v>44.59</v>
      </c>
      <c r="S22" s="12">
        <v>0</v>
      </c>
      <c r="T22" s="15"/>
      <c r="U22" s="15"/>
      <c r="V22" s="16"/>
      <c r="W22" s="16"/>
      <c r="X22" s="16"/>
      <c r="Y22" s="15"/>
      <c r="Z22" s="15"/>
      <c r="AA22" s="15"/>
      <c r="AB22" s="15"/>
      <c r="AD22" s="21"/>
    </row>
    <row r="23" spans="1:30" ht="15" thickBot="1" x14ac:dyDescent="0.35">
      <c r="A23" s="58"/>
      <c r="B23" s="59" t="s">
        <v>20</v>
      </c>
      <c r="C23" s="60" t="s">
        <v>225</v>
      </c>
      <c r="D23" s="60"/>
      <c r="E23" s="61"/>
      <c r="F23" s="61"/>
      <c r="G23" s="62"/>
      <c r="H23" s="62"/>
      <c r="I23" s="62">
        <v>6455.93</v>
      </c>
      <c r="J23" s="62">
        <v>3044.49</v>
      </c>
      <c r="K23" s="62">
        <v>596.4</v>
      </c>
      <c r="L23" s="62">
        <v>1223.9694</v>
      </c>
      <c r="M23" s="62">
        <v>0</v>
      </c>
      <c r="N23" s="62">
        <v>201.58320000000001</v>
      </c>
      <c r="O23" s="62">
        <v>970.53724799999998</v>
      </c>
      <c r="P23" s="62">
        <v>418.94857872</v>
      </c>
      <c r="R23" s="62"/>
      <c r="S23" s="62">
        <v>3044.49</v>
      </c>
      <c r="T23" s="15"/>
      <c r="U23" s="15"/>
      <c r="V23" s="16"/>
      <c r="W23" s="16"/>
      <c r="X23" s="16"/>
      <c r="Y23" s="15"/>
      <c r="Z23" s="15"/>
      <c r="AA23" s="15"/>
      <c r="AB23" s="15"/>
      <c r="AD23" s="21"/>
    </row>
    <row r="24" spans="1:30" ht="15" thickBot="1" x14ac:dyDescent="0.25">
      <c r="A24" s="8">
        <v>5</v>
      </c>
      <c r="B24" s="9" t="s">
        <v>4373</v>
      </c>
      <c r="C24" s="10" t="s">
        <v>4374</v>
      </c>
      <c r="D24" s="10" t="s">
        <v>41</v>
      </c>
      <c r="E24" s="11">
        <v>0</v>
      </c>
      <c r="F24" s="11">
        <v>1</v>
      </c>
      <c r="G24" s="12">
        <v>1810.34</v>
      </c>
      <c r="H24" s="12">
        <v>3411.44</v>
      </c>
      <c r="I24" s="12">
        <v>3411.44</v>
      </c>
      <c r="J24" s="12">
        <v>0</v>
      </c>
      <c r="K24" s="12">
        <v>596.4</v>
      </c>
      <c r="L24" s="12">
        <v>1223.9694</v>
      </c>
      <c r="M24" s="12">
        <v>0</v>
      </c>
      <c r="N24" s="12">
        <v>201.58320000000001</v>
      </c>
      <c r="O24" s="12">
        <v>970.53724799999998</v>
      </c>
      <c r="P24" s="13">
        <v>418.94857872</v>
      </c>
      <c r="R24" s="12">
        <v>3804.48</v>
      </c>
      <c r="S24" s="12">
        <v>0</v>
      </c>
      <c r="T24" s="15"/>
      <c r="U24" s="15"/>
      <c r="V24" s="16"/>
      <c r="W24" s="16"/>
      <c r="X24" s="16"/>
      <c r="Y24" s="15"/>
      <c r="Z24" s="15"/>
      <c r="AA24" s="15"/>
      <c r="AB24" s="15"/>
      <c r="AD24" s="21"/>
    </row>
    <row r="25" spans="1:30" ht="20" x14ac:dyDescent="0.2">
      <c r="A25" s="2">
        <v>6</v>
      </c>
      <c r="B25" s="3" t="s">
        <v>4375</v>
      </c>
      <c r="C25" s="4" t="s">
        <v>4376</v>
      </c>
      <c r="D25" s="4" t="s">
        <v>41</v>
      </c>
      <c r="E25" s="5">
        <v>0</v>
      </c>
      <c r="F25" s="5">
        <v>1</v>
      </c>
      <c r="G25" s="6">
        <v>1398.84</v>
      </c>
      <c r="H25" s="6"/>
      <c r="I25" s="6">
        <v>1398.84</v>
      </c>
      <c r="J25" s="6">
        <v>1398.84</v>
      </c>
      <c r="K25" s="6">
        <v>0</v>
      </c>
      <c r="L25" s="6">
        <v>0</v>
      </c>
      <c r="M25" s="6">
        <v>0</v>
      </c>
      <c r="N25" s="6">
        <v>0</v>
      </c>
      <c r="O25" s="6">
        <v>0</v>
      </c>
      <c r="P25" s="6">
        <v>0</v>
      </c>
      <c r="R25" s="6"/>
      <c r="S25" s="6">
        <v>1398.84</v>
      </c>
      <c r="T25" s="15"/>
      <c r="U25" s="15"/>
      <c r="V25" s="16"/>
      <c r="W25" s="16"/>
      <c r="X25" s="16"/>
      <c r="Y25" s="15"/>
      <c r="Z25" s="15"/>
      <c r="AA25" s="15"/>
      <c r="AB25" s="15"/>
      <c r="AD25" s="21"/>
    </row>
    <row r="26" spans="1:30" x14ac:dyDescent="0.2">
      <c r="A26" s="2">
        <v>7</v>
      </c>
      <c r="B26" s="3" t="s">
        <v>4377</v>
      </c>
      <c r="C26" s="4" t="s">
        <v>4378</v>
      </c>
      <c r="D26" s="4" t="s">
        <v>41</v>
      </c>
      <c r="E26" s="5">
        <v>0</v>
      </c>
      <c r="F26" s="5">
        <v>1</v>
      </c>
      <c r="G26" s="6">
        <v>1645.65</v>
      </c>
      <c r="H26" s="6"/>
      <c r="I26" s="6">
        <v>1645.65</v>
      </c>
      <c r="J26" s="6">
        <v>1645.65</v>
      </c>
      <c r="K26" s="6">
        <v>0</v>
      </c>
      <c r="L26" s="6">
        <v>0</v>
      </c>
      <c r="M26" s="6">
        <v>0</v>
      </c>
      <c r="N26" s="6">
        <v>0</v>
      </c>
      <c r="O26" s="6">
        <v>0</v>
      </c>
      <c r="P26" s="6">
        <v>0</v>
      </c>
      <c r="R26" s="6"/>
      <c r="S26" s="6">
        <v>1645.65</v>
      </c>
      <c r="T26" s="15"/>
      <c r="U26" s="15"/>
      <c r="V26" s="16"/>
      <c r="W26" s="16"/>
      <c r="X26" s="16"/>
      <c r="Y26" s="15"/>
      <c r="Z26" s="15"/>
      <c r="AA26" s="15"/>
      <c r="AB26" s="15"/>
      <c r="AD26" s="21"/>
    </row>
    <row r="27" spans="1:30" ht="15" thickBot="1" x14ac:dyDescent="0.35">
      <c r="A27" s="58"/>
      <c r="B27" s="59" t="s">
        <v>25</v>
      </c>
      <c r="C27" s="60" t="s">
        <v>1242</v>
      </c>
      <c r="D27" s="60"/>
      <c r="E27" s="61"/>
      <c r="F27" s="61"/>
      <c r="G27" s="62"/>
      <c r="H27" s="62"/>
      <c r="I27" s="62">
        <v>133332.9</v>
      </c>
      <c r="J27" s="62">
        <v>21396.724774999999</v>
      </c>
      <c r="K27" s="62">
        <v>4049.3314999999998</v>
      </c>
      <c r="L27" s="62">
        <v>11.386979999999999</v>
      </c>
      <c r="M27" s="62">
        <v>0</v>
      </c>
      <c r="N27" s="62">
        <v>1368.674047</v>
      </c>
      <c r="O27" s="62">
        <v>3314.10351696</v>
      </c>
      <c r="P27" s="62">
        <v>1430.5880181544001</v>
      </c>
      <c r="R27" s="62"/>
      <c r="S27" s="62">
        <v>27400.242839999999</v>
      </c>
      <c r="T27" s="15"/>
      <c r="U27" s="15"/>
      <c r="V27" s="16"/>
      <c r="W27" s="16"/>
      <c r="X27" s="16"/>
      <c r="Y27" s="15"/>
      <c r="Z27" s="15"/>
      <c r="AA27" s="15"/>
      <c r="AB27" s="15"/>
      <c r="AD27" s="21"/>
    </row>
    <row r="28" spans="1:30" ht="20.5" thickBot="1" x14ac:dyDescent="0.25">
      <c r="A28" s="8">
        <v>8</v>
      </c>
      <c r="B28" s="9" t="s">
        <v>2840</v>
      </c>
      <c r="C28" s="10" t="s">
        <v>2841</v>
      </c>
      <c r="D28" s="10" t="s">
        <v>95</v>
      </c>
      <c r="E28" s="11">
        <v>0</v>
      </c>
      <c r="F28" s="11">
        <v>6</v>
      </c>
      <c r="G28" s="12">
        <v>241.52</v>
      </c>
      <c r="H28" s="12">
        <v>68.25</v>
      </c>
      <c r="I28" s="12">
        <v>409.5</v>
      </c>
      <c r="J28" s="12">
        <v>0</v>
      </c>
      <c r="K28" s="12">
        <v>172.881</v>
      </c>
      <c r="L28" s="12">
        <v>11.386979999999999</v>
      </c>
      <c r="M28" s="12">
        <v>0</v>
      </c>
      <c r="N28" s="12">
        <v>58.433777999999997</v>
      </c>
      <c r="O28" s="12">
        <v>116.49684384</v>
      </c>
      <c r="P28" s="13">
        <v>50.287804257600001</v>
      </c>
      <c r="R28" s="12">
        <v>76.02</v>
      </c>
      <c r="S28" s="12">
        <v>0</v>
      </c>
      <c r="T28" s="15"/>
      <c r="U28" s="15"/>
      <c r="V28" s="16"/>
      <c r="W28" s="16"/>
      <c r="X28" s="16"/>
      <c r="Y28" s="15"/>
      <c r="Z28" s="15"/>
      <c r="AA28" s="15"/>
      <c r="AB28" s="15"/>
      <c r="AD28" s="21"/>
    </row>
    <row r="29" spans="1:30" ht="20.5" thickBot="1" x14ac:dyDescent="0.25">
      <c r="A29" s="2">
        <v>9</v>
      </c>
      <c r="B29" s="3" t="s">
        <v>4379</v>
      </c>
      <c r="C29" s="4" t="s">
        <v>4380</v>
      </c>
      <c r="D29" s="4" t="s">
        <v>95</v>
      </c>
      <c r="E29" s="5">
        <v>0</v>
      </c>
      <c r="F29" s="5">
        <v>6</v>
      </c>
      <c r="G29" s="6">
        <v>122.9</v>
      </c>
      <c r="H29" s="6"/>
      <c r="I29" s="6">
        <v>737.4</v>
      </c>
      <c r="J29" s="6">
        <v>737.4</v>
      </c>
      <c r="K29" s="6">
        <v>0</v>
      </c>
      <c r="L29" s="6">
        <v>0</v>
      </c>
      <c r="M29" s="6">
        <v>0</v>
      </c>
      <c r="N29" s="6">
        <v>0</v>
      </c>
      <c r="O29" s="6">
        <v>0</v>
      </c>
      <c r="P29" s="6">
        <v>0</v>
      </c>
      <c r="R29" s="6"/>
      <c r="S29" s="6">
        <v>737.4</v>
      </c>
      <c r="T29" s="15"/>
      <c r="U29" s="15"/>
      <c r="V29" s="16"/>
      <c r="W29" s="16"/>
      <c r="X29" s="16"/>
      <c r="Y29" s="15"/>
      <c r="Z29" s="15"/>
      <c r="AA29" s="15"/>
      <c r="AB29" s="15"/>
      <c r="AD29" s="21"/>
    </row>
    <row r="30" spans="1:30" ht="20.5" thickBot="1" x14ac:dyDescent="0.25">
      <c r="A30" s="8">
        <v>10</v>
      </c>
      <c r="B30" s="9" t="s">
        <v>3678</v>
      </c>
      <c r="C30" s="10" t="s">
        <v>4381</v>
      </c>
      <c r="D30" s="10" t="s">
        <v>95</v>
      </c>
      <c r="E30" s="11">
        <v>0</v>
      </c>
      <c r="F30" s="11">
        <v>9</v>
      </c>
      <c r="G30" s="12">
        <v>289.82</v>
      </c>
      <c r="H30" s="12">
        <v>503.89</v>
      </c>
      <c r="I30" s="12">
        <v>4535.01</v>
      </c>
      <c r="J30" s="12">
        <v>3307.8651300000001</v>
      </c>
      <c r="K30" s="12">
        <v>436.08600000000001</v>
      </c>
      <c r="L30" s="12">
        <v>0</v>
      </c>
      <c r="M30" s="12">
        <v>0</v>
      </c>
      <c r="N30" s="12">
        <v>147.39706799999999</v>
      </c>
      <c r="O30" s="12">
        <v>349.10720063999997</v>
      </c>
      <c r="P30" s="13">
        <v>150.69794160960001</v>
      </c>
      <c r="R30" s="12">
        <v>659.17</v>
      </c>
      <c r="S30" s="12">
        <v>4580.1714599999996</v>
      </c>
      <c r="T30" s="15"/>
      <c r="U30" s="15"/>
      <c r="V30" s="16"/>
      <c r="W30" s="16"/>
      <c r="X30" s="16"/>
      <c r="Y30" s="15"/>
      <c r="Z30" s="15"/>
      <c r="AA30" s="15"/>
      <c r="AB30" s="15"/>
      <c r="AD30" s="21"/>
    </row>
    <row r="31" spans="1:30" x14ac:dyDescent="0.2">
      <c r="A31" s="63"/>
      <c r="B31" s="64" t="s">
        <v>3680</v>
      </c>
      <c r="C31" s="65" t="s">
        <v>3681</v>
      </c>
      <c r="D31" s="65" t="s">
        <v>95</v>
      </c>
      <c r="E31" s="66">
        <v>1.0240100000000001</v>
      </c>
      <c r="F31" s="66">
        <v>9.2160899999999994</v>
      </c>
      <c r="G31" s="1">
        <v>357</v>
      </c>
      <c r="H31" s="1">
        <v>357</v>
      </c>
      <c r="I31" s="1">
        <v>3290.1441300000001</v>
      </c>
      <c r="J31" s="1">
        <v>3290.1441300000001</v>
      </c>
      <c r="K31" s="1"/>
      <c r="L31" s="1"/>
      <c r="M31" s="1"/>
      <c r="N31" s="1"/>
      <c r="O31" s="1"/>
      <c r="P31" s="1"/>
      <c r="R31" s="1">
        <v>494</v>
      </c>
      <c r="S31" s="1">
        <v>4552.7484599999998</v>
      </c>
      <c r="T31" s="15">
        <f t="shared" si="0"/>
        <v>1.3837535014005602</v>
      </c>
      <c r="U31" s="15">
        <f t="shared" si="1"/>
        <v>1.358101489861727</v>
      </c>
      <c r="V31" s="16">
        <f t="shared" si="2"/>
        <v>484.84223188063652</v>
      </c>
      <c r="W31" s="16">
        <f t="shared" si="3"/>
        <v>127.84223188063652</v>
      </c>
      <c r="X31" s="16">
        <f t="shared" si="4"/>
        <v>1178.2055148128154</v>
      </c>
      <c r="Y31" s="15">
        <f t="shared" ref="Y31:Y60" si="9">104.584835545197%-100%</f>
        <v>4.5848355451969969E-2</v>
      </c>
      <c r="Z31" s="15">
        <f t="shared" ref="Z31:Z60" si="10">101.199262415129%-100%</f>
        <v>1.1992624151289988E-2</v>
      </c>
      <c r="AA31" s="15">
        <f t="shared" ref="AA31:AA60" si="11">101.911505501324%-100%</f>
        <v>1.9115055013239957E-2</v>
      </c>
      <c r="AB31" s="15">
        <f t="shared" ref="AB31:AB60" si="12">AVERAGE(Y31:AA31)</f>
        <v>2.5652011538833303E-2</v>
      </c>
      <c r="AD31" s="21"/>
    </row>
    <row r="32" spans="1:30" x14ac:dyDescent="0.2">
      <c r="A32" s="63"/>
      <c r="B32" s="64" t="s">
        <v>1281</v>
      </c>
      <c r="C32" s="65" t="s">
        <v>1282</v>
      </c>
      <c r="D32" s="65" t="s">
        <v>98</v>
      </c>
      <c r="E32" s="66">
        <v>1.0999999999999999E-2</v>
      </c>
      <c r="F32" s="66">
        <v>9.9000000000000005E-2</v>
      </c>
      <c r="G32" s="1">
        <v>179</v>
      </c>
      <c r="H32" s="1">
        <v>179</v>
      </c>
      <c r="I32" s="1">
        <v>17.721</v>
      </c>
      <c r="J32" s="1">
        <v>17.721</v>
      </c>
      <c r="K32" s="1"/>
      <c r="L32" s="1"/>
      <c r="M32" s="1"/>
      <c r="N32" s="1"/>
      <c r="O32" s="1"/>
      <c r="P32" s="1"/>
      <c r="R32" s="1">
        <v>277</v>
      </c>
      <c r="S32" s="1">
        <v>27.422999999999998</v>
      </c>
      <c r="T32" s="15">
        <f t="shared" si="0"/>
        <v>1.5474860335195531</v>
      </c>
      <c r="U32" s="15">
        <f t="shared" si="1"/>
        <v>1.5218340219807198</v>
      </c>
      <c r="V32" s="16">
        <f t="shared" si="2"/>
        <v>272.40828993454886</v>
      </c>
      <c r="W32" s="16">
        <f t="shared" si="3"/>
        <v>93.408289934548861</v>
      </c>
      <c r="X32" s="16">
        <f t="shared" si="4"/>
        <v>9.2474207035203371</v>
      </c>
      <c r="Y32" s="15">
        <f t="shared" si="9"/>
        <v>4.5848355451969969E-2</v>
      </c>
      <c r="Z32" s="15">
        <f t="shared" si="10"/>
        <v>1.1992624151289988E-2</v>
      </c>
      <c r="AA32" s="15">
        <f t="shared" si="11"/>
        <v>1.9115055013239957E-2</v>
      </c>
      <c r="AB32" s="15">
        <f t="shared" si="12"/>
        <v>2.5652011538833303E-2</v>
      </c>
      <c r="AD32" s="21"/>
    </row>
    <row r="33" spans="1:30" ht="15" thickBot="1" x14ac:dyDescent="0.25">
      <c r="A33" s="2">
        <v>11</v>
      </c>
      <c r="B33" s="3" t="s">
        <v>3682</v>
      </c>
      <c r="C33" s="4" t="s">
        <v>4382</v>
      </c>
      <c r="D33" s="4" t="s">
        <v>95</v>
      </c>
      <c r="E33" s="5">
        <v>0</v>
      </c>
      <c r="F33" s="5">
        <v>9</v>
      </c>
      <c r="G33" s="6">
        <v>699.47</v>
      </c>
      <c r="H33" s="6">
        <v>368</v>
      </c>
      <c r="I33" s="6">
        <v>3312</v>
      </c>
      <c r="J33" s="6">
        <v>3312</v>
      </c>
      <c r="K33" s="6">
        <v>0</v>
      </c>
      <c r="L33" s="6">
        <v>0</v>
      </c>
      <c r="M33" s="6">
        <v>0</v>
      </c>
      <c r="N33" s="6">
        <v>0</v>
      </c>
      <c r="O33" s="6">
        <v>0</v>
      </c>
      <c r="P33" s="6">
        <v>0</v>
      </c>
      <c r="R33" s="6">
        <v>508</v>
      </c>
      <c r="S33" s="6">
        <v>4572</v>
      </c>
      <c r="T33" s="15">
        <f t="shared" si="0"/>
        <v>1.3804347826086956</v>
      </c>
      <c r="U33" s="15">
        <f t="shared" si="1"/>
        <v>1.3547827710698623</v>
      </c>
      <c r="V33" s="16">
        <f t="shared" si="2"/>
        <v>947.62990488023661</v>
      </c>
      <c r="W33" s="16">
        <f t="shared" si="3"/>
        <v>248.15990488023658</v>
      </c>
      <c r="X33" s="16">
        <f t="shared" si="4"/>
        <v>2233.439143922129</v>
      </c>
      <c r="Y33" s="15">
        <f t="shared" si="9"/>
        <v>4.5848355451969969E-2</v>
      </c>
      <c r="Z33" s="15">
        <f t="shared" si="10"/>
        <v>1.1992624151289988E-2</v>
      </c>
      <c r="AA33" s="15">
        <f t="shared" si="11"/>
        <v>1.9115055013239957E-2</v>
      </c>
      <c r="AB33" s="15">
        <f t="shared" si="12"/>
        <v>2.5652011538833303E-2</v>
      </c>
      <c r="AD33" s="21"/>
    </row>
    <row r="34" spans="1:30" ht="15" thickBot="1" x14ac:dyDescent="0.25">
      <c r="A34" s="8">
        <v>12</v>
      </c>
      <c r="B34" s="9" t="s">
        <v>3562</v>
      </c>
      <c r="C34" s="10" t="s">
        <v>4383</v>
      </c>
      <c r="D34" s="10" t="s">
        <v>41</v>
      </c>
      <c r="E34" s="11">
        <v>0</v>
      </c>
      <c r="F34" s="11">
        <v>1</v>
      </c>
      <c r="G34" s="12">
        <v>12880.91</v>
      </c>
      <c r="H34" s="12">
        <v>11193.24</v>
      </c>
      <c r="I34" s="12">
        <v>11193.24</v>
      </c>
      <c r="J34" s="12">
        <v>3018.2576450000001</v>
      </c>
      <c r="K34" s="12">
        <v>3115.2523999999999</v>
      </c>
      <c r="L34" s="12">
        <v>0</v>
      </c>
      <c r="M34" s="12">
        <v>0</v>
      </c>
      <c r="N34" s="12">
        <v>1052.9553112000001</v>
      </c>
      <c r="O34" s="12">
        <v>2325.7410773759998</v>
      </c>
      <c r="P34" s="13">
        <v>1003.94489840064</v>
      </c>
      <c r="R34" s="12">
        <v>12821.75</v>
      </c>
      <c r="S34" s="12">
        <v>3669.56538</v>
      </c>
      <c r="T34" s="15"/>
      <c r="U34" s="15"/>
      <c r="V34" s="16"/>
      <c r="W34" s="16"/>
      <c r="X34" s="16"/>
      <c r="Y34" s="15"/>
      <c r="Z34" s="15"/>
      <c r="AA34" s="15"/>
      <c r="AB34" s="15"/>
      <c r="AD34" s="21"/>
    </row>
    <row r="35" spans="1:30" x14ac:dyDescent="0.2">
      <c r="A35" s="63"/>
      <c r="B35" s="64" t="s">
        <v>405</v>
      </c>
      <c r="C35" s="65" t="s">
        <v>406</v>
      </c>
      <c r="D35" s="65" t="s">
        <v>92</v>
      </c>
      <c r="E35" s="66">
        <v>7.6999999999999996E-4</v>
      </c>
      <c r="F35" s="66">
        <v>7.6999999999999996E-4</v>
      </c>
      <c r="G35" s="1">
        <v>939</v>
      </c>
      <c r="H35" s="1">
        <v>939</v>
      </c>
      <c r="I35" s="1">
        <v>0.72302999999999995</v>
      </c>
      <c r="J35" s="1">
        <v>0.72302999999999995</v>
      </c>
      <c r="K35" s="1"/>
      <c r="L35" s="1"/>
      <c r="M35" s="1"/>
      <c r="N35" s="1"/>
      <c r="O35" s="1"/>
      <c r="P35" s="1"/>
      <c r="R35" s="1">
        <v>2570</v>
      </c>
      <c r="S35" s="1">
        <v>1.9789000000000001</v>
      </c>
      <c r="T35" s="15">
        <f t="shared" si="0"/>
        <v>2.736954206602769</v>
      </c>
      <c r="U35" s="15">
        <f t="shared" si="1"/>
        <v>2.7113021950639355</v>
      </c>
      <c r="V35" s="16">
        <f t="shared" si="2"/>
        <v>2545.9127611650356</v>
      </c>
      <c r="W35" s="16">
        <f t="shared" si="3"/>
        <v>1606.9127611650356</v>
      </c>
      <c r="X35" s="16">
        <f t="shared" si="4"/>
        <v>1.2373228260970774</v>
      </c>
      <c r="Y35" s="15">
        <f t="shared" si="9"/>
        <v>4.5848355451969969E-2</v>
      </c>
      <c r="Z35" s="15">
        <f t="shared" si="10"/>
        <v>1.1992624151289988E-2</v>
      </c>
      <c r="AA35" s="15">
        <f t="shared" si="11"/>
        <v>1.9115055013239957E-2</v>
      </c>
      <c r="AB35" s="15">
        <f t="shared" si="12"/>
        <v>2.5652011538833303E-2</v>
      </c>
      <c r="AD35" s="21"/>
    </row>
    <row r="36" spans="1:30" x14ac:dyDescent="0.2">
      <c r="A36" s="63"/>
      <c r="B36" s="64" t="s">
        <v>187</v>
      </c>
      <c r="C36" s="65" t="s">
        <v>188</v>
      </c>
      <c r="D36" s="65" t="s">
        <v>92</v>
      </c>
      <c r="E36" s="66">
        <v>1.8799999999999999E-3</v>
      </c>
      <c r="F36" s="66">
        <v>1.8799999999999999E-3</v>
      </c>
      <c r="G36" s="1">
        <v>45.7</v>
      </c>
      <c r="H36" s="1">
        <v>45.7</v>
      </c>
      <c r="I36" s="1">
        <v>8.5916000000000006E-2</v>
      </c>
      <c r="J36" s="1">
        <v>8.5916000000000006E-2</v>
      </c>
      <c r="K36" s="1"/>
      <c r="L36" s="1"/>
      <c r="M36" s="1"/>
      <c r="N36" s="1"/>
      <c r="O36" s="1"/>
      <c r="P36" s="1"/>
      <c r="R36" s="1">
        <v>52.8</v>
      </c>
      <c r="S36" s="1">
        <v>9.9264000000000005E-2</v>
      </c>
      <c r="T36" s="15">
        <f t="shared" si="0"/>
        <v>1.1553610503282274</v>
      </c>
      <c r="U36" s="15">
        <f t="shared" si="1"/>
        <v>1.1297090387893942</v>
      </c>
      <c r="V36" s="16">
        <f t="shared" si="2"/>
        <v>51.627703072675317</v>
      </c>
      <c r="W36" s="16">
        <f t="shared" si="3"/>
        <v>5.9277030726753139</v>
      </c>
      <c r="X36" s="16">
        <f t="shared" si="4"/>
        <v>1.1144081776629591E-2</v>
      </c>
      <c r="Y36" s="15">
        <f t="shared" si="9"/>
        <v>4.5848355451969969E-2</v>
      </c>
      <c r="Z36" s="15">
        <f t="shared" si="10"/>
        <v>1.1992624151289988E-2</v>
      </c>
      <c r="AA36" s="15">
        <f t="shared" si="11"/>
        <v>1.9115055013239957E-2</v>
      </c>
      <c r="AB36" s="15">
        <f t="shared" si="12"/>
        <v>2.5652011538833303E-2</v>
      </c>
      <c r="AD36" s="21"/>
    </row>
    <row r="37" spans="1:30" x14ac:dyDescent="0.2">
      <c r="A37" s="63"/>
      <c r="B37" s="64" t="s">
        <v>96</v>
      </c>
      <c r="C37" s="65" t="s">
        <v>97</v>
      </c>
      <c r="D37" s="65" t="s">
        <v>98</v>
      </c>
      <c r="E37" s="66">
        <v>0.34483999999999998</v>
      </c>
      <c r="F37" s="66">
        <v>0.34483999999999998</v>
      </c>
      <c r="G37" s="1">
        <v>36.5</v>
      </c>
      <c r="H37" s="1">
        <v>36.5</v>
      </c>
      <c r="I37" s="1">
        <v>12.58666</v>
      </c>
      <c r="J37" s="1">
        <v>12.58666</v>
      </c>
      <c r="K37" s="1"/>
      <c r="L37" s="1"/>
      <c r="M37" s="1"/>
      <c r="N37" s="1"/>
      <c r="O37" s="1"/>
      <c r="P37" s="1"/>
      <c r="R37" s="1">
        <v>57.6</v>
      </c>
      <c r="S37" s="1">
        <v>19.862784000000001</v>
      </c>
      <c r="T37" s="15">
        <f t="shared" si="0"/>
        <v>1.5780821917808219</v>
      </c>
      <c r="U37" s="15">
        <f t="shared" si="1"/>
        <v>1.5524301802419886</v>
      </c>
      <c r="V37" s="16">
        <f t="shared" si="2"/>
        <v>56.663701578832587</v>
      </c>
      <c r="W37" s="16">
        <f t="shared" si="3"/>
        <v>20.163701578832587</v>
      </c>
      <c r="X37" s="16">
        <f t="shared" si="4"/>
        <v>6.9532508524446293</v>
      </c>
      <c r="Y37" s="15">
        <f t="shared" si="9"/>
        <v>4.5848355451969969E-2</v>
      </c>
      <c r="Z37" s="15">
        <f t="shared" si="10"/>
        <v>1.1992624151289988E-2</v>
      </c>
      <c r="AA37" s="15">
        <f t="shared" si="11"/>
        <v>1.9115055013239957E-2</v>
      </c>
      <c r="AB37" s="15">
        <f t="shared" si="12"/>
        <v>2.5652011538833303E-2</v>
      </c>
      <c r="AD37" s="21"/>
    </row>
    <row r="38" spans="1:30" x14ac:dyDescent="0.2">
      <c r="A38" s="63"/>
      <c r="B38" s="64" t="s">
        <v>388</v>
      </c>
      <c r="C38" s="65" t="s">
        <v>389</v>
      </c>
      <c r="D38" s="65" t="s">
        <v>390</v>
      </c>
      <c r="E38" s="66">
        <v>1.1055999999999999</v>
      </c>
      <c r="F38" s="66">
        <v>1.1055999999999999</v>
      </c>
      <c r="G38" s="1">
        <v>145</v>
      </c>
      <c r="H38" s="1">
        <v>145</v>
      </c>
      <c r="I38" s="1">
        <v>160.31200000000001</v>
      </c>
      <c r="J38" s="1">
        <v>160.31200000000001</v>
      </c>
      <c r="K38" s="1"/>
      <c r="L38" s="1"/>
      <c r="M38" s="1"/>
      <c r="N38" s="1"/>
      <c r="O38" s="1"/>
      <c r="P38" s="1"/>
      <c r="R38" s="1">
        <v>188</v>
      </c>
      <c r="S38" s="1">
        <v>207.8528</v>
      </c>
      <c r="T38" s="15">
        <f t="shared" si="0"/>
        <v>1.296551724137931</v>
      </c>
      <c r="U38" s="15">
        <f t="shared" si="1"/>
        <v>1.2708997125990977</v>
      </c>
      <c r="V38" s="16">
        <f t="shared" si="2"/>
        <v>184.28045832686917</v>
      </c>
      <c r="W38" s="16">
        <f t="shared" si="3"/>
        <v>39.280458326869166</v>
      </c>
      <c r="X38" s="16">
        <f t="shared" si="4"/>
        <v>43.428474726186543</v>
      </c>
      <c r="Y38" s="15">
        <f t="shared" si="9"/>
        <v>4.5848355451969969E-2</v>
      </c>
      <c r="Z38" s="15">
        <f t="shared" si="10"/>
        <v>1.1992624151289988E-2</v>
      </c>
      <c r="AA38" s="15">
        <f t="shared" si="11"/>
        <v>1.9115055013239957E-2</v>
      </c>
      <c r="AB38" s="15">
        <f t="shared" si="12"/>
        <v>2.5652011538833303E-2</v>
      </c>
      <c r="AD38" s="21"/>
    </row>
    <row r="39" spans="1:30" x14ac:dyDescent="0.2">
      <c r="A39" s="63"/>
      <c r="B39" s="64" t="s">
        <v>391</v>
      </c>
      <c r="C39" s="65" t="s">
        <v>392</v>
      </c>
      <c r="D39" s="65" t="s">
        <v>98</v>
      </c>
      <c r="E39" s="66">
        <v>0.24399999999999999</v>
      </c>
      <c r="F39" s="66">
        <v>0.24399999999999999</v>
      </c>
      <c r="G39" s="1">
        <v>44</v>
      </c>
      <c r="H39" s="1">
        <v>44</v>
      </c>
      <c r="I39" s="1">
        <v>10.736000000000001</v>
      </c>
      <c r="J39" s="1">
        <v>10.736000000000001</v>
      </c>
      <c r="K39" s="1"/>
      <c r="L39" s="1"/>
      <c r="M39" s="1"/>
      <c r="N39" s="1"/>
      <c r="O39" s="1"/>
      <c r="P39" s="1"/>
      <c r="R39" s="1">
        <v>86.2</v>
      </c>
      <c r="S39" s="1">
        <v>21.032800000000002</v>
      </c>
      <c r="T39" s="15">
        <f t="shared" si="0"/>
        <v>1.9590909090909092</v>
      </c>
      <c r="U39" s="15">
        <f t="shared" si="1"/>
        <v>1.933438897552076</v>
      </c>
      <c r="V39" s="16">
        <f t="shared" si="2"/>
        <v>85.071311492291343</v>
      </c>
      <c r="W39" s="16">
        <f t="shared" si="3"/>
        <v>41.071311492291343</v>
      </c>
      <c r="X39" s="16">
        <f t="shared" si="4"/>
        <v>10.021400004119087</v>
      </c>
      <c r="Y39" s="15">
        <f t="shared" si="9"/>
        <v>4.5848355451969969E-2</v>
      </c>
      <c r="Z39" s="15">
        <f t="shared" si="10"/>
        <v>1.1992624151289988E-2</v>
      </c>
      <c r="AA39" s="15">
        <f t="shared" si="11"/>
        <v>1.9115055013239957E-2</v>
      </c>
      <c r="AB39" s="15">
        <f t="shared" si="12"/>
        <v>2.5652011538833303E-2</v>
      </c>
      <c r="AD39" s="21"/>
    </row>
    <row r="40" spans="1:30" x14ac:dyDescent="0.2">
      <c r="A40" s="63"/>
      <c r="B40" s="64" t="s">
        <v>99</v>
      </c>
      <c r="C40" s="65" t="s">
        <v>100</v>
      </c>
      <c r="D40" s="65" t="s">
        <v>98</v>
      </c>
      <c r="E40" s="66">
        <v>0.98385</v>
      </c>
      <c r="F40" s="66">
        <v>0.98385</v>
      </c>
      <c r="G40" s="1">
        <v>47.9</v>
      </c>
      <c r="H40" s="1">
        <v>47.9</v>
      </c>
      <c r="I40" s="1">
        <v>47.126415000000001</v>
      </c>
      <c r="J40" s="1">
        <v>47.126415000000001</v>
      </c>
      <c r="K40" s="1"/>
      <c r="L40" s="1"/>
      <c r="M40" s="1"/>
      <c r="N40" s="1"/>
      <c r="O40" s="1"/>
      <c r="P40" s="1"/>
      <c r="R40" s="1">
        <v>67.599999999999994</v>
      </c>
      <c r="S40" s="1">
        <v>66.508260000000007</v>
      </c>
      <c r="T40" s="15">
        <f t="shared" si="0"/>
        <v>1.4112734864300625</v>
      </c>
      <c r="U40" s="15">
        <f t="shared" si="1"/>
        <v>1.3856214748912292</v>
      </c>
      <c r="V40" s="16">
        <f t="shared" si="2"/>
        <v>66.371268647289881</v>
      </c>
      <c r="W40" s="16">
        <f t="shared" si="3"/>
        <v>18.471268647289882</v>
      </c>
      <c r="X40" s="16">
        <f t="shared" si="4"/>
        <v>18.17295765863615</v>
      </c>
      <c r="Y40" s="15">
        <f t="shared" si="9"/>
        <v>4.5848355451969969E-2</v>
      </c>
      <c r="Z40" s="15">
        <f t="shared" si="10"/>
        <v>1.1992624151289988E-2</v>
      </c>
      <c r="AA40" s="15">
        <f t="shared" si="11"/>
        <v>1.9115055013239957E-2</v>
      </c>
      <c r="AB40" s="15">
        <f t="shared" si="12"/>
        <v>2.5652011538833303E-2</v>
      </c>
      <c r="AD40" s="21"/>
    </row>
    <row r="41" spans="1:30" x14ac:dyDescent="0.2">
      <c r="A41" s="63"/>
      <c r="B41" s="64" t="s">
        <v>409</v>
      </c>
      <c r="C41" s="65" t="s">
        <v>410</v>
      </c>
      <c r="D41" s="65" t="s">
        <v>41</v>
      </c>
      <c r="E41" s="66">
        <v>6.8580000000000002E-2</v>
      </c>
      <c r="F41" s="66">
        <v>6.8580000000000002E-2</v>
      </c>
      <c r="G41" s="1">
        <v>42.8</v>
      </c>
      <c r="H41" s="1">
        <v>42.8</v>
      </c>
      <c r="I41" s="1">
        <v>2.9352239999999998</v>
      </c>
      <c r="J41" s="1">
        <v>2.9352239999999998</v>
      </c>
      <c r="K41" s="1"/>
      <c r="L41" s="1"/>
      <c r="M41" s="1"/>
      <c r="N41" s="1"/>
      <c r="O41" s="1"/>
      <c r="P41" s="1"/>
      <c r="R41" s="1">
        <v>53.4</v>
      </c>
      <c r="S41" s="1">
        <v>3.662172</v>
      </c>
      <c r="T41" s="15">
        <f t="shared" si="0"/>
        <v>1.2476635514018692</v>
      </c>
      <c r="U41" s="15">
        <f t="shared" si="1"/>
        <v>1.222011539863036</v>
      </c>
      <c r="V41" s="16">
        <f t="shared" si="2"/>
        <v>52.302093906137941</v>
      </c>
      <c r="W41" s="16">
        <f t="shared" si="3"/>
        <v>9.5020939061379437</v>
      </c>
      <c r="X41" s="16">
        <f t="shared" si="4"/>
        <v>0.65165360008294015</v>
      </c>
      <c r="Y41" s="15">
        <f t="shared" si="9"/>
        <v>4.5848355451969969E-2</v>
      </c>
      <c r="Z41" s="15">
        <f t="shared" si="10"/>
        <v>1.1992624151289988E-2</v>
      </c>
      <c r="AA41" s="15">
        <f t="shared" si="11"/>
        <v>1.9115055013239957E-2</v>
      </c>
      <c r="AB41" s="15">
        <f t="shared" si="12"/>
        <v>2.5652011538833303E-2</v>
      </c>
      <c r="AD41" s="21"/>
    </row>
    <row r="42" spans="1:30" x14ac:dyDescent="0.2">
      <c r="A42" s="63"/>
      <c r="B42" s="64" t="s">
        <v>3564</v>
      </c>
      <c r="C42" s="65" t="s">
        <v>3565</v>
      </c>
      <c r="D42" s="65" t="s">
        <v>139</v>
      </c>
      <c r="E42" s="66">
        <v>9.3999999999999997E-4</v>
      </c>
      <c r="F42" s="66">
        <v>9.3999999999999997E-4</v>
      </c>
      <c r="G42" s="1">
        <v>3010</v>
      </c>
      <c r="H42" s="1">
        <v>3010</v>
      </c>
      <c r="I42" s="1">
        <v>2.8294000000000001</v>
      </c>
      <c r="J42" s="1">
        <v>2.8294000000000001</v>
      </c>
      <c r="K42" s="1"/>
      <c r="L42" s="1"/>
      <c r="M42" s="1"/>
      <c r="N42" s="1"/>
      <c r="O42" s="1"/>
      <c r="P42" s="1"/>
      <c r="R42" s="1">
        <v>3940</v>
      </c>
      <c r="S42" s="1">
        <v>3.7035999999999998</v>
      </c>
      <c r="T42" s="15">
        <f t="shared" si="0"/>
        <v>1.308970099667774</v>
      </c>
      <c r="U42" s="15">
        <f t="shared" si="1"/>
        <v>1.2833180881289408</v>
      </c>
      <c r="V42" s="16">
        <f t="shared" si="2"/>
        <v>3862.7874452681117</v>
      </c>
      <c r="W42" s="16">
        <f t="shared" si="3"/>
        <v>852.7874452681117</v>
      </c>
      <c r="X42" s="16">
        <f t="shared" si="4"/>
        <v>0.80162019855202493</v>
      </c>
      <c r="Y42" s="15">
        <f t="shared" si="9"/>
        <v>4.5848355451969969E-2</v>
      </c>
      <c r="Z42" s="15">
        <f t="shared" si="10"/>
        <v>1.1992624151289988E-2</v>
      </c>
      <c r="AA42" s="15">
        <f t="shared" si="11"/>
        <v>1.9115055013239957E-2</v>
      </c>
      <c r="AB42" s="15">
        <f t="shared" si="12"/>
        <v>2.5652011538833303E-2</v>
      </c>
      <c r="AD42" s="21"/>
    </row>
    <row r="43" spans="1:30" x14ac:dyDescent="0.2">
      <c r="A43" s="63"/>
      <c r="B43" s="64" t="s">
        <v>3566</v>
      </c>
      <c r="C43" s="65" t="s">
        <v>3567</v>
      </c>
      <c r="D43" s="65" t="s">
        <v>92</v>
      </c>
      <c r="E43" s="66">
        <v>2.82E-3</v>
      </c>
      <c r="F43" s="66">
        <v>2.82E-3</v>
      </c>
      <c r="G43" s="1">
        <v>1990</v>
      </c>
      <c r="H43" s="1">
        <v>1990</v>
      </c>
      <c r="I43" s="1">
        <v>5.6117999999999997</v>
      </c>
      <c r="J43" s="1">
        <v>5.6117999999999997</v>
      </c>
      <c r="K43" s="1"/>
      <c r="L43" s="1"/>
      <c r="M43" s="1"/>
      <c r="N43" s="1"/>
      <c r="O43" s="1"/>
      <c r="P43" s="1"/>
      <c r="R43" s="1">
        <v>2180</v>
      </c>
      <c r="S43" s="1">
        <v>6.1475999999999997</v>
      </c>
      <c r="T43" s="15">
        <f t="shared" si="0"/>
        <v>1.0954773869346734</v>
      </c>
      <c r="U43" s="15">
        <f t="shared" si="1"/>
        <v>1.0698253753958402</v>
      </c>
      <c r="V43" s="16">
        <f t="shared" si="2"/>
        <v>2128.952497037722</v>
      </c>
      <c r="W43" s="16">
        <f t="shared" si="3"/>
        <v>138.95249703772197</v>
      </c>
      <c r="X43" s="16">
        <f t="shared" si="4"/>
        <v>0.39184604164637593</v>
      </c>
      <c r="Y43" s="15">
        <f t="shared" si="9"/>
        <v>4.5848355451969969E-2</v>
      </c>
      <c r="Z43" s="15">
        <f t="shared" si="10"/>
        <v>1.1992624151289988E-2</v>
      </c>
      <c r="AA43" s="15">
        <f t="shared" si="11"/>
        <v>1.9115055013239957E-2</v>
      </c>
      <c r="AB43" s="15">
        <f t="shared" si="12"/>
        <v>2.5652011538833303E-2</v>
      </c>
      <c r="AD43" s="21"/>
    </row>
    <row r="44" spans="1:30" x14ac:dyDescent="0.2">
      <c r="A44" s="63"/>
      <c r="B44" s="64" t="s">
        <v>321</v>
      </c>
      <c r="C44" s="65" t="s">
        <v>322</v>
      </c>
      <c r="D44" s="65" t="s">
        <v>92</v>
      </c>
      <c r="E44" s="66">
        <v>3.61E-2</v>
      </c>
      <c r="F44" s="66">
        <v>3.61E-2</v>
      </c>
      <c r="G44" s="1">
        <v>2190</v>
      </c>
      <c r="H44" s="1">
        <v>2190</v>
      </c>
      <c r="I44" s="1">
        <v>79.058999999999997</v>
      </c>
      <c r="J44" s="1">
        <v>79.058999999999997</v>
      </c>
      <c r="K44" s="1"/>
      <c r="L44" s="1"/>
      <c r="M44" s="1"/>
      <c r="N44" s="1"/>
      <c r="O44" s="1"/>
      <c r="P44" s="1"/>
      <c r="R44" s="1">
        <v>2480</v>
      </c>
      <c r="S44" s="1">
        <v>89.528000000000006</v>
      </c>
      <c r="T44" s="15">
        <f t="shared" si="0"/>
        <v>1.1324200913242009</v>
      </c>
      <c r="U44" s="15">
        <f t="shared" si="1"/>
        <v>1.1067680797853676</v>
      </c>
      <c r="V44" s="16">
        <f t="shared" si="2"/>
        <v>2423.8220947299551</v>
      </c>
      <c r="W44" s="16">
        <f t="shared" si="3"/>
        <v>233.8220947299551</v>
      </c>
      <c r="X44" s="16">
        <f t="shared" si="4"/>
        <v>8.4409776197513793</v>
      </c>
      <c r="Y44" s="15">
        <f t="shared" si="9"/>
        <v>4.5848355451969969E-2</v>
      </c>
      <c r="Z44" s="15">
        <f t="shared" si="10"/>
        <v>1.1992624151289988E-2</v>
      </c>
      <c r="AA44" s="15">
        <f t="shared" si="11"/>
        <v>1.9115055013239957E-2</v>
      </c>
      <c r="AB44" s="15">
        <f t="shared" si="12"/>
        <v>2.5652011538833303E-2</v>
      </c>
      <c r="AD44" s="21"/>
    </row>
    <row r="45" spans="1:30" x14ac:dyDescent="0.2">
      <c r="A45" s="63"/>
      <c r="B45" s="64" t="s">
        <v>539</v>
      </c>
      <c r="C45" s="65" t="s">
        <v>540</v>
      </c>
      <c r="D45" s="65" t="s">
        <v>92</v>
      </c>
      <c r="E45" s="66">
        <v>2.82E-3</v>
      </c>
      <c r="F45" s="66">
        <v>2.82E-3</v>
      </c>
      <c r="G45" s="1">
        <v>2320</v>
      </c>
      <c r="H45" s="1">
        <v>2320</v>
      </c>
      <c r="I45" s="1">
        <v>6.5423999999999998</v>
      </c>
      <c r="J45" s="1">
        <v>6.5423999999999998</v>
      </c>
      <c r="K45" s="1"/>
      <c r="L45" s="1"/>
      <c r="M45" s="1"/>
      <c r="N45" s="1"/>
      <c r="O45" s="1"/>
      <c r="P45" s="1"/>
      <c r="R45" s="1">
        <v>2530</v>
      </c>
      <c r="S45" s="1">
        <v>7.1345999999999998</v>
      </c>
      <c r="T45" s="15">
        <f t="shared" si="0"/>
        <v>1.0905172413793103</v>
      </c>
      <c r="U45" s="15">
        <f t="shared" si="1"/>
        <v>1.064865229840477</v>
      </c>
      <c r="V45" s="16">
        <f t="shared" si="2"/>
        <v>2470.4873332299067</v>
      </c>
      <c r="W45" s="16">
        <f t="shared" si="3"/>
        <v>150.48733322990665</v>
      </c>
      <c r="X45" s="16">
        <f t="shared" si="4"/>
        <v>0.42437427970833674</v>
      </c>
      <c r="Y45" s="15">
        <f t="shared" si="9"/>
        <v>4.5848355451969969E-2</v>
      </c>
      <c r="Z45" s="15">
        <f t="shared" si="10"/>
        <v>1.1992624151289988E-2</v>
      </c>
      <c r="AA45" s="15">
        <f t="shared" si="11"/>
        <v>1.9115055013239957E-2</v>
      </c>
      <c r="AB45" s="15">
        <f t="shared" si="12"/>
        <v>2.5652011538833303E-2</v>
      </c>
      <c r="AD45" s="21"/>
    </row>
    <row r="46" spans="1:30" x14ac:dyDescent="0.2">
      <c r="A46" s="63"/>
      <c r="B46" s="64" t="s">
        <v>334</v>
      </c>
      <c r="C46" s="65" t="s">
        <v>335</v>
      </c>
      <c r="D46" s="65" t="s">
        <v>92</v>
      </c>
      <c r="E46" s="66">
        <v>2.6200000000000001E-2</v>
      </c>
      <c r="F46" s="66">
        <v>2.6200000000000001E-2</v>
      </c>
      <c r="G46" s="1">
        <v>2780</v>
      </c>
      <c r="H46" s="1">
        <v>2780</v>
      </c>
      <c r="I46" s="1">
        <v>72.835999999999999</v>
      </c>
      <c r="J46" s="1">
        <v>72.835999999999999</v>
      </c>
      <c r="K46" s="1"/>
      <c r="L46" s="1"/>
      <c r="M46" s="1"/>
      <c r="N46" s="1"/>
      <c r="O46" s="1"/>
      <c r="P46" s="1"/>
      <c r="R46" s="1">
        <v>3030</v>
      </c>
      <c r="S46" s="1">
        <v>79.385999999999996</v>
      </c>
      <c r="T46" s="15">
        <f t="shared" si="0"/>
        <v>1.0899280575539569</v>
      </c>
      <c r="U46" s="15">
        <f t="shared" si="1"/>
        <v>1.0642760460151237</v>
      </c>
      <c r="V46" s="16">
        <f t="shared" si="2"/>
        <v>2958.6874079220438</v>
      </c>
      <c r="W46" s="16">
        <f t="shared" si="3"/>
        <v>178.6874079220438</v>
      </c>
      <c r="X46" s="16">
        <f t="shared" si="4"/>
        <v>4.6816100875575479</v>
      </c>
      <c r="Y46" s="15">
        <f t="shared" si="9"/>
        <v>4.5848355451969969E-2</v>
      </c>
      <c r="Z46" s="15">
        <f t="shared" si="10"/>
        <v>1.1992624151289988E-2</v>
      </c>
      <c r="AA46" s="15">
        <f t="shared" si="11"/>
        <v>1.9115055013239957E-2</v>
      </c>
      <c r="AB46" s="15">
        <f t="shared" si="12"/>
        <v>2.5652011538833303E-2</v>
      </c>
      <c r="AD46" s="21"/>
    </row>
    <row r="47" spans="1:30" x14ac:dyDescent="0.2">
      <c r="A47" s="63"/>
      <c r="B47" s="64" t="s">
        <v>545</v>
      </c>
      <c r="C47" s="65" t="s">
        <v>546</v>
      </c>
      <c r="D47" s="65" t="s">
        <v>92</v>
      </c>
      <c r="E47" s="66">
        <v>0.12823000000000001</v>
      </c>
      <c r="F47" s="66">
        <v>0.12823000000000001</v>
      </c>
      <c r="G47" s="1">
        <v>2390</v>
      </c>
      <c r="H47" s="1">
        <v>2390</v>
      </c>
      <c r="I47" s="1">
        <v>306.46969999999999</v>
      </c>
      <c r="J47" s="1">
        <v>306.46969999999999</v>
      </c>
      <c r="K47" s="1"/>
      <c r="L47" s="1"/>
      <c r="M47" s="1"/>
      <c r="N47" s="1"/>
      <c r="O47" s="1"/>
      <c r="P47" s="1"/>
      <c r="R47" s="1">
        <v>2600</v>
      </c>
      <c r="S47" s="1">
        <v>333.39800000000002</v>
      </c>
      <c r="T47" s="15">
        <f t="shared" si="0"/>
        <v>1.0878661087866108</v>
      </c>
      <c r="U47" s="15">
        <f t="shared" si="1"/>
        <v>1.0622140972477776</v>
      </c>
      <c r="V47" s="16">
        <f t="shared" si="2"/>
        <v>2538.6916924221887</v>
      </c>
      <c r="W47" s="16">
        <f t="shared" si="3"/>
        <v>148.69169242218868</v>
      </c>
      <c r="X47" s="16">
        <f t="shared" si="4"/>
        <v>19.066735719297256</v>
      </c>
      <c r="Y47" s="15">
        <f t="shared" si="9"/>
        <v>4.5848355451969969E-2</v>
      </c>
      <c r="Z47" s="15">
        <f t="shared" si="10"/>
        <v>1.1992624151289988E-2</v>
      </c>
      <c r="AA47" s="15">
        <f t="shared" si="11"/>
        <v>1.9115055013239957E-2</v>
      </c>
      <c r="AB47" s="15">
        <f t="shared" si="12"/>
        <v>2.5652011538833303E-2</v>
      </c>
      <c r="AD47" s="21"/>
    </row>
    <row r="48" spans="1:30" x14ac:dyDescent="0.2">
      <c r="A48" s="63"/>
      <c r="B48" s="64" t="s">
        <v>2638</v>
      </c>
      <c r="C48" s="65" t="s">
        <v>2639</v>
      </c>
      <c r="D48" s="65" t="s">
        <v>92</v>
      </c>
      <c r="E48" s="66">
        <v>0.1216</v>
      </c>
      <c r="F48" s="66">
        <v>0.1216</v>
      </c>
      <c r="G48" s="1">
        <v>2760</v>
      </c>
      <c r="H48" s="1">
        <v>2760</v>
      </c>
      <c r="I48" s="1">
        <v>335.61599999999999</v>
      </c>
      <c r="J48" s="1">
        <v>335.61599999999999</v>
      </c>
      <c r="K48" s="1"/>
      <c r="L48" s="1"/>
      <c r="M48" s="1"/>
      <c r="N48" s="1"/>
      <c r="O48" s="1"/>
      <c r="P48" s="1"/>
      <c r="R48" s="1">
        <v>3060</v>
      </c>
      <c r="S48" s="1">
        <v>372.096</v>
      </c>
      <c r="T48" s="15">
        <f t="shared" si="0"/>
        <v>1.1086956521739131</v>
      </c>
      <c r="U48" s="15">
        <f t="shared" si="1"/>
        <v>1.0830436406350799</v>
      </c>
      <c r="V48" s="16">
        <f t="shared" si="2"/>
        <v>2989.2004481528202</v>
      </c>
      <c r="W48" s="16">
        <f t="shared" si="3"/>
        <v>229.20044815282017</v>
      </c>
      <c r="X48" s="16">
        <f t="shared" si="4"/>
        <v>27.870774495382932</v>
      </c>
      <c r="Y48" s="15">
        <f t="shared" si="9"/>
        <v>4.5848355451969969E-2</v>
      </c>
      <c r="Z48" s="15">
        <f t="shared" si="10"/>
        <v>1.1992624151289988E-2</v>
      </c>
      <c r="AA48" s="15">
        <f t="shared" si="11"/>
        <v>1.9115055013239957E-2</v>
      </c>
      <c r="AB48" s="15">
        <f t="shared" si="12"/>
        <v>2.5652011538833303E-2</v>
      </c>
      <c r="AD48" s="21"/>
    </row>
    <row r="49" spans="1:30" x14ac:dyDescent="0.2">
      <c r="A49" s="63"/>
      <c r="B49" s="64" t="s">
        <v>3544</v>
      </c>
      <c r="C49" s="65" t="s">
        <v>3545</v>
      </c>
      <c r="D49" s="65" t="s">
        <v>92</v>
      </c>
      <c r="E49" s="66">
        <v>0.54368000000000005</v>
      </c>
      <c r="F49" s="66">
        <v>0.54368000000000005</v>
      </c>
      <c r="G49" s="1">
        <v>2800</v>
      </c>
      <c r="H49" s="1">
        <v>2800</v>
      </c>
      <c r="I49" s="1">
        <v>1522.3040000000001</v>
      </c>
      <c r="J49" s="1">
        <v>1522.3040000000001</v>
      </c>
      <c r="K49" s="1"/>
      <c r="L49" s="1"/>
      <c r="M49" s="1"/>
      <c r="N49" s="1"/>
      <c r="O49" s="1"/>
      <c r="P49" s="1"/>
      <c r="R49" s="1">
        <v>3120</v>
      </c>
      <c r="S49" s="1">
        <v>1696.2816</v>
      </c>
      <c r="T49" s="15">
        <f t="shared" si="0"/>
        <v>1.1142857142857143</v>
      </c>
      <c r="U49" s="15">
        <f t="shared" si="1"/>
        <v>1.0886337027468811</v>
      </c>
      <c r="V49" s="16">
        <f t="shared" si="2"/>
        <v>3048.174367691267</v>
      </c>
      <c r="W49" s="16">
        <f t="shared" si="3"/>
        <v>248.17436769126698</v>
      </c>
      <c r="X49" s="16">
        <f t="shared" si="4"/>
        <v>134.92744022638806</v>
      </c>
      <c r="Y49" s="15">
        <f t="shared" si="9"/>
        <v>4.5848355451969969E-2</v>
      </c>
      <c r="Z49" s="15">
        <f t="shared" si="10"/>
        <v>1.1992624151289988E-2</v>
      </c>
      <c r="AA49" s="15">
        <f t="shared" si="11"/>
        <v>1.9115055013239957E-2</v>
      </c>
      <c r="AB49" s="15">
        <f t="shared" si="12"/>
        <v>2.5652011538833303E-2</v>
      </c>
      <c r="AD49" s="21"/>
    </row>
    <row r="50" spans="1:30" x14ac:dyDescent="0.2">
      <c r="A50" s="63"/>
      <c r="B50" s="64" t="s">
        <v>101</v>
      </c>
      <c r="C50" s="65" t="s">
        <v>102</v>
      </c>
      <c r="D50" s="65" t="s">
        <v>92</v>
      </c>
      <c r="E50" s="66">
        <v>9.1600000000000001E-2</v>
      </c>
      <c r="F50" s="66">
        <v>9.1600000000000001E-2</v>
      </c>
      <c r="G50" s="1">
        <v>4650</v>
      </c>
      <c r="H50" s="1">
        <v>4650</v>
      </c>
      <c r="I50" s="1">
        <v>425.94</v>
      </c>
      <c r="J50" s="1">
        <v>425.94</v>
      </c>
      <c r="K50" s="1"/>
      <c r="L50" s="1"/>
      <c r="M50" s="1"/>
      <c r="N50" s="1"/>
      <c r="O50" s="1"/>
      <c r="P50" s="1"/>
      <c r="R50" s="1">
        <v>7820</v>
      </c>
      <c r="S50" s="1">
        <v>716.31200000000001</v>
      </c>
      <c r="T50" s="15">
        <f t="shared" si="0"/>
        <v>1.6817204301075268</v>
      </c>
      <c r="U50" s="15">
        <f t="shared" si="1"/>
        <v>1.6560684185686936</v>
      </c>
      <c r="V50" s="16">
        <f t="shared" si="2"/>
        <v>7700.7181463444249</v>
      </c>
      <c r="W50" s="16">
        <f t="shared" si="3"/>
        <v>3050.7181463444249</v>
      </c>
      <c r="X50" s="16">
        <f t="shared" si="4"/>
        <v>279.44578220514933</v>
      </c>
      <c r="Y50" s="15">
        <f t="shared" si="9"/>
        <v>4.5848355451969969E-2</v>
      </c>
      <c r="Z50" s="15">
        <f t="shared" si="10"/>
        <v>1.1992624151289988E-2</v>
      </c>
      <c r="AA50" s="15">
        <f t="shared" si="11"/>
        <v>1.9115055013239957E-2</v>
      </c>
      <c r="AB50" s="15">
        <f t="shared" si="12"/>
        <v>2.5652011538833303E-2</v>
      </c>
      <c r="AD50" s="21"/>
    </row>
    <row r="51" spans="1:30" x14ac:dyDescent="0.2">
      <c r="A51" s="63"/>
      <c r="B51" s="64" t="s">
        <v>103</v>
      </c>
      <c r="C51" s="65" t="s">
        <v>104</v>
      </c>
      <c r="D51" s="65" t="s">
        <v>92</v>
      </c>
      <c r="E51" s="66">
        <v>4.0899999999999999E-3</v>
      </c>
      <c r="F51" s="66">
        <v>4.0899999999999999E-3</v>
      </c>
      <c r="G51" s="1">
        <v>6490</v>
      </c>
      <c r="H51" s="1">
        <v>6490</v>
      </c>
      <c r="I51" s="1">
        <v>26.5441</v>
      </c>
      <c r="J51" s="1">
        <v>26.5441</v>
      </c>
      <c r="K51" s="1"/>
      <c r="L51" s="1"/>
      <c r="M51" s="1"/>
      <c r="N51" s="1"/>
      <c r="O51" s="1"/>
      <c r="P51" s="1"/>
      <c r="R51" s="1">
        <v>10900</v>
      </c>
      <c r="S51" s="1">
        <v>44.581000000000003</v>
      </c>
      <c r="T51" s="15">
        <f t="shared" si="0"/>
        <v>1.6795069337442219</v>
      </c>
      <c r="U51" s="15">
        <f t="shared" si="1"/>
        <v>1.6538549222053887</v>
      </c>
      <c r="V51" s="16">
        <f t="shared" si="2"/>
        <v>10733.518445112972</v>
      </c>
      <c r="W51" s="16">
        <f t="shared" si="3"/>
        <v>4243.5184451129717</v>
      </c>
      <c r="X51" s="16">
        <f t="shared" si="4"/>
        <v>17.355990440512052</v>
      </c>
      <c r="Y51" s="15">
        <f t="shared" si="9"/>
        <v>4.5848355451969969E-2</v>
      </c>
      <c r="Z51" s="15">
        <f t="shared" si="10"/>
        <v>1.1992624151289988E-2</v>
      </c>
      <c r="AA51" s="15">
        <f t="shared" si="11"/>
        <v>1.9115055013239957E-2</v>
      </c>
      <c r="AB51" s="15">
        <f t="shared" si="12"/>
        <v>2.5652011538833303E-2</v>
      </c>
      <c r="AD51" s="21"/>
    </row>
    <row r="52" spans="1:30" ht="15" thickBot="1" x14ac:dyDescent="0.25">
      <c r="A52" s="2">
        <v>13</v>
      </c>
      <c r="B52" s="3" t="s">
        <v>4384</v>
      </c>
      <c r="C52" s="4" t="s">
        <v>4385</v>
      </c>
      <c r="D52" s="4" t="s">
        <v>41</v>
      </c>
      <c r="E52" s="5">
        <v>0</v>
      </c>
      <c r="F52" s="5">
        <v>1</v>
      </c>
      <c r="G52" s="6">
        <v>5232.87</v>
      </c>
      <c r="H52" s="6">
        <v>2240</v>
      </c>
      <c r="I52" s="6">
        <v>2240</v>
      </c>
      <c r="J52" s="6">
        <v>2240</v>
      </c>
      <c r="K52" s="6">
        <v>0</v>
      </c>
      <c r="L52" s="6">
        <v>0</v>
      </c>
      <c r="M52" s="6">
        <v>0</v>
      </c>
      <c r="N52" s="6">
        <v>0</v>
      </c>
      <c r="O52" s="6">
        <v>0</v>
      </c>
      <c r="P52" s="6">
        <v>0</v>
      </c>
      <c r="R52" s="6">
        <v>2380</v>
      </c>
      <c r="S52" s="6">
        <v>2380</v>
      </c>
      <c r="T52" s="15">
        <f t="shared" si="0"/>
        <v>1.0625</v>
      </c>
      <c r="U52" s="15">
        <f t="shared" si="1"/>
        <v>1.0368479884611668</v>
      </c>
      <c r="V52" s="16">
        <f t="shared" si="2"/>
        <v>5425.6907333787858</v>
      </c>
      <c r="W52" s="16">
        <f t="shared" si="3"/>
        <v>192.82073337878592</v>
      </c>
      <c r="X52" s="16">
        <f t="shared" si="4"/>
        <v>192.82073337878592</v>
      </c>
      <c r="Y52" s="15">
        <f t="shared" si="9"/>
        <v>4.5848355451969969E-2</v>
      </c>
      <c r="Z52" s="15">
        <f t="shared" si="10"/>
        <v>1.1992624151289988E-2</v>
      </c>
      <c r="AA52" s="15">
        <f t="shared" si="11"/>
        <v>1.9115055013239957E-2</v>
      </c>
      <c r="AB52" s="15">
        <f t="shared" si="12"/>
        <v>2.5652011538833303E-2</v>
      </c>
      <c r="AD52" s="21"/>
    </row>
    <row r="53" spans="1:30" ht="20" x14ac:dyDescent="0.2">
      <c r="A53" s="67">
        <v>14</v>
      </c>
      <c r="B53" s="68" t="s">
        <v>4386</v>
      </c>
      <c r="C53" s="69" t="s">
        <v>4387</v>
      </c>
      <c r="D53" s="69" t="s">
        <v>41</v>
      </c>
      <c r="E53" s="70">
        <v>0</v>
      </c>
      <c r="F53" s="70">
        <v>1</v>
      </c>
      <c r="G53" s="71">
        <v>100287.05</v>
      </c>
      <c r="H53" s="71"/>
      <c r="I53" s="71">
        <v>100287.05</v>
      </c>
      <c r="J53" s="71">
        <v>0</v>
      </c>
      <c r="K53" s="71">
        <v>0</v>
      </c>
      <c r="L53" s="71">
        <v>0</v>
      </c>
      <c r="M53" s="71">
        <v>0</v>
      </c>
      <c r="N53" s="71">
        <v>0</v>
      </c>
      <c r="O53" s="71">
        <v>0</v>
      </c>
      <c r="P53" s="72">
        <v>0</v>
      </c>
      <c r="R53" s="71"/>
      <c r="S53" s="71">
        <v>0</v>
      </c>
      <c r="T53" s="15"/>
      <c r="U53" s="15"/>
      <c r="V53" s="16"/>
      <c r="W53" s="16"/>
      <c r="X53" s="16"/>
      <c r="Y53" s="15"/>
      <c r="Z53" s="15"/>
      <c r="AA53" s="15"/>
      <c r="AB53" s="15"/>
      <c r="AD53" s="21"/>
    </row>
    <row r="54" spans="1:30" ht="20.5" thickBot="1" x14ac:dyDescent="0.25">
      <c r="A54" s="73">
        <v>15</v>
      </c>
      <c r="B54" s="74" t="s">
        <v>3582</v>
      </c>
      <c r="C54" s="75" t="s">
        <v>3583</v>
      </c>
      <c r="D54" s="75" t="s">
        <v>41</v>
      </c>
      <c r="E54" s="76">
        <v>0</v>
      </c>
      <c r="F54" s="76">
        <v>1</v>
      </c>
      <c r="G54" s="77">
        <v>29527.9</v>
      </c>
      <c r="H54" s="77">
        <v>9335.1</v>
      </c>
      <c r="I54" s="77">
        <v>9335.1</v>
      </c>
      <c r="J54" s="77">
        <v>7665.9</v>
      </c>
      <c r="K54" s="77">
        <v>250.56209999999999</v>
      </c>
      <c r="L54" s="77">
        <v>0</v>
      </c>
      <c r="M54" s="77">
        <v>0</v>
      </c>
      <c r="N54" s="77">
        <v>84.689989800000006</v>
      </c>
      <c r="O54" s="77">
        <v>474.879403104</v>
      </c>
      <c r="P54" s="78">
        <v>204.98960900655999</v>
      </c>
      <c r="R54" s="77">
        <v>12081.36</v>
      </c>
      <c r="S54" s="77">
        <v>10231.299999999999</v>
      </c>
      <c r="T54" s="15"/>
      <c r="U54" s="15"/>
      <c r="V54" s="16"/>
      <c r="W54" s="16"/>
      <c r="X54" s="16"/>
      <c r="Y54" s="15"/>
      <c r="Z54" s="15"/>
      <c r="AA54" s="15"/>
      <c r="AB54" s="15"/>
      <c r="AD54" s="21"/>
    </row>
    <row r="55" spans="1:30" x14ac:dyDescent="0.2">
      <c r="A55" s="63"/>
      <c r="B55" s="64" t="s">
        <v>3584</v>
      </c>
      <c r="C55" s="65" t="s">
        <v>3585</v>
      </c>
      <c r="D55" s="65" t="s">
        <v>41</v>
      </c>
      <c r="E55" s="66">
        <v>1.01</v>
      </c>
      <c r="F55" s="66">
        <v>1.01</v>
      </c>
      <c r="G55" s="1">
        <v>4800</v>
      </c>
      <c r="H55" s="1">
        <v>4800</v>
      </c>
      <c r="I55" s="1">
        <v>4848</v>
      </c>
      <c r="J55" s="1">
        <v>4848</v>
      </c>
      <c r="K55" s="1"/>
      <c r="L55" s="1"/>
      <c r="M55" s="1"/>
      <c r="N55" s="1"/>
      <c r="O55" s="1"/>
      <c r="P55" s="1"/>
      <c r="R55" s="1">
        <v>7210</v>
      </c>
      <c r="S55" s="1">
        <v>7282.1</v>
      </c>
      <c r="T55" s="15">
        <f t="shared" si="0"/>
        <v>1.5020833333333334</v>
      </c>
      <c r="U55" s="15">
        <f t="shared" si="1"/>
        <v>1.4764313217945002</v>
      </c>
      <c r="V55" s="16">
        <f t="shared" si="2"/>
        <v>7086.8703446136005</v>
      </c>
      <c r="W55" s="16">
        <f t="shared" si="3"/>
        <v>2286.8703446136005</v>
      </c>
      <c r="X55" s="16">
        <f t="shared" si="4"/>
        <v>2309.7390480597364</v>
      </c>
      <c r="Y55" s="15">
        <f t="shared" si="9"/>
        <v>4.5848355451969969E-2</v>
      </c>
      <c r="Z55" s="15">
        <f t="shared" si="10"/>
        <v>1.1992624151289988E-2</v>
      </c>
      <c r="AA55" s="15">
        <f t="shared" si="11"/>
        <v>1.9115055013239957E-2</v>
      </c>
      <c r="AB55" s="15">
        <f t="shared" si="12"/>
        <v>2.5652011538833303E-2</v>
      </c>
      <c r="AD55" s="21"/>
    </row>
    <row r="56" spans="1:30" ht="18.5" thickBot="1" x14ac:dyDescent="0.25">
      <c r="A56" s="63"/>
      <c r="B56" s="64" t="s">
        <v>3586</v>
      </c>
      <c r="C56" s="65" t="s">
        <v>3587</v>
      </c>
      <c r="D56" s="65" t="s">
        <v>41</v>
      </c>
      <c r="E56" s="66">
        <v>1.01</v>
      </c>
      <c r="F56" s="66">
        <v>1.01</v>
      </c>
      <c r="G56" s="1">
        <v>2790</v>
      </c>
      <c r="H56" s="1">
        <v>2790</v>
      </c>
      <c r="I56" s="1">
        <v>2817.9</v>
      </c>
      <c r="J56" s="1">
        <v>2817.9</v>
      </c>
      <c r="K56" s="1"/>
      <c r="L56" s="1"/>
      <c r="M56" s="1"/>
      <c r="N56" s="1"/>
      <c r="O56" s="1"/>
      <c r="P56" s="1"/>
      <c r="R56" s="1">
        <v>2920</v>
      </c>
      <c r="S56" s="1">
        <v>2949.2</v>
      </c>
      <c r="T56" s="15">
        <f t="shared" si="0"/>
        <v>1.0465949820788532</v>
      </c>
      <c r="U56" s="15">
        <f t="shared" si="1"/>
        <v>1.0209429705400199</v>
      </c>
      <c r="V56" s="16">
        <f t="shared" si="2"/>
        <v>2848.4308878066554</v>
      </c>
      <c r="W56" s="16">
        <f t="shared" si="3"/>
        <v>58.430887806655392</v>
      </c>
      <c r="X56" s="16">
        <f t="shared" si="4"/>
        <v>59.015196684721943</v>
      </c>
      <c r="Y56" s="15">
        <f t="shared" si="9"/>
        <v>4.5848355451969969E-2</v>
      </c>
      <c r="Z56" s="15">
        <f t="shared" si="10"/>
        <v>1.1992624151289988E-2</v>
      </c>
      <c r="AA56" s="15">
        <f t="shared" si="11"/>
        <v>1.9115055013239957E-2</v>
      </c>
      <c r="AB56" s="15">
        <f t="shared" si="12"/>
        <v>2.5652011538833303E-2</v>
      </c>
      <c r="AD56" s="21"/>
    </row>
    <row r="57" spans="1:30" ht="15" thickBot="1" x14ac:dyDescent="0.25">
      <c r="A57" s="8">
        <v>16</v>
      </c>
      <c r="B57" s="9" t="s">
        <v>3690</v>
      </c>
      <c r="C57" s="10" t="s">
        <v>3691</v>
      </c>
      <c r="D57" s="10" t="s">
        <v>41</v>
      </c>
      <c r="E57" s="11">
        <v>0</v>
      </c>
      <c r="F57" s="11">
        <v>2</v>
      </c>
      <c r="G57" s="12">
        <v>483.03</v>
      </c>
      <c r="H57" s="12">
        <v>641.79999999999995</v>
      </c>
      <c r="I57" s="12">
        <v>1283.5999999999999</v>
      </c>
      <c r="J57" s="12">
        <v>1115.3019999999999</v>
      </c>
      <c r="K57" s="12">
        <v>74.55</v>
      </c>
      <c r="L57" s="12">
        <v>0</v>
      </c>
      <c r="M57" s="12">
        <v>0</v>
      </c>
      <c r="N57" s="12">
        <v>25.197900000000001</v>
      </c>
      <c r="O57" s="12">
        <v>47.878991999999997</v>
      </c>
      <c r="P57" s="13">
        <v>20.66776488</v>
      </c>
      <c r="R57" s="12">
        <v>707.45</v>
      </c>
      <c r="S57" s="12">
        <v>1229.806</v>
      </c>
      <c r="T57" s="15"/>
      <c r="U57" s="15"/>
      <c r="V57" s="16"/>
      <c r="W57" s="16"/>
      <c r="X57" s="16"/>
      <c r="Y57" s="15"/>
      <c r="Z57" s="15"/>
      <c r="AA57" s="15"/>
      <c r="AB57" s="15"/>
      <c r="AD57" s="21"/>
    </row>
    <row r="58" spans="1:30" x14ac:dyDescent="0.2">
      <c r="A58" s="63"/>
      <c r="B58" s="64" t="s">
        <v>1361</v>
      </c>
      <c r="C58" s="65" t="s">
        <v>1362</v>
      </c>
      <c r="D58" s="65" t="s">
        <v>98</v>
      </c>
      <c r="E58" s="66">
        <v>8.9999999999999993E-3</v>
      </c>
      <c r="F58" s="66">
        <v>1.7999999999999999E-2</v>
      </c>
      <c r="G58" s="1">
        <v>199</v>
      </c>
      <c r="H58" s="1">
        <v>199</v>
      </c>
      <c r="I58" s="1">
        <v>3.5819999999999999</v>
      </c>
      <c r="J58" s="1">
        <v>3.5819999999999999</v>
      </c>
      <c r="K58" s="1"/>
      <c r="L58" s="1"/>
      <c r="M58" s="1"/>
      <c r="N58" s="1"/>
      <c r="O58" s="1"/>
      <c r="P58" s="1"/>
      <c r="R58" s="1">
        <v>277</v>
      </c>
      <c r="S58" s="1">
        <v>4.9859999999999998</v>
      </c>
      <c r="T58" s="15">
        <f t="shared" si="0"/>
        <v>1.3919597989949748</v>
      </c>
      <c r="U58" s="15">
        <f t="shared" si="1"/>
        <v>1.3663077874561416</v>
      </c>
      <c r="V58" s="16">
        <f t="shared" si="2"/>
        <v>271.89524970377215</v>
      </c>
      <c r="W58" s="16">
        <f t="shared" si="3"/>
        <v>72.895249703772151</v>
      </c>
      <c r="X58" s="16">
        <f t="shared" si="4"/>
        <v>1.3121144946678986</v>
      </c>
      <c r="Y58" s="15">
        <f t="shared" si="9"/>
        <v>4.5848355451969969E-2</v>
      </c>
      <c r="Z58" s="15">
        <f t="shared" si="10"/>
        <v>1.1992624151289988E-2</v>
      </c>
      <c r="AA58" s="15">
        <f t="shared" si="11"/>
        <v>1.9115055013239957E-2</v>
      </c>
      <c r="AB58" s="15">
        <f t="shared" si="12"/>
        <v>2.5652011538833303E-2</v>
      </c>
      <c r="AD58" s="21"/>
    </row>
    <row r="59" spans="1:30" x14ac:dyDescent="0.2">
      <c r="A59" s="63"/>
      <c r="B59" s="64" t="s">
        <v>3692</v>
      </c>
      <c r="C59" s="65" t="s">
        <v>3693</v>
      </c>
      <c r="D59" s="65" t="s">
        <v>41</v>
      </c>
      <c r="E59" s="66">
        <v>1.01</v>
      </c>
      <c r="F59" s="66">
        <v>2.02</v>
      </c>
      <c r="G59" s="1">
        <v>346</v>
      </c>
      <c r="H59" s="1">
        <v>346</v>
      </c>
      <c r="I59" s="1">
        <v>698.92</v>
      </c>
      <c r="J59" s="1">
        <v>698.92</v>
      </c>
      <c r="K59" s="1"/>
      <c r="L59" s="1"/>
      <c r="M59" s="1"/>
      <c r="N59" s="1"/>
      <c r="O59" s="1"/>
      <c r="P59" s="1"/>
      <c r="R59" s="1">
        <v>381</v>
      </c>
      <c r="S59" s="1">
        <v>769.62</v>
      </c>
      <c r="T59" s="15">
        <f t="shared" si="0"/>
        <v>1.1011560693641618</v>
      </c>
      <c r="U59" s="15">
        <f t="shared" si="1"/>
        <v>1.0755040578253285</v>
      </c>
      <c r="V59" s="16">
        <f t="shared" si="2"/>
        <v>372.12440400756367</v>
      </c>
      <c r="W59" s="16">
        <f t="shared" si="3"/>
        <v>26.124404007563669</v>
      </c>
      <c r="X59" s="16">
        <f t="shared" si="4"/>
        <v>52.771296095278615</v>
      </c>
      <c r="Y59" s="15">
        <f t="shared" si="9"/>
        <v>4.5848355451969969E-2</v>
      </c>
      <c r="Z59" s="15">
        <f t="shared" si="10"/>
        <v>1.1992624151289988E-2</v>
      </c>
      <c r="AA59" s="15">
        <f t="shared" si="11"/>
        <v>1.9115055013239957E-2</v>
      </c>
      <c r="AB59" s="15">
        <f t="shared" si="12"/>
        <v>2.5652011538833303E-2</v>
      </c>
      <c r="AD59" s="21"/>
    </row>
    <row r="60" spans="1:30" x14ac:dyDescent="0.2">
      <c r="A60" s="63"/>
      <c r="B60" s="64" t="s">
        <v>3694</v>
      </c>
      <c r="C60" s="65" t="s">
        <v>3695</v>
      </c>
      <c r="D60" s="65" t="s">
        <v>41</v>
      </c>
      <c r="E60" s="66">
        <v>0.04</v>
      </c>
      <c r="F60" s="66">
        <v>0.08</v>
      </c>
      <c r="G60" s="1">
        <v>5160</v>
      </c>
      <c r="H60" s="1">
        <v>5160</v>
      </c>
      <c r="I60" s="1">
        <v>412.8</v>
      </c>
      <c r="J60" s="1">
        <v>412.8</v>
      </c>
      <c r="K60" s="1"/>
      <c r="L60" s="1"/>
      <c r="M60" s="1"/>
      <c r="N60" s="1"/>
      <c r="O60" s="1"/>
      <c r="P60" s="1"/>
      <c r="R60" s="1">
        <v>5690</v>
      </c>
      <c r="S60" s="1">
        <v>455.2</v>
      </c>
      <c r="T60" s="15">
        <f t="shared" si="0"/>
        <v>1.1027131782945736</v>
      </c>
      <c r="U60" s="15">
        <f t="shared" si="1"/>
        <v>1.0770611667557404</v>
      </c>
      <c r="V60" s="16">
        <f t="shared" si="2"/>
        <v>5557.6356204596204</v>
      </c>
      <c r="W60" s="16">
        <f t="shared" si="3"/>
        <v>397.63562045962044</v>
      </c>
      <c r="X60" s="16">
        <f t="shared" si="4"/>
        <v>31.810849636769635</v>
      </c>
      <c r="Y60" s="15">
        <f t="shared" si="9"/>
        <v>4.5848355451969969E-2</v>
      </c>
      <c r="Z60" s="15">
        <f t="shared" si="10"/>
        <v>1.1992624151289988E-2</v>
      </c>
      <c r="AA60" s="15">
        <f t="shared" si="11"/>
        <v>1.9115055013239957E-2</v>
      </c>
      <c r="AB60" s="15">
        <f t="shared" si="12"/>
        <v>2.5652011538833303E-2</v>
      </c>
      <c r="AD60" s="21"/>
    </row>
    <row r="61" spans="1:30" ht="15" thickBot="1" x14ac:dyDescent="0.35">
      <c r="A61" s="58"/>
      <c r="B61" s="59" t="s">
        <v>661</v>
      </c>
      <c r="C61" s="60" t="s">
        <v>662</v>
      </c>
      <c r="D61" s="60"/>
      <c r="E61" s="61"/>
      <c r="F61" s="61"/>
      <c r="G61" s="62"/>
      <c r="H61" s="62"/>
      <c r="I61" s="62">
        <v>28142.639999999999</v>
      </c>
      <c r="J61" s="62">
        <v>0</v>
      </c>
      <c r="K61" s="62">
        <v>11751.788268</v>
      </c>
      <c r="L61" s="62">
        <v>0</v>
      </c>
      <c r="M61" s="62">
        <v>0</v>
      </c>
      <c r="N61" s="62">
        <v>3972.104434584</v>
      </c>
      <c r="O61" s="62">
        <v>8962.61884047288</v>
      </c>
      <c r="P61" s="62">
        <v>3456.1116160279598</v>
      </c>
      <c r="R61" s="62"/>
      <c r="S61" s="62">
        <v>0</v>
      </c>
      <c r="T61" s="15"/>
      <c r="U61" s="15"/>
      <c r="V61" s="16"/>
      <c r="W61" s="16"/>
      <c r="X61" s="16"/>
      <c r="Y61" s="15"/>
      <c r="Z61" s="15"/>
      <c r="AA61" s="15"/>
      <c r="AB61" s="15"/>
      <c r="AD61" s="21"/>
    </row>
    <row r="62" spans="1:30" x14ac:dyDescent="0.2">
      <c r="A62" s="67">
        <v>17</v>
      </c>
      <c r="B62" s="68" t="s">
        <v>1261</v>
      </c>
      <c r="C62" s="69" t="s">
        <v>1262</v>
      </c>
      <c r="D62" s="69" t="s">
        <v>139</v>
      </c>
      <c r="E62" s="70">
        <v>0</v>
      </c>
      <c r="F62" s="70">
        <v>13.811999999999999</v>
      </c>
      <c r="G62" s="71">
        <v>617.71</v>
      </c>
      <c r="H62" s="71">
        <v>1547.78</v>
      </c>
      <c r="I62" s="71">
        <v>21377.94</v>
      </c>
      <c r="J62" s="71">
        <v>0</v>
      </c>
      <c r="K62" s="71">
        <v>8927.0132759999997</v>
      </c>
      <c r="L62" s="71">
        <v>0</v>
      </c>
      <c r="M62" s="71">
        <v>0</v>
      </c>
      <c r="N62" s="71">
        <v>3017.3304872879999</v>
      </c>
      <c r="O62" s="71">
        <v>6808.2759450741596</v>
      </c>
      <c r="P62" s="72">
        <v>2625.3667591706999</v>
      </c>
      <c r="R62" s="71">
        <v>1898.19</v>
      </c>
      <c r="S62" s="71">
        <v>0</v>
      </c>
      <c r="T62" s="15"/>
      <c r="U62" s="15"/>
      <c r="V62" s="16"/>
      <c r="W62" s="16"/>
      <c r="X62" s="16"/>
      <c r="Y62" s="15"/>
      <c r="Z62" s="15"/>
      <c r="AA62" s="15"/>
      <c r="AB62" s="15"/>
      <c r="AD62" s="21"/>
    </row>
    <row r="63" spans="1:30" ht="20.5" thickBot="1" x14ac:dyDescent="0.25">
      <c r="A63" s="73">
        <v>18</v>
      </c>
      <c r="B63" s="74" t="s">
        <v>1263</v>
      </c>
      <c r="C63" s="75" t="s">
        <v>1264</v>
      </c>
      <c r="D63" s="75" t="s">
        <v>139</v>
      </c>
      <c r="E63" s="76">
        <v>0</v>
      </c>
      <c r="F63" s="76">
        <v>13.811999999999999</v>
      </c>
      <c r="G63" s="77">
        <v>239.56</v>
      </c>
      <c r="H63" s="77">
        <v>489.77</v>
      </c>
      <c r="I63" s="77">
        <v>6764.7</v>
      </c>
      <c r="J63" s="77">
        <v>0</v>
      </c>
      <c r="K63" s="77">
        <v>2824.7749920000001</v>
      </c>
      <c r="L63" s="77">
        <v>0</v>
      </c>
      <c r="M63" s="77">
        <v>0</v>
      </c>
      <c r="N63" s="77">
        <v>954.77394729599996</v>
      </c>
      <c r="O63" s="77">
        <v>2154.34289539872</v>
      </c>
      <c r="P63" s="78">
        <v>830.74485685726097</v>
      </c>
      <c r="R63" s="77">
        <v>600.64</v>
      </c>
      <c r="S63" s="77">
        <v>0</v>
      </c>
      <c r="T63" s="15"/>
      <c r="U63" s="15"/>
      <c r="V63" s="16"/>
      <c r="W63" s="16"/>
      <c r="X63" s="16"/>
      <c r="Y63" s="15"/>
      <c r="Z63" s="15"/>
      <c r="AA63" s="15"/>
      <c r="AB63" s="15"/>
      <c r="AD63" s="21"/>
    </row>
    <row r="64" spans="1:30" x14ac:dyDescent="0.3">
      <c r="A64" s="53"/>
      <c r="B64" s="54" t="s">
        <v>665</v>
      </c>
      <c r="C64" s="55" t="s">
        <v>666</v>
      </c>
      <c r="D64" s="55"/>
      <c r="E64" s="56"/>
      <c r="F64" s="56"/>
      <c r="G64" s="57"/>
      <c r="H64" s="57"/>
      <c r="I64" s="57">
        <v>22402.38</v>
      </c>
      <c r="J64" s="57">
        <v>20214.396290000001</v>
      </c>
      <c r="K64" s="57">
        <v>787.32239130000005</v>
      </c>
      <c r="L64" s="57">
        <v>1.0997496</v>
      </c>
      <c r="M64" s="57">
        <v>0</v>
      </c>
      <c r="N64" s="57">
        <v>266.11496825939997</v>
      </c>
      <c r="O64" s="57">
        <v>864.72042951070796</v>
      </c>
      <c r="P64" s="57">
        <v>268.69605541381497</v>
      </c>
      <c r="R64" s="57"/>
      <c r="S64" s="57">
        <v>33256.117890000001</v>
      </c>
      <c r="T64" s="15"/>
      <c r="U64" s="15"/>
      <c r="V64" s="16"/>
      <c r="W64" s="16"/>
      <c r="X64" s="16"/>
      <c r="Y64" s="15"/>
      <c r="Z64" s="15"/>
      <c r="AA64" s="15"/>
      <c r="AB64" s="15"/>
      <c r="AD64" s="21"/>
    </row>
    <row r="65" spans="1:30" ht="15" thickBot="1" x14ac:dyDescent="0.35">
      <c r="A65" s="58"/>
      <c r="B65" s="59" t="s">
        <v>1265</v>
      </c>
      <c r="C65" s="60" t="s">
        <v>1266</v>
      </c>
      <c r="D65" s="60"/>
      <c r="E65" s="61"/>
      <c r="F65" s="61"/>
      <c r="G65" s="62"/>
      <c r="H65" s="62"/>
      <c r="I65" s="62">
        <v>271.52999999999997</v>
      </c>
      <c r="J65" s="62">
        <v>23.103126</v>
      </c>
      <c r="K65" s="62">
        <v>89.473500000000001</v>
      </c>
      <c r="L65" s="62">
        <v>0</v>
      </c>
      <c r="M65" s="62">
        <v>0</v>
      </c>
      <c r="N65" s="62">
        <v>30.242042999999999</v>
      </c>
      <c r="O65" s="62">
        <v>98.166745259999999</v>
      </c>
      <c r="P65" s="62">
        <v>30.503520356399999</v>
      </c>
      <c r="R65" s="62"/>
      <c r="S65" s="62">
        <v>26.666153999999999</v>
      </c>
      <c r="T65" s="15"/>
      <c r="U65" s="15"/>
      <c r="V65" s="16"/>
      <c r="W65" s="16"/>
      <c r="X65" s="16"/>
      <c r="Y65" s="15"/>
      <c r="Z65" s="15"/>
      <c r="AA65" s="15"/>
      <c r="AB65" s="15"/>
      <c r="AD65" s="21"/>
    </row>
    <row r="66" spans="1:30" ht="15" thickBot="1" x14ac:dyDescent="0.25">
      <c r="A66" s="8">
        <v>19</v>
      </c>
      <c r="B66" s="9" t="s">
        <v>1439</v>
      </c>
      <c r="C66" s="10" t="s">
        <v>1440</v>
      </c>
      <c r="D66" s="10" t="s">
        <v>95</v>
      </c>
      <c r="E66" s="11">
        <v>0</v>
      </c>
      <c r="F66" s="11">
        <v>9</v>
      </c>
      <c r="G66" s="12">
        <v>40.25</v>
      </c>
      <c r="H66" s="12">
        <v>30.17</v>
      </c>
      <c r="I66" s="12">
        <v>271.52999999999997</v>
      </c>
      <c r="J66" s="12">
        <v>23.103126</v>
      </c>
      <c r="K66" s="12">
        <v>89.473500000000001</v>
      </c>
      <c r="L66" s="12">
        <v>0</v>
      </c>
      <c r="M66" s="12">
        <v>0</v>
      </c>
      <c r="N66" s="12">
        <v>30.242042999999999</v>
      </c>
      <c r="O66" s="12">
        <v>98.166745259999999</v>
      </c>
      <c r="P66" s="13">
        <v>30.503520356399999</v>
      </c>
      <c r="R66" s="12">
        <v>34.479999999999997</v>
      </c>
      <c r="S66" s="12">
        <v>26.666153999999999</v>
      </c>
      <c r="T66" s="15"/>
      <c r="U66" s="15"/>
      <c r="V66" s="16"/>
      <c r="W66" s="16"/>
      <c r="X66" s="16"/>
      <c r="Y66" s="15"/>
      <c r="Z66" s="15"/>
      <c r="AA66" s="15"/>
      <c r="AB66" s="15"/>
      <c r="AD66" s="21"/>
    </row>
    <row r="67" spans="1:30" x14ac:dyDescent="0.2">
      <c r="A67" s="63"/>
      <c r="B67" s="64" t="s">
        <v>187</v>
      </c>
      <c r="C67" s="65" t="s">
        <v>188</v>
      </c>
      <c r="D67" s="65" t="s">
        <v>92</v>
      </c>
      <c r="E67" s="66">
        <v>3.1419999999999997E-2</v>
      </c>
      <c r="F67" s="66">
        <v>0.28277999999999998</v>
      </c>
      <c r="G67" s="1">
        <v>45.7</v>
      </c>
      <c r="H67" s="1">
        <v>45.7</v>
      </c>
      <c r="I67" s="1">
        <v>12.923045999999999</v>
      </c>
      <c r="J67" s="1">
        <v>12.923045999999999</v>
      </c>
      <c r="K67" s="1"/>
      <c r="L67" s="1"/>
      <c r="M67" s="1"/>
      <c r="N67" s="1"/>
      <c r="O67" s="1"/>
      <c r="P67" s="1"/>
      <c r="R67" s="1">
        <v>52.8</v>
      </c>
      <c r="S67" s="1">
        <v>14.930783999999999</v>
      </c>
      <c r="T67" s="15">
        <f t="shared" si="0"/>
        <v>1.1553610503282274</v>
      </c>
      <c r="U67" s="15">
        <f t="shared" si="1"/>
        <v>1.1297090387893942</v>
      </c>
      <c r="V67" s="16">
        <f t="shared" si="2"/>
        <v>51.627703072675317</v>
      </c>
      <c r="W67" s="16">
        <f t="shared" si="3"/>
        <v>5.9277030726753139</v>
      </c>
      <c r="X67" s="16">
        <f t="shared" si="4"/>
        <v>1.676235874891125</v>
      </c>
      <c r="Y67" s="15">
        <f>104.584835545197%-100%</f>
        <v>4.5848355451969969E-2</v>
      </c>
      <c r="Z67" s="15">
        <f>101.199262415129%-100%</f>
        <v>1.1992624151289988E-2</v>
      </c>
      <c r="AA67" s="15">
        <f>101.911505501324%-100%</f>
        <v>1.9115055013239957E-2</v>
      </c>
      <c r="AB67" s="15">
        <f>AVERAGE(Y67:AA67)</f>
        <v>2.5652011538833303E-2</v>
      </c>
      <c r="AD67" s="21"/>
    </row>
    <row r="68" spans="1:30" x14ac:dyDescent="0.2">
      <c r="A68" s="63"/>
      <c r="B68" s="64" t="s">
        <v>1437</v>
      </c>
      <c r="C68" s="65" t="s">
        <v>1438</v>
      </c>
      <c r="D68" s="65" t="s">
        <v>92</v>
      </c>
      <c r="E68" s="66">
        <v>3.1419999999999997E-2</v>
      </c>
      <c r="F68" s="66">
        <v>0.28277999999999998</v>
      </c>
      <c r="G68" s="1">
        <v>36</v>
      </c>
      <c r="H68" s="1">
        <v>36</v>
      </c>
      <c r="I68" s="1">
        <v>10.18008</v>
      </c>
      <c r="J68" s="1">
        <v>10.18008</v>
      </c>
      <c r="K68" s="1"/>
      <c r="L68" s="1"/>
      <c r="M68" s="1"/>
      <c r="N68" s="1"/>
      <c r="O68" s="1"/>
      <c r="P68" s="1"/>
      <c r="R68" s="1">
        <v>41.5</v>
      </c>
      <c r="S68" s="1">
        <v>11.73537</v>
      </c>
      <c r="T68" s="15">
        <f t="shared" si="0"/>
        <v>1.1527777777777777</v>
      </c>
      <c r="U68" s="15">
        <f t="shared" si="1"/>
        <v>1.1271257662389444</v>
      </c>
      <c r="V68" s="16">
        <f t="shared" si="2"/>
        <v>40.576527584601997</v>
      </c>
      <c r="W68" s="16">
        <f t="shared" si="3"/>
        <v>4.5765275846019975</v>
      </c>
      <c r="X68" s="16">
        <f t="shared" si="4"/>
        <v>1.2941504703737527</v>
      </c>
      <c r="Y68" s="15">
        <f>104.584835545197%-100%</f>
        <v>4.5848355451969969E-2</v>
      </c>
      <c r="Z68" s="15">
        <f>101.199262415129%-100%</f>
        <v>1.1992624151289988E-2</v>
      </c>
      <c r="AA68" s="15">
        <f>101.911505501324%-100%</f>
        <v>1.9115055013239957E-2</v>
      </c>
      <c r="AB68" s="15">
        <f>AVERAGE(Y68:AA68)</f>
        <v>2.5652011538833303E-2</v>
      </c>
      <c r="AD68" s="21"/>
    </row>
    <row r="69" spans="1:30" ht="15" thickBot="1" x14ac:dyDescent="0.35">
      <c r="A69" s="58"/>
      <c r="B69" s="59" t="s">
        <v>1445</v>
      </c>
      <c r="C69" s="60" t="s">
        <v>1446</v>
      </c>
      <c r="D69" s="60"/>
      <c r="E69" s="61"/>
      <c r="F69" s="61"/>
      <c r="G69" s="62"/>
      <c r="H69" s="62"/>
      <c r="I69" s="62">
        <v>21076.95</v>
      </c>
      <c r="J69" s="62">
        <v>19905.293163999999</v>
      </c>
      <c r="K69" s="62">
        <v>421.22789130000001</v>
      </c>
      <c r="L69" s="62">
        <v>1.0997496</v>
      </c>
      <c r="M69" s="62">
        <v>0</v>
      </c>
      <c r="N69" s="62">
        <v>142.37502725940001</v>
      </c>
      <c r="O69" s="62">
        <v>463.05618789070797</v>
      </c>
      <c r="P69" s="62">
        <v>143.88623984701499</v>
      </c>
      <c r="R69" s="62"/>
      <c r="S69" s="62">
        <v>32884.451736000003</v>
      </c>
      <c r="T69" s="15"/>
      <c r="U69" s="15"/>
      <c r="V69" s="16"/>
      <c r="W69" s="16"/>
      <c r="X69" s="16"/>
      <c r="Y69" s="15"/>
      <c r="Z69" s="15"/>
      <c r="AA69" s="15"/>
      <c r="AB69" s="15"/>
      <c r="AD69" s="21"/>
    </row>
    <row r="70" spans="1:30" ht="20.5" thickBot="1" x14ac:dyDescent="0.25">
      <c r="A70" s="8">
        <v>20</v>
      </c>
      <c r="B70" s="9" t="s">
        <v>4388</v>
      </c>
      <c r="C70" s="10" t="s">
        <v>4389</v>
      </c>
      <c r="D70" s="10" t="s">
        <v>95</v>
      </c>
      <c r="E70" s="11">
        <v>0</v>
      </c>
      <c r="F70" s="11">
        <v>6</v>
      </c>
      <c r="G70" s="12">
        <v>5505.57</v>
      </c>
      <c r="H70" s="12">
        <v>3320.86</v>
      </c>
      <c r="I70" s="12">
        <v>19925.16</v>
      </c>
      <c r="J70" s="12">
        <v>18965.902583999999</v>
      </c>
      <c r="K70" s="12">
        <v>345.54</v>
      </c>
      <c r="L70" s="12">
        <v>0</v>
      </c>
      <c r="M70" s="12">
        <v>0</v>
      </c>
      <c r="N70" s="12">
        <v>116.79252</v>
      </c>
      <c r="O70" s="12">
        <v>379.11266640000002</v>
      </c>
      <c r="P70" s="13">
        <v>117.802326096</v>
      </c>
      <c r="R70" s="12">
        <v>5476.32</v>
      </c>
      <c r="S70" s="12">
        <v>31777.812335999999</v>
      </c>
      <c r="T70" s="15"/>
      <c r="U70" s="15"/>
      <c r="V70" s="16"/>
      <c r="W70" s="16"/>
      <c r="X70" s="16"/>
      <c r="Y70" s="15"/>
      <c r="Z70" s="15"/>
      <c r="AA70" s="15"/>
      <c r="AB70" s="15"/>
      <c r="AD70" s="21"/>
    </row>
    <row r="71" spans="1:30" x14ac:dyDescent="0.2">
      <c r="A71" s="63"/>
      <c r="B71" s="64" t="s">
        <v>187</v>
      </c>
      <c r="C71" s="65" t="s">
        <v>188</v>
      </c>
      <c r="D71" s="65" t="s">
        <v>92</v>
      </c>
      <c r="E71" s="66">
        <v>5.1999999999999995E-4</v>
      </c>
      <c r="F71" s="66">
        <v>3.1199999999999999E-3</v>
      </c>
      <c r="G71" s="1">
        <v>45.7</v>
      </c>
      <c r="H71" s="1">
        <v>45.7</v>
      </c>
      <c r="I71" s="1">
        <v>0.14258399999999999</v>
      </c>
      <c r="J71" s="1">
        <v>0.14258399999999999</v>
      </c>
      <c r="K71" s="1"/>
      <c r="L71" s="1"/>
      <c r="M71" s="1"/>
      <c r="N71" s="1"/>
      <c r="O71" s="1"/>
      <c r="P71" s="1"/>
      <c r="R71" s="1">
        <v>52.8</v>
      </c>
      <c r="S71" s="1">
        <v>0.16473599999999999</v>
      </c>
      <c r="T71" s="15">
        <f t="shared" si="0"/>
        <v>1.1553610503282274</v>
      </c>
      <c r="U71" s="15">
        <f t="shared" si="1"/>
        <v>1.1297090387893942</v>
      </c>
      <c r="V71" s="16">
        <f t="shared" si="2"/>
        <v>51.627703072675317</v>
      </c>
      <c r="W71" s="16">
        <f t="shared" si="3"/>
        <v>5.9277030726753139</v>
      </c>
      <c r="X71" s="16">
        <f t="shared" si="4"/>
        <v>1.8494433586746978E-2</v>
      </c>
      <c r="Y71" s="15">
        <f t="shared" ref="Y71:Y82" si="13">104.584835545197%-100%</f>
        <v>4.5848355451969969E-2</v>
      </c>
      <c r="Z71" s="15">
        <f t="shared" ref="Z71:Z82" si="14">101.199262415129%-100%</f>
        <v>1.1992624151289988E-2</v>
      </c>
      <c r="AA71" s="15">
        <f t="shared" ref="AA71:AA82" si="15">101.911505501324%-100%</f>
        <v>1.9115055013239957E-2</v>
      </c>
      <c r="AB71" s="15">
        <f t="shared" ref="AB71:AB82" si="16">AVERAGE(Y71:AA71)</f>
        <v>2.5652011538833303E-2</v>
      </c>
      <c r="AD71" s="21"/>
    </row>
    <row r="72" spans="1:30" ht="18" x14ac:dyDescent="0.2">
      <c r="A72" s="63"/>
      <c r="B72" s="64" t="s">
        <v>1585</v>
      </c>
      <c r="C72" s="65" t="s">
        <v>1586</v>
      </c>
      <c r="D72" s="65" t="s">
        <v>184</v>
      </c>
      <c r="E72" s="66">
        <v>4.0000000000000001E-3</v>
      </c>
      <c r="F72" s="66">
        <v>2.4E-2</v>
      </c>
      <c r="G72" s="1">
        <v>530</v>
      </c>
      <c r="H72" s="1">
        <v>530</v>
      </c>
      <c r="I72" s="1">
        <v>12.72</v>
      </c>
      <c r="J72" s="1">
        <v>12.72</v>
      </c>
      <c r="K72" s="1"/>
      <c r="L72" s="1"/>
      <c r="M72" s="1"/>
      <c r="N72" s="1"/>
      <c r="O72" s="1"/>
      <c r="P72" s="1"/>
      <c r="R72" s="1">
        <v>709</v>
      </c>
      <c r="S72" s="1">
        <v>17.015999999999998</v>
      </c>
      <c r="T72" s="15">
        <f t="shared" si="0"/>
        <v>1.3377358490566038</v>
      </c>
      <c r="U72" s="15">
        <f t="shared" si="1"/>
        <v>1.3120838375177706</v>
      </c>
      <c r="V72" s="16">
        <f t="shared" si="2"/>
        <v>695.40443388441838</v>
      </c>
      <c r="W72" s="16">
        <f t="shared" si="3"/>
        <v>165.40443388441838</v>
      </c>
      <c r="X72" s="16">
        <f t="shared" si="4"/>
        <v>3.9697064132260413</v>
      </c>
      <c r="Y72" s="15">
        <f t="shared" si="13"/>
        <v>4.5848355451969969E-2</v>
      </c>
      <c r="Z72" s="15">
        <f t="shared" si="14"/>
        <v>1.1992624151289988E-2</v>
      </c>
      <c r="AA72" s="15">
        <f t="shared" si="15"/>
        <v>1.9115055013239957E-2</v>
      </c>
      <c r="AB72" s="15">
        <f t="shared" si="16"/>
        <v>2.5652011538833303E-2</v>
      </c>
      <c r="AD72" s="21"/>
    </row>
    <row r="73" spans="1:30" x14ac:dyDescent="0.2">
      <c r="A73" s="63"/>
      <c r="B73" s="64" t="s">
        <v>2931</v>
      </c>
      <c r="C73" s="65" t="s">
        <v>2932</v>
      </c>
      <c r="D73" s="65" t="s">
        <v>41</v>
      </c>
      <c r="E73" s="66">
        <v>0.4</v>
      </c>
      <c r="F73" s="66">
        <v>2.4</v>
      </c>
      <c r="G73" s="1">
        <v>24</v>
      </c>
      <c r="H73" s="1">
        <v>24</v>
      </c>
      <c r="I73" s="1">
        <v>57.6</v>
      </c>
      <c r="J73" s="1">
        <v>57.6</v>
      </c>
      <c r="K73" s="1"/>
      <c r="L73" s="1"/>
      <c r="M73" s="1"/>
      <c r="N73" s="1"/>
      <c r="O73" s="1"/>
      <c r="P73" s="1"/>
      <c r="R73" s="1">
        <v>40.1</v>
      </c>
      <c r="S73" s="1">
        <v>68.811599999999999</v>
      </c>
      <c r="T73" s="15">
        <f t="shared" si="0"/>
        <v>1.6708333333333334</v>
      </c>
      <c r="U73" s="15">
        <f t="shared" si="1"/>
        <v>1.6451813217945002</v>
      </c>
      <c r="V73" s="16">
        <f t="shared" si="2"/>
        <v>39.484351723068002</v>
      </c>
      <c r="W73" s="16">
        <f t="shared" si="3"/>
        <v>15.484351723068002</v>
      </c>
      <c r="X73" s="16">
        <f t="shared" si="4"/>
        <v>37.162444135363202</v>
      </c>
      <c r="Y73" s="15">
        <f t="shared" si="13"/>
        <v>4.5848355451969969E-2</v>
      </c>
      <c r="Z73" s="15">
        <f t="shared" si="14"/>
        <v>1.1992624151289988E-2</v>
      </c>
      <c r="AA73" s="15">
        <f t="shared" si="15"/>
        <v>1.9115055013239957E-2</v>
      </c>
      <c r="AB73" s="15">
        <f t="shared" si="16"/>
        <v>2.5652011538833303E-2</v>
      </c>
      <c r="AD73" s="21"/>
    </row>
    <row r="74" spans="1:30" x14ac:dyDescent="0.2">
      <c r="A74" s="63"/>
      <c r="B74" s="64" t="s">
        <v>4390</v>
      </c>
      <c r="C74" s="65" t="s">
        <v>4391</v>
      </c>
      <c r="D74" s="65" t="s">
        <v>95</v>
      </c>
      <c r="E74" s="66">
        <v>1.036</v>
      </c>
      <c r="F74" s="66">
        <v>6.2160000000000002</v>
      </c>
      <c r="G74" s="1">
        <v>1590</v>
      </c>
      <c r="H74" s="1">
        <v>1590</v>
      </c>
      <c r="I74" s="1">
        <v>9883.44</v>
      </c>
      <c r="J74" s="1">
        <v>9883.44</v>
      </c>
      <c r="K74" s="1"/>
      <c r="L74" s="1"/>
      <c r="M74" s="1"/>
      <c r="N74" s="1"/>
      <c r="O74" s="1"/>
      <c r="P74" s="1"/>
      <c r="R74" s="1">
        <v>1770</v>
      </c>
      <c r="S74" s="1">
        <v>11002.32</v>
      </c>
      <c r="T74" s="15">
        <f t="shared" si="0"/>
        <v>1.1132075471698113</v>
      </c>
      <c r="U74" s="15">
        <f t="shared" si="1"/>
        <v>1.0875555356309781</v>
      </c>
      <c r="V74" s="16">
        <f t="shared" si="2"/>
        <v>1729.213301653255</v>
      </c>
      <c r="W74" s="16">
        <f t="shared" si="3"/>
        <v>139.21330165325503</v>
      </c>
      <c r="X74" s="16">
        <f t="shared" si="4"/>
        <v>865.34988307663332</v>
      </c>
      <c r="Y74" s="15">
        <f t="shared" si="13"/>
        <v>4.5848355451969969E-2</v>
      </c>
      <c r="Z74" s="15">
        <f t="shared" si="14"/>
        <v>1.1992624151289988E-2</v>
      </c>
      <c r="AA74" s="15">
        <f t="shared" si="15"/>
        <v>1.9115055013239957E-2</v>
      </c>
      <c r="AB74" s="15">
        <f t="shared" si="16"/>
        <v>2.5652011538833303E-2</v>
      </c>
      <c r="AD74" s="21"/>
    </row>
    <row r="75" spans="1:30" ht="18" x14ac:dyDescent="0.2">
      <c r="A75" s="63"/>
      <c r="B75" s="64" t="s">
        <v>4392</v>
      </c>
      <c r="C75" s="65" t="s">
        <v>4393</v>
      </c>
      <c r="D75" s="65" t="s">
        <v>41</v>
      </c>
      <c r="E75" s="66">
        <v>0.15</v>
      </c>
      <c r="F75" s="66">
        <v>0.9</v>
      </c>
      <c r="G75" s="1">
        <v>3200</v>
      </c>
      <c r="H75" s="1">
        <v>3200</v>
      </c>
      <c r="I75" s="1">
        <v>2880</v>
      </c>
      <c r="J75" s="1">
        <v>2880</v>
      </c>
      <c r="K75" s="1"/>
      <c r="L75" s="1"/>
      <c r="M75" s="1"/>
      <c r="N75" s="1"/>
      <c r="O75" s="1"/>
      <c r="P75" s="1"/>
      <c r="R75" s="1">
        <v>3500</v>
      </c>
      <c r="S75" s="1">
        <v>4462.5</v>
      </c>
      <c r="T75" s="15">
        <f t="shared" si="0"/>
        <v>1.09375</v>
      </c>
      <c r="U75" s="15">
        <f t="shared" si="1"/>
        <v>1.0680979884611668</v>
      </c>
      <c r="V75" s="16">
        <f t="shared" si="2"/>
        <v>3417.9135630757337</v>
      </c>
      <c r="W75" s="16">
        <f t="shared" si="3"/>
        <v>217.91356307573369</v>
      </c>
      <c r="X75" s="16">
        <f t="shared" si="4"/>
        <v>196.12220676816034</v>
      </c>
      <c r="Y75" s="15">
        <f t="shared" si="13"/>
        <v>4.5848355451969969E-2</v>
      </c>
      <c r="Z75" s="15">
        <f t="shared" si="14"/>
        <v>1.1992624151289988E-2</v>
      </c>
      <c r="AA75" s="15">
        <f t="shared" si="15"/>
        <v>1.9115055013239957E-2</v>
      </c>
      <c r="AB75" s="15">
        <f t="shared" si="16"/>
        <v>2.5652011538833303E-2</v>
      </c>
      <c r="AD75" s="21"/>
    </row>
    <row r="76" spans="1:30" ht="18" x14ac:dyDescent="0.2">
      <c r="A76" s="63"/>
      <c r="B76" s="64" t="s">
        <v>4394</v>
      </c>
      <c r="C76" s="65" t="s">
        <v>4395</v>
      </c>
      <c r="D76" s="65" t="s">
        <v>41</v>
      </c>
      <c r="E76" s="66">
        <v>0.2</v>
      </c>
      <c r="F76" s="66">
        <v>1.2</v>
      </c>
      <c r="G76" s="1">
        <v>5110</v>
      </c>
      <c r="H76" s="1">
        <v>5110</v>
      </c>
      <c r="I76" s="1">
        <v>6132</v>
      </c>
      <c r="J76" s="1">
        <v>6132</v>
      </c>
      <c r="K76" s="1"/>
      <c r="L76" s="1"/>
      <c r="M76" s="1"/>
      <c r="N76" s="1"/>
      <c r="O76" s="1"/>
      <c r="P76" s="1"/>
      <c r="R76" s="1">
        <v>5680</v>
      </c>
      <c r="S76" s="1">
        <v>11076</v>
      </c>
      <c r="T76" s="15">
        <f t="shared" si="0"/>
        <v>1.111545988258317</v>
      </c>
      <c r="U76" s="15">
        <f t="shared" si="1"/>
        <v>1.0858939767194837</v>
      </c>
      <c r="V76" s="16">
        <f t="shared" si="2"/>
        <v>5548.9182210365616</v>
      </c>
      <c r="W76" s="16">
        <f t="shared" si="3"/>
        <v>438.91822103656159</v>
      </c>
      <c r="X76" s="16">
        <f t="shared" si="4"/>
        <v>526.70186524387384</v>
      </c>
      <c r="Y76" s="15">
        <f t="shared" si="13"/>
        <v>4.5848355451969969E-2</v>
      </c>
      <c r="Z76" s="15">
        <f t="shared" si="14"/>
        <v>1.1992624151289988E-2</v>
      </c>
      <c r="AA76" s="15">
        <f t="shared" si="15"/>
        <v>1.9115055013239957E-2</v>
      </c>
      <c r="AB76" s="15">
        <f t="shared" si="16"/>
        <v>2.5652011538833303E-2</v>
      </c>
      <c r="AD76" s="21"/>
    </row>
    <row r="77" spans="1:30" x14ac:dyDescent="0.2">
      <c r="A77" s="2">
        <v>21</v>
      </c>
      <c r="B77" s="3" t="s">
        <v>4396</v>
      </c>
      <c r="C77" s="4" t="s">
        <v>4397</v>
      </c>
      <c r="D77" s="4" t="s">
        <v>41</v>
      </c>
      <c r="E77" s="5">
        <v>0</v>
      </c>
      <c r="F77" s="5">
        <v>1</v>
      </c>
      <c r="G77" s="6">
        <v>575.5</v>
      </c>
      <c r="H77" s="6">
        <v>291</v>
      </c>
      <c r="I77" s="6">
        <v>291</v>
      </c>
      <c r="J77" s="6">
        <v>291</v>
      </c>
      <c r="K77" s="6">
        <v>0</v>
      </c>
      <c r="L77" s="6">
        <v>0</v>
      </c>
      <c r="M77" s="6">
        <v>0</v>
      </c>
      <c r="N77" s="6">
        <v>0</v>
      </c>
      <c r="O77" s="6">
        <v>0</v>
      </c>
      <c r="P77" s="6">
        <v>0</v>
      </c>
      <c r="R77" s="6">
        <v>334</v>
      </c>
      <c r="S77" s="6">
        <v>334</v>
      </c>
      <c r="T77" s="15">
        <f t="shared" si="0"/>
        <v>1.1477663230240549</v>
      </c>
      <c r="U77" s="15">
        <f t="shared" si="1"/>
        <v>1.1221143114852217</v>
      </c>
      <c r="V77" s="16">
        <f t="shared" si="2"/>
        <v>645.77678625974511</v>
      </c>
      <c r="W77" s="16">
        <f t="shared" si="3"/>
        <v>70.276786259745109</v>
      </c>
      <c r="X77" s="16">
        <f t="shared" si="4"/>
        <v>70.276786259745109</v>
      </c>
      <c r="Y77" s="15">
        <f t="shared" si="13"/>
        <v>4.5848355451969969E-2</v>
      </c>
      <c r="Z77" s="15">
        <f t="shared" si="14"/>
        <v>1.1992624151289988E-2</v>
      </c>
      <c r="AA77" s="15">
        <f t="shared" si="15"/>
        <v>1.9115055013239957E-2</v>
      </c>
      <c r="AB77" s="15">
        <f t="shared" si="16"/>
        <v>2.5652011538833303E-2</v>
      </c>
      <c r="AD77" s="21"/>
    </row>
    <row r="78" spans="1:30" ht="15" thickBot="1" x14ac:dyDescent="0.25">
      <c r="A78" s="2">
        <v>22</v>
      </c>
      <c r="B78" s="3" t="s">
        <v>4398</v>
      </c>
      <c r="C78" s="4" t="s">
        <v>4399</v>
      </c>
      <c r="D78" s="4" t="s">
        <v>41</v>
      </c>
      <c r="E78" s="5">
        <v>0</v>
      </c>
      <c r="F78" s="5">
        <v>1</v>
      </c>
      <c r="G78" s="6">
        <v>286.83</v>
      </c>
      <c r="H78" s="6">
        <v>144</v>
      </c>
      <c r="I78" s="6">
        <v>144</v>
      </c>
      <c r="J78" s="6">
        <v>144</v>
      </c>
      <c r="K78" s="6">
        <v>0</v>
      </c>
      <c r="L78" s="6">
        <v>0</v>
      </c>
      <c r="M78" s="6">
        <v>0</v>
      </c>
      <c r="N78" s="6">
        <v>0</v>
      </c>
      <c r="O78" s="6">
        <v>0</v>
      </c>
      <c r="P78" s="6">
        <v>0</v>
      </c>
      <c r="R78" s="6">
        <v>165</v>
      </c>
      <c r="S78" s="6">
        <v>165</v>
      </c>
      <c r="T78" s="15">
        <f t="shared" ref="T78:T87" si="17">R78/H78</f>
        <v>1.1458333333333333</v>
      </c>
      <c r="U78" s="15">
        <f t="shared" ref="U78:U87" si="18">T78-AB78</f>
        <v>1.1201813217945</v>
      </c>
      <c r="V78" s="16">
        <f t="shared" ref="V78:V87" si="19">G78*U78</f>
        <v>321.3016085303164</v>
      </c>
      <c r="W78" s="16">
        <f t="shared" ref="W78:W87" si="20">V78-G78</f>
        <v>34.471608530316416</v>
      </c>
      <c r="X78" s="16">
        <f t="shared" ref="X78:X87" si="21">F78*W78</f>
        <v>34.471608530316416</v>
      </c>
      <c r="Y78" s="15">
        <f t="shared" si="13"/>
        <v>4.5848355451969969E-2</v>
      </c>
      <c r="Z78" s="15">
        <f t="shared" si="14"/>
        <v>1.1992624151289988E-2</v>
      </c>
      <c r="AA78" s="15">
        <f t="shared" si="15"/>
        <v>1.9115055013239957E-2</v>
      </c>
      <c r="AB78" s="15">
        <f t="shared" si="16"/>
        <v>2.5652011538833303E-2</v>
      </c>
      <c r="AD78" s="21"/>
    </row>
    <row r="79" spans="1:30" ht="15" thickBot="1" x14ac:dyDescent="0.25">
      <c r="A79" s="8">
        <v>23</v>
      </c>
      <c r="B79" s="9" t="s">
        <v>1691</v>
      </c>
      <c r="C79" s="10" t="s">
        <v>1692</v>
      </c>
      <c r="D79" s="10" t="s">
        <v>41</v>
      </c>
      <c r="E79" s="11">
        <v>0</v>
      </c>
      <c r="F79" s="11">
        <v>2</v>
      </c>
      <c r="G79" s="12">
        <v>332.97</v>
      </c>
      <c r="H79" s="12">
        <v>345.75</v>
      </c>
      <c r="I79" s="12">
        <v>691.5</v>
      </c>
      <c r="J79" s="12">
        <v>504.39058</v>
      </c>
      <c r="K79" s="12">
        <v>67.400000000000006</v>
      </c>
      <c r="L79" s="12">
        <v>0</v>
      </c>
      <c r="M79" s="12">
        <v>0</v>
      </c>
      <c r="N79" s="12">
        <v>22.781199999999998</v>
      </c>
      <c r="O79" s="12">
        <v>73.948583999999997</v>
      </c>
      <c r="P79" s="13">
        <v>22.97816976</v>
      </c>
      <c r="R79" s="12">
        <v>410.65</v>
      </c>
      <c r="S79" s="12">
        <v>607.63940000000002</v>
      </c>
      <c r="T79" s="15"/>
      <c r="U79" s="15"/>
      <c r="V79" s="16"/>
      <c r="W79" s="16"/>
      <c r="X79" s="16"/>
      <c r="Y79" s="15"/>
      <c r="Z79" s="15"/>
      <c r="AA79" s="15"/>
      <c r="AB79" s="15"/>
      <c r="AD79" s="21"/>
    </row>
    <row r="80" spans="1:30" x14ac:dyDescent="0.2">
      <c r="A80" s="63"/>
      <c r="B80" s="64" t="s">
        <v>1455</v>
      </c>
      <c r="C80" s="65" t="s">
        <v>1456</v>
      </c>
      <c r="D80" s="65" t="s">
        <v>98</v>
      </c>
      <c r="E80" s="66">
        <v>0.01</v>
      </c>
      <c r="F80" s="66">
        <v>0.02</v>
      </c>
      <c r="G80" s="1">
        <v>131</v>
      </c>
      <c r="H80" s="1">
        <v>131</v>
      </c>
      <c r="I80" s="1">
        <v>2.62</v>
      </c>
      <c r="J80" s="1">
        <v>2.62</v>
      </c>
      <c r="K80" s="1"/>
      <c r="L80" s="1"/>
      <c r="M80" s="1"/>
      <c r="N80" s="1"/>
      <c r="O80" s="1"/>
      <c r="P80" s="1"/>
      <c r="R80" s="1">
        <v>181</v>
      </c>
      <c r="S80" s="1">
        <v>3.62</v>
      </c>
      <c r="T80" s="15">
        <f t="shared" si="17"/>
        <v>1.3816793893129771</v>
      </c>
      <c r="U80" s="15">
        <f t="shared" si="18"/>
        <v>1.3560273777741438</v>
      </c>
      <c r="V80" s="16">
        <f t="shared" si="19"/>
        <v>177.63958648841285</v>
      </c>
      <c r="W80" s="16">
        <f t="shared" si="20"/>
        <v>46.639586488412846</v>
      </c>
      <c r="X80" s="16">
        <f t="shared" si="21"/>
        <v>0.93279172976825697</v>
      </c>
      <c r="Y80" s="15">
        <f t="shared" si="13"/>
        <v>4.5848355451969969E-2</v>
      </c>
      <c r="Z80" s="15">
        <f t="shared" si="14"/>
        <v>1.1992624151289988E-2</v>
      </c>
      <c r="AA80" s="15">
        <f t="shared" si="15"/>
        <v>1.9115055013239957E-2</v>
      </c>
      <c r="AB80" s="15">
        <f t="shared" si="16"/>
        <v>2.5652011538833303E-2</v>
      </c>
      <c r="AD80" s="21"/>
    </row>
    <row r="81" spans="1:30" x14ac:dyDescent="0.2">
      <c r="A81" s="63"/>
      <c r="B81" s="64" t="s">
        <v>1693</v>
      </c>
      <c r="C81" s="65" t="s">
        <v>1694</v>
      </c>
      <c r="D81" s="65" t="s">
        <v>41</v>
      </c>
      <c r="E81" s="66">
        <v>1</v>
      </c>
      <c r="F81" s="66">
        <v>2</v>
      </c>
      <c r="G81" s="1">
        <v>249</v>
      </c>
      <c r="H81" s="1">
        <v>249</v>
      </c>
      <c r="I81" s="1">
        <v>498</v>
      </c>
      <c r="J81" s="1">
        <v>498</v>
      </c>
      <c r="K81" s="1"/>
      <c r="L81" s="1"/>
      <c r="M81" s="1"/>
      <c r="N81" s="1"/>
      <c r="O81" s="1"/>
      <c r="P81" s="1"/>
      <c r="R81" s="1">
        <v>300</v>
      </c>
      <c r="S81" s="1">
        <v>600</v>
      </c>
      <c r="T81" s="15">
        <f t="shared" si="17"/>
        <v>1.2048192771084338</v>
      </c>
      <c r="U81" s="15">
        <f t="shared" si="18"/>
        <v>1.1791672655696006</v>
      </c>
      <c r="V81" s="16">
        <f t="shared" si="19"/>
        <v>293.61264912683055</v>
      </c>
      <c r="W81" s="16">
        <f t="shared" si="20"/>
        <v>44.612649126830547</v>
      </c>
      <c r="X81" s="16">
        <f t="shared" si="21"/>
        <v>89.225298253661094</v>
      </c>
      <c r="Y81" s="15">
        <f t="shared" si="13"/>
        <v>4.5848355451969969E-2</v>
      </c>
      <c r="Z81" s="15">
        <f t="shared" si="14"/>
        <v>1.1992624151289988E-2</v>
      </c>
      <c r="AA81" s="15">
        <f t="shared" si="15"/>
        <v>1.9115055013239957E-2</v>
      </c>
      <c r="AB81" s="15">
        <f t="shared" si="16"/>
        <v>2.5652011538833303E-2</v>
      </c>
      <c r="AD81" s="21"/>
    </row>
    <row r="82" spans="1:30" ht="15" thickBot="1" x14ac:dyDescent="0.25">
      <c r="A82" s="63"/>
      <c r="B82" s="64" t="s">
        <v>1477</v>
      </c>
      <c r="C82" s="65" t="s">
        <v>1478</v>
      </c>
      <c r="D82" s="65" t="s">
        <v>98</v>
      </c>
      <c r="E82" s="66">
        <v>9.5700000000000004E-3</v>
      </c>
      <c r="F82" s="66">
        <v>1.9140000000000001E-2</v>
      </c>
      <c r="G82" s="1">
        <v>197</v>
      </c>
      <c r="H82" s="1">
        <v>197</v>
      </c>
      <c r="I82" s="1">
        <v>3.7705799999999998</v>
      </c>
      <c r="J82" s="1">
        <v>3.7705799999999998</v>
      </c>
      <c r="K82" s="1"/>
      <c r="L82" s="1"/>
      <c r="M82" s="1"/>
      <c r="N82" s="1"/>
      <c r="O82" s="1"/>
      <c r="P82" s="1"/>
      <c r="R82" s="1">
        <v>210</v>
      </c>
      <c r="S82" s="1">
        <v>4.0194000000000001</v>
      </c>
      <c r="T82" s="15">
        <f t="shared" si="17"/>
        <v>1.0659898477157361</v>
      </c>
      <c r="U82" s="15">
        <f t="shared" si="18"/>
        <v>1.0403378361769029</v>
      </c>
      <c r="V82" s="16">
        <f t="shared" si="19"/>
        <v>204.94655372684986</v>
      </c>
      <c r="W82" s="16">
        <f t="shared" si="20"/>
        <v>7.9465537268498565</v>
      </c>
      <c r="X82" s="16">
        <f t="shared" si="21"/>
        <v>0.15209703833190627</v>
      </c>
      <c r="Y82" s="15">
        <f t="shared" si="13"/>
        <v>4.5848355451969969E-2</v>
      </c>
      <c r="Z82" s="15">
        <f t="shared" si="14"/>
        <v>1.1992624151289988E-2</v>
      </c>
      <c r="AA82" s="15">
        <f t="shared" si="15"/>
        <v>1.9115055013239957E-2</v>
      </c>
      <c r="AB82" s="15">
        <f t="shared" si="16"/>
        <v>2.5652011538833303E-2</v>
      </c>
      <c r="AD82" s="21"/>
    </row>
    <row r="83" spans="1:30" x14ac:dyDescent="0.2">
      <c r="A83" s="67">
        <v>24</v>
      </c>
      <c r="B83" s="68" t="s">
        <v>1741</v>
      </c>
      <c r="C83" s="69" t="s">
        <v>1742</v>
      </c>
      <c r="D83" s="69" t="s">
        <v>139</v>
      </c>
      <c r="E83" s="70">
        <v>0</v>
      </c>
      <c r="F83" s="70">
        <v>2.3E-2</v>
      </c>
      <c r="G83" s="71">
        <v>966.07</v>
      </c>
      <c r="H83" s="71">
        <v>616.37</v>
      </c>
      <c r="I83" s="71">
        <v>14.18</v>
      </c>
      <c r="J83" s="71">
        <v>0</v>
      </c>
      <c r="K83" s="71">
        <v>4.2847413000000003</v>
      </c>
      <c r="L83" s="71">
        <v>1.0997496</v>
      </c>
      <c r="M83" s="71">
        <v>0</v>
      </c>
      <c r="N83" s="71">
        <v>1.4482425593999999</v>
      </c>
      <c r="O83" s="71">
        <v>5.6028414367080002</v>
      </c>
      <c r="P83" s="72">
        <v>1.7409804854551201</v>
      </c>
      <c r="R83" s="71">
        <v>713.7</v>
      </c>
      <c r="S83" s="71">
        <v>0</v>
      </c>
      <c r="T83" s="15"/>
      <c r="U83" s="15"/>
      <c r="V83" s="16"/>
      <c r="W83" s="16"/>
      <c r="X83" s="16"/>
      <c r="Y83" s="15"/>
      <c r="Z83" s="15"/>
      <c r="AA83" s="15"/>
      <c r="AB83" s="15"/>
      <c r="AD83" s="21"/>
    </row>
    <row r="84" spans="1:30" ht="20.5" thickBot="1" x14ac:dyDescent="0.25">
      <c r="A84" s="73">
        <v>25</v>
      </c>
      <c r="B84" s="74" t="s">
        <v>1743</v>
      </c>
      <c r="C84" s="75" t="s">
        <v>1744</v>
      </c>
      <c r="D84" s="75" t="s">
        <v>139</v>
      </c>
      <c r="E84" s="76">
        <v>0</v>
      </c>
      <c r="F84" s="76">
        <v>2.3E-2</v>
      </c>
      <c r="G84" s="77">
        <v>241.52</v>
      </c>
      <c r="H84" s="77">
        <v>483.18</v>
      </c>
      <c r="I84" s="77">
        <v>11.11</v>
      </c>
      <c r="J84" s="77">
        <v>0</v>
      </c>
      <c r="K84" s="77">
        <v>4.0031499999999998</v>
      </c>
      <c r="L84" s="77">
        <v>0</v>
      </c>
      <c r="M84" s="77">
        <v>0</v>
      </c>
      <c r="N84" s="77">
        <v>1.3530647</v>
      </c>
      <c r="O84" s="77">
        <v>4.3920960539999996</v>
      </c>
      <c r="P84" s="78">
        <v>1.36476350556</v>
      </c>
      <c r="R84" s="77">
        <v>539.65</v>
      </c>
      <c r="S84" s="77">
        <v>0</v>
      </c>
      <c r="T84" s="15"/>
      <c r="U84" s="15"/>
      <c r="V84" s="16"/>
      <c r="W84" s="16"/>
      <c r="X84" s="16"/>
      <c r="Y84" s="15"/>
      <c r="Z84" s="15"/>
      <c r="AA84" s="15"/>
      <c r="AB84" s="15"/>
      <c r="AD84" s="21"/>
    </row>
    <row r="85" spans="1:30" ht="15" thickBot="1" x14ac:dyDescent="0.35">
      <c r="A85" s="58"/>
      <c r="B85" s="59" t="s">
        <v>1976</v>
      </c>
      <c r="C85" s="60" t="s">
        <v>1977</v>
      </c>
      <c r="D85" s="60"/>
      <c r="E85" s="61"/>
      <c r="F85" s="61"/>
      <c r="G85" s="62"/>
      <c r="H85" s="62"/>
      <c r="I85" s="62">
        <v>1053.9000000000001</v>
      </c>
      <c r="J85" s="62">
        <v>286</v>
      </c>
      <c r="K85" s="62">
        <v>276.62099999999998</v>
      </c>
      <c r="L85" s="62">
        <v>0</v>
      </c>
      <c r="M85" s="62">
        <v>0</v>
      </c>
      <c r="N85" s="62">
        <v>93.497898000000006</v>
      </c>
      <c r="O85" s="62">
        <v>303.49749636000001</v>
      </c>
      <c r="P85" s="62">
        <v>94.306295210399995</v>
      </c>
      <c r="R85" s="62"/>
      <c r="S85" s="62">
        <v>345</v>
      </c>
      <c r="T85" s="15"/>
      <c r="U85" s="15"/>
      <c r="V85" s="16"/>
      <c r="W85" s="16"/>
      <c r="X85" s="16"/>
      <c r="Y85" s="15"/>
      <c r="Z85" s="15"/>
      <c r="AA85" s="15"/>
      <c r="AB85" s="15"/>
      <c r="AD85" s="21"/>
    </row>
    <row r="86" spans="1:30" ht="20.5" thickBot="1" x14ac:dyDescent="0.25">
      <c r="A86" s="8">
        <v>26</v>
      </c>
      <c r="B86" s="9" t="s">
        <v>4400</v>
      </c>
      <c r="C86" s="10" t="s">
        <v>4401</v>
      </c>
      <c r="D86" s="10" t="s">
        <v>95</v>
      </c>
      <c r="E86" s="11">
        <v>0</v>
      </c>
      <c r="F86" s="11">
        <v>10</v>
      </c>
      <c r="G86" s="12">
        <v>172.51</v>
      </c>
      <c r="H86" s="12">
        <v>76.790000000000006</v>
      </c>
      <c r="I86" s="12">
        <v>767.9</v>
      </c>
      <c r="J86" s="12">
        <v>0</v>
      </c>
      <c r="K86" s="12">
        <v>276.62099999999998</v>
      </c>
      <c r="L86" s="12">
        <v>0</v>
      </c>
      <c r="M86" s="12">
        <v>0</v>
      </c>
      <c r="N86" s="12">
        <v>93.497898000000006</v>
      </c>
      <c r="O86" s="12">
        <v>303.49749636000001</v>
      </c>
      <c r="P86" s="13">
        <v>94.306295210399995</v>
      </c>
      <c r="R86" s="12">
        <v>88.63</v>
      </c>
      <c r="S86" s="12">
        <v>0</v>
      </c>
      <c r="T86" s="15"/>
      <c r="U86" s="15"/>
      <c r="V86" s="16"/>
      <c r="W86" s="16"/>
      <c r="X86" s="16"/>
      <c r="Y86" s="15"/>
      <c r="Z86" s="15"/>
      <c r="AA86" s="15"/>
      <c r="AB86" s="15"/>
      <c r="AD86" s="21"/>
    </row>
    <row r="87" spans="1:30" ht="20" x14ac:dyDescent="0.2">
      <c r="A87" s="2">
        <v>27</v>
      </c>
      <c r="B87" s="3" t="s">
        <v>4402</v>
      </c>
      <c r="C87" s="4" t="s">
        <v>4403</v>
      </c>
      <c r="D87" s="4" t="s">
        <v>95</v>
      </c>
      <c r="E87" s="5">
        <v>0</v>
      </c>
      <c r="F87" s="5">
        <v>10</v>
      </c>
      <c r="G87" s="6">
        <v>402.53</v>
      </c>
      <c r="H87" s="6">
        <v>28.6</v>
      </c>
      <c r="I87" s="6">
        <v>286</v>
      </c>
      <c r="J87" s="6">
        <v>286</v>
      </c>
      <c r="K87" s="6">
        <v>0</v>
      </c>
      <c r="L87" s="6">
        <v>0</v>
      </c>
      <c r="M87" s="6">
        <v>0</v>
      </c>
      <c r="N87" s="6">
        <v>0</v>
      </c>
      <c r="O87" s="6">
        <v>0</v>
      </c>
      <c r="P87" s="6">
        <v>0</v>
      </c>
      <c r="R87" s="6">
        <v>34.5</v>
      </c>
      <c r="S87" s="6">
        <v>345</v>
      </c>
      <c r="T87" s="15">
        <f t="shared" si="17"/>
        <v>1.2062937062937062</v>
      </c>
      <c r="U87" s="15">
        <f t="shared" si="18"/>
        <v>1.180641694754873</v>
      </c>
      <c r="V87" s="16">
        <f t="shared" si="19"/>
        <v>475.24370138967902</v>
      </c>
      <c r="W87" s="16">
        <f t="shared" si="20"/>
        <v>72.713701389679045</v>
      </c>
      <c r="X87" s="16">
        <f t="shared" si="21"/>
        <v>727.13701389679045</v>
      </c>
      <c r="Y87" s="15">
        <f>104.584835545197%-100%</f>
        <v>4.5848355451969969E-2</v>
      </c>
      <c r="Z87" s="15">
        <f>101.199262415129%-100%</f>
        <v>1.1992624151289988E-2</v>
      </c>
      <c r="AA87" s="15">
        <f>101.911505501324%-100%</f>
        <v>1.9115055013239957E-2</v>
      </c>
      <c r="AB87" s="15">
        <f>AVERAGE(Y87:AA87)</f>
        <v>2.5652011538833303E-2</v>
      </c>
      <c r="AD87" s="21"/>
    </row>
    <row r="88" spans="1:30" ht="15" thickBot="1" x14ac:dyDescent="0.35">
      <c r="A88" s="53"/>
      <c r="B88" s="54" t="s">
        <v>2020</v>
      </c>
      <c r="C88" s="55" t="s">
        <v>2021</v>
      </c>
      <c r="D88" s="55"/>
      <c r="E88" s="56"/>
      <c r="F88" s="56"/>
      <c r="G88" s="57"/>
      <c r="H88" s="57"/>
      <c r="I88" s="57">
        <v>5618.85</v>
      </c>
      <c r="J88" s="57">
        <v>0</v>
      </c>
      <c r="K88" s="57">
        <v>2146.5</v>
      </c>
      <c r="L88" s="57">
        <v>0</v>
      </c>
      <c r="M88" s="57">
        <v>0</v>
      </c>
      <c r="N88" s="57">
        <v>725.51700000000005</v>
      </c>
      <c r="O88" s="57">
        <v>2056.8538800000001</v>
      </c>
      <c r="P88" s="57">
        <v>690.04192320000004</v>
      </c>
      <c r="R88" s="57"/>
      <c r="S88" s="57">
        <v>0</v>
      </c>
      <c r="T88" s="15"/>
      <c r="U88" s="15"/>
      <c r="V88" s="16"/>
      <c r="W88" s="16"/>
      <c r="X88" s="16"/>
      <c r="Y88" s="15"/>
      <c r="Z88" s="15"/>
      <c r="AA88" s="15"/>
      <c r="AB88" s="15"/>
      <c r="AD88" s="21"/>
    </row>
    <row r="89" spans="1:30" x14ac:dyDescent="0.2">
      <c r="A89" s="67">
        <v>28</v>
      </c>
      <c r="B89" s="68" t="s">
        <v>2068</v>
      </c>
      <c r="C89" s="69" t="s">
        <v>2069</v>
      </c>
      <c r="D89" s="69" t="s">
        <v>2024</v>
      </c>
      <c r="E89" s="70">
        <v>0</v>
      </c>
      <c r="F89" s="70">
        <v>5</v>
      </c>
      <c r="G89" s="71">
        <v>494.53</v>
      </c>
      <c r="H89" s="71">
        <v>295.95</v>
      </c>
      <c r="I89" s="71">
        <v>1479.75</v>
      </c>
      <c r="J89" s="71">
        <v>0</v>
      </c>
      <c r="K89" s="71">
        <v>655.5</v>
      </c>
      <c r="L89" s="71">
        <v>0</v>
      </c>
      <c r="M89" s="71">
        <v>0</v>
      </c>
      <c r="N89" s="71">
        <v>221.559</v>
      </c>
      <c r="O89" s="71">
        <v>420.98831999999999</v>
      </c>
      <c r="P89" s="72">
        <v>181.7266248</v>
      </c>
      <c r="R89" s="71">
        <v>333.42</v>
      </c>
      <c r="S89" s="71">
        <v>0</v>
      </c>
      <c r="T89" s="15"/>
      <c r="U89" s="15"/>
      <c r="V89" s="16"/>
      <c r="W89" s="16"/>
      <c r="X89" s="16"/>
      <c r="Y89" s="15"/>
      <c r="Z89" s="15"/>
      <c r="AA89" s="15"/>
      <c r="AB89" s="15"/>
      <c r="AD89" s="21"/>
    </row>
    <row r="90" spans="1:30" ht="15" thickBot="1" x14ac:dyDescent="0.25">
      <c r="A90" s="73">
        <v>29</v>
      </c>
      <c r="B90" s="74" t="s">
        <v>2072</v>
      </c>
      <c r="C90" s="75" t="s">
        <v>2073</v>
      </c>
      <c r="D90" s="75" t="s">
        <v>2024</v>
      </c>
      <c r="E90" s="76">
        <v>0</v>
      </c>
      <c r="F90" s="76">
        <v>10</v>
      </c>
      <c r="G90" s="77">
        <v>494.53</v>
      </c>
      <c r="H90" s="77">
        <v>413.91</v>
      </c>
      <c r="I90" s="77">
        <v>4139.1000000000004</v>
      </c>
      <c r="J90" s="77">
        <v>0</v>
      </c>
      <c r="K90" s="77">
        <v>1491</v>
      </c>
      <c r="L90" s="77">
        <v>0</v>
      </c>
      <c r="M90" s="77">
        <v>0</v>
      </c>
      <c r="N90" s="77">
        <v>503.95800000000003</v>
      </c>
      <c r="O90" s="77">
        <v>1635.86556</v>
      </c>
      <c r="P90" s="78">
        <v>508.31529840000002</v>
      </c>
      <c r="R90" s="77">
        <v>466.37</v>
      </c>
      <c r="S90" s="77">
        <v>0</v>
      </c>
      <c r="T90" s="15"/>
      <c r="U90" s="15"/>
      <c r="V90" s="16"/>
      <c r="W90" s="16"/>
      <c r="X90" s="16"/>
      <c r="Y90" s="15"/>
      <c r="Z90" s="15"/>
      <c r="AA90" s="15"/>
      <c r="AB90" s="15"/>
      <c r="AD90" s="21"/>
    </row>
  </sheetData>
  <mergeCells count="8">
    <mergeCell ref="Y8:AB8"/>
    <mergeCell ref="A1:P1"/>
    <mergeCell ref="J3:K3"/>
    <mergeCell ref="J4:K4"/>
    <mergeCell ref="J5:K5"/>
    <mergeCell ref="J6:K6"/>
    <mergeCell ref="J7:K7"/>
    <mergeCell ref="H8:R8"/>
  </mergeCells>
  <conditionalFormatting sqref="W1:X8 W80:X1048576 W12 W33:X78 W10:X11 W13:X31">
    <cfRule type="cellIs" dxfId="56" priority="6" operator="lessThan">
      <formula>0</formula>
    </cfRule>
  </conditionalFormatting>
  <conditionalFormatting sqref="W32:X32">
    <cfRule type="cellIs" dxfId="55" priority="5" operator="lessThan">
      <formula>0</formula>
    </cfRule>
  </conditionalFormatting>
  <conditionalFormatting sqref="W79:X79">
    <cfRule type="cellIs" dxfId="54" priority="4" operator="lessThan">
      <formula>0</formula>
    </cfRule>
  </conditionalFormatting>
  <conditionalFormatting sqref="X12">
    <cfRule type="cellIs" dxfId="53" priority="1" operator="lessThan">
      <formula>0</formula>
    </cfRule>
  </conditionalFormatting>
  <pageMargins left="0.7" right="0.7" top="0.78740157499999996" bottom="0.78740157499999996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7"/>
  <sheetViews>
    <sheetView topLeftCell="A4" zoomScaleNormal="100" workbookViewId="0">
      <selection activeCell="I15" sqref="I15:J15"/>
    </sheetView>
  </sheetViews>
  <sheetFormatPr defaultColWidth="9" defaultRowHeight="14.5" x14ac:dyDescent="0.35"/>
  <cols>
    <col min="1" max="1" width="3.7265625" style="119" customWidth="1"/>
    <col min="2" max="2" width="13.26953125" style="7" customWidth="1"/>
    <col min="3" max="3" width="45.1796875" style="120" customWidth="1"/>
    <col min="4" max="4" width="3.81640625" style="120" customWidth="1"/>
    <col min="5" max="5" width="7.1796875" style="121" hidden="1" customWidth="1"/>
    <col min="6" max="10" width="9.26953125" style="121" customWidth="1"/>
    <col min="11" max="12" width="10.54296875" style="79" customWidth="1"/>
    <col min="13" max="13" width="15.453125" style="79" hidden="1" customWidth="1"/>
    <col min="14" max="14" width="15.54296875" style="79" hidden="1" customWidth="1"/>
    <col min="15" max="15" width="14.54296875" style="79" hidden="1" customWidth="1"/>
    <col min="16" max="17" width="14" style="79" hidden="1" customWidth="1"/>
    <col min="18" max="18" width="14.54296875" style="79" hidden="1" customWidth="1"/>
    <col min="19" max="19" width="14.26953125" style="79" hidden="1" customWidth="1"/>
    <col min="20" max="20" width="16" style="79" hidden="1" customWidth="1"/>
    <col min="21" max="21" width="0" style="7" hidden="1" customWidth="1"/>
    <col min="22" max="22" width="9.54296875" style="79" customWidth="1"/>
    <col min="23" max="23" width="14.1796875" style="79" hidden="1" customWidth="1"/>
    <col min="24" max="32" width="14.1796875" style="7" customWidth="1"/>
    <col min="33" max="33" width="28.54296875" style="7" customWidth="1"/>
    <col min="34" max="34" width="12.54296875" style="7" customWidth="1"/>
    <col min="35" max="261" width="9" style="7"/>
    <col min="262" max="262" width="3.7265625" style="7" customWidth="1"/>
    <col min="263" max="263" width="13.26953125" style="7" customWidth="1"/>
    <col min="264" max="264" width="45.1796875" style="7" customWidth="1"/>
    <col min="265" max="265" width="3.81640625" style="7" customWidth="1"/>
    <col min="266" max="266" width="7.1796875" style="7" customWidth="1"/>
    <col min="267" max="267" width="9.26953125" style="7" customWidth="1"/>
    <col min="268" max="268" width="10.54296875" style="7" customWidth="1"/>
    <col min="269" max="269" width="15.453125" style="7" customWidth="1"/>
    <col min="270" max="270" width="15.54296875" style="7" customWidth="1"/>
    <col min="271" max="271" width="14.54296875" style="7" customWidth="1"/>
    <col min="272" max="273" width="14" style="7" customWidth="1"/>
    <col min="274" max="274" width="14.54296875" style="7" customWidth="1"/>
    <col min="275" max="275" width="14.26953125" style="7" customWidth="1"/>
    <col min="276" max="276" width="16" style="7" customWidth="1"/>
    <col min="277" max="517" width="9" style="7"/>
    <col min="518" max="518" width="3.7265625" style="7" customWidth="1"/>
    <col min="519" max="519" width="13.26953125" style="7" customWidth="1"/>
    <col min="520" max="520" width="45.1796875" style="7" customWidth="1"/>
    <col min="521" max="521" width="3.81640625" style="7" customWidth="1"/>
    <col min="522" max="522" width="7.1796875" style="7" customWidth="1"/>
    <col min="523" max="523" width="9.26953125" style="7" customWidth="1"/>
    <col min="524" max="524" width="10.54296875" style="7" customWidth="1"/>
    <col min="525" max="525" width="15.453125" style="7" customWidth="1"/>
    <col min="526" max="526" width="15.54296875" style="7" customWidth="1"/>
    <col min="527" max="527" width="14.54296875" style="7" customWidth="1"/>
    <col min="528" max="529" width="14" style="7" customWidth="1"/>
    <col min="530" max="530" width="14.54296875" style="7" customWidth="1"/>
    <col min="531" max="531" width="14.26953125" style="7" customWidth="1"/>
    <col min="532" max="532" width="16" style="7" customWidth="1"/>
    <col min="533" max="773" width="9" style="7"/>
    <col min="774" max="774" width="3.7265625" style="7" customWidth="1"/>
    <col min="775" max="775" width="13.26953125" style="7" customWidth="1"/>
    <col min="776" max="776" width="45.1796875" style="7" customWidth="1"/>
    <col min="777" max="777" width="3.81640625" style="7" customWidth="1"/>
    <col min="778" max="778" width="7.1796875" style="7" customWidth="1"/>
    <col min="779" max="779" width="9.26953125" style="7" customWidth="1"/>
    <col min="780" max="780" width="10.54296875" style="7" customWidth="1"/>
    <col min="781" max="781" width="15.453125" style="7" customWidth="1"/>
    <col min="782" max="782" width="15.54296875" style="7" customWidth="1"/>
    <col min="783" max="783" width="14.54296875" style="7" customWidth="1"/>
    <col min="784" max="785" width="14" style="7" customWidth="1"/>
    <col min="786" max="786" width="14.54296875" style="7" customWidth="1"/>
    <col min="787" max="787" width="14.26953125" style="7" customWidth="1"/>
    <col min="788" max="788" width="16" style="7" customWidth="1"/>
    <col min="789" max="1029" width="9" style="7"/>
    <col min="1030" max="1030" width="3.7265625" style="7" customWidth="1"/>
    <col min="1031" max="1031" width="13.26953125" style="7" customWidth="1"/>
    <col min="1032" max="1032" width="45.1796875" style="7" customWidth="1"/>
    <col min="1033" max="1033" width="3.81640625" style="7" customWidth="1"/>
    <col min="1034" max="1034" width="7.1796875" style="7" customWidth="1"/>
    <col min="1035" max="1035" width="9.26953125" style="7" customWidth="1"/>
    <col min="1036" max="1036" width="10.54296875" style="7" customWidth="1"/>
    <col min="1037" max="1037" width="15.453125" style="7" customWidth="1"/>
    <col min="1038" max="1038" width="15.54296875" style="7" customWidth="1"/>
    <col min="1039" max="1039" width="14.54296875" style="7" customWidth="1"/>
    <col min="1040" max="1041" width="14" style="7" customWidth="1"/>
    <col min="1042" max="1042" width="14.54296875" style="7" customWidth="1"/>
    <col min="1043" max="1043" width="14.26953125" style="7" customWidth="1"/>
    <col min="1044" max="1044" width="16" style="7" customWidth="1"/>
    <col min="1045" max="1285" width="9" style="7"/>
    <col min="1286" max="1286" width="3.7265625" style="7" customWidth="1"/>
    <col min="1287" max="1287" width="13.26953125" style="7" customWidth="1"/>
    <col min="1288" max="1288" width="45.1796875" style="7" customWidth="1"/>
    <col min="1289" max="1289" width="3.81640625" style="7" customWidth="1"/>
    <col min="1290" max="1290" width="7.1796875" style="7" customWidth="1"/>
    <col min="1291" max="1291" width="9.26953125" style="7" customWidth="1"/>
    <col min="1292" max="1292" width="10.54296875" style="7" customWidth="1"/>
    <col min="1293" max="1293" width="15.453125" style="7" customWidth="1"/>
    <col min="1294" max="1294" width="15.54296875" style="7" customWidth="1"/>
    <col min="1295" max="1295" width="14.54296875" style="7" customWidth="1"/>
    <col min="1296" max="1297" width="14" style="7" customWidth="1"/>
    <col min="1298" max="1298" width="14.54296875" style="7" customWidth="1"/>
    <col min="1299" max="1299" width="14.26953125" style="7" customWidth="1"/>
    <col min="1300" max="1300" width="16" style="7" customWidth="1"/>
    <col min="1301" max="1541" width="9" style="7"/>
    <col min="1542" max="1542" width="3.7265625" style="7" customWidth="1"/>
    <col min="1543" max="1543" width="13.26953125" style="7" customWidth="1"/>
    <col min="1544" max="1544" width="45.1796875" style="7" customWidth="1"/>
    <col min="1545" max="1545" width="3.81640625" style="7" customWidth="1"/>
    <col min="1546" max="1546" width="7.1796875" style="7" customWidth="1"/>
    <col min="1547" max="1547" width="9.26953125" style="7" customWidth="1"/>
    <col min="1548" max="1548" width="10.54296875" style="7" customWidth="1"/>
    <col min="1549" max="1549" width="15.453125" style="7" customWidth="1"/>
    <col min="1550" max="1550" width="15.54296875" style="7" customWidth="1"/>
    <col min="1551" max="1551" width="14.54296875" style="7" customWidth="1"/>
    <col min="1552" max="1553" width="14" style="7" customWidth="1"/>
    <col min="1554" max="1554" width="14.54296875" style="7" customWidth="1"/>
    <col min="1555" max="1555" width="14.26953125" style="7" customWidth="1"/>
    <col min="1556" max="1556" width="16" style="7" customWidth="1"/>
    <col min="1557" max="1797" width="9" style="7"/>
    <col min="1798" max="1798" width="3.7265625" style="7" customWidth="1"/>
    <col min="1799" max="1799" width="13.26953125" style="7" customWidth="1"/>
    <col min="1800" max="1800" width="45.1796875" style="7" customWidth="1"/>
    <col min="1801" max="1801" width="3.81640625" style="7" customWidth="1"/>
    <col min="1802" max="1802" width="7.1796875" style="7" customWidth="1"/>
    <col min="1803" max="1803" width="9.26953125" style="7" customWidth="1"/>
    <col min="1804" max="1804" width="10.54296875" style="7" customWidth="1"/>
    <col min="1805" max="1805" width="15.453125" style="7" customWidth="1"/>
    <col min="1806" max="1806" width="15.54296875" style="7" customWidth="1"/>
    <col min="1807" max="1807" width="14.54296875" style="7" customWidth="1"/>
    <col min="1808" max="1809" width="14" style="7" customWidth="1"/>
    <col min="1810" max="1810" width="14.54296875" style="7" customWidth="1"/>
    <col min="1811" max="1811" width="14.26953125" style="7" customWidth="1"/>
    <col min="1812" max="1812" width="16" style="7" customWidth="1"/>
    <col min="1813" max="2053" width="9" style="7"/>
    <col min="2054" max="2054" width="3.7265625" style="7" customWidth="1"/>
    <col min="2055" max="2055" width="13.26953125" style="7" customWidth="1"/>
    <col min="2056" max="2056" width="45.1796875" style="7" customWidth="1"/>
    <col min="2057" max="2057" width="3.81640625" style="7" customWidth="1"/>
    <col min="2058" max="2058" width="7.1796875" style="7" customWidth="1"/>
    <col min="2059" max="2059" width="9.26953125" style="7" customWidth="1"/>
    <col min="2060" max="2060" width="10.54296875" style="7" customWidth="1"/>
    <col min="2061" max="2061" width="15.453125" style="7" customWidth="1"/>
    <col min="2062" max="2062" width="15.54296875" style="7" customWidth="1"/>
    <col min="2063" max="2063" width="14.54296875" style="7" customWidth="1"/>
    <col min="2064" max="2065" width="14" style="7" customWidth="1"/>
    <col min="2066" max="2066" width="14.54296875" style="7" customWidth="1"/>
    <col min="2067" max="2067" width="14.26953125" style="7" customWidth="1"/>
    <col min="2068" max="2068" width="16" style="7" customWidth="1"/>
    <col min="2069" max="2309" width="9" style="7"/>
    <col min="2310" max="2310" width="3.7265625" style="7" customWidth="1"/>
    <col min="2311" max="2311" width="13.26953125" style="7" customWidth="1"/>
    <col min="2312" max="2312" width="45.1796875" style="7" customWidth="1"/>
    <col min="2313" max="2313" width="3.81640625" style="7" customWidth="1"/>
    <col min="2314" max="2314" width="7.1796875" style="7" customWidth="1"/>
    <col min="2315" max="2315" width="9.26953125" style="7" customWidth="1"/>
    <col min="2316" max="2316" width="10.54296875" style="7" customWidth="1"/>
    <col min="2317" max="2317" width="15.453125" style="7" customWidth="1"/>
    <col min="2318" max="2318" width="15.54296875" style="7" customWidth="1"/>
    <col min="2319" max="2319" width="14.54296875" style="7" customWidth="1"/>
    <col min="2320" max="2321" width="14" style="7" customWidth="1"/>
    <col min="2322" max="2322" width="14.54296875" style="7" customWidth="1"/>
    <col min="2323" max="2323" width="14.26953125" style="7" customWidth="1"/>
    <col min="2324" max="2324" width="16" style="7" customWidth="1"/>
    <col min="2325" max="2565" width="9" style="7"/>
    <col min="2566" max="2566" width="3.7265625" style="7" customWidth="1"/>
    <col min="2567" max="2567" width="13.26953125" style="7" customWidth="1"/>
    <col min="2568" max="2568" width="45.1796875" style="7" customWidth="1"/>
    <col min="2569" max="2569" width="3.81640625" style="7" customWidth="1"/>
    <col min="2570" max="2570" width="7.1796875" style="7" customWidth="1"/>
    <col min="2571" max="2571" width="9.26953125" style="7" customWidth="1"/>
    <col min="2572" max="2572" width="10.54296875" style="7" customWidth="1"/>
    <col min="2573" max="2573" width="15.453125" style="7" customWidth="1"/>
    <col min="2574" max="2574" width="15.54296875" style="7" customWidth="1"/>
    <col min="2575" max="2575" width="14.54296875" style="7" customWidth="1"/>
    <col min="2576" max="2577" width="14" style="7" customWidth="1"/>
    <col min="2578" max="2578" width="14.54296875" style="7" customWidth="1"/>
    <col min="2579" max="2579" width="14.26953125" style="7" customWidth="1"/>
    <col min="2580" max="2580" width="16" style="7" customWidth="1"/>
    <col min="2581" max="2821" width="9" style="7"/>
    <col min="2822" max="2822" width="3.7265625" style="7" customWidth="1"/>
    <col min="2823" max="2823" width="13.26953125" style="7" customWidth="1"/>
    <col min="2824" max="2824" width="45.1796875" style="7" customWidth="1"/>
    <col min="2825" max="2825" width="3.81640625" style="7" customWidth="1"/>
    <col min="2826" max="2826" width="7.1796875" style="7" customWidth="1"/>
    <col min="2827" max="2827" width="9.26953125" style="7" customWidth="1"/>
    <col min="2828" max="2828" width="10.54296875" style="7" customWidth="1"/>
    <col min="2829" max="2829" width="15.453125" style="7" customWidth="1"/>
    <col min="2830" max="2830" width="15.54296875" style="7" customWidth="1"/>
    <col min="2831" max="2831" width="14.54296875" style="7" customWidth="1"/>
    <col min="2832" max="2833" width="14" style="7" customWidth="1"/>
    <col min="2834" max="2834" width="14.54296875" style="7" customWidth="1"/>
    <col min="2835" max="2835" width="14.26953125" style="7" customWidth="1"/>
    <col min="2836" max="2836" width="16" style="7" customWidth="1"/>
    <col min="2837" max="3077" width="9" style="7"/>
    <col min="3078" max="3078" width="3.7265625" style="7" customWidth="1"/>
    <col min="3079" max="3079" width="13.26953125" style="7" customWidth="1"/>
    <col min="3080" max="3080" width="45.1796875" style="7" customWidth="1"/>
    <col min="3081" max="3081" width="3.81640625" style="7" customWidth="1"/>
    <col min="3082" max="3082" width="7.1796875" style="7" customWidth="1"/>
    <col min="3083" max="3083" width="9.26953125" style="7" customWidth="1"/>
    <col min="3084" max="3084" width="10.54296875" style="7" customWidth="1"/>
    <col min="3085" max="3085" width="15.453125" style="7" customWidth="1"/>
    <col min="3086" max="3086" width="15.54296875" style="7" customWidth="1"/>
    <col min="3087" max="3087" width="14.54296875" style="7" customWidth="1"/>
    <col min="3088" max="3089" width="14" style="7" customWidth="1"/>
    <col min="3090" max="3090" width="14.54296875" style="7" customWidth="1"/>
    <col min="3091" max="3091" width="14.26953125" style="7" customWidth="1"/>
    <col min="3092" max="3092" width="16" style="7" customWidth="1"/>
    <col min="3093" max="3333" width="9" style="7"/>
    <col min="3334" max="3334" width="3.7265625" style="7" customWidth="1"/>
    <col min="3335" max="3335" width="13.26953125" style="7" customWidth="1"/>
    <col min="3336" max="3336" width="45.1796875" style="7" customWidth="1"/>
    <col min="3337" max="3337" width="3.81640625" style="7" customWidth="1"/>
    <col min="3338" max="3338" width="7.1796875" style="7" customWidth="1"/>
    <col min="3339" max="3339" width="9.26953125" style="7" customWidth="1"/>
    <col min="3340" max="3340" width="10.54296875" style="7" customWidth="1"/>
    <col min="3341" max="3341" width="15.453125" style="7" customWidth="1"/>
    <col min="3342" max="3342" width="15.54296875" style="7" customWidth="1"/>
    <col min="3343" max="3343" width="14.54296875" style="7" customWidth="1"/>
    <col min="3344" max="3345" width="14" style="7" customWidth="1"/>
    <col min="3346" max="3346" width="14.54296875" style="7" customWidth="1"/>
    <col min="3347" max="3347" width="14.26953125" style="7" customWidth="1"/>
    <col min="3348" max="3348" width="16" style="7" customWidth="1"/>
    <col min="3349" max="3589" width="9" style="7"/>
    <col min="3590" max="3590" width="3.7265625" style="7" customWidth="1"/>
    <col min="3591" max="3591" width="13.26953125" style="7" customWidth="1"/>
    <col min="3592" max="3592" width="45.1796875" style="7" customWidth="1"/>
    <col min="3593" max="3593" width="3.81640625" style="7" customWidth="1"/>
    <col min="3594" max="3594" width="7.1796875" style="7" customWidth="1"/>
    <col min="3595" max="3595" width="9.26953125" style="7" customWidth="1"/>
    <col min="3596" max="3596" width="10.54296875" style="7" customWidth="1"/>
    <col min="3597" max="3597" width="15.453125" style="7" customWidth="1"/>
    <col min="3598" max="3598" width="15.54296875" style="7" customWidth="1"/>
    <col min="3599" max="3599" width="14.54296875" style="7" customWidth="1"/>
    <col min="3600" max="3601" width="14" style="7" customWidth="1"/>
    <col min="3602" max="3602" width="14.54296875" style="7" customWidth="1"/>
    <col min="3603" max="3603" width="14.26953125" style="7" customWidth="1"/>
    <col min="3604" max="3604" width="16" style="7" customWidth="1"/>
    <col min="3605" max="3845" width="9" style="7"/>
    <col min="3846" max="3846" width="3.7265625" style="7" customWidth="1"/>
    <col min="3847" max="3847" width="13.26953125" style="7" customWidth="1"/>
    <col min="3848" max="3848" width="45.1796875" style="7" customWidth="1"/>
    <col min="3849" max="3849" width="3.81640625" style="7" customWidth="1"/>
    <col min="3850" max="3850" width="7.1796875" style="7" customWidth="1"/>
    <col min="3851" max="3851" width="9.26953125" style="7" customWidth="1"/>
    <col min="3852" max="3852" width="10.54296875" style="7" customWidth="1"/>
    <col min="3853" max="3853" width="15.453125" style="7" customWidth="1"/>
    <col min="3854" max="3854" width="15.54296875" style="7" customWidth="1"/>
    <col min="3855" max="3855" width="14.54296875" style="7" customWidth="1"/>
    <col min="3856" max="3857" width="14" style="7" customWidth="1"/>
    <col min="3858" max="3858" width="14.54296875" style="7" customWidth="1"/>
    <col min="3859" max="3859" width="14.26953125" style="7" customWidth="1"/>
    <col min="3860" max="3860" width="16" style="7" customWidth="1"/>
    <col min="3861" max="4101" width="9" style="7"/>
    <col min="4102" max="4102" width="3.7265625" style="7" customWidth="1"/>
    <col min="4103" max="4103" width="13.26953125" style="7" customWidth="1"/>
    <col min="4104" max="4104" width="45.1796875" style="7" customWidth="1"/>
    <col min="4105" max="4105" width="3.81640625" style="7" customWidth="1"/>
    <col min="4106" max="4106" width="7.1796875" style="7" customWidth="1"/>
    <col min="4107" max="4107" width="9.26953125" style="7" customWidth="1"/>
    <col min="4108" max="4108" width="10.54296875" style="7" customWidth="1"/>
    <col min="4109" max="4109" width="15.453125" style="7" customWidth="1"/>
    <col min="4110" max="4110" width="15.54296875" style="7" customWidth="1"/>
    <col min="4111" max="4111" width="14.54296875" style="7" customWidth="1"/>
    <col min="4112" max="4113" width="14" style="7" customWidth="1"/>
    <col min="4114" max="4114" width="14.54296875" style="7" customWidth="1"/>
    <col min="4115" max="4115" width="14.26953125" style="7" customWidth="1"/>
    <col min="4116" max="4116" width="16" style="7" customWidth="1"/>
    <col min="4117" max="4357" width="9" style="7"/>
    <col min="4358" max="4358" width="3.7265625" style="7" customWidth="1"/>
    <col min="4359" max="4359" width="13.26953125" style="7" customWidth="1"/>
    <col min="4360" max="4360" width="45.1796875" style="7" customWidth="1"/>
    <col min="4361" max="4361" width="3.81640625" style="7" customWidth="1"/>
    <col min="4362" max="4362" width="7.1796875" style="7" customWidth="1"/>
    <col min="4363" max="4363" width="9.26953125" style="7" customWidth="1"/>
    <col min="4364" max="4364" width="10.54296875" style="7" customWidth="1"/>
    <col min="4365" max="4365" width="15.453125" style="7" customWidth="1"/>
    <col min="4366" max="4366" width="15.54296875" style="7" customWidth="1"/>
    <col min="4367" max="4367" width="14.54296875" style="7" customWidth="1"/>
    <col min="4368" max="4369" width="14" style="7" customWidth="1"/>
    <col min="4370" max="4370" width="14.54296875" style="7" customWidth="1"/>
    <col min="4371" max="4371" width="14.26953125" style="7" customWidth="1"/>
    <col min="4372" max="4372" width="16" style="7" customWidth="1"/>
    <col min="4373" max="4613" width="9" style="7"/>
    <col min="4614" max="4614" width="3.7265625" style="7" customWidth="1"/>
    <col min="4615" max="4615" width="13.26953125" style="7" customWidth="1"/>
    <col min="4616" max="4616" width="45.1796875" style="7" customWidth="1"/>
    <col min="4617" max="4617" width="3.81640625" style="7" customWidth="1"/>
    <col min="4618" max="4618" width="7.1796875" style="7" customWidth="1"/>
    <col min="4619" max="4619" width="9.26953125" style="7" customWidth="1"/>
    <col min="4620" max="4620" width="10.54296875" style="7" customWidth="1"/>
    <col min="4621" max="4621" width="15.453125" style="7" customWidth="1"/>
    <col min="4622" max="4622" width="15.54296875" style="7" customWidth="1"/>
    <col min="4623" max="4623" width="14.54296875" style="7" customWidth="1"/>
    <col min="4624" max="4625" width="14" style="7" customWidth="1"/>
    <col min="4626" max="4626" width="14.54296875" style="7" customWidth="1"/>
    <col min="4627" max="4627" width="14.26953125" style="7" customWidth="1"/>
    <col min="4628" max="4628" width="16" style="7" customWidth="1"/>
    <col min="4629" max="4869" width="9" style="7"/>
    <col min="4870" max="4870" width="3.7265625" style="7" customWidth="1"/>
    <col min="4871" max="4871" width="13.26953125" style="7" customWidth="1"/>
    <col min="4872" max="4872" width="45.1796875" style="7" customWidth="1"/>
    <col min="4873" max="4873" width="3.81640625" style="7" customWidth="1"/>
    <col min="4874" max="4874" width="7.1796875" style="7" customWidth="1"/>
    <col min="4875" max="4875" width="9.26953125" style="7" customWidth="1"/>
    <col min="4876" max="4876" width="10.54296875" style="7" customWidth="1"/>
    <col min="4877" max="4877" width="15.453125" style="7" customWidth="1"/>
    <col min="4878" max="4878" width="15.54296875" style="7" customWidth="1"/>
    <col min="4879" max="4879" width="14.54296875" style="7" customWidth="1"/>
    <col min="4880" max="4881" width="14" style="7" customWidth="1"/>
    <col min="4882" max="4882" width="14.54296875" style="7" customWidth="1"/>
    <col min="4883" max="4883" width="14.26953125" style="7" customWidth="1"/>
    <col min="4884" max="4884" width="16" style="7" customWidth="1"/>
    <col min="4885" max="5125" width="9" style="7"/>
    <col min="5126" max="5126" width="3.7265625" style="7" customWidth="1"/>
    <col min="5127" max="5127" width="13.26953125" style="7" customWidth="1"/>
    <col min="5128" max="5128" width="45.1796875" style="7" customWidth="1"/>
    <col min="5129" max="5129" width="3.81640625" style="7" customWidth="1"/>
    <col min="5130" max="5130" width="7.1796875" style="7" customWidth="1"/>
    <col min="5131" max="5131" width="9.26953125" style="7" customWidth="1"/>
    <col min="5132" max="5132" width="10.54296875" style="7" customWidth="1"/>
    <col min="5133" max="5133" width="15.453125" style="7" customWidth="1"/>
    <col min="5134" max="5134" width="15.54296875" style="7" customWidth="1"/>
    <col min="5135" max="5135" width="14.54296875" style="7" customWidth="1"/>
    <col min="5136" max="5137" width="14" style="7" customWidth="1"/>
    <col min="5138" max="5138" width="14.54296875" style="7" customWidth="1"/>
    <col min="5139" max="5139" width="14.26953125" style="7" customWidth="1"/>
    <col min="5140" max="5140" width="16" style="7" customWidth="1"/>
    <col min="5141" max="5381" width="9" style="7"/>
    <col min="5382" max="5382" width="3.7265625" style="7" customWidth="1"/>
    <col min="5383" max="5383" width="13.26953125" style="7" customWidth="1"/>
    <col min="5384" max="5384" width="45.1796875" style="7" customWidth="1"/>
    <col min="5385" max="5385" width="3.81640625" style="7" customWidth="1"/>
    <col min="5386" max="5386" width="7.1796875" style="7" customWidth="1"/>
    <col min="5387" max="5387" width="9.26953125" style="7" customWidth="1"/>
    <col min="5388" max="5388" width="10.54296875" style="7" customWidth="1"/>
    <col min="5389" max="5389" width="15.453125" style="7" customWidth="1"/>
    <col min="5390" max="5390" width="15.54296875" style="7" customWidth="1"/>
    <col min="5391" max="5391" width="14.54296875" style="7" customWidth="1"/>
    <col min="5392" max="5393" width="14" style="7" customWidth="1"/>
    <col min="5394" max="5394" width="14.54296875" style="7" customWidth="1"/>
    <col min="5395" max="5395" width="14.26953125" style="7" customWidth="1"/>
    <col min="5396" max="5396" width="16" style="7" customWidth="1"/>
    <col min="5397" max="5637" width="9" style="7"/>
    <col min="5638" max="5638" width="3.7265625" style="7" customWidth="1"/>
    <col min="5639" max="5639" width="13.26953125" style="7" customWidth="1"/>
    <col min="5640" max="5640" width="45.1796875" style="7" customWidth="1"/>
    <col min="5641" max="5641" width="3.81640625" style="7" customWidth="1"/>
    <col min="5642" max="5642" width="7.1796875" style="7" customWidth="1"/>
    <col min="5643" max="5643" width="9.26953125" style="7" customWidth="1"/>
    <col min="5644" max="5644" width="10.54296875" style="7" customWidth="1"/>
    <col min="5645" max="5645" width="15.453125" style="7" customWidth="1"/>
    <col min="5646" max="5646" width="15.54296875" style="7" customWidth="1"/>
    <col min="5647" max="5647" width="14.54296875" style="7" customWidth="1"/>
    <col min="5648" max="5649" width="14" style="7" customWidth="1"/>
    <col min="5650" max="5650" width="14.54296875" style="7" customWidth="1"/>
    <col min="5651" max="5651" width="14.26953125" style="7" customWidth="1"/>
    <col min="5652" max="5652" width="16" style="7" customWidth="1"/>
    <col min="5653" max="5893" width="9" style="7"/>
    <col min="5894" max="5894" width="3.7265625" style="7" customWidth="1"/>
    <col min="5895" max="5895" width="13.26953125" style="7" customWidth="1"/>
    <col min="5896" max="5896" width="45.1796875" style="7" customWidth="1"/>
    <col min="5897" max="5897" width="3.81640625" style="7" customWidth="1"/>
    <col min="5898" max="5898" width="7.1796875" style="7" customWidth="1"/>
    <col min="5899" max="5899" width="9.26953125" style="7" customWidth="1"/>
    <col min="5900" max="5900" width="10.54296875" style="7" customWidth="1"/>
    <col min="5901" max="5901" width="15.453125" style="7" customWidth="1"/>
    <col min="5902" max="5902" width="15.54296875" style="7" customWidth="1"/>
    <col min="5903" max="5903" width="14.54296875" style="7" customWidth="1"/>
    <col min="5904" max="5905" width="14" style="7" customWidth="1"/>
    <col min="5906" max="5906" width="14.54296875" style="7" customWidth="1"/>
    <col min="5907" max="5907" width="14.26953125" style="7" customWidth="1"/>
    <col min="5908" max="5908" width="16" style="7" customWidth="1"/>
    <col min="5909" max="6149" width="9" style="7"/>
    <col min="6150" max="6150" width="3.7265625" style="7" customWidth="1"/>
    <col min="6151" max="6151" width="13.26953125" style="7" customWidth="1"/>
    <col min="6152" max="6152" width="45.1796875" style="7" customWidth="1"/>
    <col min="6153" max="6153" width="3.81640625" style="7" customWidth="1"/>
    <col min="6154" max="6154" width="7.1796875" style="7" customWidth="1"/>
    <col min="6155" max="6155" width="9.26953125" style="7" customWidth="1"/>
    <col min="6156" max="6156" width="10.54296875" style="7" customWidth="1"/>
    <col min="6157" max="6157" width="15.453125" style="7" customWidth="1"/>
    <col min="6158" max="6158" width="15.54296875" style="7" customWidth="1"/>
    <col min="6159" max="6159" width="14.54296875" style="7" customWidth="1"/>
    <col min="6160" max="6161" width="14" style="7" customWidth="1"/>
    <col min="6162" max="6162" width="14.54296875" style="7" customWidth="1"/>
    <col min="6163" max="6163" width="14.26953125" style="7" customWidth="1"/>
    <col min="6164" max="6164" width="16" style="7" customWidth="1"/>
    <col min="6165" max="6405" width="9" style="7"/>
    <col min="6406" max="6406" width="3.7265625" style="7" customWidth="1"/>
    <col min="6407" max="6407" width="13.26953125" style="7" customWidth="1"/>
    <col min="6408" max="6408" width="45.1796875" style="7" customWidth="1"/>
    <col min="6409" max="6409" width="3.81640625" style="7" customWidth="1"/>
    <col min="6410" max="6410" width="7.1796875" style="7" customWidth="1"/>
    <col min="6411" max="6411" width="9.26953125" style="7" customWidth="1"/>
    <col min="6412" max="6412" width="10.54296875" style="7" customWidth="1"/>
    <col min="6413" max="6413" width="15.453125" style="7" customWidth="1"/>
    <col min="6414" max="6414" width="15.54296875" style="7" customWidth="1"/>
    <col min="6415" max="6415" width="14.54296875" style="7" customWidth="1"/>
    <col min="6416" max="6417" width="14" style="7" customWidth="1"/>
    <col min="6418" max="6418" width="14.54296875" style="7" customWidth="1"/>
    <col min="6419" max="6419" width="14.26953125" style="7" customWidth="1"/>
    <col min="6420" max="6420" width="16" style="7" customWidth="1"/>
    <col min="6421" max="6661" width="9" style="7"/>
    <col min="6662" max="6662" width="3.7265625" style="7" customWidth="1"/>
    <col min="6663" max="6663" width="13.26953125" style="7" customWidth="1"/>
    <col min="6664" max="6664" width="45.1796875" style="7" customWidth="1"/>
    <col min="6665" max="6665" width="3.81640625" style="7" customWidth="1"/>
    <col min="6666" max="6666" width="7.1796875" style="7" customWidth="1"/>
    <col min="6667" max="6667" width="9.26953125" style="7" customWidth="1"/>
    <col min="6668" max="6668" width="10.54296875" style="7" customWidth="1"/>
    <col min="6669" max="6669" width="15.453125" style="7" customWidth="1"/>
    <col min="6670" max="6670" width="15.54296875" style="7" customWidth="1"/>
    <col min="6671" max="6671" width="14.54296875" style="7" customWidth="1"/>
    <col min="6672" max="6673" width="14" style="7" customWidth="1"/>
    <col min="6674" max="6674" width="14.54296875" style="7" customWidth="1"/>
    <col min="6675" max="6675" width="14.26953125" style="7" customWidth="1"/>
    <col min="6676" max="6676" width="16" style="7" customWidth="1"/>
    <col min="6677" max="6917" width="9" style="7"/>
    <col min="6918" max="6918" width="3.7265625" style="7" customWidth="1"/>
    <col min="6919" max="6919" width="13.26953125" style="7" customWidth="1"/>
    <col min="6920" max="6920" width="45.1796875" style="7" customWidth="1"/>
    <col min="6921" max="6921" width="3.81640625" style="7" customWidth="1"/>
    <col min="6922" max="6922" width="7.1796875" style="7" customWidth="1"/>
    <col min="6923" max="6923" width="9.26953125" style="7" customWidth="1"/>
    <col min="6924" max="6924" width="10.54296875" style="7" customWidth="1"/>
    <col min="6925" max="6925" width="15.453125" style="7" customWidth="1"/>
    <col min="6926" max="6926" width="15.54296875" style="7" customWidth="1"/>
    <col min="6927" max="6927" width="14.54296875" style="7" customWidth="1"/>
    <col min="6928" max="6929" width="14" style="7" customWidth="1"/>
    <col min="6930" max="6930" width="14.54296875" style="7" customWidth="1"/>
    <col min="6931" max="6931" width="14.26953125" style="7" customWidth="1"/>
    <col min="6932" max="6932" width="16" style="7" customWidth="1"/>
    <col min="6933" max="7173" width="9" style="7"/>
    <col min="7174" max="7174" width="3.7265625" style="7" customWidth="1"/>
    <col min="7175" max="7175" width="13.26953125" style="7" customWidth="1"/>
    <col min="7176" max="7176" width="45.1796875" style="7" customWidth="1"/>
    <col min="7177" max="7177" width="3.81640625" style="7" customWidth="1"/>
    <col min="7178" max="7178" width="7.1796875" style="7" customWidth="1"/>
    <col min="7179" max="7179" width="9.26953125" style="7" customWidth="1"/>
    <col min="7180" max="7180" width="10.54296875" style="7" customWidth="1"/>
    <col min="7181" max="7181" width="15.453125" style="7" customWidth="1"/>
    <col min="7182" max="7182" width="15.54296875" style="7" customWidth="1"/>
    <col min="7183" max="7183" width="14.54296875" style="7" customWidth="1"/>
    <col min="7184" max="7185" width="14" style="7" customWidth="1"/>
    <col min="7186" max="7186" width="14.54296875" style="7" customWidth="1"/>
    <col min="7187" max="7187" width="14.26953125" style="7" customWidth="1"/>
    <col min="7188" max="7188" width="16" style="7" customWidth="1"/>
    <col min="7189" max="7429" width="9" style="7"/>
    <col min="7430" max="7430" width="3.7265625" style="7" customWidth="1"/>
    <col min="7431" max="7431" width="13.26953125" style="7" customWidth="1"/>
    <col min="7432" max="7432" width="45.1796875" style="7" customWidth="1"/>
    <col min="7433" max="7433" width="3.81640625" style="7" customWidth="1"/>
    <col min="7434" max="7434" width="7.1796875" style="7" customWidth="1"/>
    <col min="7435" max="7435" width="9.26953125" style="7" customWidth="1"/>
    <col min="7436" max="7436" width="10.54296875" style="7" customWidth="1"/>
    <col min="7437" max="7437" width="15.453125" style="7" customWidth="1"/>
    <col min="7438" max="7438" width="15.54296875" style="7" customWidth="1"/>
    <col min="7439" max="7439" width="14.54296875" style="7" customWidth="1"/>
    <col min="7440" max="7441" width="14" style="7" customWidth="1"/>
    <col min="7442" max="7442" width="14.54296875" style="7" customWidth="1"/>
    <col min="7443" max="7443" width="14.26953125" style="7" customWidth="1"/>
    <col min="7444" max="7444" width="16" style="7" customWidth="1"/>
    <col min="7445" max="7685" width="9" style="7"/>
    <col min="7686" max="7686" width="3.7265625" style="7" customWidth="1"/>
    <col min="7687" max="7687" width="13.26953125" style="7" customWidth="1"/>
    <col min="7688" max="7688" width="45.1796875" style="7" customWidth="1"/>
    <col min="7689" max="7689" width="3.81640625" style="7" customWidth="1"/>
    <col min="7690" max="7690" width="7.1796875" style="7" customWidth="1"/>
    <col min="7691" max="7691" width="9.26953125" style="7" customWidth="1"/>
    <col min="7692" max="7692" width="10.54296875" style="7" customWidth="1"/>
    <col min="7693" max="7693" width="15.453125" style="7" customWidth="1"/>
    <col min="7694" max="7694" width="15.54296875" style="7" customWidth="1"/>
    <col min="7695" max="7695" width="14.54296875" style="7" customWidth="1"/>
    <col min="7696" max="7697" width="14" style="7" customWidth="1"/>
    <col min="7698" max="7698" width="14.54296875" style="7" customWidth="1"/>
    <col min="7699" max="7699" width="14.26953125" style="7" customWidth="1"/>
    <col min="7700" max="7700" width="16" style="7" customWidth="1"/>
    <col min="7701" max="7941" width="9" style="7"/>
    <col min="7942" max="7942" width="3.7265625" style="7" customWidth="1"/>
    <col min="7943" max="7943" width="13.26953125" style="7" customWidth="1"/>
    <col min="7944" max="7944" width="45.1796875" style="7" customWidth="1"/>
    <col min="7945" max="7945" width="3.81640625" style="7" customWidth="1"/>
    <col min="7946" max="7946" width="7.1796875" style="7" customWidth="1"/>
    <col min="7947" max="7947" width="9.26953125" style="7" customWidth="1"/>
    <col min="7948" max="7948" width="10.54296875" style="7" customWidth="1"/>
    <col min="7949" max="7949" width="15.453125" style="7" customWidth="1"/>
    <col min="7950" max="7950" width="15.54296875" style="7" customWidth="1"/>
    <col min="7951" max="7951" width="14.54296875" style="7" customWidth="1"/>
    <col min="7952" max="7953" width="14" style="7" customWidth="1"/>
    <col min="7954" max="7954" width="14.54296875" style="7" customWidth="1"/>
    <col min="7955" max="7955" width="14.26953125" style="7" customWidth="1"/>
    <col min="7956" max="7956" width="16" style="7" customWidth="1"/>
    <col min="7957" max="8197" width="9" style="7"/>
    <col min="8198" max="8198" width="3.7265625" style="7" customWidth="1"/>
    <col min="8199" max="8199" width="13.26953125" style="7" customWidth="1"/>
    <col min="8200" max="8200" width="45.1796875" style="7" customWidth="1"/>
    <col min="8201" max="8201" width="3.81640625" style="7" customWidth="1"/>
    <col min="8202" max="8202" width="7.1796875" style="7" customWidth="1"/>
    <col min="8203" max="8203" width="9.26953125" style="7" customWidth="1"/>
    <col min="8204" max="8204" width="10.54296875" style="7" customWidth="1"/>
    <col min="8205" max="8205" width="15.453125" style="7" customWidth="1"/>
    <col min="8206" max="8206" width="15.54296875" style="7" customWidth="1"/>
    <col min="8207" max="8207" width="14.54296875" style="7" customWidth="1"/>
    <col min="8208" max="8209" width="14" style="7" customWidth="1"/>
    <col min="8210" max="8210" width="14.54296875" style="7" customWidth="1"/>
    <col min="8211" max="8211" width="14.26953125" style="7" customWidth="1"/>
    <col min="8212" max="8212" width="16" style="7" customWidth="1"/>
    <col min="8213" max="8453" width="9" style="7"/>
    <col min="8454" max="8454" width="3.7265625" style="7" customWidth="1"/>
    <col min="8455" max="8455" width="13.26953125" style="7" customWidth="1"/>
    <col min="8456" max="8456" width="45.1796875" style="7" customWidth="1"/>
    <col min="8457" max="8457" width="3.81640625" style="7" customWidth="1"/>
    <col min="8458" max="8458" width="7.1796875" style="7" customWidth="1"/>
    <col min="8459" max="8459" width="9.26953125" style="7" customWidth="1"/>
    <col min="8460" max="8460" width="10.54296875" style="7" customWidth="1"/>
    <col min="8461" max="8461" width="15.453125" style="7" customWidth="1"/>
    <col min="8462" max="8462" width="15.54296875" style="7" customWidth="1"/>
    <col min="8463" max="8463" width="14.54296875" style="7" customWidth="1"/>
    <col min="8464" max="8465" width="14" style="7" customWidth="1"/>
    <col min="8466" max="8466" width="14.54296875" style="7" customWidth="1"/>
    <col min="8467" max="8467" width="14.26953125" style="7" customWidth="1"/>
    <col min="8468" max="8468" width="16" style="7" customWidth="1"/>
    <col min="8469" max="8709" width="9" style="7"/>
    <col min="8710" max="8710" width="3.7265625" style="7" customWidth="1"/>
    <col min="8711" max="8711" width="13.26953125" style="7" customWidth="1"/>
    <col min="8712" max="8712" width="45.1796875" style="7" customWidth="1"/>
    <col min="8713" max="8713" width="3.81640625" style="7" customWidth="1"/>
    <col min="8714" max="8714" width="7.1796875" style="7" customWidth="1"/>
    <col min="8715" max="8715" width="9.26953125" style="7" customWidth="1"/>
    <col min="8716" max="8716" width="10.54296875" style="7" customWidth="1"/>
    <col min="8717" max="8717" width="15.453125" style="7" customWidth="1"/>
    <col min="8718" max="8718" width="15.54296875" style="7" customWidth="1"/>
    <col min="8719" max="8719" width="14.54296875" style="7" customWidth="1"/>
    <col min="8720" max="8721" width="14" style="7" customWidth="1"/>
    <col min="8722" max="8722" width="14.54296875" style="7" customWidth="1"/>
    <col min="8723" max="8723" width="14.26953125" style="7" customWidth="1"/>
    <col min="8724" max="8724" width="16" style="7" customWidth="1"/>
    <col min="8725" max="8965" width="9" style="7"/>
    <col min="8966" max="8966" width="3.7265625" style="7" customWidth="1"/>
    <col min="8967" max="8967" width="13.26953125" style="7" customWidth="1"/>
    <col min="8968" max="8968" width="45.1796875" style="7" customWidth="1"/>
    <col min="8969" max="8969" width="3.81640625" style="7" customWidth="1"/>
    <col min="8970" max="8970" width="7.1796875" style="7" customWidth="1"/>
    <col min="8971" max="8971" width="9.26953125" style="7" customWidth="1"/>
    <col min="8972" max="8972" width="10.54296875" style="7" customWidth="1"/>
    <col min="8973" max="8973" width="15.453125" style="7" customWidth="1"/>
    <col min="8974" max="8974" width="15.54296875" style="7" customWidth="1"/>
    <col min="8975" max="8975" width="14.54296875" style="7" customWidth="1"/>
    <col min="8976" max="8977" width="14" style="7" customWidth="1"/>
    <col min="8978" max="8978" width="14.54296875" style="7" customWidth="1"/>
    <col min="8979" max="8979" width="14.26953125" style="7" customWidth="1"/>
    <col min="8980" max="8980" width="16" style="7" customWidth="1"/>
    <col min="8981" max="9221" width="9" style="7"/>
    <col min="9222" max="9222" width="3.7265625" style="7" customWidth="1"/>
    <col min="9223" max="9223" width="13.26953125" style="7" customWidth="1"/>
    <col min="9224" max="9224" width="45.1796875" style="7" customWidth="1"/>
    <col min="9225" max="9225" width="3.81640625" style="7" customWidth="1"/>
    <col min="9226" max="9226" width="7.1796875" style="7" customWidth="1"/>
    <col min="9227" max="9227" width="9.26953125" style="7" customWidth="1"/>
    <col min="9228" max="9228" width="10.54296875" style="7" customWidth="1"/>
    <col min="9229" max="9229" width="15.453125" style="7" customWidth="1"/>
    <col min="9230" max="9230" width="15.54296875" style="7" customWidth="1"/>
    <col min="9231" max="9231" width="14.54296875" style="7" customWidth="1"/>
    <col min="9232" max="9233" width="14" style="7" customWidth="1"/>
    <col min="9234" max="9234" width="14.54296875" style="7" customWidth="1"/>
    <col min="9235" max="9235" width="14.26953125" style="7" customWidth="1"/>
    <col min="9236" max="9236" width="16" style="7" customWidth="1"/>
    <col min="9237" max="9477" width="9" style="7"/>
    <col min="9478" max="9478" width="3.7265625" style="7" customWidth="1"/>
    <col min="9479" max="9479" width="13.26953125" style="7" customWidth="1"/>
    <col min="9480" max="9480" width="45.1796875" style="7" customWidth="1"/>
    <col min="9481" max="9481" width="3.81640625" style="7" customWidth="1"/>
    <col min="9482" max="9482" width="7.1796875" style="7" customWidth="1"/>
    <col min="9483" max="9483" width="9.26953125" style="7" customWidth="1"/>
    <col min="9484" max="9484" width="10.54296875" style="7" customWidth="1"/>
    <col min="9485" max="9485" width="15.453125" style="7" customWidth="1"/>
    <col min="9486" max="9486" width="15.54296875" style="7" customWidth="1"/>
    <col min="9487" max="9487" width="14.54296875" style="7" customWidth="1"/>
    <col min="9488" max="9489" width="14" style="7" customWidth="1"/>
    <col min="9490" max="9490" width="14.54296875" style="7" customWidth="1"/>
    <col min="9491" max="9491" width="14.26953125" style="7" customWidth="1"/>
    <col min="9492" max="9492" width="16" style="7" customWidth="1"/>
    <col min="9493" max="9733" width="9" style="7"/>
    <col min="9734" max="9734" width="3.7265625" style="7" customWidth="1"/>
    <col min="9735" max="9735" width="13.26953125" style="7" customWidth="1"/>
    <col min="9736" max="9736" width="45.1796875" style="7" customWidth="1"/>
    <col min="9737" max="9737" width="3.81640625" style="7" customWidth="1"/>
    <col min="9738" max="9738" width="7.1796875" style="7" customWidth="1"/>
    <col min="9739" max="9739" width="9.26953125" style="7" customWidth="1"/>
    <col min="9740" max="9740" width="10.54296875" style="7" customWidth="1"/>
    <col min="9741" max="9741" width="15.453125" style="7" customWidth="1"/>
    <col min="9742" max="9742" width="15.54296875" style="7" customWidth="1"/>
    <col min="9743" max="9743" width="14.54296875" style="7" customWidth="1"/>
    <col min="9744" max="9745" width="14" style="7" customWidth="1"/>
    <col min="9746" max="9746" width="14.54296875" style="7" customWidth="1"/>
    <col min="9747" max="9747" width="14.26953125" style="7" customWidth="1"/>
    <col min="9748" max="9748" width="16" style="7" customWidth="1"/>
    <col min="9749" max="9989" width="9" style="7"/>
    <col min="9990" max="9990" width="3.7265625" style="7" customWidth="1"/>
    <col min="9991" max="9991" width="13.26953125" style="7" customWidth="1"/>
    <col min="9992" max="9992" width="45.1796875" style="7" customWidth="1"/>
    <col min="9993" max="9993" width="3.81640625" style="7" customWidth="1"/>
    <col min="9994" max="9994" width="7.1796875" style="7" customWidth="1"/>
    <col min="9995" max="9995" width="9.26953125" style="7" customWidth="1"/>
    <col min="9996" max="9996" width="10.54296875" style="7" customWidth="1"/>
    <col min="9997" max="9997" width="15.453125" style="7" customWidth="1"/>
    <col min="9998" max="9998" width="15.54296875" style="7" customWidth="1"/>
    <col min="9999" max="9999" width="14.54296875" style="7" customWidth="1"/>
    <col min="10000" max="10001" width="14" style="7" customWidth="1"/>
    <col min="10002" max="10002" width="14.54296875" style="7" customWidth="1"/>
    <col min="10003" max="10003" width="14.26953125" style="7" customWidth="1"/>
    <col min="10004" max="10004" width="16" style="7" customWidth="1"/>
    <col min="10005" max="10245" width="9" style="7"/>
    <col min="10246" max="10246" width="3.7265625" style="7" customWidth="1"/>
    <col min="10247" max="10247" width="13.26953125" style="7" customWidth="1"/>
    <col min="10248" max="10248" width="45.1796875" style="7" customWidth="1"/>
    <col min="10249" max="10249" width="3.81640625" style="7" customWidth="1"/>
    <col min="10250" max="10250" width="7.1796875" style="7" customWidth="1"/>
    <col min="10251" max="10251" width="9.26953125" style="7" customWidth="1"/>
    <col min="10252" max="10252" width="10.54296875" style="7" customWidth="1"/>
    <col min="10253" max="10253" width="15.453125" style="7" customWidth="1"/>
    <col min="10254" max="10254" width="15.54296875" style="7" customWidth="1"/>
    <col min="10255" max="10255" width="14.54296875" style="7" customWidth="1"/>
    <col min="10256" max="10257" width="14" style="7" customWidth="1"/>
    <col min="10258" max="10258" width="14.54296875" style="7" customWidth="1"/>
    <col min="10259" max="10259" width="14.26953125" style="7" customWidth="1"/>
    <col min="10260" max="10260" width="16" style="7" customWidth="1"/>
    <col min="10261" max="10501" width="9" style="7"/>
    <col min="10502" max="10502" width="3.7265625" style="7" customWidth="1"/>
    <col min="10503" max="10503" width="13.26953125" style="7" customWidth="1"/>
    <col min="10504" max="10504" width="45.1796875" style="7" customWidth="1"/>
    <col min="10505" max="10505" width="3.81640625" style="7" customWidth="1"/>
    <col min="10506" max="10506" width="7.1796875" style="7" customWidth="1"/>
    <col min="10507" max="10507" width="9.26953125" style="7" customWidth="1"/>
    <col min="10508" max="10508" width="10.54296875" style="7" customWidth="1"/>
    <col min="10509" max="10509" width="15.453125" style="7" customWidth="1"/>
    <col min="10510" max="10510" width="15.54296875" style="7" customWidth="1"/>
    <col min="10511" max="10511" width="14.54296875" style="7" customWidth="1"/>
    <col min="10512" max="10513" width="14" style="7" customWidth="1"/>
    <col min="10514" max="10514" width="14.54296875" style="7" customWidth="1"/>
    <col min="10515" max="10515" width="14.26953125" style="7" customWidth="1"/>
    <col min="10516" max="10516" width="16" style="7" customWidth="1"/>
    <col min="10517" max="10757" width="9" style="7"/>
    <col min="10758" max="10758" width="3.7265625" style="7" customWidth="1"/>
    <col min="10759" max="10759" width="13.26953125" style="7" customWidth="1"/>
    <col min="10760" max="10760" width="45.1796875" style="7" customWidth="1"/>
    <col min="10761" max="10761" width="3.81640625" style="7" customWidth="1"/>
    <col min="10762" max="10762" width="7.1796875" style="7" customWidth="1"/>
    <col min="10763" max="10763" width="9.26953125" style="7" customWidth="1"/>
    <col min="10764" max="10764" width="10.54296875" style="7" customWidth="1"/>
    <col min="10765" max="10765" width="15.453125" style="7" customWidth="1"/>
    <col min="10766" max="10766" width="15.54296875" style="7" customWidth="1"/>
    <col min="10767" max="10767" width="14.54296875" style="7" customWidth="1"/>
    <col min="10768" max="10769" width="14" style="7" customWidth="1"/>
    <col min="10770" max="10770" width="14.54296875" style="7" customWidth="1"/>
    <col min="10771" max="10771" width="14.26953125" style="7" customWidth="1"/>
    <col min="10772" max="10772" width="16" style="7" customWidth="1"/>
    <col min="10773" max="11013" width="9" style="7"/>
    <col min="11014" max="11014" width="3.7265625" style="7" customWidth="1"/>
    <col min="11015" max="11015" width="13.26953125" style="7" customWidth="1"/>
    <col min="11016" max="11016" width="45.1796875" style="7" customWidth="1"/>
    <col min="11017" max="11017" width="3.81640625" style="7" customWidth="1"/>
    <col min="11018" max="11018" width="7.1796875" style="7" customWidth="1"/>
    <col min="11019" max="11019" width="9.26953125" style="7" customWidth="1"/>
    <col min="11020" max="11020" width="10.54296875" style="7" customWidth="1"/>
    <col min="11021" max="11021" width="15.453125" style="7" customWidth="1"/>
    <col min="11022" max="11022" width="15.54296875" style="7" customWidth="1"/>
    <col min="11023" max="11023" width="14.54296875" style="7" customWidth="1"/>
    <col min="11024" max="11025" width="14" style="7" customWidth="1"/>
    <col min="11026" max="11026" width="14.54296875" style="7" customWidth="1"/>
    <col min="11027" max="11027" width="14.26953125" style="7" customWidth="1"/>
    <col min="11028" max="11028" width="16" style="7" customWidth="1"/>
    <col min="11029" max="11269" width="9" style="7"/>
    <col min="11270" max="11270" width="3.7265625" style="7" customWidth="1"/>
    <col min="11271" max="11271" width="13.26953125" style="7" customWidth="1"/>
    <col min="11272" max="11272" width="45.1796875" style="7" customWidth="1"/>
    <col min="11273" max="11273" width="3.81640625" style="7" customWidth="1"/>
    <col min="11274" max="11274" width="7.1796875" style="7" customWidth="1"/>
    <col min="11275" max="11275" width="9.26953125" style="7" customWidth="1"/>
    <col min="11276" max="11276" width="10.54296875" style="7" customWidth="1"/>
    <col min="11277" max="11277" width="15.453125" style="7" customWidth="1"/>
    <col min="11278" max="11278" width="15.54296875" style="7" customWidth="1"/>
    <col min="11279" max="11279" width="14.54296875" style="7" customWidth="1"/>
    <col min="11280" max="11281" width="14" style="7" customWidth="1"/>
    <col min="11282" max="11282" width="14.54296875" style="7" customWidth="1"/>
    <col min="11283" max="11283" width="14.26953125" style="7" customWidth="1"/>
    <col min="11284" max="11284" width="16" style="7" customWidth="1"/>
    <col min="11285" max="11525" width="9" style="7"/>
    <col min="11526" max="11526" width="3.7265625" style="7" customWidth="1"/>
    <col min="11527" max="11527" width="13.26953125" style="7" customWidth="1"/>
    <col min="11528" max="11528" width="45.1796875" style="7" customWidth="1"/>
    <col min="11529" max="11529" width="3.81640625" style="7" customWidth="1"/>
    <col min="11530" max="11530" width="7.1796875" style="7" customWidth="1"/>
    <col min="11531" max="11531" width="9.26953125" style="7" customWidth="1"/>
    <col min="11532" max="11532" width="10.54296875" style="7" customWidth="1"/>
    <col min="11533" max="11533" width="15.453125" style="7" customWidth="1"/>
    <col min="11534" max="11534" width="15.54296875" style="7" customWidth="1"/>
    <col min="11535" max="11535" width="14.54296875" style="7" customWidth="1"/>
    <col min="11536" max="11537" width="14" style="7" customWidth="1"/>
    <col min="11538" max="11538" width="14.54296875" style="7" customWidth="1"/>
    <col min="11539" max="11539" width="14.26953125" style="7" customWidth="1"/>
    <col min="11540" max="11540" width="16" style="7" customWidth="1"/>
    <col min="11541" max="11781" width="9" style="7"/>
    <col min="11782" max="11782" width="3.7265625" style="7" customWidth="1"/>
    <col min="11783" max="11783" width="13.26953125" style="7" customWidth="1"/>
    <col min="11784" max="11784" width="45.1796875" style="7" customWidth="1"/>
    <col min="11785" max="11785" width="3.81640625" style="7" customWidth="1"/>
    <col min="11786" max="11786" width="7.1796875" style="7" customWidth="1"/>
    <col min="11787" max="11787" width="9.26953125" style="7" customWidth="1"/>
    <col min="11788" max="11788" width="10.54296875" style="7" customWidth="1"/>
    <col min="11789" max="11789" width="15.453125" style="7" customWidth="1"/>
    <col min="11790" max="11790" width="15.54296875" style="7" customWidth="1"/>
    <col min="11791" max="11791" width="14.54296875" style="7" customWidth="1"/>
    <col min="11792" max="11793" width="14" style="7" customWidth="1"/>
    <col min="11794" max="11794" width="14.54296875" style="7" customWidth="1"/>
    <col min="11795" max="11795" width="14.26953125" style="7" customWidth="1"/>
    <col min="11796" max="11796" width="16" style="7" customWidth="1"/>
    <col min="11797" max="12037" width="9" style="7"/>
    <col min="12038" max="12038" width="3.7265625" style="7" customWidth="1"/>
    <col min="12039" max="12039" width="13.26953125" style="7" customWidth="1"/>
    <col min="12040" max="12040" width="45.1796875" style="7" customWidth="1"/>
    <col min="12041" max="12041" width="3.81640625" style="7" customWidth="1"/>
    <col min="12042" max="12042" width="7.1796875" style="7" customWidth="1"/>
    <col min="12043" max="12043" width="9.26953125" style="7" customWidth="1"/>
    <col min="12044" max="12044" width="10.54296875" style="7" customWidth="1"/>
    <col min="12045" max="12045" width="15.453125" style="7" customWidth="1"/>
    <col min="12046" max="12046" width="15.54296875" style="7" customWidth="1"/>
    <col min="12047" max="12047" width="14.54296875" style="7" customWidth="1"/>
    <col min="12048" max="12049" width="14" style="7" customWidth="1"/>
    <col min="12050" max="12050" width="14.54296875" style="7" customWidth="1"/>
    <col min="12051" max="12051" width="14.26953125" style="7" customWidth="1"/>
    <col min="12052" max="12052" width="16" style="7" customWidth="1"/>
    <col min="12053" max="12293" width="9" style="7"/>
    <col min="12294" max="12294" width="3.7265625" style="7" customWidth="1"/>
    <col min="12295" max="12295" width="13.26953125" style="7" customWidth="1"/>
    <col min="12296" max="12296" width="45.1796875" style="7" customWidth="1"/>
    <col min="12297" max="12297" width="3.81640625" style="7" customWidth="1"/>
    <col min="12298" max="12298" width="7.1796875" style="7" customWidth="1"/>
    <col min="12299" max="12299" width="9.26953125" style="7" customWidth="1"/>
    <col min="12300" max="12300" width="10.54296875" style="7" customWidth="1"/>
    <col min="12301" max="12301" width="15.453125" style="7" customWidth="1"/>
    <col min="12302" max="12302" width="15.54296875" style="7" customWidth="1"/>
    <col min="12303" max="12303" width="14.54296875" style="7" customWidth="1"/>
    <col min="12304" max="12305" width="14" style="7" customWidth="1"/>
    <col min="12306" max="12306" width="14.54296875" style="7" customWidth="1"/>
    <col min="12307" max="12307" width="14.26953125" style="7" customWidth="1"/>
    <col min="12308" max="12308" width="16" style="7" customWidth="1"/>
    <col min="12309" max="12549" width="9" style="7"/>
    <col min="12550" max="12550" width="3.7265625" style="7" customWidth="1"/>
    <col min="12551" max="12551" width="13.26953125" style="7" customWidth="1"/>
    <col min="12552" max="12552" width="45.1796875" style="7" customWidth="1"/>
    <col min="12553" max="12553" width="3.81640625" style="7" customWidth="1"/>
    <col min="12554" max="12554" width="7.1796875" style="7" customWidth="1"/>
    <col min="12555" max="12555" width="9.26953125" style="7" customWidth="1"/>
    <col min="12556" max="12556" width="10.54296875" style="7" customWidth="1"/>
    <col min="12557" max="12557" width="15.453125" style="7" customWidth="1"/>
    <col min="12558" max="12558" width="15.54296875" style="7" customWidth="1"/>
    <col min="12559" max="12559" width="14.54296875" style="7" customWidth="1"/>
    <col min="12560" max="12561" width="14" style="7" customWidth="1"/>
    <col min="12562" max="12562" width="14.54296875" style="7" customWidth="1"/>
    <col min="12563" max="12563" width="14.26953125" style="7" customWidth="1"/>
    <col min="12564" max="12564" width="16" style="7" customWidth="1"/>
    <col min="12565" max="12805" width="9" style="7"/>
    <col min="12806" max="12806" width="3.7265625" style="7" customWidth="1"/>
    <col min="12807" max="12807" width="13.26953125" style="7" customWidth="1"/>
    <col min="12808" max="12808" width="45.1796875" style="7" customWidth="1"/>
    <col min="12809" max="12809" width="3.81640625" style="7" customWidth="1"/>
    <col min="12810" max="12810" width="7.1796875" style="7" customWidth="1"/>
    <col min="12811" max="12811" width="9.26953125" style="7" customWidth="1"/>
    <col min="12812" max="12812" width="10.54296875" style="7" customWidth="1"/>
    <col min="12813" max="12813" width="15.453125" style="7" customWidth="1"/>
    <col min="12814" max="12814" width="15.54296875" style="7" customWidth="1"/>
    <col min="12815" max="12815" width="14.54296875" style="7" customWidth="1"/>
    <col min="12816" max="12817" width="14" style="7" customWidth="1"/>
    <col min="12818" max="12818" width="14.54296875" style="7" customWidth="1"/>
    <col min="12819" max="12819" width="14.26953125" style="7" customWidth="1"/>
    <col min="12820" max="12820" width="16" style="7" customWidth="1"/>
    <col min="12821" max="13061" width="9" style="7"/>
    <col min="13062" max="13062" width="3.7265625" style="7" customWidth="1"/>
    <col min="13063" max="13063" width="13.26953125" style="7" customWidth="1"/>
    <col min="13064" max="13064" width="45.1796875" style="7" customWidth="1"/>
    <col min="13065" max="13065" width="3.81640625" style="7" customWidth="1"/>
    <col min="13066" max="13066" width="7.1796875" style="7" customWidth="1"/>
    <col min="13067" max="13067" width="9.26953125" style="7" customWidth="1"/>
    <col min="13068" max="13068" width="10.54296875" style="7" customWidth="1"/>
    <col min="13069" max="13069" width="15.453125" style="7" customWidth="1"/>
    <col min="13070" max="13070" width="15.54296875" style="7" customWidth="1"/>
    <col min="13071" max="13071" width="14.54296875" style="7" customWidth="1"/>
    <col min="13072" max="13073" width="14" style="7" customWidth="1"/>
    <col min="13074" max="13074" width="14.54296875" style="7" customWidth="1"/>
    <col min="13075" max="13075" width="14.26953125" style="7" customWidth="1"/>
    <col min="13076" max="13076" width="16" style="7" customWidth="1"/>
    <col min="13077" max="13317" width="9" style="7"/>
    <col min="13318" max="13318" width="3.7265625" style="7" customWidth="1"/>
    <col min="13319" max="13319" width="13.26953125" style="7" customWidth="1"/>
    <col min="13320" max="13320" width="45.1796875" style="7" customWidth="1"/>
    <col min="13321" max="13321" width="3.81640625" style="7" customWidth="1"/>
    <col min="13322" max="13322" width="7.1796875" style="7" customWidth="1"/>
    <col min="13323" max="13323" width="9.26953125" style="7" customWidth="1"/>
    <col min="13324" max="13324" width="10.54296875" style="7" customWidth="1"/>
    <col min="13325" max="13325" width="15.453125" style="7" customWidth="1"/>
    <col min="13326" max="13326" width="15.54296875" style="7" customWidth="1"/>
    <col min="13327" max="13327" width="14.54296875" style="7" customWidth="1"/>
    <col min="13328" max="13329" width="14" style="7" customWidth="1"/>
    <col min="13330" max="13330" width="14.54296875" style="7" customWidth="1"/>
    <col min="13331" max="13331" width="14.26953125" style="7" customWidth="1"/>
    <col min="13332" max="13332" width="16" style="7" customWidth="1"/>
    <col min="13333" max="13573" width="9" style="7"/>
    <col min="13574" max="13574" width="3.7265625" style="7" customWidth="1"/>
    <col min="13575" max="13575" width="13.26953125" style="7" customWidth="1"/>
    <col min="13576" max="13576" width="45.1796875" style="7" customWidth="1"/>
    <col min="13577" max="13577" width="3.81640625" style="7" customWidth="1"/>
    <col min="13578" max="13578" width="7.1796875" style="7" customWidth="1"/>
    <col min="13579" max="13579" width="9.26953125" style="7" customWidth="1"/>
    <col min="13580" max="13580" width="10.54296875" style="7" customWidth="1"/>
    <col min="13581" max="13581" width="15.453125" style="7" customWidth="1"/>
    <col min="13582" max="13582" width="15.54296875" style="7" customWidth="1"/>
    <col min="13583" max="13583" width="14.54296875" style="7" customWidth="1"/>
    <col min="13584" max="13585" width="14" style="7" customWidth="1"/>
    <col min="13586" max="13586" width="14.54296875" style="7" customWidth="1"/>
    <col min="13587" max="13587" width="14.26953125" style="7" customWidth="1"/>
    <col min="13588" max="13588" width="16" style="7" customWidth="1"/>
    <col min="13589" max="13829" width="9" style="7"/>
    <col min="13830" max="13830" width="3.7265625" style="7" customWidth="1"/>
    <col min="13831" max="13831" width="13.26953125" style="7" customWidth="1"/>
    <col min="13832" max="13832" width="45.1796875" style="7" customWidth="1"/>
    <col min="13833" max="13833" width="3.81640625" style="7" customWidth="1"/>
    <col min="13834" max="13834" width="7.1796875" style="7" customWidth="1"/>
    <col min="13835" max="13835" width="9.26953125" style="7" customWidth="1"/>
    <col min="13836" max="13836" width="10.54296875" style="7" customWidth="1"/>
    <col min="13837" max="13837" width="15.453125" style="7" customWidth="1"/>
    <col min="13838" max="13838" width="15.54296875" style="7" customWidth="1"/>
    <col min="13839" max="13839" width="14.54296875" style="7" customWidth="1"/>
    <col min="13840" max="13841" width="14" style="7" customWidth="1"/>
    <col min="13842" max="13842" width="14.54296875" style="7" customWidth="1"/>
    <col min="13843" max="13843" width="14.26953125" style="7" customWidth="1"/>
    <col min="13844" max="13844" width="16" style="7" customWidth="1"/>
    <col min="13845" max="14085" width="9" style="7"/>
    <col min="14086" max="14086" width="3.7265625" style="7" customWidth="1"/>
    <col min="14087" max="14087" width="13.26953125" style="7" customWidth="1"/>
    <col min="14088" max="14088" width="45.1796875" style="7" customWidth="1"/>
    <col min="14089" max="14089" width="3.81640625" style="7" customWidth="1"/>
    <col min="14090" max="14090" width="7.1796875" style="7" customWidth="1"/>
    <col min="14091" max="14091" width="9.26953125" style="7" customWidth="1"/>
    <col min="14092" max="14092" width="10.54296875" style="7" customWidth="1"/>
    <col min="14093" max="14093" width="15.453125" style="7" customWidth="1"/>
    <col min="14094" max="14094" width="15.54296875" style="7" customWidth="1"/>
    <col min="14095" max="14095" width="14.54296875" style="7" customWidth="1"/>
    <col min="14096" max="14097" width="14" style="7" customWidth="1"/>
    <col min="14098" max="14098" width="14.54296875" style="7" customWidth="1"/>
    <col min="14099" max="14099" width="14.26953125" style="7" customWidth="1"/>
    <col min="14100" max="14100" width="16" style="7" customWidth="1"/>
    <col min="14101" max="14341" width="9" style="7"/>
    <col min="14342" max="14342" width="3.7265625" style="7" customWidth="1"/>
    <col min="14343" max="14343" width="13.26953125" style="7" customWidth="1"/>
    <col min="14344" max="14344" width="45.1796875" style="7" customWidth="1"/>
    <col min="14345" max="14345" width="3.81640625" style="7" customWidth="1"/>
    <col min="14346" max="14346" width="7.1796875" style="7" customWidth="1"/>
    <col min="14347" max="14347" width="9.26953125" style="7" customWidth="1"/>
    <col min="14348" max="14348" width="10.54296875" style="7" customWidth="1"/>
    <col min="14349" max="14349" width="15.453125" style="7" customWidth="1"/>
    <col min="14350" max="14350" width="15.54296875" style="7" customWidth="1"/>
    <col min="14351" max="14351" width="14.54296875" style="7" customWidth="1"/>
    <col min="14352" max="14353" width="14" style="7" customWidth="1"/>
    <col min="14354" max="14354" width="14.54296875" style="7" customWidth="1"/>
    <col min="14355" max="14355" width="14.26953125" style="7" customWidth="1"/>
    <col min="14356" max="14356" width="16" style="7" customWidth="1"/>
    <col min="14357" max="14597" width="9" style="7"/>
    <col min="14598" max="14598" width="3.7265625" style="7" customWidth="1"/>
    <col min="14599" max="14599" width="13.26953125" style="7" customWidth="1"/>
    <col min="14600" max="14600" width="45.1796875" style="7" customWidth="1"/>
    <col min="14601" max="14601" width="3.81640625" style="7" customWidth="1"/>
    <col min="14602" max="14602" width="7.1796875" style="7" customWidth="1"/>
    <col min="14603" max="14603" width="9.26953125" style="7" customWidth="1"/>
    <col min="14604" max="14604" width="10.54296875" style="7" customWidth="1"/>
    <col min="14605" max="14605" width="15.453125" style="7" customWidth="1"/>
    <col min="14606" max="14606" width="15.54296875" style="7" customWidth="1"/>
    <col min="14607" max="14607" width="14.54296875" style="7" customWidth="1"/>
    <col min="14608" max="14609" width="14" style="7" customWidth="1"/>
    <col min="14610" max="14610" width="14.54296875" style="7" customWidth="1"/>
    <col min="14611" max="14611" width="14.26953125" style="7" customWidth="1"/>
    <col min="14612" max="14612" width="16" style="7" customWidth="1"/>
    <col min="14613" max="14853" width="9" style="7"/>
    <col min="14854" max="14854" width="3.7265625" style="7" customWidth="1"/>
    <col min="14855" max="14855" width="13.26953125" style="7" customWidth="1"/>
    <col min="14856" max="14856" width="45.1796875" style="7" customWidth="1"/>
    <col min="14857" max="14857" width="3.81640625" style="7" customWidth="1"/>
    <col min="14858" max="14858" width="7.1796875" style="7" customWidth="1"/>
    <col min="14859" max="14859" width="9.26953125" style="7" customWidth="1"/>
    <col min="14860" max="14860" width="10.54296875" style="7" customWidth="1"/>
    <col min="14861" max="14861" width="15.453125" style="7" customWidth="1"/>
    <col min="14862" max="14862" width="15.54296875" style="7" customWidth="1"/>
    <col min="14863" max="14863" width="14.54296875" style="7" customWidth="1"/>
    <col min="14864" max="14865" width="14" style="7" customWidth="1"/>
    <col min="14866" max="14866" width="14.54296875" style="7" customWidth="1"/>
    <col min="14867" max="14867" width="14.26953125" style="7" customWidth="1"/>
    <col min="14868" max="14868" width="16" style="7" customWidth="1"/>
    <col min="14869" max="15109" width="9" style="7"/>
    <col min="15110" max="15110" width="3.7265625" style="7" customWidth="1"/>
    <col min="15111" max="15111" width="13.26953125" style="7" customWidth="1"/>
    <col min="15112" max="15112" width="45.1796875" style="7" customWidth="1"/>
    <col min="15113" max="15113" width="3.81640625" style="7" customWidth="1"/>
    <col min="15114" max="15114" width="7.1796875" style="7" customWidth="1"/>
    <col min="15115" max="15115" width="9.26953125" style="7" customWidth="1"/>
    <col min="15116" max="15116" width="10.54296875" style="7" customWidth="1"/>
    <col min="15117" max="15117" width="15.453125" style="7" customWidth="1"/>
    <col min="15118" max="15118" width="15.54296875" style="7" customWidth="1"/>
    <col min="15119" max="15119" width="14.54296875" style="7" customWidth="1"/>
    <col min="15120" max="15121" width="14" style="7" customWidth="1"/>
    <col min="15122" max="15122" width="14.54296875" style="7" customWidth="1"/>
    <col min="15123" max="15123" width="14.26953125" style="7" customWidth="1"/>
    <col min="15124" max="15124" width="16" style="7" customWidth="1"/>
    <col min="15125" max="15365" width="9" style="7"/>
    <col min="15366" max="15366" width="3.7265625" style="7" customWidth="1"/>
    <col min="15367" max="15367" width="13.26953125" style="7" customWidth="1"/>
    <col min="15368" max="15368" width="45.1796875" style="7" customWidth="1"/>
    <col min="15369" max="15369" width="3.81640625" style="7" customWidth="1"/>
    <col min="15370" max="15370" width="7.1796875" style="7" customWidth="1"/>
    <col min="15371" max="15371" width="9.26953125" style="7" customWidth="1"/>
    <col min="15372" max="15372" width="10.54296875" style="7" customWidth="1"/>
    <col min="15373" max="15373" width="15.453125" style="7" customWidth="1"/>
    <col min="15374" max="15374" width="15.54296875" style="7" customWidth="1"/>
    <col min="15375" max="15375" width="14.54296875" style="7" customWidth="1"/>
    <col min="15376" max="15377" width="14" style="7" customWidth="1"/>
    <col min="15378" max="15378" width="14.54296875" style="7" customWidth="1"/>
    <col min="15379" max="15379" width="14.26953125" style="7" customWidth="1"/>
    <col min="15380" max="15380" width="16" style="7" customWidth="1"/>
    <col min="15381" max="15621" width="9" style="7"/>
    <col min="15622" max="15622" width="3.7265625" style="7" customWidth="1"/>
    <col min="15623" max="15623" width="13.26953125" style="7" customWidth="1"/>
    <col min="15624" max="15624" width="45.1796875" style="7" customWidth="1"/>
    <col min="15625" max="15625" width="3.81640625" style="7" customWidth="1"/>
    <col min="15626" max="15626" width="7.1796875" style="7" customWidth="1"/>
    <col min="15627" max="15627" width="9.26953125" style="7" customWidth="1"/>
    <col min="15628" max="15628" width="10.54296875" style="7" customWidth="1"/>
    <col min="15629" max="15629" width="15.453125" style="7" customWidth="1"/>
    <col min="15630" max="15630" width="15.54296875" style="7" customWidth="1"/>
    <col min="15631" max="15631" width="14.54296875" style="7" customWidth="1"/>
    <col min="15632" max="15633" width="14" style="7" customWidth="1"/>
    <col min="15634" max="15634" width="14.54296875" style="7" customWidth="1"/>
    <col min="15635" max="15635" width="14.26953125" style="7" customWidth="1"/>
    <col min="15636" max="15636" width="16" style="7" customWidth="1"/>
    <col min="15637" max="15877" width="9" style="7"/>
    <col min="15878" max="15878" width="3.7265625" style="7" customWidth="1"/>
    <col min="15879" max="15879" width="13.26953125" style="7" customWidth="1"/>
    <col min="15880" max="15880" width="45.1796875" style="7" customWidth="1"/>
    <col min="15881" max="15881" width="3.81640625" style="7" customWidth="1"/>
    <col min="15882" max="15882" width="7.1796875" style="7" customWidth="1"/>
    <col min="15883" max="15883" width="9.26953125" style="7" customWidth="1"/>
    <col min="15884" max="15884" width="10.54296875" style="7" customWidth="1"/>
    <col min="15885" max="15885" width="15.453125" style="7" customWidth="1"/>
    <col min="15886" max="15886" width="15.54296875" style="7" customWidth="1"/>
    <col min="15887" max="15887" width="14.54296875" style="7" customWidth="1"/>
    <col min="15888" max="15889" width="14" style="7" customWidth="1"/>
    <col min="15890" max="15890" width="14.54296875" style="7" customWidth="1"/>
    <col min="15891" max="15891" width="14.26953125" style="7" customWidth="1"/>
    <col min="15892" max="15892" width="16" style="7" customWidth="1"/>
    <col min="15893" max="16133" width="9" style="7"/>
    <col min="16134" max="16134" width="3.7265625" style="7" customWidth="1"/>
    <col min="16135" max="16135" width="13.26953125" style="7" customWidth="1"/>
    <col min="16136" max="16136" width="45.1796875" style="7" customWidth="1"/>
    <col min="16137" max="16137" width="3.81640625" style="7" customWidth="1"/>
    <col min="16138" max="16138" width="7.1796875" style="7" customWidth="1"/>
    <col min="16139" max="16139" width="9.26953125" style="7" customWidth="1"/>
    <col min="16140" max="16140" width="10.54296875" style="7" customWidth="1"/>
    <col min="16141" max="16141" width="15.453125" style="7" customWidth="1"/>
    <col min="16142" max="16142" width="15.54296875" style="7" customWidth="1"/>
    <col min="16143" max="16143" width="14.54296875" style="7" customWidth="1"/>
    <col min="16144" max="16145" width="14" style="7" customWidth="1"/>
    <col min="16146" max="16146" width="14.54296875" style="7" customWidth="1"/>
    <col min="16147" max="16147" width="14.26953125" style="7" customWidth="1"/>
    <col min="16148" max="16148" width="16" style="7" customWidth="1"/>
    <col min="16149" max="16384" width="9" style="7"/>
  </cols>
  <sheetData>
    <row r="1" spans="1:33" ht="18" x14ac:dyDescent="0.35">
      <c r="A1" s="199" t="s">
        <v>0</v>
      </c>
      <c r="B1" s="199"/>
      <c r="C1" s="200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V1" s="23"/>
      <c r="W1" s="23"/>
    </row>
    <row r="2" spans="1:33" x14ac:dyDescent="0.25">
      <c r="A2" s="24" t="s">
        <v>1</v>
      </c>
      <c r="B2" s="25"/>
      <c r="C2" s="7"/>
      <c r="D2" s="25"/>
      <c r="E2" s="25"/>
      <c r="F2" s="184"/>
      <c r="G2" s="184"/>
      <c r="H2" s="184"/>
      <c r="I2" s="184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V2" s="25"/>
      <c r="W2" s="25"/>
    </row>
    <row r="3" spans="1:33" x14ac:dyDescent="0.25">
      <c r="A3" s="24" t="s">
        <v>4404</v>
      </c>
      <c r="B3" s="25"/>
      <c r="C3" s="7"/>
      <c r="D3" s="25"/>
      <c r="E3" s="25"/>
      <c r="F3" s="184"/>
      <c r="G3" s="184"/>
      <c r="H3" s="184"/>
      <c r="I3" s="184"/>
      <c r="J3" s="25"/>
      <c r="K3" s="25"/>
      <c r="L3" s="25"/>
      <c r="M3" s="25"/>
      <c r="N3" s="201"/>
      <c r="O3" s="202"/>
      <c r="P3" s="26"/>
      <c r="Q3" s="25"/>
      <c r="R3" s="25"/>
      <c r="S3" s="25"/>
      <c r="T3" s="25"/>
      <c r="V3" s="25"/>
      <c r="W3" s="25"/>
    </row>
    <row r="4" spans="1:33" x14ac:dyDescent="0.25">
      <c r="A4" s="24" t="s">
        <v>3</v>
      </c>
      <c r="B4" s="25"/>
      <c r="C4" s="7"/>
      <c r="D4" s="25"/>
      <c r="E4" s="25"/>
      <c r="F4" s="184"/>
      <c r="G4" s="184"/>
      <c r="H4" s="184"/>
      <c r="I4" s="184"/>
      <c r="J4" s="25"/>
      <c r="K4" s="25"/>
      <c r="L4" s="25"/>
      <c r="M4" s="25"/>
      <c r="N4" s="201"/>
      <c r="O4" s="202"/>
      <c r="P4" s="26"/>
      <c r="Q4" s="25"/>
      <c r="R4" s="25"/>
      <c r="S4" s="25"/>
      <c r="T4" s="25"/>
      <c r="V4" s="25"/>
      <c r="W4" s="25"/>
    </row>
    <row r="5" spans="1:33" x14ac:dyDescent="0.35">
      <c r="A5" s="27"/>
      <c r="B5" s="28"/>
      <c r="C5" s="7"/>
      <c r="D5" s="29"/>
      <c r="E5" s="30"/>
      <c r="F5" s="30"/>
      <c r="G5" s="30"/>
      <c r="H5" s="30"/>
      <c r="I5" s="30"/>
      <c r="J5" s="30"/>
      <c r="K5" s="31"/>
      <c r="L5" s="31"/>
      <c r="M5" s="31"/>
      <c r="N5" s="203"/>
      <c r="O5" s="204"/>
      <c r="P5" s="31"/>
      <c r="Q5" s="31"/>
      <c r="R5" s="31"/>
      <c r="S5" s="31"/>
      <c r="T5" s="31"/>
      <c r="V5" s="31"/>
      <c r="W5" s="31"/>
    </row>
    <row r="6" spans="1:33" x14ac:dyDescent="0.25">
      <c r="A6" s="32" t="s">
        <v>4</v>
      </c>
      <c r="B6" s="25"/>
      <c r="C6" s="7"/>
      <c r="D6" s="33"/>
      <c r="E6" s="34"/>
      <c r="F6" s="34"/>
      <c r="G6" s="34"/>
      <c r="H6" s="34"/>
      <c r="I6" s="34"/>
      <c r="J6" s="34"/>
      <c r="K6" s="35"/>
      <c r="L6" s="35"/>
      <c r="M6" s="35"/>
      <c r="N6" s="197"/>
      <c r="O6" s="198"/>
      <c r="P6" s="35"/>
      <c r="Q6" s="35"/>
      <c r="R6" s="35"/>
      <c r="S6" s="35"/>
      <c r="T6" s="35"/>
      <c r="V6" s="35"/>
      <c r="W6" s="35"/>
    </row>
    <row r="7" spans="1:33" x14ac:dyDescent="0.25">
      <c r="A7" s="32" t="s">
        <v>5</v>
      </c>
      <c r="B7" s="25"/>
      <c r="C7" s="7"/>
      <c r="D7" s="33"/>
      <c r="E7" s="34"/>
      <c r="F7" s="34"/>
      <c r="G7" s="34"/>
      <c r="H7" s="34"/>
      <c r="I7" s="34"/>
      <c r="J7" s="34"/>
      <c r="K7" s="35"/>
      <c r="L7" s="35"/>
      <c r="M7" s="35"/>
      <c r="N7" s="197"/>
      <c r="O7" s="198"/>
      <c r="P7" s="35"/>
      <c r="Q7" s="35"/>
      <c r="R7" s="32"/>
      <c r="S7" s="35"/>
      <c r="T7" s="35"/>
      <c r="V7" s="35"/>
      <c r="W7" s="35"/>
    </row>
    <row r="8" spans="1:33" x14ac:dyDescent="0.25">
      <c r="A8" s="32" t="s">
        <v>7</v>
      </c>
      <c r="B8" s="25"/>
      <c r="C8" s="7"/>
      <c r="D8" s="33"/>
      <c r="E8" s="34"/>
      <c r="F8" s="34"/>
      <c r="G8" s="34"/>
      <c r="H8" s="34"/>
      <c r="I8" s="34"/>
      <c r="J8" s="34"/>
      <c r="K8" s="35"/>
      <c r="L8" s="35"/>
      <c r="M8" s="35"/>
      <c r="N8" s="197"/>
      <c r="O8" s="198"/>
      <c r="P8" s="35"/>
      <c r="Q8" s="35"/>
      <c r="R8" s="32"/>
      <c r="S8" s="35"/>
      <c r="T8" s="35"/>
      <c r="V8" s="35"/>
      <c r="W8" s="35"/>
    </row>
    <row r="9" spans="1:33" x14ac:dyDescent="0.35">
      <c r="A9" s="7"/>
      <c r="C9" s="7"/>
      <c r="D9" s="7"/>
      <c r="E9" s="7"/>
      <c r="F9" s="183"/>
      <c r="G9" s="183"/>
      <c r="H9" s="183"/>
      <c r="I9" s="183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V9" s="7"/>
      <c r="W9" s="7"/>
    </row>
    <row r="10" spans="1:33" s="38" customFormat="1" ht="13" x14ac:dyDescent="0.3">
      <c r="A10" s="36"/>
      <c r="B10" s="37"/>
      <c r="D10" s="39"/>
      <c r="E10" s="40"/>
      <c r="F10" s="41"/>
      <c r="G10" s="41"/>
      <c r="H10" s="41"/>
      <c r="I10" s="41"/>
      <c r="J10" s="41"/>
      <c r="K10" s="42"/>
      <c r="L10" s="191" t="s">
        <v>4585</v>
      </c>
      <c r="M10" s="192"/>
      <c r="N10" s="192"/>
      <c r="O10" s="192"/>
      <c r="P10" s="192"/>
      <c r="Q10" s="192"/>
      <c r="R10" s="192"/>
      <c r="S10" s="192"/>
      <c r="T10" s="192"/>
      <c r="U10" s="192"/>
      <c r="V10" s="193"/>
      <c r="W10" s="42"/>
      <c r="X10" s="43"/>
      <c r="Y10" s="43"/>
      <c r="Z10" s="43"/>
      <c r="AA10" s="43"/>
      <c r="AB10" s="43"/>
      <c r="AC10" s="194" t="s">
        <v>4584</v>
      </c>
      <c r="AD10" s="195"/>
      <c r="AE10" s="195"/>
      <c r="AF10" s="196"/>
      <c r="AG10" s="44"/>
    </row>
    <row r="11" spans="1:33" s="38" customFormat="1" ht="13" x14ac:dyDescent="0.3">
      <c r="F11" s="188"/>
      <c r="G11" s="188"/>
      <c r="H11" s="188"/>
      <c r="I11" s="188"/>
      <c r="J11" s="188" t="s">
        <v>4560</v>
      </c>
      <c r="K11" s="45" t="s">
        <v>4561</v>
      </c>
      <c r="L11" s="45" t="s">
        <v>4562</v>
      </c>
      <c r="M11" s="45"/>
      <c r="N11" s="45"/>
      <c r="O11" s="45"/>
      <c r="P11" s="45"/>
      <c r="Q11" s="45"/>
      <c r="R11" s="45"/>
      <c r="S11" s="45"/>
      <c r="T11" s="45"/>
      <c r="U11" s="45"/>
      <c r="V11" s="45" t="s">
        <v>4566</v>
      </c>
      <c r="W11" s="45"/>
      <c r="X11" s="45" t="s">
        <v>4568</v>
      </c>
      <c r="Y11" s="45" t="s">
        <v>4569</v>
      </c>
      <c r="Z11" s="45" t="s">
        <v>4570</v>
      </c>
      <c r="AA11" s="45" t="s">
        <v>4571</v>
      </c>
      <c r="AB11" s="45" t="s">
        <v>4572</v>
      </c>
      <c r="AC11" s="45" t="s">
        <v>4573</v>
      </c>
      <c r="AD11" s="45" t="s">
        <v>4574</v>
      </c>
      <c r="AE11" s="45" t="s">
        <v>4575</v>
      </c>
      <c r="AF11" s="45" t="s">
        <v>95</v>
      </c>
      <c r="AG11" s="45" t="s">
        <v>4576</v>
      </c>
    </row>
    <row r="12" spans="1:33" s="38" customFormat="1" ht="78.5" thickBot="1" x14ac:dyDescent="0.4">
      <c r="A12" s="46" t="s">
        <v>4588</v>
      </c>
      <c r="B12" s="46" t="s">
        <v>4587</v>
      </c>
      <c r="C12" s="46" t="s">
        <v>4586</v>
      </c>
      <c r="D12" s="46" t="s">
        <v>8</v>
      </c>
      <c r="E12" s="46" t="s">
        <v>9</v>
      </c>
      <c r="F12" s="189" t="s">
        <v>5122</v>
      </c>
      <c r="G12" s="189" t="s">
        <v>5123</v>
      </c>
      <c r="H12" s="189" t="s">
        <v>5124</v>
      </c>
      <c r="I12" s="189" t="s">
        <v>5125</v>
      </c>
      <c r="J12" s="189" t="s">
        <v>5126</v>
      </c>
      <c r="K12" s="48" t="s">
        <v>4564</v>
      </c>
      <c r="L12" s="49" t="s">
        <v>4565</v>
      </c>
      <c r="M12" s="46" t="s">
        <v>10</v>
      </c>
      <c r="N12" s="46" t="s">
        <v>11</v>
      </c>
      <c r="O12" s="46" t="s">
        <v>12</v>
      </c>
      <c r="P12" s="46" t="s">
        <v>13</v>
      </c>
      <c r="Q12" s="46" t="s">
        <v>14</v>
      </c>
      <c r="R12" s="46" t="s">
        <v>15</v>
      </c>
      <c r="S12" s="46" t="s">
        <v>16</v>
      </c>
      <c r="T12" s="46" t="s">
        <v>17</v>
      </c>
      <c r="V12" s="50" t="s">
        <v>4567</v>
      </c>
      <c r="W12" s="46" t="s">
        <v>11</v>
      </c>
      <c r="X12" s="49" t="s">
        <v>4577</v>
      </c>
      <c r="Y12" s="49" t="s">
        <v>4578</v>
      </c>
      <c r="Z12" s="49" t="s">
        <v>4579</v>
      </c>
      <c r="AA12" s="49" t="s">
        <v>4580</v>
      </c>
      <c r="AB12" s="49" t="s">
        <v>4581</v>
      </c>
      <c r="AC12" s="49">
        <v>2018</v>
      </c>
      <c r="AD12" s="49">
        <v>2019</v>
      </c>
      <c r="AE12" s="49">
        <v>2020</v>
      </c>
      <c r="AF12" s="49" t="s">
        <v>4582</v>
      </c>
      <c r="AG12" s="51" t="s">
        <v>4583</v>
      </c>
    </row>
    <row r="13" spans="1:33" ht="15" thickBot="1" x14ac:dyDescent="0.35">
      <c r="A13" s="53"/>
      <c r="B13" s="54" t="s">
        <v>33</v>
      </c>
      <c r="C13" s="55" t="s">
        <v>34</v>
      </c>
      <c r="D13" s="55"/>
      <c r="E13" s="56"/>
      <c r="F13" s="56"/>
      <c r="G13" s="56"/>
      <c r="H13" s="56"/>
      <c r="I13" s="56"/>
      <c r="J13" s="56"/>
      <c r="K13" s="57"/>
      <c r="L13" s="57"/>
      <c r="M13" s="57">
        <v>638474.81999999995</v>
      </c>
      <c r="N13" s="57">
        <v>304164.86927876598</v>
      </c>
      <c r="O13" s="57">
        <v>89777.091774999994</v>
      </c>
      <c r="P13" s="57">
        <v>20628.1258256</v>
      </c>
      <c r="Q13" s="57">
        <v>0</v>
      </c>
      <c r="R13" s="57">
        <v>30344.657019949998</v>
      </c>
      <c r="S13" s="57">
        <v>89193.337620388906</v>
      </c>
      <c r="T13" s="57">
        <v>40239.157379593104</v>
      </c>
      <c r="V13" s="57"/>
      <c r="W13" s="57">
        <v>445694.97350652399</v>
      </c>
      <c r="AB13" s="143">
        <f>SUBTOTAL(9,AB14:AB1053)</f>
        <v>14081.765346498109</v>
      </c>
    </row>
    <row r="14" spans="1:33" ht="15" thickBot="1" x14ac:dyDescent="0.35">
      <c r="A14" s="58"/>
      <c r="B14" s="59" t="s">
        <v>18</v>
      </c>
      <c r="C14" s="60" t="s">
        <v>35</v>
      </c>
      <c r="D14" s="60"/>
      <c r="E14" s="61"/>
      <c r="F14" s="61"/>
      <c r="G14" s="61"/>
      <c r="H14" s="61"/>
      <c r="I14" s="61"/>
      <c r="J14" s="61"/>
      <c r="K14" s="62"/>
      <c r="L14" s="62"/>
      <c r="M14" s="62">
        <v>122733.71</v>
      </c>
      <c r="N14" s="62">
        <v>35240.400000000001</v>
      </c>
      <c r="O14" s="62">
        <v>16792.2068922</v>
      </c>
      <c r="P14" s="62">
        <v>1653.76944</v>
      </c>
      <c r="Q14" s="62">
        <v>0</v>
      </c>
      <c r="R14" s="62">
        <v>5675.7659295636004</v>
      </c>
      <c r="S14" s="62">
        <v>20727.851168366498</v>
      </c>
      <c r="T14" s="62">
        <v>10744.869875926201</v>
      </c>
      <c r="V14" s="62"/>
      <c r="W14" s="62">
        <v>72107.28</v>
      </c>
    </row>
    <row r="15" spans="1:33" ht="20.5" thickBot="1" x14ac:dyDescent="0.25">
      <c r="A15" s="8">
        <v>1</v>
      </c>
      <c r="B15" s="9" t="s">
        <v>4312</v>
      </c>
      <c r="C15" s="10" t="s">
        <v>4313</v>
      </c>
      <c r="D15" s="10" t="s">
        <v>92</v>
      </c>
      <c r="E15" s="11">
        <v>0</v>
      </c>
      <c r="F15" s="11">
        <v>168.066</v>
      </c>
      <c r="G15" s="11">
        <v>168.066</v>
      </c>
      <c r="H15" s="11"/>
      <c r="I15" s="11">
        <f t="shared" ref="I15:I50" si="0">H15*0.5</f>
        <v>0</v>
      </c>
      <c r="J15" s="11">
        <f t="shared" ref="J15" si="1">F15-G15-I15</f>
        <v>0</v>
      </c>
      <c r="K15" s="12">
        <v>171.76</v>
      </c>
      <c r="L15" s="12">
        <v>181.45</v>
      </c>
      <c r="M15" s="12">
        <v>30495.58</v>
      </c>
      <c r="N15" s="12">
        <v>0</v>
      </c>
      <c r="O15" s="12">
        <v>6966.5541857999997</v>
      </c>
      <c r="P15" s="12">
        <v>0</v>
      </c>
      <c r="Q15" s="12">
        <v>0</v>
      </c>
      <c r="R15" s="12">
        <v>2354.6953148004</v>
      </c>
      <c r="S15" s="12">
        <v>7224.4515599421502</v>
      </c>
      <c r="T15" s="13">
        <v>3744.9994843159602</v>
      </c>
      <c r="V15" s="12">
        <v>202.62</v>
      </c>
      <c r="W15" s="12">
        <v>0</v>
      </c>
      <c r="X15" s="15"/>
      <c r="Y15" s="15"/>
      <c r="Z15" s="16"/>
      <c r="AA15" s="16"/>
      <c r="AB15" s="16"/>
      <c r="AC15" s="15"/>
      <c r="AD15" s="15"/>
      <c r="AE15" s="15"/>
      <c r="AF15" s="15"/>
    </row>
    <row r="16" spans="1:33" ht="20.5" thickBot="1" x14ac:dyDescent="0.25">
      <c r="A16" s="8">
        <v>4</v>
      </c>
      <c r="B16" s="9" t="s">
        <v>2050</v>
      </c>
      <c r="C16" s="10" t="s">
        <v>2051</v>
      </c>
      <c r="D16" s="10" t="s">
        <v>92</v>
      </c>
      <c r="E16" s="11">
        <v>0</v>
      </c>
      <c r="F16" s="11">
        <v>268.36200000000002</v>
      </c>
      <c r="G16" s="11">
        <v>268.36200000000002</v>
      </c>
      <c r="H16" s="11"/>
      <c r="I16" s="11">
        <f t="shared" si="0"/>
        <v>0</v>
      </c>
      <c r="J16" s="11">
        <f t="shared" ref="J16:J23" si="2">F16-G16-I16</f>
        <v>0</v>
      </c>
      <c r="K16" s="12">
        <v>62.68</v>
      </c>
      <c r="L16" s="12">
        <v>70.290000000000006</v>
      </c>
      <c r="M16" s="12">
        <v>18863.16</v>
      </c>
      <c r="N16" s="12">
        <v>0</v>
      </c>
      <c r="O16" s="12">
        <v>1760.5620647999999</v>
      </c>
      <c r="P16" s="12">
        <v>0</v>
      </c>
      <c r="Q16" s="12">
        <v>0</v>
      </c>
      <c r="R16" s="12">
        <v>595.06997790239996</v>
      </c>
      <c r="S16" s="12">
        <v>4468.8047141198904</v>
      </c>
      <c r="T16" s="13">
        <v>2316.5317409951199</v>
      </c>
      <c r="V16" s="12">
        <v>79.22</v>
      </c>
      <c r="W16" s="12">
        <v>0</v>
      </c>
      <c r="X16" s="15"/>
      <c r="Y16" s="15"/>
      <c r="Z16" s="16"/>
      <c r="AA16" s="16"/>
      <c r="AB16" s="16"/>
      <c r="AC16" s="15"/>
      <c r="AD16" s="15"/>
      <c r="AE16" s="15"/>
      <c r="AF16" s="15"/>
    </row>
    <row r="17" spans="1:32" ht="20.5" thickBot="1" x14ac:dyDescent="0.25">
      <c r="A17" s="8">
        <v>5</v>
      </c>
      <c r="B17" s="9" t="s">
        <v>158</v>
      </c>
      <c r="C17" s="10" t="s">
        <v>159</v>
      </c>
      <c r="D17" s="10" t="s">
        <v>92</v>
      </c>
      <c r="E17" s="11">
        <v>0</v>
      </c>
      <c r="F17" s="11">
        <v>33.884999999999998</v>
      </c>
      <c r="G17" s="11">
        <v>33.884999999999998</v>
      </c>
      <c r="H17" s="11"/>
      <c r="I17" s="11">
        <f t="shared" si="0"/>
        <v>0</v>
      </c>
      <c r="J17" s="11">
        <f t="shared" si="2"/>
        <v>0</v>
      </c>
      <c r="K17" s="12">
        <v>375.39</v>
      </c>
      <c r="L17" s="12">
        <v>249.58</v>
      </c>
      <c r="M17" s="12">
        <v>8457.02</v>
      </c>
      <c r="N17" s="12">
        <v>0</v>
      </c>
      <c r="O17" s="12">
        <v>439.54605450000003</v>
      </c>
      <c r="P17" s="12">
        <v>0</v>
      </c>
      <c r="Q17" s="12">
        <v>0</v>
      </c>
      <c r="R17" s="12">
        <v>148.566566421</v>
      </c>
      <c r="S17" s="12">
        <v>2003.5187949107701</v>
      </c>
      <c r="T17" s="13">
        <v>1038.5808239564501</v>
      </c>
      <c r="V17" s="12">
        <v>297.85000000000002</v>
      </c>
      <c r="W17" s="12">
        <v>0</v>
      </c>
      <c r="X17" s="15"/>
      <c r="Y17" s="15"/>
      <c r="Z17" s="16"/>
      <c r="AA17" s="16"/>
      <c r="AB17" s="16"/>
      <c r="AC17" s="15"/>
      <c r="AD17" s="15"/>
      <c r="AE17" s="15"/>
      <c r="AF17" s="15"/>
    </row>
    <row r="18" spans="1:32" ht="20.5" thickBot="1" x14ac:dyDescent="0.25">
      <c r="A18" s="8">
        <v>6</v>
      </c>
      <c r="B18" s="9" t="s">
        <v>161</v>
      </c>
      <c r="C18" s="10" t="s">
        <v>162</v>
      </c>
      <c r="D18" s="10" t="s">
        <v>92</v>
      </c>
      <c r="E18" s="11">
        <v>0</v>
      </c>
      <c r="F18" s="11">
        <v>169.42500000000001</v>
      </c>
      <c r="G18" s="11">
        <v>169.42500000000001</v>
      </c>
      <c r="H18" s="11"/>
      <c r="I18" s="11">
        <f t="shared" si="0"/>
        <v>0</v>
      </c>
      <c r="J18" s="11">
        <f t="shared" si="2"/>
        <v>0</v>
      </c>
      <c r="K18" s="12">
        <v>27.37</v>
      </c>
      <c r="L18" s="12">
        <v>18.91</v>
      </c>
      <c r="M18" s="12">
        <v>3203.83</v>
      </c>
      <c r="N18" s="12">
        <v>0</v>
      </c>
      <c r="O18" s="12">
        <v>126.3063375</v>
      </c>
      <c r="P18" s="12">
        <v>0</v>
      </c>
      <c r="Q18" s="12">
        <v>0</v>
      </c>
      <c r="R18" s="12">
        <v>42.691542075000001</v>
      </c>
      <c r="S18" s="12">
        <v>759.04725019274997</v>
      </c>
      <c r="T18" s="13">
        <v>393.47368266748498</v>
      </c>
      <c r="V18" s="12">
        <v>23.05</v>
      </c>
      <c r="W18" s="12">
        <v>0</v>
      </c>
      <c r="X18" s="15"/>
      <c r="Y18" s="15"/>
      <c r="Z18" s="16"/>
      <c r="AA18" s="16"/>
      <c r="AB18" s="16"/>
      <c r="AC18" s="15"/>
      <c r="AD18" s="15"/>
      <c r="AE18" s="15"/>
      <c r="AF18" s="15"/>
    </row>
    <row r="19" spans="1:32" ht="20.5" thickBot="1" x14ac:dyDescent="0.25">
      <c r="A19" s="8">
        <v>7</v>
      </c>
      <c r="B19" s="9" t="s">
        <v>3952</v>
      </c>
      <c r="C19" s="10" t="s">
        <v>3953</v>
      </c>
      <c r="D19" s="10" t="s">
        <v>92</v>
      </c>
      <c r="E19" s="11">
        <v>0</v>
      </c>
      <c r="F19" s="11">
        <v>134.18100000000001</v>
      </c>
      <c r="G19" s="11">
        <v>134.18100000000001</v>
      </c>
      <c r="H19" s="11"/>
      <c r="I19" s="11">
        <f t="shared" si="0"/>
        <v>0</v>
      </c>
      <c r="J19" s="11">
        <f t="shared" si="2"/>
        <v>0</v>
      </c>
      <c r="K19" s="12">
        <v>943.07</v>
      </c>
      <c r="L19" s="12">
        <v>44.67</v>
      </c>
      <c r="M19" s="12">
        <v>5993.87</v>
      </c>
      <c r="N19" s="12">
        <v>0</v>
      </c>
      <c r="O19" s="12">
        <v>1338.7640913</v>
      </c>
      <c r="P19" s="12">
        <v>0</v>
      </c>
      <c r="Q19" s="12">
        <v>0</v>
      </c>
      <c r="R19" s="12">
        <v>452.50226285939999</v>
      </c>
      <c r="S19" s="12">
        <v>1420.0635726309799</v>
      </c>
      <c r="T19" s="13">
        <v>736.13025197465299</v>
      </c>
      <c r="V19" s="12">
        <v>50.18</v>
      </c>
      <c r="W19" s="12">
        <v>0</v>
      </c>
      <c r="X19" s="15"/>
      <c r="Y19" s="15"/>
      <c r="Z19" s="16"/>
      <c r="AA19" s="16"/>
      <c r="AB19" s="16"/>
      <c r="AC19" s="15"/>
      <c r="AD19" s="15"/>
      <c r="AE19" s="15"/>
      <c r="AF19" s="15"/>
    </row>
    <row r="20" spans="1:32" ht="20.5" thickBot="1" x14ac:dyDescent="0.25">
      <c r="A20" s="8">
        <v>8</v>
      </c>
      <c r="B20" s="9" t="s">
        <v>163</v>
      </c>
      <c r="C20" s="10" t="s">
        <v>164</v>
      </c>
      <c r="D20" s="10" t="s">
        <v>139</v>
      </c>
      <c r="E20" s="11">
        <v>0</v>
      </c>
      <c r="F20" s="177">
        <v>54.216000000000001</v>
      </c>
      <c r="G20" s="177">
        <v>54.216000000000001</v>
      </c>
      <c r="H20" s="177"/>
      <c r="I20" s="177">
        <f t="shared" si="0"/>
        <v>0</v>
      </c>
      <c r="J20" s="177">
        <f t="shared" si="2"/>
        <v>0</v>
      </c>
      <c r="K20" s="12">
        <v>394.13</v>
      </c>
      <c r="L20" s="12">
        <v>650</v>
      </c>
      <c r="M20" s="12">
        <v>35240.400000000001</v>
      </c>
      <c r="N20" s="12">
        <v>35240.400000000001</v>
      </c>
      <c r="O20" s="12">
        <v>0</v>
      </c>
      <c r="P20" s="12">
        <v>0</v>
      </c>
      <c r="Q20" s="12">
        <v>0</v>
      </c>
      <c r="R20" s="12">
        <v>0</v>
      </c>
      <c r="S20" s="12">
        <v>0</v>
      </c>
      <c r="T20" s="13">
        <v>0</v>
      </c>
      <c r="V20" s="12">
        <v>1330</v>
      </c>
      <c r="W20" s="12">
        <v>72107.28</v>
      </c>
      <c r="X20" s="15"/>
      <c r="Y20" s="15"/>
      <c r="Z20" s="16"/>
      <c r="AA20" s="16"/>
      <c r="AB20" s="16"/>
      <c r="AC20" s="15"/>
      <c r="AD20" s="15"/>
      <c r="AE20" s="15"/>
      <c r="AF20" s="15"/>
    </row>
    <row r="21" spans="1:32" ht="18.5" thickBot="1" x14ac:dyDescent="0.25">
      <c r="A21" s="63"/>
      <c r="B21" s="64" t="s">
        <v>165</v>
      </c>
      <c r="C21" s="65" t="s">
        <v>166</v>
      </c>
      <c r="D21" s="65" t="s">
        <v>139</v>
      </c>
      <c r="E21" s="66">
        <v>1</v>
      </c>
      <c r="F21" s="175">
        <v>54.216000000000001</v>
      </c>
      <c r="G21" s="175">
        <v>54.216000000000001</v>
      </c>
      <c r="H21" s="175"/>
      <c r="I21" s="175">
        <f t="shared" si="0"/>
        <v>0</v>
      </c>
      <c r="J21" s="175">
        <f t="shared" si="2"/>
        <v>0</v>
      </c>
      <c r="K21" s="1">
        <v>650</v>
      </c>
      <c r="L21" s="1">
        <v>650</v>
      </c>
      <c r="M21" s="1">
        <v>35240.400000000001</v>
      </c>
      <c r="N21" s="1">
        <v>35240.400000000001</v>
      </c>
      <c r="O21" s="1"/>
      <c r="P21" s="1"/>
      <c r="Q21" s="1"/>
      <c r="R21" s="1"/>
      <c r="S21" s="1"/>
      <c r="T21" s="1"/>
      <c r="V21" s="1">
        <v>1330</v>
      </c>
      <c r="W21" s="1">
        <v>72107.28</v>
      </c>
      <c r="X21" s="15">
        <f t="shared" ref="X21" si="3">V21/L21</f>
        <v>2.046153846153846</v>
      </c>
      <c r="Y21" s="15">
        <f t="shared" ref="Y21" si="4">X21-AF21</f>
        <v>2.0205018346150125</v>
      </c>
      <c r="Z21" s="16">
        <f t="shared" ref="Z21" si="5">K21*Y21</f>
        <v>1313.3261924997582</v>
      </c>
      <c r="AA21" s="16">
        <f t="shared" ref="AA21" si="6">Z21-K21</f>
        <v>663.32619249975824</v>
      </c>
      <c r="AB21" s="16">
        <f t="shared" ref="AB21" si="7">J21*AA21</f>
        <v>0</v>
      </c>
      <c r="AC21" s="15">
        <f t="shared" ref="AC21:AC42" si="8">104.584835545197%-100%</f>
        <v>4.5848355451969969E-2</v>
      </c>
      <c r="AD21" s="15">
        <f t="shared" ref="AD21:AD42" si="9">101.199262415129%-100%</f>
        <v>1.1992624151289988E-2</v>
      </c>
      <c r="AE21" s="15">
        <f t="shared" ref="AE21:AE42" si="10">101.911505501324%-100%</f>
        <v>1.9115055013239957E-2</v>
      </c>
      <c r="AF21" s="15">
        <f t="shared" ref="AF21:AF42" si="11">AVERAGE(AC21:AE21)</f>
        <v>2.5652011538833303E-2</v>
      </c>
    </row>
    <row r="22" spans="1:32" x14ac:dyDescent="0.2">
      <c r="A22" s="67">
        <v>19</v>
      </c>
      <c r="B22" s="68" t="s">
        <v>167</v>
      </c>
      <c r="C22" s="69" t="s">
        <v>168</v>
      </c>
      <c r="D22" s="69" t="s">
        <v>92</v>
      </c>
      <c r="E22" s="70">
        <v>0</v>
      </c>
      <c r="F22" s="70">
        <v>168.066</v>
      </c>
      <c r="G22" s="70">
        <v>168.066</v>
      </c>
      <c r="H22" s="70"/>
      <c r="I22" s="70">
        <f t="shared" si="0"/>
        <v>0</v>
      </c>
      <c r="J22" s="70">
        <f t="shared" si="2"/>
        <v>0</v>
      </c>
      <c r="K22" s="71">
        <v>22.43</v>
      </c>
      <c r="L22" s="71">
        <v>18.170000000000002</v>
      </c>
      <c r="M22" s="71">
        <v>3053.76</v>
      </c>
      <c r="N22" s="71">
        <v>0</v>
      </c>
      <c r="O22" s="71">
        <v>225.52776539999999</v>
      </c>
      <c r="P22" s="71">
        <v>1653.76944</v>
      </c>
      <c r="Q22" s="71">
        <v>0</v>
      </c>
      <c r="R22" s="71">
        <v>76.2283847052</v>
      </c>
      <c r="S22" s="71">
        <v>723.54446833892405</v>
      </c>
      <c r="T22" s="72">
        <v>375.06980818217698</v>
      </c>
      <c r="V22" s="71">
        <v>20.72</v>
      </c>
      <c r="W22" s="71">
        <v>0</v>
      </c>
      <c r="X22" s="15"/>
      <c r="Y22" s="15"/>
      <c r="Z22" s="16"/>
      <c r="AA22" s="16"/>
      <c r="AB22" s="16"/>
      <c r="AC22" s="15"/>
      <c r="AD22" s="15"/>
      <c r="AE22" s="15"/>
      <c r="AF22" s="15"/>
    </row>
    <row r="23" spans="1:32" ht="15" thickBot="1" x14ac:dyDescent="0.25">
      <c r="A23" s="73">
        <v>9</v>
      </c>
      <c r="B23" s="74" t="s">
        <v>2059</v>
      </c>
      <c r="C23" s="75" t="s">
        <v>2060</v>
      </c>
      <c r="D23" s="75" t="s">
        <v>92</v>
      </c>
      <c r="E23" s="76">
        <v>0</v>
      </c>
      <c r="F23" s="76">
        <v>134.18100000000001</v>
      </c>
      <c r="G23" s="76">
        <v>134.18100000000001</v>
      </c>
      <c r="H23" s="76"/>
      <c r="I23" s="76">
        <f t="shared" si="0"/>
        <v>0</v>
      </c>
      <c r="J23" s="76">
        <f t="shared" si="2"/>
        <v>0</v>
      </c>
      <c r="K23" s="77">
        <v>165.84</v>
      </c>
      <c r="L23" s="77">
        <v>129.87</v>
      </c>
      <c r="M23" s="77">
        <v>17426.09</v>
      </c>
      <c r="N23" s="77">
        <v>0</v>
      </c>
      <c r="O23" s="77">
        <v>5934.9463929000003</v>
      </c>
      <c r="P23" s="77">
        <v>0</v>
      </c>
      <c r="Q23" s="77">
        <v>0</v>
      </c>
      <c r="R23" s="77">
        <v>2006.0118808002001</v>
      </c>
      <c r="S23" s="77">
        <v>4128.4208082310697</v>
      </c>
      <c r="T23" s="78">
        <v>2140.0840838343802</v>
      </c>
      <c r="V23" s="77">
        <v>143.35</v>
      </c>
      <c r="W23" s="77">
        <v>0</v>
      </c>
      <c r="X23" s="15"/>
      <c r="Y23" s="15"/>
      <c r="Z23" s="16"/>
      <c r="AA23" s="16"/>
      <c r="AB23" s="16"/>
      <c r="AC23" s="15"/>
      <c r="AD23" s="15"/>
      <c r="AE23" s="15"/>
      <c r="AF23" s="15"/>
    </row>
    <row r="24" spans="1:32" ht="15" thickBot="1" x14ac:dyDescent="0.35">
      <c r="A24" s="58"/>
      <c r="B24" s="59" t="s">
        <v>20</v>
      </c>
      <c r="C24" s="60" t="s">
        <v>225</v>
      </c>
      <c r="D24" s="60"/>
      <c r="E24" s="61"/>
      <c r="F24" s="61"/>
      <c r="G24" s="61"/>
      <c r="H24" s="61"/>
      <c r="I24" s="61"/>
      <c r="J24" s="61"/>
      <c r="K24" s="62"/>
      <c r="L24" s="62"/>
      <c r="M24" s="62">
        <v>487144.59</v>
      </c>
      <c r="N24" s="62">
        <v>256367.466657966</v>
      </c>
      <c r="O24" s="62">
        <v>70313.565941099994</v>
      </c>
      <c r="P24" s="62">
        <v>17122.254857399999</v>
      </c>
      <c r="Q24" s="62">
        <v>0</v>
      </c>
      <c r="R24" s="62">
        <v>23765.985288091801</v>
      </c>
      <c r="S24" s="62">
        <v>65655.201333519304</v>
      </c>
      <c r="T24" s="62">
        <v>28341.161908969199</v>
      </c>
      <c r="V24" s="62"/>
      <c r="W24" s="62">
        <v>359499.020543324</v>
      </c>
      <c r="X24" s="15"/>
      <c r="Y24" s="15"/>
      <c r="Z24" s="16"/>
      <c r="AA24" s="16"/>
      <c r="AB24" s="16"/>
      <c r="AC24" s="15"/>
      <c r="AD24" s="15"/>
      <c r="AE24" s="15"/>
      <c r="AF24" s="15"/>
    </row>
    <row r="25" spans="1:32" ht="15" thickBot="1" x14ac:dyDescent="0.25">
      <c r="A25" s="8">
        <v>10</v>
      </c>
      <c r="B25" s="9" t="s">
        <v>4405</v>
      </c>
      <c r="C25" s="10" t="s">
        <v>4406</v>
      </c>
      <c r="D25" s="10" t="s">
        <v>92</v>
      </c>
      <c r="E25" s="11">
        <v>0</v>
      </c>
      <c r="F25" s="177">
        <v>30.495999999999999</v>
      </c>
      <c r="G25" s="177">
        <v>30.495999999999999</v>
      </c>
      <c r="H25" s="177"/>
      <c r="I25" s="177">
        <f t="shared" si="0"/>
        <v>0</v>
      </c>
      <c r="J25" s="177">
        <f t="shared" ref="J25:J42" si="12">F25-G25-I25</f>
        <v>0</v>
      </c>
      <c r="K25" s="12">
        <v>4025.28</v>
      </c>
      <c r="L25" s="12">
        <v>3315.81</v>
      </c>
      <c r="M25" s="12">
        <v>101118.94</v>
      </c>
      <c r="N25" s="12">
        <v>95062.112018016007</v>
      </c>
      <c r="O25" s="12">
        <v>2142.5544224</v>
      </c>
      <c r="P25" s="12">
        <v>0</v>
      </c>
      <c r="Q25" s="12">
        <v>0</v>
      </c>
      <c r="R25" s="12">
        <v>724.18339477120003</v>
      </c>
      <c r="S25" s="12">
        <v>1723.1656800245801</v>
      </c>
      <c r="T25" s="13">
        <v>743.83318521060903</v>
      </c>
      <c r="V25" s="12">
        <v>3670.5</v>
      </c>
      <c r="W25" s="12">
        <v>105137.813937664</v>
      </c>
      <c r="X25" s="15"/>
      <c r="Y25" s="15"/>
      <c r="Z25" s="16"/>
      <c r="AA25" s="16"/>
      <c r="AB25" s="16"/>
      <c r="AC25" s="15"/>
      <c r="AD25" s="15"/>
      <c r="AE25" s="15"/>
      <c r="AF25" s="15"/>
    </row>
    <row r="26" spans="1:32" x14ac:dyDescent="0.2">
      <c r="A26" s="63"/>
      <c r="B26" s="64" t="s">
        <v>187</v>
      </c>
      <c r="C26" s="65" t="s">
        <v>188</v>
      </c>
      <c r="D26" s="65" t="s">
        <v>92</v>
      </c>
      <c r="E26" s="66">
        <v>0.14002999999999999</v>
      </c>
      <c r="F26" s="175">
        <v>4.2703548800000002</v>
      </c>
      <c r="G26" s="175">
        <v>4.2703548800000002</v>
      </c>
      <c r="H26" s="175"/>
      <c r="I26" s="175">
        <f t="shared" si="0"/>
        <v>0</v>
      </c>
      <c r="J26" s="175">
        <f t="shared" si="12"/>
        <v>0</v>
      </c>
      <c r="K26" s="1">
        <v>45.7</v>
      </c>
      <c r="L26" s="1">
        <v>45.7</v>
      </c>
      <c r="M26" s="1">
        <v>195.15521801599999</v>
      </c>
      <c r="N26" s="1">
        <v>195.15521801599999</v>
      </c>
      <c r="O26" s="1"/>
      <c r="P26" s="1"/>
      <c r="Q26" s="1"/>
      <c r="R26" s="1"/>
      <c r="S26" s="1"/>
      <c r="T26" s="1"/>
      <c r="V26" s="1">
        <v>52.8</v>
      </c>
      <c r="W26" s="1">
        <v>225.474737664</v>
      </c>
      <c r="X26" s="15">
        <f t="shared" ref="X26:X27" si="13">V26/L26</f>
        <v>1.1553610503282274</v>
      </c>
      <c r="Y26" s="15">
        <f t="shared" ref="Y26:Y27" si="14">X26-AF26</f>
        <v>1.1297090387893942</v>
      </c>
      <c r="Z26" s="16">
        <f t="shared" ref="Z26:Z27" si="15">K26*Y26</f>
        <v>51.627703072675317</v>
      </c>
      <c r="AA26" s="16">
        <f t="shared" ref="AA26:AA27" si="16">Z26-K26</f>
        <v>5.9277030726753139</v>
      </c>
      <c r="AB26" s="16">
        <f t="shared" ref="AB26:AB27" si="17">J26*AA26</f>
        <v>0</v>
      </c>
      <c r="AC26" s="15">
        <f t="shared" si="8"/>
        <v>4.5848355451969969E-2</v>
      </c>
      <c r="AD26" s="15">
        <f t="shared" si="9"/>
        <v>1.1992624151289988E-2</v>
      </c>
      <c r="AE26" s="15">
        <f t="shared" si="10"/>
        <v>1.9115055013239957E-2</v>
      </c>
      <c r="AF26" s="15">
        <f t="shared" si="11"/>
        <v>2.5652011538833303E-2</v>
      </c>
    </row>
    <row r="27" spans="1:32" ht="15" thickBot="1" x14ac:dyDescent="0.25">
      <c r="A27" s="63"/>
      <c r="B27" s="64" t="s">
        <v>189</v>
      </c>
      <c r="C27" s="65" t="s">
        <v>190</v>
      </c>
      <c r="D27" s="65" t="s">
        <v>92</v>
      </c>
      <c r="E27" s="66">
        <v>1.01</v>
      </c>
      <c r="F27" s="175">
        <v>30.80096</v>
      </c>
      <c r="G27" s="175">
        <v>30.80096</v>
      </c>
      <c r="H27" s="175"/>
      <c r="I27" s="175">
        <f t="shared" si="0"/>
        <v>0</v>
      </c>
      <c r="J27" s="175">
        <f t="shared" si="12"/>
        <v>0</v>
      </c>
      <c r="K27" s="1">
        <v>3080</v>
      </c>
      <c r="L27" s="1">
        <v>3080</v>
      </c>
      <c r="M27" s="1">
        <v>94866.9568</v>
      </c>
      <c r="N27" s="1">
        <v>94866.9568</v>
      </c>
      <c r="O27" s="1"/>
      <c r="P27" s="1"/>
      <c r="Q27" s="1"/>
      <c r="R27" s="1"/>
      <c r="S27" s="1"/>
      <c r="T27" s="1"/>
      <c r="V27" s="1">
        <v>3340</v>
      </c>
      <c r="W27" s="1">
        <v>104912.3392</v>
      </c>
      <c r="X27" s="15">
        <f t="shared" si="13"/>
        <v>1.0844155844155845</v>
      </c>
      <c r="Y27" s="15">
        <f t="shared" si="14"/>
        <v>1.0587635728767513</v>
      </c>
      <c r="Z27" s="16">
        <f t="shared" si="15"/>
        <v>3260.9918044603937</v>
      </c>
      <c r="AA27" s="16">
        <f t="shared" si="16"/>
        <v>180.99180446039372</v>
      </c>
      <c r="AB27" s="16">
        <f t="shared" si="17"/>
        <v>0</v>
      </c>
      <c r="AC27" s="15">
        <f t="shared" si="8"/>
        <v>4.5848355451969969E-2</v>
      </c>
      <c r="AD27" s="15">
        <f t="shared" si="9"/>
        <v>1.1992624151289988E-2</v>
      </c>
      <c r="AE27" s="15">
        <f t="shared" si="10"/>
        <v>1.9115055013239957E-2</v>
      </c>
      <c r="AF27" s="15">
        <f t="shared" si="11"/>
        <v>2.5652011538833303E-2</v>
      </c>
    </row>
    <row r="28" spans="1:32" ht="15" thickBot="1" x14ac:dyDescent="0.25">
      <c r="A28" s="8">
        <v>11</v>
      </c>
      <c r="B28" s="9" t="s">
        <v>4407</v>
      </c>
      <c r="C28" s="10" t="s">
        <v>4408</v>
      </c>
      <c r="D28" s="10" t="s">
        <v>38</v>
      </c>
      <c r="E28" s="11">
        <v>0</v>
      </c>
      <c r="F28" s="177">
        <v>205.13900000000001</v>
      </c>
      <c r="G28" s="177">
        <v>205.13900000000001</v>
      </c>
      <c r="H28" s="177"/>
      <c r="I28" s="177">
        <f t="shared" si="0"/>
        <v>0</v>
      </c>
      <c r="J28" s="177">
        <f t="shared" si="12"/>
        <v>0</v>
      </c>
      <c r="K28" s="12">
        <v>862.56</v>
      </c>
      <c r="L28" s="12">
        <v>656.06</v>
      </c>
      <c r="M28" s="12">
        <v>134583.49</v>
      </c>
      <c r="N28" s="12">
        <v>32636.107128349999</v>
      </c>
      <c r="O28" s="12">
        <v>31892.324399100002</v>
      </c>
      <c r="P28" s="12">
        <v>0</v>
      </c>
      <c r="Q28" s="12">
        <v>0</v>
      </c>
      <c r="R28" s="12">
        <v>10779.6056468958</v>
      </c>
      <c r="S28" s="12">
        <v>29003.50158403</v>
      </c>
      <c r="T28" s="13">
        <v>12519.8448504396</v>
      </c>
      <c r="V28" s="12">
        <v>757.38</v>
      </c>
      <c r="W28" s="12">
        <v>40725.248694460002</v>
      </c>
      <c r="X28" s="15"/>
      <c r="Y28" s="15"/>
      <c r="Z28" s="16"/>
      <c r="AA28" s="16"/>
      <c r="AB28" s="16"/>
      <c r="AC28" s="15"/>
      <c r="AD28" s="15"/>
      <c r="AE28" s="15"/>
      <c r="AF28" s="15"/>
    </row>
    <row r="29" spans="1:32" x14ac:dyDescent="0.2">
      <c r="A29" s="63"/>
      <c r="B29" s="64" t="s">
        <v>405</v>
      </c>
      <c r="C29" s="65" t="s">
        <v>406</v>
      </c>
      <c r="D29" s="65" t="s">
        <v>92</v>
      </c>
      <c r="E29" s="66">
        <v>7.5000000000000002E-4</v>
      </c>
      <c r="F29" s="175">
        <v>0.15385425</v>
      </c>
      <c r="G29" s="175">
        <v>0.15385425</v>
      </c>
      <c r="H29" s="175"/>
      <c r="I29" s="175">
        <f t="shared" si="0"/>
        <v>0</v>
      </c>
      <c r="J29" s="175">
        <f t="shared" si="12"/>
        <v>0</v>
      </c>
      <c r="K29" s="1">
        <v>939</v>
      </c>
      <c r="L29" s="1">
        <v>939</v>
      </c>
      <c r="M29" s="1">
        <v>144.46914075000001</v>
      </c>
      <c r="N29" s="1">
        <v>144.46914075000001</v>
      </c>
      <c r="O29" s="1"/>
      <c r="P29" s="1"/>
      <c r="Q29" s="1"/>
      <c r="R29" s="1"/>
      <c r="S29" s="1"/>
      <c r="T29" s="1"/>
      <c r="V29" s="1">
        <v>2570</v>
      </c>
      <c r="W29" s="1">
        <v>395.40542249999999</v>
      </c>
      <c r="X29" s="15">
        <f t="shared" ref="X29:X35" si="18">V29/L29</f>
        <v>2.736954206602769</v>
      </c>
      <c r="Y29" s="15">
        <f t="shared" ref="Y29:Y35" si="19">X29-AF29</f>
        <v>2.7113021950639355</v>
      </c>
      <c r="Z29" s="16">
        <f t="shared" ref="Z29:Z35" si="20">K29*Y29</f>
        <v>2545.9127611650356</v>
      </c>
      <c r="AA29" s="16">
        <f t="shared" ref="AA29:AA35" si="21">Z29-K29</f>
        <v>1606.9127611650356</v>
      </c>
      <c r="AB29" s="16">
        <f t="shared" ref="AB29:AB35" si="22">J29*AA29</f>
        <v>0</v>
      </c>
      <c r="AC29" s="15">
        <f t="shared" si="8"/>
        <v>4.5848355451969969E-2</v>
      </c>
      <c r="AD29" s="15">
        <f t="shared" si="9"/>
        <v>1.1992624151289988E-2</v>
      </c>
      <c r="AE29" s="15">
        <f t="shared" si="10"/>
        <v>1.9115055013239957E-2</v>
      </c>
      <c r="AF29" s="15">
        <f t="shared" si="11"/>
        <v>2.5652011538833303E-2</v>
      </c>
    </row>
    <row r="30" spans="1:32" x14ac:dyDescent="0.2">
      <c r="A30" s="63"/>
      <c r="B30" s="64" t="s">
        <v>96</v>
      </c>
      <c r="C30" s="65" t="s">
        <v>97</v>
      </c>
      <c r="D30" s="65" t="s">
        <v>98</v>
      </c>
      <c r="E30" s="66">
        <v>8.3999999999999995E-3</v>
      </c>
      <c r="F30" s="175">
        <v>1.7231676</v>
      </c>
      <c r="G30" s="175">
        <v>1.7231676</v>
      </c>
      <c r="H30" s="175"/>
      <c r="I30" s="175">
        <f t="shared" si="0"/>
        <v>0</v>
      </c>
      <c r="J30" s="175">
        <f t="shared" si="12"/>
        <v>0</v>
      </c>
      <c r="K30" s="1">
        <v>36.5</v>
      </c>
      <c r="L30" s="1">
        <v>36.5</v>
      </c>
      <c r="M30" s="1">
        <v>62.895617399999999</v>
      </c>
      <c r="N30" s="1">
        <v>62.895617399999999</v>
      </c>
      <c r="O30" s="1"/>
      <c r="P30" s="1"/>
      <c r="Q30" s="1"/>
      <c r="R30" s="1"/>
      <c r="S30" s="1"/>
      <c r="T30" s="1"/>
      <c r="V30" s="1">
        <v>57.6</v>
      </c>
      <c r="W30" s="1">
        <v>99.254453760000004</v>
      </c>
      <c r="X30" s="15">
        <f t="shared" si="18"/>
        <v>1.5780821917808219</v>
      </c>
      <c r="Y30" s="15">
        <f t="shared" si="19"/>
        <v>1.5524301802419886</v>
      </c>
      <c r="Z30" s="16">
        <f t="shared" si="20"/>
        <v>56.663701578832587</v>
      </c>
      <c r="AA30" s="16">
        <f t="shared" si="21"/>
        <v>20.163701578832587</v>
      </c>
      <c r="AB30" s="16">
        <f t="shared" si="22"/>
        <v>0</v>
      </c>
      <c r="AC30" s="15">
        <f t="shared" si="8"/>
        <v>4.5848355451969969E-2</v>
      </c>
      <c r="AD30" s="15">
        <f t="shared" si="9"/>
        <v>1.1992624151289988E-2</v>
      </c>
      <c r="AE30" s="15">
        <f t="shared" si="10"/>
        <v>1.9115055013239957E-2</v>
      </c>
      <c r="AF30" s="15">
        <f t="shared" si="11"/>
        <v>2.5652011538833303E-2</v>
      </c>
    </row>
    <row r="31" spans="1:32" x14ac:dyDescent="0.2">
      <c r="A31" s="63"/>
      <c r="B31" s="64" t="s">
        <v>388</v>
      </c>
      <c r="C31" s="65" t="s">
        <v>389</v>
      </c>
      <c r="D31" s="65" t="s">
        <v>390</v>
      </c>
      <c r="E31" s="66">
        <v>0.1648</v>
      </c>
      <c r="F31" s="175">
        <v>33.806907199999998</v>
      </c>
      <c r="G31" s="175">
        <v>33.806907199999998</v>
      </c>
      <c r="H31" s="175"/>
      <c r="I31" s="175">
        <f t="shared" si="0"/>
        <v>0</v>
      </c>
      <c r="J31" s="175">
        <f t="shared" si="12"/>
        <v>0</v>
      </c>
      <c r="K31" s="1">
        <v>145</v>
      </c>
      <c r="L31" s="1">
        <v>145</v>
      </c>
      <c r="M31" s="1">
        <v>4902.0015439999997</v>
      </c>
      <c r="N31" s="1">
        <v>4902.0015439999997</v>
      </c>
      <c r="O31" s="1"/>
      <c r="P31" s="1"/>
      <c r="Q31" s="1"/>
      <c r="R31" s="1"/>
      <c r="S31" s="1"/>
      <c r="T31" s="1"/>
      <c r="V31" s="1">
        <v>188</v>
      </c>
      <c r="W31" s="1">
        <v>6355.6985536000002</v>
      </c>
      <c r="X31" s="15">
        <f t="shared" si="18"/>
        <v>1.296551724137931</v>
      </c>
      <c r="Y31" s="15">
        <f t="shared" si="19"/>
        <v>1.2708997125990977</v>
      </c>
      <c r="Z31" s="16">
        <f t="shared" si="20"/>
        <v>184.28045832686917</v>
      </c>
      <c r="AA31" s="16">
        <f t="shared" si="21"/>
        <v>39.280458326869166</v>
      </c>
      <c r="AB31" s="16">
        <f t="shared" si="22"/>
        <v>0</v>
      </c>
      <c r="AC31" s="15">
        <f t="shared" si="8"/>
        <v>4.5848355451969969E-2</v>
      </c>
      <c r="AD31" s="15">
        <f t="shared" si="9"/>
        <v>1.1992624151289988E-2</v>
      </c>
      <c r="AE31" s="15">
        <f t="shared" si="10"/>
        <v>1.9115055013239957E-2</v>
      </c>
      <c r="AF31" s="15">
        <f t="shared" si="11"/>
        <v>2.5652011538833303E-2</v>
      </c>
    </row>
    <row r="32" spans="1:32" x14ac:dyDescent="0.2">
      <c r="A32" s="63"/>
      <c r="B32" s="64" t="s">
        <v>3719</v>
      </c>
      <c r="C32" s="65" t="s">
        <v>3720</v>
      </c>
      <c r="D32" s="65" t="s">
        <v>98</v>
      </c>
      <c r="E32" s="66">
        <v>0.03</v>
      </c>
      <c r="F32" s="175">
        <v>6.1541699999999997</v>
      </c>
      <c r="G32" s="175">
        <v>6.1541699999999997</v>
      </c>
      <c r="H32" s="175"/>
      <c r="I32" s="175">
        <f t="shared" si="0"/>
        <v>0</v>
      </c>
      <c r="J32" s="175">
        <f t="shared" si="12"/>
        <v>0</v>
      </c>
      <c r="K32" s="1">
        <v>43.2</v>
      </c>
      <c r="L32" s="1">
        <v>43.2</v>
      </c>
      <c r="M32" s="1">
        <v>265.86014399999999</v>
      </c>
      <c r="N32" s="1">
        <v>265.86014399999999</v>
      </c>
      <c r="O32" s="1"/>
      <c r="P32" s="1"/>
      <c r="Q32" s="1"/>
      <c r="R32" s="1"/>
      <c r="S32" s="1"/>
      <c r="T32" s="1"/>
      <c r="V32" s="1">
        <v>72.099999999999994</v>
      </c>
      <c r="W32" s="1">
        <v>443.71565700000002</v>
      </c>
      <c r="X32" s="15">
        <f t="shared" si="18"/>
        <v>1.6689814814814812</v>
      </c>
      <c r="Y32" s="15">
        <f t="shared" si="19"/>
        <v>1.6433294699426479</v>
      </c>
      <c r="Z32" s="16">
        <f t="shared" si="20"/>
        <v>70.991833101522403</v>
      </c>
      <c r="AA32" s="16">
        <f t="shared" si="21"/>
        <v>27.7918331015224</v>
      </c>
      <c r="AB32" s="16">
        <f t="shared" si="22"/>
        <v>0</v>
      </c>
      <c r="AC32" s="15">
        <f t="shared" si="8"/>
        <v>4.5848355451969969E-2</v>
      </c>
      <c r="AD32" s="15">
        <f t="shared" si="9"/>
        <v>1.1992624151289988E-2</v>
      </c>
      <c r="AE32" s="15">
        <f t="shared" si="10"/>
        <v>1.9115055013239957E-2</v>
      </c>
      <c r="AF32" s="15">
        <f t="shared" si="11"/>
        <v>2.5652011538833303E-2</v>
      </c>
    </row>
    <row r="33" spans="1:32" x14ac:dyDescent="0.2">
      <c r="A33" s="63"/>
      <c r="B33" s="64" t="s">
        <v>213</v>
      </c>
      <c r="C33" s="65" t="s">
        <v>214</v>
      </c>
      <c r="D33" s="65" t="s">
        <v>38</v>
      </c>
      <c r="E33" s="66">
        <v>5.9100000000000003E-3</v>
      </c>
      <c r="F33" s="175">
        <v>1.21237149</v>
      </c>
      <c r="G33" s="175">
        <v>1.21237149</v>
      </c>
      <c r="H33" s="175"/>
      <c r="I33" s="175">
        <f t="shared" si="0"/>
        <v>0</v>
      </c>
      <c r="J33" s="175">
        <f t="shared" si="12"/>
        <v>0</v>
      </c>
      <c r="K33" s="1">
        <v>20000</v>
      </c>
      <c r="L33" s="1">
        <v>20000</v>
      </c>
      <c r="M33" s="1">
        <v>24247.429800000002</v>
      </c>
      <c r="N33" s="1">
        <v>24247.429800000002</v>
      </c>
      <c r="O33" s="1"/>
      <c r="P33" s="1"/>
      <c r="Q33" s="1"/>
      <c r="R33" s="1"/>
      <c r="S33" s="1"/>
      <c r="T33" s="1"/>
      <c r="V33" s="1">
        <v>23400</v>
      </c>
      <c r="W33" s="1">
        <v>28369.492866000001</v>
      </c>
      <c r="X33" s="15">
        <f t="shared" si="18"/>
        <v>1.17</v>
      </c>
      <c r="Y33" s="15">
        <f t="shared" si="19"/>
        <v>1.1443479884611667</v>
      </c>
      <c r="Z33" s="16">
        <f t="shared" si="20"/>
        <v>22886.959769223333</v>
      </c>
      <c r="AA33" s="16">
        <f t="shared" si="21"/>
        <v>2886.9597692233328</v>
      </c>
      <c r="AB33" s="16">
        <f t="shared" si="22"/>
        <v>0</v>
      </c>
      <c r="AC33" s="15">
        <f t="shared" si="8"/>
        <v>4.5848355451969969E-2</v>
      </c>
      <c r="AD33" s="15">
        <f t="shared" si="9"/>
        <v>1.1992624151289988E-2</v>
      </c>
      <c r="AE33" s="15">
        <f t="shared" si="10"/>
        <v>1.9115055013239957E-2</v>
      </c>
      <c r="AF33" s="15">
        <f t="shared" si="11"/>
        <v>2.5652011538833303E-2</v>
      </c>
    </row>
    <row r="34" spans="1:32" x14ac:dyDescent="0.2">
      <c r="A34" s="63"/>
      <c r="B34" s="64" t="s">
        <v>101</v>
      </c>
      <c r="C34" s="65" t="s">
        <v>102</v>
      </c>
      <c r="D34" s="65" t="s">
        <v>92</v>
      </c>
      <c r="E34" s="66">
        <v>2.7E-4</v>
      </c>
      <c r="F34" s="175">
        <v>5.5387529999999997E-2</v>
      </c>
      <c r="G34" s="175">
        <v>5.5387529999999997E-2</v>
      </c>
      <c r="H34" s="175"/>
      <c r="I34" s="175">
        <f t="shared" si="0"/>
        <v>0</v>
      </c>
      <c r="J34" s="175">
        <f t="shared" si="12"/>
        <v>0</v>
      </c>
      <c r="K34" s="1">
        <v>4650</v>
      </c>
      <c r="L34" s="1">
        <v>4650</v>
      </c>
      <c r="M34" s="1">
        <v>257.55201449999998</v>
      </c>
      <c r="N34" s="1">
        <v>257.55201449999998</v>
      </c>
      <c r="O34" s="1"/>
      <c r="P34" s="1"/>
      <c r="Q34" s="1"/>
      <c r="R34" s="1"/>
      <c r="S34" s="1"/>
      <c r="T34" s="1"/>
      <c r="V34" s="1">
        <v>7820</v>
      </c>
      <c r="W34" s="1">
        <v>433.13048459999999</v>
      </c>
      <c r="X34" s="15">
        <f t="shared" si="18"/>
        <v>1.6817204301075268</v>
      </c>
      <c r="Y34" s="15">
        <f t="shared" si="19"/>
        <v>1.6560684185686936</v>
      </c>
      <c r="Z34" s="16">
        <f t="shared" si="20"/>
        <v>7700.7181463444249</v>
      </c>
      <c r="AA34" s="16">
        <f t="shared" si="21"/>
        <v>3050.7181463444249</v>
      </c>
      <c r="AB34" s="16">
        <f t="shared" si="22"/>
        <v>0</v>
      </c>
      <c r="AC34" s="15">
        <f t="shared" si="8"/>
        <v>4.5848355451969969E-2</v>
      </c>
      <c r="AD34" s="15">
        <f t="shared" si="9"/>
        <v>1.1992624151289988E-2</v>
      </c>
      <c r="AE34" s="15">
        <f t="shared" si="10"/>
        <v>1.9115055013239957E-2</v>
      </c>
      <c r="AF34" s="15">
        <f t="shared" si="11"/>
        <v>2.5652011538833303E-2</v>
      </c>
    </row>
    <row r="35" spans="1:32" ht="15" thickBot="1" x14ac:dyDescent="0.25">
      <c r="A35" s="63"/>
      <c r="B35" s="64" t="s">
        <v>103</v>
      </c>
      <c r="C35" s="65" t="s">
        <v>104</v>
      </c>
      <c r="D35" s="65" t="s">
        <v>92</v>
      </c>
      <c r="E35" s="66">
        <v>2.0699999999999998E-3</v>
      </c>
      <c r="F35" s="175">
        <v>0.42463772999999999</v>
      </c>
      <c r="G35" s="175">
        <v>0.42463772999999999</v>
      </c>
      <c r="H35" s="175"/>
      <c r="I35" s="175">
        <f t="shared" si="0"/>
        <v>0</v>
      </c>
      <c r="J35" s="175">
        <f t="shared" si="12"/>
        <v>0</v>
      </c>
      <c r="K35" s="1">
        <v>6490</v>
      </c>
      <c r="L35" s="1">
        <v>6490</v>
      </c>
      <c r="M35" s="1">
        <v>2755.8988677000002</v>
      </c>
      <c r="N35" s="1">
        <v>2755.8988677000002</v>
      </c>
      <c r="O35" s="1"/>
      <c r="P35" s="1"/>
      <c r="Q35" s="1"/>
      <c r="R35" s="1"/>
      <c r="S35" s="1"/>
      <c r="T35" s="1"/>
      <c r="V35" s="1">
        <v>10900</v>
      </c>
      <c r="W35" s="1">
        <v>4628.5512570000001</v>
      </c>
      <c r="X35" s="15">
        <f t="shared" si="18"/>
        <v>1.6795069337442219</v>
      </c>
      <c r="Y35" s="15">
        <f t="shared" si="19"/>
        <v>1.6538549222053887</v>
      </c>
      <c r="Z35" s="16">
        <f t="shared" si="20"/>
        <v>10733.518445112972</v>
      </c>
      <c r="AA35" s="16">
        <f t="shared" si="21"/>
        <v>4243.5184451129717</v>
      </c>
      <c r="AB35" s="16">
        <f t="shared" si="22"/>
        <v>0</v>
      </c>
      <c r="AC35" s="15">
        <f t="shared" si="8"/>
        <v>4.5848355451969969E-2</v>
      </c>
      <c r="AD35" s="15">
        <f t="shared" si="9"/>
        <v>1.1992624151289988E-2</v>
      </c>
      <c r="AE35" s="15">
        <f t="shared" si="10"/>
        <v>1.9115055013239957E-2</v>
      </c>
      <c r="AF35" s="15">
        <f t="shared" si="11"/>
        <v>2.5652011538833303E-2</v>
      </c>
    </row>
    <row r="36" spans="1:32" x14ac:dyDescent="0.2">
      <c r="A36" s="67">
        <v>12</v>
      </c>
      <c r="B36" s="68" t="s">
        <v>4409</v>
      </c>
      <c r="C36" s="69" t="s">
        <v>4410</v>
      </c>
      <c r="D36" s="69" t="s">
        <v>38</v>
      </c>
      <c r="E36" s="70">
        <v>0</v>
      </c>
      <c r="F36" s="70">
        <v>205.13900000000001</v>
      </c>
      <c r="G36" s="70">
        <v>205.13900000000001</v>
      </c>
      <c r="H36" s="70"/>
      <c r="I36" s="70">
        <f t="shared" si="0"/>
        <v>0</v>
      </c>
      <c r="J36" s="70">
        <f t="shared" si="12"/>
        <v>0</v>
      </c>
      <c r="K36" s="71">
        <v>349.62</v>
      </c>
      <c r="L36" s="71">
        <v>302.08</v>
      </c>
      <c r="M36" s="71">
        <v>61968.39</v>
      </c>
      <c r="N36" s="71">
        <v>0</v>
      </c>
      <c r="O36" s="71">
        <v>14653.817270400001</v>
      </c>
      <c r="P36" s="71">
        <v>17122.254857399999</v>
      </c>
      <c r="Q36" s="71">
        <v>0</v>
      </c>
      <c r="R36" s="71">
        <v>4952.9902373952</v>
      </c>
      <c r="S36" s="71">
        <v>17629.949935293698</v>
      </c>
      <c r="T36" s="72">
        <v>7610.2617220684497</v>
      </c>
      <c r="V36" s="71">
        <v>340.14</v>
      </c>
      <c r="W36" s="71">
        <v>0</v>
      </c>
      <c r="X36" s="15"/>
      <c r="Y36" s="15"/>
      <c r="Z36" s="16"/>
      <c r="AA36" s="16"/>
      <c r="AB36" s="16"/>
      <c r="AC36" s="15"/>
      <c r="AD36" s="15"/>
      <c r="AE36" s="15"/>
      <c r="AF36" s="15"/>
    </row>
    <row r="37" spans="1:32" ht="15" thickBot="1" x14ac:dyDescent="0.25">
      <c r="A37" s="73">
        <v>13</v>
      </c>
      <c r="B37" s="74" t="s">
        <v>4411</v>
      </c>
      <c r="C37" s="75" t="s">
        <v>4412</v>
      </c>
      <c r="D37" s="75" t="s">
        <v>139</v>
      </c>
      <c r="E37" s="76">
        <v>0</v>
      </c>
      <c r="F37" s="176">
        <v>3.964</v>
      </c>
      <c r="G37" s="176">
        <v>3.964</v>
      </c>
      <c r="H37" s="176"/>
      <c r="I37" s="176">
        <f t="shared" si="0"/>
        <v>0</v>
      </c>
      <c r="J37" s="176">
        <f t="shared" si="12"/>
        <v>0</v>
      </c>
      <c r="K37" s="77">
        <v>37377.629999999997</v>
      </c>
      <c r="L37" s="77">
        <v>47798.63</v>
      </c>
      <c r="M37" s="77">
        <v>189473.77</v>
      </c>
      <c r="N37" s="77">
        <v>128669.2475116</v>
      </c>
      <c r="O37" s="77">
        <v>21624.8698492</v>
      </c>
      <c r="P37" s="77">
        <v>0</v>
      </c>
      <c r="Q37" s="77">
        <v>0</v>
      </c>
      <c r="R37" s="77">
        <v>7309.2060090296</v>
      </c>
      <c r="S37" s="77">
        <v>17298.584134171</v>
      </c>
      <c r="T37" s="78">
        <v>7467.2221512504802</v>
      </c>
      <c r="V37" s="77">
        <v>71021.5</v>
      </c>
      <c r="W37" s="77">
        <v>213635.95791120001</v>
      </c>
      <c r="X37" s="15"/>
      <c r="Y37" s="15"/>
      <c r="Z37" s="16"/>
      <c r="AA37" s="16"/>
      <c r="AB37" s="16"/>
      <c r="AC37" s="15"/>
      <c r="AD37" s="15"/>
      <c r="AE37" s="15"/>
      <c r="AF37" s="15"/>
    </row>
    <row r="38" spans="1:32" ht="18" x14ac:dyDescent="0.2">
      <c r="A38" s="63"/>
      <c r="B38" s="64" t="s">
        <v>221</v>
      </c>
      <c r="C38" s="65" t="s">
        <v>222</v>
      </c>
      <c r="D38" s="65" t="s">
        <v>139</v>
      </c>
      <c r="E38" s="66">
        <v>0.92700000000000005</v>
      </c>
      <c r="F38" s="175">
        <v>3.6746279999999998</v>
      </c>
      <c r="G38" s="175">
        <v>3.6746279999999998</v>
      </c>
      <c r="H38" s="175"/>
      <c r="I38" s="175">
        <f t="shared" si="0"/>
        <v>0</v>
      </c>
      <c r="J38" s="175">
        <f t="shared" si="12"/>
        <v>0</v>
      </c>
      <c r="K38" s="1">
        <v>30300</v>
      </c>
      <c r="L38" s="1">
        <v>30300</v>
      </c>
      <c r="M38" s="1">
        <v>111341.22840000001</v>
      </c>
      <c r="N38" s="1">
        <v>111341.22840000001</v>
      </c>
      <c r="O38" s="1"/>
      <c r="P38" s="1"/>
      <c r="Q38" s="1"/>
      <c r="R38" s="1"/>
      <c r="S38" s="1"/>
      <c r="T38" s="1"/>
      <c r="V38" s="1">
        <v>51100</v>
      </c>
      <c r="W38" s="1">
        <v>187773.4908</v>
      </c>
      <c r="X38" s="15">
        <f t="shared" ref="X38:X42" si="23">V38/L38</f>
        <v>1.6864686468646866</v>
      </c>
      <c r="Y38" s="15">
        <f t="shared" ref="Y38:Y42" si="24">X38-AF38</f>
        <v>1.6608166353258533</v>
      </c>
      <c r="Z38" s="16">
        <f t="shared" ref="Z38:Z42" si="25">K38*Y38</f>
        <v>50322.744050373352</v>
      </c>
      <c r="AA38" s="16">
        <f t="shared" ref="AA38:AA42" si="26">Z38-K38</f>
        <v>20022.744050373352</v>
      </c>
      <c r="AB38" s="16">
        <f t="shared" ref="AB38:AB42" si="27">J38*AA38</f>
        <v>0</v>
      </c>
      <c r="AC38" s="15">
        <f t="shared" si="8"/>
        <v>4.5848355451969969E-2</v>
      </c>
      <c r="AD38" s="15">
        <f t="shared" si="9"/>
        <v>1.1992624151289988E-2</v>
      </c>
      <c r="AE38" s="15">
        <f t="shared" si="10"/>
        <v>1.9115055013239957E-2</v>
      </c>
      <c r="AF38" s="15">
        <f t="shared" si="11"/>
        <v>2.5652011538833303E-2</v>
      </c>
    </row>
    <row r="39" spans="1:32" ht="18" x14ac:dyDescent="0.2">
      <c r="A39" s="63"/>
      <c r="B39" s="64" t="s">
        <v>176</v>
      </c>
      <c r="C39" s="65" t="s">
        <v>177</v>
      </c>
      <c r="D39" s="65" t="s">
        <v>139</v>
      </c>
      <c r="E39" s="66">
        <v>0.10299999999999999</v>
      </c>
      <c r="F39" s="175">
        <v>0.40829199999999999</v>
      </c>
      <c r="G39" s="175">
        <v>0.40829199999999999</v>
      </c>
      <c r="H39" s="175"/>
      <c r="I39" s="175">
        <f t="shared" si="0"/>
        <v>0</v>
      </c>
      <c r="J39" s="175">
        <f t="shared" si="12"/>
        <v>0</v>
      </c>
      <c r="K39" s="1">
        <v>26600</v>
      </c>
      <c r="L39" s="1">
        <v>26600</v>
      </c>
      <c r="M39" s="1">
        <v>10860.5672</v>
      </c>
      <c r="N39" s="1">
        <v>10860.5672</v>
      </c>
      <c r="O39" s="1"/>
      <c r="P39" s="1"/>
      <c r="Q39" s="1"/>
      <c r="R39" s="1"/>
      <c r="S39" s="1"/>
      <c r="T39" s="1"/>
      <c r="V39" s="1">
        <v>43100</v>
      </c>
      <c r="W39" s="1">
        <v>17597.385200000001</v>
      </c>
      <c r="X39" s="15">
        <f t="shared" si="23"/>
        <v>1.6203007518796992</v>
      </c>
      <c r="Y39" s="15">
        <f t="shared" si="24"/>
        <v>1.594648740340866</v>
      </c>
      <c r="Z39" s="16">
        <f t="shared" si="25"/>
        <v>42417.656493067036</v>
      </c>
      <c r="AA39" s="16">
        <f t="shared" si="26"/>
        <v>15817.656493067036</v>
      </c>
      <c r="AB39" s="16">
        <f t="shared" si="27"/>
        <v>0</v>
      </c>
      <c r="AC39" s="15">
        <f t="shared" si="8"/>
        <v>4.5848355451969969E-2</v>
      </c>
      <c r="AD39" s="15">
        <f t="shared" si="9"/>
        <v>1.1992624151289988E-2</v>
      </c>
      <c r="AE39" s="15">
        <f t="shared" si="10"/>
        <v>1.9115055013239957E-2</v>
      </c>
      <c r="AF39" s="15">
        <f t="shared" si="11"/>
        <v>2.5652011538833303E-2</v>
      </c>
    </row>
    <row r="40" spans="1:32" x14ac:dyDescent="0.2">
      <c r="A40" s="63"/>
      <c r="B40" s="64" t="s">
        <v>180</v>
      </c>
      <c r="C40" s="65" t="s">
        <v>181</v>
      </c>
      <c r="D40" s="65" t="s">
        <v>98</v>
      </c>
      <c r="E40" s="66">
        <v>5.0289999999999999</v>
      </c>
      <c r="F40" s="175">
        <v>19.934956</v>
      </c>
      <c r="G40" s="175">
        <v>19.934956</v>
      </c>
      <c r="H40" s="175"/>
      <c r="I40" s="175">
        <f t="shared" si="0"/>
        <v>0</v>
      </c>
      <c r="J40" s="175">
        <f t="shared" si="12"/>
        <v>0</v>
      </c>
      <c r="K40" s="1">
        <v>34.1</v>
      </c>
      <c r="L40" s="1">
        <v>34.1</v>
      </c>
      <c r="M40" s="1">
        <v>679.78199959999995</v>
      </c>
      <c r="N40" s="1">
        <v>679.78199959999995</v>
      </c>
      <c r="O40" s="1"/>
      <c r="P40" s="1"/>
      <c r="Q40" s="1"/>
      <c r="R40" s="1"/>
      <c r="S40" s="1"/>
      <c r="T40" s="1"/>
      <c r="V40" s="1">
        <v>56.2</v>
      </c>
      <c r="W40" s="1">
        <v>1120.3445271999999</v>
      </c>
      <c r="X40" s="15">
        <f t="shared" si="23"/>
        <v>1.6480938416422288</v>
      </c>
      <c r="Y40" s="15">
        <f t="shared" si="24"/>
        <v>1.6224418301033956</v>
      </c>
      <c r="Z40" s="16">
        <f t="shared" si="25"/>
        <v>55.325266406525792</v>
      </c>
      <c r="AA40" s="16">
        <f t="shared" si="26"/>
        <v>21.22526640652579</v>
      </c>
      <c r="AB40" s="16">
        <f t="shared" si="27"/>
        <v>0</v>
      </c>
      <c r="AC40" s="15">
        <f t="shared" si="8"/>
        <v>4.5848355451969969E-2</v>
      </c>
      <c r="AD40" s="15">
        <f t="shared" si="9"/>
        <v>1.1992624151289988E-2</v>
      </c>
      <c r="AE40" s="15">
        <f t="shared" si="10"/>
        <v>1.9115055013239957E-2</v>
      </c>
      <c r="AF40" s="15">
        <f t="shared" si="11"/>
        <v>2.5652011538833303E-2</v>
      </c>
    </row>
    <row r="41" spans="1:32" ht="18" x14ac:dyDescent="0.2">
      <c r="A41" s="63"/>
      <c r="B41" s="64" t="s">
        <v>257</v>
      </c>
      <c r="C41" s="65" t="s">
        <v>258</v>
      </c>
      <c r="D41" s="65" t="s">
        <v>184</v>
      </c>
      <c r="E41" s="66">
        <v>1.9259999999999999</v>
      </c>
      <c r="F41" s="175">
        <v>7.6346639999999999</v>
      </c>
      <c r="G41" s="175">
        <v>7.6346639999999999</v>
      </c>
      <c r="H41" s="175"/>
      <c r="I41" s="175">
        <f t="shared" si="0"/>
        <v>0</v>
      </c>
      <c r="J41" s="175">
        <f t="shared" si="12"/>
        <v>0</v>
      </c>
      <c r="K41" s="1">
        <v>733</v>
      </c>
      <c r="L41" s="1">
        <v>733</v>
      </c>
      <c r="M41" s="1">
        <v>5596.2087119999997</v>
      </c>
      <c r="N41" s="1">
        <v>5596.2087119999997</v>
      </c>
      <c r="O41" s="1"/>
      <c r="P41" s="1"/>
      <c r="Q41" s="1"/>
      <c r="R41" s="1"/>
      <c r="S41" s="1"/>
      <c r="T41" s="1"/>
      <c r="V41" s="1">
        <v>886</v>
      </c>
      <c r="W41" s="1">
        <v>6764.312304</v>
      </c>
      <c r="X41" s="15">
        <f t="shared" si="23"/>
        <v>1.2087312414733971</v>
      </c>
      <c r="Y41" s="15">
        <f t="shared" si="24"/>
        <v>1.1830792299345638</v>
      </c>
      <c r="Z41" s="16">
        <f t="shared" si="25"/>
        <v>867.19707554203524</v>
      </c>
      <c r="AA41" s="16">
        <f t="shared" si="26"/>
        <v>134.19707554203524</v>
      </c>
      <c r="AB41" s="16">
        <f t="shared" si="27"/>
        <v>0</v>
      </c>
      <c r="AC41" s="15">
        <f t="shared" si="8"/>
        <v>4.5848355451969969E-2</v>
      </c>
      <c r="AD41" s="15">
        <f t="shared" si="9"/>
        <v>1.1992624151289988E-2</v>
      </c>
      <c r="AE41" s="15">
        <f t="shared" si="10"/>
        <v>1.9115055013239957E-2</v>
      </c>
      <c r="AF41" s="15">
        <f t="shared" si="11"/>
        <v>2.5652011538833303E-2</v>
      </c>
    </row>
    <row r="42" spans="1:32" x14ac:dyDescent="0.2">
      <c r="A42" s="63"/>
      <c r="B42" s="64" t="s">
        <v>223</v>
      </c>
      <c r="C42" s="65" t="s">
        <v>224</v>
      </c>
      <c r="D42" s="65" t="s">
        <v>98</v>
      </c>
      <c r="E42" s="66">
        <v>1.05</v>
      </c>
      <c r="F42" s="175">
        <v>4.1622000000000003</v>
      </c>
      <c r="G42" s="175">
        <v>4.1622000000000003</v>
      </c>
      <c r="H42" s="175"/>
      <c r="I42" s="175">
        <f t="shared" si="0"/>
        <v>0</v>
      </c>
      <c r="J42" s="175">
        <f t="shared" si="12"/>
        <v>0</v>
      </c>
      <c r="K42" s="1">
        <v>46</v>
      </c>
      <c r="L42" s="1">
        <v>46</v>
      </c>
      <c r="M42" s="1">
        <v>191.46119999999999</v>
      </c>
      <c r="N42" s="1">
        <v>191.46119999999999</v>
      </c>
      <c r="O42" s="1"/>
      <c r="P42" s="1"/>
      <c r="Q42" s="1"/>
      <c r="R42" s="1"/>
      <c r="S42" s="1"/>
      <c r="T42" s="1"/>
      <c r="V42" s="1">
        <v>91.4</v>
      </c>
      <c r="W42" s="1">
        <v>380.42507999999998</v>
      </c>
      <c r="X42" s="15">
        <f t="shared" si="23"/>
        <v>1.9869565217391305</v>
      </c>
      <c r="Y42" s="15">
        <f t="shared" si="24"/>
        <v>1.9613045102002973</v>
      </c>
      <c r="Z42" s="16">
        <f t="shared" si="25"/>
        <v>90.22000746921367</v>
      </c>
      <c r="AA42" s="16">
        <f t="shared" si="26"/>
        <v>44.22000746921367</v>
      </c>
      <c r="AB42" s="16">
        <f t="shared" si="27"/>
        <v>0</v>
      </c>
      <c r="AC42" s="15">
        <f t="shared" si="8"/>
        <v>4.5848355451969969E-2</v>
      </c>
      <c r="AD42" s="15">
        <f t="shared" si="9"/>
        <v>1.1992624151289988E-2</v>
      </c>
      <c r="AE42" s="15">
        <f t="shared" si="10"/>
        <v>1.9115055013239957E-2</v>
      </c>
      <c r="AF42" s="15">
        <f t="shared" si="11"/>
        <v>2.5652011538833303E-2</v>
      </c>
    </row>
    <row r="43" spans="1:32" ht="15" thickBot="1" x14ac:dyDescent="0.35">
      <c r="A43" s="58"/>
      <c r="B43" s="59" t="s">
        <v>23</v>
      </c>
      <c r="C43" s="60" t="s">
        <v>422</v>
      </c>
      <c r="D43" s="60"/>
      <c r="E43" s="61"/>
      <c r="F43" s="181"/>
      <c r="G43" s="181"/>
      <c r="H43" s="181"/>
      <c r="I43" s="181"/>
      <c r="J43" s="181"/>
      <c r="K43" s="62"/>
      <c r="L43" s="62"/>
      <c r="M43" s="62">
        <v>16646.650000000001</v>
      </c>
      <c r="N43" s="62">
        <v>12557.0026208</v>
      </c>
      <c r="O43" s="62">
        <v>1707.7604040000001</v>
      </c>
      <c r="P43" s="62">
        <v>0</v>
      </c>
      <c r="Q43" s="62">
        <v>0</v>
      </c>
      <c r="R43" s="62">
        <v>577.22301655199999</v>
      </c>
      <c r="S43" s="62">
        <v>1302.4405497146399</v>
      </c>
      <c r="T43" s="62">
        <v>502.23935583732998</v>
      </c>
      <c r="V43" s="62"/>
      <c r="W43" s="62">
        <v>14088.672963200001</v>
      </c>
      <c r="X43" s="15"/>
      <c r="Y43" s="15"/>
      <c r="Z43" s="16"/>
      <c r="AA43" s="16"/>
      <c r="AB43" s="16"/>
      <c r="AC43" s="15"/>
      <c r="AD43" s="15"/>
      <c r="AE43" s="15"/>
      <c r="AF43" s="15"/>
    </row>
    <row r="44" spans="1:32" ht="20.5" thickBot="1" x14ac:dyDescent="0.25">
      <c r="A44" s="8">
        <v>14</v>
      </c>
      <c r="B44" s="9" t="s">
        <v>503</v>
      </c>
      <c r="C44" s="10" t="s">
        <v>504</v>
      </c>
      <c r="D44" s="10" t="s">
        <v>92</v>
      </c>
      <c r="E44" s="11">
        <v>0</v>
      </c>
      <c r="F44" s="177">
        <v>4.7539999999999996</v>
      </c>
      <c r="G44" s="177">
        <v>4.7539999999999996</v>
      </c>
      <c r="H44" s="177"/>
      <c r="I44" s="177">
        <f t="shared" si="0"/>
        <v>0</v>
      </c>
      <c r="J44" s="177">
        <f t="shared" ref="J44:J46" si="28">F44-G44-I44</f>
        <v>0</v>
      </c>
      <c r="K44" s="12">
        <v>4002.28</v>
      </c>
      <c r="L44" s="12">
        <v>3501.61</v>
      </c>
      <c r="M44" s="12">
        <v>16646.650000000001</v>
      </c>
      <c r="N44" s="12">
        <v>12557.0026208</v>
      </c>
      <c r="O44" s="12">
        <v>1707.7604040000001</v>
      </c>
      <c r="P44" s="12">
        <v>0</v>
      </c>
      <c r="Q44" s="12">
        <v>0</v>
      </c>
      <c r="R44" s="12">
        <v>577.22301655199999</v>
      </c>
      <c r="S44" s="12">
        <v>1302.4405497146399</v>
      </c>
      <c r="T44" s="13">
        <v>502.23935583732998</v>
      </c>
      <c r="V44" s="12">
        <v>4006.43</v>
      </c>
      <c r="W44" s="12">
        <v>14088.672963200001</v>
      </c>
      <c r="X44" s="15"/>
      <c r="Y44" s="15"/>
      <c r="Z44" s="16"/>
      <c r="AA44" s="16"/>
      <c r="AB44" s="16"/>
      <c r="AC44" s="15"/>
      <c r="AD44" s="15"/>
      <c r="AE44" s="15"/>
      <c r="AF44" s="15"/>
    </row>
    <row r="45" spans="1:32" x14ac:dyDescent="0.2">
      <c r="A45" s="63"/>
      <c r="B45" s="64" t="s">
        <v>187</v>
      </c>
      <c r="C45" s="65" t="s">
        <v>188</v>
      </c>
      <c r="D45" s="65" t="s">
        <v>92</v>
      </c>
      <c r="E45" s="66">
        <v>0.33600000000000002</v>
      </c>
      <c r="F45" s="175">
        <v>1.5973440000000001</v>
      </c>
      <c r="G45" s="175">
        <v>1.5973440000000001</v>
      </c>
      <c r="H45" s="175"/>
      <c r="I45" s="175">
        <f t="shared" si="0"/>
        <v>0</v>
      </c>
      <c r="J45" s="175">
        <f t="shared" si="28"/>
        <v>0</v>
      </c>
      <c r="K45" s="1">
        <v>45.7</v>
      </c>
      <c r="L45" s="1">
        <v>45.7</v>
      </c>
      <c r="M45" s="1">
        <v>72.998620799999998</v>
      </c>
      <c r="N45" s="1">
        <v>72.998620799999998</v>
      </c>
      <c r="O45" s="1"/>
      <c r="P45" s="1"/>
      <c r="Q45" s="1"/>
      <c r="R45" s="1"/>
      <c r="S45" s="1"/>
      <c r="T45" s="1"/>
      <c r="V45" s="1">
        <v>52.8</v>
      </c>
      <c r="W45" s="1">
        <v>84.339763199999993</v>
      </c>
      <c r="X45" s="15">
        <f t="shared" ref="X45:X46" si="29">V45/L45</f>
        <v>1.1553610503282274</v>
      </c>
      <c r="Y45" s="15">
        <f t="shared" ref="Y45:Y46" si="30">X45-AF45</f>
        <v>1.1297090387893942</v>
      </c>
      <c r="Z45" s="16">
        <f t="shared" ref="Z45:Z46" si="31">K45*Y45</f>
        <v>51.627703072675317</v>
      </c>
      <c r="AA45" s="16">
        <f t="shared" ref="AA45:AA46" si="32">Z45-K45</f>
        <v>5.9277030726753139</v>
      </c>
      <c r="AB45" s="16">
        <f t="shared" ref="AB45:AB46" si="33">J45*AA45</f>
        <v>0</v>
      </c>
      <c r="AC45" s="15">
        <f t="shared" ref="AC45:AC55" si="34">104.584835545197%-100%</f>
        <v>4.5848355451969969E-2</v>
      </c>
      <c r="AD45" s="15">
        <f t="shared" ref="AD45:AD55" si="35">101.199262415129%-100%</f>
        <v>1.1992624151289988E-2</v>
      </c>
      <c r="AE45" s="15">
        <f t="shared" ref="AE45:AE55" si="36">101.911505501324%-100%</f>
        <v>1.9115055013239957E-2</v>
      </c>
      <c r="AF45" s="15">
        <f t="shared" ref="AF45:AF46" si="37">AVERAGE(AC45:AE45)</f>
        <v>2.5652011538833303E-2</v>
      </c>
    </row>
    <row r="46" spans="1:32" x14ac:dyDescent="0.2">
      <c r="A46" s="63"/>
      <c r="B46" s="64" t="s">
        <v>505</v>
      </c>
      <c r="C46" s="65" t="s">
        <v>506</v>
      </c>
      <c r="D46" s="65" t="s">
        <v>92</v>
      </c>
      <c r="E46" s="66">
        <v>1.01</v>
      </c>
      <c r="F46" s="175">
        <v>4.8015400000000001</v>
      </c>
      <c r="G46" s="175">
        <v>4.8015400000000001</v>
      </c>
      <c r="H46" s="175"/>
      <c r="I46" s="175">
        <f t="shared" si="0"/>
        <v>0</v>
      </c>
      <c r="J46" s="175">
        <f t="shared" si="28"/>
        <v>0</v>
      </c>
      <c r="K46" s="1">
        <v>2600</v>
      </c>
      <c r="L46" s="1">
        <v>2600</v>
      </c>
      <c r="M46" s="1">
        <v>12484.004000000001</v>
      </c>
      <c r="N46" s="1">
        <v>12484.004000000001</v>
      </c>
      <c r="O46" s="1"/>
      <c r="P46" s="1"/>
      <c r="Q46" s="1"/>
      <c r="R46" s="1"/>
      <c r="S46" s="1"/>
      <c r="T46" s="1"/>
      <c r="V46" s="1">
        <v>2860</v>
      </c>
      <c r="W46" s="1">
        <v>14004.333199999999</v>
      </c>
      <c r="X46" s="15">
        <f t="shared" si="29"/>
        <v>1.1000000000000001</v>
      </c>
      <c r="Y46" s="15">
        <f t="shared" si="30"/>
        <v>1.0743479884611669</v>
      </c>
      <c r="Z46" s="16">
        <f t="shared" si="31"/>
        <v>2793.3047699990339</v>
      </c>
      <c r="AA46" s="16">
        <f t="shared" si="32"/>
        <v>193.30476999903385</v>
      </c>
      <c r="AB46" s="16">
        <f t="shared" si="33"/>
        <v>0</v>
      </c>
      <c r="AC46" s="15">
        <f t="shared" si="34"/>
        <v>4.5848355451969969E-2</v>
      </c>
      <c r="AD46" s="15">
        <f t="shared" si="35"/>
        <v>1.1992624151289988E-2</v>
      </c>
      <c r="AE46" s="15">
        <f t="shared" si="36"/>
        <v>1.9115055013239957E-2</v>
      </c>
      <c r="AF46" s="15">
        <f t="shared" si="37"/>
        <v>2.5652011538833303E-2</v>
      </c>
    </row>
    <row r="47" spans="1:32" ht="15" thickBot="1" x14ac:dyDescent="0.35">
      <c r="A47" s="58"/>
      <c r="B47" s="59" t="s">
        <v>26</v>
      </c>
      <c r="C47" s="60" t="s">
        <v>117</v>
      </c>
      <c r="D47" s="60"/>
      <c r="E47" s="61"/>
      <c r="F47" s="181"/>
      <c r="G47" s="181"/>
      <c r="H47" s="181"/>
      <c r="I47" s="181"/>
      <c r="J47" s="181"/>
      <c r="K47" s="62"/>
      <c r="L47" s="62"/>
      <c r="M47" s="62">
        <v>6649.79</v>
      </c>
      <c r="N47" s="62">
        <v>0</v>
      </c>
      <c r="O47" s="62">
        <v>0</v>
      </c>
      <c r="P47" s="62">
        <v>0</v>
      </c>
      <c r="Q47" s="62">
        <v>0</v>
      </c>
      <c r="R47" s="62">
        <v>0</v>
      </c>
      <c r="S47" s="62">
        <v>0</v>
      </c>
      <c r="T47" s="62">
        <v>0</v>
      </c>
      <c r="V47" s="62"/>
      <c r="W47" s="62">
        <v>0</v>
      </c>
      <c r="X47" s="15"/>
      <c r="Y47" s="15"/>
      <c r="Z47" s="16"/>
      <c r="AA47" s="16"/>
      <c r="AB47" s="16"/>
      <c r="AC47" s="15"/>
      <c r="AD47" s="15"/>
      <c r="AE47" s="15"/>
      <c r="AF47" s="15"/>
    </row>
    <row r="48" spans="1:32" ht="15" thickBot="1" x14ac:dyDescent="0.25">
      <c r="A48" s="8">
        <v>15</v>
      </c>
      <c r="B48" s="9" t="s">
        <v>4413</v>
      </c>
      <c r="C48" s="10" t="s">
        <v>4414</v>
      </c>
      <c r="D48" s="10" t="s">
        <v>95</v>
      </c>
      <c r="E48" s="11">
        <v>0</v>
      </c>
      <c r="F48" s="11">
        <v>9.8000000000000007</v>
      </c>
      <c r="G48" s="11">
        <v>9.8000000000000007</v>
      </c>
      <c r="H48" s="11"/>
      <c r="I48" s="11">
        <f t="shared" si="0"/>
        <v>0</v>
      </c>
      <c r="J48" s="11">
        <f t="shared" ref="J48" si="38">F48-G48-I48</f>
        <v>0</v>
      </c>
      <c r="K48" s="12">
        <v>678.55</v>
      </c>
      <c r="L48" s="12">
        <v>678.55</v>
      </c>
      <c r="M48" s="12">
        <v>6649.79</v>
      </c>
      <c r="N48" s="12">
        <v>0</v>
      </c>
      <c r="O48" s="12">
        <v>0</v>
      </c>
      <c r="P48" s="12">
        <v>0</v>
      </c>
      <c r="Q48" s="12">
        <v>0</v>
      </c>
      <c r="R48" s="12">
        <v>0</v>
      </c>
      <c r="S48" s="12">
        <v>0</v>
      </c>
      <c r="T48" s="13">
        <v>0</v>
      </c>
      <c r="V48" s="12"/>
      <c r="W48" s="12">
        <v>0</v>
      </c>
      <c r="X48" s="15"/>
      <c r="Y48" s="15"/>
      <c r="Z48" s="16"/>
      <c r="AA48" s="16"/>
      <c r="AB48" s="16"/>
      <c r="AC48" s="15"/>
      <c r="AD48" s="15"/>
      <c r="AE48" s="15"/>
      <c r="AF48" s="15"/>
    </row>
    <row r="49" spans="1:34" ht="15" thickBot="1" x14ac:dyDescent="0.35">
      <c r="A49" s="58"/>
      <c r="B49" s="59" t="s">
        <v>661</v>
      </c>
      <c r="C49" s="60" t="s">
        <v>662</v>
      </c>
      <c r="D49" s="60"/>
      <c r="E49" s="61"/>
      <c r="F49" s="61"/>
      <c r="G49" s="61"/>
      <c r="H49" s="61"/>
      <c r="I49" s="61"/>
      <c r="J49" s="61"/>
      <c r="K49" s="62"/>
      <c r="L49" s="62"/>
      <c r="M49" s="62">
        <v>5300.08</v>
      </c>
      <c r="N49" s="62">
        <v>0</v>
      </c>
      <c r="O49" s="62">
        <v>963.55853769999999</v>
      </c>
      <c r="P49" s="62">
        <v>1852.1015282000001</v>
      </c>
      <c r="Q49" s="62">
        <v>0</v>
      </c>
      <c r="R49" s="62">
        <v>325.6827857426</v>
      </c>
      <c r="S49" s="62">
        <v>1507.84456878845</v>
      </c>
      <c r="T49" s="62">
        <v>650.88623886034702</v>
      </c>
      <c r="V49" s="62"/>
      <c r="W49" s="62">
        <v>0</v>
      </c>
      <c r="X49" s="15"/>
      <c r="Y49" s="15"/>
      <c r="Z49" s="16"/>
      <c r="AA49" s="16"/>
      <c r="AB49" s="16"/>
      <c r="AC49" s="15"/>
      <c r="AD49" s="15"/>
      <c r="AE49" s="15"/>
      <c r="AF49" s="15"/>
    </row>
    <row r="50" spans="1:34" ht="15" thickBot="1" x14ac:dyDescent="0.25">
      <c r="A50" s="8">
        <v>16</v>
      </c>
      <c r="B50" s="9" t="s">
        <v>4415</v>
      </c>
      <c r="C50" s="10" t="s">
        <v>4416</v>
      </c>
      <c r="D50" s="10" t="s">
        <v>139</v>
      </c>
      <c r="E50" s="11">
        <v>0</v>
      </c>
      <c r="F50" s="11">
        <v>15.367000000000001</v>
      </c>
      <c r="G50" s="11">
        <v>15.367000000000001</v>
      </c>
      <c r="H50" s="11"/>
      <c r="I50" s="11">
        <f t="shared" si="0"/>
        <v>0</v>
      </c>
      <c r="J50" s="11">
        <f t="shared" ref="J50" si="39">F50-G50-I50</f>
        <v>0</v>
      </c>
      <c r="K50" s="12">
        <v>449.68</v>
      </c>
      <c r="L50" s="12">
        <v>344.9</v>
      </c>
      <c r="M50" s="12">
        <v>5300.08</v>
      </c>
      <c r="N50" s="12">
        <v>0</v>
      </c>
      <c r="O50" s="12">
        <v>963.55853769999999</v>
      </c>
      <c r="P50" s="12">
        <v>1852.1015282000001</v>
      </c>
      <c r="Q50" s="12">
        <v>0</v>
      </c>
      <c r="R50" s="12">
        <v>325.6827857426</v>
      </c>
      <c r="S50" s="12">
        <v>1507.84456878845</v>
      </c>
      <c r="T50" s="13">
        <v>650.88623886034702</v>
      </c>
      <c r="V50" s="12">
        <v>374.71</v>
      </c>
      <c r="W50" s="12">
        <v>0</v>
      </c>
      <c r="X50" s="15"/>
      <c r="Y50" s="15"/>
      <c r="Z50" s="16"/>
      <c r="AA50" s="16"/>
      <c r="AB50" s="16"/>
      <c r="AC50" s="15"/>
      <c r="AD50" s="15"/>
      <c r="AE50" s="15"/>
      <c r="AF50" s="15"/>
    </row>
    <row r="51" spans="1:34" x14ac:dyDescent="0.3">
      <c r="A51" s="53"/>
      <c r="B51" s="54" t="s">
        <v>665</v>
      </c>
      <c r="C51" s="55" t="s">
        <v>666</v>
      </c>
      <c r="D51" s="55"/>
      <c r="E51" s="56"/>
      <c r="F51" s="56"/>
      <c r="G51" s="56"/>
      <c r="H51" s="56"/>
      <c r="I51" s="56"/>
      <c r="J51" s="56"/>
      <c r="K51" s="57"/>
      <c r="L51" s="57"/>
      <c r="M51" s="57">
        <v>201268.19</v>
      </c>
      <c r="N51" s="57">
        <v>0</v>
      </c>
      <c r="O51" s="57">
        <v>0</v>
      </c>
      <c r="P51" s="57">
        <v>0</v>
      </c>
      <c r="Q51" s="57">
        <v>0</v>
      </c>
      <c r="R51" s="57">
        <v>0</v>
      </c>
      <c r="S51" s="57">
        <v>0</v>
      </c>
      <c r="T51" s="57">
        <v>0</v>
      </c>
      <c r="V51" s="57"/>
      <c r="W51" s="57">
        <v>0</v>
      </c>
      <c r="X51" s="15"/>
      <c r="Y51" s="15"/>
      <c r="Z51" s="16"/>
      <c r="AA51" s="16"/>
      <c r="AB51" s="16"/>
      <c r="AC51" s="15"/>
      <c r="AD51" s="15"/>
      <c r="AE51" s="15"/>
      <c r="AF51" s="15"/>
    </row>
    <row r="52" spans="1:34" ht="15" thickBot="1" x14ac:dyDescent="0.35">
      <c r="A52" s="58"/>
      <c r="B52" s="59" t="s">
        <v>1046</v>
      </c>
      <c r="C52" s="60" t="s">
        <v>1047</v>
      </c>
      <c r="D52" s="60"/>
      <c r="E52" s="61"/>
      <c r="F52" s="61"/>
      <c r="G52" s="61"/>
      <c r="H52" s="61"/>
      <c r="I52" s="61"/>
      <c r="J52" s="61"/>
      <c r="K52" s="62"/>
      <c r="L52" s="62"/>
      <c r="M52" s="62">
        <v>201268.19</v>
      </c>
      <c r="N52" s="62">
        <v>0</v>
      </c>
      <c r="O52" s="62">
        <v>0</v>
      </c>
      <c r="P52" s="62">
        <v>0</v>
      </c>
      <c r="Q52" s="62">
        <v>0</v>
      </c>
      <c r="R52" s="62">
        <v>0</v>
      </c>
      <c r="S52" s="62">
        <v>0</v>
      </c>
      <c r="T52" s="62">
        <v>0</v>
      </c>
      <c r="V52" s="62"/>
      <c r="W52" s="62">
        <v>0</v>
      </c>
      <c r="X52" s="15"/>
      <c r="Y52" s="15"/>
      <c r="Z52" s="16"/>
      <c r="AA52" s="16"/>
      <c r="AB52" s="16"/>
      <c r="AC52" s="15"/>
      <c r="AD52" s="15"/>
      <c r="AE52" s="15"/>
      <c r="AF52" s="15"/>
    </row>
    <row r="53" spans="1:34" ht="20.5" thickBot="1" x14ac:dyDescent="0.25">
      <c r="A53" s="8">
        <v>17</v>
      </c>
      <c r="B53" s="9" t="s">
        <v>4417</v>
      </c>
      <c r="C53" s="10" t="s">
        <v>4418</v>
      </c>
      <c r="D53" s="10" t="s">
        <v>803</v>
      </c>
      <c r="E53" s="11">
        <v>0</v>
      </c>
      <c r="F53" s="11">
        <v>1</v>
      </c>
      <c r="G53" s="11"/>
      <c r="H53" s="11"/>
      <c r="I53" s="11">
        <f t="shared" ref="I53" si="40">H53*0.5</f>
        <v>0</v>
      </c>
      <c r="J53" s="11">
        <f t="shared" ref="J53" si="41">F53-G53-I53</f>
        <v>1</v>
      </c>
      <c r="K53" s="12">
        <v>201264.14</v>
      </c>
      <c r="L53" s="12"/>
      <c r="M53" s="12"/>
      <c r="N53" s="12"/>
      <c r="O53" s="12"/>
      <c r="P53" s="12"/>
      <c r="Q53" s="12"/>
      <c r="R53" s="12"/>
      <c r="S53" s="12"/>
      <c r="T53" s="13"/>
      <c r="V53" s="12"/>
      <c r="W53" s="12">
        <v>0</v>
      </c>
      <c r="X53" s="15"/>
      <c r="Y53" s="15"/>
      <c r="Z53" s="16"/>
      <c r="AA53" s="16"/>
      <c r="AB53" s="16"/>
      <c r="AC53" s="15"/>
      <c r="AD53" s="15"/>
      <c r="AE53" s="15"/>
      <c r="AF53" s="15"/>
    </row>
    <row r="54" spans="1:34" x14ac:dyDescent="0.2">
      <c r="A54" s="63"/>
      <c r="B54" s="64"/>
      <c r="C54" s="65" t="s">
        <v>4419</v>
      </c>
      <c r="D54" s="65"/>
      <c r="E54" s="66"/>
      <c r="F54" s="66"/>
      <c r="G54" s="66"/>
      <c r="H54" s="66"/>
      <c r="I54" s="66"/>
      <c r="J54" s="66"/>
      <c r="K54" s="1"/>
      <c r="L54" s="1"/>
      <c r="M54" s="1"/>
      <c r="N54" s="1"/>
      <c r="O54" s="1"/>
      <c r="P54" s="1"/>
      <c r="Q54" s="1"/>
      <c r="R54" s="1"/>
      <c r="S54" s="1"/>
      <c r="T54" s="1"/>
      <c r="V54" s="1"/>
      <c r="W54" s="1"/>
      <c r="X54" s="15"/>
      <c r="Y54" s="15"/>
      <c r="Z54" s="16"/>
      <c r="AA54" s="16"/>
      <c r="AB54" s="16"/>
      <c r="AC54" s="15"/>
      <c r="AD54" s="15"/>
      <c r="AE54" s="15"/>
      <c r="AF54" s="15"/>
      <c r="AG54" s="17"/>
      <c r="AH54" s="21"/>
    </row>
    <row r="55" spans="1:34" ht="35.25" customHeight="1" thickBot="1" x14ac:dyDescent="0.25">
      <c r="A55" s="63"/>
      <c r="B55" s="64">
        <v>14550122</v>
      </c>
      <c r="C55" s="65" t="s">
        <v>4699</v>
      </c>
      <c r="D55" s="65" t="s">
        <v>139</v>
      </c>
      <c r="E55" s="66">
        <v>0.21479000000000001</v>
      </c>
      <c r="F55" s="66">
        <v>0.57609999999999995</v>
      </c>
      <c r="G55" s="66"/>
      <c r="H55" s="66"/>
      <c r="I55" s="66">
        <f t="shared" ref="I55:I56" si="42">H55*0.5</f>
        <v>0</v>
      </c>
      <c r="J55" s="66">
        <f t="shared" ref="J55:J56" si="43">F55-G55-I55</f>
        <v>0.57609999999999995</v>
      </c>
      <c r="K55" s="1">
        <v>29500</v>
      </c>
      <c r="L55" s="1">
        <v>29500</v>
      </c>
      <c r="M55" s="1">
        <v>1044.845955</v>
      </c>
      <c r="N55" s="1">
        <v>1044.845955</v>
      </c>
      <c r="O55" s="1"/>
      <c r="P55" s="1"/>
      <c r="Q55" s="1"/>
      <c r="R55" s="1"/>
      <c r="S55" s="1"/>
      <c r="T55" s="1"/>
      <c r="V55" s="1">
        <v>54700</v>
      </c>
      <c r="W55" s="1">
        <v>1378.3074300000001</v>
      </c>
      <c r="X55" s="15">
        <f t="shared" ref="X55" si="44">V55/L55</f>
        <v>1.8542372881355933</v>
      </c>
      <c r="Y55" s="15">
        <f t="shared" ref="Y55" si="45">X55-AF55</f>
        <v>1.8285852765967601</v>
      </c>
      <c r="Z55" s="16">
        <f t="shared" ref="Z55" si="46">K55*Y55</f>
        <v>53943.265659604425</v>
      </c>
      <c r="AA55" s="16">
        <f t="shared" ref="AA55" si="47">Z55-K55</f>
        <v>24443.265659604425</v>
      </c>
      <c r="AB55" s="16">
        <f t="shared" ref="AB55" si="48">J55*AA55</f>
        <v>14081.765346498109</v>
      </c>
      <c r="AC55" s="15">
        <f t="shared" si="34"/>
        <v>4.5848355451969969E-2</v>
      </c>
      <c r="AD55" s="15">
        <f t="shared" si="35"/>
        <v>1.1992624151289988E-2</v>
      </c>
      <c r="AE55" s="15">
        <f t="shared" si="36"/>
        <v>1.9115055013239957E-2</v>
      </c>
      <c r="AF55" s="15">
        <f t="shared" ref="AF55" si="49">AVERAGE(AC55:AE55)</f>
        <v>2.5652011538833303E-2</v>
      </c>
      <c r="AG55" s="17" t="s">
        <v>4914</v>
      </c>
      <c r="AH55" s="21"/>
    </row>
    <row r="56" spans="1:34" ht="20.5" thickBot="1" x14ac:dyDescent="0.25">
      <c r="A56" s="8">
        <v>18</v>
      </c>
      <c r="B56" s="9" t="s">
        <v>3754</v>
      </c>
      <c r="C56" s="10" t="s">
        <v>3755</v>
      </c>
      <c r="D56" s="10" t="s">
        <v>695</v>
      </c>
      <c r="E56" s="11">
        <v>0</v>
      </c>
      <c r="F56" s="11">
        <v>3</v>
      </c>
      <c r="G56" s="11"/>
      <c r="H56" s="11"/>
      <c r="I56" s="11">
        <f t="shared" si="42"/>
        <v>0</v>
      </c>
      <c r="J56" s="11">
        <f t="shared" si="43"/>
        <v>3</v>
      </c>
      <c r="K56" s="12">
        <v>2012.64</v>
      </c>
      <c r="L56" s="12">
        <v>1.35</v>
      </c>
      <c r="M56" s="12">
        <v>4.05</v>
      </c>
      <c r="N56" s="12">
        <v>0</v>
      </c>
      <c r="O56" s="12">
        <v>0</v>
      </c>
      <c r="P56" s="12">
        <v>0</v>
      </c>
      <c r="Q56" s="12">
        <v>0</v>
      </c>
      <c r="R56" s="12">
        <v>0</v>
      </c>
      <c r="S56" s="12">
        <v>0</v>
      </c>
      <c r="T56" s="13">
        <v>0</v>
      </c>
      <c r="V56" s="12">
        <v>1.35</v>
      </c>
      <c r="W56" s="12">
        <v>0</v>
      </c>
      <c r="X56" s="15"/>
      <c r="Y56" s="15"/>
      <c r="Z56" s="16"/>
      <c r="AA56" s="16"/>
      <c r="AB56" s="16"/>
      <c r="AC56" s="15"/>
      <c r="AD56" s="15"/>
      <c r="AE56" s="15"/>
      <c r="AF56" s="15"/>
    </row>
    <row r="57" spans="1:34" x14ac:dyDescent="0.25">
      <c r="A57" s="115"/>
      <c r="B57" s="24"/>
      <c r="C57" s="116"/>
      <c r="D57" s="116"/>
      <c r="E57" s="117"/>
      <c r="F57" s="117"/>
      <c r="G57" s="117"/>
      <c r="H57" s="117"/>
      <c r="I57" s="117"/>
      <c r="J57" s="117"/>
      <c r="K57" s="118"/>
      <c r="L57" s="118"/>
      <c r="M57" s="118">
        <v>839743.01</v>
      </c>
      <c r="N57" s="118">
        <v>304164.86927876598</v>
      </c>
      <c r="O57" s="118">
        <v>89777.091774999994</v>
      </c>
      <c r="P57" s="118">
        <v>20628.1258256</v>
      </c>
      <c r="Q57" s="118">
        <v>0</v>
      </c>
      <c r="R57" s="118">
        <v>30344.657019949998</v>
      </c>
      <c r="S57" s="118">
        <v>89193.337620388906</v>
      </c>
      <c r="T57" s="118">
        <v>40239.157379593104</v>
      </c>
      <c r="V57" s="118"/>
      <c r="W57" s="118">
        <v>445694.97350652399</v>
      </c>
    </row>
  </sheetData>
  <mergeCells count="9">
    <mergeCell ref="L10:V10"/>
    <mergeCell ref="AC10:AF10"/>
    <mergeCell ref="N8:O8"/>
    <mergeCell ref="A1:T1"/>
    <mergeCell ref="N3:O3"/>
    <mergeCell ref="N4:O4"/>
    <mergeCell ref="N5:O5"/>
    <mergeCell ref="N6:O6"/>
    <mergeCell ref="N7:O7"/>
  </mergeCells>
  <conditionalFormatting sqref="AA10:AB10 AA12:AB12 AA15:AB20 AA28:AB28 AA36:AB37 AA43:AB44 AA22:AB25 AA47:AB53 AA56:AB56">
    <cfRule type="cellIs" dxfId="52" priority="17" operator="lessThan">
      <formula>0</formula>
    </cfRule>
  </conditionalFormatting>
  <conditionalFormatting sqref="AA21">
    <cfRule type="cellIs" dxfId="51" priority="15" operator="lessThan">
      <formula>0</formula>
    </cfRule>
  </conditionalFormatting>
  <conditionalFormatting sqref="AA26:AA27">
    <cfRule type="cellIs" dxfId="50" priority="14" operator="lessThan">
      <formula>0</formula>
    </cfRule>
  </conditionalFormatting>
  <conditionalFormatting sqref="AA29:AA35">
    <cfRule type="cellIs" dxfId="49" priority="13" operator="lessThan">
      <formula>0</formula>
    </cfRule>
  </conditionalFormatting>
  <conditionalFormatting sqref="AA38:AA42">
    <cfRule type="cellIs" dxfId="48" priority="12" operator="lessThan">
      <formula>0</formula>
    </cfRule>
  </conditionalFormatting>
  <conditionalFormatting sqref="AA45:AA46">
    <cfRule type="cellIs" dxfId="47" priority="11" operator="lessThan">
      <formula>0</formula>
    </cfRule>
  </conditionalFormatting>
  <conditionalFormatting sqref="AB13">
    <cfRule type="cellIs" dxfId="46" priority="10" operator="lessThan">
      <formula>0</formula>
    </cfRule>
  </conditionalFormatting>
  <conditionalFormatting sqref="AA55:AB55">
    <cfRule type="cellIs" dxfId="45" priority="7" operator="lessThan">
      <formula>0</formula>
    </cfRule>
  </conditionalFormatting>
  <conditionalFormatting sqref="AA54:AB54">
    <cfRule type="cellIs" dxfId="44" priority="6" operator="lessThan">
      <formula>0</formula>
    </cfRule>
  </conditionalFormatting>
  <conditionalFormatting sqref="AB21">
    <cfRule type="cellIs" dxfId="43" priority="5" operator="lessThan">
      <formula>0</formula>
    </cfRule>
  </conditionalFormatting>
  <conditionalFormatting sqref="AB26:AB27">
    <cfRule type="cellIs" dxfId="42" priority="4" operator="lessThan">
      <formula>0</formula>
    </cfRule>
  </conditionalFormatting>
  <conditionalFormatting sqref="AB29:AB35">
    <cfRule type="cellIs" dxfId="41" priority="3" operator="lessThan">
      <formula>0</formula>
    </cfRule>
  </conditionalFormatting>
  <conditionalFormatting sqref="AB38:AB42">
    <cfRule type="cellIs" dxfId="40" priority="2" operator="lessThan">
      <formula>0</formula>
    </cfRule>
  </conditionalFormatting>
  <conditionalFormatting sqref="AB45:AB46">
    <cfRule type="cellIs" dxfId="39" priority="1" operator="lessThan">
      <formula>0</formula>
    </cfRule>
  </conditionalFormatting>
  <pageMargins left="0.7" right="0.7" top="0.78740157499999996" bottom="0.78740157499999996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64"/>
  <sheetViews>
    <sheetView topLeftCell="A10" zoomScale="115" zoomScaleNormal="115" workbookViewId="0">
      <selection activeCell="H14" sqref="H14"/>
    </sheetView>
  </sheetViews>
  <sheetFormatPr defaultColWidth="9" defaultRowHeight="14.5" x14ac:dyDescent="0.35"/>
  <cols>
    <col min="1" max="1" width="3.7265625" style="119" customWidth="1"/>
    <col min="2" max="2" width="13.26953125" style="7" customWidth="1"/>
    <col min="3" max="3" width="45.1796875" style="120" customWidth="1"/>
    <col min="4" max="4" width="3.81640625" style="120" customWidth="1"/>
    <col min="5" max="5" width="7.1796875" style="121" hidden="1" customWidth="1"/>
    <col min="6" max="10" width="9.26953125" style="121" customWidth="1"/>
    <col min="11" max="12" width="10.54296875" style="79" customWidth="1"/>
    <col min="13" max="13" width="15.453125" style="79" hidden="1" customWidth="1"/>
    <col min="14" max="14" width="15.54296875" style="79" hidden="1" customWidth="1"/>
    <col min="15" max="15" width="14.54296875" style="79" hidden="1" customWidth="1"/>
    <col min="16" max="17" width="14" style="79" hidden="1" customWidth="1"/>
    <col min="18" max="18" width="14.54296875" style="79" hidden="1" customWidth="1"/>
    <col min="19" max="19" width="14.26953125" style="79" hidden="1" customWidth="1"/>
    <col min="20" max="20" width="16" style="79" hidden="1" customWidth="1"/>
    <col min="21" max="21" width="0" style="7" hidden="1" customWidth="1"/>
    <col min="22" max="22" width="9.54296875" style="79" customWidth="1"/>
    <col min="23" max="23" width="14.1796875" style="79" hidden="1" customWidth="1"/>
    <col min="24" max="32" width="13" style="7" customWidth="1"/>
    <col min="33" max="33" width="28.7265625" style="7" customWidth="1"/>
    <col min="34" max="261" width="9" style="7"/>
    <col min="262" max="262" width="3.7265625" style="7" customWidth="1"/>
    <col min="263" max="263" width="13.26953125" style="7" customWidth="1"/>
    <col min="264" max="264" width="45.1796875" style="7" customWidth="1"/>
    <col min="265" max="265" width="3.81640625" style="7" customWidth="1"/>
    <col min="266" max="266" width="7.1796875" style="7" customWidth="1"/>
    <col min="267" max="267" width="9.26953125" style="7" customWidth="1"/>
    <col min="268" max="268" width="10.54296875" style="7" customWidth="1"/>
    <col min="269" max="269" width="15.453125" style="7" customWidth="1"/>
    <col min="270" max="270" width="15.54296875" style="7" customWidth="1"/>
    <col min="271" max="271" width="14.54296875" style="7" customWidth="1"/>
    <col min="272" max="273" width="14" style="7" customWidth="1"/>
    <col min="274" max="274" width="14.54296875" style="7" customWidth="1"/>
    <col min="275" max="275" width="14.26953125" style="7" customWidth="1"/>
    <col min="276" max="276" width="16" style="7" customWidth="1"/>
    <col min="277" max="517" width="9" style="7"/>
    <col min="518" max="518" width="3.7265625" style="7" customWidth="1"/>
    <col min="519" max="519" width="13.26953125" style="7" customWidth="1"/>
    <col min="520" max="520" width="45.1796875" style="7" customWidth="1"/>
    <col min="521" max="521" width="3.81640625" style="7" customWidth="1"/>
    <col min="522" max="522" width="7.1796875" style="7" customWidth="1"/>
    <col min="523" max="523" width="9.26953125" style="7" customWidth="1"/>
    <col min="524" max="524" width="10.54296875" style="7" customWidth="1"/>
    <col min="525" max="525" width="15.453125" style="7" customWidth="1"/>
    <col min="526" max="526" width="15.54296875" style="7" customWidth="1"/>
    <col min="527" max="527" width="14.54296875" style="7" customWidth="1"/>
    <col min="528" max="529" width="14" style="7" customWidth="1"/>
    <col min="530" max="530" width="14.54296875" style="7" customWidth="1"/>
    <col min="531" max="531" width="14.26953125" style="7" customWidth="1"/>
    <col min="532" max="532" width="16" style="7" customWidth="1"/>
    <col min="533" max="773" width="9" style="7"/>
    <col min="774" max="774" width="3.7265625" style="7" customWidth="1"/>
    <col min="775" max="775" width="13.26953125" style="7" customWidth="1"/>
    <col min="776" max="776" width="45.1796875" style="7" customWidth="1"/>
    <col min="777" max="777" width="3.81640625" style="7" customWidth="1"/>
    <col min="778" max="778" width="7.1796875" style="7" customWidth="1"/>
    <col min="779" max="779" width="9.26953125" style="7" customWidth="1"/>
    <col min="780" max="780" width="10.54296875" style="7" customWidth="1"/>
    <col min="781" max="781" width="15.453125" style="7" customWidth="1"/>
    <col min="782" max="782" width="15.54296875" style="7" customWidth="1"/>
    <col min="783" max="783" width="14.54296875" style="7" customWidth="1"/>
    <col min="784" max="785" width="14" style="7" customWidth="1"/>
    <col min="786" max="786" width="14.54296875" style="7" customWidth="1"/>
    <col min="787" max="787" width="14.26953125" style="7" customWidth="1"/>
    <col min="788" max="788" width="16" style="7" customWidth="1"/>
    <col min="789" max="1029" width="9" style="7"/>
    <col min="1030" max="1030" width="3.7265625" style="7" customWidth="1"/>
    <col min="1031" max="1031" width="13.26953125" style="7" customWidth="1"/>
    <col min="1032" max="1032" width="45.1796875" style="7" customWidth="1"/>
    <col min="1033" max="1033" width="3.81640625" style="7" customWidth="1"/>
    <col min="1034" max="1034" width="7.1796875" style="7" customWidth="1"/>
    <col min="1035" max="1035" width="9.26953125" style="7" customWidth="1"/>
    <col min="1036" max="1036" width="10.54296875" style="7" customWidth="1"/>
    <col min="1037" max="1037" width="15.453125" style="7" customWidth="1"/>
    <col min="1038" max="1038" width="15.54296875" style="7" customWidth="1"/>
    <col min="1039" max="1039" width="14.54296875" style="7" customWidth="1"/>
    <col min="1040" max="1041" width="14" style="7" customWidth="1"/>
    <col min="1042" max="1042" width="14.54296875" style="7" customWidth="1"/>
    <col min="1043" max="1043" width="14.26953125" style="7" customWidth="1"/>
    <col min="1044" max="1044" width="16" style="7" customWidth="1"/>
    <col min="1045" max="1285" width="9" style="7"/>
    <col min="1286" max="1286" width="3.7265625" style="7" customWidth="1"/>
    <col min="1287" max="1287" width="13.26953125" style="7" customWidth="1"/>
    <col min="1288" max="1288" width="45.1796875" style="7" customWidth="1"/>
    <col min="1289" max="1289" width="3.81640625" style="7" customWidth="1"/>
    <col min="1290" max="1290" width="7.1796875" style="7" customWidth="1"/>
    <col min="1291" max="1291" width="9.26953125" style="7" customWidth="1"/>
    <col min="1292" max="1292" width="10.54296875" style="7" customWidth="1"/>
    <col min="1293" max="1293" width="15.453125" style="7" customWidth="1"/>
    <col min="1294" max="1294" width="15.54296875" style="7" customWidth="1"/>
    <col min="1295" max="1295" width="14.54296875" style="7" customWidth="1"/>
    <col min="1296" max="1297" width="14" style="7" customWidth="1"/>
    <col min="1298" max="1298" width="14.54296875" style="7" customWidth="1"/>
    <col min="1299" max="1299" width="14.26953125" style="7" customWidth="1"/>
    <col min="1300" max="1300" width="16" style="7" customWidth="1"/>
    <col min="1301" max="1541" width="9" style="7"/>
    <col min="1542" max="1542" width="3.7265625" style="7" customWidth="1"/>
    <col min="1543" max="1543" width="13.26953125" style="7" customWidth="1"/>
    <col min="1544" max="1544" width="45.1796875" style="7" customWidth="1"/>
    <col min="1545" max="1545" width="3.81640625" style="7" customWidth="1"/>
    <col min="1546" max="1546" width="7.1796875" style="7" customWidth="1"/>
    <col min="1547" max="1547" width="9.26953125" style="7" customWidth="1"/>
    <col min="1548" max="1548" width="10.54296875" style="7" customWidth="1"/>
    <col min="1549" max="1549" width="15.453125" style="7" customWidth="1"/>
    <col min="1550" max="1550" width="15.54296875" style="7" customWidth="1"/>
    <col min="1551" max="1551" width="14.54296875" style="7" customWidth="1"/>
    <col min="1552" max="1553" width="14" style="7" customWidth="1"/>
    <col min="1554" max="1554" width="14.54296875" style="7" customWidth="1"/>
    <col min="1555" max="1555" width="14.26953125" style="7" customWidth="1"/>
    <col min="1556" max="1556" width="16" style="7" customWidth="1"/>
    <col min="1557" max="1797" width="9" style="7"/>
    <col min="1798" max="1798" width="3.7265625" style="7" customWidth="1"/>
    <col min="1799" max="1799" width="13.26953125" style="7" customWidth="1"/>
    <col min="1800" max="1800" width="45.1796875" style="7" customWidth="1"/>
    <col min="1801" max="1801" width="3.81640625" style="7" customWidth="1"/>
    <col min="1802" max="1802" width="7.1796875" style="7" customWidth="1"/>
    <col min="1803" max="1803" width="9.26953125" style="7" customWidth="1"/>
    <col min="1804" max="1804" width="10.54296875" style="7" customWidth="1"/>
    <col min="1805" max="1805" width="15.453125" style="7" customWidth="1"/>
    <col min="1806" max="1806" width="15.54296875" style="7" customWidth="1"/>
    <col min="1807" max="1807" width="14.54296875" style="7" customWidth="1"/>
    <col min="1808" max="1809" width="14" style="7" customWidth="1"/>
    <col min="1810" max="1810" width="14.54296875" style="7" customWidth="1"/>
    <col min="1811" max="1811" width="14.26953125" style="7" customWidth="1"/>
    <col min="1812" max="1812" width="16" style="7" customWidth="1"/>
    <col min="1813" max="2053" width="9" style="7"/>
    <col min="2054" max="2054" width="3.7265625" style="7" customWidth="1"/>
    <col min="2055" max="2055" width="13.26953125" style="7" customWidth="1"/>
    <col min="2056" max="2056" width="45.1796875" style="7" customWidth="1"/>
    <col min="2057" max="2057" width="3.81640625" style="7" customWidth="1"/>
    <col min="2058" max="2058" width="7.1796875" style="7" customWidth="1"/>
    <col min="2059" max="2059" width="9.26953125" style="7" customWidth="1"/>
    <col min="2060" max="2060" width="10.54296875" style="7" customWidth="1"/>
    <col min="2061" max="2061" width="15.453125" style="7" customWidth="1"/>
    <col min="2062" max="2062" width="15.54296875" style="7" customWidth="1"/>
    <col min="2063" max="2063" width="14.54296875" style="7" customWidth="1"/>
    <col min="2064" max="2065" width="14" style="7" customWidth="1"/>
    <col min="2066" max="2066" width="14.54296875" style="7" customWidth="1"/>
    <col min="2067" max="2067" width="14.26953125" style="7" customWidth="1"/>
    <col min="2068" max="2068" width="16" style="7" customWidth="1"/>
    <col min="2069" max="2309" width="9" style="7"/>
    <col min="2310" max="2310" width="3.7265625" style="7" customWidth="1"/>
    <col min="2311" max="2311" width="13.26953125" style="7" customWidth="1"/>
    <col min="2312" max="2312" width="45.1796875" style="7" customWidth="1"/>
    <col min="2313" max="2313" width="3.81640625" style="7" customWidth="1"/>
    <col min="2314" max="2314" width="7.1796875" style="7" customWidth="1"/>
    <col min="2315" max="2315" width="9.26953125" style="7" customWidth="1"/>
    <col min="2316" max="2316" width="10.54296875" style="7" customWidth="1"/>
    <col min="2317" max="2317" width="15.453125" style="7" customWidth="1"/>
    <col min="2318" max="2318" width="15.54296875" style="7" customWidth="1"/>
    <col min="2319" max="2319" width="14.54296875" style="7" customWidth="1"/>
    <col min="2320" max="2321" width="14" style="7" customWidth="1"/>
    <col min="2322" max="2322" width="14.54296875" style="7" customWidth="1"/>
    <col min="2323" max="2323" width="14.26953125" style="7" customWidth="1"/>
    <col min="2324" max="2324" width="16" style="7" customWidth="1"/>
    <col min="2325" max="2565" width="9" style="7"/>
    <col min="2566" max="2566" width="3.7265625" style="7" customWidth="1"/>
    <col min="2567" max="2567" width="13.26953125" style="7" customWidth="1"/>
    <col min="2568" max="2568" width="45.1796875" style="7" customWidth="1"/>
    <col min="2569" max="2569" width="3.81640625" style="7" customWidth="1"/>
    <col min="2570" max="2570" width="7.1796875" style="7" customWidth="1"/>
    <col min="2571" max="2571" width="9.26953125" style="7" customWidth="1"/>
    <col min="2572" max="2572" width="10.54296875" style="7" customWidth="1"/>
    <col min="2573" max="2573" width="15.453125" style="7" customWidth="1"/>
    <col min="2574" max="2574" width="15.54296875" style="7" customWidth="1"/>
    <col min="2575" max="2575" width="14.54296875" style="7" customWidth="1"/>
    <col min="2576" max="2577" width="14" style="7" customWidth="1"/>
    <col min="2578" max="2578" width="14.54296875" style="7" customWidth="1"/>
    <col min="2579" max="2579" width="14.26953125" style="7" customWidth="1"/>
    <col min="2580" max="2580" width="16" style="7" customWidth="1"/>
    <col min="2581" max="2821" width="9" style="7"/>
    <col min="2822" max="2822" width="3.7265625" style="7" customWidth="1"/>
    <col min="2823" max="2823" width="13.26953125" style="7" customWidth="1"/>
    <col min="2824" max="2824" width="45.1796875" style="7" customWidth="1"/>
    <col min="2825" max="2825" width="3.81640625" style="7" customWidth="1"/>
    <col min="2826" max="2826" width="7.1796875" style="7" customWidth="1"/>
    <col min="2827" max="2827" width="9.26953125" style="7" customWidth="1"/>
    <col min="2828" max="2828" width="10.54296875" style="7" customWidth="1"/>
    <col min="2829" max="2829" width="15.453125" style="7" customWidth="1"/>
    <col min="2830" max="2830" width="15.54296875" style="7" customWidth="1"/>
    <col min="2831" max="2831" width="14.54296875" style="7" customWidth="1"/>
    <col min="2832" max="2833" width="14" style="7" customWidth="1"/>
    <col min="2834" max="2834" width="14.54296875" style="7" customWidth="1"/>
    <col min="2835" max="2835" width="14.26953125" style="7" customWidth="1"/>
    <col min="2836" max="2836" width="16" style="7" customWidth="1"/>
    <col min="2837" max="3077" width="9" style="7"/>
    <col min="3078" max="3078" width="3.7265625" style="7" customWidth="1"/>
    <col min="3079" max="3079" width="13.26953125" style="7" customWidth="1"/>
    <col min="3080" max="3080" width="45.1796875" style="7" customWidth="1"/>
    <col min="3081" max="3081" width="3.81640625" style="7" customWidth="1"/>
    <col min="3082" max="3082" width="7.1796875" style="7" customWidth="1"/>
    <col min="3083" max="3083" width="9.26953125" style="7" customWidth="1"/>
    <col min="3084" max="3084" width="10.54296875" style="7" customWidth="1"/>
    <col min="3085" max="3085" width="15.453125" style="7" customWidth="1"/>
    <col min="3086" max="3086" width="15.54296875" style="7" customWidth="1"/>
    <col min="3087" max="3087" width="14.54296875" style="7" customWidth="1"/>
    <col min="3088" max="3089" width="14" style="7" customWidth="1"/>
    <col min="3090" max="3090" width="14.54296875" style="7" customWidth="1"/>
    <col min="3091" max="3091" width="14.26953125" style="7" customWidth="1"/>
    <col min="3092" max="3092" width="16" style="7" customWidth="1"/>
    <col min="3093" max="3333" width="9" style="7"/>
    <col min="3334" max="3334" width="3.7265625" style="7" customWidth="1"/>
    <col min="3335" max="3335" width="13.26953125" style="7" customWidth="1"/>
    <col min="3336" max="3336" width="45.1796875" style="7" customWidth="1"/>
    <col min="3337" max="3337" width="3.81640625" style="7" customWidth="1"/>
    <col min="3338" max="3338" width="7.1796875" style="7" customWidth="1"/>
    <col min="3339" max="3339" width="9.26953125" style="7" customWidth="1"/>
    <col min="3340" max="3340" width="10.54296875" style="7" customWidth="1"/>
    <col min="3341" max="3341" width="15.453125" style="7" customWidth="1"/>
    <col min="3342" max="3342" width="15.54296875" style="7" customWidth="1"/>
    <col min="3343" max="3343" width="14.54296875" style="7" customWidth="1"/>
    <col min="3344" max="3345" width="14" style="7" customWidth="1"/>
    <col min="3346" max="3346" width="14.54296875" style="7" customWidth="1"/>
    <col min="3347" max="3347" width="14.26953125" style="7" customWidth="1"/>
    <col min="3348" max="3348" width="16" style="7" customWidth="1"/>
    <col min="3349" max="3589" width="9" style="7"/>
    <col min="3590" max="3590" width="3.7265625" style="7" customWidth="1"/>
    <col min="3591" max="3591" width="13.26953125" style="7" customWidth="1"/>
    <col min="3592" max="3592" width="45.1796875" style="7" customWidth="1"/>
    <col min="3593" max="3593" width="3.81640625" style="7" customWidth="1"/>
    <col min="3594" max="3594" width="7.1796875" style="7" customWidth="1"/>
    <col min="3595" max="3595" width="9.26953125" style="7" customWidth="1"/>
    <col min="3596" max="3596" width="10.54296875" style="7" customWidth="1"/>
    <col min="3597" max="3597" width="15.453125" style="7" customWidth="1"/>
    <col min="3598" max="3598" width="15.54296875" style="7" customWidth="1"/>
    <col min="3599" max="3599" width="14.54296875" style="7" customWidth="1"/>
    <col min="3600" max="3601" width="14" style="7" customWidth="1"/>
    <col min="3602" max="3602" width="14.54296875" style="7" customWidth="1"/>
    <col min="3603" max="3603" width="14.26953125" style="7" customWidth="1"/>
    <col min="3604" max="3604" width="16" style="7" customWidth="1"/>
    <col min="3605" max="3845" width="9" style="7"/>
    <col min="3846" max="3846" width="3.7265625" style="7" customWidth="1"/>
    <col min="3847" max="3847" width="13.26953125" style="7" customWidth="1"/>
    <col min="3848" max="3848" width="45.1796875" style="7" customWidth="1"/>
    <col min="3849" max="3849" width="3.81640625" style="7" customWidth="1"/>
    <col min="3850" max="3850" width="7.1796875" style="7" customWidth="1"/>
    <col min="3851" max="3851" width="9.26953125" style="7" customWidth="1"/>
    <col min="3852" max="3852" width="10.54296875" style="7" customWidth="1"/>
    <col min="3853" max="3853" width="15.453125" style="7" customWidth="1"/>
    <col min="3854" max="3854" width="15.54296875" style="7" customWidth="1"/>
    <col min="3855" max="3855" width="14.54296875" style="7" customWidth="1"/>
    <col min="3856" max="3857" width="14" style="7" customWidth="1"/>
    <col min="3858" max="3858" width="14.54296875" style="7" customWidth="1"/>
    <col min="3859" max="3859" width="14.26953125" style="7" customWidth="1"/>
    <col min="3860" max="3860" width="16" style="7" customWidth="1"/>
    <col min="3861" max="4101" width="9" style="7"/>
    <col min="4102" max="4102" width="3.7265625" style="7" customWidth="1"/>
    <col min="4103" max="4103" width="13.26953125" style="7" customWidth="1"/>
    <col min="4104" max="4104" width="45.1796875" style="7" customWidth="1"/>
    <col min="4105" max="4105" width="3.81640625" style="7" customWidth="1"/>
    <col min="4106" max="4106" width="7.1796875" style="7" customWidth="1"/>
    <col min="4107" max="4107" width="9.26953125" style="7" customWidth="1"/>
    <col min="4108" max="4108" width="10.54296875" style="7" customWidth="1"/>
    <col min="4109" max="4109" width="15.453125" style="7" customWidth="1"/>
    <col min="4110" max="4110" width="15.54296875" style="7" customWidth="1"/>
    <col min="4111" max="4111" width="14.54296875" style="7" customWidth="1"/>
    <col min="4112" max="4113" width="14" style="7" customWidth="1"/>
    <col min="4114" max="4114" width="14.54296875" style="7" customWidth="1"/>
    <col min="4115" max="4115" width="14.26953125" style="7" customWidth="1"/>
    <col min="4116" max="4116" width="16" style="7" customWidth="1"/>
    <col min="4117" max="4357" width="9" style="7"/>
    <col min="4358" max="4358" width="3.7265625" style="7" customWidth="1"/>
    <col min="4359" max="4359" width="13.26953125" style="7" customWidth="1"/>
    <col min="4360" max="4360" width="45.1796875" style="7" customWidth="1"/>
    <col min="4361" max="4361" width="3.81640625" style="7" customWidth="1"/>
    <col min="4362" max="4362" width="7.1796875" style="7" customWidth="1"/>
    <col min="4363" max="4363" width="9.26953125" style="7" customWidth="1"/>
    <col min="4364" max="4364" width="10.54296875" style="7" customWidth="1"/>
    <col min="4365" max="4365" width="15.453125" style="7" customWidth="1"/>
    <col min="4366" max="4366" width="15.54296875" style="7" customWidth="1"/>
    <col min="4367" max="4367" width="14.54296875" style="7" customWidth="1"/>
    <col min="4368" max="4369" width="14" style="7" customWidth="1"/>
    <col min="4370" max="4370" width="14.54296875" style="7" customWidth="1"/>
    <col min="4371" max="4371" width="14.26953125" style="7" customWidth="1"/>
    <col min="4372" max="4372" width="16" style="7" customWidth="1"/>
    <col min="4373" max="4613" width="9" style="7"/>
    <col min="4614" max="4614" width="3.7265625" style="7" customWidth="1"/>
    <col min="4615" max="4615" width="13.26953125" style="7" customWidth="1"/>
    <col min="4616" max="4616" width="45.1796875" style="7" customWidth="1"/>
    <col min="4617" max="4617" width="3.81640625" style="7" customWidth="1"/>
    <col min="4618" max="4618" width="7.1796875" style="7" customWidth="1"/>
    <col min="4619" max="4619" width="9.26953125" style="7" customWidth="1"/>
    <col min="4620" max="4620" width="10.54296875" style="7" customWidth="1"/>
    <col min="4621" max="4621" width="15.453125" style="7" customWidth="1"/>
    <col min="4622" max="4622" width="15.54296875" style="7" customWidth="1"/>
    <col min="4623" max="4623" width="14.54296875" style="7" customWidth="1"/>
    <col min="4624" max="4625" width="14" style="7" customWidth="1"/>
    <col min="4626" max="4626" width="14.54296875" style="7" customWidth="1"/>
    <col min="4627" max="4627" width="14.26953125" style="7" customWidth="1"/>
    <col min="4628" max="4628" width="16" style="7" customWidth="1"/>
    <col min="4629" max="4869" width="9" style="7"/>
    <col min="4870" max="4870" width="3.7265625" style="7" customWidth="1"/>
    <col min="4871" max="4871" width="13.26953125" style="7" customWidth="1"/>
    <col min="4872" max="4872" width="45.1796875" style="7" customWidth="1"/>
    <col min="4873" max="4873" width="3.81640625" style="7" customWidth="1"/>
    <col min="4874" max="4874" width="7.1796875" style="7" customWidth="1"/>
    <col min="4875" max="4875" width="9.26953125" style="7" customWidth="1"/>
    <col min="4876" max="4876" width="10.54296875" style="7" customWidth="1"/>
    <col min="4877" max="4877" width="15.453125" style="7" customWidth="1"/>
    <col min="4878" max="4878" width="15.54296875" style="7" customWidth="1"/>
    <col min="4879" max="4879" width="14.54296875" style="7" customWidth="1"/>
    <col min="4880" max="4881" width="14" style="7" customWidth="1"/>
    <col min="4882" max="4882" width="14.54296875" style="7" customWidth="1"/>
    <col min="4883" max="4883" width="14.26953125" style="7" customWidth="1"/>
    <col min="4884" max="4884" width="16" style="7" customWidth="1"/>
    <col min="4885" max="5125" width="9" style="7"/>
    <col min="5126" max="5126" width="3.7265625" style="7" customWidth="1"/>
    <col min="5127" max="5127" width="13.26953125" style="7" customWidth="1"/>
    <col min="5128" max="5128" width="45.1796875" style="7" customWidth="1"/>
    <col min="5129" max="5129" width="3.81640625" style="7" customWidth="1"/>
    <col min="5130" max="5130" width="7.1796875" style="7" customWidth="1"/>
    <col min="5131" max="5131" width="9.26953125" style="7" customWidth="1"/>
    <col min="5132" max="5132" width="10.54296875" style="7" customWidth="1"/>
    <col min="5133" max="5133" width="15.453125" style="7" customWidth="1"/>
    <col min="5134" max="5134" width="15.54296875" style="7" customWidth="1"/>
    <col min="5135" max="5135" width="14.54296875" style="7" customWidth="1"/>
    <col min="5136" max="5137" width="14" style="7" customWidth="1"/>
    <col min="5138" max="5138" width="14.54296875" style="7" customWidth="1"/>
    <col min="5139" max="5139" width="14.26953125" style="7" customWidth="1"/>
    <col min="5140" max="5140" width="16" style="7" customWidth="1"/>
    <col min="5141" max="5381" width="9" style="7"/>
    <col min="5382" max="5382" width="3.7265625" style="7" customWidth="1"/>
    <col min="5383" max="5383" width="13.26953125" style="7" customWidth="1"/>
    <col min="5384" max="5384" width="45.1796875" style="7" customWidth="1"/>
    <col min="5385" max="5385" width="3.81640625" style="7" customWidth="1"/>
    <col min="5386" max="5386" width="7.1796875" style="7" customWidth="1"/>
    <col min="5387" max="5387" width="9.26953125" style="7" customWidth="1"/>
    <col min="5388" max="5388" width="10.54296875" style="7" customWidth="1"/>
    <col min="5389" max="5389" width="15.453125" style="7" customWidth="1"/>
    <col min="5390" max="5390" width="15.54296875" style="7" customWidth="1"/>
    <col min="5391" max="5391" width="14.54296875" style="7" customWidth="1"/>
    <col min="5392" max="5393" width="14" style="7" customWidth="1"/>
    <col min="5394" max="5394" width="14.54296875" style="7" customWidth="1"/>
    <col min="5395" max="5395" width="14.26953125" style="7" customWidth="1"/>
    <col min="5396" max="5396" width="16" style="7" customWidth="1"/>
    <col min="5397" max="5637" width="9" style="7"/>
    <col min="5638" max="5638" width="3.7265625" style="7" customWidth="1"/>
    <col min="5639" max="5639" width="13.26953125" style="7" customWidth="1"/>
    <col min="5640" max="5640" width="45.1796875" style="7" customWidth="1"/>
    <col min="5641" max="5641" width="3.81640625" style="7" customWidth="1"/>
    <col min="5642" max="5642" width="7.1796875" style="7" customWidth="1"/>
    <col min="5643" max="5643" width="9.26953125" style="7" customWidth="1"/>
    <col min="5644" max="5644" width="10.54296875" style="7" customWidth="1"/>
    <col min="5645" max="5645" width="15.453125" style="7" customWidth="1"/>
    <col min="5646" max="5646" width="15.54296875" style="7" customWidth="1"/>
    <col min="5647" max="5647" width="14.54296875" style="7" customWidth="1"/>
    <col min="5648" max="5649" width="14" style="7" customWidth="1"/>
    <col min="5650" max="5650" width="14.54296875" style="7" customWidth="1"/>
    <col min="5651" max="5651" width="14.26953125" style="7" customWidth="1"/>
    <col min="5652" max="5652" width="16" style="7" customWidth="1"/>
    <col min="5653" max="5893" width="9" style="7"/>
    <col min="5894" max="5894" width="3.7265625" style="7" customWidth="1"/>
    <col min="5895" max="5895" width="13.26953125" style="7" customWidth="1"/>
    <col min="5896" max="5896" width="45.1796875" style="7" customWidth="1"/>
    <col min="5897" max="5897" width="3.81640625" style="7" customWidth="1"/>
    <col min="5898" max="5898" width="7.1796875" style="7" customWidth="1"/>
    <col min="5899" max="5899" width="9.26953125" style="7" customWidth="1"/>
    <col min="5900" max="5900" width="10.54296875" style="7" customWidth="1"/>
    <col min="5901" max="5901" width="15.453125" style="7" customWidth="1"/>
    <col min="5902" max="5902" width="15.54296875" style="7" customWidth="1"/>
    <col min="5903" max="5903" width="14.54296875" style="7" customWidth="1"/>
    <col min="5904" max="5905" width="14" style="7" customWidth="1"/>
    <col min="5906" max="5906" width="14.54296875" style="7" customWidth="1"/>
    <col min="5907" max="5907" width="14.26953125" style="7" customWidth="1"/>
    <col min="5908" max="5908" width="16" style="7" customWidth="1"/>
    <col min="5909" max="6149" width="9" style="7"/>
    <col min="6150" max="6150" width="3.7265625" style="7" customWidth="1"/>
    <col min="6151" max="6151" width="13.26953125" style="7" customWidth="1"/>
    <col min="6152" max="6152" width="45.1796875" style="7" customWidth="1"/>
    <col min="6153" max="6153" width="3.81640625" style="7" customWidth="1"/>
    <col min="6154" max="6154" width="7.1796875" style="7" customWidth="1"/>
    <col min="6155" max="6155" width="9.26953125" style="7" customWidth="1"/>
    <col min="6156" max="6156" width="10.54296875" style="7" customWidth="1"/>
    <col min="6157" max="6157" width="15.453125" style="7" customWidth="1"/>
    <col min="6158" max="6158" width="15.54296875" style="7" customWidth="1"/>
    <col min="6159" max="6159" width="14.54296875" style="7" customWidth="1"/>
    <col min="6160" max="6161" width="14" style="7" customWidth="1"/>
    <col min="6162" max="6162" width="14.54296875" style="7" customWidth="1"/>
    <col min="6163" max="6163" width="14.26953125" style="7" customWidth="1"/>
    <col min="6164" max="6164" width="16" style="7" customWidth="1"/>
    <col min="6165" max="6405" width="9" style="7"/>
    <col min="6406" max="6406" width="3.7265625" style="7" customWidth="1"/>
    <col min="6407" max="6407" width="13.26953125" style="7" customWidth="1"/>
    <col min="6408" max="6408" width="45.1796875" style="7" customWidth="1"/>
    <col min="6409" max="6409" width="3.81640625" style="7" customWidth="1"/>
    <col min="6410" max="6410" width="7.1796875" style="7" customWidth="1"/>
    <col min="6411" max="6411" width="9.26953125" style="7" customWidth="1"/>
    <col min="6412" max="6412" width="10.54296875" style="7" customWidth="1"/>
    <col min="6413" max="6413" width="15.453125" style="7" customWidth="1"/>
    <col min="6414" max="6414" width="15.54296875" style="7" customWidth="1"/>
    <col min="6415" max="6415" width="14.54296875" style="7" customWidth="1"/>
    <col min="6416" max="6417" width="14" style="7" customWidth="1"/>
    <col min="6418" max="6418" width="14.54296875" style="7" customWidth="1"/>
    <col min="6419" max="6419" width="14.26953125" style="7" customWidth="1"/>
    <col min="6420" max="6420" width="16" style="7" customWidth="1"/>
    <col min="6421" max="6661" width="9" style="7"/>
    <col min="6662" max="6662" width="3.7265625" style="7" customWidth="1"/>
    <col min="6663" max="6663" width="13.26953125" style="7" customWidth="1"/>
    <col min="6664" max="6664" width="45.1796875" style="7" customWidth="1"/>
    <col min="6665" max="6665" width="3.81640625" style="7" customWidth="1"/>
    <col min="6666" max="6666" width="7.1796875" style="7" customWidth="1"/>
    <col min="6667" max="6667" width="9.26953125" style="7" customWidth="1"/>
    <col min="6668" max="6668" width="10.54296875" style="7" customWidth="1"/>
    <col min="6669" max="6669" width="15.453125" style="7" customWidth="1"/>
    <col min="6670" max="6670" width="15.54296875" style="7" customWidth="1"/>
    <col min="6671" max="6671" width="14.54296875" style="7" customWidth="1"/>
    <col min="6672" max="6673" width="14" style="7" customWidth="1"/>
    <col min="6674" max="6674" width="14.54296875" style="7" customWidth="1"/>
    <col min="6675" max="6675" width="14.26953125" style="7" customWidth="1"/>
    <col min="6676" max="6676" width="16" style="7" customWidth="1"/>
    <col min="6677" max="6917" width="9" style="7"/>
    <col min="6918" max="6918" width="3.7265625" style="7" customWidth="1"/>
    <col min="6919" max="6919" width="13.26953125" style="7" customWidth="1"/>
    <col min="6920" max="6920" width="45.1796875" style="7" customWidth="1"/>
    <col min="6921" max="6921" width="3.81640625" style="7" customWidth="1"/>
    <col min="6922" max="6922" width="7.1796875" style="7" customWidth="1"/>
    <col min="6923" max="6923" width="9.26953125" style="7" customWidth="1"/>
    <col min="6924" max="6924" width="10.54296875" style="7" customWidth="1"/>
    <col min="6925" max="6925" width="15.453125" style="7" customWidth="1"/>
    <col min="6926" max="6926" width="15.54296875" style="7" customWidth="1"/>
    <col min="6927" max="6927" width="14.54296875" style="7" customWidth="1"/>
    <col min="6928" max="6929" width="14" style="7" customWidth="1"/>
    <col min="6930" max="6930" width="14.54296875" style="7" customWidth="1"/>
    <col min="6931" max="6931" width="14.26953125" style="7" customWidth="1"/>
    <col min="6932" max="6932" width="16" style="7" customWidth="1"/>
    <col min="6933" max="7173" width="9" style="7"/>
    <col min="7174" max="7174" width="3.7265625" style="7" customWidth="1"/>
    <col min="7175" max="7175" width="13.26953125" style="7" customWidth="1"/>
    <col min="7176" max="7176" width="45.1796875" style="7" customWidth="1"/>
    <col min="7177" max="7177" width="3.81640625" style="7" customWidth="1"/>
    <col min="7178" max="7178" width="7.1796875" style="7" customWidth="1"/>
    <col min="7179" max="7179" width="9.26953125" style="7" customWidth="1"/>
    <col min="7180" max="7180" width="10.54296875" style="7" customWidth="1"/>
    <col min="7181" max="7181" width="15.453125" style="7" customWidth="1"/>
    <col min="7182" max="7182" width="15.54296875" style="7" customWidth="1"/>
    <col min="7183" max="7183" width="14.54296875" style="7" customWidth="1"/>
    <col min="7184" max="7185" width="14" style="7" customWidth="1"/>
    <col min="7186" max="7186" width="14.54296875" style="7" customWidth="1"/>
    <col min="7187" max="7187" width="14.26953125" style="7" customWidth="1"/>
    <col min="7188" max="7188" width="16" style="7" customWidth="1"/>
    <col min="7189" max="7429" width="9" style="7"/>
    <col min="7430" max="7430" width="3.7265625" style="7" customWidth="1"/>
    <col min="7431" max="7431" width="13.26953125" style="7" customWidth="1"/>
    <col min="7432" max="7432" width="45.1796875" style="7" customWidth="1"/>
    <col min="7433" max="7433" width="3.81640625" style="7" customWidth="1"/>
    <col min="7434" max="7434" width="7.1796875" style="7" customWidth="1"/>
    <col min="7435" max="7435" width="9.26953125" style="7" customWidth="1"/>
    <col min="7436" max="7436" width="10.54296875" style="7" customWidth="1"/>
    <col min="7437" max="7437" width="15.453125" style="7" customWidth="1"/>
    <col min="7438" max="7438" width="15.54296875" style="7" customWidth="1"/>
    <col min="7439" max="7439" width="14.54296875" style="7" customWidth="1"/>
    <col min="7440" max="7441" width="14" style="7" customWidth="1"/>
    <col min="7442" max="7442" width="14.54296875" style="7" customWidth="1"/>
    <col min="7443" max="7443" width="14.26953125" style="7" customWidth="1"/>
    <col min="7444" max="7444" width="16" style="7" customWidth="1"/>
    <col min="7445" max="7685" width="9" style="7"/>
    <col min="7686" max="7686" width="3.7265625" style="7" customWidth="1"/>
    <col min="7687" max="7687" width="13.26953125" style="7" customWidth="1"/>
    <col min="7688" max="7688" width="45.1796875" style="7" customWidth="1"/>
    <col min="7689" max="7689" width="3.81640625" style="7" customWidth="1"/>
    <col min="7690" max="7690" width="7.1796875" style="7" customWidth="1"/>
    <col min="7691" max="7691" width="9.26953125" style="7" customWidth="1"/>
    <col min="7692" max="7692" width="10.54296875" style="7" customWidth="1"/>
    <col min="7693" max="7693" width="15.453125" style="7" customWidth="1"/>
    <col min="7694" max="7694" width="15.54296875" style="7" customWidth="1"/>
    <col min="7695" max="7695" width="14.54296875" style="7" customWidth="1"/>
    <col min="7696" max="7697" width="14" style="7" customWidth="1"/>
    <col min="7698" max="7698" width="14.54296875" style="7" customWidth="1"/>
    <col min="7699" max="7699" width="14.26953125" style="7" customWidth="1"/>
    <col min="7700" max="7700" width="16" style="7" customWidth="1"/>
    <col min="7701" max="7941" width="9" style="7"/>
    <col min="7942" max="7942" width="3.7265625" style="7" customWidth="1"/>
    <col min="7943" max="7943" width="13.26953125" style="7" customWidth="1"/>
    <col min="7944" max="7944" width="45.1796875" style="7" customWidth="1"/>
    <col min="7945" max="7945" width="3.81640625" style="7" customWidth="1"/>
    <col min="7946" max="7946" width="7.1796875" style="7" customWidth="1"/>
    <col min="7947" max="7947" width="9.26953125" style="7" customWidth="1"/>
    <col min="7948" max="7948" width="10.54296875" style="7" customWidth="1"/>
    <col min="7949" max="7949" width="15.453125" style="7" customWidth="1"/>
    <col min="7950" max="7950" width="15.54296875" style="7" customWidth="1"/>
    <col min="7951" max="7951" width="14.54296875" style="7" customWidth="1"/>
    <col min="7952" max="7953" width="14" style="7" customWidth="1"/>
    <col min="7954" max="7954" width="14.54296875" style="7" customWidth="1"/>
    <col min="7955" max="7955" width="14.26953125" style="7" customWidth="1"/>
    <col min="7956" max="7956" width="16" style="7" customWidth="1"/>
    <col min="7957" max="8197" width="9" style="7"/>
    <col min="8198" max="8198" width="3.7265625" style="7" customWidth="1"/>
    <col min="8199" max="8199" width="13.26953125" style="7" customWidth="1"/>
    <col min="8200" max="8200" width="45.1796875" style="7" customWidth="1"/>
    <col min="8201" max="8201" width="3.81640625" style="7" customWidth="1"/>
    <col min="8202" max="8202" width="7.1796875" style="7" customWidth="1"/>
    <col min="8203" max="8203" width="9.26953125" style="7" customWidth="1"/>
    <col min="8204" max="8204" width="10.54296875" style="7" customWidth="1"/>
    <col min="8205" max="8205" width="15.453125" style="7" customWidth="1"/>
    <col min="8206" max="8206" width="15.54296875" style="7" customWidth="1"/>
    <col min="8207" max="8207" width="14.54296875" style="7" customWidth="1"/>
    <col min="8208" max="8209" width="14" style="7" customWidth="1"/>
    <col min="8210" max="8210" width="14.54296875" style="7" customWidth="1"/>
    <col min="8211" max="8211" width="14.26953125" style="7" customWidth="1"/>
    <col min="8212" max="8212" width="16" style="7" customWidth="1"/>
    <col min="8213" max="8453" width="9" style="7"/>
    <col min="8454" max="8454" width="3.7265625" style="7" customWidth="1"/>
    <col min="8455" max="8455" width="13.26953125" style="7" customWidth="1"/>
    <col min="8456" max="8456" width="45.1796875" style="7" customWidth="1"/>
    <col min="8457" max="8457" width="3.81640625" style="7" customWidth="1"/>
    <col min="8458" max="8458" width="7.1796875" style="7" customWidth="1"/>
    <col min="8459" max="8459" width="9.26953125" style="7" customWidth="1"/>
    <col min="8460" max="8460" width="10.54296875" style="7" customWidth="1"/>
    <col min="8461" max="8461" width="15.453125" style="7" customWidth="1"/>
    <col min="8462" max="8462" width="15.54296875" style="7" customWidth="1"/>
    <col min="8463" max="8463" width="14.54296875" style="7" customWidth="1"/>
    <col min="8464" max="8465" width="14" style="7" customWidth="1"/>
    <col min="8466" max="8466" width="14.54296875" style="7" customWidth="1"/>
    <col min="8467" max="8467" width="14.26953125" style="7" customWidth="1"/>
    <col min="8468" max="8468" width="16" style="7" customWidth="1"/>
    <col min="8469" max="8709" width="9" style="7"/>
    <col min="8710" max="8710" width="3.7265625" style="7" customWidth="1"/>
    <col min="8711" max="8711" width="13.26953125" style="7" customWidth="1"/>
    <col min="8712" max="8712" width="45.1796875" style="7" customWidth="1"/>
    <col min="8713" max="8713" width="3.81640625" style="7" customWidth="1"/>
    <col min="8714" max="8714" width="7.1796875" style="7" customWidth="1"/>
    <col min="8715" max="8715" width="9.26953125" style="7" customWidth="1"/>
    <col min="8716" max="8716" width="10.54296875" style="7" customWidth="1"/>
    <col min="8717" max="8717" width="15.453125" style="7" customWidth="1"/>
    <col min="8718" max="8718" width="15.54296875" style="7" customWidth="1"/>
    <col min="8719" max="8719" width="14.54296875" style="7" customWidth="1"/>
    <col min="8720" max="8721" width="14" style="7" customWidth="1"/>
    <col min="8722" max="8722" width="14.54296875" style="7" customWidth="1"/>
    <col min="8723" max="8723" width="14.26953125" style="7" customWidth="1"/>
    <col min="8724" max="8724" width="16" style="7" customWidth="1"/>
    <col min="8725" max="8965" width="9" style="7"/>
    <col min="8966" max="8966" width="3.7265625" style="7" customWidth="1"/>
    <col min="8967" max="8967" width="13.26953125" style="7" customWidth="1"/>
    <col min="8968" max="8968" width="45.1796875" style="7" customWidth="1"/>
    <col min="8969" max="8969" width="3.81640625" style="7" customWidth="1"/>
    <col min="8970" max="8970" width="7.1796875" style="7" customWidth="1"/>
    <col min="8971" max="8971" width="9.26953125" style="7" customWidth="1"/>
    <col min="8972" max="8972" width="10.54296875" style="7" customWidth="1"/>
    <col min="8973" max="8973" width="15.453125" style="7" customWidth="1"/>
    <col min="8974" max="8974" width="15.54296875" style="7" customWidth="1"/>
    <col min="8975" max="8975" width="14.54296875" style="7" customWidth="1"/>
    <col min="8976" max="8977" width="14" style="7" customWidth="1"/>
    <col min="8978" max="8978" width="14.54296875" style="7" customWidth="1"/>
    <col min="8979" max="8979" width="14.26953125" style="7" customWidth="1"/>
    <col min="8980" max="8980" width="16" style="7" customWidth="1"/>
    <col min="8981" max="9221" width="9" style="7"/>
    <col min="9222" max="9222" width="3.7265625" style="7" customWidth="1"/>
    <col min="9223" max="9223" width="13.26953125" style="7" customWidth="1"/>
    <col min="9224" max="9224" width="45.1796875" style="7" customWidth="1"/>
    <col min="9225" max="9225" width="3.81640625" style="7" customWidth="1"/>
    <col min="9226" max="9226" width="7.1796875" style="7" customWidth="1"/>
    <col min="9227" max="9227" width="9.26953125" style="7" customWidth="1"/>
    <col min="9228" max="9228" width="10.54296875" style="7" customWidth="1"/>
    <col min="9229" max="9229" width="15.453125" style="7" customWidth="1"/>
    <col min="9230" max="9230" width="15.54296875" style="7" customWidth="1"/>
    <col min="9231" max="9231" width="14.54296875" style="7" customWidth="1"/>
    <col min="9232" max="9233" width="14" style="7" customWidth="1"/>
    <col min="9234" max="9234" width="14.54296875" style="7" customWidth="1"/>
    <col min="9235" max="9235" width="14.26953125" style="7" customWidth="1"/>
    <col min="9236" max="9236" width="16" style="7" customWidth="1"/>
    <col min="9237" max="9477" width="9" style="7"/>
    <col min="9478" max="9478" width="3.7265625" style="7" customWidth="1"/>
    <col min="9479" max="9479" width="13.26953125" style="7" customWidth="1"/>
    <col min="9480" max="9480" width="45.1796875" style="7" customWidth="1"/>
    <col min="9481" max="9481" width="3.81640625" style="7" customWidth="1"/>
    <col min="9482" max="9482" width="7.1796875" style="7" customWidth="1"/>
    <col min="9483" max="9483" width="9.26953125" style="7" customWidth="1"/>
    <col min="9484" max="9484" width="10.54296875" style="7" customWidth="1"/>
    <col min="9485" max="9485" width="15.453125" style="7" customWidth="1"/>
    <col min="9486" max="9486" width="15.54296875" style="7" customWidth="1"/>
    <col min="9487" max="9487" width="14.54296875" style="7" customWidth="1"/>
    <col min="9488" max="9489" width="14" style="7" customWidth="1"/>
    <col min="9490" max="9490" width="14.54296875" style="7" customWidth="1"/>
    <col min="9491" max="9491" width="14.26953125" style="7" customWidth="1"/>
    <col min="9492" max="9492" width="16" style="7" customWidth="1"/>
    <col min="9493" max="9733" width="9" style="7"/>
    <col min="9734" max="9734" width="3.7265625" style="7" customWidth="1"/>
    <col min="9735" max="9735" width="13.26953125" style="7" customWidth="1"/>
    <col min="9736" max="9736" width="45.1796875" style="7" customWidth="1"/>
    <col min="9737" max="9737" width="3.81640625" style="7" customWidth="1"/>
    <col min="9738" max="9738" width="7.1796875" style="7" customWidth="1"/>
    <col min="9739" max="9739" width="9.26953125" style="7" customWidth="1"/>
    <col min="9740" max="9740" width="10.54296875" style="7" customWidth="1"/>
    <col min="9741" max="9741" width="15.453125" style="7" customWidth="1"/>
    <col min="9742" max="9742" width="15.54296875" style="7" customWidth="1"/>
    <col min="9743" max="9743" width="14.54296875" style="7" customWidth="1"/>
    <col min="9744" max="9745" width="14" style="7" customWidth="1"/>
    <col min="9746" max="9746" width="14.54296875" style="7" customWidth="1"/>
    <col min="9747" max="9747" width="14.26953125" style="7" customWidth="1"/>
    <col min="9748" max="9748" width="16" style="7" customWidth="1"/>
    <col min="9749" max="9989" width="9" style="7"/>
    <col min="9990" max="9990" width="3.7265625" style="7" customWidth="1"/>
    <col min="9991" max="9991" width="13.26953125" style="7" customWidth="1"/>
    <col min="9992" max="9992" width="45.1796875" style="7" customWidth="1"/>
    <col min="9993" max="9993" width="3.81640625" style="7" customWidth="1"/>
    <col min="9994" max="9994" width="7.1796875" style="7" customWidth="1"/>
    <col min="9995" max="9995" width="9.26953125" style="7" customWidth="1"/>
    <col min="9996" max="9996" width="10.54296875" style="7" customWidth="1"/>
    <col min="9997" max="9997" width="15.453125" style="7" customWidth="1"/>
    <col min="9998" max="9998" width="15.54296875" style="7" customWidth="1"/>
    <col min="9999" max="9999" width="14.54296875" style="7" customWidth="1"/>
    <col min="10000" max="10001" width="14" style="7" customWidth="1"/>
    <col min="10002" max="10002" width="14.54296875" style="7" customWidth="1"/>
    <col min="10003" max="10003" width="14.26953125" style="7" customWidth="1"/>
    <col min="10004" max="10004" width="16" style="7" customWidth="1"/>
    <col min="10005" max="10245" width="9" style="7"/>
    <col min="10246" max="10246" width="3.7265625" style="7" customWidth="1"/>
    <col min="10247" max="10247" width="13.26953125" style="7" customWidth="1"/>
    <col min="10248" max="10248" width="45.1796875" style="7" customWidth="1"/>
    <col min="10249" max="10249" width="3.81640625" style="7" customWidth="1"/>
    <col min="10250" max="10250" width="7.1796875" style="7" customWidth="1"/>
    <col min="10251" max="10251" width="9.26953125" style="7" customWidth="1"/>
    <col min="10252" max="10252" width="10.54296875" style="7" customWidth="1"/>
    <col min="10253" max="10253" width="15.453125" style="7" customWidth="1"/>
    <col min="10254" max="10254" width="15.54296875" style="7" customWidth="1"/>
    <col min="10255" max="10255" width="14.54296875" style="7" customWidth="1"/>
    <col min="10256" max="10257" width="14" style="7" customWidth="1"/>
    <col min="10258" max="10258" width="14.54296875" style="7" customWidth="1"/>
    <col min="10259" max="10259" width="14.26953125" style="7" customWidth="1"/>
    <col min="10260" max="10260" width="16" style="7" customWidth="1"/>
    <col min="10261" max="10501" width="9" style="7"/>
    <col min="10502" max="10502" width="3.7265625" style="7" customWidth="1"/>
    <col min="10503" max="10503" width="13.26953125" style="7" customWidth="1"/>
    <col min="10504" max="10504" width="45.1796875" style="7" customWidth="1"/>
    <col min="10505" max="10505" width="3.81640625" style="7" customWidth="1"/>
    <col min="10506" max="10506" width="7.1796875" style="7" customWidth="1"/>
    <col min="10507" max="10507" width="9.26953125" style="7" customWidth="1"/>
    <col min="10508" max="10508" width="10.54296875" style="7" customWidth="1"/>
    <col min="10509" max="10509" width="15.453125" style="7" customWidth="1"/>
    <col min="10510" max="10510" width="15.54296875" style="7" customWidth="1"/>
    <col min="10511" max="10511" width="14.54296875" style="7" customWidth="1"/>
    <col min="10512" max="10513" width="14" style="7" customWidth="1"/>
    <col min="10514" max="10514" width="14.54296875" style="7" customWidth="1"/>
    <col min="10515" max="10515" width="14.26953125" style="7" customWidth="1"/>
    <col min="10516" max="10516" width="16" style="7" customWidth="1"/>
    <col min="10517" max="10757" width="9" style="7"/>
    <col min="10758" max="10758" width="3.7265625" style="7" customWidth="1"/>
    <col min="10759" max="10759" width="13.26953125" style="7" customWidth="1"/>
    <col min="10760" max="10760" width="45.1796875" style="7" customWidth="1"/>
    <col min="10761" max="10761" width="3.81640625" style="7" customWidth="1"/>
    <col min="10762" max="10762" width="7.1796875" style="7" customWidth="1"/>
    <col min="10763" max="10763" width="9.26953125" style="7" customWidth="1"/>
    <col min="10764" max="10764" width="10.54296875" style="7" customWidth="1"/>
    <col min="10765" max="10765" width="15.453125" style="7" customWidth="1"/>
    <col min="10766" max="10766" width="15.54296875" style="7" customWidth="1"/>
    <col min="10767" max="10767" width="14.54296875" style="7" customWidth="1"/>
    <col min="10768" max="10769" width="14" style="7" customWidth="1"/>
    <col min="10770" max="10770" width="14.54296875" style="7" customWidth="1"/>
    <col min="10771" max="10771" width="14.26953125" style="7" customWidth="1"/>
    <col min="10772" max="10772" width="16" style="7" customWidth="1"/>
    <col min="10773" max="11013" width="9" style="7"/>
    <col min="11014" max="11014" width="3.7265625" style="7" customWidth="1"/>
    <col min="11015" max="11015" width="13.26953125" style="7" customWidth="1"/>
    <col min="11016" max="11016" width="45.1796875" style="7" customWidth="1"/>
    <col min="11017" max="11017" width="3.81640625" style="7" customWidth="1"/>
    <col min="11018" max="11018" width="7.1796875" style="7" customWidth="1"/>
    <col min="11019" max="11019" width="9.26953125" style="7" customWidth="1"/>
    <col min="11020" max="11020" width="10.54296875" style="7" customWidth="1"/>
    <col min="11021" max="11021" width="15.453125" style="7" customWidth="1"/>
    <col min="11022" max="11022" width="15.54296875" style="7" customWidth="1"/>
    <col min="11023" max="11023" width="14.54296875" style="7" customWidth="1"/>
    <col min="11024" max="11025" width="14" style="7" customWidth="1"/>
    <col min="11026" max="11026" width="14.54296875" style="7" customWidth="1"/>
    <col min="11027" max="11027" width="14.26953125" style="7" customWidth="1"/>
    <col min="11028" max="11028" width="16" style="7" customWidth="1"/>
    <col min="11029" max="11269" width="9" style="7"/>
    <col min="11270" max="11270" width="3.7265625" style="7" customWidth="1"/>
    <col min="11271" max="11271" width="13.26953125" style="7" customWidth="1"/>
    <col min="11272" max="11272" width="45.1796875" style="7" customWidth="1"/>
    <col min="11273" max="11273" width="3.81640625" style="7" customWidth="1"/>
    <col min="11274" max="11274" width="7.1796875" style="7" customWidth="1"/>
    <col min="11275" max="11275" width="9.26953125" style="7" customWidth="1"/>
    <col min="11276" max="11276" width="10.54296875" style="7" customWidth="1"/>
    <col min="11277" max="11277" width="15.453125" style="7" customWidth="1"/>
    <col min="11278" max="11278" width="15.54296875" style="7" customWidth="1"/>
    <col min="11279" max="11279" width="14.54296875" style="7" customWidth="1"/>
    <col min="11280" max="11281" width="14" style="7" customWidth="1"/>
    <col min="11282" max="11282" width="14.54296875" style="7" customWidth="1"/>
    <col min="11283" max="11283" width="14.26953125" style="7" customWidth="1"/>
    <col min="11284" max="11284" width="16" style="7" customWidth="1"/>
    <col min="11285" max="11525" width="9" style="7"/>
    <col min="11526" max="11526" width="3.7265625" style="7" customWidth="1"/>
    <col min="11527" max="11527" width="13.26953125" style="7" customWidth="1"/>
    <col min="11528" max="11528" width="45.1796875" style="7" customWidth="1"/>
    <col min="11529" max="11529" width="3.81640625" style="7" customWidth="1"/>
    <col min="11530" max="11530" width="7.1796875" style="7" customWidth="1"/>
    <col min="11531" max="11531" width="9.26953125" style="7" customWidth="1"/>
    <col min="11532" max="11532" width="10.54296875" style="7" customWidth="1"/>
    <col min="11533" max="11533" width="15.453125" style="7" customWidth="1"/>
    <col min="11534" max="11534" width="15.54296875" style="7" customWidth="1"/>
    <col min="11535" max="11535" width="14.54296875" style="7" customWidth="1"/>
    <col min="11536" max="11537" width="14" style="7" customWidth="1"/>
    <col min="11538" max="11538" width="14.54296875" style="7" customWidth="1"/>
    <col min="11539" max="11539" width="14.26953125" style="7" customWidth="1"/>
    <col min="11540" max="11540" width="16" style="7" customWidth="1"/>
    <col min="11541" max="11781" width="9" style="7"/>
    <col min="11782" max="11782" width="3.7265625" style="7" customWidth="1"/>
    <col min="11783" max="11783" width="13.26953125" style="7" customWidth="1"/>
    <col min="11784" max="11784" width="45.1796875" style="7" customWidth="1"/>
    <col min="11785" max="11785" width="3.81640625" style="7" customWidth="1"/>
    <col min="11786" max="11786" width="7.1796875" style="7" customWidth="1"/>
    <col min="11787" max="11787" width="9.26953125" style="7" customWidth="1"/>
    <col min="11788" max="11788" width="10.54296875" style="7" customWidth="1"/>
    <col min="11789" max="11789" width="15.453125" style="7" customWidth="1"/>
    <col min="11790" max="11790" width="15.54296875" style="7" customWidth="1"/>
    <col min="11791" max="11791" width="14.54296875" style="7" customWidth="1"/>
    <col min="11792" max="11793" width="14" style="7" customWidth="1"/>
    <col min="11794" max="11794" width="14.54296875" style="7" customWidth="1"/>
    <col min="11795" max="11795" width="14.26953125" style="7" customWidth="1"/>
    <col min="11796" max="11796" width="16" style="7" customWidth="1"/>
    <col min="11797" max="12037" width="9" style="7"/>
    <col min="12038" max="12038" width="3.7265625" style="7" customWidth="1"/>
    <col min="12039" max="12039" width="13.26953125" style="7" customWidth="1"/>
    <col min="12040" max="12040" width="45.1796875" style="7" customWidth="1"/>
    <col min="12041" max="12041" width="3.81640625" style="7" customWidth="1"/>
    <col min="12042" max="12042" width="7.1796875" style="7" customWidth="1"/>
    <col min="12043" max="12043" width="9.26953125" style="7" customWidth="1"/>
    <col min="12044" max="12044" width="10.54296875" style="7" customWidth="1"/>
    <col min="12045" max="12045" width="15.453125" style="7" customWidth="1"/>
    <col min="12046" max="12046" width="15.54296875" style="7" customWidth="1"/>
    <col min="12047" max="12047" width="14.54296875" style="7" customWidth="1"/>
    <col min="12048" max="12049" width="14" style="7" customWidth="1"/>
    <col min="12050" max="12050" width="14.54296875" style="7" customWidth="1"/>
    <col min="12051" max="12051" width="14.26953125" style="7" customWidth="1"/>
    <col min="12052" max="12052" width="16" style="7" customWidth="1"/>
    <col min="12053" max="12293" width="9" style="7"/>
    <col min="12294" max="12294" width="3.7265625" style="7" customWidth="1"/>
    <col min="12295" max="12295" width="13.26953125" style="7" customWidth="1"/>
    <col min="12296" max="12296" width="45.1796875" style="7" customWidth="1"/>
    <col min="12297" max="12297" width="3.81640625" style="7" customWidth="1"/>
    <col min="12298" max="12298" width="7.1796875" style="7" customWidth="1"/>
    <col min="12299" max="12299" width="9.26953125" style="7" customWidth="1"/>
    <col min="12300" max="12300" width="10.54296875" style="7" customWidth="1"/>
    <col min="12301" max="12301" width="15.453125" style="7" customWidth="1"/>
    <col min="12302" max="12302" width="15.54296875" style="7" customWidth="1"/>
    <col min="12303" max="12303" width="14.54296875" style="7" customWidth="1"/>
    <col min="12304" max="12305" width="14" style="7" customWidth="1"/>
    <col min="12306" max="12306" width="14.54296875" style="7" customWidth="1"/>
    <col min="12307" max="12307" width="14.26953125" style="7" customWidth="1"/>
    <col min="12308" max="12308" width="16" style="7" customWidth="1"/>
    <col min="12309" max="12549" width="9" style="7"/>
    <col min="12550" max="12550" width="3.7265625" style="7" customWidth="1"/>
    <col min="12551" max="12551" width="13.26953125" style="7" customWidth="1"/>
    <col min="12552" max="12552" width="45.1796875" style="7" customWidth="1"/>
    <col min="12553" max="12553" width="3.81640625" style="7" customWidth="1"/>
    <col min="12554" max="12554" width="7.1796875" style="7" customWidth="1"/>
    <col min="12555" max="12555" width="9.26953125" style="7" customWidth="1"/>
    <col min="12556" max="12556" width="10.54296875" style="7" customWidth="1"/>
    <col min="12557" max="12557" width="15.453125" style="7" customWidth="1"/>
    <col min="12558" max="12558" width="15.54296875" style="7" customWidth="1"/>
    <col min="12559" max="12559" width="14.54296875" style="7" customWidth="1"/>
    <col min="12560" max="12561" width="14" style="7" customWidth="1"/>
    <col min="12562" max="12562" width="14.54296875" style="7" customWidth="1"/>
    <col min="12563" max="12563" width="14.26953125" style="7" customWidth="1"/>
    <col min="12564" max="12564" width="16" style="7" customWidth="1"/>
    <col min="12565" max="12805" width="9" style="7"/>
    <col min="12806" max="12806" width="3.7265625" style="7" customWidth="1"/>
    <col min="12807" max="12807" width="13.26953125" style="7" customWidth="1"/>
    <col min="12808" max="12808" width="45.1796875" style="7" customWidth="1"/>
    <col min="12809" max="12809" width="3.81640625" style="7" customWidth="1"/>
    <col min="12810" max="12810" width="7.1796875" style="7" customWidth="1"/>
    <col min="12811" max="12811" width="9.26953125" style="7" customWidth="1"/>
    <col min="12812" max="12812" width="10.54296875" style="7" customWidth="1"/>
    <col min="12813" max="12813" width="15.453125" style="7" customWidth="1"/>
    <col min="12814" max="12814" width="15.54296875" style="7" customWidth="1"/>
    <col min="12815" max="12815" width="14.54296875" style="7" customWidth="1"/>
    <col min="12816" max="12817" width="14" style="7" customWidth="1"/>
    <col min="12818" max="12818" width="14.54296875" style="7" customWidth="1"/>
    <col min="12819" max="12819" width="14.26953125" style="7" customWidth="1"/>
    <col min="12820" max="12820" width="16" style="7" customWidth="1"/>
    <col min="12821" max="13061" width="9" style="7"/>
    <col min="13062" max="13062" width="3.7265625" style="7" customWidth="1"/>
    <col min="13063" max="13063" width="13.26953125" style="7" customWidth="1"/>
    <col min="13064" max="13064" width="45.1796875" style="7" customWidth="1"/>
    <col min="13065" max="13065" width="3.81640625" style="7" customWidth="1"/>
    <col min="13066" max="13066" width="7.1796875" style="7" customWidth="1"/>
    <col min="13067" max="13067" width="9.26953125" style="7" customWidth="1"/>
    <col min="13068" max="13068" width="10.54296875" style="7" customWidth="1"/>
    <col min="13069" max="13069" width="15.453125" style="7" customWidth="1"/>
    <col min="13070" max="13070" width="15.54296875" style="7" customWidth="1"/>
    <col min="13071" max="13071" width="14.54296875" style="7" customWidth="1"/>
    <col min="13072" max="13073" width="14" style="7" customWidth="1"/>
    <col min="13074" max="13074" width="14.54296875" style="7" customWidth="1"/>
    <col min="13075" max="13075" width="14.26953125" style="7" customWidth="1"/>
    <col min="13076" max="13076" width="16" style="7" customWidth="1"/>
    <col min="13077" max="13317" width="9" style="7"/>
    <col min="13318" max="13318" width="3.7265625" style="7" customWidth="1"/>
    <col min="13319" max="13319" width="13.26953125" style="7" customWidth="1"/>
    <col min="13320" max="13320" width="45.1796875" style="7" customWidth="1"/>
    <col min="13321" max="13321" width="3.81640625" style="7" customWidth="1"/>
    <col min="13322" max="13322" width="7.1796875" style="7" customWidth="1"/>
    <col min="13323" max="13323" width="9.26953125" style="7" customWidth="1"/>
    <col min="13324" max="13324" width="10.54296875" style="7" customWidth="1"/>
    <col min="13325" max="13325" width="15.453125" style="7" customWidth="1"/>
    <col min="13326" max="13326" width="15.54296875" style="7" customWidth="1"/>
    <col min="13327" max="13327" width="14.54296875" style="7" customWidth="1"/>
    <col min="13328" max="13329" width="14" style="7" customWidth="1"/>
    <col min="13330" max="13330" width="14.54296875" style="7" customWidth="1"/>
    <col min="13331" max="13331" width="14.26953125" style="7" customWidth="1"/>
    <col min="13332" max="13332" width="16" style="7" customWidth="1"/>
    <col min="13333" max="13573" width="9" style="7"/>
    <col min="13574" max="13574" width="3.7265625" style="7" customWidth="1"/>
    <col min="13575" max="13575" width="13.26953125" style="7" customWidth="1"/>
    <col min="13576" max="13576" width="45.1796875" style="7" customWidth="1"/>
    <col min="13577" max="13577" width="3.81640625" style="7" customWidth="1"/>
    <col min="13578" max="13578" width="7.1796875" style="7" customWidth="1"/>
    <col min="13579" max="13579" width="9.26953125" style="7" customWidth="1"/>
    <col min="13580" max="13580" width="10.54296875" style="7" customWidth="1"/>
    <col min="13581" max="13581" width="15.453125" style="7" customWidth="1"/>
    <col min="13582" max="13582" width="15.54296875" style="7" customWidth="1"/>
    <col min="13583" max="13583" width="14.54296875" style="7" customWidth="1"/>
    <col min="13584" max="13585" width="14" style="7" customWidth="1"/>
    <col min="13586" max="13586" width="14.54296875" style="7" customWidth="1"/>
    <col min="13587" max="13587" width="14.26953125" style="7" customWidth="1"/>
    <col min="13588" max="13588" width="16" style="7" customWidth="1"/>
    <col min="13589" max="13829" width="9" style="7"/>
    <col min="13830" max="13830" width="3.7265625" style="7" customWidth="1"/>
    <col min="13831" max="13831" width="13.26953125" style="7" customWidth="1"/>
    <col min="13832" max="13832" width="45.1796875" style="7" customWidth="1"/>
    <col min="13833" max="13833" width="3.81640625" style="7" customWidth="1"/>
    <col min="13834" max="13834" width="7.1796875" style="7" customWidth="1"/>
    <col min="13835" max="13835" width="9.26953125" style="7" customWidth="1"/>
    <col min="13836" max="13836" width="10.54296875" style="7" customWidth="1"/>
    <col min="13837" max="13837" width="15.453125" style="7" customWidth="1"/>
    <col min="13838" max="13838" width="15.54296875" style="7" customWidth="1"/>
    <col min="13839" max="13839" width="14.54296875" style="7" customWidth="1"/>
    <col min="13840" max="13841" width="14" style="7" customWidth="1"/>
    <col min="13842" max="13842" width="14.54296875" style="7" customWidth="1"/>
    <col min="13843" max="13843" width="14.26953125" style="7" customWidth="1"/>
    <col min="13844" max="13844" width="16" style="7" customWidth="1"/>
    <col min="13845" max="14085" width="9" style="7"/>
    <col min="14086" max="14086" width="3.7265625" style="7" customWidth="1"/>
    <col min="14087" max="14087" width="13.26953125" style="7" customWidth="1"/>
    <col min="14088" max="14088" width="45.1796875" style="7" customWidth="1"/>
    <col min="14089" max="14089" width="3.81640625" style="7" customWidth="1"/>
    <col min="14090" max="14090" width="7.1796875" style="7" customWidth="1"/>
    <col min="14091" max="14091" width="9.26953125" style="7" customWidth="1"/>
    <col min="14092" max="14092" width="10.54296875" style="7" customWidth="1"/>
    <col min="14093" max="14093" width="15.453125" style="7" customWidth="1"/>
    <col min="14094" max="14094" width="15.54296875" style="7" customWidth="1"/>
    <col min="14095" max="14095" width="14.54296875" style="7" customWidth="1"/>
    <col min="14096" max="14097" width="14" style="7" customWidth="1"/>
    <col min="14098" max="14098" width="14.54296875" style="7" customWidth="1"/>
    <col min="14099" max="14099" width="14.26953125" style="7" customWidth="1"/>
    <col min="14100" max="14100" width="16" style="7" customWidth="1"/>
    <col min="14101" max="14341" width="9" style="7"/>
    <col min="14342" max="14342" width="3.7265625" style="7" customWidth="1"/>
    <col min="14343" max="14343" width="13.26953125" style="7" customWidth="1"/>
    <col min="14344" max="14344" width="45.1796875" style="7" customWidth="1"/>
    <col min="14345" max="14345" width="3.81640625" style="7" customWidth="1"/>
    <col min="14346" max="14346" width="7.1796875" style="7" customWidth="1"/>
    <col min="14347" max="14347" width="9.26953125" style="7" customWidth="1"/>
    <col min="14348" max="14348" width="10.54296875" style="7" customWidth="1"/>
    <col min="14349" max="14349" width="15.453125" style="7" customWidth="1"/>
    <col min="14350" max="14350" width="15.54296875" style="7" customWidth="1"/>
    <col min="14351" max="14351" width="14.54296875" style="7" customWidth="1"/>
    <col min="14352" max="14353" width="14" style="7" customWidth="1"/>
    <col min="14354" max="14354" width="14.54296875" style="7" customWidth="1"/>
    <col min="14355" max="14355" width="14.26953125" style="7" customWidth="1"/>
    <col min="14356" max="14356" width="16" style="7" customWidth="1"/>
    <col min="14357" max="14597" width="9" style="7"/>
    <col min="14598" max="14598" width="3.7265625" style="7" customWidth="1"/>
    <col min="14599" max="14599" width="13.26953125" style="7" customWidth="1"/>
    <col min="14600" max="14600" width="45.1796875" style="7" customWidth="1"/>
    <col min="14601" max="14601" width="3.81640625" style="7" customWidth="1"/>
    <col min="14602" max="14602" width="7.1796875" style="7" customWidth="1"/>
    <col min="14603" max="14603" width="9.26953125" style="7" customWidth="1"/>
    <col min="14604" max="14604" width="10.54296875" style="7" customWidth="1"/>
    <col min="14605" max="14605" width="15.453125" style="7" customWidth="1"/>
    <col min="14606" max="14606" width="15.54296875" style="7" customWidth="1"/>
    <col min="14607" max="14607" width="14.54296875" style="7" customWidth="1"/>
    <col min="14608" max="14609" width="14" style="7" customWidth="1"/>
    <col min="14610" max="14610" width="14.54296875" style="7" customWidth="1"/>
    <col min="14611" max="14611" width="14.26953125" style="7" customWidth="1"/>
    <col min="14612" max="14612" width="16" style="7" customWidth="1"/>
    <col min="14613" max="14853" width="9" style="7"/>
    <col min="14854" max="14854" width="3.7265625" style="7" customWidth="1"/>
    <col min="14855" max="14855" width="13.26953125" style="7" customWidth="1"/>
    <col min="14856" max="14856" width="45.1796875" style="7" customWidth="1"/>
    <col min="14857" max="14857" width="3.81640625" style="7" customWidth="1"/>
    <col min="14858" max="14858" width="7.1796875" style="7" customWidth="1"/>
    <col min="14859" max="14859" width="9.26953125" style="7" customWidth="1"/>
    <col min="14860" max="14860" width="10.54296875" style="7" customWidth="1"/>
    <col min="14861" max="14861" width="15.453125" style="7" customWidth="1"/>
    <col min="14862" max="14862" width="15.54296875" style="7" customWidth="1"/>
    <col min="14863" max="14863" width="14.54296875" style="7" customWidth="1"/>
    <col min="14864" max="14865" width="14" style="7" customWidth="1"/>
    <col min="14866" max="14866" width="14.54296875" style="7" customWidth="1"/>
    <col min="14867" max="14867" width="14.26953125" style="7" customWidth="1"/>
    <col min="14868" max="14868" width="16" style="7" customWidth="1"/>
    <col min="14869" max="15109" width="9" style="7"/>
    <col min="15110" max="15110" width="3.7265625" style="7" customWidth="1"/>
    <col min="15111" max="15111" width="13.26953125" style="7" customWidth="1"/>
    <col min="15112" max="15112" width="45.1796875" style="7" customWidth="1"/>
    <col min="15113" max="15113" width="3.81640625" style="7" customWidth="1"/>
    <col min="15114" max="15114" width="7.1796875" style="7" customWidth="1"/>
    <col min="15115" max="15115" width="9.26953125" style="7" customWidth="1"/>
    <col min="15116" max="15116" width="10.54296875" style="7" customWidth="1"/>
    <col min="15117" max="15117" width="15.453125" style="7" customWidth="1"/>
    <col min="15118" max="15118" width="15.54296875" style="7" customWidth="1"/>
    <col min="15119" max="15119" width="14.54296875" style="7" customWidth="1"/>
    <col min="15120" max="15121" width="14" style="7" customWidth="1"/>
    <col min="15122" max="15122" width="14.54296875" style="7" customWidth="1"/>
    <col min="15123" max="15123" width="14.26953125" style="7" customWidth="1"/>
    <col min="15124" max="15124" width="16" style="7" customWidth="1"/>
    <col min="15125" max="15365" width="9" style="7"/>
    <col min="15366" max="15366" width="3.7265625" style="7" customWidth="1"/>
    <col min="15367" max="15367" width="13.26953125" style="7" customWidth="1"/>
    <col min="15368" max="15368" width="45.1796875" style="7" customWidth="1"/>
    <col min="15369" max="15369" width="3.81640625" style="7" customWidth="1"/>
    <col min="15370" max="15370" width="7.1796875" style="7" customWidth="1"/>
    <col min="15371" max="15371" width="9.26953125" style="7" customWidth="1"/>
    <col min="15372" max="15372" width="10.54296875" style="7" customWidth="1"/>
    <col min="15373" max="15373" width="15.453125" style="7" customWidth="1"/>
    <col min="15374" max="15374" width="15.54296875" style="7" customWidth="1"/>
    <col min="15375" max="15375" width="14.54296875" style="7" customWidth="1"/>
    <col min="15376" max="15377" width="14" style="7" customWidth="1"/>
    <col min="15378" max="15378" width="14.54296875" style="7" customWidth="1"/>
    <col min="15379" max="15379" width="14.26953125" style="7" customWidth="1"/>
    <col min="15380" max="15380" width="16" style="7" customWidth="1"/>
    <col min="15381" max="15621" width="9" style="7"/>
    <col min="15622" max="15622" width="3.7265625" style="7" customWidth="1"/>
    <col min="15623" max="15623" width="13.26953125" style="7" customWidth="1"/>
    <col min="15624" max="15624" width="45.1796875" style="7" customWidth="1"/>
    <col min="15625" max="15625" width="3.81640625" style="7" customWidth="1"/>
    <col min="15626" max="15626" width="7.1796875" style="7" customWidth="1"/>
    <col min="15627" max="15627" width="9.26953125" style="7" customWidth="1"/>
    <col min="15628" max="15628" width="10.54296875" style="7" customWidth="1"/>
    <col min="15629" max="15629" width="15.453125" style="7" customWidth="1"/>
    <col min="15630" max="15630" width="15.54296875" style="7" customWidth="1"/>
    <col min="15631" max="15631" width="14.54296875" style="7" customWidth="1"/>
    <col min="15632" max="15633" width="14" style="7" customWidth="1"/>
    <col min="15634" max="15634" width="14.54296875" style="7" customWidth="1"/>
    <col min="15635" max="15635" width="14.26953125" style="7" customWidth="1"/>
    <col min="15636" max="15636" width="16" style="7" customWidth="1"/>
    <col min="15637" max="15877" width="9" style="7"/>
    <col min="15878" max="15878" width="3.7265625" style="7" customWidth="1"/>
    <col min="15879" max="15879" width="13.26953125" style="7" customWidth="1"/>
    <col min="15880" max="15880" width="45.1796875" style="7" customWidth="1"/>
    <col min="15881" max="15881" width="3.81640625" style="7" customWidth="1"/>
    <col min="15882" max="15882" width="7.1796875" style="7" customWidth="1"/>
    <col min="15883" max="15883" width="9.26953125" style="7" customWidth="1"/>
    <col min="15884" max="15884" width="10.54296875" style="7" customWidth="1"/>
    <col min="15885" max="15885" width="15.453125" style="7" customWidth="1"/>
    <col min="15886" max="15886" width="15.54296875" style="7" customWidth="1"/>
    <col min="15887" max="15887" width="14.54296875" style="7" customWidth="1"/>
    <col min="15888" max="15889" width="14" style="7" customWidth="1"/>
    <col min="15890" max="15890" width="14.54296875" style="7" customWidth="1"/>
    <col min="15891" max="15891" width="14.26953125" style="7" customWidth="1"/>
    <col min="15892" max="15892" width="16" style="7" customWidth="1"/>
    <col min="15893" max="16133" width="9" style="7"/>
    <col min="16134" max="16134" width="3.7265625" style="7" customWidth="1"/>
    <col min="16135" max="16135" width="13.26953125" style="7" customWidth="1"/>
    <col min="16136" max="16136" width="45.1796875" style="7" customWidth="1"/>
    <col min="16137" max="16137" width="3.81640625" style="7" customWidth="1"/>
    <col min="16138" max="16138" width="7.1796875" style="7" customWidth="1"/>
    <col min="16139" max="16139" width="9.26953125" style="7" customWidth="1"/>
    <col min="16140" max="16140" width="10.54296875" style="7" customWidth="1"/>
    <col min="16141" max="16141" width="15.453125" style="7" customWidth="1"/>
    <col min="16142" max="16142" width="15.54296875" style="7" customWidth="1"/>
    <col min="16143" max="16143" width="14.54296875" style="7" customWidth="1"/>
    <col min="16144" max="16145" width="14" style="7" customWidth="1"/>
    <col min="16146" max="16146" width="14.54296875" style="7" customWidth="1"/>
    <col min="16147" max="16147" width="14.26953125" style="7" customWidth="1"/>
    <col min="16148" max="16148" width="16" style="7" customWidth="1"/>
    <col min="16149" max="16384" width="9" style="7"/>
  </cols>
  <sheetData>
    <row r="1" spans="1:33" ht="18" x14ac:dyDescent="0.35">
      <c r="A1" s="199" t="s">
        <v>0</v>
      </c>
      <c r="B1" s="199"/>
      <c r="C1" s="200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V1" s="23"/>
      <c r="W1" s="23"/>
    </row>
    <row r="2" spans="1:33" x14ac:dyDescent="0.25">
      <c r="A2" s="24" t="s">
        <v>1</v>
      </c>
      <c r="B2" s="25"/>
      <c r="C2" s="7"/>
      <c r="D2" s="25"/>
      <c r="E2" s="25"/>
      <c r="F2" s="184"/>
      <c r="G2" s="184"/>
      <c r="H2" s="184"/>
      <c r="I2" s="184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V2" s="25"/>
      <c r="W2" s="25"/>
    </row>
    <row r="3" spans="1:33" x14ac:dyDescent="0.25">
      <c r="A3" s="24" t="s">
        <v>4420</v>
      </c>
      <c r="B3" s="25"/>
      <c r="C3" s="7"/>
      <c r="D3" s="25"/>
      <c r="E3" s="25"/>
      <c r="F3" s="184"/>
      <c r="G3" s="184"/>
      <c r="H3" s="184"/>
      <c r="I3" s="184"/>
      <c r="J3" s="25"/>
      <c r="K3" s="25"/>
      <c r="L3" s="25"/>
      <c r="M3" s="25"/>
      <c r="N3" s="201"/>
      <c r="O3" s="202"/>
      <c r="P3" s="26"/>
      <c r="Q3" s="25"/>
      <c r="R3" s="25"/>
      <c r="S3" s="25"/>
      <c r="T3" s="25"/>
      <c r="V3" s="25"/>
      <c r="W3" s="25"/>
    </row>
    <row r="4" spans="1:33" x14ac:dyDescent="0.25">
      <c r="A4" s="24" t="s">
        <v>3</v>
      </c>
      <c r="B4" s="25"/>
      <c r="C4" s="7"/>
      <c r="D4" s="25"/>
      <c r="E4" s="25"/>
      <c r="F4" s="184"/>
      <c r="G4" s="184"/>
      <c r="H4" s="184"/>
      <c r="I4" s="184"/>
      <c r="J4" s="25"/>
      <c r="K4" s="25"/>
      <c r="L4" s="25"/>
      <c r="M4" s="25"/>
      <c r="N4" s="201"/>
      <c r="O4" s="202"/>
      <c r="P4" s="26"/>
      <c r="Q4" s="25"/>
      <c r="R4" s="25"/>
      <c r="S4" s="25"/>
      <c r="T4" s="25"/>
      <c r="V4" s="25"/>
      <c r="W4" s="25"/>
    </row>
    <row r="5" spans="1:33" x14ac:dyDescent="0.35">
      <c r="A5" s="27"/>
      <c r="B5" s="28"/>
      <c r="C5" s="7"/>
      <c r="D5" s="29"/>
      <c r="E5" s="30"/>
      <c r="F5" s="30"/>
      <c r="G5" s="30"/>
      <c r="H5" s="30"/>
      <c r="I5" s="30"/>
      <c r="J5" s="30"/>
      <c r="K5" s="31"/>
      <c r="L5" s="31"/>
      <c r="M5" s="31"/>
      <c r="N5" s="203"/>
      <c r="O5" s="204"/>
      <c r="P5" s="31"/>
      <c r="Q5" s="31"/>
      <c r="R5" s="31"/>
      <c r="S5" s="31"/>
      <c r="T5" s="31"/>
      <c r="V5" s="31"/>
      <c r="W5" s="31"/>
    </row>
    <row r="6" spans="1:33" x14ac:dyDescent="0.25">
      <c r="A6" s="32" t="s">
        <v>4</v>
      </c>
      <c r="B6" s="25"/>
      <c r="C6" s="7"/>
      <c r="D6" s="33"/>
      <c r="E6" s="34"/>
      <c r="F6" s="34"/>
      <c r="G6" s="34"/>
      <c r="H6" s="34"/>
      <c r="I6" s="34"/>
      <c r="J6" s="34"/>
      <c r="K6" s="35"/>
      <c r="L6" s="35"/>
      <c r="M6" s="35"/>
      <c r="N6" s="197"/>
      <c r="O6" s="198"/>
      <c r="P6" s="35"/>
      <c r="Q6" s="35"/>
      <c r="R6" s="35"/>
      <c r="S6" s="35"/>
      <c r="T6" s="35"/>
      <c r="V6" s="35"/>
      <c r="W6" s="35"/>
    </row>
    <row r="7" spans="1:33" x14ac:dyDescent="0.25">
      <c r="A7" s="32" t="s">
        <v>5</v>
      </c>
      <c r="B7" s="25"/>
      <c r="C7" s="7"/>
      <c r="D7" s="33"/>
      <c r="E7" s="34"/>
      <c r="F7" s="34"/>
      <c r="G7" s="34"/>
      <c r="H7" s="34"/>
      <c r="I7" s="34"/>
      <c r="J7" s="34"/>
      <c r="K7" s="35"/>
      <c r="L7" s="35"/>
      <c r="M7" s="35"/>
      <c r="N7" s="197"/>
      <c r="O7" s="198"/>
      <c r="P7" s="35"/>
      <c r="Q7" s="35"/>
      <c r="R7" s="32" t="s">
        <v>6</v>
      </c>
      <c r="S7" s="35"/>
      <c r="T7" s="35"/>
      <c r="V7" s="35"/>
      <c r="W7" s="35"/>
    </row>
    <row r="8" spans="1:33" x14ac:dyDescent="0.25">
      <c r="A8" s="32" t="s">
        <v>7</v>
      </c>
      <c r="B8" s="25"/>
      <c r="C8" s="7"/>
      <c r="D8" s="33"/>
      <c r="E8" s="34"/>
      <c r="F8" s="34"/>
      <c r="G8" s="34"/>
      <c r="H8" s="34"/>
      <c r="I8" s="34"/>
      <c r="J8" s="34"/>
      <c r="K8" s="35"/>
      <c r="L8" s="35"/>
      <c r="M8" s="35"/>
      <c r="N8" s="197"/>
      <c r="O8" s="198"/>
      <c r="P8" s="35"/>
      <c r="Q8" s="35"/>
      <c r="R8" s="32"/>
      <c r="S8" s="35"/>
      <c r="T8" s="35"/>
      <c r="V8" s="35"/>
      <c r="W8" s="35"/>
    </row>
    <row r="9" spans="1:33" x14ac:dyDescent="0.35">
      <c r="A9" s="7"/>
      <c r="C9" s="7"/>
      <c r="D9" s="7"/>
      <c r="E9" s="7"/>
      <c r="F9" s="183"/>
      <c r="G9" s="183"/>
      <c r="H9" s="183"/>
      <c r="I9" s="183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V9" s="7"/>
      <c r="W9" s="7"/>
    </row>
    <row r="10" spans="1:33" s="38" customFormat="1" ht="13" x14ac:dyDescent="0.3">
      <c r="F10" s="188"/>
      <c r="G10" s="188"/>
      <c r="H10" s="188"/>
      <c r="I10" s="188"/>
      <c r="J10" s="188" t="s">
        <v>4560</v>
      </c>
      <c r="K10" s="45" t="s">
        <v>4561</v>
      </c>
      <c r="L10" s="45" t="s">
        <v>4562</v>
      </c>
      <c r="M10" s="45"/>
      <c r="N10" s="45"/>
      <c r="O10" s="45"/>
      <c r="P10" s="45"/>
      <c r="Q10" s="45"/>
      <c r="R10" s="45"/>
      <c r="S10" s="45"/>
      <c r="T10" s="45"/>
      <c r="U10" s="45"/>
      <c r="V10" s="45" t="s">
        <v>4566</v>
      </c>
      <c r="W10" s="45"/>
      <c r="X10" s="45" t="s">
        <v>4568</v>
      </c>
      <c r="Y10" s="45" t="s">
        <v>4569</v>
      </c>
      <c r="Z10" s="45" t="s">
        <v>4570</v>
      </c>
      <c r="AA10" s="45" t="s">
        <v>4571</v>
      </c>
      <c r="AB10" s="45" t="s">
        <v>4572</v>
      </c>
      <c r="AC10" s="45" t="s">
        <v>4573</v>
      </c>
      <c r="AD10" s="45" t="s">
        <v>4574</v>
      </c>
      <c r="AE10" s="45" t="s">
        <v>4575</v>
      </c>
      <c r="AF10" s="45" t="s">
        <v>95</v>
      </c>
      <c r="AG10" s="45" t="s">
        <v>4576</v>
      </c>
    </row>
    <row r="11" spans="1:33" s="38" customFormat="1" ht="91.5" thickBot="1" x14ac:dyDescent="0.4">
      <c r="A11" s="46" t="s">
        <v>4588</v>
      </c>
      <c r="B11" s="46" t="s">
        <v>4587</v>
      </c>
      <c r="C11" s="46" t="s">
        <v>4586</v>
      </c>
      <c r="D11" s="46" t="s">
        <v>8</v>
      </c>
      <c r="E11" s="46" t="s">
        <v>9</v>
      </c>
      <c r="F11" s="189" t="s">
        <v>5122</v>
      </c>
      <c r="G11" s="189" t="s">
        <v>5123</v>
      </c>
      <c r="H11" s="189" t="s">
        <v>5124</v>
      </c>
      <c r="I11" s="189" t="s">
        <v>5125</v>
      </c>
      <c r="J11" s="189" t="s">
        <v>5126</v>
      </c>
      <c r="K11" s="48" t="s">
        <v>4564</v>
      </c>
      <c r="L11" s="49" t="s">
        <v>4565</v>
      </c>
      <c r="M11" s="46" t="s">
        <v>10</v>
      </c>
      <c r="N11" s="46" t="s">
        <v>11</v>
      </c>
      <c r="O11" s="46" t="s">
        <v>12</v>
      </c>
      <c r="P11" s="46" t="s">
        <v>13</v>
      </c>
      <c r="Q11" s="46" t="s">
        <v>14</v>
      </c>
      <c r="R11" s="46" t="s">
        <v>15</v>
      </c>
      <c r="S11" s="46" t="s">
        <v>16</v>
      </c>
      <c r="T11" s="46" t="s">
        <v>17</v>
      </c>
      <c r="V11" s="50" t="s">
        <v>4567</v>
      </c>
      <c r="W11" s="46" t="s">
        <v>11</v>
      </c>
      <c r="X11" s="49" t="s">
        <v>4577</v>
      </c>
      <c r="Y11" s="49" t="s">
        <v>4578</v>
      </c>
      <c r="Z11" s="49" t="s">
        <v>4579</v>
      </c>
      <c r="AA11" s="49" t="s">
        <v>4580</v>
      </c>
      <c r="AB11" s="49" t="s">
        <v>4581</v>
      </c>
      <c r="AC11" s="49">
        <v>2018</v>
      </c>
      <c r="AD11" s="49">
        <v>2019</v>
      </c>
      <c r="AE11" s="49">
        <v>2020</v>
      </c>
      <c r="AF11" s="49" t="s">
        <v>4582</v>
      </c>
      <c r="AG11" s="51" t="s">
        <v>4583</v>
      </c>
    </row>
    <row r="12" spans="1:33" ht="15" thickBot="1" x14ac:dyDescent="0.4">
      <c r="A12" s="7"/>
      <c r="C12" s="7"/>
      <c r="D12" s="7"/>
      <c r="E12" s="7"/>
      <c r="F12" s="183"/>
      <c r="G12" s="183"/>
      <c r="H12" s="183"/>
      <c r="I12" s="183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V12" s="7"/>
      <c r="W12" s="7"/>
      <c r="AB12" s="143">
        <f>SUBTOTAL(9,AB13:AB1024)</f>
        <v>64790.174774715553</v>
      </c>
    </row>
    <row r="13" spans="1:33" x14ac:dyDescent="0.3">
      <c r="A13" s="53"/>
      <c r="B13" s="54" t="s">
        <v>33</v>
      </c>
      <c r="C13" s="55" t="s">
        <v>34</v>
      </c>
      <c r="D13" s="55"/>
      <c r="E13" s="56"/>
      <c r="F13" s="56"/>
      <c r="G13" s="56"/>
      <c r="H13" s="56"/>
      <c r="I13" s="56"/>
      <c r="J13" s="56"/>
      <c r="K13" s="57"/>
      <c r="L13" s="57"/>
      <c r="M13" s="57">
        <v>401276.57</v>
      </c>
      <c r="N13" s="57">
        <v>260187.17948240301</v>
      </c>
      <c r="O13" s="57">
        <v>44140.863322999998</v>
      </c>
      <c r="P13" s="57">
        <v>3869.2927800000002</v>
      </c>
      <c r="Q13" s="57">
        <v>768.38246000000004</v>
      </c>
      <c r="R13" s="57">
        <v>14919.611803174001</v>
      </c>
      <c r="S13" s="57">
        <v>42913.103570489802</v>
      </c>
      <c r="T13" s="57">
        <v>17326.770605043701</v>
      </c>
      <c r="V13" s="57"/>
      <c r="W13" s="57">
        <v>370975.96343956701</v>
      </c>
    </row>
    <row r="14" spans="1:33" ht="15" thickBot="1" x14ac:dyDescent="0.35">
      <c r="A14" s="58"/>
      <c r="B14" s="59" t="s">
        <v>18</v>
      </c>
      <c r="C14" s="60" t="s">
        <v>35</v>
      </c>
      <c r="D14" s="60"/>
      <c r="E14" s="61"/>
      <c r="F14" s="61"/>
      <c r="G14" s="61"/>
      <c r="H14" s="61"/>
      <c r="I14" s="61"/>
      <c r="J14" s="61"/>
      <c r="K14" s="62"/>
      <c r="L14" s="62"/>
      <c r="M14" s="62">
        <v>50521.91</v>
      </c>
      <c r="N14" s="62">
        <v>28158</v>
      </c>
      <c r="O14" s="62">
        <v>3924.4293849999999</v>
      </c>
      <c r="P14" s="62">
        <v>266.41800000000001</v>
      </c>
      <c r="Q14" s="62">
        <v>0</v>
      </c>
      <c r="R14" s="62">
        <v>1326.45713213</v>
      </c>
      <c r="S14" s="62">
        <v>5298.2197182881</v>
      </c>
      <c r="T14" s="62">
        <v>2746.4825458585301</v>
      </c>
      <c r="V14" s="62"/>
      <c r="W14" s="62">
        <v>57615.6</v>
      </c>
    </row>
    <row r="15" spans="1:33" ht="20.5" thickBot="1" x14ac:dyDescent="0.25">
      <c r="A15" s="8">
        <v>1</v>
      </c>
      <c r="B15" s="9" t="s">
        <v>4209</v>
      </c>
      <c r="C15" s="10" t="s">
        <v>4210</v>
      </c>
      <c r="D15" s="10" t="s">
        <v>92</v>
      </c>
      <c r="E15" s="11">
        <v>0</v>
      </c>
      <c r="F15" s="11">
        <v>17</v>
      </c>
      <c r="G15" s="11">
        <v>17</v>
      </c>
      <c r="H15" s="11"/>
      <c r="I15" s="11">
        <f t="shared" ref="I15:I22" si="0">H15*0.5</f>
        <v>0</v>
      </c>
      <c r="J15" s="11">
        <f t="shared" ref="J15:J22" si="1">F15-G15-I15</f>
        <v>0</v>
      </c>
      <c r="K15" s="12">
        <v>283.3</v>
      </c>
      <c r="L15" s="12">
        <v>207.15</v>
      </c>
      <c r="M15" s="12">
        <v>3521.55</v>
      </c>
      <c r="N15" s="12">
        <v>0</v>
      </c>
      <c r="O15" s="12">
        <v>963.20809999999994</v>
      </c>
      <c r="P15" s="12">
        <v>0</v>
      </c>
      <c r="Q15" s="12">
        <v>0</v>
      </c>
      <c r="R15" s="12">
        <v>325.56433779999998</v>
      </c>
      <c r="S15" s="12">
        <v>834.29266398599998</v>
      </c>
      <c r="T15" s="13">
        <v>432.47927825004001</v>
      </c>
      <c r="V15" s="12">
        <v>229.33</v>
      </c>
      <c r="W15" s="12">
        <v>0</v>
      </c>
      <c r="X15" s="15"/>
      <c r="Y15" s="15"/>
      <c r="Z15" s="16"/>
      <c r="AA15" s="16"/>
      <c r="AB15" s="16"/>
      <c r="AC15" s="15"/>
      <c r="AD15" s="15"/>
      <c r="AE15" s="15"/>
      <c r="AF15" s="15"/>
    </row>
    <row r="16" spans="1:33" ht="20.5" thickBot="1" x14ac:dyDescent="0.25">
      <c r="A16" s="8">
        <v>3</v>
      </c>
      <c r="B16" s="9" t="s">
        <v>2624</v>
      </c>
      <c r="C16" s="10" t="s">
        <v>2625</v>
      </c>
      <c r="D16" s="10" t="s">
        <v>92</v>
      </c>
      <c r="E16" s="11">
        <v>0</v>
      </c>
      <c r="F16" s="11">
        <v>8.7750000000000004</v>
      </c>
      <c r="G16" s="11">
        <v>8.7750000000000004</v>
      </c>
      <c r="H16" s="11"/>
      <c r="I16" s="11">
        <f t="shared" si="0"/>
        <v>0</v>
      </c>
      <c r="J16" s="11">
        <f t="shared" si="1"/>
        <v>0</v>
      </c>
      <c r="K16" s="12">
        <v>419.32</v>
      </c>
      <c r="L16" s="12">
        <v>876.89</v>
      </c>
      <c r="M16" s="12">
        <v>7694.71</v>
      </c>
      <c r="N16" s="12">
        <v>0</v>
      </c>
      <c r="O16" s="12">
        <v>2106.4378725000001</v>
      </c>
      <c r="P16" s="12">
        <v>0</v>
      </c>
      <c r="Q16" s="12">
        <v>0</v>
      </c>
      <c r="R16" s="12">
        <v>711.97600090499998</v>
      </c>
      <c r="S16" s="12">
        <v>1822.93248290985</v>
      </c>
      <c r="T16" s="13">
        <v>944.96878438407896</v>
      </c>
      <c r="V16" s="12">
        <v>970.75</v>
      </c>
      <c r="W16" s="12">
        <v>0</v>
      </c>
      <c r="X16" s="15"/>
      <c r="Y16" s="15"/>
      <c r="Z16" s="16"/>
      <c r="AA16" s="16"/>
      <c r="AB16" s="16"/>
      <c r="AC16" s="15"/>
      <c r="AD16" s="15"/>
      <c r="AE16" s="15"/>
      <c r="AF16" s="15"/>
    </row>
    <row r="17" spans="1:32" ht="20.5" thickBot="1" x14ac:dyDescent="0.25">
      <c r="A17" s="8">
        <v>5</v>
      </c>
      <c r="B17" s="9" t="s">
        <v>4211</v>
      </c>
      <c r="C17" s="10" t="s">
        <v>4212</v>
      </c>
      <c r="D17" s="10" t="s">
        <v>92</v>
      </c>
      <c r="E17" s="11">
        <v>0</v>
      </c>
      <c r="F17" s="11">
        <v>1.3</v>
      </c>
      <c r="G17" s="11">
        <v>1.3</v>
      </c>
      <c r="H17" s="11"/>
      <c r="I17" s="11">
        <f t="shared" si="0"/>
        <v>0</v>
      </c>
      <c r="J17" s="11">
        <f t="shared" si="1"/>
        <v>0</v>
      </c>
      <c r="K17" s="12">
        <v>2136.65</v>
      </c>
      <c r="L17" s="12">
        <v>1029.52</v>
      </c>
      <c r="M17" s="12">
        <v>1338.38</v>
      </c>
      <c r="N17" s="12">
        <v>0</v>
      </c>
      <c r="O17" s="12">
        <v>366.32062999999999</v>
      </c>
      <c r="P17" s="12">
        <v>0</v>
      </c>
      <c r="Q17" s="12">
        <v>0</v>
      </c>
      <c r="R17" s="12">
        <v>123.81637293999999</v>
      </c>
      <c r="S17" s="12">
        <v>317.07099788779999</v>
      </c>
      <c r="T17" s="13">
        <v>164.36274971589199</v>
      </c>
      <c r="V17" s="12">
        <v>1139.72</v>
      </c>
      <c r="W17" s="12">
        <v>0</v>
      </c>
      <c r="X17" s="15"/>
      <c r="Y17" s="15"/>
      <c r="Z17" s="16"/>
      <c r="AA17" s="16"/>
      <c r="AB17" s="16"/>
      <c r="AC17" s="15"/>
      <c r="AD17" s="15"/>
      <c r="AE17" s="15"/>
      <c r="AF17" s="15"/>
    </row>
    <row r="18" spans="1:32" ht="20.5" thickBot="1" x14ac:dyDescent="0.25">
      <c r="A18" s="8">
        <v>7</v>
      </c>
      <c r="B18" s="9" t="s">
        <v>158</v>
      </c>
      <c r="C18" s="10" t="s">
        <v>159</v>
      </c>
      <c r="D18" s="10" t="s">
        <v>92</v>
      </c>
      <c r="E18" s="11">
        <v>0</v>
      </c>
      <c r="F18" s="11">
        <v>27.074999999999999</v>
      </c>
      <c r="G18" s="11">
        <v>27.074999999999999</v>
      </c>
      <c r="H18" s="11"/>
      <c r="I18" s="11">
        <f t="shared" si="0"/>
        <v>0</v>
      </c>
      <c r="J18" s="11">
        <f t="shared" si="1"/>
        <v>0</v>
      </c>
      <c r="K18" s="12">
        <v>375.39</v>
      </c>
      <c r="L18" s="12">
        <v>249.58</v>
      </c>
      <c r="M18" s="12">
        <v>6757.38</v>
      </c>
      <c r="N18" s="12">
        <v>0</v>
      </c>
      <c r="O18" s="12">
        <v>351.2087775</v>
      </c>
      <c r="P18" s="12">
        <v>0</v>
      </c>
      <c r="Q18" s="12">
        <v>0</v>
      </c>
      <c r="R18" s="12">
        <v>118.708566795</v>
      </c>
      <c r="S18" s="12">
        <v>1600.86384453915</v>
      </c>
      <c r="T18" s="13">
        <v>829.85320373678098</v>
      </c>
      <c r="V18" s="12">
        <v>297.85000000000002</v>
      </c>
      <c r="W18" s="12">
        <v>0</v>
      </c>
      <c r="X18" s="15"/>
      <c r="Y18" s="15"/>
      <c r="Z18" s="16"/>
      <c r="AA18" s="16"/>
      <c r="AB18" s="16"/>
      <c r="AC18" s="15"/>
      <c r="AD18" s="15"/>
      <c r="AE18" s="15"/>
      <c r="AF18" s="15"/>
    </row>
    <row r="19" spans="1:32" ht="20.5" thickBot="1" x14ac:dyDescent="0.25">
      <c r="A19" s="8">
        <v>8</v>
      </c>
      <c r="B19" s="9" t="s">
        <v>161</v>
      </c>
      <c r="C19" s="10" t="s">
        <v>162</v>
      </c>
      <c r="D19" s="10" t="s">
        <v>92</v>
      </c>
      <c r="E19" s="11">
        <v>0</v>
      </c>
      <c r="F19" s="11">
        <v>135.375</v>
      </c>
      <c r="G19" s="11">
        <v>135.375</v>
      </c>
      <c r="H19" s="11"/>
      <c r="I19" s="11">
        <f t="shared" si="0"/>
        <v>0</v>
      </c>
      <c r="J19" s="11">
        <f t="shared" si="1"/>
        <v>0</v>
      </c>
      <c r="K19" s="12">
        <v>27.37</v>
      </c>
      <c r="L19" s="12">
        <v>18.91</v>
      </c>
      <c r="M19" s="12">
        <v>2559.94</v>
      </c>
      <c r="N19" s="12">
        <v>0</v>
      </c>
      <c r="O19" s="12">
        <v>100.9220625</v>
      </c>
      <c r="P19" s="12">
        <v>0</v>
      </c>
      <c r="Q19" s="12">
        <v>0</v>
      </c>
      <c r="R19" s="12">
        <v>34.111657125000001</v>
      </c>
      <c r="S19" s="12">
        <v>606.49857751125001</v>
      </c>
      <c r="T19" s="13">
        <v>314.39574909907498</v>
      </c>
      <c r="V19" s="12">
        <v>23.05</v>
      </c>
      <c r="W19" s="12">
        <v>0</v>
      </c>
      <c r="X19" s="15"/>
      <c r="Y19" s="15"/>
      <c r="Z19" s="16"/>
      <c r="AA19" s="16"/>
      <c r="AB19" s="16"/>
      <c r="AC19" s="15"/>
      <c r="AD19" s="15"/>
      <c r="AE19" s="15"/>
      <c r="AF19" s="15"/>
    </row>
    <row r="20" spans="1:32" ht="20.5" thickBot="1" x14ac:dyDescent="0.25">
      <c r="A20" s="8">
        <v>9</v>
      </c>
      <c r="B20" s="9" t="s">
        <v>163</v>
      </c>
      <c r="C20" s="10" t="s">
        <v>164</v>
      </c>
      <c r="D20" s="10" t="s">
        <v>139</v>
      </c>
      <c r="E20" s="11">
        <v>0</v>
      </c>
      <c r="F20" s="177">
        <v>43.32</v>
      </c>
      <c r="G20" s="177">
        <v>43.32</v>
      </c>
      <c r="H20" s="177"/>
      <c r="I20" s="177">
        <f t="shared" si="0"/>
        <v>0</v>
      </c>
      <c r="J20" s="177">
        <f t="shared" si="1"/>
        <v>0</v>
      </c>
      <c r="K20" s="12">
        <v>394.13</v>
      </c>
      <c r="L20" s="12">
        <v>650</v>
      </c>
      <c r="M20" s="12">
        <v>28158</v>
      </c>
      <c r="N20" s="12">
        <v>28158</v>
      </c>
      <c r="O20" s="12">
        <v>0</v>
      </c>
      <c r="P20" s="12">
        <v>0</v>
      </c>
      <c r="Q20" s="12">
        <v>0</v>
      </c>
      <c r="R20" s="12">
        <v>0</v>
      </c>
      <c r="S20" s="12">
        <v>0</v>
      </c>
      <c r="T20" s="13">
        <v>0</v>
      </c>
      <c r="V20" s="12">
        <v>1330</v>
      </c>
      <c r="W20" s="12">
        <v>57615.6</v>
      </c>
      <c r="X20" s="15"/>
      <c r="Y20" s="15"/>
      <c r="Z20" s="16"/>
      <c r="AA20" s="16"/>
      <c r="AB20" s="16"/>
      <c r="AC20" s="15"/>
      <c r="AD20" s="15"/>
      <c r="AE20" s="15"/>
      <c r="AF20" s="15"/>
    </row>
    <row r="21" spans="1:32" ht="18.5" thickBot="1" x14ac:dyDescent="0.25">
      <c r="A21" s="63"/>
      <c r="B21" s="64" t="s">
        <v>165</v>
      </c>
      <c r="C21" s="65" t="s">
        <v>166</v>
      </c>
      <c r="D21" s="65" t="s">
        <v>139</v>
      </c>
      <c r="E21" s="66">
        <v>1</v>
      </c>
      <c r="F21" s="175">
        <v>43.32</v>
      </c>
      <c r="G21" s="175">
        <v>43.32</v>
      </c>
      <c r="H21" s="175"/>
      <c r="I21" s="175">
        <f t="shared" si="0"/>
        <v>0</v>
      </c>
      <c r="J21" s="175">
        <f t="shared" si="1"/>
        <v>0</v>
      </c>
      <c r="K21" s="1">
        <v>650</v>
      </c>
      <c r="L21" s="1">
        <v>650</v>
      </c>
      <c r="M21" s="1">
        <v>28158</v>
      </c>
      <c r="N21" s="1">
        <v>28158</v>
      </c>
      <c r="O21" s="1"/>
      <c r="P21" s="1"/>
      <c r="Q21" s="1"/>
      <c r="R21" s="1"/>
      <c r="S21" s="1"/>
      <c r="T21" s="1"/>
      <c r="V21" s="1">
        <v>1330</v>
      </c>
      <c r="W21" s="1">
        <v>57615.6</v>
      </c>
      <c r="X21" s="15">
        <f t="shared" ref="X21:X76" si="2">V21/L21</f>
        <v>2.046153846153846</v>
      </c>
      <c r="Y21" s="15">
        <f t="shared" ref="Y21:Y76" si="3">X21-AF21</f>
        <v>2.0205018346150125</v>
      </c>
      <c r="Z21" s="16">
        <f t="shared" ref="Z21:Z76" si="4">K21*Y21</f>
        <v>1313.3261924997582</v>
      </c>
      <c r="AA21" s="16">
        <f t="shared" ref="AA21:AA76" si="5">Z21-K21</f>
        <v>663.32619249975824</v>
      </c>
      <c r="AB21" s="16">
        <f t="shared" ref="AB21" si="6">J21*AA21</f>
        <v>0</v>
      </c>
      <c r="AC21" s="15">
        <f t="shared" ref="AC21:AC76" si="7">104.584835545197%-100%</f>
        <v>4.5848355451969969E-2</v>
      </c>
      <c r="AD21" s="15">
        <f t="shared" ref="AD21:AD76" si="8">101.199262415129%-100%</f>
        <v>1.1992624151289988E-2</v>
      </c>
      <c r="AE21" s="15">
        <f t="shared" ref="AE21:AE76" si="9">101.911505501324%-100%</f>
        <v>1.9115055013239957E-2</v>
      </c>
      <c r="AF21" s="15">
        <f t="shared" ref="AF21:AF76" si="10">AVERAGE(AC21:AE21)</f>
        <v>2.5652011538833303E-2</v>
      </c>
    </row>
    <row r="22" spans="1:32" ht="15" thickBot="1" x14ac:dyDescent="0.25">
      <c r="A22" s="8">
        <v>58</v>
      </c>
      <c r="B22" s="9" t="s">
        <v>167</v>
      </c>
      <c r="C22" s="10" t="s">
        <v>168</v>
      </c>
      <c r="D22" s="10" t="s">
        <v>92</v>
      </c>
      <c r="E22" s="11">
        <v>0</v>
      </c>
      <c r="F22" s="11">
        <v>27.074999999999999</v>
      </c>
      <c r="G22" s="11">
        <v>27.074999999999999</v>
      </c>
      <c r="H22" s="11"/>
      <c r="I22" s="11">
        <f t="shared" si="0"/>
        <v>0</v>
      </c>
      <c r="J22" s="11">
        <f t="shared" si="1"/>
        <v>0</v>
      </c>
      <c r="K22" s="12">
        <v>22.43</v>
      </c>
      <c r="L22" s="12">
        <v>18.170000000000002</v>
      </c>
      <c r="M22" s="12">
        <v>491.95</v>
      </c>
      <c r="N22" s="12">
        <v>0</v>
      </c>
      <c r="O22" s="12">
        <v>36.331942499999997</v>
      </c>
      <c r="P22" s="12">
        <v>266.41800000000001</v>
      </c>
      <c r="Q22" s="12">
        <v>0</v>
      </c>
      <c r="R22" s="12">
        <v>12.280196565000001</v>
      </c>
      <c r="S22" s="12">
        <v>116.56115145405001</v>
      </c>
      <c r="T22" s="13">
        <v>60.422780672667002</v>
      </c>
      <c r="V22" s="12">
        <v>20.72</v>
      </c>
      <c r="W22" s="12">
        <v>0</v>
      </c>
      <c r="X22" s="15"/>
      <c r="Y22" s="15"/>
      <c r="Z22" s="16"/>
      <c r="AA22" s="16"/>
      <c r="AB22" s="16"/>
      <c r="AC22" s="15"/>
      <c r="AD22" s="15"/>
      <c r="AE22" s="15"/>
      <c r="AF22" s="15"/>
    </row>
    <row r="23" spans="1:32" ht="15" thickBot="1" x14ac:dyDescent="0.35">
      <c r="A23" s="58"/>
      <c r="B23" s="59" t="s">
        <v>19</v>
      </c>
      <c r="C23" s="60" t="s">
        <v>169</v>
      </c>
      <c r="D23" s="60"/>
      <c r="E23" s="61"/>
      <c r="F23" s="61"/>
      <c r="G23" s="61"/>
      <c r="H23" s="61"/>
      <c r="I23" s="61"/>
      <c r="J23" s="61"/>
      <c r="K23" s="62"/>
      <c r="L23" s="62"/>
      <c r="M23" s="62">
        <v>72588.14</v>
      </c>
      <c r="N23" s="62">
        <v>59546.458316980003</v>
      </c>
      <c r="O23" s="62">
        <v>4683.9870296999998</v>
      </c>
      <c r="P23" s="62">
        <v>0</v>
      </c>
      <c r="Q23" s="62">
        <v>0</v>
      </c>
      <c r="R23" s="62">
        <v>1583.1876160386</v>
      </c>
      <c r="S23" s="62">
        <v>4153.3969309900003</v>
      </c>
      <c r="T23" s="62">
        <v>1601.6081498799999</v>
      </c>
      <c r="V23" s="62"/>
      <c r="W23" s="62">
        <v>81778.022984719995</v>
      </c>
      <c r="X23" s="15"/>
      <c r="Y23" s="15"/>
      <c r="Z23" s="16"/>
      <c r="AA23" s="16"/>
      <c r="AB23" s="16"/>
      <c r="AC23" s="15"/>
      <c r="AD23" s="15"/>
      <c r="AE23" s="15"/>
      <c r="AF23" s="15"/>
    </row>
    <row r="24" spans="1:32" ht="20.5" thickBot="1" x14ac:dyDescent="0.25">
      <c r="A24" s="8">
        <v>10</v>
      </c>
      <c r="B24" s="9" t="s">
        <v>4421</v>
      </c>
      <c r="C24" s="10" t="s">
        <v>4422</v>
      </c>
      <c r="D24" s="10" t="s">
        <v>92</v>
      </c>
      <c r="E24" s="11">
        <v>0</v>
      </c>
      <c r="F24" s="177">
        <v>6.9859999999999998</v>
      </c>
      <c r="G24" s="177">
        <v>6.9859999999999998</v>
      </c>
      <c r="H24" s="177"/>
      <c r="I24" s="177">
        <f t="shared" ref="I24:I45" si="11">H24*0.5</f>
        <v>0</v>
      </c>
      <c r="J24" s="177">
        <f t="shared" ref="J24:J45" si="12">F24-G24-I24</f>
        <v>0</v>
      </c>
      <c r="K24" s="12">
        <v>3841.27</v>
      </c>
      <c r="L24" s="12">
        <v>3345.75</v>
      </c>
      <c r="M24" s="12">
        <v>23373.41</v>
      </c>
      <c r="N24" s="12">
        <v>21762.234977658001</v>
      </c>
      <c r="O24" s="12">
        <v>636.07739579999998</v>
      </c>
      <c r="P24" s="12">
        <v>0</v>
      </c>
      <c r="Q24" s="12">
        <v>0</v>
      </c>
      <c r="R24" s="12">
        <v>214.9941597804</v>
      </c>
      <c r="S24" s="12">
        <v>513.112351320828</v>
      </c>
      <c r="T24" s="13">
        <v>197.863324246172</v>
      </c>
      <c r="V24" s="12">
        <v>3721.75</v>
      </c>
      <c r="W24" s="12">
        <v>24068.208186862001</v>
      </c>
      <c r="X24" s="15"/>
      <c r="Y24" s="15"/>
      <c r="Z24" s="16"/>
      <c r="AA24" s="16"/>
      <c r="AB24" s="16"/>
      <c r="AC24" s="15"/>
      <c r="AD24" s="15"/>
      <c r="AE24" s="15"/>
      <c r="AF24" s="15"/>
    </row>
    <row r="25" spans="1:32" x14ac:dyDescent="0.2">
      <c r="A25" s="63"/>
      <c r="B25" s="64" t="s">
        <v>187</v>
      </c>
      <c r="C25" s="65" t="s">
        <v>188</v>
      </c>
      <c r="D25" s="65" t="s">
        <v>92</v>
      </c>
      <c r="E25" s="66">
        <v>9.1499999999999998E-2</v>
      </c>
      <c r="F25" s="175">
        <v>0.63921899999999998</v>
      </c>
      <c r="G25" s="175">
        <v>0.63921899999999998</v>
      </c>
      <c r="H25" s="175"/>
      <c r="I25" s="175">
        <f t="shared" si="11"/>
        <v>0</v>
      </c>
      <c r="J25" s="175">
        <f t="shared" si="12"/>
        <v>0</v>
      </c>
      <c r="K25" s="1">
        <v>45.7</v>
      </c>
      <c r="L25" s="1">
        <v>45.7</v>
      </c>
      <c r="M25" s="1">
        <v>29.2123083</v>
      </c>
      <c r="N25" s="1">
        <v>29.2123083</v>
      </c>
      <c r="O25" s="1"/>
      <c r="P25" s="1"/>
      <c r="Q25" s="1"/>
      <c r="R25" s="1"/>
      <c r="S25" s="1"/>
      <c r="T25" s="1"/>
      <c r="V25" s="1">
        <v>52.8</v>
      </c>
      <c r="W25" s="1">
        <v>33.750763200000002</v>
      </c>
      <c r="X25" s="15">
        <f t="shared" si="2"/>
        <v>1.1553610503282274</v>
      </c>
      <c r="Y25" s="15">
        <f t="shared" si="3"/>
        <v>1.1297090387893942</v>
      </c>
      <c r="Z25" s="16">
        <f t="shared" si="4"/>
        <v>51.627703072675317</v>
      </c>
      <c r="AA25" s="16">
        <f t="shared" si="5"/>
        <v>5.9277030726753139</v>
      </c>
      <c r="AB25" s="16">
        <f t="shared" ref="AB25:AB27" si="13">J25*AA25</f>
        <v>0</v>
      </c>
      <c r="AC25" s="15">
        <f t="shared" si="7"/>
        <v>4.5848355451969969E-2</v>
      </c>
      <c r="AD25" s="15">
        <f t="shared" si="8"/>
        <v>1.1992624151289988E-2</v>
      </c>
      <c r="AE25" s="15">
        <f t="shared" si="9"/>
        <v>1.9115055013239957E-2</v>
      </c>
      <c r="AF25" s="15">
        <f t="shared" si="10"/>
        <v>2.5652011538833303E-2</v>
      </c>
    </row>
    <row r="26" spans="1:32" x14ac:dyDescent="0.2">
      <c r="A26" s="63"/>
      <c r="B26" s="64" t="s">
        <v>189</v>
      </c>
      <c r="C26" s="65" t="s">
        <v>190</v>
      </c>
      <c r="D26" s="65" t="s">
        <v>92</v>
      </c>
      <c r="E26" s="66">
        <v>1.01</v>
      </c>
      <c r="F26" s="175">
        <v>7.05586</v>
      </c>
      <c r="G26" s="175">
        <v>7.05586</v>
      </c>
      <c r="H26" s="175"/>
      <c r="I26" s="175">
        <f t="shared" si="11"/>
        <v>0</v>
      </c>
      <c r="J26" s="175">
        <f t="shared" si="12"/>
        <v>0</v>
      </c>
      <c r="K26" s="1">
        <v>3080</v>
      </c>
      <c r="L26" s="1">
        <v>3080</v>
      </c>
      <c r="M26" s="1">
        <v>21732.0488</v>
      </c>
      <c r="N26" s="1">
        <v>21732.0488</v>
      </c>
      <c r="O26" s="1"/>
      <c r="P26" s="1"/>
      <c r="Q26" s="1"/>
      <c r="R26" s="1"/>
      <c r="S26" s="1"/>
      <c r="T26" s="1"/>
      <c r="V26" s="1">
        <v>3340</v>
      </c>
      <c r="W26" s="1">
        <v>24033.2372</v>
      </c>
      <c r="X26" s="15">
        <f t="shared" si="2"/>
        <v>1.0844155844155845</v>
      </c>
      <c r="Y26" s="15">
        <f t="shared" si="3"/>
        <v>1.0587635728767513</v>
      </c>
      <c r="Z26" s="16">
        <f t="shared" si="4"/>
        <v>3260.9918044603937</v>
      </c>
      <c r="AA26" s="16">
        <f t="shared" si="5"/>
        <v>180.99180446039372</v>
      </c>
      <c r="AB26" s="16">
        <f t="shared" si="13"/>
        <v>0</v>
      </c>
      <c r="AC26" s="15">
        <f t="shared" si="7"/>
        <v>4.5848355451969969E-2</v>
      </c>
      <c r="AD26" s="15">
        <f t="shared" si="8"/>
        <v>1.1992624151289988E-2</v>
      </c>
      <c r="AE26" s="15">
        <f t="shared" si="9"/>
        <v>1.9115055013239957E-2</v>
      </c>
      <c r="AF26" s="15">
        <f t="shared" si="10"/>
        <v>2.5652011538833303E-2</v>
      </c>
    </row>
    <row r="27" spans="1:32" ht="18.5" thickBot="1" x14ac:dyDescent="0.25">
      <c r="A27" s="63"/>
      <c r="B27" s="64" t="s">
        <v>191</v>
      </c>
      <c r="C27" s="65" t="s">
        <v>192</v>
      </c>
      <c r="D27" s="65" t="s">
        <v>38</v>
      </c>
      <c r="E27" s="66">
        <v>5.5100000000000001E-3</v>
      </c>
      <c r="F27" s="175">
        <v>3.8492859999999997E-2</v>
      </c>
      <c r="G27" s="175">
        <v>3.8492859999999997E-2</v>
      </c>
      <c r="H27" s="175"/>
      <c r="I27" s="175">
        <f t="shared" si="11"/>
        <v>0</v>
      </c>
      <c r="J27" s="175">
        <f t="shared" si="12"/>
        <v>0</v>
      </c>
      <c r="K27" s="1">
        <v>25.3</v>
      </c>
      <c r="L27" s="1">
        <v>25.3</v>
      </c>
      <c r="M27" s="1">
        <v>0.97386935799999996</v>
      </c>
      <c r="N27" s="1">
        <v>0.97386935799999996</v>
      </c>
      <c r="O27" s="1"/>
      <c r="P27" s="1"/>
      <c r="Q27" s="1"/>
      <c r="R27" s="1"/>
      <c r="S27" s="1"/>
      <c r="T27" s="1"/>
      <c r="V27" s="1">
        <v>31.7</v>
      </c>
      <c r="W27" s="1">
        <v>1.220223662</v>
      </c>
      <c r="X27" s="15">
        <f t="shared" si="2"/>
        <v>1.2529644268774702</v>
      </c>
      <c r="Y27" s="15">
        <f t="shared" si="3"/>
        <v>1.227312415338637</v>
      </c>
      <c r="Z27" s="16">
        <f t="shared" si="4"/>
        <v>31.051004108067517</v>
      </c>
      <c r="AA27" s="16">
        <f t="shared" si="5"/>
        <v>5.7510041080675158</v>
      </c>
      <c r="AB27" s="16">
        <f t="shared" si="13"/>
        <v>0</v>
      </c>
      <c r="AC27" s="15">
        <f t="shared" si="7"/>
        <v>4.5848355451969969E-2</v>
      </c>
      <c r="AD27" s="15">
        <f t="shared" si="8"/>
        <v>1.1992624151289988E-2</v>
      </c>
      <c r="AE27" s="15">
        <f t="shared" si="9"/>
        <v>1.9115055013239957E-2</v>
      </c>
      <c r="AF27" s="15">
        <f t="shared" si="10"/>
        <v>2.5652011538833303E-2</v>
      </c>
    </row>
    <row r="28" spans="1:32" ht="15" thickBot="1" x14ac:dyDescent="0.25">
      <c r="A28" s="8">
        <v>11</v>
      </c>
      <c r="B28" s="9" t="s">
        <v>4423</v>
      </c>
      <c r="C28" s="10" t="s">
        <v>4424</v>
      </c>
      <c r="D28" s="10" t="s">
        <v>139</v>
      </c>
      <c r="E28" s="11">
        <v>0</v>
      </c>
      <c r="F28" s="177">
        <v>0.90800000000000003</v>
      </c>
      <c r="G28" s="177">
        <v>0.90800000000000003</v>
      </c>
      <c r="H28" s="177"/>
      <c r="I28" s="177">
        <f t="shared" si="11"/>
        <v>0</v>
      </c>
      <c r="J28" s="177">
        <f t="shared" si="12"/>
        <v>0</v>
      </c>
      <c r="K28" s="12">
        <v>37377.629999999997</v>
      </c>
      <c r="L28" s="12">
        <v>41346.86</v>
      </c>
      <c r="M28" s="12">
        <v>37542.949999999997</v>
      </c>
      <c r="N28" s="12">
        <v>27968.271388000001</v>
      </c>
      <c r="O28" s="12">
        <v>3375.8591928000001</v>
      </c>
      <c r="P28" s="12">
        <v>0</v>
      </c>
      <c r="Q28" s="12">
        <v>0</v>
      </c>
      <c r="R28" s="12">
        <v>1141.0404071664</v>
      </c>
      <c r="S28" s="12">
        <v>3049.2595655448499</v>
      </c>
      <c r="T28" s="13">
        <v>1175.83728509957</v>
      </c>
      <c r="V28" s="12">
        <v>61956.78</v>
      </c>
      <c r="W28" s="12">
        <v>44654.806215999997</v>
      </c>
      <c r="X28" s="15"/>
      <c r="Y28" s="15"/>
      <c r="Z28" s="16"/>
      <c r="AA28" s="16"/>
      <c r="AB28" s="16"/>
      <c r="AC28" s="15"/>
      <c r="AD28" s="15"/>
      <c r="AE28" s="15"/>
      <c r="AF28" s="15"/>
    </row>
    <row r="29" spans="1:32" ht="18" x14ac:dyDescent="0.2">
      <c r="A29" s="63"/>
      <c r="B29" s="64" t="s">
        <v>176</v>
      </c>
      <c r="C29" s="65" t="s">
        <v>177</v>
      </c>
      <c r="D29" s="65" t="s">
        <v>139</v>
      </c>
      <c r="E29" s="66">
        <v>0.51500000000000001</v>
      </c>
      <c r="F29" s="175">
        <v>0.46761999999999998</v>
      </c>
      <c r="G29" s="175">
        <v>0.46761999999999998</v>
      </c>
      <c r="H29" s="175"/>
      <c r="I29" s="175">
        <f t="shared" si="11"/>
        <v>0</v>
      </c>
      <c r="J29" s="175">
        <f t="shared" si="12"/>
        <v>0</v>
      </c>
      <c r="K29" s="1">
        <v>26600</v>
      </c>
      <c r="L29" s="1">
        <v>26600</v>
      </c>
      <c r="M29" s="1">
        <v>12438.691999999999</v>
      </c>
      <c r="N29" s="1">
        <v>12438.691999999999</v>
      </c>
      <c r="O29" s="1"/>
      <c r="P29" s="1"/>
      <c r="Q29" s="1"/>
      <c r="R29" s="1"/>
      <c r="S29" s="1"/>
      <c r="T29" s="1"/>
      <c r="V29" s="1">
        <v>43100</v>
      </c>
      <c r="W29" s="1">
        <v>20154.421999999999</v>
      </c>
      <c r="X29" s="15">
        <f t="shared" si="2"/>
        <v>1.6203007518796992</v>
      </c>
      <c r="Y29" s="15">
        <f t="shared" si="3"/>
        <v>1.594648740340866</v>
      </c>
      <c r="Z29" s="16">
        <f t="shared" si="4"/>
        <v>42417.656493067036</v>
      </c>
      <c r="AA29" s="16">
        <f t="shared" si="5"/>
        <v>15817.656493067036</v>
      </c>
      <c r="AB29" s="16">
        <f t="shared" ref="AB29:AB32" si="14">J29*AA29</f>
        <v>0</v>
      </c>
      <c r="AC29" s="15">
        <f t="shared" si="7"/>
        <v>4.5848355451969969E-2</v>
      </c>
      <c r="AD29" s="15">
        <f t="shared" si="8"/>
        <v>1.1992624151289988E-2</v>
      </c>
      <c r="AE29" s="15">
        <f t="shared" si="9"/>
        <v>1.9115055013239957E-2</v>
      </c>
      <c r="AF29" s="15">
        <f t="shared" si="10"/>
        <v>2.5652011538833303E-2</v>
      </c>
    </row>
    <row r="30" spans="1:32" ht="18" x14ac:dyDescent="0.2">
      <c r="A30" s="63"/>
      <c r="B30" s="64" t="s">
        <v>178</v>
      </c>
      <c r="C30" s="65" t="s">
        <v>179</v>
      </c>
      <c r="D30" s="65" t="s">
        <v>139</v>
      </c>
      <c r="E30" s="66">
        <v>0.51500000000000001</v>
      </c>
      <c r="F30" s="175">
        <v>0.46761999999999998</v>
      </c>
      <c r="G30" s="175">
        <v>0.46761999999999998</v>
      </c>
      <c r="H30" s="175"/>
      <c r="I30" s="175">
        <f t="shared" si="11"/>
        <v>0</v>
      </c>
      <c r="J30" s="175">
        <f t="shared" si="12"/>
        <v>0</v>
      </c>
      <c r="K30" s="1">
        <v>25900</v>
      </c>
      <c r="L30" s="1">
        <v>25900</v>
      </c>
      <c r="M30" s="1">
        <v>12111.358</v>
      </c>
      <c r="N30" s="1">
        <v>12111.358</v>
      </c>
      <c r="O30" s="1"/>
      <c r="P30" s="1"/>
      <c r="Q30" s="1"/>
      <c r="R30" s="1"/>
      <c r="S30" s="1"/>
      <c r="T30" s="1"/>
      <c r="V30" s="1">
        <v>43200</v>
      </c>
      <c r="W30" s="1">
        <v>20201.184000000001</v>
      </c>
      <c r="X30" s="15">
        <f t="shared" si="2"/>
        <v>1.667953667953668</v>
      </c>
      <c r="Y30" s="15">
        <f t="shared" si="3"/>
        <v>1.6423016564148347</v>
      </c>
      <c r="Z30" s="16">
        <f t="shared" si="4"/>
        <v>42535.612901144217</v>
      </c>
      <c r="AA30" s="16">
        <f t="shared" si="5"/>
        <v>16635.612901144217</v>
      </c>
      <c r="AB30" s="16">
        <f t="shared" si="14"/>
        <v>0</v>
      </c>
      <c r="AC30" s="15">
        <f t="shared" si="7"/>
        <v>4.5848355451969969E-2</v>
      </c>
      <c r="AD30" s="15">
        <f t="shared" si="8"/>
        <v>1.1992624151289988E-2</v>
      </c>
      <c r="AE30" s="15">
        <f t="shared" si="9"/>
        <v>1.9115055013239957E-2</v>
      </c>
      <c r="AF30" s="15">
        <f t="shared" si="10"/>
        <v>2.5652011538833303E-2</v>
      </c>
    </row>
    <row r="31" spans="1:32" x14ac:dyDescent="0.2">
      <c r="A31" s="63"/>
      <c r="B31" s="64" t="s">
        <v>180</v>
      </c>
      <c r="C31" s="65" t="s">
        <v>181</v>
      </c>
      <c r="D31" s="65" t="s">
        <v>98</v>
      </c>
      <c r="E31" s="66">
        <v>10.210000000000001</v>
      </c>
      <c r="F31" s="175">
        <v>9.2706800000000005</v>
      </c>
      <c r="G31" s="175">
        <v>9.2706800000000005</v>
      </c>
      <c r="H31" s="175"/>
      <c r="I31" s="175">
        <f t="shared" si="11"/>
        <v>0</v>
      </c>
      <c r="J31" s="175">
        <f t="shared" si="12"/>
        <v>0</v>
      </c>
      <c r="K31" s="1">
        <v>34.1</v>
      </c>
      <c r="L31" s="1">
        <v>34.1</v>
      </c>
      <c r="M31" s="1">
        <v>316.13018799999998</v>
      </c>
      <c r="N31" s="1">
        <v>316.13018799999998</v>
      </c>
      <c r="O31" s="1"/>
      <c r="P31" s="1"/>
      <c r="Q31" s="1"/>
      <c r="R31" s="1"/>
      <c r="S31" s="1"/>
      <c r="T31" s="1"/>
      <c r="V31" s="1">
        <v>56.2</v>
      </c>
      <c r="W31" s="1">
        <v>521.01221599999997</v>
      </c>
      <c r="X31" s="15">
        <f t="shared" si="2"/>
        <v>1.6480938416422288</v>
      </c>
      <c r="Y31" s="15">
        <f t="shared" si="3"/>
        <v>1.6224418301033956</v>
      </c>
      <c r="Z31" s="16">
        <f t="shared" si="4"/>
        <v>55.325266406525792</v>
      </c>
      <c r="AA31" s="16">
        <f t="shared" si="5"/>
        <v>21.22526640652579</v>
      </c>
      <c r="AB31" s="16">
        <f t="shared" si="14"/>
        <v>0</v>
      </c>
      <c r="AC31" s="15">
        <f t="shared" si="7"/>
        <v>4.5848355451969969E-2</v>
      </c>
      <c r="AD31" s="15">
        <f t="shared" si="8"/>
        <v>1.1992624151289988E-2</v>
      </c>
      <c r="AE31" s="15">
        <f t="shared" si="9"/>
        <v>1.9115055013239957E-2</v>
      </c>
      <c r="AF31" s="15">
        <f t="shared" si="10"/>
        <v>2.5652011538833303E-2</v>
      </c>
    </row>
    <row r="32" spans="1:32" ht="18.5" thickBot="1" x14ac:dyDescent="0.25">
      <c r="A32" s="63"/>
      <c r="B32" s="64" t="s">
        <v>182</v>
      </c>
      <c r="C32" s="65" t="s">
        <v>183</v>
      </c>
      <c r="D32" s="65" t="s">
        <v>184</v>
      </c>
      <c r="E32" s="66">
        <v>2.19</v>
      </c>
      <c r="F32" s="175">
        <v>1.9885200000000001</v>
      </c>
      <c r="G32" s="175">
        <v>1.9885200000000001</v>
      </c>
      <c r="H32" s="175"/>
      <c r="I32" s="175">
        <f t="shared" si="11"/>
        <v>0</v>
      </c>
      <c r="J32" s="175">
        <f t="shared" si="12"/>
        <v>0</v>
      </c>
      <c r="K32" s="1">
        <v>1560</v>
      </c>
      <c r="L32" s="1">
        <v>1560</v>
      </c>
      <c r="M32" s="1">
        <v>3102.0911999999998</v>
      </c>
      <c r="N32" s="1">
        <v>3102.0911999999998</v>
      </c>
      <c r="O32" s="1"/>
      <c r="P32" s="1"/>
      <c r="Q32" s="1"/>
      <c r="R32" s="1"/>
      <c r="S32" s="1"/>
      <c r="T32" s="1"/>
      <c r="V32" s="1">
        <v>1900</v>
      </c>
      <c r="W32" s="1">
        <v>3778.1880000000001</v>
      </c>
      <c r="X32" s="15">
        <f t="shared" si="2"/>
        <v>1.2179487179487178</v>
      </c>
      <c r="Y32" s="15">
        <f t="shared" si="3"/>
        <v>1.1922967064098846</v>
      </c>
      <c r="Z32" s="16">
        <f t="shared" si="4"/>
        <v>1859.98286199942</v>
      </c>
      <c r="AA32" s="16">
        <f t="shared" si="5"/>
        <v>299.98286199942004</v>
      </c>
      <c r="AB32" s="16">
        <f t="shared" si="14"/>
        <v>0</v>
      </c>
      <c r="AC32" s="15">
        <f t="shared" si="7"/>
        <v>4.5848355451969969E-2</v>
      </c>
      <c r="AD32" s="15">
        <f t="shared" si="8"/>
        <v>1.1992624151289988E-2</v>
      </c>
      <c r="AE32" s="15">
        <f t="shared" si="9"/>
        <v>1.9115055013239957E-2</v>
      </c>
      <c r="AF32" s="15">
        <f t="shared" si="10"/>
        <v>2.5652011538833303E-2</v>
      </c>
    </row>
    <row r="33" spans="1:32" ht="15" thickBot="1" x14ac:dyDescent="0.25">
      <c r="A33" s="8">
        <v>12</v>
      </c>
      <c r="B33" s="9" t="s">
        <v>4425</v>
      </c>
      <c r="C33" s="10" t="s">
        <v>4426</v>
      </c>
      <c r="D33" s="10" t="s">
        <v>92</v>
      </c>
      <c r="E33" s="11">
        <v>0</v>
      </c>
      <c r="F33" s="177">
        <v>0.93899999999999995</v>
      </c>
      <c r="G33" s="177">
        <v>0.93899999999999995</v>
      </c>
      <c r="H33" s="177"/>
      <c r="I33" s="177">
        <f t="shared" si="11"/>
        <v>0</v>
      </c>
      <c r="J33" s="177">
        <f t="shared" si="12"/>
        <v>0</v>
      </c>
      <c r="K33" s="12">
        <v>4025.28</v>
      </c>
      <c r="L33" s="12">
        <v>2797.76</v>
      </c>
      <c r="M33" s="12">
        <v>2627.1</v>
      </c>
      <c r="N33" s="12">
        <v>2433.5235299669998</v>
      </c>
      <c r="O33" s="12">
        <v>75.895989599999993</v>
      </c>
      <c r="P33" s="12">
        <v>0</v>
      </c>
      <c r="Q33" s="12">
        <v>0</v>
      </c>
      <c r="R33" s="12">
        <v>25.652844484799999</v>
      </c>
      <c r="S33" s="12">
        <v>61.646572788336002</v>
      </c>
      <c r="T33" s="13">
        <v>23.771783682239001</v>
      </c>
      <c r="V33" s="12">
        <v>3284.11</v>
      </c>
      <c r="W33" s="12">
        <v>2850.0147395130002</v>
      </c>
      <c r="X33" s="15"/>
      <c r="Y33" s="15"/>
      <c r="Z33" s="16"/>
      <c r="AA33" s="16"/>
      <c r="AB33" s="16"/>
      <c r="AC33" s="15"/>
      <c r="AD33" s="15"/>
      <c r="AE33" s="15"/>
      <c r="AF33" s="15"/>
    </row>
    <row r="34" spans="1:32" x14ac:dyDescent="0.2">
      <c r="A34" s="63"/>
      <c r="B34" s="64" t="s">
        <v>187</v>
      </c>
      <c r="C34" s="65" t="s">
        <v>188</v>
      </c>
      <c r="D34" s="65" t="s">
        <v>92</v>
      </c>
      <c r="E34" s="66">
        <v>0.1285</v>
      </c>
      <c r="F34" s="175">
        <v>0.1206615</v>
      </c>
      <c r="G34" s="175">
        <v>0.1206615</v>
      </c>
      <c r="H34" s="175"/>
      <c r="I34" s="175">
        <f t="shared" si="11"/>
        <v>0</v>
      </c>
      <c r="J34" s="175">
        <f t="shared" si="12"/>
        <v>0</v>
      </c>
      <c r="K34" s="1">
        <v>45.7</v>
      </c>
      <c r="L34" s="1">
        <v>45.7</v>
      </c>
      <c r="M34" s="1">
        <v>5.5142305499999997</v>
      </c>
      <c r="N34" s="1">
        <v>5.5142305499999997</v>
      </c>
      <c r="O34" s="1"/>
      <c r="P34" s="1"/>
      <c r="Q34" s="1"/>
      <c r="R34" s="1"/>
      <c r="S34" s="1"/>
      <c r="T34" s="1"/>
      <c r="V34" s="1">
        <v>52.8</v>
      </c>
      <c r="W34" s="1">
        <v>6.3709271999999997</v>
      </c>
      <c r="X34" s="15">
        <f t="shared" si="2"/>
        <v>1.1553610503282274</v>
      </c>
      <c r="Y34" s="15">
        <f t="shared" si="3"/>
        <v>1.1297090387893942</v>
      </c>
      <c r="Z34" s="16">
        <f t="shared" si="4"/>
        <v>51.627703072675317</v>
      </c>
      <c r="AA34" s="16">
        <f t="shared" si="5"/>
        <v>5.9277030726753139</v>
      </c>
      <c r="AB34" s="16">
        <f t="shared" ref="AB34:AB36" si="15">J34*AA34</f>
        <v>0</v>
      </c>
      <c r="AC34" s="15">
        <f t="shared" si="7"/>
        <v>4.5848355451969969E-2</v>
      </c>
      <c r="AD34" s="15">
        <f t="shared" si="8"/>
        <v>1.1992624151289988E-2</v>
      </c>
      <c r="AE34" s="15">
        <f t="shared" si="9"/>
        <v>1.9115055013239957E-2</v>
      </c>
      <c r="AF34" s="15">
        <f t="shared" si="10"/>
        <v>2.5652011538833303E-2</v>
      </c>
    </row>
    <row r="35" spans="1:32" x14ac:dyDescent="0.2">
      <c r="A35" s="63"/>
      <c r="B35" s="64" t="s">
        <v>195</v>
      </c>
      <c r="C35" s="65" t="s">
        <v>196</v>
      </c>
      <c r="D35" s="65" t="s">
        <v>92</v>
      </c>
      <c r="E35" s="66">
        <v>1.01</v>
      </c>
      <c r="F35" s="175">
        <v>0.94838999999999996</v>
      </c>
      <c r="G35" s="175">
        <v>0.94838999999999996</v>
      </c>
      <c r="H35" s="175"/>
      <c r="I35" s="175">
        <f t="shared" si="11"/>
        <v>0</v>
      </c>
      <c r="J35" s="175">
        <f t="shared" si="12"/>
        <v>0</v>
      </c>
      <c r="K35" s="1">
        <v>2560</v>
      </c>
      <c r="L35" s="1">
        <v>2560</v>
      </c>
      <c r="M35" s="1">
        <v>2427.8784000000001</v>
      </c>
      <c r="N35" s="1">
        <v>2427.8784000000001</v>
      </c>
      <c r="O35" s="1"/>
      <c r="P35" s="1"/>
      <c r="Q35" s="1"/>
      <c r="R35" s="1"/>
      <c r="S35" s="1"/>
      <c r="T35" s="1"/>
      <c r="V35" s="1">
        <v>2940</v>
      </c>
      <c r="W35" s="1">
        <v>2843.4798000000001</v>
      </c>
      <c r="X35" s="15">
        <f t="shared" si="2"/>
        <v>1.1484375</v>
      </c>
      <c r="Y35" s="15">
        <f t="shared" si="3"/>
        <v>1.1227854884611668</v>
      </c>
      <c r="Z35" s="16">
        <f t="shared" si="4"/>
        <v>2874.330850460587</v>
      </c>
      <c r="AA35" s="16">
        <f t="shared" si="5"/>
        <v>314.33085046058704</v>
      </c>
      <c r="AB35" s="16">
        <f t="shared" si="15"/>
        <v>0</v>
      </c>
      <c r="AC35" s="15">
        <f t="shared" si="7"/>
        <v>4.5848355451969969E-2</v>
      </c>
      <c r="AD35" s="15">
        <f t="shared" si="8"/>
        <v>1.1992624151289988E-2</v>
      </c>
      <c r="AE35" s="15">
        <f t="shared" si="9"/>
        <v>1.9115055013239957E-2</v>
      </c>
      <c r="AF35" s="15">
        <f t="shared" si="10"/>
        <v>2.5652011538833303E-2</v>
      </c>
    </row>
    <row r="36" spans="1:32" ht="18.5" thickBot="1" x14ac:dyDescent="0.25">
      <c r="A36" s="63"/>
      <c r="B36" s="64" t="s">
        <v>191</v>
      </c>
      <c r="C36" s="65" t="s">
        <v>192</v>
      </c>
      <c r="D36" s="65" t="s">
        <v>38</v>
      </c>
      <c r="E36" s="66">
        <v>5.5100000000000001E-3</v>
      </c>
      <c r="F36" s="175">
        <v>5.1738900000000004E-3</v>
      </c>
      <c r="G36" s="175">
        <v>5.1738900000000004E-3</v>
      </c>
      <c r="H36" s="175"/>
      <c r="I36" s="175">
        <f t="shared" si="11"/>
        <v>0</v>
      </c>
      <c r="J36" s="175">
        <f t="shared" si="12"/>
        <v>0</v>
      </c>
      <c r="K36" s="1">
        <v>25.3</v>
      </c>
      <c r="L36" s="1">
        <v>25.3</v>
      </c>
      <c r="M36" s="1">
        <v>0.13089941699999999</v>
      </c>
      <c r="N36" s="1">
        <v>0.13089941699999999</v>
      </c>
      <c r="O36" s="1"/>
      <c r="P36" s="1"/>
      <c r="Q36" s="1"/>
      <c r="R36" s="1"/>
      <c r="S36" s="1"/>
      <c r="T36" s="1"/>
      <c r="V36" s="1">
        <v>31.7</v>
      </c>
      <c r="W36" s="1">
        <v>0.16401231299999999</v>
      </c>
      <c r="X36" s="15">
        <f t="shared" si="2"/>
        <v>1.2529644268774702</v>
      </c>
      <c r="Y36" s="15">
        <f t="shared" si="3"/>
        <v>1.227312415338637</v>
      </c>
      <c r="Z36" s="16">
        <f t="shared" si="4"/>
        <v>31.051004108067517</v>
      </c>
      <c r="AA36" s="16">
        <f t="shared" si="5"/>
        <v>5.7510041080675158</v>
      </c>
      <c r="AB36" s="16">
        <f t="shared" si="15"/>
        <v>0</v>
      </c>
      <c r="AC36" s="15">
        <f t="shared" si="7"/>
        <v>4.5848355451969969E-2</v>
      </c>
      <c r="AD36" s="15">
        <f t="shared" si="8"/>
        <v>1.1992624151289988E-2</v>
      </c>
      <c r="AE36" s="15">
        <f t="shared" si="9"/>
        <v>1.9115055013239957E-2</v>
      </c>
      <c r="AF36" s="15">
        <f t="shared" si="10"/>
        <v>2.5652011538833303E-2</v>
      </c>
    </row>
    <row r="37" spans="1:32" ht="20.5" thickBot="1" x14ac:dyDescent="0.25">
      <c r="A37" s="8">
        <v>13</v>
      </c>
      <c r="B37" s="9" t="s">
        <v>4427</v>
      </c>
      <c r="C37" s="10" t="s">
        <v>4428</v>
      </c>
      <c r="D37" s="10" t="s">
        <v>92</v>
      </c>
      <c r="E37" s="11">
        <v>0</v>
      </c>
      <c r="F37" s="177">
        <v>1.0349999999999999</v>
      </c>
      <c r="G37" s="177">
        <v>1.0349999999999999</v>
      </c>
      <c r="H37" s="177"/>
      <c r="I37" s="177">
        <f t="shared" si="11"/>
        <v>0</v>
      </c>
      <c r="J37" s="177">
        <f t="shared" si="12"/>
        <v>0</v>
      </c>
      <c r="K37" s="12">
        <v>4427.8100000000004</v>
      </c>
      <c r="L37" s="12">
        <v>3345.75</v>
      </c>
      <c r="M37" s="12">
        <v>3462.85</v>
      </c>
      <c r="N37" s="12">
        <v>3224.1501863550002</v>
      </c>
      <c r="O37" s="12">
        <v>94.237060499999998</v>
      </c>
      <c r="P37" s="12">
        <v>0</v>
      </c>
      <c r="Q37" s="12">
        <v>0</v>
      </c>
      <c r="R37" s="12">
        <v>31.852126449</v>
      </c>
      <c r="S37" s="12">
        <v>76.019364960930005</v>
      </c>
      <c r="T37" s="13">
        <v>29.314134067390199</v>
      </c>
      <c r="V37" s="12">
        <v>3721.75</v>
      </c>
      <c r="W37" s="12">
        <v>3565.7880723449998</v>
      </c>
      <c r="X37" s="15"/>
      <c r="Y37" s="15"/>
      <c r="Z37" s="16"/>
      <c r="AA37" s="16"/>
      <c r="AB37" s="16"/>
      <c r="AC37" s="15"/>
      <c r="AD37" s="15"/>
      <c r="AE37" s="15"/>
      <c r="AF37" s="15"/>
    </row>
    <row r="38" spans="1:32" x14ac:dyDescent="0.2">
      <c r="A38" s="63"/>
      <c r="B38" s="64" t="s">
        <v>187</v>
      </c>
      <c r="C38" s="65" t="s">
        <v>188</v>
      </c>
      <c r="D38" s="65" t="s">
        <v>92</v>
      </c>
      <c r="E38" s="66">
        <v>9.1499999999999998E-2</v>
      </c>
      <c r="F38" s="175">
        <v>9.4702499999999995E-2</v>
      </c>
      <c r="G38" s="175">
        <v>9.4702499999999995E-2</v>
      </c>
      <c r="H38" s="175"/>
      <c r="I38" s="175">
        <f t="shared" si="11"/>
        <v>0</v>
      </c>
      <c r="J38" s="175">
        <f t="shared" si="12"/>
        <v>0</v>
      </c>
      <c r="K38" s="1">
        <v>45.7</v>
      </c>
      <c r="L38" s="1">
        <v>45.7</v>
      </c>
      <c r="M38" s="1">
        <v>4.3279042499999996</v>
      </c>
      <c r="N38" s="1">
        <v>4.3279042499999996</v>
      </c>
      <c r="O38" s="1"/>
      <c r="P38" s="1"/>
      <c r="Q38" s="1"/>
      <c r="R38" s="1"/>
      <c r="S38" s="1"/>
      <c r="T38" s="1"/>
      <c r="V38" s="1">
        <v>52.8</v>
      </c>
      <c r="W38" s="1">
        <v>5.000292</v>
      </c>
      <c r="X38" s="15">
        <f t="shared" si="2"/>
        <v>1.1553610503282274</v>
      </c>
      <c r="Y38" s="15">
        <f t="shared" si="3"/>
        <v>1.1297090387893942</v>
      </c>
      <c r="Z38" s="16">
        <f t="shared" si="4"/>
        <v>51.627703072675317</v>
      </c>
      <c r="AA38" s="16">
        <f t="shared" si="5"/>
        <v>5.9277030726753139</v>
      </c>
      <c r="AB38" s="16">
        <f t="shared" ref="AB38:AB40" si="16">J38*AA38</f>
        <v>0</v>
      </c>
      <c r="AC38" s="15">
        <f t="shared" si="7"/>
        <v>4.5848355451969969E-2</v>
      </c>
      <c r="AD38" s="15">
        <f t="shared" si="8"/>
        <v>1.1992624151289988E-2</v>
      </c>
      <c r="AE38" s="15">
        <f t="shared" si="9"/>
        <v>1.9115055013239957E-2</v>
      </c>
      <c r="AF38" s="15">
        <f t="shared" si="10"/>
        <v>2.5652011538833303E-2</v>
      </c>
    </row>
    <row r="39" spans="1:32" x14ac:dyDescent="0.2">
      <c r="A39" s="63"/>
      <c r="B39" s="64" t="s">
        <v>189</v>
      </c>
      <c r="C39" s="65" t="s">
        <v>190</v>
      </c>
      <c r="D39" s="65" t="s">
        <v>92</v>
      </c>
      <c r="E39" s="66">
        <v>1.01</v>
      </c>
      <c r="F39" s="175">
        <v>1.04535</v>
      </c>
      <c r="G39" s="175">
        <v>1.04535</v>
      </c>
      <c r="H39" s="175"/>
      <c r="I39" s="175">
        <f t="shared" si="11"/>
        <v>0</v>
      </c>
      <c r="J39" s="175">
        <f t="shared" si="12"/>
        <v>0</v>
      </c>
      <c r="K39" s="1">
        <v>3080</v>
      </c>
      <c r="L39" s="1">
        <v>3080</v>
      </c>
      <c r="M39" s="1">
        <v>3219.6779999999999</v>
      </c>
      <c r="N39" s="1">
        <v>3219.6779999999999</v>
      </c>
      <c r="O39" s="1"/>
      <c r="P39" s="1"/>
      <c r="Q39" s="1"/>
      <c r="R39" s="1"/>
      <c r="S39" s="1"/>
      <c r="T39" s="1"/>
      <c r="V39" s="1">
        <v>3340</v>
      </c>
      <c r="W39" s="1">
        <v>3560.607</v>
      </c>
      <c r="X39" s="15">
        <f t="shared" si="2"/>
        <v>1.0844155844155845</v>
      </c>
      <c r="Y39" s="15">
        <f t="shared" si="3"/>
        <v>1.0587635728767513</v>
      </c>
      <c r="Z39" s="16">
        <f t="shared" si="4"/>
        <v>3260.9918044603937</v>
      </c>
      <c r="AA39" s="16">
        <f t="shared" si="5"/>
        <v>180.99180446039372</v>
      </c>
      <c r="AB39" s="16">
        <f t="shared" si="16"/>
        <v>0</v>
      </c>
      <c r="AC39" s="15">
        <f t="shared" si="7"/>
        <v>4.5848355451969969E-2</v>
      </c>
      <c r="AD39" s="15">
        <f t="shared" si="8"/>
        <v>1.1992624151289988E-2</v>
      </c>
      <c r="AE39" s="15">
        <f t="shared" si="9"/>
        <v>1.9115055013239957E-2</v>
      </c>
      <c r="AF39" s="15">
        <f t="shared" si="10"/>
        <v>2.5652011538833303E-2</v>
      </c>
    </row>
    <row r="40" spans="1:32" ht="18.5" thickBot="1" x14ac:dyDescent="0.25">
      <c r="A40" s="63"/>
      <c r="B40" s="64" t="s">
        <v>191</v>
      </c>
      <c r="C40" s="65" t="s">
        <v>192</v>
      </c>
      <c r="D40" s="65" t="s">
        <v>38</v>
      </c>
      <c r="E40" s="66">
        <v>5.5100000000000001E-3</v>
      </c>
      <c r="F40" s="175">
        <v>5.7028499999999998E-3</v>
      </c>
      <c r="G40" s="175">
        <v>5.7028499999999998E-3</v>
      </c>
      <c r="H40" s="175"/>
      <c r="I40" s="175">
        <f t="shared" si="11"/>
        <v>0</v>
      </c>
      <c r="J40" s="175">
        <f t="shared" si="12"/>
        <v>0</v>
      </c>
      <c r="K40" s="1">
        <v>25.3</v>
      </c>
      <c r="L40" s="1">
        <v>25.3</v>
      </c>
      <c r="M40" s="1">
        <v>0.14428210499999999</v>
      </c>
      <c r="N40" s="1">
        <v>0.14428210499999999</v>
      </c>
      <c r="O40" s="1"/>
      <c r="P40" s="1"/>
      <c r="Q40" s="1"/>
      <c r="R40" s="1"/>
      <c r="S40" s="1"/>
      <c r="T40" s="1"/>
      <c r="V40" s="1">
        <v>31.7</v>
      </c>
      <c r="W40" s="1">
        <v>0.18078034500000001</v>
      </c>
      <c r="X40" s="15">
        <f t="shared" si="2"/>
        <v>1.2529644268774702</v>
      </c>
      <c r="Y40" s="15">
        <f t="shared" si="3"/>
        <v>1.227312415338637</v>
      </c>
      <c r="Z40" s="16">
        <f t="shared" si="4"/>
        <v>31.051004108067517</v>
      </c>
      <c r="AA40" s="16">
        <f t="shared" si="5"/>
        <v>5.7510041080675158</v>
      </c>
      <c r="AB40" s="16">
        <f t="shared" si="16"/>
        <v>0</v>
      </c>
      <c r="AC40" s="15">
        <f t="shared" si="7"/>
        <v>4.5848355451969969E-2</v>
      </c>
      <c r="AD40" s="15">
        <f t="shared" si="8"/>
        <v>1.1992624151289988E-2</v>
      </c>
      <c r="AE40" s="15">
        <f t="shared" si="9"/>
        <v>1.9115055013239957E-2</v>
      </c>
      <c r="AF40" s="15">
        <f t="shared" si="10"/>
        <v>2.5652011538833303E-2</v>
      </c>
    </row>
    <row r="41" spans="1:32" ht="15" thickBot="1" x14ac:dyDescent="0.25">
      <c r="A41" s="8">
        <v>14</v>
      </c>
      <c r="B41" s="9" t="s">
        <v>4429</v>
      </c>
      <c r="C41" s="10" t="s">
        <v>4430</v>
      </c>
      <c r="D41" s="10" t="s">
        <v>139</v>
      </c>
      <c r="E41" s="11">
        <v>0</v>
      </c>
      <c r="F41" s="177">
        <v>0.13500000000000001</v>
      </c>
      <c r="G41" s="177">
        <v>0.13500000000000001</v>
      </c>
      <c r="H41" s="177"/>
      <c r="I41" s="177">
        <f t="shared" si="11"/>
        <v>0</v>
      </c>
      <c r="J41" s="177">
        <f t="shared" si="12"/>
        <v>0</v>
      </c>
      <c r="K41" s="12">
        <v>37377.629999999997</v>
      </c>
      <c r="L41" s="12">
        <v>41346.86</v>
      </c>
      <c r="M41" s="12">
        <v>5581.83</v>
      </c>
      <c r="N41" s="12">
        <v>4158.2782349999998</v>
      </c>
      <c r="O41" s="12">
        <v>501.91739100000001</v>
      </c>
      <c r="P41" s="12">
        <v>0</v>
      </c>
      <c r="Q41" s="12">
        <v>0</v>
      </c>
      <c r="R41" s="12">
        <v>169.648078158</v>
      </c>
      <c r="S41" s="12">
        <v>453.35907637506</v>
      </c>
      <c r="T41" s="13">
        <v>174.821622784628</v>
      </c>
      <c r="V41" s="12">
        <v>61956.78</v>
      </c>
      <c r="W41" s="12">
        <v>6639.2057699999996</v>
      </c>
      <c r="X41" s="15"/>
      <c r="Y41" s="15"/>
      <c r="Z41" s="16"/>
      <c r="AA41" s="16"/>
      <c r="AB41" s="16"/>
      <c r="AC41" s="15"/>
      <c r="AD41" s="15"/>
      <c r="AE41" s="15"/>
      <c r="AF41" s="15"/>
    </row>
    <row r="42" spans="1:32" ht="18" x14ac:dyDescent="0.2">
      <c r="A42" s="63"/>
      <c r="B42" s="64" t="s">
        <v>176</v>
      </c>
      <c r="C42" s="65" t="s">
        <v>177</v>
      </c>
      <c r="D42" s="65" t="s">
        <v>139</v>
      </c>
      <c r="E42" s="66">
        <v>0.51500000000000001</v>
      </c>
      <c r="F42" s="175">
        <v>6.9525000000000003E-2</v>
      </c>
      <c r="G42" s="175">
        <v>6.9525000000000003E-2</v>
      </c>
      <c r="H42" s="175"/>
      <c r="I42" s="175">
        <f t="shared" si="11"/>
        <v>0</v>
      </c>
      <c r="J42" s="175">
        <f t="shared" si="12"/>
        <v>0</v>
      </c>
      <c r="K42" s="1">
        <v>26600</v>
      </c>
      <c r="L42" s="1">
        <v>26600</v>
      </c>
      <c r="M42" s="1">
        <v>1849.365</v>
      </c>
      <c r="N42" s="1">
        <v>1849.365</v>
      </c>
      <c r="O42" s="1"/>
      <c r="P42" s="1"/>
      <c r="Q42" s="1"/>
      <c r="R42" s="1"/>
      <c r="S42" s="1"/>
      <c r="T42" s="1"/>
      <c r="V42" s="1">
        <v>43100</v>
      </c>
      <c r="W42" s="1">
        <v>2996.5275000000001</v>
      </c>
      <c r="X42" s="15">
        <f t="shared" si="2"/>
        <v>1.6203007518796992</v>
      </c>
      <c r="Y42" s="15">
        <f t="shared" si="3"/>
        <v>1.594648740340866</v>
      </c>
      <c r="Z42" s="16">
        <f t="shared" si="4"/>
        <v>42417.656493067036</v>
      </c>
      <c r="AA42" s="16">
        <f t="shared" si="5"/>
        <v>15817.656493067036</v>
      </c>
      <c r="AB42" s="16">
        <f t="shared" ref="AB42:AB45" si="17">J42*AA42</f>
        <v>0</v>
      </c>
      <c r="AC42" s="15">
        <f t="shared" si="7"/>
        <v>4.5848355451969969E-2</v>
      </c>
      <c r="AD42" s="15">
        <f t="shared" si="8"/>
        <v>1.1992624151289988E-2</v>
      </c>
      <c r="AE42" s="15">
        <f t="shared" si="9"/>
        <v>1.9115055013239957E-2</v>
      </c>
      <c r="AF42" s="15">
        <f t="shared" si="10"/>
        <v>2.5652011538833303E-2</v>
      </c>
    </row>
    <row r="43" spans="1:32" ht="18" x14ac:dyDescent="0.2">
      <c r="A43" s="63"/>
      <c r="B43" s="64" t="s">
        <v>178</v>
      </c>
      <c r="C43" s="65" t="s">
        <v>179</v>
      </c>
      <c r="D43" s="65" t="s">
        <v>139</v>
      </c>
      <c r="E43" s="66">
        <v>0.51500000000000001</v>
      </c>
      <c r="F43" s="175">
        <v>6.9525000000000003E-2</v>
      </c>
      <c r="G43" s="175">
        <v>6.9525000000000003E-2</v>
      </c>
      <c r="H43" s="175"/>
      <c r="I43" s="175">
        <f t="shared" si="11"/>
        <v>0</v>
      </c>
      <c r="J43" s="175">
        <f t="shared" si="12"/>
        <v>0</v>
      </c>
      <c r="K43" s="1">
        <v>25900</v>
      </c>
      <c r="L43" s="1">
        <v>25900</v>
      </c>
      <c r="M43" s="1">
        <v>1800.6975</v>
      </c>
      <c r="N43" s="1">
        <v>1800.6975</v>
      </c>
      <c r="O43" s="1"/>
      <c r="P43" s="1"/>
      <c r="Q43" s="1"/>
      <c r="R43" s="1"/>
      <c r="S43" s="1"/>
      <c r="T43" s="1"/>
      <c r="V43" s="1">
        <v>43200</v>
      </c>
      <c r="W43" s="1">
        <v>3003.48</v>
      </c>
      <c r="X43" s="15">
        <f t="shared" si="2"/>
        <v>1.667953667953668</v>
      </c>
      <c r="Y43" s="15">
        <f t="shared" si="3"/>
        <v>1.6423016564148347</v>
      </c>
      <c r="Z43" s="16">
        <f t="shared" si="4"/>
        <v>42535.612901144217</v>
      </c>
      <c r="AA43" s="16">
        <f t="shared" si="5"/>
        <v>16635.612901144217</v>
      </c>
      <c r="AB43" s="16">
        <f t="shared" si="17"/>
        <v>0</v>
      </c>
      <c r="AC43" s="15">
        <f t="shared" si="7"/>
        <v>4.5848355451969969E-2</v>
      </c>
      <c r="AD43" s="15">
        <f t="shared" si="8"/>
        <v>1.1992624151289988E-2</v>
      </c>
      <c r="AE43" s="15">
        <f t="shared" si="9"/>
        <v>1.9115055013239957E-2</v>
      </c>
      <c r="AF43" s="15">
        <f t="shared" si="10"/>
        <v>2.5652011538833303E-2</v>
      </c>
    </row>
    <row r="44" spans="1:32" x14ac:dyDescent="0.2">
      <c r="A44" s="63"/>
      <c r="B44" s="64" t="s">
        <v>180</v>
      </c>
      <c r="C44" s="65" t="s">
        <v>181</v>
      </c>
      <c r="D44" s="65" t="s">
        <v>98</v>
      </c>
      <c r="E44" s="66">
        <v>10.210000000000001</v>
      </c>
      <c r="F44" s="175">
        <v>1.37835</v>
      </c>
      <c r="G44" s="175">
        <v>1.37835</v>
      </c>
      <c r="H44" s="175"/>
      <c r="I44" s="175">
        <f t="shared" si="11"/>
        <v>0</v>
      </c>
      <c r="J44" s="175">
        <f t="shared" si="12"/>
        <v>0</v>
      </c>
      <c r="K44" s="1">
        <v>34.1</v>
      </c>
      <c r="L44" s="1">
        <v>34.1</v>
      </c>
      <c r="M44" s="1">
        <v>47.001734999999996</v>
      </c>
      <c r="N44" s="1">
        <v>47.001734999999996</v>
      </c>
      <c r="O44" s="1"/>
      <c r="P44" s="1"/>
      <c r="Q44" s="1"/>
      <c r="R44" s="1"/>
      <c r="S44" s="1"/>
      <c r="T44" s="1"/>
      <c r="V44" s="1">
        <v>56.2</v>
      </c>
      <c r="W44" s="1">
        <v>77.463269999999994</v>
      </c>
      <c r="X44" s="15">
        <f t="shared" si="2"/>
        <v>1.6480938416422288</v>
      </c>
      <c r="Y44" s="15">
        <f t="shared" si="3"/>
        <v>1.6224418301033956</v>
      </c>
      <c r="Z44" s="16">
        <f t="shared" si="4"/>
        <v>55.325266406525792</v>
      </c>
      <c r="AA44" s="16">
        <f t="shared" si="5"/>
        <v>21.22526640652579</v>
      </c>
      <c r="AB44" s="16">
        <f t="shared" si="17"/>
        <v>0</v>
      </c>
      <c r="AC44" s="15">
        <f t="shared" si="7"/>
        <v>4.5848355451969969E-2</v>
      </c>
      <c r="AD44" s="15">
        <f t="shared" si="8"/>
        <v>1.1992624151289988E-2</v>
      </c>
      <c r="AE44" s="15">
        <f t="shared" si="9"/>
        <v>1.9115055013239957E-2</v>
      </c>
      <c r="AF44" s="15">
        <f t="shared" si="10"/>
        <v>2.5652011538833303E-2</v>
      </c>
    </row>
    <row r="45" spans="1:32" ht="18" x14ac:dyDescent="0.2">
      <c r="A45" s="63"/>
      <c r="B45" s="64" t="s">
        <v>182</v>
      </c>
      <c r="C45" s="65" t="s">
        <v>183</v>
      </c>
      <c r="D45" s="65" t="s">
        <v>184</v>
      </c>
      <c r="E45" s="66">
        <v>2.19</v>
      </c>
      <c r="F45" s="175">
        <v>0.29565000000000002</v>
      </c>
      <c r="G45" s="175">
        <v>0.29565000000000002</v>
      </c>
      <c r="H45" s="175"/>
      <c r="I45" s="175">
        <f t="shared" si="11"/>
        <v>0</v>
      </c>
      <c r="J45" s="175">
        <f t="shared" si="12"/>
        <v>0</v>
      </c>
      <c r="K45" s="1">
        <v>1560</v>
      </c>
      <c r="L45" s="1">
        <v>1560</v>
      </c>
      <c r="M45" s="1">
        <v>461.214</v>
      </c>
      <c r="N45" s="1">
        <v>461.214</v>
      </c>
      <c r="O45" s="1"/>
      <c r="P45" s="1"/>
      <c r="Q45" s="1"/>
      <c r="R45" s="1"/>
      <c r="S45" s="1"/>
      <c r="T45" s="1"/>
      <c r="V45" s="1">
        <v>1900</v>
      </c>
      <c r="W45" s="1">
        <v>561.73500000000001</v>
      </c>
      <c r="X45" s="15">
        <f t="shared" si="2"/>
        <v>1.2179487179487178</v>
      </c>
      <c r="Y45" s="15">
        <f t="shared" si="3"/>
        <v>1.1922967064098846</v>
      </c>
      <c r="Z45" s="16">
        <f t="shared" si="4"/>
        <v>1859.98286199942</v>
      </c>
      <c r="AA45" s="16">
        <f t="shared" si="5"/>
        <v>299.98286199942004</v>
      </c>
      <c r="AB45" s="16">
        <f t="shared" si="17"/>
        <v>0</v>
      </c>
      <c r="AC45" s="15">
        <f t="shared" si="7"/>
        <v>4.5848355451969969E-2</v>
      </c>
      <c r="AD45" s="15">
        <f t="shared" si="8"/>
        <v>1.1992624151289988E-2</v>
      </c>
      <c r="AE45" s="15">
        <f t="shared" si="9"/>
        <v>1.9115055013239957E-2</v>
      </c>
      <c r="AF45" s="15">
        <f t="shared" si="10"/>
        <v>2.5652011538833303E-2</v>
      </c>
    </row>
    <row r="46" spans="1:32" ht="15" thickBot="1" x14ac:dyDescent="0.35">
      <c r="A46" s="58"/>
      <c r="B46" s="59" t="s">
        <v>20</v>
      </c>
      <c r="C46" s="60" t="s">
        <v>225</v>
      </c>
      <c r="D46" s="60"/>
      <c r="E46" s="61"/>
      <c r="F46" s="61"/>
      <c r="G46" s="61"/>
      <c r="H46" s="61"/>
      <c r="I46" s="61"/>
      <c r="J46" s="61"/>
      <c r="K46" s="62"/>
      <c r="L46" s="62"/>
      <c r="M46" s="62">
        <v>91706.96</v>
      </c>
      <c r="N46" s="62">
        <v>53167.240600222998</v>
      </c>
      <c r="O46" s="62">
        <v>12065.6310185</v>
      </c>
      <c r="P46" s="62">
        <v>1730.219724</v>
      </c>
      <c r="Q46" s="62">
        <v>350.89605999999998</v>
      </c>
      <c r="R46" s="62">
        <v>4078.1832842529998</v>
      </c>
      <c r="S46" s="62">
        <v>12273.774457076001</v>
      </c>
      <c r="T46" s="62">
        <v>4732.9396941496598</v>
      </c>
      <c r="V46" s="62"/>
      <c r="W46" s="62">
        <v>70807.636938447002</v>
      </c>
      <c r="X46" s="15"/>
      <c r="Y46" s="15"/>
      <c r="Z46" s="16"/>
      <c r="AA46" s="16"/>
      <c r="AB46" s="16"/>
      <c r="AC46" s="15"/>
      <c r="AD46" s="15"/>
      <c r="AE46" s="15"/>
      <c r="AF46" s="15"/>
    </row>
    <row r="47" spans="1:32" ht="15" thickBot="1" x14ac:dyDescent="0.25">
      <c r="A47" s="8">
        <v>15</v>
      </c>
      <c r="B47" s="9" t="s">
        <v>4431</v>
      </c>
      <c r="C47" s="10" t="s">
        <v>4432</v>
      </c>
      <c r="D47" s="10" t="s">
        <v>92</v>
      </c>
      <c r="E47" s="11">
        <v>0</v>
      </c>
      <c r="F47" s="177">
        <v>4.141</v>
      </c>
      <c r="G47" s="177">
        <v>4.141</v>
      </c>
      <c r="H47" s="177"/>
      <c r="I47" s="177">
        <f t="shared" ref="I47:I95" si="18">H47*0.5</f>
        <v>0</v>
      </c>
      <c r="J47" s="177">
        <f t="shared" ref="J47:J95" si="19">F47-G47-I47</f>
        <v>0</v>
      </c>
      <c r="K47" s="12">
        <v>4082.79</v>
      </c>
      <c r="L47" s="12">
        <v>3560.57</v>
      </c>
      <c r="M47" s="12">
        <v>14744.32</v>
      </c>
      <c r="N47" s="12">
        <v>12993.299360622999</v>
      </c>
      <c r="O47" s="12">
        <v>709.42949439999995</v>
      </c>
      <c r="P47" s="12">
        <v>0</v>
      </c>
      <c r="Q47" s="12">
        <v>0</v>
      </c>
      <c r="R47" s="12">
        <v>239.78716910719999</v>
      </c>
      <c r="S47" s="12">
        <v>557.65162003910405</v>
      </c>
      <c r="T47" s="13">
        <v>215.03829137648299</v>
      </c>
      <c r="V47" s="12">
        <v>3996.89</v>
      </c>
      <c r="W47" s="12">
        <v>14448.685547247</v>
      </c>
      <c r="X47" s="15"/>
      <c r="Y47" s="15"/>
      <c r="Z47" s="16"/>
      <c r="AA47" s="16"/>
      <c r="AB47" s="16"/>
      <c r="AC47" s="15"/>
      <c r="AD47" s="15"/>
      <c r="AE47" s="15"/>
      <c r="AF47" s="15"/>
    </row>
    <row r="48" spans="1:32" x14ac:dyDescent="0.2">
      <c r="A48" s="63"/>
      <c r="B48" s="64" t="s">
        <v>187</v>
      </c>
      <c r="C48" s="65" t="s">
        <v>188</v>
      </c>
      <c r="D48" s="65" t="s">
        <v>92</v>
      </c>
      <c r="E48" s="66">
        <v>0.14399999999999999</v>
      </c>
      <c r="F48" s="175">
        <v>0.59630399999999995</v>
      </c>
      <c r="G48" s="175">
        <v>0.59630399999999995</v>
      </c>
      <c r="H48" s="175"/>
      <c r="I48" s="175">
        <f t="shared" si="18"/>
        <v>0</v>
      </c>
      <c r="J48" s="175">
        <f t="shared" si="19"/>
        <v>0</v>
      </c>
      <c r="K48" s="1">
        <v>45.7</v>
      </c>
      <c r="L48" s="1">
        <v>45.7</v>
      </c>
      <c r="M48" s="1">
        <v>27.251092799999999</v>
      </c>
      <c r="N48" s="1">
        <v>27.251092799999999</v>
      </c>
      <c r="O48" s="1"/>
      <c r="P48" s="1"/>
      <c r="Q48" s="1"/>
      <c r="R48" s="1"/>
      <c r="S48" s="1"/>
      <c r="T48" s="1"/>
      <c r="V48" s="1">
        <v>52.8</v>
      </c>
      <c r="W48" s="1">
        <v>31.484851200000001</v>
      </c>
      <c r="X48" s="15">
        <f t="shared" si="2"/>
        <v>1.1553610503282274</v>
      </c>
      <c r="Y48" s="15">
        <f t="shared" si="3"/>
        <v>1.1297090387893942</v>
      </c>
      <c r="Z48" s="16">
        <f t="shared" si="4"/>
        <v>51.627703072675317</v>
      </c>
      <c r="AA48" s="16">
        <f t="shared" si="5"/>
        <v>5.9277030726753139</v>
      </c>
      <c r="AB48" s="16">
        <f t="shared" ref="AB48:AB50" si="20">J48*AA48</f>
        <v>0</v>
      </c>
      <c r="AC48" s="15">
        <f t="shared" si="7"/>
        <v>4.5848355451969969E-2</v>
      </c>
      <c r="AD48" s="15">
        <f t="shared" si="8"/>
        <v>1.1992624151289988E-2</v>
      </c>
      <c r="AE48" s="15">
        <f t="shared" si="9"/>
        <v>1.9115055013239957E-2</v>
      </c>
      <c r="AF48" s="15">
        <f t="shared" si="10"/>
        <v>2.5652011538833303E-2</v>
      </c>
    </row>
    <row r="49" spans="1:32" x14ac:dyDescent="0.2">
      <c r="A49" s="63"/>
      <c r="B49" s="64" t="s">
        <v>346</v>
      </c>
      <c r="C49" s="65" t="s">
        <v>347</v>
      </c>
      <c r="D49" s="65" t="s">
        <v>92</v>
      </c>
      <c r="E49" s="66">
        <v>1.01</v>
      </c>
      <c r="F49" s="175">
        <v>4.18241</v>
      </c>
      <c r="G49" s="175">
        <v>4.18241</v>
      </c>
      <c r="H49" s="175"/>
      <c r="I49" s="175">
        <f t="shared" si="18"/>
        <v>0</v>
      </c>
      <c r="J49" s="175">
        <f t="shared" si="19"/>
        <v>0</v>
      </c>
      <c r="K49" s="1">
        <v>3100</v>
      </c>
      <c r="L49" s="1">
        <v>3100</v>
      </c>
      <c r="M49" s="1">
        <v>12965.471</v>
      </c>
      <c r="N49" s="1">
        <v>12965.471</v>
      </c>
      <c r="O49" s="1"/>
      <c r="P49" s="1"/>
      <c r="Q49" s="1"/>
      <c r="R49" s="1"/>
      <c r="S49" s="1"/>
      <c r="T49" s="1"/>
      <c r="V49" s="1">
        <v>3380</v>
      </c>
      <c r="W49" s="1">
        <v>14416.4774</v>
      </c>
      <c r="X49" s="15">
        <f t="shared" si="2"/>
        <v>1.0903225806451613</v>
      </c>
      <c r="Y49" s="15">
        <f t="shared" si="3"/>
        <v>1.0646705691063281</v>
      </c>
      <c r="Z49" s="16">
        <f t="shared" si="4"/>
        <v>3300.4787642296169</v>
      </c>
      <c r="AA49" s="16">
        <f t="shared" si="5"/>
        <v>200.4787642296169</v>
      </c>
      <c r="AB49" s="16">
        <f t="shared" si="20"/>
        <v>0</v>
      </c>
      <c r="AC49" s="15">
        <f t="shared" si="7"/>
        <v>4.5848355451969969E-2</v>
      </c>
      <c r="AD49" s="15">
        <f t="shared" si="8"/>
        <v>1.1992624151289988E-2</v>
      </c>
      <c r="AE49" s="15">
        <f t="shared" si="9"/>
        <v>1.9115055013239957E-2</v>
      </c>
      <c r="AF49" s="15">
        <f t="shared" si="10"/>
        <v>2.5652011538833303E-2</v>
      </c>
    </row>
    <row r="50" spans="1:32" ht="18.5" thickBot="1" x14ac:dyDescent="0.25">
      <c r="A50" s="63"/>
      <c r="B50" s="64" t="s">
        <v>191</v>
      </c>
      <c r="C50" s="65" t="s">
        <v>192</v>
      </c>
      <c r="D50" s="65" t="s">
        <v>38</v>
      </c>
      <c r="E50" s="66">
        <v>5.5100000000000001E-3</v>
      </c>
      <c r="F50" s="175">
        <v>2.2816909999999999E-2</v>
      </c>
      <c r="G50" s="175">
        <v>2.2816909999999999E-2</v>
      </c>
      <c r="H50" s="175"/>
      <c r="I50" s="175">
        <f t="shared" si="18"/>
        <v>0</v>
      </c>
      <c r="J50" s="175">
        <f t="shared" si="19"/>
        <v>0</v>
      </c>
      <c r="K50" s="1">
        <v>25.3</v>
      </c>
      <c r="L50" s="1">
        <v>25.3</v>
      </c>
      <c r="M50" s="1">
        <v>0.57726782300000001</v>
      </c>
      <c r="N50" s="1">
        <v>0.57726782300000001</v>
      </c>
      <c r="O50" s="1"/>
      <c r="P50" s="1"/>
      <c r="Q50" s="1"/>
      <c r="R50" s="1"/>
      <c r="S50" s="1"/>
      <c r="T50" s="1"/>
      <c r="V50" s="1">
        <v>31.7</v>
      </c>
      <c r="W50" s="1">
        <v>0.72329604700000005</v>
      </c>
      <c r="X50" s="15">
        <f t="shared" si="2"/>
        <v>1.2529644268774702</v>
      </c>
      <c r="Y50" s="15">
        <f t="shared" si="3"/>
        <v>1.227312415338637</v>
      </c>
      <c r="Z50" s="16">
        <f t="shared" si="4"/>
        <v>31.051004108067517</v>
      </c>
      <c r="AA50" s="16">
        <f t="shared" si="5"/>
        <v>5.7510041080675158</v>
      </c>
      <c r="AB50" s="16">
        <f t="shared" si="20"/>
        <v>0</v>
      </c>
      <c r="AC50" s="15">
        <f t="shared" si="7"/>
        <v>4.5848355451969969E-2</v>
      </c>
      <c r="AD50" s="15">
        <f t="shared" si="8"/>
        <v>1.1992624151289988E-2</v>
      </c>
      <c r="AE50" s="15">
        <f t="shared" si="9"/>
        <v>1.9115055013239957E-2</v>
      </c>
      <c r="AF50" s="15">
        <f t="shared" si="10"/>
        <v>2.5652011538833303E-2</v>
      </c>
    </row>
    <row r="51" spans="1:32" ht="20.5" thickBot="1" x14ac:dyDescent="0.25">
      <c r="A51" s="8">
        <v>16</v>
      </c>
      <c r="B51" s="9" t="s">
        <v>4433</v>
      </c>
      <c r="C51" s="10" t="s">
        <v>4434</v>
      </c>
      <c r="D51" s="10" t="s">
        <v>38</v>
      </c>
      <c r="E51" s="11">
        <v>0</v>
      </c>
      <c r="F51" s="177">
        <v>42.363999999999997</v>
      </c>
      <c r="G51" s="177">
        <v>42.363999999999997</v>
      </c>
      <c r="H51" s="177"/>
      <c r="I51" s="177">
        <f t="shared" si="18"/>
        <v>0</v>
      </c>
      <c r="J51" s="177">
        <f t="shared" si="19"/>
        <v>0</v>
      </c>
      <c r="K51" s="12">
        <v>1610.11</v>
      </c>
      <c r="L51" s="12">
        <v>791.5</v>
      </c>
      <c r="M51" s="12">
        <v>33531.11</v>
      </c>
      <c r="N51" s="12">
        <v>14623.798616</v>
      </c>
      <c r="O51" s="12">
        <v>5987.7447056000001</v>
      </c>
      <c r="P51" s="12">
        <v>0</v>
      </c>
      <c r="Q51" s="12">
        <v>0</v>
      </c>
      <c r="R51" s="12">
        <v>2023.8577104927999</v>
      </c>
      <c r="S51" s="12">
        <v>6021.4266047329002</v>
      </c>
      <c r="T51" s="13">
        <v>2321.9466100355999</v>
      </c>
      <c r="V51" s="12">
        <v>964.38</v>
      </c>
      <c r="W51" s="12">
        <v>18130.902355999999</v>
      </c>
      <c r="X51" s="15"/>
      <c r="Y51" s="15"/>
      <c r="Z51" s="16"/>
      <c r="AA51" s="16"/>
      <c r="AB51" s="16"/>
      <c r="AC51" s="15"/>
      <c r="AD51" s="15"/>
      <c r="AE51" s="15"/>
      <c r="AF51" s="15"/>
    </row>
    <row r="52" spans="1:32" x14ac:dyDescent="0.2">
      <c r="A52" s="63"/>
      <c r="B52" s="64" t="s">
        <v>4435</v>
      </c>
      <c r="C52" s="65" t="s">
        <v>4436</v>
      </c>
      <c r="D52" s="65" t="s">
        <v>38</v>
      </c>
      <c r="E52" s="66">
        <v>9.5899999999999996E-3</v>
      </c>
      <c r="F52" s="175">
        <v>0.40627076000000001</v>
      </c>
      <c r="G52" s="175">
        <v>0.40627076000000001</v>
      </c>
      <c r="H52" s="175"/>
      <c r="I52" s="175">
        <f t="shared" si="18"/>
        <v>0</v>
      </c>
      <c r="J52" s="175">
        <f t="shared" si="19"/>
        <v>0</v>
      </c>
      <c r="K52" s="1">
        <v>30400</v>
      </c>
      <c r="L52" s="1">
        <v>30400</v>
      </c>
      <c r="M52" s="1">
        <v>12350.631104</v>
      </c>
      <c r="N52" s="1">
        <v>12350.631104</v>
      </c>
      <c r="O52" s="1"/>
      <c r="P52" s="1"/>
      <c r="Q52" s="1"/>
      <c r="R52" s="1"/>
      <c r="S52" s="1"/>
      <c r="T52" s="1"/>
      <c r="V52" s="1">
        <v>36100</v>
      </c>
      <c r="W52" s="1">
        <v>14666.374436</v>
      </c>
      <c r="X52" s="15">
        <f t="shared" si="2"/>
        <v>1.1875</v>
      </c>
      <c r="Y52" s="15">
        <f t="shared" si="3"/>
        <v>1.1618479884611668</v>
      </c>
      <c r="Z52" s="16">
        <f t="shared" si="4"/>
        <v>35320.178849219468</v>
      </c>
      <c r="AA52" s="16">
        <f t="shared" si="5"/>
        <v>4920.1788492194682</v>
      </c>
      <c r="AB52" s="16">
        <f t="shared" ref="AB52:AB54" si="21">J52*AA52</f>
        <v>0</v>
      </c>
      <c r="AC52" s="15">
        <f t="shared" si="7"/>
        <v>4.5848355451969969E-2</v>
      </c>
      <c r="AD52" s="15">
        <f t="shared" si="8"/>
        <v>1.1992624151289988E-2</v>
      </c>
      <c r="AE52" s="15">
        <f t="shared" si="9"/>
        <v>1.9115055013239957E-2</v>
      </c>
      <c r="AF52" s="15">
        <f t="shared" si="10"/>
        <v>2.5652011538833303E-2</v>
      </c>
    </row>
    <row r="53" spans="1:32" x14ac:dyDescent="0.2">
      <c r="A53" s="63"/>
      <c r="B53" s="64" t="s">
        <v>4437</v>
      </c>
      <c r="C53" s="65" t="s">
        <v>4438</v>
      </c>
      <c r="D53" s="65" t="s">
        <v>38</v>
      </c>
      <c r="E53" s="66">
        <v>1</v>
      </c>
      <c r="F53" s="175">
        <v>42.363999999999997</v>
      </c>
      <c r="G53" s="175">
        <v>42.363999999999997</v>
      </c>
      <c r="H53" s="175"/>
      <c r="I53" s="175">
        <f t="shared" si="18"/>
        <v>0</v>
      </c>
      <c r="J53" s="175">
        <f t="shared" si="19"/>
        <v>0</v>
      </c>
      <c r="K53" s="1">
        <v>26.4</v>
      </c>
      <c r="L53" s="1">
        <v>26.4</v>
      </c>
      <c r="M53" s="1">
        <v>1118.4096</v>
      </c>
      <c r="N53" s="1">
        <v>1118.4096</v>
      </c>
      <c r="O53" s="1"/>
      <c r="P53" s="1"/>
      <c r="Q53" s="1"/>
      <c r="R53" s="1"/>
      <c r="S53" s="1"/>
      <c r="T53" s="1"/>
      <c r="V53" s="1">
        <v>36</v>
      </c>
      <c r="W53" s="1">
        <v>1525.104</v>
      </c>
      <c r="X53" s="15">
        <f t="shared" si="2"/>
        <v>1.3636363636363638</v>
      </c>
      <c r="Y53" s="15">
        <f t="shared" si="3"/>
        <v>1.3379843520975305</v>
      </c>
      <c r="Z53" s="16">
        <f t="shared" si="4"/>
        <v>35.322786895374804</v>
      </c>
      <c r="AA53" s="16">
        <f t="shared" si="5"/>
        <v>8.9227868953748057</v>
      </c>
      <c r="AB53" s="16">
        <f t="shared" si="21"/>
        <v>0</v>
      </c>
      <c r="AC53" s="15">
        <f t="shared" si="7"/>
        <v>4.5848355451969969E-2</v>
      </c>
      <c r="AD53" s="15">
        <f t="shared" si="8"/>
        <v>1.1992624151289988E-2</v>
      </c>
      <c r="AE53" s="15">
        <f t="shared" si="9"/>
        <v>1.9115055013239957E-2</v>
      </c>
      <c r="AF53" s="15">
        <f t="shared" si="10"/>
        <v>2.5652011538833303E-2</v>
      </c>
    </row>
    <row r="54" spans="1:32" ht="15" thickBot="1" x14ac:dyDescent="0.25">
      <c r="A54" s="63"/>
      <c r="B54" s="64" t="s">
        <v>103</v>
      </c>
      <c r="C54" s="65" t="s">
        <v>104</v>
      </c>
      <c r="D54" s="65" t="s">
        <v>92</v>
      </c>
      <c r="E54" s="66">
        <v>4.1999999999999997E-3</v>
      </c>
      <c r="F54" s="175">
        <v>0.1779288</v>
      </c>
      <c r="G54" s="175">
        <v>0.1779288</v>
      </c>
      <c r="H54" s="175"/>
      <c r="I54" s="175">
        <f t="shared" si="18"/>
        <v>0</v>
      </c>
      <c r="J54" s="175">
        <f t="shared" si="19"/>
        <v>0</v>
      </c>
      <c r="K54" s="1">
        <v>6490</v>
      </c>
      <c r="L54" s="1">
        <v>6490</v>
      </c>
      <c r="M54" s="1">
        <v>1154.757912</v>
      </c>
      <c r="N54" s="1">
        <v>1154.757912</v>
      </c>
      <c r="O54" s="1"/>
      <c r="P54" s="1"/>
      <c r="Q54" s="1"/>
      <c r="R54" s="1"/>
      <c r="S54" s="1"/>
      <c r="T54" s="1"/>
      <c r="V54" s="1">
        <v>10900</v>
      </c>
      <c r="W54" s="1">
        <v>1939.42392</v>
      </c>
      <c r="X54" s="15">
        <f t="shared" si="2"/>
        <v>1.6795069337442219</v>
      </c>
      <c r="Y54" s="15">
        <f t="shared" si="3"/>
        <v>1.6538549222053887</v>
      </c>
      <c r="Z54" s="16">
        <f t="shared" si="4"/>
        <v>10733.518445112972</v>
      </c>
      <c r="AA54" s="16">
        <f t="shared" si="5"/>
        <v>4243.5184451129717</v>
      </c>
      <c r="AB54" s="16">
        <f t="shared" si="21"/>
        <v>0</v>
      </c>
      <c r="AC54" s="15">
        <f t="shared" si="7"/>
        <v>4.5848355451969969E-2</v>
      </c>
      <c r="AD54" s="15">
        <f t="shared" si="8"/>
        <v>1.1992624151289988E-2</v>
      </c>
      <c r="AE54" s="15">
        <f t="shared" si="9"/>
        <v>1.9115055013239957E-2</v>
      </c>
      <c r="AF54" s="15">
        <f t="shared" si="10"/>
        <v>2.5652011538833303E-2</v>
      </c>
    </row>
    <row r="55" spans="1:32" ht="20" x14ac:dyDescent="0.2">
      <c r="A55" s="67">
        <v>17</v>
      </c>
      <c r="B55" s="68" t="s">
        <v>4439</v>
      </c>
      <c r="C55" s="69" t="s">
        <v>4440</v>
      </c>
      <c r="D55" s="69" t="s">
        <v>38</v>
      </c>
      <c r="E55" s="70">
        <v>0</v>
      </c>
      <c r="F55" s="182">
        <v>42.363999999999997</v>
      </c>
      <c r="G55" s="182">
        <v>42.363999999999997</v>
      </c>
      <c r="H55" s="182"/>
      <c r="I55" s="182">
        <f t="shared" si="18"/>
        <v>0</v>
      </c>
      <c r="J55" s="182">
        <f t="shared" si="19"/>
        <v>0</v>
      </c>
      <c r="K55" s="71">
        <v>460.03</v>
      </c>
      <c r="L55" s="71">
        <v>174.86</v>
      </c>
      <c r="M55" s="71">
        <v>7407.77</v>
      </c>
      <c r="N55" s="71">
        <v>0</v>
      </c>
      <c r="O55" s="71">
        <v>1750.1669864</v>
      </c>
      <c r="P55" s="71">
        <v>1488.2896840000001</v>
      </c>
      <c r="Q55" s="71">
        <v>308.83355999999998</v>
      </c>
      <c r="R55" s="71">
        <v>591.55644140319998</v>
      </c>
      <c r="S55" s="71">
        <v>2359.14260292782</v>
      </c>
      <c r="T55" s="72">
        <v>909.71849846234295</v>
      </c>
      <c r="V55" s="71">
        <v>209.09</v>
      </c>
      <c r="W55" s="71">
        <v>0</v>
      </c>
      <c r="X55" s="15"/>
      <c r="Y55" s="15"/>
      <c r="Z55" s="16"/>
      <c r="AA55" s="16"/>
      <c r="AB55" s="16"/>
      <c r="AC55" s="15"/>
      <c r="AD55" s="15"/>
      <c r="AE55" s="15"/>
      <c r="AF55" s="15"/>
    </row>
    <row r="56" spans="1:32" ht="15" thickBot="1" x14ac:dyDescent="0.25">
      <c r="A56" s="73">
        <v>18</v>
      </c>
      <c r="B56" s="74" t="s">
        <v>255</v>
      </c>
      <c r="C56" s="75" t="s">
        <v>256</v>
      </c>
      <c r="D56" s="75" t="s">
        <v>139</v>
      </c>
      <c r="E56" s="76">
        <v>0</v>
      </c>
      <c r="F56" s="176">
        <v>0.53800000000000003</v>
      </c>
      <c r="G56" s="176">
        <v>0.53800000000000003</v>
      </c>
      <c r="H56" s="176"/>
      <c r="I56" s="176">
        <f t="shared" si="18"/>
        <v>0</v>
      </c>
      <c r="J56" s="176">
        <f t="shared" si="19"/>
        <v>0</v>
      </c>
      <c r="K56" s="77">
        <v>37377.629999999997</v>
      </c>
      <c r="L56" s="77">
        <v>41188.03</v>
      </c>
      <c r="M56" s="77">
        <v>22159.16</v>
      </c>
      <c r="N56" s="77">
        <v>16049.2798038</v>
      </c>
      <c r="O56" s="77">
        <v>2215.7885618</v>
      </c>
      <c r="P56" s="77">
        <v>0</v>
      </c>
      <c r="Q56" s="77">
        <v>0</v>
      </c>
      <c r="R56" s="77">
        <v>748.93653388840005</v>
      </c>
      <c r="S56" s="77">
        <v>1945.8213263687901</v>
      </c>
      <c r="T56" s="78">
        <v>750.33601322080597</v>
      </c>
      <c r="V56" s="77">
        <v>62024.51</v>
      </c>
      <c r="W56" s="77">
        <v>25970.953731599999</v>
      </c>
      <c r="X56" s="15"/>
      <c r="Y56" s="15"/>
      <c r="Z56" s="16"/>
      <c r="AA56" s="16"/>
      <c r="AB56" s="16"/>
      <c r="AC56" s="15"/>
      <c r="AD56" s="15"/>
      <c r="AE56" s="15"/>
      <c r="AF56" s="15"/>
    </row>
    <row r="57" spans="1:32" ht="18" x14ac:dyDescent="0.2">
      <c r="A57" s="63"/>
      <c r="B57" s="64" t="s">
        <v>221</v>
      </c>
      <c r="C57" s="65" t="s">
        <v>222</v>
      </c>
      <c r="D57" s="65" t="s">
        <v>139</v>
      </c>
      <c r="E57" s="66">
        <v>0.20599999999999999</v>
      </c>
      <c r="F57" s="175">
        <v>0.110828</v>
      </c>
      <c r="G57" s="175">
        <v>0.110828</v>
      </c>
      <c r="H57" s="175"/>
      <c r="I57" s="175">
        <f t="shared" si="18"/>
        <v>0</v>
      </c>
      <c r="J57" s="175">
        <f t="shared" si="19"/>
        <v>0</v>
      </c>
      <c r="K57" s="1">
        <v>30300</v>
      </c>
      <c r="L57" s="1">
        <v>30300</v>
      </c>
      <c r="M57" s="1">
        <v>3358.0884000000001</v>
      </c>
      <c r="N57" s="1">
        <v>3358.0884000000001</v>
      </c>
      <c r="O57" s="1"/>
      <c r="P57" s="1"/>
      <c r="Q57" s="1"/>
      <c r="R57" s="1"/>
      <c r="S57" s="1"/>
      <c r="T57" s="1"/>
      <c r="V57" s="1">
        <v>51100</v>
      </c>
      <c r="W57" s="1">
        <v>5663.3108000000002</v>
      </c>
      <c r="X57" s="15">
        <f t="shared" si="2"/>
        <v>1.6864686468646866</v>
      </c>
      <c r="Y57" s="15">
        <f t="shared" si="3"/>
        <v>1.6608166353258533</v>
      </c>
      <c r="Z57" s="16">
        <f t="shared" si="4"/>
        <v>50322.744050373352</v>
      </c>
      <c r="AA57" s="16">
        <f t="shared" si="5"/>
        <v>20022.744050373352</v>
      </c>
      <c r="AB57" s="16">
        <f t="shared" ref="AB57:AB61" si="22">J57*AA57</f>
        <v>0</v>
      </c>
      <c r="AC57" s="15">
        <f t="shared" si="7"/>
        <v>4.5848355451969969E-2</v>
      </c>
      <c r="AD57" s="15">
        <f t="shared" si="8"/>
        <v>1.1992624151289988E-2</v>
      </c>
      <c r="AE57" s="15">
        <f t="shared" si="9"/>
        <v>1.9115055013239957E-2</v>
      </c>
      <c r="AF57" s="15">
        <f t="shared" si="10"/>
        <v>2.5652011538833303E-2</v>
      </c>
    </row>
    <row r="58" spans="1:32" ht="18" x14ac:dyDescent="0.2">
      <c r="A58" s="63"/>
      <c r="B58" s="64" t="s">
        <v>176</v>
      </c>
      <c r="C58" s="65" t="s">
        <v>177</v>
      </c>
      <c r="D58" s="65" t="s">
        <v>139</v>
      </c>
      <c r="E58" s="66">
        <v>0.82399999999999995</v>
      </c>
      <c r="F58" s="175">
        <v>0.44331199999999998</v>
      </c>
      <c r="G58" s="175">
        <v>0.44331199999999998</v>
      </c>
      <c r="H58" s="175"/>
      <c r="I58" s="175">
        <f t="shared" si="18"/>
        <v>0</v>
      </c>
      <c r="J58" s="175">
        <f t="shared" si="19"/>
        <v>0</v>
      </c>
      <c r="K58" s="1">
        <v>26600</v>
      </c>
      <c r="L58" s="1">
        <v>26600</v>
      </c>
      <c r="M58" s="1">
        <v>11792.099200000001</v>
      </c>
      <c r="N58" s="1">
        <v>11792.099200000001</v>
      </c>
      <c r="O58" s="1"/>
      <c r="P58" s="1"/>
      <c r="Q58" s="1"/>
      <c r="R58" s="1"/>
      <c r="S58" s="1"/>
      <c r="T58" s="1"/>
      <c r="V58" s="1">
        <v>43100</v>
      </c>
      <c r="W58" s="1">
        <v>19106.747200000002</v>
      </c>
      <c r="X58" s="15">
        <f t="shared" si="2"/>
        <v>1.6203007518796992</v>
      </c>
      <c r="Y58" s="15">
        <f t="shared" si="3"/>
        <v>1.594648740340866</v>
      </c>
      <c r="Z58" s="16">
        <f t="shared" si="4"/>
        <v>42417.656493067036</v>
      </c>
      <c r="AA58" s="16">
        <f t="shared" si="5"/>
        <v>15817.656493067036</v>
      </c>
      <c r="AB58" s="16">
        <f t="shared" si="22"/>
        <v>0</v>
      </c>
      <c r="AC58" s="15">
        <f t="shared" si="7"/>
        <v>4.5848355451969969E-2</v>
      </c>
      <c r="AD58" s="15">
        <f t="shared" si="8"/>
        <v>1.1992624151289988E-2</v>
      </c>
      <c r="AE58" s="15">
        <f t="shared" si="9"/>
        <v>1.9115055013239957E-2</v>
      </c>
      <c r="AF58" s="15">
        <f t="shared" si="10"/>
        <v>2.5652011538833303E-2</v>
      </c>
    </row>
    <row r="59" spans="1:32" x14ac:dyDescent="0.2">
      <c r="A59" s="63"/>
      <c r="B59" s="64" t="s">
        <v>180</v>
      </c>
      <c r="C59" s="65" t="s">
        <v>181</v>
      </c>
      <c r="D59" s="65" t="s">
        <v>98</v>
      </c>
      <c r="E59" s="66">
        <v>11.651</v>
      </c>
      <c r="F59" s="175">
        <v>6.2682380000000002</v>
      </c>
      <c r="G59" s="175">
        <v>6.2682380000000002</v>
      </c>
      <c r="H59" s="175"/>
      <c r="I59" s="175">
        <f t="shared" si="18"/>
        <v>0</v>
      </c>
      <c r="J59" s="175">
        <f t="shared" si="19"/>
        <v>0</v>
      </c>
      <c r="K59" s="1">
        <v>34.1</v>
      </c>
      <c r="L59" s="1">
        <v>34.1</v>
      </c>
      <c r="M59" s="1">
        <v>213.74691580000001</v>
      </c>
      <c r="N59" s="1">
        <v>213.74691580000001</v>
      </c>
      <c r="O59" s="1"/>
      <c r="P59" s="1"/>
      <c r="Q59" s="1"/>
      <c r="R59" s="1"/>
      <c r="S59" s="1"/>
      <c r="T59" s="1"/>
      <c r="V59" s="1">
        <v>56.2</v>
      </c>
      <c r="W59" s="1">
        <v>352.2749756</v>
      </c>
      <c r="X59" s="15">
        <f t="shared" si="2"/>
        <v>1.6480938416422288</v>
      </c>
      <c r="Y59" s="15">
        <f t="shared" si="3"/>
        <v>1.6224418301033956</v>
      </c>
      <c r="Z59" s="16">
        <f t="shared" si="4"/>
        <v>55.325266406525792</v>
      </c>
      <c r="AA59" s="16">
        <f t="shared" si="5"/>
        <v>21.22526640652579</v>
      </c>
      <c r="AB59" s="16">
        <f t="shared" si="22"/>
        <v>0</v>
      </c>
      <c r="AC59" s="15">
        <f t="shared" si="7"/>
        <v>4.5848355451969969E-2</v>
      </c>
      <c r="AD59" s="15">
        <f t="shared" si="8"/>
        <v>1.1992624151289988E-2</v>
      </c>
      <c r="AE59" s="15">
        <f t="shared" si="9"/>
        <v>1.9115055013239957E-2</v>
      </c>
      <c r="AF59" s="15">
        <f t="shared" si="10"/>
        <v>2.5652011538833303E-2</v>
      </c>
    </row>
    <row r="60" spans="1:32" ht="18" x14ac:dyDescent="0.2">
      <c r="A60" s="63"/>
      <c r="B60" s="64" t="s">
        <v>257</v>
      </c>
      <c r="C60" s="65" t="s">
        <v>258</v>
      </c>
      <c r="D60" s="65" t="s">
        <v>184</v>
      </c>
      <c r="E60" s="66">
        <v>1.6719999999999999</v>
      </c>
      <c r="F60" s="175">
        <v>0.899536</v>
      </c>
      <c r="G60" s="175">
        <v>0.899536</v>
      </c>
      <c r="H60" s="175"/>
      <c r="I60" s="175">
        <f t="shared" si="18"/>
        <v>0</v>
      </c>
      <c r="J60" s="175">
        <f t="shared" si="19"/>
        <v>0</v>
      </c>
      <c r="K60" s="1">
        <v>733</v>
      </c>
      <c r="L60" s="1">
        <v>733</v>
      </c>
      <c r="M60" s="1">
        <v>659.35988799999996</v>
      </c>
      <c r="N60" s="1">
        <v>659.35988799999996</v>
      </c>
      <c r="O60" s="1"/>
      <c r="P60" s="1"/>
      <c r="Q60" s="1"/>
      <c r="R60" s="1"/>
      <c r="S60" s="1"/>
      <c r="T60" s="1"/>
      <c r="V60" s="1">
        <v>886</v>
      </c>
      <c r="W60" s="1">
        <v>796.98889599999995</v>
      </c>
      <c r="X60" s="15">
        <f t="shared" si="2"/>
        <v>1.2087312414733971</v>
      </c>
      <c r="Y60" s="15">
        <f t="shared" si="3"/>
        <v>1.1830792299345638</v>
      </c>
      <c r="Z60" s="16">
        <f t="shared" si="4"/>
        <v>867.19707554203524</v>
      </c>
      <c r="AA60" s="16">
        <f t="shared" si="5"/>
        <v>134.19707554203524</v>
      </c>
      <c r="AB60" s="16">
        <f t="shared" si="22"/>
        <v>0</v>
      </c>
      <c r="AC60" s="15">
        <f t="shared" si="7"/>
        <v>4.5848355451969969E-2</v>
      </c>
      <c r="AD60" s="15">
        <f t="shared" si="8"/>
        <v>1.1992624151289988E-2</v>
      </c>
      <c r="AE60" s="15">
        <f t="shared" si="9"/>
        <v>1.9115055013239957E-2</v>
      </c>
      <c r="AF60" s="15">
        <f t="shared" si="10"/>
        <v>2.5652011538833303E-2</v>
      </c>
    </row>
    <row r="61" spans="1:32" ht="15" thickBot="1" x14ac:dyDescent="0.25">
      <c r="A61" s="63"/>
      <c r="B61" s="64" t="s">
        <v>223</v>
      </c>
      <c r="C61" s="65" t="s">
        <v>224</v>
      </c>
      <c r="D61" s="65" t="s">
        <v>98</v>
      </c>
      <c r="E61" s="66">
        <v>1.05</v>
      </c>
      <c r="F61" s="175">
        <v>0.56489999999999996</v>
      </c>
      <c r="G61" s="175">
        <v>0.56489999999999996</v>
      </c>
      <c r="H61" s="175"/>
      <c r="I61" s="175">
        <f t="shared" si="18"/>
        <v>0</v>
      </c>
      <c r="J61" s="175">
        <f t="shared" si="19"/>
        <v>0</v>
      </c>
      <c r="K61" s="1">
        <v>46</v>
      </c>
      <c r="L61" s="1">
        <v>46</v>
      </c>
      <c r="M61" s="1">
        <v>25.985399999999998</v>
      </c>
      <c r="N61" s="1">
        <v>25.985399999999998</v>
      </c>
      <c r="O61" s="1"/>
      <c r="P61" s="1"/>
      <c r="Q61" s="1"/>
      <c r="R61" s="1"/>
      <c r="S61" s="1"/>
      <c r="T61" s="1"/>
      <c r="V61" s="1">
        <v>91.4</v>
      </c>
      <c r="W61" s="1">
        <v>51.631860000000003</v>
      </c>
      <c r="X61" s="15">
        <f t="shared" si="2"/>
        <v>1.9869565217391305</v>
      </c>
      <c r="Y61" s="15">
        <f t="shared" si="3"/>
        <v>1.9613045102002973</v>
      </c>
      <c r="Z61" s="16">
        <f t="shared" si="4"/>
        <v>90.22000746921367</v>
      </c>
      <c r="AA61" s="16">
        <f t="shared" si="5"/>
        <v>44.22000746921367</v>
      </c>
      <c r="AB61" s="16">
        <f t="shared" si="22"/>
        <v>0</v>
      </c>
      <c r="AC61" s="15">
        <f t="shared" si="7"/>
        <v>4.5848355451969969E-2</v>
      </c>
      <c r="AD61" s="15">
        <f t="shared" si="8"/>
        <v>1.1992624151289988E-2</v>
      </c>
      <c r="AE61" s="15">
        <f t="shared" si="9"/>
        <v>1.9115055013239957E-2</v>
      </c>
      <c r="AF61" s="15">
        <f t="shared" si="10"/>
        <v>2.5652011538833303E-2</v>
      </c>
    </row>
    <row r="62" spans="1:32" ht="20.5" thickBot="1" x14ac:dyDescent="0.25">
      <c r="A62" s="8">
        <v>19</v>
      </c>
      <c r="B62" s="9" t="s">
        <v>4441</v>
      </c>
      <c r="C62" s="10" t="s">
        <v>4442</v>
      </c>
      <c r="D62" s="10" t="s">
        <v>92</v>
      </c>
      <c r="E62" s="11">
        <v>0</v>
      </c>
      <c r="F62" s="177">
        <v>0.505</v>
      </c>
      <c r="G62" s="177">
        <v>0.505</v>
      </c>
      <c r="H62" s="177"/>
      <c r="I62" s="177">
        <f t="shared" si="18"/>
        <v>0</v>
      </c>
      <c r="J62" s="177">
        <f t="shared" si="19"/>
        <v>0</v>
      </c>
      <c r="K62" s="12">
        <v>5750.4</v>
      </c>
      <c r="L62" s="12">
        <v>4143.99</v>
      </c>
      <c r="M62" s="12">
        <v>2092.71</v>
      </c>
      <c r="N62" s="12">
        <v>1611.2732000000001</v>
      </c>
      <c r="O62" s="12">
        <v>193.0784175</v>
      </c>
      <c r="P62" s="12">
        <v>0</v>
      </c>
      <c r="Q62" s="12">
        <v>0</v>
      </c>
      <c r="R62" s="12">
        <v>65.260505115000001</v>
      </c>
      <c r="S62" s="12">
        <v>153.32566949055001</v>
      </c>
      <c r="T62" s="13">
        <v>59.124530094777</v>
      </c>
      <c r="V62" s="12">
        <v>4719.91</v>
      </c>
      <c r="W62" s="12">
        <v>1799.8503000000001</v>
      </c>
      <c r="X62" s="15"/>
      <c r="Y62" s="15"/>
      <c r="Z62" s="16"/>
      <c r="AA62" s="16"/>
      <c r="AB62" s="16"/>
      <c r="AC62" s="15"/>
      <c r="AD62" s="15"/>
      <c r="AE62" s="15"/>
      <c r="AF62" s="15"/>
    </row>
    <row r="63" spans="1:32" x14ac:dyDescent="0.2">
      <c r="A63" s="63"/>
      <c r="B63" s="64" t="s">
        <v>187</v>
      </c>
      <c r="C63" s="65" t="s">
        <v>188</v>
      </c>
      <c r="D63" s="65" t="s">
        <v>92</v>
      </c>
      <c r="E63" s="66">
        <v>0.2</v>
      </c>
      <c r="F63" s="175">
        <v>0.10100000000000001</v>
      </c>
      <c r="G63" s="175">
        <v>0.10100000000000001</v>
      </c>
      <c r="H63" s="175"/>
      <c r="I63" s="175">
        <f t="shared" si="18"/>
        <v>0</v>
      </c>
      <c r="J63" s="175">
        <f t="shared" si="19"/>
        <v>0</v>
      </c>
      <c r="K63" s="1">
        <v>45.7</v>
      </c>
      <c r="L63" s="1">
        <v>45.7</v>
      </c>
      <c r="M63" s="1">
        <v>4.6157000000000004</v>
      </c>
      <c r="N63" s="1">
        <v>4.6157000000000004</v>
      </c>
      <c r="O63" s="1"/>
      <c r="P63" s="1"/>
      <c r="Q63" s="1"/>
      <c r="R63" s="1"/>
      <c r="S63" s="1"/>
      <c r="T63" s="1"/>
      <c r="V63" s="1">
        <v>52.8</v>
      </c>
      <c r="W63" s="1">
        <v>5.3327999999999998</v>
      </c>
      <c r="X63" s="15">
        <f t="shared" si="2"/>
        <v>1.1553610503282274</v>
      </c>
      <c r="Y63" s="15">
        <f t="shared" si="3"/>
        <v>1.1297090387893942</v>
      </c>
      <c r="Z63" s="16">
        <f t="shared" si="4"/>
        <v>51.627703072675317</v>
      </c>
      <c r="AA63" s="16">
        <f t="shared" si="5"/>
        <v>5.9277030726753139</v>
      </c>
      <c r="AB63" s="16">
        <f t="shared" ref="AB63:AB64" si="23">J63*AA63</f>
        <v>0</v>
      </c>
      <c r="AC63" s="15">
        <f t="shared" si="7"/>
        <v>4.5848355451969969E-2</v>
      </c>
      <c r="AD63" s="15">
        <f t="shared" si="8"/>
        <v>1.1992624151289988E-2</v>
      </c>
      <c r="AE63" s="15">
        <f t="shared" si="9"/>
        <v>1.9115055013239957E-2</v>
      </c>
      <c r="AF63" s="15">
        <f t="shared" si="10"/>
        <v>2.5652011538833303E-2</v>
      </c>
    </row>
    <row r="64" spans="1:32" ht="15" thickBot="1" x14ac:dyDescent="0.25">
      <c r="A64" s="63"/>
      <c r="B64" s="64" t="s">
        <v>4443</v>
      </c>
      <c r="C64" s="65" t="s">
        <v>4444</v>
      </c>
      <c r="D64" s="65" t="s">
        <v>92</v>
      </c>
      <c r="E64" s="66">
        <v>1.01</v>
      </c>
      <c r="F64" s="175">
        <v>0.51005</v>
      </c>
      <c r="G64" s="175">
        <v>0.51005</v>
      </c>
      <c r="H64" s="175"/>
      <c r="I64" s="175">
        <f t="shared" si="18"/>
        <v>0</v>
      </c>
      <c r="J64" s="175">
        <f t="shared" si="19"/>
        <v>0</v>
      </c>
      <c r="K64" s="1">
        <v>3150</v>
      </c>
      <c r="L64" s="1">
        <v>3150</v>
      </c>
      <c r="M64" s="1">
        <v>1606.6575</v>
      </c>
      <c r="N64" s="1">
        <v>1606.6575</v>
      </c>
      <c r="O64" s="1"/>
      <c r="P64" s="1"/>
      <c r="Q64" s="1"/>
      <c r="R64" s="1"/>
      <c r="S64" s="1"/>
      <c r="T64" s="1"/>
      <c r="V64" s="1">
        <v>3450</v>
      </c>
      <c r="W64" s="1">
        <v>1794.5174999999999</v>
      </c>
      <c r="X64" s="15">
        <f t="shared" si="2"/>
        <v>1.0952380952380953</v>
      </c>
      <c r="Y64" s="15">
        <f t="shared" si="3"/>
        <v>1.0695860836992621</v>
      </c>
      <c r="Z64" s="16">
        <f t="shared" si="4"/>
        <v>3369.1961636526758</v>
      </c>
      <c r="AA64" s="16">
        <f t="shared" si="5"/>
        <v>219.19616365267575</v>
      </c>
      <c r="AB64" s="16">
        <f t="shared" si="23"/>
        <v>0</v>
      </c>
      <c r="AC64" s="15">
        <f t="shared" si="7"/>
        <v>4.5848355451969969E-2</v>
      </c>
      <c r="AD64" s="15">
        <f t="shared" si="8"/>
        <v>1.1992624151289988E-2</v>
      </c>
      <c r="AE64" s="15">
        <f t="shared" si="9"/>
        <v>1.9115055013239957E-2</v>
      </c>
      <c r="AF64" s="15">
        <f t="shared" si="10"/>
        <v>2.5652011538833303E-2</v>
      </c>
    </row>
    <row r="65" spans="1:32" ht="15" thickBot="1" x14ac:dyDescent="0.25">
      <c r="A65" s="8">
        <v>20</v>
      </c>
      <c r="B65" s="9" t="s">
        <v>4445</v>
      </c>
      <c r="C65" s="10" t="s">
        <v>4446</v>
      </c>
      <c r="D65" s="10" t="s">
        <v>38</v>
      </c>
      <c r="E65" s="11">
        <v>0</v>
      </c>
      <c r="F65" s="177">
        <v>6.73</v>
      </c>
      <c r="G65" s="177">
        <v>6.73</v>
      </c>
      <c r="H65" s="177"/>
      <c r="I65" s="177">
        <f t="shared" si="18"/>
        <v>0</v>
      </c>
      <c r="J65" s="177">
        <f t="shared" si="19"/>
        <v>0</v>
      </c>
      <c r="K65" s="12">
        <v>1380.1</v>
      </c>
      <c r="L65" s="12">
        <v>1166.6199999999999</v>
      </c>
      <c r="M65" s="12">
        <v>7851.35</v>
      </c>
      <c r="N65" s="12">
        <v>5926.1688000000004</v>
      </c>
      <c r="O65" s="12">
        <v>657.29016100000001</v>
      </c>
      <c r="P65" s="12">
        <v>0</v>
      </c>
      <c r="Q65" s="12">
        <v>0</v>
      </c>
      <c r="R65" s="12">
        <v>222.16407441800001</v>
      </c>
      <c r="S65" s="12">
        <v>613.12465553825996</v>
      </c>
      <c r="T65" s="13">
        <v>236.42947243387599</v>
      </c>
      <c r="V65" s="12">
        <v>1428.57</v>
      </c>
      <c r="W65" s="12">
        <v>7281.9946</v>
      </c>
      <c r="X65" s="15"/>
      <c r="Y65" s="15"/>
      <c r="Z65" s="16"/>
      <c r="AA65" s="16"/>
      <c r="AB65" s="16"/>
      <c r="AC65" s="15"/>
      <c r="AD65" s="15"/>
      <c r="AE65" s="15"/>
      <c r="AF65" s="15"/>
    </row>
    <row r="66" spans="1:32" x14ac:dyDescent="0.2">
      <c r="A66" s="63"/>
      <c r="B66" s="64" t="s">
        <v>4447</v>
      </c>
      <c r="C66" s="65" t="s">
        <v>4448</v>
      </c>
      <c r="D66" s="65" t="s">
        <v>38</v>
      </c>
      <c r="E66" s="66">
        <v>1.2E-2</v>
      </c>
      <c r="F66" s="175">
        <v>8.0759999999999998E-2</v>
      </c>
      <c r="G66" s="175">
        <v>8.0759999999999998E-2</v>
      </c>
      <c r="H66" s="175"/>
      <c r="I66" s="175">
        <f t="shared" si="18"/>
        <v>0</v>
      </c>
      <c r="J66" s="175">
        <f t="shared" si="19"/>
        <v>0</v>
      </c>
      <c r="K66" s="1">
        <v>72300</v>
      </c>
      <c r="L66" s="1">
        <v>72300</v>
      </c>
      <c r="M66" s="1">
        <v>5838.9480000000003</v>
      </c>
      <c r="N66" s="1">
        <v>5838.9480000000003</v>
      </c>
      <c r="O66" s="1"/>
      <c r="P66" s="1"/>
      <c r="Q66" s="1"/>
      <c r="R66" s="1"/>
      <c r="S66" s="1"/>
      <c r="T66" s="1"/>
      <c r="V66" s="1">
        <v>88600</v>
      </c>
      <c r="W66" s="1">
        <v>7155.3360000000002</v>
      </c>
      <c r="X66" s="15">
        <f t="shared" si="2"/>
        <v>1.2254495159059475</v>
      </c>
      <c r="Y66" s="15">
        <f t="shared" si="3"/>
        <v>1.1997975043671143</v>
      </c>
      <c r="Z66" s="16">
        <f t="shared" si="4"/>
        <v>86745.359565742358</v>
      </c>
      <c r="AA66" s="16">
        <f t="shared" si="5"/>
        <v>14445.359565742358</v>
      </c>
      <c r="AB66" s="16">
        <f t="shared" ref="AB66:AB68" si="24">J66*AA66</f>
        <v>0</v>
      </c>
      <c r="AC66" s="15">
        <f t="shared" si="7"/>
        <v>4.5848355451969969E-2</v>
      </c>
      <c r="AD66" s="15">
        <f t="shared" si="8"/>
        <v>1.1992624151289988E-2</v>
      </c>
      <c r="AE66" s="15">
        <f t="shared" si="9"/>
        <v>1.9115055013239957E-2</v>
      </c>
      <c r="AF66" s="15">
        <f t="shared" si="10"/>
        <v>2.5652011538833303E-2</v>
      </c>
    </row>
    <row r="67" spans="1:32" x14ac:dyDescent="0.2">
      <c r="A67" s="63"/>
      <c r="B67" s="64" t="s">
        <v>4449</v>
      </c>
      <c r="C67" s="65" t="s">
        <v>4450</v>
      </c>
      <c r="D67" s="65" t="s">
        <v>38</v>
      </c>
      <c r="E67" s="66">
        <v>1</v>
      </c>
      <c r="F67" s="175">
        <v>6.73</v>
      </c>
      <c r="G67" s="175">
        <v>6.73</v>
      </c>
      <c r="H67" s="175"/>
      <c r="I67" s="175">
        <f t="shared" si="18"/>
        <v>0</v>
      </c>
      <c r="J67" s="175">
        <f t="shared" si="19"/>
        <v>0</v>
      </c>
      <c r="K67" s="1">
        <v>6.47</v>
      </c>
      <c r="L67" s="1">
        <v>6.47</v>
      </c>
      <c r="M67" s="1">
        <v>43.543100000000003</v>
      </c>
      <c r="N67" s="1">
        <v>43.543100000000003</v>
      </c>
      <c r="O67" s="1"/>
      <c r="P67" s="1"/>
      <c r="Q67" s="1"/>
      <c r="R67" s="1"/>
      <c r="S67" s="1"/>
      <c r="T67" s="1"/>
      <c r="V67" s="1">
        <v>7.92</v>
      </c>
      <c r="W67" s="1">
        <v>53.301600000000001</v>
      </c>
      <c r="X67" s="15">
        <f t="shared" si="2"/>
        <v>1.2241112828438949</v>
      </c>
      <c r="Y67" s="15">
        <f t="shared" si="3"/>
        <v>1.1984592713050617</v>
      </c>
      <c r="Z67" s="16">
        <f t="shared" si="4"/>
        <v>7.7540314853437486</v>
      </c>
      <c r="AA67" s="16">
        <f t="shared" si="5"/>
        <v>1.2840314853437489</v>
      </c>
      <c r="AB67" s="16">
        <f t="shared" si="24"/>
        <v>0</v>
      </c>
      <c r="AC67" s="15">
        <f t="shared" si="7"/>
        <v>4.5848355451969969E-2</v>
      </c>
      <c r="AD67" s="15">
        <f t="shared" si="8"/>
        <v>1.1992624151289988E-2</v>
      </c>
      <c r="AE67" s="15">
        <f t="shared" si="9"/>
        <v>1.9115055013239957E-2</v>
      </c>
      <c r="AF67" s="15">
        <f t="shared" si="10"/>
        <v>2.5652011538833303E-2</v>
      </c>
    </row>
    <row r="68" spans="1:32" ht="15" thickBot="1" x14ac:dyDescent="0.25">
      <c r="A68" s="63"/>
      <c r="B68" s="64" t="s">
        <v>103</v>
      </c>
      <c r="C68" s="65" t="s">
        <v>104</v>
      </c>
      <c r="D68" s="65" t="s">
        <v>92</v>
      </c>
      <c r="E68" s="66">
        <v>1E-3</v>
      </c>
      <c r="F68" s="175">
        <v>6.7299999999999999E-3</v>
      </c>
      <c r="G68" s="175">
        <v>6.7299999999999999E-3</v>
      </c>
      <c r="H68" s="175"/>
      <c r="I68" s="175">
        <f t="shared" si="18"/>
        <v>0</v>
      </c>
      <c r="J68" s="175">
        <f t="shared" si="19"/>
        <v>0</v>
      </c>
      <c r="K68" s="1">
        <v>6490</v>
      </c>
      <c r="L68" s="1">
        <v>6490</v>
      </c>
      <c r="M68" s="1">
        <v>43.677700000000002</v>
      </c>
      <c r="N68" s="1">
        <v>43.677700000000002</v>
      </c>
      <c r="O68" s="1"/>
      <c r="P68" s="1"/>
      <c r="Q68" s="1"/>
      <c r="R68" s="1"/>
      <c r="S68" s="1"/>
      <c r="T68" s="1"/>
      <c r="V68" s="1">
        <v>10900</v>
      </c>
      <c r="W68" s="1">
        <v>73.356999999999999</v>
      </c>
      <c r="X68" s="15">
        <f t="shared" si="2"/>
        <v>1.6795069337442219</v>
      </c>
      <c r="Y68" s="15">
        <f t="shared" si="3"/>
        <v>1.6538549222053887</v>
      </c>
      <c r="Z68" s="16">
        <f t="shared" si="4"/>
        <v>10733.518445112972</v>
      </c>
      <c r="AA68" s="16">
        <f t="shared" si="5"/>
        <v>4243.5184451129717</v>
      </c>
      <c r="AB68" s="16">
        <f t="shared" si="24"/>
        <v>0</v>
      </c>
      <c r="AC68" s="15">
        <f t="shared" si="7"/>
        <v>4.5848355451969969E-2</v>
      </c>
      <c r="AD68" s="15">
        <f t="shared" si="8"/>
        <v>1.1992624151289988E-2</v>
      </c>
      <c r="AE68" s="15">
        <f t="shared" si="9"/>
        <v>1.9115055013239957E-2</v>
      </c>
      <c r="AF68" s="15">
        <f t="shared" si="10"/>
        <v>2.5652011538833303E-2</v>
      </c>
    </row>
    <row r="69" spans="1:32" x14ac:dyDescent="0.2">
      <c r="A69" s="67">
        <v>21</v>
      </c>
      <c r="B69" s="68" t="s">
        <v>4451</v>
      </c>
      <c r="C69" s="69" t="s">
        <v>4452</v>
      </c>
      <c r="D69" s="69" t="s">
        <v>38</v>
      </c>
      <c r="E69" s="70">
        <v>0</v>
      </c>
      <c r="F69" s="70">
        <v>6.73</v>
      </c>
      <c r="G69" s="70">
        <v>6.73</v>
      </c>
      <c r="H69" s="70"/>
      <c r="I69" s="70">
        <f t="shared" si="18"/>
        <v>0</v>
      </c>
      <c r="J69" s="70">
        <f t="shared" si="19"/>
        <v>0</v>
      </c>
      <c r="K69" s="71">
        <v>230.02</v>
      </c>
      <c r="L69" s="71">
        <v>169.1</v>
      </c>
      <c r="M69" s="71">
        <v>1138.04</v>
      </c>
      <c r="N69" s="71">
        <v>0</v>
      </c>
      <c r="O69" s="71">
        <v>262.96667400000001</v>
      </c>
      <c r="P69" s="71">
        <v>241.93003999999999</v>
      </c>
      <c r="Q69" s="71">
        <v>42.0625</v>
      </c>
      <c r="R69" s="71">
        <v>88.882735812000007</v>
      </c>
      <c r="S69" s="71">
        <v>362.42991139283998</v>
      </c>
      <c r="T69" s="72">
        <v>139.75806056867799</v>
      </c>
      <c r="V69" s="71">
        <v>201.84</v>
      </c>
      <c r="W69" s="71">
        <v>0</v>
      </c>
      <c r="X69" s="15"/>
      <c r="Y69" s="15"/>
      <c r="Z69" s="16"/>
      <c r="AA69" s="16"/>
      <c r="AB69" s="16"/>
      <c r="AC69" s="15"/>
      <c r="AD69" s="15"/>
      <c r="AE69" s="15"/>
      <c r="AF69" s="15"/>
    </row>
    <row r="70" spans="1:32" ht="15" thickBot="1" x14ac:dyDescent="0.25">
      <c r="A70" s="73">
        <v>22</v>
      </c>
      <c r="B70" s="74" t="s">
        <v>4453</v>
      </c>
      <c r="C70" s="75" t="s">
        <v>4454</v>
      </c>
      <c r="D70" s="75" t="s">
        <v>139</v>
      </c>
      <c r="E70" s="76">
        <v>0</v>
      </c>
      <c r="F70" s="176">
        <v>6.6000000000000003E-2</v>
      </c>
      <c r="G70" s="176">
        <v>6.6000000000000003E-2</v>
      </c>
      <c r="H70" s="176"/>
      <c r="I70" s="176">
        <f t="shared" si="18"/>
        <v>0</v>
      </c>
      <c r="J70" s="176">
        <f t="shared" si="19"/>
        <v>0</v>
      </c>
      <c r="K70" s="77">
        <v>37377.629999999997</v>
      </c>
      <c r="L70" s="77">
        <v>42159.03</v>
      </c>
      <c r="M70" s="77">
        <v>2782.5</v>
      </c>
      <c r="N70" s="77">
        <v>1963.4208197999999</v>
      </c>
      <c r="O70" s="77">
        <v>289.16601780000002</v>
      </c>
      <c r="P70" s="77">
        <v>0</v>
      </c>
      <c r="Q70" s="77">
        <v>0</v>
      </c>
      <c r="R70" s="77">
        <v>97.738114016400004</v>
      </c>
      <c r="S70" s="77">
        <v>260.85206658574799</v>
      </c>
      <c r="T70" s="78">
        <v>100.58821795710099</v>
      </c>
      <c r="V70" s="77">
        <v>63134.92</v>
      </c>
      <c r="W70" s="77">
        <v>3175.2504036</v>
      </c>
      <c r="X70" s="15"/>
      <c r="Y70" s="15"/>
      <c r="Z70" s="16"/>
      <c r="AA70" s="16"/>
      <c r="AB70" s="16"/>
      <c r="AC70" s="15"/>
      <c r="AD70" s="15"/>
      <c r="AE70" s="15"/>
      <c r="AF70" s="15"/>
    </row>
    <row r="71" spans="1:32" ht="18" x14ac:dyDescent="0.2">
      <c r="A71" s="63"/>
      <c r="B71" s="64" t="s">
        <v>221</v>
      </c>
      <c r="C71" s="65" t="s">
        <v>222</v>
      </c>
      <c r="D71" s="65" t="s">
        <v>139</v>
      </c>
      <c r="E71" s="66">
        <v>0.10299999999999999</v>
      </c>
      <c r="F71" s="175">
        <v>6.7980000000000002E-3</v>
      </c>
      <c r="G71" s="175">
        <v>6.7980000000000002E-3</v>
      </c>
      <c r="H71" s="175"/>
      <c r="I71" s="175">
        <f t="shared" si="18"/>
        <v>0</v>
      </c>
      <c r="J71" s="175">
        <f t="shared" si="19"/>
        <v>0</v>
      </c>
      <c r="K71" s="1">
        <v>30300</v>
      </c>
      <c r="L71" s="1">
        <v>30300</v>
      </c>
      <c r="M71" s="1">
        <v>205.9794</v>
      </c>
      <c r="N71" s="1">
        <v>205.9794</v>
      </c>
      <c r="O71" s="1"/>
      <c r="P71" s="1"/>
      <c r="Q71" s="1"/>
      <c r="R71" s="1"/>
      <c r="S71" s="1"/>
      <c r="T71" s="1"/>
      <c r="V71" s="1">
        <v>51100</v>
      </c>
      <c r="W71" s="1">
        <v>347.37779999999998</v>
      </c>
      <c r="X71" s="15">
        <f t="shared" si="2"/>
        <v>1.6864686468646866</v>
      </c>
      <c r="Y71" s="15">
        <f t="shared" si="3"/>
        <v>1.6608166353258533</v>
      </c>
      <c r="Z71" s="16">
        <f t="shared" si="4"/>
        <v>50322.744050373352</v>
      </c>
      <c r="AA71" s="16">
        <f t="shared" si="5"/>
        <v>20022.744050373352</v>
      </c>
      <c r="AB71" s="16">
        <f t="shared" ref="AB71:AB76" si="25">J71*AA71</f>
        <v>0</v>
      </c>
      <c r="AC71" s="15">
        <f t="shared" si="7"/>
        <v>4.5848355451969969E-2</v>
      </c>
      <c r="AD71" s="15">
        <f t="shared" si="8"/>
        <v>1.1992624151289988E-2</v>
      </c>
      <c r="AE71" s="15">
        <f t="shared" si="9"/>
        <v>1.9115055013239957E-2</v>
      </c>
      <c r="AF71" s="15">
        <f t="shared" si="10"/>
        <v>2.5652011538833303E-2</v>
      </c>
    </row>
    <row r="72" spans="1:32" ht="18" x14ac:dyDescent="0.2">
      <c r="A72" s="63"/>
      <c r="B72" s="64" t="s">
        <v>176</v>
      </c>
      <c r="C72" s="65" t="s">
        <v>177</v>
      </c>
      <c r="D72" s="65" t="s">
        <v>139</v>
      </c>
      <c r="E72" s="66">
        <v>0.61799999999999999</v>
      </c>
      <c r="F72" s="175">
        <v>4.0787999999999998E-2</v>
      </c>
      <c r="G72" s="175">
        <v>4.0787999999999998E-2</v>
      </c>
      <c r="H72" s="175"/>
      <c r="I72" s="175">
        <f t="shared" si="18"/>
        <v>0</v>
      </c>
      <c r="J72" s="175">
        <f t="shared" si="19"/>
        <v>0</v>
      </c>
      <c r="K72" s="1">
        <v>26600</v>
      </c>
      <c r="L72" s="1">
        <v>26600</v>
      </c>
      <c r="M72" s="1">
        <v>1084.9608000000001</v>
      </c>
      <c r="N72" s="1">
        <v>1084.9608000000001</v>
      </c>
      <c r="O72" s="1"/>
      <c r="P72" s="1"/>
      <c r="Q72" s="1"/>
      <c r="R72" s="1"/>
      <c r="S72" s="1"/>
      <c r="T72" s="1"/>
      <c r="V72" s="1">
        <v>43100</v>
      </c>
      <c r="W72" s="1">
        <v>1757.9628</v>
      </c>
      <c r="X72" s="15">
        <f t="shared" si="2"/>
        <v>1.6203007518796992</v>
      </c>
      <c r="Y72" s="15">
        <f t="shared" si="3"/>
        <v>1.594648740340866</v>
      </c>
      <c r="Z72" s="16">
        <f t="shared" si="4"/>
        <v>42417.656493067036</v>
      </c>
      <c r="AA72" s="16">
        <f t="shared" si="5"/>
        <v>15817.656493067036</v>
      </c>
      <c r="AB72" s="16">
        <f t="shared" si="25"/>
        <v>0</v>
      </c>
      <c r="AC72" s="15">
        <f t="shared" si="7"/>
        <v>4.5848355451969969E-2</v>
      </c>
      <c r="AD72" s="15">
        <f t="shared" si="8"/>
        <v>1.1992624151289988E-2</v>
      </c>
      <c r="AE72" s="15">
        <f t="shared" si="9"/>
        <v>1.9115055013239957E-2</v>
      </c>
      <c r="AF72" s="15">
        <f t="shared" si="10"/>
        <v>2.5652011538833303E-2</v>
      </c>
    </row>
    <row r="73" spans="1:32" ht="18" x14ac:dyDescent="0.2">
      <c r="A73" s="63"/>
      <c r="B73" s="64" t="s">
        <v>178</v>
      </c>
      <c r="C73" s="65" t="s">
        <v>179</v>
      </c>
      <c r="D73" s="65" t="s">
        <v>139</v>
      </c>
      <c r="E73" s="66">
        <v>0.309</v>
      </c>
      <c r="F73" s="175">
        <v>2.0393999999999999E-2</v>
      </c>
      <c r="G73" s="175">
        <v>2.0393999999999999E-2</v>
      </c>
      <c r="H73" s="175"/>
      <c r="I73" s="175">
        <f t="shared" si="18"/>
        <v>0</v>
      </c>
      <c r="J73" s="175">
        <f t="shared" si="19"/>
        <v>0</v>
      </c>
      <c r="K73" s="1">
        <v>25900</v>
      </c>
      <c r="L73" s="1">
        <v>25900</v>
      </c>
      <c r="M73" s="1">
        <v>528.20460000000003</v>
      </c>
      <c r="N73" s="1">
        <v>528.20460000000003</v>
      </c>
      <c r="O73" s="1"/>
      <c r="P73" s="1"/>
      <c r="Q73" s="1"/>
      <c r="R73" s="1"/>
      <c r="S73" s="1"/>
      <c r="T73" s="1"/>
      <c r="V73" s="1">
        <v>43200</v>
      </c>
      <c r="W73" s="1">
        <v>881.02080000000001</v>
      </c>
      <c r="X73" s="15">
        <f t="shared" si="2"/>
        <v>1.667953667953668</v>
      </c>
      <c r="Y73" s="15">
        <f t="shared" si="3"/>
        <v>1.6423016564148347</v>
      </c>
      <c r="Z73" s="16">
        <f t="shared" si="4"/>
        <v>42535.612901144217</v>
      </c>
      <c r="AA73" s="16">
        <f t="shared" si="5"/>
        <v>16635.612901144217</v>
      </c>
      <c r="AB73" s="16">
        <f t="shared" si="25"/>
        <v>0</v>
      </c>
      <c r="AC73" s="15">
        <f t="shared" si="7"/>
        <v>4.5848355451969969E-2</v>
      </c>
      <c r="AD73" s="15">
        <f t="shared" si="8"/>
        <v>1.1992624151289988E-2</v>
      </c>
      <c r="AE73" s="15">
        <f t="shared" si="9"/>
        <v>1.9115055013239957E-2</v>
      </c>
      <c r="AF73" s="15">
        <f t="shared" si="10"/>
        <v>2.5652011538833303E-2</v>
      </c>
    </row>
    <row r="74" spans="1:32" x14ac:dyDescent="0.2">
      <c r="A74" s="63"/>
      <c r="B74" s="64" t="s">
        <v>180</v>
      </c>
      <c r="C74" s="65" t="s">
        <v>181</v>
      </c>
      <c r="D74" s="65" t="s">
        <v>98</v>
      </c>
      <c r="E74" s="66">
        <v>12.153</v>
      </c>
      <c r="F74" s="175">
        <v>0.80209799999999998</v>
      </c>
      <c r="G74" s="175">
        <v>0.80209799999999998</v>
      </c>
      <c r="H74" s="175"/>
      <c r="I74" s="175">
        <f t="shared" si="18"/>
        <v>0</v>
      </c>
      <c r="J74" s="175">
        <f t="shared" si="19"/>
        <v>0</v>
      </c>
      <c r="K74" s="1">
        <v>34.1</v>
      </c>
      <c r="L74" s="1">
        <v>34.1</v>
      </c>
      <c r="M74" s="1">
        <v>27.3515418</v>
      </c>
      <c r="N74" s="1">
        <v>27.3515418</v>
      </c>
      <c r="O74" s="1"/>
      <c r="P74" s="1"/>
      <c r="Q74" s="1"/>
      <c r="R74" s="1"/>
      <c r="S74" s="1"/>
      <c r="T74" s="1"/>
      <c r="V74" s="1">
        <v>56.2</v>
      </c>
      <c r="W74" s="1">
        <v>45.077907600000003</v>
      </c>
      <c r="X74" s="15">
        <f t="shared" si="2"/>
        <v>1.6480938416422288</v>
      </c>
      <c r="Y74" s="15">
        <f t="shared" si="3"/>
        <v>1.6224418301033956</v>
      </c>
      <c r="Z74" s="16">
        <f t="shared" si="4"/>
        <v>55.325266406525792</v>
      </c>
      <c r="AA74" s="16">
        <f t="shared" si="5"/>
        <v>21.22526640652579</v>
      </c>
      <c r="AB74" s="16">
        <f t="shared" si="25"/>
        <v>0</v>
      </c>
      <c r="AC74" s="15">
        <f t="shared" si="7"/>
        <v>4.5848355451969969E-2</v>
      </c>
      <c r="AD74" s="15">
        <f t="shared" si="8"/>
        <v>1.1992624151289988E-2</v>
      </c>
      <c r="AE74" s="15">
        <f t="shared" si="9"/>
        <v>1.9115055013239957E-2</v>
      </c>
      <c r="AF74" s="15">
        <f t="shared" si="10"/>
        <v>2.5652011538833303E-2</v>
      </c>
    </row>
    <row r="75" spans="1:32" ht="18" x14ac:dyDescent="0.2">
      <c r="A75" s="63"/>
      <c r="B75" s="64" t="s">
        <v>257</v>
      </c>
      <c r="C75" s="65" t="s">
        <v>258</v>
      </c>
      <c r="D75" s="65" t="s">
        <v>184</v>
      </c>
      <c r="E75" s="66">
        <v>2.351</v>
      </c>
      <c r="F75" s="175">
        <v>0.155166</v>
      </c>
      <c r="G75" s="175">
        <v>0.155166</v>
      </c>
      <c r="H75" s="175"/>
      <c r="I75" s="175">
        <f t="shared" si="18"/>
        <v>0</v>
      </c>
      <c r="J75" s="175">
        <f t="shared" si="19"/>
        <v>0</v>
      </c>
      <c r="K75" s="1">
        <v>733</v>
      </c>
      <c r="L75" s="1">
        <v>733</v>
      </c>
      <c r="M75" s="1">
        <v>113.736678</v>
      </c>
      <c r="N75" s="1">
        <v>113.736678</v>
      </c>
      <c r="O75" s="1"/>
      <c r="P75" s="1"/>
      <c r="Q75" s="1"/>
      <c r="R75" s="1"/>
      <c r="S75" s="1"/>
      <c r="T75" s="1"/>
      <c r="V75" s="1">
        <v>886</v>
      </c>
      <c r="W75" s="1">
        <v>137.47707600000001</v>
      </c>
      <c r="X75" s="15">
        <f t="shared" si="2"/>
        <v>1.2087312414733971</v>
      </c>
      <c r="Y75" s="15">
        <f t="shared" si="3"/>
        <v>1.1830792299345638</v>
      </c>
      <c r="Z75" s="16">
        <f t="shared" si="4"/>
        <v>867.19707554203524</v>
      </c>
      <c r="AA75" s="16">
        <f t="shared" si="5"/>
        <v>134.19707554203524</v>
      </c>
      <c r="AB75" s="16">
        <f t="shared" si="25"/>
        <v>0</v>
      </c>
      <c r="AC75" s="15">
        <f t="shared" si="7"/>
        <v>4.5848355451969969E-2</v>
      </c>
      <c r="AD75" s="15">
        <f t="shared" si="8"/>
        <v>1.1992624151289988E-2</v>
      </c>
      <c r="AE75" s="15">
        <f t="shared" si="9"/>
        <v>1.9115055013239957E-2</v>
      </c>
      <c r="AF75" s="15">
        <f t="shared" si="10"/>
        <v>2.5652011538833303E-2</v>
      </c>
    </row>
    <row r="76" spans="1:32" x14ac:dyDescent="0.2">
      <c r="A76" s="63"/>
      <c r="B76" s="64" t="s">
        <v>223</v>
      </c>
      <c r="C76" s="65" t="s">
        <v>224</v>
      </c>
      <c r="D76" s="65" t="s">
        <v>98</v>
      </c>
      <c r="E76" s="66">
        <v>1.05</v>
      </c>
      <c r="F76" s="175">
        <v>6.93E-2</v>
      </c>
      <c r="G76" s="175">
        <v>6.93E-2</v>
      </c>
      <c r="H76" s="175"/>
      <c r="I76" s="175">
        <f t="shared" si="18"/>
        <v>0</v>
      </c>
      <c r="J76" s="175">
        <f t="shared" si="19"/>
        <v>0</v>
      </c>
      <c r="K76" s="1">
        <v>46</v>
      </c>
      <c r="L76" s="1">
        <v>46</v>
      </c>
      <c r="M76" s="1">
        <v>3.1878000000000002</v>
      </c>
      <c r="N76" s="1">
        <v>3.1878000000000002</v>
      </c>
      <c r="O76" s="1"/>
      <c r="P76" s="1"/>
      <c r="Q76" s="1"/>
      <c r="R76" s="1"/>
      <c r="S76" s="1"/>
      <c r="T76" s="1"/>
      <c r="V76" s="1">
        <v>91.4</v>
      </c>
      <c r="W76" s="1">
        <v>6.3340199999999998</v>
      </c>
      <c r="X76" s="15">
        <f t="shared" si="2"/>
        <v>1.9869565217391305</v>
      </c>
      <c r="Y76" s="15">
        <f t="shared" si="3"/>
        <v>1.9613045102002973</v>
      </c>
      <c r="Z76" s="16">
        <f t="shared" si="4"/>
        <v>90.22000746921367</v>
      </c>
      <c r="AA76" s="16">
        <f t="shared" si="5"/>
        <v>44.22000746921367</v>
      </c>
      <c r="AB76" s="16">
        <f t="shared" si="25"/>
        <v>0</v>
      </c>
      <c r="AC76" s="15">
        <f t="shared" si="7"/>
        <v>4.5848355451969969E-2</v>
      </c>
      <c r="AD76" s="15">
        <f t="shared" si="8"/>
        <v>1.1992624151289988E-2</v>
      </c>
      <c r="AE76" s="15">
        <f t="shared" si="9"/>
        <v>1.9115055013239957E-2</v>
      </c>
      <c r="AF76" s="15">
        <f t="shared" si="10"/>
        <v>2.5652011538833303E-2</v>
      </c>
    </row>
    <row r="77" spans="1:32" ht="15" thickBot="1" x14ac:dyDescent="0.35">
      <c r="A77" s="58"/>
      <c r="B77" s="59" t="s">
        <v>21</v>
      </c>
      <c r="C77" s="60" t="s">
        <v>331</v>
      </c>
      <c r="D77" s="60"/>
      <c r="E77" s="61"/>
      <c r="F77" s="61"/>
      <c r="G77" s="61"/>
      <c r="H77" s="61"/>
      <c r="I77" s="61"/>
      <c r="J77" s="61"/>
      <c r="K77" s="62"/>
      <c r="L77" s="62"/>
      <c r="M77" s="62">
        <v>140482.4</v>
      </c>
      <c r="N77" s="62">
        <v>96994.202065200006</v>
      </c>
      <c r="O77" s="62">
        <v>14926.520621600001</v>
      </c>
      <c r="P77" s="62">
        <v>742.09744000000001</v>
      </c>
      <c r="Q77" s="62">
        <v>417.4864</v>
      </c>
      <c r="R77" s="62">
        <v>5045.1639701007998</v>
      </c>
      <c r="S77" s="62">
        <v>13849.701542839101</v>
      </c>
      <c r="T77" s="62">
        <v>5340.6392966947797</v>
      </c>
      <c r="V77" s="62"/>
      <c r="W77" s="62">
        <v>135498.30281640001</v>
      </c>
      <c r="X77" s="15"/>
      <c r="Y77" s="15"/>
      <c r="Z77" s="16"/>
      <c r="AA77" s="16"/>
      <c r="AB77" s="16"/>
      <c r="AC77" s="15"/>
      <c r="AD77" s="15"/>
      <c r="AE77" s="15"/>
      <c r="AF77" s="15"/>
    </row>
    <row r="78" spans="1:32" ht="15" thickBot="1" x14ac:dyDescent="0.25">
      <c r="A78" s="8">
        <v>23</v>
      </c>
      <c r="B78" s="9" t="s">
        <v>344</v>
      </c>
      <c r="C78" s="10" t="s">
        <v>4455</v>
      </c>
      <c r="D78" s="10" t="s">
        <v>92</v>
      </c>
      <c r="E78" s="11">
        <v>0</v>
      </c>
      <c r="F78" s="177">
        <v>11.97</v>
      </c>
      <c r="G78" s="177">
        <v>11.97</v>
      </c>
      <c r="H78" s="177"/>
      <c r="I78" s="177">
        <f t="shared" si="18"/>
        <v>0</v>
      </c>
      <c r="J78" s="177">
        <f t="shared" si="19"/>
        <v>0</v>
      </c>
      <c r="K78" s="12">
        <v>4094.29</v>
      </c>
      <c r="L78" s="12">
        <v>3570.34</v>
      </c>
      <c r="M78" s="12">
        <v>42736.97</v>
      </c>
      <c r="N78" s="12">
        <v>37671.588989999997</v>
      </c>
      <c r="O78" s="12">
        <v>1984.128048</v>
      </c>
      <c r="P78" s="12">
        <v>0</v>
      </c>
      <c r="Q78" s="12">
        <v>0</v>
      </c>
      <c r="R78" s="12">
        <v>670.63528022399998</v>
      </c>
      <c r="S78" s="12">
        <v>1613.17058208768</v>
      </c>
      <c r="T78" s="13">
        <v>622.06121744363497</v>
      </c>
      <c r="V78" s="12">
        <v>4016.39</v>
      </c>
      <c r="W78" s="12">
        <v>41906.287709999997</v>
      </c>
      <c r="X78" s="15"/>
      <c r="Y78" s="15"/>
      <c r="Z78" s="16"/>
      <c r="AA78" s="16"/>
      <c r="AB78" s="16"/>
      <c r="AC78" s="15"/>
      <c r="AD78" s="15"/>
      <c r="AE78" s="15"/>
      <c r="AF78" s="15"/>
    </row>
    <row r="79" spans="1:32" x14ac:dyDescent="0.2">
      <c r="A79" s="63"/>
      <c r="B79" s="64" t="s">
        <v>187</v>
      </c>
      <c r="C79" s="65" t="s">
        <v>188</v>
      </c>
      <c r="D79" s="65" t="s">
        <v>92</v>
      </c>
      <c r="E79" s="66">
        <v>0.16</v>
      </c>
      <c r="F79" s="175">
        <v>1.9152</v>
      </c>
      <c r="G79" s="175">
        <v>1.9152</v>
      </c>
      <c r="H79" s="175"/>
      <c r="I79" s="175">
        <f t="shared" si="18"/>
        <v>0</v>
      </c>
      <c r="J79" s="175">
        <f t="shared" si="19"/>
        <v>0</v>
      </c>
      <c r="K79" s="1">
        <v>45.7</v>
      </c>
      <c r="L79" s="1">
        <v>45.7</v>
      </c>
      <c r="M79" s="1">
        <v>87.524640000000005</v>
      </c>
      <c r="N79" s="1">
        <v>87.524640000000005</v>
      </c>
      <c r="O79" s="1"/>
      <c r="P79" s="1"/>
      <c r="Q79" s="1"/>
      <c r="R79" s="1"/>
      <c r="S79" s="1"/>
      <c r="T79" s="1"/>
      <c r="V79" s="1">
        <v>52.8</v>
      </c>
      <c r="W79" s="1">
        <v>101.12255999999999</v>
      </c>
      <c r="X79" s="15">
        <f t="shared" ref="X79:X95" si="26">V79/L79</f>
        <v>1.1553610503282274</v>
      </c>
      <c r="Y79" s="15">
        <f t="shared" ref="Y79:Y95" si="27">X79-AF79</f>
        <v>1.1297090387893942</v>
      </c>
      <c r="Z79" s="16">
        <f t="shared" ref="Z79:Z95" si="28">K79*Y79</f>
        <v>51.627703072675317</v>
      </c>
      <c r="AA79" s="16">
        <f t="shared" ref="AA79:AA95" si="29">Z79-K79</f>
        <v>5.9277030726753139</v>
      </c>
      <c r="AB79" s="16">
        <f t="shared" ref="AB79:AB81" si="30">J79*AA79</f>
        <v>0</v>
      </c>
      <c r="AC79" s="15">
        <f t="shared" ref="AC79:AC118" si="31">104.584835545197%-100%</f>
        <v>4.5848355451969969E-2</v>
      </c>
      <c r="AD79" s="15">
        <f t="shared" ref="AD79:AD118" si="32">101.199262415129%-100%</f>
        <v>1.1992624151289988E-2</v>
      </c>
      <c r="AE79" s="15">
        <f t="shared" ref="AE79:AE118" si="33">101.911505501324%-100%</f>
        <v>1.9115055013239957E-2</v>
      </c>
      <c r="AF79" s="15">
        <f t="shared" ref="AF79:AF95" si="34">AVERAGE(AC79:AE79)</f>
        <v>2.5652011538833303E-2</v>
      </c>
    </row>
    <row r="80" spans="1:32" x14ac:dyDescent="0.2">
      <c r="A80" s="63"/>
      <c r="B80" s="64" t="s">
        <v>346</v>
      </c>
      <c r="C80" s="65" t="s">
        <v>347</v>
      </c>
      <c r="D80" s="65" t="s">
        <v>92</v>
      </c>
      <c r="E80" s="66">
        <v>1.01</v>
      </c>
      <c r="F80" s="175">
        <v>12.089700000000001</v>
      </c>
      <c r="G80" s="175">
        <v>12.089700000000001</v>
      </c>
      <c r="H80" s="175"/>
      <c r="I80" s="175">
        <f t="shared" si="18"/>
        <v>0</v>
      </c>
      <c r="J80" s="175">
        <f t="shared" si="19"/>
        <v>0</v>
      </c>
      <c r="K80" s="1">
        <v>3100</v>
      </c>
      <c r="L80" s="1">
        <v>3100</v>
      </c>
      <c r="M80" s="1">
        <v>37478.07</v>
      </c>
      <c r="N80" s="1">
        <v>37478.07</v>
      </c>
      <c r="O80" s="1"/>
      <c r="P80" s="1"/>
      <c r="Q80" s="1"/>
      <c r="R80" s="1"/>
      <c r="S80" s="1"/>
      <c r="T80" s="1"/>
      <c r="V80" s="1">
        <v>3380</v>
      </c>
      <c r="W80" s="1">
        <v>41672.358</v>
      </c>
      <c r="X80" s="15">
        <f t="shared" si="26"/>
        <v>1.0903225806451613</v>
      </c>
      <c r="Y80" s="15">
        <f t="shared" si="27"/>
        <v>1.0646705691063281</v>
      </c>
      <c r="Z80" s="16">
        <f t="shared" si="28"/>
        <v>3300.4787642296169</v>
      </c>
      <c r="AA80" s="16">
        <f t="shared" si="29"/>
        <v>200.4787642296169</v>
      </c>
      <c r="AB80" s="16">
        <f t="shared" si="30"/>
        <v>0</v>
      </c>
      <c r="AC80" s="15">
        <f t="shared" si="31"/>
        <v>4.5848355451969969E-2</v>
      </c>
      <c r="AD80" s="15">
        <f t="shared" si="32"/>
        <v>1.1992624151289988E-2</v>
      </c>
      <c r="AE80" s="15">
        <f t="shared" si="33"/>
        <v>1.9115055013239957E-2</v>
      </c>
      <c r="AF80" s="15">
        <f t="shared" si="34"/>
        <v>2.5652011538833303E-2</v>
      </c>
    </row>
    <row r="81" spans="1:32" ht="18.5" thickBot="1" x14ac:dyDescent="0.25">
      <c r="A81" s="63"/>
      <c r="B81" s="64" t="s">
        <v>191</v>
      </c>
      <c r="C81" s="65" t="s">
        <v>192</v>
      </c>
      <c r="D81" s="65" t="s">
        <v>38</v>
      </c>
      <c r="E81" s="66">
        <v>0.35</v>
      </c>
      <c r="F81" s="175">
        <v>4.1894999999999998</v>
      </c>
      <c r="G81" s="175">
        <v>4.1894999999999998</v>
      </c>
      <c r="H81" s="175"/>
      <c r="I81" s="175">
        <f t="shared" si="18"/>
        <v>0</v>
      </c>
      <c r="J81" s="175">
        <f t="shared" si="19"/>
        <v>0</v>
      </c>
      <c r="K81" s="1">
        <v>25.3</v>
      </c>
      <c r="L81" s="1">
        <v>25.3</v>
      </c>
      <c r="M81" s="1">
        <v>105.99435</v>
      </c>
      <c r="N81" s="1">
        <v>105.99435</v>
      </c>
      <c r="O81" s="1"/>
      <c r="P81" s="1"/>
      <c r="Q81" s="1"/>
      <c r="R81" s="1"/>
      <c r="S81" s="1"/>
      <c r="T81" s="1"/>
      <c r="V81" s="1">
        <v>31.7</v>
      </c>
      <c r="W81" s="1">
        <v>132.80715000000001</v>
      </c>
      <c r="X81" s="15">
        <f t="shared" si="26"/>
        <v>1.2529644268774702</v>
      </c>
      <c r="Y81" s="15">
        <f t="shared" si="27"/>
        <v>1.227312415338637</v>
      </c>
      <c r="Z81" s="16">
        <f t="shared" si="28"/>
        <v>31.051004108067517</v>
      </c>
      <c r="AA81" s="16">
        <f t="shared" si="29"/>
        <v>5.7510041080675158</v>
      </c>
      <c r="AB81" s="16">
        <f t="shared" si="30"/>
        <v>0</v>
      </c>
      <c r="AC81" s="15">
        <f t="shared" si="31"/>
        <v>4.5848355451969969E-2</v>
      </c>
      <c r="AD81" s="15">
        <f t="shared" si="32"/>
        <v>1.1992624151289988E-2</v>
      </c>
      <c r="AE81" s="15">
        <f t="shared" si="33"/>
        <v>1.9115055013239957E-2</v>
      </c>
      <c r="AF81" s="15">
        <f t="shared" si="34"/>
        <v>2.5652011538833303E-2</v>
      </c>
    </row>
    <row r="82" spans="1:32" ht="15" thickBot="1" x14ac:dyDescent="0.25">
      <c r="A82" s="8">
        <v>24</v>
      </c>
      <c r="B82" s="9" t="s">
        <v>4456</v>
      </c>
      <c r="C82" s="10" t="s">
        <v>4457</v>
      </c>
      <c r="D82" s="10" t="s">
        <v>38</v>
      </c>
      <c r="E82" s="11">
        <v>0</v>
      </c>
      <c r="F82" s="177">
        <v>43.09</v>
      </c>
      <c r="G82" s="177">
        <v>43.09</v>
      </c>
      <c r="H82" s="177"/>
      <c r="I82" s="177">
        <f t="shared" si="18"/>
        <v>0</v>
      </c>
      <c r="J82" s="177">
        <f t="shared" si="19"/>
        <v>0</v>
      </c>
      <c r="K82" s="12">
        <v>805.06</v>
      </c>
      <c r="L82" s="12">
        <v>410.12</v>
      </c>
      <c r="M82" s="12">
        <v>17672.07</v>
      </c>
      <c r="N82" s="12">
        <v>8949.0001439999996</v>
      </c>
      <c r="O82" s="12">
        <v>2778.3958010000001</v>
      </c>
      <c r="P82" s="12">
        <v>0</v>
      </c>
      <c r="Q82" s="12">
        <v>0</v>
      </c>
      <c r="R82" s="12">
        <v>939.09778073799998</v>
      </c>
      <c r="S82" s="12">
        <v>2778.0492657906598</v>
      </c>
      <c r="T82" s="13">
        <v>1071.25478705401</v>
      </c>
      <c r="V82" s="12">
        <v>580.35</v>
      </c>
      <c r="W82" s="12">
        <v>14472.086748</v>
      </c>
      <c r="X82" s="15"/>
      <c r="Y82" s="15"/>
      <c r="Z82" s="16"/>
      <c r="AA82" s="16"/>
      <c r="AB82" s="16"/>
      <c r="AC82" s="15"/>
      <c r="AD82" s="15"/>
      <c r="AE82" s="15"/>
      <c r="AF82" s="15"/>
    </row>
    <row r="83" spans="1:32" x14ac:dyDescent="0.2">
      <c r="A83" s="63"/>
      <c r="B83" s="64" t="s">
        <v>350</v>
      </c>
      <c r="C83" s="65" t="s">
        <v>351</v>
      </c>
      <c r="D83" s="65" t="s">
        <v>38</v>
      </c>
      <c r="E83" s="66">
        <v>0.2</v>
      </c>
      <c r="F83" s="175">
        <v>8.6180000000000003</v>
      </c>
      <c r="G83" s="175">
        <v>8.6180000000000003</v>
      </c>
      <c r="H83" s="175"/>
      <c r="I83" s="175">
        <f t="shared" si="18"/>
        <v>0</v>
      </c>
      <c r="J83" s="175">
        <f t="shared" si="19"/>
        <v>0</v>
      </c>
      <c r="K83" s="1">
        <v>473</v>
      </c>
      <c r="L83" s="1">
        <v>473</v>
      </c>
      <c r="M83" s="1">
        <v>4076.3139999999999</v>
      </c>
      <c r="N83" s="1">
        <v>4076.3139999999999</v>
      </c>
      <c r="O83" s="1"/>
      <c r="P83" s="1"/>
      <c r="Q83" s="1"/>
      <c r="R83" s="1"/>
      <c r="S83" s="1"/>
      <c r="T83" s="1"/>
      <c r="V83" s="1">
        <v>894</v>
      </c>
      <c r="W83" s="1">
        <v>7704.4920000000002</v>
      </c>
      <c r="X83" s="15">
        <f t="shared" si="26"/>
        <v>1.890063424947146</v>
      </c>
      <c r="Y83" s="15">
        <f t="shared" si="27"/>
        <v>1.8644114134083127</v>
      </c>
      <c r="Z83" s="16">
        <f t="shared" si="28"/>
        <v>881.8665985421319</v>
      </c>
      <c r="AA83" s="16">
        <f t="shared" si="29"/>
        <v>408.8665985421319</v>
      </c>
      <c r="AB83" s="16">
        <f t="shared" ref="AB83:AB86" si="35">J83*AA83</f>
        <v>0</v>
      </c>
      <c r="AC83" s="15">
        <f t="shared" si="31"/>
        <v>4.5848355451969969E-2</v>
      </c>
      <c r="AD83" s="15">
        <f t="shared" si="32"/>
        <v>1.1992624151289988E-2</v>
      </c>
      <c r="AE83" s="15">
        <f t="shared" si="33"/>
        <v>1.9115055013239957E-2</v>
      </c>
      <c r="AF83" s="15">
        <f t="shared" si="34"/>
        <v>2.5652011538833303E-2</v>
      </c>
    </row>
    <row r="84" spans="1:32" x14ac:dyDescent="0.2">
      <c r="A84" s="63"/>
      <c r="B84" s="64" t="s">
        <v>352</v>
      </c>
      <c r="C84" s="65" t="s">
        <v>353</v>
      </c>
      <c r="D84" s="65" t="s">
        <v>38</v>
      </c>
      <c r="E84" s="66">
        <v>0.05</v>
      </c>
      <c r="F84" s="175">
        <v>2.1545000000000001</v>
      </c>
      <c r="G84" s="175">
        <v>2.1545000000000001</v>
      </c>
      <c r="H84" s="175"/>
      <c r="I84" s="175">
        <f t="shared" si="18"/>
        <v>0</v>
      </c>
      <c r="J84" s="175">
        <f t="shared" si="19"/>
        <v>0</v>
      </c>
      <c r="K84" s="1">
        <v>360</v>
      </c>
      <c r="L84" s="1">
        <v>360</v>
      </c>
      <c r="M84" s="1">
        <v>775.62</v>
      </c>
      <c r="N84" s="1">
        <v>775.62</v>
      </c>
      <c r="O84" s="1"/>
      <c r="P84" s="1"/>
      <c r="Q84" s="1"/>
      <c r="R84" s="1"/>
      <c r="S84" s="1"/>
      <c r="T84" s="1"/>
      <c r="V84" s="1">
        <v>474</v>
      </c>
      <c r="W84" s="1">
        <v>1021.2329999999999</v>
      </c>
      <c r="X84" s="15">
        <f t="shared" si="26"/>
        <v>1.3166666666666667</v>
      </c>
      <c r="Y84" s="15">
        <f t="shared" si="27"/>
        <v>1.2910146551278334</v>
      </c>
      <c r="Z84" s="16">
        <f t="shared" si="28"/>
        <v>464.76527584602002</v>
      </c>
      <c r="AA84" s="16">
        <f t="shared" si="29"/>
        <v>104.76527584602002</v>
      </c>
      <c r="AB84" s="16">
        <f t="shared" si="35"/>
        <v>0</v>
      </c>
      <c r="AC84" s="15">
        <f t="shared" si="31"/>
        <v>4.5848355451969969E-2</v>
      </c>
      <c r="AD84" s="15">
        <f t="shared" si="32"/>
        <v>1.1992624151289988E-2</v>
      </c>
      <c r="AE84" s="15">
        <f t="shared" si="33"/>
        <v>1.9115055013239957E-2</v>
      </c>
      <c r="AF84" s="15">
        <f t="shared" si="34"/>
        <v>2.5652011538833303E-2</v>
      </c>
    </row>
    <row r="85" spans="1:32" x14ac:dyDescent="0.2">
      <c r="A85" s="63"/>
      <c r="B85" s="64" t="s">
        <v>354</v>
      </c>
      <c r="C85" s="65" t="s">
        <v>355</v>
      </c>
      <c r="D85" s="65" t="s">
        <v>38</v>
      </c>
      <c r="E85" s="66">
        <v>1</v>
      </c>
      <c r="F85" s="175">
        <v>43.09</v>
      </c>
      <c r="G85" s="175">
        <v>43.09</v>
      </c>
      <c r="H85" s="175"/>
      <c r="I85" s="175">
        <f t="shared" si="18"/>
        <v>0</v>
      </c>
      <c r="J85" s="175">
        <f t="shared" si="19"/>
        <v>0</v>
      </c>
      <c r="K85" s="1">
        <v>6.47</v>
      </c>
      <c r="L85" s="1">
        <v>6.47</v>
      </c>
      <c r="M85" s="1">
        <v>278.79230000000001</v>
      </c>
      <c r="N85" s="1">
        <v>278.79230000000001</v>
      </c>
      <c r="O85" s="1"/>
      <c r="P85" s="1"/>
      <c r="Q85" s="1"/>
      <c r="R85" s="1"/>
      <c r="S85" s="1"/>
      <c r="T85" s="1"/>
      <c r="V85" s="1">
        <v>7.92</v>
      </c>
      <c r="W85" s="1">
        <v>341.27280000000002</v>
      </c>
      <c r="X85" s="15">
        <f t="shared" si="26"/>
        <v>1.2241112828438949</v>
      </c>
      <c r="Y85" s="15">
        <f t="shared" si="27"/>
        <v>1.1984592713050617</v>
      </c>
      <c r="Z85" s="16">
        <f t="shared" si="28"/>
        <v>7.7540314853437486</v>
      </c>
      <c r="AA85" s="16">
        <f t="shared" si="29"/>
        <v>1.2840314853437489</v>
      </c>
      <c r="AB85" s="16">
        <f t="shared" si="35"/>
        <v>0</v>
      </c>
      <c r="AC85" s="15">
        <f t="shared" si="31"/>
        <v>4.5848355451969969E-2</v>
      </c>
      <c r="AD85" s="15">
        <f t="shared" si="32"/>
        <v>1.1992624151289988E-2</v>
      </c>
      <c r="AE85" s="15">
        <f t="shared" si="33"/>
        <v>1.9115055013239957E-2</v>
      </c>
      <c r="AF85" s="15">
        <f t="shared" si="34"/>
        <v>2.5652011538833303E-2</v>
      </c>
    </row>
    <row r="86" spans="1:32" ht="15" thickBot="1" x14ac:dyDescent="0.25">
      <c r="A86" s="63"/>
      <c r="B86" s="64" t="s">
        <v>4458</v>
      </c>
      <c r="C86" s="65" t="s">
        <v>4459</v>
      </c>
      <c r="D86" s="65" t="s">
        <v>38</v>
      </c>
      <c r="E86" s="66">
        <v>3.8359999999999998E-2</v>
      </c>
      <c r="F86" s="175">
        <v>1.6529324000000001</v>
      </c>
      <c r="G86" s="175">
        <v>1.6529324000000001</v>
      </c>
      <c r="H86" s="175"/>
      <c r="I86" s="175">
        <f t="shared" si="18"/>
        <v>0</v>
      </c>
      <c r="J86" s="175">
        <f t="shared" si="19"/>
        <v>0</v>
      </c>
      <c r="K86" s="1">
        <v>2310</v>
      </c>
      <c r="L86" s="1">
        <v>2310</v>
      </c>
      <c r="M86" s="1">
        <v>3818.2738439999998</v>
      </c>
      <c r="N86" s="1">
        <v>3818.2738439999998</v>
      </c>
      <c r="O86" s="1"/>
      <c r="P86" s="1"/>
      <c r="Q86" s="1"/>
      <c r="R86" s="1"/>
      <c r="S86" s="1"/>
      <c r="T86" s="1"/>
      <c r="V86" s="1">
        <v>3270</v>
      </c>
      <c r="W86" s="1">
        <v>5405.0889479999996</v>
      </c>
      <c r="X86" s="15">
        <f t="shared" si="26"/>
        <v>1.4155844155844155</v>
      </c>
      <c r="Y86" s="15">
        <f t="shared" si="27"/>
        <v>1.3899324040455823</v>
      </c>
      <c r="Z86" s="16">
        <f t="shared" si="28"/>
        <v>3210.7438533452951</v>
      </c>
      <c r="AA86" s="16">
        <f t="shared" si="29"/>
        <v>900.74385334529507</v>
      </c>
      <c r="AB86" s="16">
        <f t="shared" si="35"/>
        <v>0</v>
      </c>
      <c r="AC86" s="15">
        <f t="shared" si="31"/>
        <v>4.5848355451969969E-2</v>
      </c>
      <c r="AD86" s="15">
        <f t="shared" si="32"/>
        <v>1.1992624151289988E-2</v>
      </c>
      <c r="AE86" s="15">
        <f t="shared" si="33"/>
        <v>1.9115055013239957E-2</v>
      </c>
      <c r="AF86" s="15">
        <f t="shared" si="34"/>
        <v>2.5652011538833303E-2</v>
      </c>
    </row>
    <row r="87" spans="1:32" x14ac:dyDescent="0.2">
      <c r="A87" s="67">
        <v>25</v>
      </c>
      <c r="B87" s="68" t="s">
        <v>4460</v>
      </c>
      <c r="C87" s="69" t="s">
        <v>4461</v>
      </c>
      <c r="D87" s="69" t="s">
        <v>38</v>
      </c>
      <c r="E87" s="70">
        <v>0</v>
      </c>
      <c r="F87" s="70">
        <v>43.09</v>
      </c>
      <c r="G87" s="70">
        <v>43.09</v>
      </c>
      <c r="H87" s="70"/>
      <c r="I87" s="70">
        <f t="shared" si="18"/>
        <v>0</v>
      </c>
      <c r="J87" s="70">
        <f t="shared" si="19"/>
        <v>0</v>
      </c>
      <c r="K87" s="71">
        <v>207.01</v>
      </c>
      <c r="L87" s="71">
        <v>125.41</v>
      </c>
      <c r="M87" s="71">
        <v>5403.92</v>
      </c>
      <c r="N87" s="71">
        <v>0</v>
      </c>
      <c r="O87" s="71">
        <v>1617.835595</v>
      </c>
      <c r="P87" s="71">
        <v>563.27247999999997</v>
      </c>
      <c r="Q87" s="71">
        <v>291.28840000000002</v>
      </c>
      <c r="R87" s="71">
        <v>546.82843111</v>
      </c>
      <c r="S87" s="71">
        <v>1720.9581964827</v>
      </c>
      <c r="T87" s="72">
        <v>663.62563436297796</v>
      </c>
      <c r="V87" s="71">
        <v>151.41</v>
      </c>
      <c r="W87" s="71">
        <v>0</v>
      </c>
      <c r="X87" s="15"/>
      <c r="Y87" s="15"/>
      <c r="Z87" s="16"/>
      <c r="AA87" s="16"/>
      <c r="AB87" s="16"/>
      <c r="AC87" s="15"/>
      <c r="AD87" s="15"/>
      <c r="AE87" s="15"/>
      <c r="AF87" s="15"/>
    </row>
    <row r="88" spans="1:32" ht="15" thickBot="1" x14ac:dyDescent="0.25">
      <c r="A88" s="73">
        <v>26</v>
      </c>
      <c r="B88" s="74" t="s">
        <v>4462</v>
      </c>
      <c r="C88" s="75" t="s">
        <v>4463</v>
      </c>
      <c r="D88" s="75" t="s">
        <v>38</v>
      </c>
      <c r="E88" s="76">
        <v>0</v>
      </c>
      <c r="F88" s="176">
        <v>34.200000000000003</v>
      </c>
      <c r="G88" s="176">
        <v>34.200000000000003</v>
      </c>
      <c r="H88" s="176"/>
      <c r="I88" s="176">
        <f t="shared" si="18"/>
        <v>0</v>
      </c>
      <c r="J88" s="176">
        <f t="shared" si="19"/>
        <v>0</v>
      </c>
      <c r="K88" s="77">
        <v>287.52</v>
      </c>
      <c r="L88" s="77">
        <v>198.11</v>
      </c>
      <c r="M88" s="77">
        <v>6775.36</v>
      </c>
      <c r="N88" s="77">
        <v>3122.3505599999999</v>
      </c>
      <c r="O88" s="77">
        <v>1139.8073400000001</v>
      </c>
      <c r="P88" s="77">
        <v>0</v>
      </c>
      <c r="Q88" s="77">
        <v>0</v>
      </c>
      <c r="R88" s="77">
        <v>385.25488092000001</v>
      </c>
      <c r="S88" s="77">
        <v>1163.3329619244</v>
      </c>
      <c r="T88" s="78">
        <v>448.59751759821597</v>
      </c>
      <c r="V88" s="77">
        <v>233.38</v>
      </c>
      <c r="W88" s="77">
        <v>3568.4006399999998</v>
      </c>
      <c r="X88" s="15"/>
      <c r="Y88" s="15"/>
      <c r="Z88" s="16"/>
      <c r="AA88" s="16"/>
      <c r="AB88" s="16"/>
      <c r="AC88" s="15"/>
      <c r="AD88" s="15"/>
      <c r="AE88" s="15"/>
      <c r="AF88" s="15"/>
    </row>
    <row r="89" spans="1:32" ht="15" thickBot="1" x14ac:dyDescent="0.25">
      <c r="A89" s="63"/>
      <c r="B89" s="64" t="s">
        <v>4464</v>
      </c>
      <c r="C89" s="65" t="s">
        <v>4465</v>
      </c>
      <c r="D89" s="65" t="s">
        <v>38</v>
      </c>
      <c r="E89" s="66">
        <v>3.8359999999999998E-2</v>
      </c>
      <c r="F89" s="175">
        <v>1.311912</v>
      </c>
      <c r="G89" s="175">
        <v>1.311912</v>
      </c>
      <c r="H89" s="175"/>
      <c r="I89" s="175">
        <f t="shared" si="18"/>
        <v>0</v>
      </c>
      <c r="J89" s="175">
        <f t="shared" si="19"/>
        <v>0</v>
      </c>
      <c r="K89" s="1">
        <v>2380</v>
      </c>
      <c r="L89" s="1">
        <v>2380</v>
      </c>
      <c r="M89" s="1">
        <v>3122.3505599999999</v>
      </c>
      <c r="N89" s="1">
        <v>3122.3505599999999</v>
      </c>
      <c r="O89" s="1"/>
      <c r="P89" s="1"/>
      <c r="Q89" s="1"/>
      <c r="R89" s="1"/>
      <c r="S89" s="1"/>
      <c r="T89" s="1"/>
      <c r="V89" s="1">
        <v>2720</v>
      </c>
      <c r="W89" s="1">
        <v>3568.4006399999998</v>
      </c>
      <c r="X89" s="15">
        <f t="shared" si="26"/>
        <v>1.1428571428571428</v>
      </c>
      <c r="Y89" s="15">
        <f t="shared" si="27"/>
        <v>1.1172051313183096</v>
      </c>
      <c r="Z89" s="16">
        <f t="shared" si="28"/>
        <v>2658.9482125375766</v>
      </c>
      <c r="AA89" s="16">
        <f t="shared" si="29"/>
        <v>278.94821253757664</v>
      </c>
      <c r="AB89" s="16">
        <f t="shared" ref="AB89" si="36">J89*AA89</f>
        <v>0</v>
      </c>
      <c r="AC89" s="15">
        <f t="shared" si="31"/>
        <v>4.5848355451969969E-2</v>
      </c>
      <c r="AD89" s="15">
        <f t="shared" si="32"/>
        <v>1.1992624151289988E-2</v>
      </c>
      <c r="AE89" s="15">
        <f t="shared" si="33"/>
        <v>1.9115055013239957E-2</v>
      </c>
      <c r="AF89" s="15">
        <f t="shared" si="34"/>
        <v>2.5652011538833303E-2</v>
      </c>
    </row>
    <row r="90" spans="1:32" x14ac:dyDescent="0.2">
      <c r="A90" s="67">
        <v>27</v>
      </c>
      <c r="B90" s="68" t="s">
        <v>4466</v>
      </c>
      <c r="C90" s="69" t="s">
        <v>4467</v>
      </c>
      <c r="D90" s="69" t="s">
        <v>38</v>
      </c>
      <c r="E90" s="70">
        <v>0</v>
      </c>
      <c r="F90" s="70">
        <v>34.200000000000003</v>
      </c>
      <c r="G90" s="70">
        <v>34.200000000000003</v>
      </c>
      <c r="H90" s="70"/>
      <c r="I90" s="70">
        <f t="shared" si="18"/>
        <v>0</v>
      </c>
      <c r="J90" s="70">
        <f t="shared" si="19"/>
        <v>0</v>
      </c>
      <c r="K90" s="71">
        <v>138.01</v>
      </c>
      <c r="L90" s="71">
        <v>62.99</v>
      </c>
      <c r="M90" s="71">
        <v>2154.2600000000002</v>
      </c>
      <c r="N90" s="71">
        <v>0</v>
      </c>
      <c r="O90" s="71">
        <v>671.66747999999995</v>
      </c>
      <c r="P90" s="71">
        <v>178.82496</v>
      </c>
      <c r="Q90" s="71">
        <v>126.19799999999999</v>
      </c>
      <c r="R90" s="71">
        <v>227.02360823999999</v>
      </c>
      <c r="S90" s="71">
        <v>686.11700749680006</v>
      </c>
      <c r="T90" s="72">
        <v>264.57634780315198</v>
      </c>
      <c r="V90" s="71">
        <v>76.25</v>
      </c>
      <c r="W90" s="71">
        <v>0</v>
      </c>
      <c r="X90" s="15"/>
      <c r="Y90" s="15"/>
      <c r="Z90" s="16"/>
      <c r="AA90" s="16"/>
      <c r="AB90" s="16"/>
      <c r="AC90" s="15"/>
      <c r="AD90" s="15"/>
      <c r="AE90" s="15"/>
      <c r="AF90" s="15"/>
    </row>
    <row r="91" spans="1:32" ht="15" thickBot="1" x14ac:dyDescent="0.25">
      <c r="A91" s="73">
        <v>28</v>
      </c>
      <c r="B91" s="74" t="s">
        <v>378</v>
      </c>
      <c r="C91" s="75" t="s">
        <v>379</v>
      </c>
      <c r="D91" s="75" t="s">
        <v>139</v>
      </c>
      <c r="E91" s="76">
        <v>0</v>
      </c>
      <c r="F91" s="176">
        <v>1.556</v>
      </c>
      <c r="G91" s="176">
        <v>1.556</v>
      </c>
      <c r="H91" s="176"/>
      <c r="I91" s="176">
        <f t="shared" si="18"/>
        <v>0</v>
      </c>
      <c r="J91" s="176">
        <f t="shared" si="19"/>
        <v>0</v>
      </c>
      <c r="K91" s="77">
        <v>37377.629999999997</v>
      </c>
      <c r="L91" s="77">
        <v>42249.24</v>
      </c>
      <c r="M91" s="77">
        <v>65739.820000000007</v>
      </c>
      <c r="N91" s="77">
        <v>47251.262371199999</v>
      </c>
      <c r="O91" s="77">
        <v>6734.6863575999996</v>
      </c>
      <c r="P91" s="77">
        <v>0</v>
      </c>
      <c r="Q91" s="77">
        <v>0</v>
      </c>
      <c r="R91" s="77">
        <v>2276.3239888687999</v>
      </c>
      <c r="S91" s="77">
        <v>5888.07352905682</v>
      </c>
      <c r="T91" s="78">
        <v>2270.5237924327898</v>
      </c>
      <c r="V91" s="77">
        <v>62937.27</v>
      </c>
      <c r="W91" s="77">
        <v>75551.527718400001</v>
      </c>
      <c r="X91" s="15"/>
      <c r="Y91" s="15"/>
      <c r="Z91" s="16"/>
      <c r="AA91" s="16"/>
      <c r="AB91" s="16"/>
      <c r="AC91" s="15"/>
      <c r="AD91" s="15"/>
      <c r="AE91" s="15"/>
      <c r="AF91" s="15"/>
    </row>
    <row r="92" spans="1:32" ht="18" x14ac:dyDescent="0.2">
      <c r="A92" s="63"/>
      <c r="B92" s="64" t="s">
        <v>221</v>
      </c>
      <c r="C92" s="65" t="s">
        <v>222</v>
      </c>
      <c r="D92" s="65" t="s">
        <v>139</v>
      </c>
      <c r="E92" s="66">
        <v>0.10299999999999999</v>
      </c>
      <c r="F92" s="175">
        <v>0.16026799999999999</v>
      </c>
      <c r="G92" s="175">
        <v>0.16026799999999999</v>
      </c>
      <c r="H92" s="175"/>
      <c r="I92" s="175">
        <f t="shared" si="18"/>
        <v>0</v>
      </c>
      <c r="J92" s="175">
        <f t="shared" si="19"/>
        <v>0</v>
      </c>
      <c r="K92" s="1">
        <v>30300</v>
      </c>
      <c r="L92" s="1">
        <v>30300</v>
      </c>
      <c r="M92" s="1">
        <v>4856.1203999999998</v>
      </c>
      <c r="N92" s="1">
        <v>4856.1203999999998</v>
      </c>
      <c r="O92" s="1"/>
      <c r="P92" s="1"/>
      <c r="Q92" s="1"/>
      <c r="R92" s="1"/>
      <c r="S92" s="1"/>
      <c r="T92" s="1"/>
      <c r="V92" s="1">
        <v>51100</v>
      </c>
      <c r="W92" s="1">
        <v>8189.6948000000002</v>
      </c>
      <c r="X92" s="15">
        <f t="shared" si="26"/>
        <v>1.6864686468646866</v>
      </c>
      <c r="Y92" s="15">
        <f t="shared" si="27"/>
        <v>1.6608166353258533</v>
      </c>
      <c r="Z92" s="16">
        <f t="shared" si="28"/>
        <v>50322.744050373352</v>
      </c>
      <c r="AA92" s="16">
        <f t="shared" si="29"/>
        <v>20022.744050373352</v>
      </c>
      <c r="AB92" s="16">
        <f t="shared" ref="AB92" si="37">J92*AA92</f>
        <v>0</v>
      </c>
      <c r="AC92" s="15">
        <f t="shared" si="31"/>
        <v>4.5848355451969969E-2</v>
      </c>
      <c r="AD92" s="15">
        <f t="shared" si="32"/>
        <v>1.1992624151289988E-2</v>
      </c>
      <c r="AE92" s="15">
        <f t="shared" si="33"/>
        <v>1.9115055013239957E-2</v>
      </c>
      <c r="AF92" s="15">
        <f t="shared" si="34"/>
        <v>2.5652011538833303E-2</v>
      </c>
    </row>
    <row r="93" spans="1:32" ht="18" x14ac:dyDescent="0.2">
      <c r="A93" s="63"/>
      <c r="B93" s="64" t="s">
        <v>176</v>
      </c>
      <c r="C93" s="65" t="s">
        <v>177</v>
      </c>
      <c r="D93" s="65" t="s">
        <v>139</v>
      </c>
      <c r="E93" s="66">
        <v>0.92700000000000005</v>
      </c>
      <c r="F93" s="175">
        <v>1.442412</v>
      </c>
      <c r="G93" s="175">
        <v>1.442412</v>
      </c>
      <c r="H93" s="175"/>
      <c r="I93" s="175">
        <f t="shared" si="18"/>
        <v>0</v>
      </c>
      <c r="J93" s="175">
        <f t="shared" si="19"/>
        <v>0</v>
      </c>
      <c r="K93" s="1">
        <v>26600</v>
      </c>
      <c r="L93" s="1">
        <v>26600</v>
      </c>
      <c r="M93" s="1">
        <v>38368.159200000002</v>
      </c>
      <c r="N93" s="1">
        <v>38368.159200000002</v>
      </c>
      <c r="O93" s="1"/>
      <c r="P93" s="1"/>
      <c r="Q93" s="1"/>
      <c r="R93" s="1"/>
      <c r="S93" s="1"/>
      <c r="T93" s="1"/>
      <c r="V93" s="1">
        <v>43100</v>
      </c>
      <c r="W93" s="1">
        <v>62167.957199999997</v>
      </c>
      <c r="X93" s="15">
        <f t="shared" si="26"/>
        <v>1.6203007518796992</v>
      </c>
      <c r="Y93" s="15">
        <f t="shared" si="27"/>
        <v>1.594648740340866</v>
      </c>
      <c r="Z93" s="16">
        <f t="shared" si="28"/>
        <v>42417.656493067036</v>
      </c>
      <c r="AA93" s="16">
        <f t="shared" si="29"/>
        <v>15817.656493067036</v>
      </c>
      <c r="AB93" s="16">
        <f t="shared" ref="AB93:AB95" si="38">J93*AA93</f>
        <v>0</v>
      </c>
      <c r="AC93" s="15">
        <f t="shared" si="31"/>
        <v>4.5848355451969969E-2</v>
      </c>
      <c r="AD93" s="15">
        <f t="shared" si="32"/>
        <v>1.1992624151289988E-2</v>
      </c>
      <c r="AE93" s="15">
        <f t="shared" si="33"/>
        <v>1.9115055013239957E-2</v>
      </c>
      <c r="AF93" s="15">
        <f t="shared" si="34"/>
        <v>2.5652011538833303E-2</v>
      </c>
    </row>
    <row r="94" spans="1:32" x14ac:dyDescent="0.2">
      <c r="A94" s="63"/>
      <c r="B94" s="64" t="s">
        <v>180</v>
      </c>
      <c r="C94" s="65" t="s">
        <v>181</v>
      </c>
      <c r="D94" s="65" t="s">
        <v>98</v>
      </c>
      <c r="E94" s="66">
        <v>12.672000000000001</v>
      </c>
      <c r="F94" s="175">
        <v>19.717631999999998</v>
      </c>
      <c r="G94" s="175">
        <v>19.717631999999998</v>
      </c>
      <c r="H94" s="175"/>
      <c r="I94" s="175">
        <f t="shared" si="18"/>
        <v>0</v>
      </c>
      <c r="J94" s="175">
        <f t="shared" si="19"/>
        <v>0</v>
      </c>
      <c r="K94" s="1">
        <v>34.1</v>
      </c>
      <c r="L94" s="1">
        <v>34.1</v>
      </c>
      <c r="M94" s="1">
        <v>672.37125119999996</v>
      </c>
      <c r="N94" s="1">
        <v>672.37125119999996</v>
      </c>
      <c r="O94" s="1"/>
      <c r="P94" s="1"/>
      <c r="Q94" s="1"/>
      <c r="R94" s="1"/>
      <c r="S94" s="1"/>
      <c r="T94" s="1"/>
      <c r="V94" s="1">
        <v>56.2</v>
      </c>
      <c r="W94" s="1">
        <v>1108.1309183999999</v>
      </c>
      <c r="X94" s="15">
        <f t="shared" si="26"/>
        <v>1.6480938416422288</v>
      </c>
      <c r="Y94" s="15">
        <f t="shared" si="27"/>
        <v>1.6224418301033956</v>
      </c>
      <c r="Z94" s="16">
        <f t="shared" si="28"/>
        <v>55.325266406525792</v>
      </c>
      <c r="AA94" s="16">
        <f t="shared" si="29"/>
        <v>21.22526640652579</v>
      </c>
      <c r="AB94" s="16">
        <f t="shared" si="38"/>
        <v>0</v>
      </c>
      <c r="AC94" s="15">
        <f t="shared" si="31"/>
        <v>4.5848355451969969E-2</v>
      </c>
      <c r="AD94" s="15">
        <f t="shared" si="32"/>
        <v>1.1992624151289988E-2</v>
      </c>
      <c r="AE94" s="15">
        <f t="shared" si="33"/>
        <v>1.9115055013239957E-2</v>
      </c>
      <c r="AF94" s="15">
        <f t="shared" si="34"/>
        <v>2.5652011538833303E-2</v>
      </c>
    </row>
    <row r="95" spans="1:32" ht="18" x14ac:dyDescent="0.2">
      <c r="A95" s="63"/>
      <c r="B95" s="64" t="s">
        <v>182</v>
      </c>
      <c r="C95" s="65" t="s">
        <v>183</v>
      </c>
      <c r="D95" s="65" t="s">
        <v>184</v>
      </c>
      <c r="E95" s="66">
        <v>1.3819999999999999</v>
      </c>
      <c r="F95" s="175">
        <v>2.1503920000000001</v>
      </c>
      <c r="G95" s="175">
        <v>2.1503920000000001</v>
      </c>
      <c r="H95" s="175"/>
      <c r="I95" s="175">
        <f t="shared" si="18"/>
        <v>0</v>
      </c>
      <c r="J95" s="175">
        <f t="shared" si="19"/>
        <v>0</v>
      </c>
      <c r="K95" s="1">
        <v>1560</v>
      </c>
      <c r="L95" s="1">
        <v>1560</v>
      </c>
      <c r="M95" s="1">
        <v>3354.6115199999999</v>
      </c>
      <c r="N95" s="1">
        <v>3354.6115199999999</v>
      </c>
      <c r="O95" s="1"/>
      <c r="P95" s="1"/>
      <c r="Q95" s="1"/>
      <c r="R95" s="1"/>
      <c r="S95" s="1"/>
      <c r="T95" s="1"/>
      <c r="V95" s="1">
        <v>1900</v>
      </c>
      <c r="W95" s="1">
        <v>4085.7447999999999</v>
      </c>
      <c r="X95" s="15">
        <f t="shared" si="26"/>
        <v>1.2179487179487178</v>
      </c>
      <c r="Y95" s="15">
        <f t="shared" si="27"/>
        <v>1.1922967064098846</v>
      </c>
      <c r="Z95" s="16">
        <f t="shared" si="28"/>
        <v>1859.98286199942</v>
      </c>
      <c r="AA95" s="16">
        <f t="shared" si="29"/>
        <v>299.98286199942004</v>
      </c>
      <c r="AB95" s="16">
        <f t="shared" si="38"/>
        <v>0</v>
      </c>
      <c r="AC95" s="15">
        <f t="shared" si="31"/>
        <v>4.5848355451969969E-2</v>
      </c>
      <c r="AD95" s="15">
        <f t="shared" si="32"/>
        <v>1.1992624151289988E-2</v>
      </c>
      <c r="AE95" s="15">
        <f t="shared" si="33"/>
        <v>1.9115055013239957E-2</v>
      </c>
      <c r="AF95" s="15">
        <f t="shared" si="34"/>
        <v>2.5652011538833303E-2</v>
      </c>
    </row>
    <row r="96" spans="1:32" ht="15" thickBot="1" x14ac:dyDescent="0.35">
      <c r="A96" s="58"/>
      <c r="B96" s="59" t="s">
        <v>22</v>
      </c>
      <c r="C96" s="60" t="s">
        <v>417</v>
      </c>
      <c r="D96" s="60"/>
      <c r="E96" s="61"/>
      <c r="F96" s="61"/>
      <c r="G96" s="61"/>
      <c r="H96" s="61"/>
      <c r="I96" s="61"/>
      <c r="J96" s="61"/>
      <c r="K96" s="62"/>
      <c r="L96" s="62"/>
      <c r="M96" s="62">
        <v>17083.419999999998</v>
      </c>
      <c r="N96" s="62">
        <v>14901.735199999999</v>
      </c>
      <c r="O96" s="62">
        <v>327.05705999999998</v>
      </c>
      <c r="P96" s="62">
        <v>0</v>
      </c>
      <c r="Q96" s="62">
        <v>0</v>
      </c>
      <c r="R96" s="62">
        <v>110.54528628</v>
      </c>
      <c r="S96" s="62">
        <v>620.56300141439999</v>
      </c>
      <c r="T96" s="62">
        <v>267.876362277216</v>
      </c>
      <c r="V96" s="62"/>
      <c r="W96" s="62">
        <v>16347.7248</v>
      </c>
      <c r="X96" s="15"/>
      <c r="Y96" s="15"/>
      <c r="Z96" s="16"/>
      <c r="AA96" s="16"/>
      <c r="AB96" s="16"/>
      <c r="AC96" s="15"/>
      <c r="AD96" s="15"/>
      <c r="AE96" s="15"/>
      <c r="AF96" s="15"/>
    </row>
    <row r="97" spans="1:32" ht="15" thickBot="1" x14ac:dyDescent="0.25">
      <c r="A97" s="8">
        <v>29</v>
      </c>
      <c r="B97" s="9" t="s">
        <v>3424</v>
      </c>
      <c r="C97" s="10" t="s">
        <v>3425</v>
      </c>
      <c r="D97" s="10" t="s">
        <v>38</v>
      </c>
      <c r="E97" s="11">
        <v>0</v>
      </c>
      <c r="F97" s="11">
        <v>81.400000000000006</v>
      </c>
      <c r="G97" s="11"/>
      <c r="H97" s="11"/>
      <c r="I97" s="11">
        <f t="shared" ref="I97:I99" si="39">H97*0.5</f>
        <v>0</v>
      </c>
      <c r="J97" s="11">
        <f t="shared" ref="J97:J99" si="40">F97-G97-I97</f>
        <v>81.400000000000006</v>
      </c>
      <c r="K97" s="12">
        <v>70.150000000000006</v>
      </c>
      <c r="L97" s="12">
        <v>209.87</v>
      </c>
      <c r="M97" s="12">
        <v>17083.419999999998</v>
      </c>
      <c r="N97" s="12">
        <v>14901.735199999999</v>
      </c>
      <c r="O97" s="12">
        <v>327.05705999999998</v>
      </c>
      <c r="P97" s="12">
        <v>0</v>
      </c>
      <c r="Q97" s="12">
        <v>0</v>
      </c>
      <c r="R97" s="12">
        <v>110.54528628</v>
      </c>
      <c r="S97" s="12">
        <v>620.56300141439999</v>
      </c>
      <c r="T97" s="13">
        <v>267.876362277216</v>
      </c>
      <c r="V97" s="12">
        <v>231.26</v>
      </c>
      <c r="W97" s="12">
        <v>16347.7248</v>
      </c>
      <c r="X97" s="15"/>
      <c r="Y97" s="15"/>
      <c r="Z97" s="16"/>
      <c r="AA97" s="16"/>
      <c r="AB97" s="16"/>
      <c r="AC97" s="15"/>
      <c r="AD97" s="15"/>
      <c r="AE97" s="15"/>
      <c r="AF97" s="15"/>
    </row>
    <row r="98" spans="1:32" x14ac:dyDescent="0.2">
      <c r="A98" s="63"/>
      <c r="B98" s="64" t="s">
        <v>187</v>
      </c>
      <c r="C98" s="65" t="s">
        <v>188</v>
      </c>
      <c r="D98" s="65" t="s">
        <v>92</v>
      </c>
      <c r="E98" s="66">
        <v>0.04</v>
      </c>
      <c r="F98" s="66">
        <v>3.2559999999999998</v>
      </c>
      <c r="G98" s="66"/>
      <c r="H98" s="66"/>
      <c r="I98" s="66">
        <f t="shared" si="39"/>
        <v>0</v>
      </c>
      <c r="J98" s="66">
        <f t="shared" si="40"/>
        <v>3.2559999999999998</v>
      </c>
      <c r="K98" s="1">
        <v>45.7</v>
      </c>
      <c r="L98" s="1">
        <v>45.7</v>
      </c>
      <c r="M98" s="1">
        <v>148.79920000000001</v>
      </c>
      <c r="N98" s="1">
        <v>148.79920000000001</v>
      </c>
      <c r="O98" s="1"/>
      <c r="P98" s="1"/>
      <c r="Q98" s="1"/>
      <c r="R98" s="1"/>
      <c r="S98" s="1"/>
      <c r="T98" s="1"/>
      <c r="V98" s="1">
        <v>52.8</v>
      </c>
      <c r="W98" s="1">
        <v>171.91679999999999</v>
      </c>
      <c r="X98" s="15">
        <f t="shared" ref="X98:X125" si="41">V98/L98</f>
        <v>1.1553610503282274</v>
      </c>
      <c r="Y98" s="15">
        <f t="shared" ref="Y98:Y125" si="42">X98-AF98</f>
        <v>1.1297090387893942</v>
      </c>
      <c r="Z98" s="16">
        <f t="shared" ref="Z98:Z125" si="43">K98*Y98</f>
        <v>51.627703072675317</v>
      </c>
      <c r="AA98" s="16">
        <f t="shared" ref="AA98:AA125" si="44">Z98-K98</f>
        <v>5.9277030726753139</v>
      </c>
      <c r="AB98" s="16">
        <f t="shared" ref="AB98:AB125" si="45">J98*AA98</f>
        <v>19.300601204630819</v>
      </c>
      <c r="AC98" s="15">
        <f t="shared" si="31"/>
        <v>4.5848355451969969E-2</v>
      </c>
      <c r="AD98" s="15">
        <f t="shared" si="32"/>
        <v>1.1992624151289988E-2</v>
      </c>
      <c r="AE98" s="15">
        <f t="shared" si="33"/>
        <v>1.9115055013239957E-2</v>
      </c>
      <c r="AF98" s="15">
        <f t="shared" ref="AF98:AF125" si="46">AVERAGE(AC98:AE98)</f>
        <v>2.5652011538833303E-2</v>
      </c>
    </row>
    <row r="99" spans="1:32" x14ac:dyDescent="0.2">
      <c r="A99" s="63"/>
      <c r="B99" s="64" t="s">
        <v>420</v>
      </c>
      <c r="C99" s="65" t="s">
        <v>421</v>
      </c>
      <c r="D99" s="65" t="s">
        <v>139</v>
      </c>
      <c r="E99" s="66">
        <v>0.46</v>
      </c>
      <c r="F99" s="66">
        <v>37.444000000000003</v>
      </c>
      <c r="G99" s="66"/>
      <c r="H99" s="66"/>
      <c r="I99" s="66">
        <f t="shared" si="39"/>
        <v>0</v>
      </c>
      <c r="J99" s="66">
        <f t="shared" si="40"/>
        <v>37.444000000000003</v>
      </c>
      <c r="K99" s="1">
        <v>394</v>
      </c>
      <c r="L99" s="1">
        <v>394</v>
      </c>
      <c r="M99" s="1">
        <v>14752.936</v>
      </c>
      <c r="N99" s="1">
        <v>14752.936</v>
      </c>
      <c r="O99" s="1"/>
      <c r="P99" s="1"/>
      <c r="Q99" s="1"/>
      <c r="R99" s="1"/>
      <c r="S99" s="1"/>
      <c r="T99" s="1"/>
      <c r="V99" s="1">
        <v>432</v>
      </c>
      <c r="W99" s="1">
        <v>16175.808000000001</v>
      </c>
      <c r="X99" s="15">
        <f t="shared" si="41"/>
        <v>1.0964467005076142</v>
      </c>
      <c r="Y99" s="15">
        <f t="shared" si="42"/>
        <v>1.0707946889687809</v>
      </c>
      <c r="Z99" s="16">
        <f t="shared" si="43"/>
        <v>421.89310745369971</v>
      </c>
      <c r="AA99" s="16">
        <f t="shared" si="44"/>
        <v>27.893107453699713</v>
      </c>
      <c r="AB99" s="16">
        <f t="shared" si="45"/>
        <v>1044.4295154963322</v>
      </c>
      <c r="AC99" s="15">
        <f t="shared" si="31"/>
        <v>4.5848355451969969E-2</v>
      </c>
      <c r="AD99" s="15">
        <f t="shared" si="32"/>
        <v>1.1992624151289988E-2</v>
      </c>
      <c r="AE99" s="15">
        <f t="shared" si="33"/>
        <v>1.9115055013239957E-2</v>
      </c>
      <c r="AF99" s="15">
        <f t="shared" si="46"/>
        <v>2.5652011538833303E-2</v>
      </c>
    </row>
    <row r="100" spans="1:32" ht="15" thickBot="1" x14ac:dyDescent="0.35">
      <c r="A100" s="58"/>
      <c r="B100" s="59" t="s">
        <v>26</v>
      </c>
      <c r="C100" s="60" t="s">
        <v>117</v>
      </c>
      <c r="D100" s="60"/>
      <c r="E100" s="61"/>
      <c r="F100" s="61"/>
      <c r="G100" s="61"/>
      <c r="H100" s="61"/>
      <c r="I100" s="61"/>
      <c r="J100" s="61"/>
      <c r="K100" s="62"/>
      <c r="L100" s="62"/>
      <c r="M100" s="62">
        <v>10997.73</v>
      </c>
      <c r="N100" s="62">
        <v>7419.5433000000003</v>
      </c>
      <c r="O100" s="62">
        <v>1585.10358</v>
      </c>
      <c r="P100" s="62">
        <v>0</v>
      </c>
      <c r="Q100" s="62">
        <v>0</v>
      </c>
      <c r="R100" s="62">
        <v>535.76501003999999</v>
      </c>
      <c r="S100" s="62">
        <v>1018.0169232192</v>
      </c>
      <c r="T100" s="62">
        <v>439.44397185628799</v>
      </c>
      <c r="V100" s="62"/>
      <c r="W100" s="62">
        <v>8928.6759000000002</v>
      </c>
      <c r="X100" s="15"/>
      <c r="Y100" s="15"/>
      <c r="Z100" s="16"/>
      <c r="AA100" s="16"/>
      <c r="AB100" s="16"/>
      <c r="AC100" s="15"/>
      <c r="AD100" s="15"/>
      <c r="AE100" s="15"/>
      <c r="AF100" s="15"/>
    </row>
    <row r="101" spans="1:32" ht="20.5" thickBot="1" x14ac:dyDescent="0.25">
      <c r="A101" s="8">
        <v>30</v>
      </c>
      <c r="B101" s="9" t="s">
        <v>3481</v>
      </c>
      <c r="C101" s="10" t="s">
        <v>4468</v>
      </c>
      <c r="D101" s="10" t="s">
        <v>95</v>
      </c>
      <c r="E101" s="11">
        <v>0</v>
      </c>
      <c r="F101" s="11">
        <v>27</v>
      </c>
      <c r="G101" s="11"/>
      <c r="H101" s="11"/>
      <c r="I101" s="11">
        <f t="shared" ref="I101:I107" si="47">H101*0.5</f>
        <v>0</v>
      </c>
      <c r="J101" s="11">
        <f t="shared" ref="J101:J107" si="48">F101-G101-I101</f>
        <v>27</v>
      </c>
      <c r="K101" s="12">
        <v>411.61</v>
      </c>
      <c r="L101" s="12">
        <v>216.84</v>
      </c>
      <c r="M101" s="12">
        <v>5854.68</v>
      </c>
      <c r="N101" s="12">
        <v>3717.6840000000002</v>
      </c>
      <c r="O101" s="12">
        <v>946.59029999999996</v>
      </c>
      <c r="P101" s="12">
        <v>0</v>
      </c>
      <c r="Q101" s="12">
        <v>0</v>
      </c>
      <c r="R101" s="12">
        <v>319.94752140000003</v>
      </c>
      <c r="S101" s="12">
        <v>607.93815427200002</v>
      </c>
      <c r="T101" s="13">
        <v>262.42663659407998</v>
      </c>
      <c r="V101" s="12">
        <v>237.27</v>
      </c>
      <c r="W101" s="12">
        <v>4049.2979999999998</v>
      </c>
      <c r="X101" s="15"/>
      <c r="Y101" s="15"/>
      <c r="Z101" s="16"/>
      <c r="AA101" s="16"/>
      <c r="AB101" s="16"/>
      <c r="AC101" s="15"/>
      <c r="AD101" s="15"/>
      <c r="AE101" s="15"/>
      <c r="AF101" s="15"/>
    </row>
    <row r="102" spans="1:32" x14ac:dyDescent="0.2">
      <c r="A102" s="63"/>
      <c r="B102" s="64" t="s">
        <v>289</v>
      </c>
      <c r="C102" s="65" t="s">
        <v>290</v>
      </c>
      <c r="D102" s="65" t="s">
        <v>92</v>
      </c>
      <c r="E102" s="66">
        <v>1.8E-3</v>
      </c>
      <c r="F102" s="66">
        <v>4.8599999999999997E-2</v>
      </c>
      <c r="G102" s="66"/>
      <c r="H102" s="66"/>
      <c r="I102" s="66">
        <f t="shared" si="47"/>
        <v>0</v>
      </c>
      <c r="J102" s="66">
        <f t="shared" si="48"/>
        <v>4.8599999999999997E-2</v>
      </c>
      <c r="K102" s="1">
        <v>2140</v>
      </c>
      <c r="L102" s="1">
        <v>2140</v>
      </c>
      <c r="M102" s="1">
        <v>104.004</v>
      </c>
      <c r="N102" s="1">
        <v>104.004</v>
      </c>
      <c r="O102" s="1"/>
      <c r="P102" s="1"/>
      <c r="Q102" s="1"/>
      <c r="R102" s="1"/>
      <c r="S102" s="1"/>
      <c r="T102" s="1"/>
      <c r="V102" s="1">
        <v>2430</v>
      </c>
      <c r="W102" s="1">
        <v>118.098</v>
      </c>
      <c r="X102" s="15">
        <f t="shared" si="41"/>
        <v>1.1355140186915889</v>
      </c>
      <c r="Y102" s="15">
        <f t="shared" si="42"/>
        <v>1.1098620071527556</v>
      </c>
      <c r="Z102" s="16">
        <f t="shared" si="43"/>
        <v>2375.1046953068972</v>
      </c>
      <c r="AA102" s="16">
        <f t="shared" si="44"/>
        <v>235.10469530689716</v>
      </c>
      <c r="AB102" s="16">
        <f t="shared" si="45"/>
        <v>11.426088191915202</v>
      </c>
      <c r="AC102" s="15">
        <f t="shared" si="31"/>
        <v>4.5848355451969969E-2</v>
      </c>
      <c r="AD102" s="15">
        <f t="shared" si="32"/>
        <v>1.1992624151289988E-2</v>
      </c>
      <c r="AE102" s="15">
        <f t="shared" si="33"/>
        <v>1.9115055013239957E-2</v>
      </c>
      <c r="AF102" s="15">
        <f t="shared" si="46"/>
        <v>2.5652011538833303E-2</v>
      </c>
    </row>
    <row r="103" spans="1:32" x14ac:dyDescent="0.2">
      <c r="A103" s="63"/>
      <c r="B103" s="64" t="s">
        <v>545</v>
      </c>
      <c r="C103" s="65" t="s">
        <v>546</v>
      </c>
      <c r="D103" s="65" t="s">
        <v>92</v>
      </c>
      <c r="E103" s="66">
        <v>5.6000000000000001E-2</v>
      </c>
      <c r="F103" s="66">
        <v>1.512</v>
      </c>
      <c r="G103" s="66"/>
      <c r="H103" s="66"/>
      <c r="I103" s="66">
        <f t="shared" si="47"/>
        <v>0</v>
      </c>
      <c r="J103" s="66">
        <f t="shared" si="48"/>
        <v>1.512</v>
      </c>
      <c r="K103" s="1">
        <v>2390</v>
      </c>
      <c r="L103" s="1">
        <v>2390</v>
      </c>
      <c r="M103" s="1">
        <v>3613.68</v>
      </c>
      <c r="N103" s="1">
        <v>3613.68</v>
      </c>
      <c r="O103" s="1"/>
      <c r="P103" s="1"/>
      <c r="Q103" s="1"/>
      <c r="R103" s="1"/>
      <c r="S103" s="1"/>
      <c r="T103" s="1"/>
      <c r="V103" s="1">
        <v>2600</v>
      </c>
      <c r="W103" s="1">
        <v>3931.2</v>
      </c>
      <c r="X103" s="15">
        <f t="shared" si="41"/>
        <v>1.0878661087866108</v>
      </c>
      <c r="Y103" s="15">
        <f t="shared" si="42"/>
        <v>1.0622140972477776</v>
      </c>
      <c r="Z103" s="16">
        <f t="shared" si="43"/>
        <v>2538.6916924221887</v>
      </c>
      <c r="AA103" s="16">
        <f t="shared" si="44"/>
        <v>148.69169242218868</v>
      </c>
      <c r="AB103" s="16">
        <f t="shared" si="45"/>
        <v>224.82183894234927</v>
      </c>
      <c r="AC103" s="15">
        <f t="shared" si="31"/>
        <v>4.5848355451969969E-2</v>
      </c>
      <c r="AD103" s="15">
        <f t="shared" si="32"/>
        <v>1.1992624151289988E-2</v>
      </c>
      <c r="AE103" s="15">
        <f t="shared" si="33"/>
        <v>1.9115055013239957E-2</v>
      </c>
      <c r="AF103" s="15">
        <f t="shared" si="46"/>
        <v>2.5652011538833303E-2</v>
      </c>
    </row>
    <row r="104" spans="1:32" ht="15" thickBot="1" x14ac:dyDescent="0.25">
      <c r="A104" s="2">
        <v>31</v>
      </c>
      <c r="B104" s="3" t="s">
        <v>4469</v>
      </c>
      <c r="C104" s="4" t="s">
        <v>4470</v>
      </c>
      <c r="D104" s="4" t="s">
        <v>95</v>
      </c>
      <c r="E104" s="5">
        <v>0</v>
      </c>
      <c r="F104" s="5">
        <v>27</v>
      </c>
      <c r="G104" s="5"/>
      <c r="H104" s="5"/>
      <c r="I104" s="5">
        <f t="shared" si="47"/>
        <v>0</v>
      </c>
      <c r="J104" s="5">
        <f t="shared" si="48"/>
        <v>27</v>
      </c>
      <c r="K104" s="6">
        <v>82</v>
      </c>
      <c r="L104" s="6">
        <v>76.599999999999994</v>
      </c>
      <c r="M104" s="6">
        <v>2068.1999999999998</v>
      </c>
      <c r="N104" s="6">
        <v>2068.1999999999998</v>
      </c>
      <c r="O104" s="6">
        <v>0</v>
      </c>
      <c r="P104" s="6">
        <v>0</v>
      </c>
      <c r="Q104" s="6">
        <v>0</v>
      </c>
      <c r="R104" s="6">
        <v>0</v>
      </c>
      <c r="S104" s="6">
        <v>0</v>
      </c>
      <c r="T104" s="6">
        <v>0</v>
      </c>
      <c r="V104" s="6">
        <v>97.3</v>
      </c>
      <c r="W104" s="6">
        <v>2627.1</v>
      </c>
      <c r="X104" s="15">
        <f t="shared" si="41"/>
        <v>1.2702349869451697</v>
      </c>
      <c r="Y104" s="15">
        <f t="shared" si="42"/>
        <v>1.2445829754063364</v>
      </c>
      <c r="Z104" s="16">
        <f t="shared" si="43"/>
        <v>102.05580398331959</v>
      </c>
      <c r="AA104" s="16">
        <f t="shared" si="44"/>
        <v>20.055803983319592</v>
      </c>
      <c r="AB104" s="16">
        <f t="shared" si="45"/>
        <v>541.50670754962903</v>
      </c>
      <c r="AC104" s="15">
        <f t="shared" si="31"/>
        <v>4.5848355451969969E-2</v>
      </c>
      <c r="AD104" s="15">
        <f t="shared" si="32"/>
        <v>1.1992624151289988E-2</v>
      </c>
      <c r="AE104" s="15">
        <f t="shared" si="33"/>
        <v>1.9115055013239957E-2</v>
      </c>
      <c r="AF104" s="15">
        <f t="shared" si="46"/>
        <v>2.5652011538833303E-2</v>
      </c>
    </row>
    <row r="105" spans="1:32" ht="20.5" thickBot="1" x14ac:dyDescent="0.25">
      <c r="A105" s="8">
        <v>32</v>
      </c>
      <c r="B105" s="9" t="s">
        <v>4471</v>
      </c>
      <c r="C105" s="10" t="s">
        <v>4472</v>
      </c>
      <c r="D105" s="10" t="s">
        <v>38</v>
      </c>
      <c r="E105" s="11">
        <v>0</v>
      </c>
      <c r="F105" s="11">
        <v>58.86</v>
      </c>
      <c r="G105" s="11"/>
      <c r="H105" s="11"/>
      <c r="I105" s="11">
        <f t="shared" si="47"/>
        <v>0</v>
      </c>
      <c r="J105" s="11">
        <f t="shared" si="48"/>
        <v>58.86</v>
      </c>
      <c r="K105" s="12">
        <v>53.25</v>
      </c>
      <c r="L105" s="12">
        <v>52.24</v>
      </c>
      <c r="M105" s="12">
        <v>3074.85</v>
      </c>
      <c r="N105" s="12">
        <v>1633.6593</v>
      </c>
      <c r="O105" s="12">
        <v>638.51328000000001</v>
      </c>
      <c r="P105" s="12">
        <v>0</v>
      </c>
      <c r="Q105" s="12">
        <v>0</v>
      </c>
      <c r="R105" s="12">
        <v>215.81748863999999</v>
      </c>
      <c r="S105" s="12">
        <v>410.07876894719999</v>
      </c>
      <c r="T105" s="13">
        <v>177.01733526220801</v>
      </c>
      <c r="V105" s="12">
        <v>65.67</v>
      </c>
      <c r="W105" s="12">
        <v>2252.2779</v>
      </c>
      <c r="X105" s="15"/>
      <c r="Y105" s="15"/>
      <c r="Z105" s="16"/>
      <c r="AA105" s="16"/>
      <c r="AB105" s="16"/>
      <c r="AC105" s="15"/>
      <c r="AD105" s="15"/>
      <c r="AE105" s="15"/>
      <c r="AF105" s="15"/>
    </row>
    <row r="106" spans="1:32" x14ac:dyDescent="0.2">
      <c r="A106" s="63"/>
      <c r="B106" s="64" t="s">
        <v>2032</v>
      </c>
      <c r="C106" s="65" t="s">
        <v>2033</v>
      </c>
      <c r="D106" s="65" t="s">
        <v>92</v>
      </c>
      <c r="E106" s="66">
        <v>2.5000000000000001E-4</v>
      </c>
      <c r="F106" s="66">
        <v>1.4715000000000001E-2</v>
      </c>
      <c r="G106" s="66"/>
      <c r="H106" s="66"/>
      <c r="I106" s="66">
        <f t="shared" si="47"/>
        <v>0</v>
      </c>
      <c r="J106" s="66">
        <f t="shared" si="48"/>
        <v>1.4715000000000001E-2</v>
      </c>
      <c r="K106" s="1">
        <v>6300</v>
      </c>
      <c r="L106" s="1">
        <v>6300</v>
      </c>
      <c r="M106" s="1">
        <v>92.704499999999996</v>
      </c>
      <c r="N106" s="1">
        <v>92.704499999999996</v>
      </c>
      <c r="O106" s="1"/>
      <c r="P106" s="1"/>
      <c r="Q106" s="1"/>
      <c r="R106" s="1"/>
      <c r="S106" s="1"/>
      <c r="T106" s="1"/>
      <c r="V106" s="1">
        <v>10500</v>
      </c>
      <c r="W106" s="1">
        <v>154.50749999999999</v>
      </c>
      <c r="X106" s="15">
        <f t="shared" si="41"/>
        <v>1.6666666666666667</v>
      </c>
      <c r="Y106" s="15">
        <f t="shared" si="42"/>
        <v>1.6410146551278335</v>
      </c>
      <c r="Z106" s="16">
        <f t="shared" si="43"/>
        <v>10338.392327305352</v>
      </c>
      <c r="AA106" s="16">
        <f t="shared" si="44"/>
        <v>4038.3923273053515</v>
      </c>
      <c r="AB106" s="16">
        <f t="shared" si="45"/>
        <v>59.42494309629825</v>
      </c>
      <c r="AC106" s="15">
        <f t="shared" si="31"/>
        <v>4.5848355451969969E-2</v>
      </c>
      <c r="AD106" s="15">
        <f t="shared" si="32"/>
        <v>1.1992624151289988E-2</v>
      </c>
      <c r="AE106" s="15">
        <f t="shared" si="33"/>
        <v>1.9115055013239957E-2</v>
      </c>
      <c r="AF106" s="15">
        <f t="shared" si="46"/>
        <v>2.5652011538833303E-2</v>
      </c>
    </row>
    <row r="107" spans="1:32" x14ac:dyDescent="0.2">
      <c r="A107" s="63"/>
      <c r="B107" s="64" t="s">
        <v>4473</v>
      </c>
      <c r="C107" s="65" t="s">
        <v>4474</v>
      </c>
      <c r="D107" s="65" t="s">
        <v>38</v>
      </c>
      <c r="E107" s="66">
        <v>1.1000000000000001</v>
      </c>
      <c r="F107" s="66">
        <v>64.745999999999995</v>
      </c>
      <c r="G107" s="66"/>
      <c r="H107" s="66"/>
      <c r="I107" s="66">
        <f t="shared" si="47"/>
        <v>0</v>
      </c>
      <c r="J107" s="66">
        <f t="shared" si="48"/>
        <v>64.745999999999995</v>
      </c>
      <c r="K107" s="1">
        <v>23.8</v>
      </c>
      <c r="L107" s="1">
        <v>23.8</v>
      </c>
      <c r="M107" s="1">
        <v>1540.9548</v>
      </c>
      <c r="N107" s="1">
        <v>1540.9548</v>
      </c>
      <c r="O107" s="1"/>
      <c r="P107" s="1"/>
      <c r="Q107" s="1"/>
      <c r="R107" s="1"/>
      <c r="S107" s="1"/>
      <c r="T107" s="1"/>
      <c r="V107" s="1">
        <v>32.4</v>
      </c>
      <c r="W107" s="1">
        <v>2097.7703999999999</v>
      </c>
      <c r="X107" s="15">
        <f t="shared" si="41"/>
        <v>1.3613445378151259</v>
      </c>
      <c r="Y107" s="15">
        <f t="shared" si="42"/>
        <v>1.3356925262762926</v>
      </c>
      <c r="Z107" s="16">
        <f t="shared" si="43"/>
        <v>31.789482125375766</v>
      </c>
      <c r="AA107" s="16">
        <f t="shared" si="44"/>
        <v>7.9894821253757655</v>
      </c>
      <c r="AB107" s="16">
        <f t="shared" si="45"/>
        <v>517.28700968957924</v>
      </c>
      <c r="AC107" s="15">
        <f t="shared" si="31"/>
        <v>4.5848355451969969E-2</v>
      </c>
      <c r="AD107" s="15">
        <f t="shared" si="32"/>
        <v>1.1992624151289988E-2</v>
      </c>
      <c r="AE107" s="15">
        <f t="shared" si="33"/>
        <v>1.9115055013239957E-2</v>
      </c>
      <c r="AF107" s="15">
        <f t="shared" si="46"/>
        <v>2.5652011538833303E-2</v>
      </c>
    </row>
    <row r="108" spans="1:32" ht="15" thickBot="1" x14ac:dyDescent="0.35">
      <c r="A108" s="58"/>
      <c r="B108" s="59" t="s">
        <v>661</v>
      </c>
      <c r="C108" s="60" t="s">
        <v>662</v>
      </c>
      <c r="D108" s="60"/>
      <c r="E108" s="61"/>
      <c r="F108" s="61"/>
      <c r="G108" s="61"/>
      <c r="H108" s="61"/>
      <c r="I108" s="61"/>
      <c r="J108" s="61"/>
      <c r="K108" s="62"/>
      <c r="L108" s="62"/>
      <c r="M108" s="62">
        <v>17896.009999999998</v>
      </c>
      <c r="N108" s="62">
        <v>0</v>
      </c>
      <c r="O108" s="62">
        <v>6628.1346282000004</v>
      </c>
      <c r="P108" s="62">
        <v>1130.5576160000001</v>
      </c>
      <c r="Q108" s="62">
        <v>0</v>
      </c>
      <c r="R108" s="62">
        <v>2240.3095043315998</v>
      </c>
      <c r="S108" s="62">
        <v>5699.4309966630099</v>
      </c>
      <c r="T108" s="62">
        <v>2197.7805843272499</v>
      </c>
      <c r="V108" s="62"/>
      <c r="W108" s="62">
        <v>0</v>
      </c>
      <c r="X108" s="15"/>
      <c r="Y108" s="15"/>
      <c r="Z108" s="16"/>
      <c r="AA108" s="16"/>
      <c r="AB108" s="16"/>
      <c r="AC108" s="15"/>
      <c r="AD108" s="15"/>
      <c r="AE108" s="15"/>
      <c r="AF108" s="15"/>
    </row>
    <row r="109" spans="1:32" ht="15" thickBot="1" x14ac:dyDescent="0.25">
      <c r="A109" s="8">
        <v>33</v>
      </c>
      <c r="B109" s="9" t="s">
        <v>4475</v>
      </c>
      <c r="C109" s="10" t="s">
        <v>4476</v>
      </c>
      <c r="D109" s="10" t="s">
        <v>139</v>
      </c>
      <c r="E109" s="11">
        <v>0</v>
      </c>
      <c r="F109" s="11">
        <v>70.766000000000005</v>
      </c>
      <c r="G109" s="11">
        <v>70.766000000000005</v>
      </c>
      <c r="H109" s="11"/>
      <c r="I109" s="11">
        <f t="shared" ref="I109" si="49">H109*0.5</f>
        <v>0</v>
      </c>
      <c r="J109" s="11">
        <f t="shared" ref="J109" si="50">F109-G109-I109</f>
        <v>0</v>
      </c>
      <c r="K109" s="12">
        <v>1610.11</v>
      </c>
      <c r="L109" s="12">
        <v>252.89</v>
      </c>
      <c r="M109" s="12">
        <v>17896.009999999998</v>
      </c>
      <c r="N109" s="12">
        <v>0</v>
      </c>
      <c r="O109" s="12">
        <v>6628.1346282000004</v>
      </c>
      <c r="P109" s="12">
        <v>1130.5576160000001</v>
      </c>
      <c r="Q109" s="12">
        <v>0</v>
      </c>
      <c r="R109" s="12">
        <v>2240.3095043315998</v>
      </c>
      <c r="S109" s="12">
        <v>5699.4309966630099</v>
      </c>
      <c r="T109" s="13">
        <v>2197.7805843272499</v>
      </c>
      <c r="V109" s="12">
        <v>308.89999999999998</v>
      </c>
      <c r="W109" s="12">
        <v>0</v>
      </c>
      <c r="X109" s="15"/>
      <c r="Y109" s="15"/>
      <c r="Z109" s="16"/>
      <c r="AA109" s="16"/>
      <c r="AB109" s="16"/>
      <c r="AC109" s="15"/>
      <c r="AD109" s="15"/>
      <c r="AE109" s="15"/>
      <c r="AF109" s="15"/>
    </row>
    <row r="110" spans="1:32" x14ac:dyDescent="0.3">
      <c r="A110" s="53"/>
      <c r="B110" s="54" t="s">
        <v>665</v>
      </c>
      <c r="C110" s="55" t="s">
        <v>666</v>
      </c>
      <c r="D110" s="55"/>
      <c r="E110" s="56"/>
      <c r="F110" s="56"/>
      <c r="G110" s="56"/>
      <c r="H110" s="56"/>
      <c r="I110" s="56"/>
      <c r="J110" s="56"/>
      <c r="K110" s="57"/>
      <c r="L110" s="57"/>
      <c r="M110" s="57">
        <v>515309.85</v>
      </c>
      <c r="N110" s="57">
        <v>22248.758998599998</v>
      </c>
      <c r="O110" s="57">
        <v>15689.429629599999</v>
      </c>
      <c r="P110" s="57">
        <v>0</v>
      </c>
      <c r="Q110" s="57">
        <v>0</v>
      </c>
      <c r="R110" s="57">
        <v>5303.0272148047998</v>
      </c>
      <c r="S110" s="57">
        <v>17423.945352411902</v>
      </c>
      <c r="T110" s="57">
        <v>5414.1722875543401</v>
      </c>
      <c r="V110" s="57"/>
      <c r="W110" s="57">
        <v>27464.0411007</v>
      </c>
      <c r="X110" s="15"/>
      <c r="Y110" s="15"/>
      <c r="Z110" s="16"/>
      <c r="AA110" s="16"/>
      <c r="AB110" s="16"/>
      <c r="AC110" s="15"/>
      <c r="AD110" s="15"/>
      <c r="AE110" s="15"/>
      <c r="AF110" s="15"/>
    </row>
    <row r="111" spans="1:32" ht="15" thickBot="1" x14ac:dyDescent="0.35">
      <c r="A111" s="58"/>
      <c r="B111" s="59" t="s">
        <v>696</v>
      </c>
      <c r="C111" s="60" t="s">
        <v>697</v>
      </c>
      <c r="D111" s="60"/>
      <c r="E111" s="61"/>
      <c r="F111" s="61"/>
      <c r="G111" s="61"/>
      <c r="H111" s="61"/>
      <c r="I111" s="61"/>
      <c r="J111" s="61"/>
      <c r="K111" s="62"/>
      <c r="L111" s="62"/>
      <c r="M111" s="62">
        <v>11147.98</v>
      </c>
      <c r="N111" s="62">
        <v>660.28428359999998</v>
      </c>
      <c r="O111" s="62">
        <v>1194.6983399999999</v>
      </c>
      <c r="P111" s="62">
        <v>0</v>
      </c>
      <c r="Q111" s="62">
        <v>0</v>
      </c>
      <c r="R111" s="62">
        <v>403.80803892</v>
      </c>
      <c r="S111" s="62">
        <v>1310.7752307144001</v>
      </c>
      <c r="T111" s="62">
        <v>407.29942534881599</v>
      </c>
      <c r="V111" s="62"/>
      <c r="W111" s="62">
        <v>740.60770319999995</v>
      </c>
      <c r="X111" s="15"/>
      <c r="Y111" s="15"/>
      <c r="Z111" s="16"/>
      <c r="AA111" s="16"/>
      <c r="AB111" s="16"/>
      <c r="AC111" s="15"/>
      <c r="AD111" s="15"/>
      <c r="AE111" s="15"/>
      <c r="AF111" s="15"/>
    </row>
    <row r="112" spans="1:32" ht="20.5" thickBot="1" x14ac:dyDescent="0.25">
      <c r="A112" s="8">
        <v>34</v>
      </c>
      <c r="B112" s="9" t="s">
        <v>4477</v>
      </c>
      <c r="C112" s="10" t="s">
        <v>4478</v>
      </c>
      <c r="D112" s="10" t="s">
        <v>38</v>
      </c>
      <c r="E112" s="11">
        <v>0</v>
      </c>
      <c r="F112" s="11">
        <v>34.200000000000003</v>
      </c>
      <c r="G112" s="11"/>
      <c r="H112" s="11"/>
      <c r="I112" s="11">
        <f t="shared" ref="I112:I119" si="51">H112*0.5</f>
        <v>0</v>
      </c>
      <c r="J112" s="11">
        <f t="shared" ref="J112:J119" si="52">F112-G112-I112</f>
        <v>34.200000000000003</v>
      </c>
      <c r="K112" s="12">
        <v>18.399999999999999</v>
      </c>
      <c r="L112" s="12">
        <v>13.25</v>
      </c>
      <c r="M112" s="12">
        <v>453.15</v>
      </c>
      <c r="N112" s="12">
        <v>0</v>
      </c>
      <c r="O112" s="12">
        <v>163.17504</v>
      </c>
      <c r="P112" s="12">
        <v>0</v>
      </c>
      <c r="Q112" s="12">
        <v>0</v>
      </c>
      <c r="R112" s="12">
        <v>55.15316352</v>
      </c>
      <c r="S112" s="12">
        <v>179.02912688640001</v>
      </c>
      <c r="T112" s="13">
        <v>55.630026256896002</v>
      </c>
      <c r="V112" s="12">
        <v>14.92</v>
      </c>
      <c r="W112" s="12">
        <v>0</v>
      </c>
      <c r="X112" s="15"/>
      <c r="Y112" s="15"/>
      <c r="Z112" s="16"/>
      <c r="AA112" s="16"/>
      <c r="AB112" s="16"/>
      <c r="AC112" s="15"/>
      <c r="AD112" s="15"/>
      <c r="AE112" s="15"/>
      <c r="AF112" s="15"/>
    </row>
    <row r="113" spans="1:34" ht="15" thickBot="1" x14ac:dyDescent="0.25">
      <c r="A113" s="2">
        <v>35</v>
      </c>
      <c r="B113" s="3" t="s">
        <v>748</v>
      </c>
      <c r="C113" s="4" t="s">
        <v>749</v>
      </c>
      <c r="D113" s="4" t="s">
        <v>390</v>
      </c>
      <c r="E113" s="5">
        <v>0</v>
      </c>
      <c r="F113" s="5">
        <v>5.13</v>
      </c>
      <c r="G113" s="5"/>
      <c r="H113" s="5"/>
      <c r="I113" s="5">
        <f t="shared" si="51"/>
        <v>0</v>
      </c>
      <c r="J113" s="5">
        <f t="shared" si="52"/>
        <v>5.13</v>
      </c>
      <c r="K113" s="6">
        <v>56.35</v>
      </c>
      <c r="L113" s="6">
        <v>38.4</v>
      </c>
      <c r="M113" s="6">
        <v>196.99</v>
      </c>
      <c r="N113" s="6">
        <v>0</v>
      </c>
      <c r="O113" s="6">
        <v>0</v>
      </c>
      <c r="P113" s="6">
        <v>0</v>
      </c>
      <c r="Q113" s="6">
        <v>0</v>
      </c>
      <c r="R113" s="6">
        <v>0</v>
      </c>
      <c r="S113" s="6">
        <v>0</v>
      </c>
      <c r="T113" s="6">
        <v>0</v>
      </c>
      <c r="V113" s="6">
        <v>40.4</v>
      </c>
      <c r="W113" s="6">
        <v>0</v>
      </c>
      <c r="X113" s="15">
        <f t="shared" si="41"/>
        <v>1.0520833333333333</v>
      </c>
      <c r="Y113" s="15">
        <f t="shared" si="42"/>
        <v>1.0264313217945</v>
      </c>
      <c r="Z113" s="16">
        <f t="shared" si="43"/>
        <v>57.839404983120076</v>
      </c>
      <c r="AA113" s="16">
        <f t="shared" si="44"/>
        <v>1.4894049831200746</v>
      </c>
      <c r="AB113" s="16">
        <f t="shared" si="45"/>
        <v>7.6406475634059827</v>
      </c>
      <c r="AC113" s="15">
        <f t="shared" si="31"/>
        <v>4.5848355451969969E-2</v>
      </c>
      <c r="AD113" s="15">
        <f t="shared" si="32"/>
        <v>1.1992624151289988E-2</v>
      </c>
      <c r="AE113" s="15">
        <f t="shared" si="33"/>
        <v>1.9115055013239957E-2</v>
      </c>
      <c r="AF113" s="15">
        <f t="shared" si="46"/>
        <v>2.5652011538833303E-2</v>
      </c>
    </row>
    <row r="114" spans="1:34" ht="20.5" thickBot="1" x14ac:dyDescent="0.25">
      <c r="A114" s="8">
        <v>36</v>
      </c>
      <c r="B114" s="9" t="s">
        <v>4479</v>
      </c>
      <c r="C114" s="10" t="s">
        <v>4480</v>
      </c>
      <c r="D114" s="10" t="s">
        <v>38</v>
      </c>
      <c r="E114" s="11">
        <v>0</v>
      </c>
      <c r="F114" s="11">
        <v>34.200000000000003</v>
      </c>
      <c r="G114" s="11"/>
      <c r="H114" s="11"/>
      <c r="I114" s="11">
        <f t="shared" si="51"/>
        <v>0</v>
      </c>
      <c r="J114" s="11">
        <f t="shared" si="52"/>
        <v>34.200000000000003</v>
      </c>
      <c r="K114" s="12">
        <v>123.06</v>
      </c>
      <c r="L114" s="12">
        <v>103.04</v>
      </c>
      <c r="M114" s="12">
        <v>3523.97</v>
      </c>
      <c r="N114" s="12">
        <v>660.28428359999998</v>
      </c>
      <c r="O114" s="12">
        <v>1031.5233000000001</v>
      </c>
      <c r="P114" s="12">
        <v>0</v>
      </c>
      <c r="Q114" s="12">
        <v>0</v>
      </c>
      <c r="R114" s="12">
        <v>348.65487539999998</v>
      </c>
      <c r="S114" s="12">
        <v>1131.7461038280001</v>
      </c>
      <c r="T114" s="13">
        <v>351.66939909192001</v>
      </c>
      <c r="V114" s="12">
        <v>117.27</v>
      </c>
      <c r="W114" s="12">
        <v>740.60770319999995</v>
      </c>
      <c r="X114" s="15"/>
      <c r="Y114" s="15"/>
      <c r="Z114" s="16"/>
      <c r="AA114" s="16"/>
      <c r="AB114" s="16"/>
      <c r="AC114" s="15"/>
      <c r="AD114" s="15"/>
      <c r="AE114" s="15"/>
      <c r="AF114" s="15"/>
    </row>
    <row r="115" spans="1:34" x14ac:dyDescent="0.2">
      <c r="A115" s="63"/>
      <c r="B115" s="64" t="s">
        <v>677</v>
      </c>
      <c r="C115" s="65" t="s">
        <v>678</v>
      </c>
      <c r="D115" s="65" t="s">
        <v>41</v>
      </c>
      <c r="E115" s="66">
        <v>1.0500000000000001E-2</v>
      </c>
      <c r="F115" s="66">
        <v>0.35909999999999997</v>
      </c>
      <c r="G115" s="66"/>
      <c r="H115" s="66"/>
      <c r="I115" s="66">
        <f t="shared" si="51"/>
        <v>0</v>
      </c>
      <c r="J115" s="66">
        <f t="shared" si="52"/>
        <v>0.35909999999999997</v>
      </c>
      <c r="K115" s="1">
        <v>1050</v>
      </c>
      <c r="L115" s="1">
        <v>1050</v>
      </c>
      <c r="M115" s="1">
        <v>377.05500000000001</v>
      </c>
      <c r="N115" s="1">
        <v>377.05500000000001</v>
      </c>
      <c r="O115" s="1"/>
      <c r="P115" s="1"/>
      <c r="Q115" s="1"/>
      <c r="R115" s="1"/>
      <c r="S115" s="1"/>
      <c r="T115" s="1"/>
      <c r="V115" s="1">
        <v>1250</v>
      </c>
      <c r="W115" s="1">
        <v>448.875</v>
      </c>
      <c r="X115" s="15">
        <f t="shared" si="41"/>
        <v>1.1904761904761905</v>
      </c>
      <c r="Y115" s="15">
        <f t="shared" si="42"/>
        <v>1.1648241789373572</v>
      </c>
      <c r="Z115" s="16">
        <f t="shared" si="43"/>
        <v>1223.0653878842252</v>
      </c>
      <c r="AA115" s="16">
        <f t="shared" si="44"/>
        <v>173.06538788422517</v>
      </c>
      <c r="AB115" s="16">
        <f t="shared" si="45"/>
        <v>62.147780789225259</v>
      </c>
      <c r="AC115" s="15">
        <f t="shared" si="31"/>
        <v>4.5848355451969969E-2</v>
      </c>
      <c r="AD115" s="15">
        <f t="shared" si="32"/>
        <v>1.1992624151289988E-2</v>
      </c>
      <c r="AE115" s="15">
        <f t="shared" si="33"/>
        <v>1.9115055013239957E-2</v>
      </c>
      <c r="AF115" s="15">
        <f t="shared" si="46"/>
        <v>2.5652011538833303E-2</v>
      </c>
    </row>
    <row r="116" spans="1:34" x14ac:dyDescent="0.2">
      <c r="A116" s="63"/>
      <c r="B116" s="64" t="s">
        <v>679</v>
      </c>
      <c r="C116" s="65" t="s">
        <v>680</v>
      </c>
      <c r="D116" s="65" t="s">
        <v>390</v>
      </c>
      <c r="E116" s="66">
        <v>9.5630000000000007E-2</v>
      </c>
      <c r="F116" s="66">
        <v>3.270546</v>
      </c>
      <c r="G116" s="66"/>
      <c r="H116" s="66"/>
      <c r="I116" s="66">
        <f t="shared" si="51"/>
        <v>0</v>
      </c>
      <c r="J116" s="66">
        <f t="shared" si="52"/>
        <v>3.270546</v>
      </c>
      <c r="K116" s="1">
        <v>86.6</v>
      </c>
      <c r="L116" s="1">
        <v>86.6</v>
      </c>
      <c r="M116" s="1">
        <v>283.22928359999997</v>
      </c>
      <c r="N116" s="1">
        <v>283.22928359999997</v>
      </c>
      <c r="O116" s="1"/>
      <c r="P116" s="1"/>
      <c r="Q116" s="1"/>
      <c r="R116" s="1"/>
      <c r="S116" s="1"/>
      <c r="T116" s="1"/>
      <c r="V116" s="1">
        <v>89.2</v>
      </c>
      <c r="W116" s="1">
        <v>291.7327032</v>
      </c>
      <c r="X116" s="15">
        <f t="shared" si="41"/>
        <v>1.0300230946882218</v>
      </c>
      <c r="Y116" s="15">
        <f t="shared" si="42"/>
        <v>1.0043710831493886</v>
      </c>
      <c r="Z116" s="16">
        <f t="shared" si="43"/>
        <v>86.978535800737049</v>
      </c>
      <c r="AA116" s="16">
        <f t="shared" si="44"/>
        <v>0.37853580073705473</v>
      </c>
      <c r="AB116" s="16">
        <f t="shared" si="45"/>
        <v>1.2380187489573713</v>
      </c>
      <c r="AC116" s="15">
        <f t="shared" si="31"/>
        <v>4.5848355451969969E-2</v>
      </c>
      <c r="AD116" s="15">
        <f t="shared" si="32"/>
        <v>1.1992624151289988E-2</v>
      </c>
      <c r="AE116" s="15">
        <f t="shared" si="33"/>
        <v>1.9115055013239957E-2</v>
      </c>
      <c r="AF116" s="15">
        <f t="shared" si="46"/>
        <v>2.5652011538833303E-2</v>
      </c>
    </row>
    <row r="117" spans="1:34" ht="20" x14ac:dyDescent="0.2">
      <c r="A117" s="2">
        <v>37</v>
      </c>
      <c r="B117" s="3" t="s">
        <v>683</v>
      </c>
      <c r="C117" s="4" t="s">
        <v>3745</v>
      </c>
      <c r="D117" s="4" t="s">
        <v>38</v>
      </c>
      <c r="E117" s="5">
        <v>0</v>
      </c>
      <c r="F117" s="5">
        <v>39.33</v>
      </c>
      <c r="G117" s="5"/>
      <c r="H117" s="5"/>
      <c r="I117" s="5">
        <f t="shared" si="51"/>
        <v>0</v>
      </c>
      <c r="J117" s="5">
        <f t="shared" si="52"/>
        <v>39.33</v>
      </c>
      <c r="K117" s="6">
        <v>177.11</v>
      </c>
      <c r="L117" s="6"/>
      <c r="M117" s="6"/>
      <c r="N117" s="6"/>
      <c r="O117" s="6"/>
      <c r="P117" s="6"/>
      <c r="Q117" s="6"/>
      <c r="R117" s="6"/>
      <c r="S117" s="6"/>
      <c r="T117" s="6"/>
      <c r="V117" s="6"/>
      <c r="W117" s="6">
        <v>0</v>
      </c>
      <c r="X117" s="15">
        <f>X118</f>
        <v>1.098360655737705</v>
      </c>
      <c r="Y117" s="15">
        <f>Y118</f>
        <v>1.0727086441988718</v>
      </c>
      <c r="Z117" s="16">
        <f t="shared" si="43"/>
        <v>189.9874279740622</v>
      </c>
      <c r="AA117" s="16">
        <f t="shared" si="44"/>
        <v>12.877427974062186</v>
      </c>
      <c r="AB117" s="16">
        <f t="shared" si="45"/>
        <v>506.46924221986575</v>
      </c>
      <c r="AC117" s="15"/>
      <c r="AD117" s="15"/>
      <c r="AE117" s="15"/>
      <c r="AF117" s="15"/>
      <c r="AG117" s="17" t="s">
        <v>4917</v>
      </c>
    </row>
    <row r="118" spans="1:34" ht="27.5" thickBot="1" x14ac:dyDescent="0.25">
      <c r="A118" s="63"/>
      <c r="B118" s="64">
        <v>62855001</v>
      </c>
      <c r="C118" s="65" t="s">
        <v>4915</v>
      </c>
      <c r="D118" s="65" t="s">
        <v>38</v>
      </c>
      <c r="E118" s="66">
        <v>0.21479000000000001</v>
      </c>
      <c r="F118" s="66">
        <v>1</v>
      </c>
      <c r="G118" s="66"/>
      <c r="H118" s="66"/>
      <c r="I118" s="66">
        <f t="shared" si="51"/>
        <v>0</v>
      </c>
      <c r="J118" s="66">
        <f t="shared" si="52"/>
        <v>1</v>
      </c>
      <c r="K118" s="1"/>
      <c r="L118" s="1">
        <v>122</v>
      </c>
      <c r="M118" s="1">
        <v>1044.845955</v>
      </c>
      <c r="N118" s="1">
        <v>1044.845955</v>
      </c>
      <c r="O118" s="1"/>
      <c r="P118" s="1"/>
      <c r="Q118" s="1"/>
      <c r="R118" s="1"/>
      <c r="S118" s="1"/>
      <c r="T118" s="1"/>
      <c r="V118" s="1">
        <v>134</v>
      </c>
      <c r="W118" s="1">
        <v>1378.3074300000001</v>
      </c>
      <c r="X118" s="15">
        <f t="shared" si="41"/>
        <v>1.098360655737705</v>
      </c>
      <c r="Y118" s="15">
        <f t="shared" si="42"/>
        <v>1.0727086441988718</v>
      </c>
      <c r="Z118" s="16"/>
      <c r="AA118" s="16"/>
      <c r="AB118" s="16"/>
      <c r="AC118" s="15">
        <f t="shared" si="31"/>
        <v>4.5848355451969969E-2</v>
      </c>
      <c r="AD118" s="15">
        <f t="shared" si="32"/>
        <v>1.1992624151289988E-2</v>
      </c>
      <c r="AE118" s="15">
        <f t="shared" si="33"/>
        <v>1.9115055013239957E-2</v>
      </c>
      <c r="AF118" s="15">
        <f t="shared" si="46"/>
        <v>2.5652011538833303E-2</v>
      </c>
      <c r="AG118" s="17" t="s">
        <v>4916</v>
      </c>
      <c r="AH118" s="21"/>
    </row>
    <row r="119" spans="1:34" ht="15" thickBot="1" x14ac:dyDescent="0.25">
      <c r="A119" s="8">
        <v>38</v>
      </c>
      <c r="B119" s="9" t="s">
        <v>4360</v>
      </c>
      <c r="C119" s="10" t="s">
        <v>4361</v>
      </c>
      <c r="D119" s="10" t="s">
        <v>695</v>
      </c>
      <c r="E119" s="11">
        <v>0</v>
      </c>
      <c r="F119" s="11">
        <v>3</v>
      </c>
      <c r="G119" s="11"/>
      <c r="H119" s="11"/>
      <c r="I119" s="11">
        <f t="shared" si="51"/>
        <v>0</v>
      </c>
      <c r="J119" s="11">
        <f t="shared" si="52"/>
        <v>3</v>
      </c>
      <c r="K119" s="12">
        <v>120.93</v>
      </c>
      <c r="L119" s="12">
        <v>2.71</v>
      </c>
      <c r="M119" s="12">
        <v>8.1300000000000008</v>
      </c>
      <c r="N119" s="12">
        <v>0</v>
      </c>
      <c r="O119" s="12">
        <v>0</v>
      </c>
      <c r="P119" s="12">
        <v>0</v>
      </c>
      <c r="Q119" s="12">
        <v>0</v>
      </c>
      <c r="R119" s="12">
        <v>0</v>
      </c>
      <c r="S119" s="12">
        <v>0</v>
      </c>
      <c r="T119" s="13">
        <v>0</v>
      </c>
      <c r="V119" s="12">
        <v>2.71</v>
      </c>
      <c r="W119" s="12">
        <v>0</v>
      </c>
      <c r="X119" s="15"/>
      <c r="Y119" s="15"/>
      <c r="Z119" s="16"/>
      <c r="AA119" s="16"/>
      <c r="AB119" s="16"/>
      <c r="AC119" s="15"/>
      <c r="AD119" s="15"/>
      <c r="AE119" s="15"/>
      <c r="AF119" s="15"/>
    </row>
    <row r="120" spans="1:34" ht="15" thickBot="1" x14ac:dyDescent="0.35">
      <c r="A120" s="58"/>
      <c r="B120" s="59" t="s">
        <v>799</v>
      </c>
      <c r="C120" s="60" t="s">
        <v>800</v>
      </c>
      <c r="D120" s="60"/>
      <c r="E120" s="61"/>
      <c r="F120" s="61"/>
      <c r="G120" s="61"/>
      <c r="H120" s="61"/>
      <c r="I120" s="61"/>
      <c r="J120" s="61"/>
      <c r="K120" s="62"/>
      <c r="L120" s="62"/>
      <c r="M120" s="62">
        <v>255186.02</v>
      </c>
      <c r="N120" s="62">
        <v>8774.6001500000002</v>
      </c>
      <c r="O120" s="62">
        <v>5354.55375</v>
      </c>
      <c r="P120" s="62">
        <v>0</v>
      </c>
      <c r="Q120" s="62">
        <v>0</v>
      </c>
      <c r="R120" s="62">
        <v>1809.8391675</v>
      </c>
      <c r="S120" s="62">
        <v>6039.6566323500001</v>
      </c>
      <c r="T120" s="62">
        <v>1876.7128169790001</v>
      </c>
      <c r="V120" s="62"/>
      <c r="W120" s="62">
        <v>11385.7755</v>
      </c>
      <c r="X120" s="15"/>
      <c r="Y120" s="15"/>
      <c r="Z120" s="16"/>
      <c r="AA120" s="16"/>
      <c r="AB120" s="16"/>
      <c r="AC120" s="15"/>
      <c r="AD120" s="15"/>
      <c r="AE120" s="15"/>
      <c r="AF120" s="15"/>
    </row>
    <row r="121" spans="1:34" ht="20.5" thickBot="1" x14ac:dyDescent="0.25">
      <c r="A121" s="8">
        <v>39</v>
      </c>
      <c r="B121" s="9" t="s">
        <v>4481</v>
      </c>
      <c r="C121" s="10" t="s">
        <v>4482</v>
      </c>
      <c r="D121" s="10" t="s">
        <v>38</v>
      </c>
      <c r="E121" s="11">
        <v>0</v>
      </c>
      <c r="F121" s="11">
        <v>34.200000000000003</v>
      </c>
      <c r="G121" s="11"/>
      <c r="H121" s="11"/>
      <c r="I121" s="11">
        <f t="shared" ref="I121:I139" si="53">H121*0.5</f>
        <v>0</v>
      </c>
      <c r="J121" s="11">
        <f t="shared" ref="J121:J139" si="54">F121-G121-I121</f>
        <v>34.200000000000003</v>
      </c>
      <c r="K121" s="12">
        <v>690.05</v>
      </c>
      <c r="L121" s="12">
        <v>690.05</v>
      </c>
      <c r="M121" s="12">
        <v>23599.71</v>
      </c>
      <c r="N121" s="12">
        <v>0</v>
      </c>
      <c r="O121" s="12">
        <v>0</v>
      </c>
      <c r="P121" s="12">
        <v>0</v>
      </c>
      <c r="Q121" s="12">
        <v>0</v>
      </c>
      <c r="R121" s="12">
        <v>0</v>
      </c>
      <c r="S121" s="12">
        <v>0</v>
      </c>
      <c r="T121" s="13">
        <v>0</v>
      </c>
      <c r="V121" s="12">
        <v>690.05</v>
      </c>
      <c r="W121" s="12">
        <v>0</v>
      </c>
      <c r="X121" s="15"/>
      <c r="Y121" s="15"/>
      <c r="Z121" s="16"/>
      <c r="AA121" s="16"/>
      <c r="AB121" s="16"/>
      <c r="AC121" s="15"/>
      <c r="AD121" s="15"/>
      <c r="AE121" s="15"/>
      <c r="AF121" s="15"/>
    </row>
    <row r="122" spans="1:34" s="172" customFormat="1" ht="19.5" customHeight="1" thickBot="1" x14ac:dyDescent="0.25">
      <c r="A122" s="63"/>
      <c r="B122" s="64">
        <v>60726244</v>
      </c>
      <c r="C122" s="65" t="s">
        <v>5118</v>
      </c>
      <c r="D122" s="65" t="s">
        <v>38</v>
      </c>
      <c r="E122" s="66">
        <v>0.21479000000000001</v>
      </c>
      <c r="F122" s="66">
        <f>F121*1.1</f>
        <v>37.620000000000005</v>
      </c>
      <c r="G122" s="66"/>
      <c r="H122" s="66"/>
      <c r="I122" s="66">
        <f t="shared" si="53"/>
        <v>0</v>
      </c>
      <c r="J122" s="66">
        <f t="shared" si="54"/>
        <v>37.620000000000005</v>
      </c>
      <c r="K122" s="1">
        <v>174</v>
      </c>
      <c r="L122" s="1">
        <v>174</v>
      </c>
      <c r="M122" s="1">
        <v>1044.845955</v>
      </c>
      <c r="N122" s="1">
        <v>1044.845955</v>
      </c>
      <c r="O122" s="1"/>
      <c r="P122" s="1"/>
      <c r="Q122" s="1"/>
      <c r="R122" s="1"/>
      <c r="S122" s="1"/>
      <c r="T122" s="1"/>
      <c r="V122" s="1">
        <v>323</v>
      </c>
      <c r="W122" s="1">
        <v>1378.3074300000001</v>
      </c>
      <c r="X122" s="15">
        <f t="shared" ref="X122" si="55">V122/L122</f>
        <v>1.8563218390804597</v>
      </c>
      <c r="Y122" s="15">
        <f t="shared" ref="Y122" si="56">X122-AF122</f>
        <v>1.8306698275416264</v>
      </c>
      <c r="Z122" s="16">
        <f t="shared" ref="Z122" si="57">K122*Y122</f>
        <v>318.53654999224301</v>
      </c>
      <c r="AA122" s="16">
        <f t="shared" ref="AA122" si="58">Z122-K122</f>
        <v>144.53654999224301</v>
      </c>
      <c r="AB122" s="16">
        <f t="shared" ref="AB122" si="59">J122*AA122</f>
        <v>5437.4650107081825</v>
      </c>
      <c r="AC122" s="15">
        <f t="shared" ref="AC122" si="60">104.584835545197%-100%</f>
        <v>4.5848355451969969E-2</v>
      </c>
      <c r="AD122" s="15">
        <f t="shared" ref="AD122" si="61">101.199262415129%-100%</f>
        <v>1.1992624151289988E-2</v>
      </c>
      <c r="AE122" s="15">
        <f t="shared" ref="AE122" si="62">101.911505501324%-100%</f>
        <v>1.9115055013239957E-2</v>
      </c>
      <c r="AF122" s="15">
        <f t="shared" ref="AF122" si="63">AVERAGE(AC122:AE122)</f>
        <v>2.5652011538833303E-2</v>
      </c>
      <c r="AG122" s="17" t="s">
        <v>5117</v>
      </c>
      <c r="AH122" s="21"/>
    </row>
    <row r="123" spans="1:34" ht="20.5" thickBot="1" x14ac:dyDescent="0.25">
      <c r="A123" s="8">
        <v>40</v>
      </c>
      <c r="B123" s="9" t="s">
        <v>4483</v>
      </c>
      <c r="C123" s="10" t="s">
        <v>4484</v>
      </c>
      <c r="D123" s="10" t="s">
        <v>38</v>
      </c>
      <c r="E123" s="11">
        <v>0</v>
      </c>
      <c r="F123" s="11">
        <v>42.5</v>
      </c>
      <c r="G123" s="11"/>
      <c r="H123" s="11"/>
      <c r="I123" s="11">
        <f t="shared" si="53"/>
        <v>0</v>
      </c>
      <c r="J123" s="11">
        <f t="shared" si="54"/>
        <v>42.5</v>
      </c>
      <c r="K123" s="12">
        <v>155.26</v>
      </c>
      <c r="L123" s="12">
        <v>123.76</v>
      </c>
      <c r="M123" s="12">
        <v>5259.8</v>
      </c>
      <c r="N123" s="12">
        <v>0</v>
      </c>
      <c r="O123" s="12">
        <v>1894.6882499999999</v>
      </c>
      <c r="P123" s="12">
        <v>0</v>
      </c>
      <c r="Q123" s="12">
        <v>0</v>
      </c>
      <c r="R123" s="12">
        <v>640.40462849999994</v>
      </c>
      <c r="S123" s="12">
        <v>2078.7761603700001</v>
      </c>
      <c r="T123" s="13">
        <v>645.94166544179996</v>
      </c>
      <c r="V123" s="12">
        <v>139.44999999999999</v>
      </c>
      <c r="W123" s="12">
        <v>0</v>
      </c>
      <c r="X123" s="15"/>
      <c r="Y123" s="15"/>
      <c r="Z123" s="16"/>
      <c r="AA123" s="16"/>
      <c r="AB123" s="16"/>
      <c r="AC123" s="15"/>
      <c r="AD123" s="15"/>
      <c r="AE123" s="15"/>
      <c r="AF123" s="15"/>
    </row>
    <row r="124" spans="1:34" x14ac:dyDescent="0.2">
      <c r="A124" s="2">
        <v>41</v>
      </c>
      <c r="B124" s="3" t="s">
        <v>4485</v>
      </c>
      <c r="C124" s="4" t="s">
        <v>4486</v>
      </c>
      <c r="D124" s="4" t="s">
        <v>92</v>
      </c>
      <c r="E124" s="5">
        <v>0</v>
      </c>
      <c r="F124" s="5">
        <v>0.85</v>
      </c>
      <c r="G124" s="5"/>
      <c r="H124" s="5"/>
      <c r="I124" s="5">
        <f t="shared" si="53"/>
        <v>0</v>
      </c>
      <c r="J124" s="5">
        <f t="shared" si="54"/>
        <v>0.85</v>
      </c>
      <c r="K124" s="6">
        <v>9200.65</v>
      </c>
      <c r="L124" s="6"/>
      <c r="M124" s="6"/>
      <c r="N124" s="6"/>
      <c r="O124" s="6"/>
      <c r="P124" s="6"/>
      <c r="Q124" s="6"/>
      <c r="R124" s="6"/>
      <c r="S124" s="6"/>
      <c r="T124" s="6"/>
      <c r="V124" s="6"/>
      <c r="W124" s="6">
        <v>0</v>
      </c>
      <c r="X124" s="15"/>
      <c r="Y124" s="15"/>
      <c r="Z124" s="16"/>
      <c r="AA124" s="16"/>
      <c r="AB124" s="16"/>
      <c r="AC124" s="15"/>
      <c r="AD124" s="15"/>
      <c r="AE124" s="15"/>
      <c r="AF124" s="15"/>
    </row>
    <row r="125" spans="1:34" ht="23.25" customHeight="1" thickBot="1" x14ac:dyDescent="0.25">
      <c r="A125" s="63"/>
      <c r="B125" s="64">
        <v>60512125</v>
      </c>
      <c r="C125" s="65" t="s">
        <v>4702</v>
      </c>
      <c r="D125" s="65" t="s">
        <v>92</v>
      </c>
      <c r="E125" s="66">
        <v>0.21479000000000001</v>
      </c>
      <c r="F125" s="66">
        <v>0.85</v>
      </c>
      <c r="G125" s="66"/>
      <c r="H125" s="66"/>
      <c r="I125" s="66">
        <f t="shared" si="53"/>
        <v>0</v>
      </c>
      <c r="J125" s="66">
        <f t="shared" si="54"/>
        <v>0.85</v>
      </c>
      <c r="K125" s="1">
        <v>6400</v>
      </c>
      <c r="L125" s="1">
        <v>6400</v>
      </c>
      <c r="M125" s="1">
        <v>1044.845955</v>
      </c>
      <c r="N125" s="1">
        <v>1044.845955</v>
      </c>
      <c r="O125" s="1"/>
      <c r="P125" s="1"/>
      <c r="Q125" s="1"/>
      <c r="R125" s="1"/>
      <c r="S125" s="1"/>
      <c r="T125" s="1"/>
      <c r="V125" s="1">
        <v>10700</v>
      </c>
      <c r="W125" s="1">
        <v>1378.3074300000001</v>
      </c>
      <c r="X125" s="15">
        <f t="shared" si="41"/>
        <v>1.671875</v>
      </c>
      <c r="Y125" s="15">
        <f t="shared" si="42"/>
        <v>1.6462229884611668</v>
      </c>
      <c r="Z125" s="16">
        <f t="shared" si="43"/>
        <v>10535.827126151467</v>
      </c>
      <c r="AA125" s="16">
        <f t="shared" si="44"/>
        <v>4135.8271261514674</v>
      </c>
      <c r="AB125" s="16">
        <f t="shared" si="45"/>
        <v>3515.4530572287472</v>
      </c>
      <c r="AC125" s="15">
        <f t="shared" ref="AC125:AC132" si="64">104.584835545197%-100%</f>
        <v>4.5848355451969969E-2</v>
      </c>
      <c r="AD125" s="15">
        <f t="shared" ref="AD125:AD132" si="65">101.199262415129%-100%</f>
        <v>1.1992624151289988E-2</v>
      </c>
      <c r="AE125" s="15">
        <f t="shared" ref="AE125:AE132" si="66">101.911505501324%-100%</f>
        <v>1.9115055013239957E-2</v>
      </c>
      <c r="AF125" s="15">
        <f t="shared" si="46"/>
        <v>2.5652011538833303E-2</v>
      </c>
      <c r="AG125" s="17" t="s">
        <v>4918</v>
      </c>
      <c r="AH125" s="21"/>
    </row>
    <row r="126" spans="1:34" ht="20.5" thickBot="1" x14ac:dyDescent="0.25">
      <c r="A126" s="8">
        <v>42</v>
      </c>
      <c r="B126" s="9" t="s">
        <v>4487</v>
      </c>
      <c r="C126" s="10" t="s">
        <v>4488</v>
      </c>
      <c r="D126" s="10" t="s">
        <v>38</v>
      </c>
      <c r="E126" s="11">
        <v>0</v>
      </c>
      <c r="F126" s="11">
        <v>42.5</v>
      </c>
      <c r="G126" s="11"/>
      <c r="H126" s="11"/>
      <c r="I126" s="11">
        <f t="shared" si="53"/>
        <v>0</v>
      </c>
      <c r="J126" s="11">
        <f t="shared" si="54"/>
        <v>42.5</v>
      </c>
      <c r="K126" s="12">
        <v>408.28</v>
      </c>
      <c r="L126" s="12">
        <v>328.62</v>
      </c>
      <c r="M126" s="12">
        <v>13966.35</v>
      </c>
      <c r="N126" s="12">
        <v>6390.7964000000002</v>
      </c>
      <c r="O126" s="12">
        <v>2604.40425</v>
      </c>
      <c r="P126" s="12">
        <v>0</v>
      </c>
      <c r="Q126" s="12">
        <v>0</v>
      </c>
      <c r="R126" s="12">
        <v>880.28863650000005</v>
      </c>
      <c r="S126" s="12">
        <v>2994.0741069300002</v>
      </c>
      <c r="T126" s="13">
        <v>930.35375908020001</v>
      </c>
      <c r="V126" s="12">
        <v>406.12</v>
      </c>
      <c r="W126" s="12">
        <v>8714.3529999999992</v>
      </c>
      <c r="X126" s="15"/>
      <c r="Y126" s="15"/>
      <c r="Z126" s="16"/>
      <c r="AA126" s="16"/>
      <c r="AB126" s="16"/>
      <c r="AC126" s="15"/>
      <c r="AD126" s="15"/>
      <c r="AE126" s="15"/>
      <c r="AF126" s="15"/>
    </row>
    <row r="127" spans="1:34" x14ac:dyDescent="0.2">
      <c r="A127" s="63"/>
      <c r="B127" s="64" t="s">
        <v>187</v>
      </c>
      <c r="C127" s="65" t="s">
        <v>188</v>
      </c>
      <c r="D127" s="65" t="s">
        <v>92</v>
      </c>
      <c r="E127" s="66">
        <v>0.01</v>
      </c>
      <c r="F127" s="66">
        <v>0.42499999999999999</v>
      </c>
      <c r="G127" s="66"/>
      <c r="H127" s="66"/>
      <c r="I127" s="66">
        <f t="shared" si="53"/>
        <v>0</v>
      </c>
      <c r="J127" s="66">
        <f t="shared" si="54"/>
        <v>0.42499999999999999</v>
      </c>
      <c r="K127" s="1">
        <v>45.7</v>
      </c>
      <c r="L127" s="1">
        <v>45.7</v>
      </c>
      <c r="M127" s="1">
        <v>19.422499999999999</v>
      </c>
      <c r="N127" s="1">
        <v>19.422499999999999</v>
      </c>
      <c r="O127" s="1"/>
      <c r="P127" s="1"/>
      <c r="Q127" s="1"/>
      <c r="R127" s="1"/>
      <c r="S127" s="1"/>
      <c r="T127" s="1"/>
      <c r="V127" s="1">
        <v>52.8</v>
      </c>
      <c r="W127" s="1">
        <v>22.44</v>
      </c>
      <c r="X127" s="15">
        <f t="shared" ref="X127:X130" si="67">V127/L127</f>
        <v>1.1553610503282274</v>
      </c>
      <c r="Y127" s="15">
        <f t="shared" ref="Y127:Y130" si="68">X127-AF127</f>
        <v>1.1297090387893942</v>
      </c>
      <c r="Z127" s="16">
        <f t="shared" ref="Z127:Z130" si="69">K127*Y127</f>
        <v>51.627703072675317</v>
      </c>
      <c r="AA127" s="16">
        <f t="shared" ref="AA127:AA130" si="70">Z127-K127</f>
        <v>5.9277030726753139</v>
      </c>
      <c r="AB127" s="16">
        <f t="shared" ref="AB127:AB130" si="71">J127*AA127</f>
        <v>2.5192738058870083</v>
      </c>
      <c r="AC127" s="15">
        <f t="shared" si="64"/>
        <v>4.5848355451969969E-2</v>
      </c>
      <c r="AD127" s="15">
        <f t="shared" si="65"/>
        <v>1.1992624151289988E-2</v>
      </c>
      <c r="AE127" s="15">
        <f t="shared" si="66"/>
        <v>1.9115055013239957E-2</v>
      </c>
      <c r="AF127" s="15">
        <f t="shared" ref="AF127:AF130" si="72">AVERAGE(AC127:AE127)</f>
        <v>2.5652011538833303E-2</v>
      </c>
    </row>
    <row r="128" spans="1:34" ht="18" x14ac:dyDescent="0.2">
      <c r="A128" s="63"/>
      <c r="B128" s="64" t="s">
        <v>4489</v>
      </c>
      <c r="C128" s="65" t="s">
        <v>4490</v>
      </c>
      <c r="D128" s="65" t="s">
        <v>184</v>
      </c>
      <c r="E128" s="66">
        <v>0.38</v>
      </c>
      <c r="F128" s="66">
        <v>16.149999999999999</v>
      </c>
      <c r="G128" s="66"/>
      <c r="H128" s="66"/>
      <c r="I128" s="66">
        <f t="shared" si="53"/>
        <v>0</v>
      </c>
      <c r="J128" s="66">
        <f t="shared" si="54"/>
        <v>16.149999999999999</v>
      </c>
      <c r="K128" s="1">
        <v>375</v>
      </c>
      <c r="L128" s="1">
        <v>375</v>
      </c>
      <c r="M128" s="1">
        <v>6056.25</v>
      </c>
      <c r="N128" s="1">
        <v>6056.25</v>
      </c>
      <c r="O128" s="1"/>
      <c r="P128" s="1"/>
      <c r="Q128" s="1"/>
      <c r="R128" s="1"/>
      <c r="S128" s="1"/>
      <c r="T128" s="1"/>
      <c r="V128" s="1">
        <v>514</v>
      </c>
      <c r="W128" s="1">
        <v>8301.1</v>
      </c>
      <c r="X128" s="15">
        <f t="shared" si="67"/>
        <v>1.3706666666666667</v>
      </c>
      <c r="Y128" s="15">
        <f t="shared" si="68"/>
        <v>1.3450146551278335</v>
      </c>
      <c r="Z128" s="16">
        <f t="shared" si="69"/>
        <v>504.38049567293757</v>
      </c>
      <c r="AA128" s="16">
        <f t="shared" si="70"/>
        <v>129.38049567293757</v>
      </c>
      <c r="AB128" s="16">
        <f t="shared" si="71"/>
        <v>2089.4950051179417</v>
      </c>
      <c r="AC128" s="15">
        <f t="shared" si="64"/>
        <v>4.5848355451969969E-2</v>
      </c>
      <c r="AD128" s="15">
        <f t="shared" si="65"/>
        <v>1.1992624151289988E-2</v>
      </c>
      <c r="AE128" s="15">
        <f t="shared" si="66"/>
        <v>1.9115055013239957E-2</v>
      </c>
      <c r="AF128" s="15">
        <f t="shared" si="72"/>
        <v>2.5652011538833303E-2</v>
      </c>
    </row>
    <row r="129" spans="1:34" ht="18" x14ac:dyDescent="0.2">
      <c r="A129" s="63"/>
      <c r="B129" s="64" t="s">
        <v>4491</v>
      </c>
      <c r="C129" s="65" t="s">
        <v>4492</v>
      </c>
      <c r="D129" s="65" t="s">
        <v>184</v>
      </c>
      <c r="E129" s="66">
        <v>3.8800000000000002E-3</v>
      </c>
      <c r="F129" s="66">
        <v>0.16489999999999999</v>
      </c>
      <c r="G129" s="66"/>
      <c r="H129" s="66"/>
      <c r="I129" s="66">
        <f t="shared" si="53"/>
        <v>0</v>
      </c>
      <c r="J129" s="66">
        <f t="shared" si="54"/>
        <v>0.16489999999999999</v>
      </c>
      <c r="K129" s="1">
        <v>966</v>
      </c>
      <c r="L129" s="1">
        <v>966</v>
      </c>
      <c r="M129" s="1">
        <v>159.29339999999999</v>
      </c>
      <c r="N129" s="1">
        <v>159.29339999999999</v>
      </c>
      <c r="O129" s="1"/>
      <c r="P129" s="1"/>
      <c r="Q129" s="1"/>
      <c r="R129" s="1"/>
      <c r="S129" s="1"/>
      <c r="T129" s="1"/>
      <c r="V129" s="1">
        <v>1120</v>
      </c>
      <c r="W129" s="1">
        <v>184.68799999999999</v>
      </c>
      <c r="X129" s="15">
        <f t="shared" si="67"/>
        <v>1.1594202898550725</v>
      </c>
      <c r="Y129" s="15">
        <f t="shared" si="68"/>
        <v>1.1337682783162393</v>
      </c>
      <c r="Z129" s="16">
        <f t="shared" si="69"/>
        <v>1095.2201568534872</v>
      </c>
      <c r="AA129" s="16">
        <f t="shared" si="70"/>
        <v>129.2201568534872</v>
      </c>
      <c r="AB129" s="16">
        <f t="shared" si="71"/>
        <v>21.308403865140036</v>
      </c>
      <c r="AC129" s="15">
        <f t="shared" si="64"/>
        <v>4.5848355451969969E-2</v>
      </c>
      <c r="AD129" s="15">
        <f t="shared" si="65"/>
        <v>1.1992624151289988E-2</v>
      </c>
      <c r="AE129" s="15">
        <f t="shared" si="66"/>
        <v>1.9115055013239957E-2</v>
      </c>
      <c r="AF129" s="15">
        <f t="shared" si="72"/>
        <v>2.5652011538833303E-2</v>
      </c>
    </row>
    <row r="130" spans="1:34" ht="18" x14ac:dyDescent="0.2">
      <c r="A130" s="63"/>
      <c r="B130" s="64" t="s">
        <v>4493</v>
      </c>
      <c r="C130" s="65" t="s">
        <v>4494</v>
      </c>
      <c r="D130" s="65" t="s">
        <v>184</v>
      </c>
      <c r="E130" s="66">
        <v>3.8800000000000002E-3</v>
      </c>
      <c r="F130" s="66">
        <v>0.16489999999999999</v>
      </c>
      <c r="G130" s="66"/>
      <c r="H130" s="66"/>
      <c r="I130" s="66">
        <f t="shared" si="53"/>
        <v>0</v>
      </c>
      <c r="J130" s="66">
        <f t="shared" si="54"/>
        <v>0.16489999999999999</v>
      </c>
      <c r="K130" s="1">
        <v>945</v>
      </c>
      <c r="L130" s="1">
        <v>945</v>
      </c>
      <c r="M130" s="1">
        <v>155.8305</v>
      </c>
      <c r="N130" s="1">
        <v>155.8305</v>
      </c>
      <c r="O130" s="1"/>
      <c r="P130" s="1"/>
      <c r="Q130" s="1"/>
      <c r="R130" s="1"/>
      <c r="S130" s="1"/>
      <c r="T130" s="1"/>
      <c r="V130" s="1">
        <v>1250</v>
      </c>
      <c r="W130" s="1">
        <v>206.125</v>
      </c>
      <c r="X130" s="15">
        <f t="shared" si="67"/>
        <v>1.3227513227513228</v>
      </c>
      <c r="Y130" s="15">
        <f t="shared" si="68"/>
        <v>1.2970993112124896</v>
      </c>
      <c r="Z130" s="16">
        <f t="shared" si="69"/>
        <v>1225.7588490958026</v>
      </c>
      <c r="AA130" s="16">
        <f t="shared" si="70"/>
        <v>280.75884909580259</v>
      </c>
      <c r="AB130" s="16">
        <f t="shared" si="71"/>
        <v>46.297134215897842</v>
      </c>
      <c r="AC130" s="15">
        <f t="shared" si="64"/>
        <v>4.5848355451969969E-2</v>
      </c>
      <c r="AD130" s="15">
        <f t="shared" si="65"/>
        <v>1.1992624151289988E-2</v>
      </c>
      <c r="AE130" s="15">
        <f t="shared" si="66"/>
        <v>1.9115055013239957E-2</v>
      </c>
      <c r="AF130" s="15">
        <f t="shared" si="72"/>
        <v>2.5652011538833303E-2</v>
      </c>
    </row>
    <row r="131" spans="1:34" x14ac:dyDescent="0.2">
      <c r="A131" s="2">
        <v>43</v>
      </c>
      <c r="B131" s="3" t="s">
        <v>4495</v>
      </c>
      <c r="C131" s="4" t="s">
        <v>4496</v>
      </c>
      <c r="D131" s="4" t="s">
        <v>38</v>
      </c>
      <c r="E131" s="5">
        <v>0</v>
      </c>
      <c r="F131" s="5">
        <v>45.9</v>
      </c>
      <c r="G131" s="5"/>
      <c r="H131" s="5"/>
      <c r="I131" s="5">
        <f t="shared" si="53"/>
        <v>0</v>
      </c>
      <c r="J131" s="5">
        <f t="shared" si="54"/>
        <v>45.9</v>
      </c>
      <c r="K131" s="6">
        <v>3047.71</v>
      </c>
      <c r="L131" s="6"/>
      <c r="M131" s="6"/>
      <c r="N131" s="6"/>
      <c r="O131" s="6"/>
      <c r="P131" s="6"/>
      <c r="Q131" s="6"/>
      <c r="R131" s="6"/>
      <c r="S131" s="6"/>
      <c r="T131" s="6"/>
      <c r="V131" s="6"/>
      <c r="W131" s="6">
        <v>0</v>
      </c>
      <c r="X131" s="15"/>
      <c r="Y131" s="15"/>
      <c r="Z131" s="16"/>
      <c r="AA131" s="16"/>
      <c r="AB131" s="16"/>
      <c r="AC131" s="15"/>
      <c r="AD131" s="15"/>
      <c r="AE131" s="15"/>
      <c r="AF131" s="15"/>
      <c r="AG131" s="17"/>
    </row>
    <row r="132" spans="1:34" ht="17.25" customHeight="1" x14ac:dyDescent="0.2">
      <c r="A132" s="63"/>
      <c r="B132" s="64">
        <v>611981154</v>
      </c>
      <c r="C132" s="65" t="s">
        <v>5119</v>
      </c>
      <c r="D132" s="65" t="s">
        <v>38</v>
      </c>
      <c r="E132" s="66">
        <v>0.21479000000000001</v>
      </c>
      <c r="F132" s="66">
        <f>F131*1.1</f>
        <v>50.49</v>
      </c>
      <c r="G132" s="66"/>
      <c r="H132" s="66"/>
      <c r="I132" s="66">
        <f t="shared" si="53"/>
        <v>0</v>
      </c>
      <c r="J132" s="66">
        <f t="shared" si="54"/>
        <v>50.49</v>
      </c>
      <c r="K132" s="1">
        <v>1510</v>
      </c>
      <c r="L132" s="1">
        <v>1510</v>
      </c>
      <c r="M132" s="1">
        <v>1044.845955</v>
      </c>
      <c r="N132" s="1">
        <v>1044.845955</v>
      </c>
      <c r="O132" s="1"/>
      <c r="P132" s="1"/>
      <c r="Q132" s="1"/>
      <c r="R132" s="1"/>
      <c r="S132" s="1"/>
      <c r="T132" s="1"/>
      <c r="V132" s="1">
        <v>2120</v>
      </c>
      <c r="W132" s="1">
        <v>1378.3074300000001</v>
      </c>
      <c r="X132" s="15">
        <f t="shared" ref="X132" si="73">V132/L132</f>
        <v>1.4039735099337749</v>
      </c>
      <c r="Y132" s="15">
        <f t="shared" ref="Y132" si="74">X132-AF132</f>
        <v>1.3783214983949417</v>
      </c>
      <c r="Z132" s="16">
        <f t="shared" ref="Z132" si="75">K132*Y132</f>
        <v>2081.2654625763621</v>
      </c>
      <c r="AA132" s="16">
        <f t="shared" ref="AA132" si="76">Z132-K132</f>
        <v>571.2654625763621</v>
      </c>
      <c r="AB132" s="16">
        <f t="shared" ref="AB132" si="77">J132*AA132</f>
        <v>28843.193205480522</v>
      </c>
      <c r="AC132" s="15">
        <f t="shared" si="64"/>
        <v>4.5848355451969969E-2</v>
      </c>
      <c r="AD132" s="15">
        <f t="shared" si="65"/>
        <v>1.1992624151289988E-2</v>
      </c>
      <c r="AE132" s="15">
        <f t="shared" si="66"/>
        <v>1.9115055013239957E-2</v>
      </c>
      <c r="AF132" s="15">
        <f t="shared" ref="AF132" si="78">AVERAGE(AC132:AE132)</f>
        <v>2.5652011538833303E-2</v>
      </c>
      <c r="AG132" s="17" t="s">
        <v>5120</v>
      </c>
      <c r="AH132" s="21"/>
    </row>
    <row r="133" spans="1:34" ht="15" thickBot="1" x14ac:dyDescent="0.25">
      <c r="A133" s="102"/>
      <c r="B133" s="103"/>
      <c r="C133" s="104" t="s">
        <v>4497</v>
      </c>
      <c r="D133" s="104"/>
      <c r="E133" s="105"/>
      <c r="F133" s="105">
        <v>45.9</v>
      </c>
      <c r="G133" s="105"/>
      <c r="H133" s="105"/>
      <c r="I133" s="105">
        <f t="shared" si="53"/>
        <v>0</v>
      </c>
      <c r="J133" s="105">
        <f t="shared" si="54"/>
        <v>45.9</v>
      </c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V133" s="93"/>
      <c r="W133" s="93"/>
      <c r="X133" s="15"/>
      <c r="Y133" s="15"/>
      <c r="Z133" s="16"/>
      <c r="AA133" s="16"/>
      <c r="AB133" s="16"/>
      <c r="AC133" s="15"/>
      <c r="AD133" s="15"/>
      <c r="AE133" s="15"/>
      <c r="AF133" s="15"/>
    </row>
    <row r="134" spans="1:34" ht="15" thickBot="1" x14ac:dyDescent="0.25">
      <c r="A134" s="8">
        <v>44</v>
      </c>
      <c r="B134" s="9" t="s">
        <v>4498</v>
      </c>
      <c r="C134" s="10" t="s">
        <v>4499</v>
      </c>
      <c r="D134" s="10" t="s">
        <v>38</v>
      </c>
      <c r="E134" s="11">
        <v>0</v>
      </c>
      <c r="F134" s="11">
        <v>42.5</v>
      </c>
      <c r="G134" s="11"/>
      <c r="H134" s="11"/>
      <c r="I134" s="11">
        <f t="shared" si="53"/>
        <v>0</v>
      </c>
      <c r="J134" s="11">
        <f t="shared" si="54"/>
        <v>42.5</v>
      </c>
      <c r="K134" s="12">
        <v>147.21</v>
      </c>
      <c r="L134" s="12">
        <v>113.65</v>
      </c>
      <c r="M134" s="12">
        <v>4830.13</v>
      </c>
      <c r="N134" s="12">
        <v>2383.80375</v>
      </c>
      <c r="O134" s="12">
        <v>855.46124999999995</v>
      </c>
      <c r="P134" s="12">
        <v>0</v>
      </c>
      <c r="Q134" s="12">
        <v>0</v>
      </c>
      <c r="R134" s="12">
        <v>289.14590249999998</v>
      </c>
      <c r="S134" s="12">
        <v>966.80636504999995</v>
      </c>
      <c r="T134" s="13">
        <v>300.41739245700001</v>
      </c>
      <c r="V134" s="12">
        <v>127.76</v>
      </c>
      <c r="W134" s="12">
        <v>2671.4225000000001</v>
      </c>
      <c r="X134" s="15"/>
      <c r="Y134" s="15"/>
      <c r="Z134" s="16"/>
      <c r="AA134" s="16"/>
      <c r="AB134" s="16"/>
      <c r="AC134" s="15"/>
      <c r="AD134" s="15"/>
      <c r="AE134" s="15"/>
      <c r="AF134" s="15"/>
    </row>
    <row r="135" spans="1:34" x14ac:dyDescent="0.2">
      <c r="A135" s="63"/>
      <c r="B135" s="64" t="s">
        <v>187</v>
      </c>
      <c r="C135" s="65" t="s">
        <v>188</v>
      </c>
      <c r="D135" s="65" t="s">
        <v>92</v>
      </c>
      <c r="E135" s="66">
        <v>1.4999999999999999E-2</v>
      </c>
      <c r="F135" s="66">
        <v>0.63749999999999996</v>
      </c>
      <c r="G135" s="66"/>
      <c r="H135" s="66"/>
      <c r="I135" s="66">
        <f t="shared" si="53"/>
        <v>0</v>
      </c>
      <c r="J135" s="66">
        <f t="shared" si="54"/>
        <v>0.63749999999999996</v>
      </c>
      <c r="K135" s="1">
        <v>45.7</v>
      </c>
      <c r="L135" s="1">
        <v>45.7</v>
      </c>
      <c r="M135" s="1">
        <v>29.133749999999999</v>
      </c>
      <c r="N135" s="1">
        <v>29.133749999999999</v>
      </c>
      <c r="O135" s="1"/>
      <c r="P135" s="1"/>
      <c r="Q135" s="1"/>
      <c r="R135" s="1"/>
      <c r="S135" s="1"/>
      <c r="T135" s="1"/>
      <c r="V135" s="1">
        <v>52.8</v>
      </c>
      <c r="W135" s="1">
        <v>33.659999999999997</v>
      </c>
      <c r="X135" s="15">
        <f t="shared" ref="X135:X137" si="79">V135/L135</f>
        <v>1.1553610503282274</v>
      </c>
      <c r="Y135" s="15">
        <f t="shared" ref="Y135:Y137" si="80">X135-AF135</f>
        <v>1.1297090387893942</v>
      </c>
      <c r="Z135" s="16">
        <f t="shared" ref="Z135:Z137" si="81">K135*Y135</f>
        <v>51.627703072675317</v>
      </c>
      <c r="AA135" s="16">
        <f t="shared" ref="AA135:AA137" si="82">Z135-K135</f>
        <v>5.9277030726753139</v>
      </c>
      <c r="AB135" s="16">
        <f t="shared" ref="AB135:AB137" si="83">J135*AA135</f>
        <v>3.7789107088305123</v>
      </c>
      <c r="AC135" s="15">
        <f t="shared" ref="AC135:AC137" si="84">104.584835545197%-100%</f>
        <v>4.5848355451969969E-2</v>
      </c>
      <c r="AD135" s="15">
        <f t="shared" ref="AD135:AD137" si="85">101.199262415129%-100%</f>
        <v>1.1992624151289988E-2</v>
      </c>
      <c r="AE135" s="15">
        <f t="shared" ref="AE135:AE137" si="86">101.911505501324%-100%</f>
        <v>1.9115055013239957E-2</v>
      </c>
      <c r="AF135" s="15">
        <f t="shared" ref="AF135:AF137" si="87">AVERAGE(AC135:AE135)</f>
        <v>2.5652011538833303E-2</v>
      </c>
    </row>
    <row r="136" spans="1:34" x14ac:dyDescent="0.2">
      <c r="A136" s="63"/>
      <c r="B136" s="64" t="s">
        <v>4500</v>
      </c>
      <c r="C136" s="65" t="s">
        <v>4501</v>
      </c>
      <c r="D136" s="65" t="s">
        <v>390</v>
      </c>
      <c r="E136" s="66">
        <v>0.1</v>
      </c>
      <c r="F136" s="66">
        <v>4.25</v>
      </c>
      <c r="G136" s="66"/>
      <c r="H136" s="66"/>
      <c r="I136" s="66">
        <f t="shared" si="53"/>
        <v>0</v>
      </c>
      <c r="J136" s="66">
        <f t="shared" si="54"/>
        <v>4.25</v>
      </c>
      <c r="K136" s="1">
        <v>324</v>
      </c>
      <c r="L136" s="1">
        <v>324</v>
      </c>
      <c r="M136" s="1">
        <v>1377</v>
      </c>
      <c r="N136" s="1">
        <v>1377</v>
      </c>
      <c r="O136" s="1"/>
      <c r="P136" s="1"/>
      <c r="Q136" s="1"/>
      <c r="R136" s="1"/>
      <c r="S136" s="1"/>
      <c r="T136" s="1"/>
      <c r="V136" s="1">
        <v>397</v>
      </c>
      <c r="W136" s="1">
        <v>1687.25</v>
      </c>
      <c r="X136" s="15">
        <f t="shared" si="79"/>
        <v>1.2253086419753085</v>
      </c>
      <c r="Y136" s="15">
        <f t="shared" si="80"/>
        <v>1.1996566304364753</v>
      </c>
      <c r="Z136" s="16">
        <f t="shared" si="81"/>
        <v>388.68874826141797</v>
      </c>
      <c r="AA136" s="16">
        <f t="shared" si="82"/>
        <v>64.68874826141797</v>
      </c>
      <c r="AB136" s="16">
        <f t="shared" si="83"/>
        <v>274.92718011102636</v>
      </c>
      <c r="AC136" s="15">
        <f t="shared" si="84"/>
        <v>4.5848355451969969E-2</v>
      </c>
      <c r="AD136" s="15">
        <f t="shared" si="85"/>
        <v>1.1992624151289988E-2</v>
      </c>
      <c r="AE136" s="15">
        <f t="shared" si="86"/>
        <v>1.9115055013239957E-2</v>
      </c>
      <c r="AF136" s="15">
        <f t="shared" si="87"/>
        <v>2.5652011538833303E-2</v>
      </c>
    </row>
    <row r="137" spans="1:34" ht="15" thickBot="1" x14ac:dyDescent="0.25">
      <c r="A137" s="63"/>
      <c r="B137" s="64" t="s">
        <v>4502</v>
      </c>
      <c r="C137" s="65" t="s">
        <v>4503</v>
      </c>
      <c r="D137" s="65" t="s">
        <v>390</v>
      </c>
      <c r="E137" s="66">
        <v>7.0999999999999994E-2</v>
      </c>
      <c r="F137" s="66">
        <v>3.0175000000000001</v>
      </c>
      <c r="G137" s="66"/>
      <c r="H137" s="66"/>
      <c r="I137" s="66">
        <f t="shared" si="53"/>
        <v>0</v>
      </c>
      <c r="J137" s="66">
        <f t="shared" si="54"/>
        <v>3.0175000000000001</v>
      </c>
      <c r="K137" s="1">
        <v>324</v>
      </c>
      <c r="L137" s="1">
        <v>324</v>
      </c>
      <c r="M137" s="1">
        <v>977.67</v>
      </c>
      <c r="N137" s="1">
        <v>977.67</v>
      </c>
      <c r="O137" s="1"/>
      <c r="P137" s="1"/>
      <c r="Q137" s="1"/>
      <c r="R137" s="1"/>
      <c r="S137" s="1"/>
      <c r="T137" s="1"/>
      <c r="V137" s="1">
        <v>315</v>
      </c>
      <c r="W137" s="1">
        <v>950.51250000000005</v>
      </c>
      <c r="X137" s="15">
        <f t="shared" si="79"/>
        <v>0.97222222222222221</v>
      </c>
      <c r="Y137" s="15">
        <f t="shared" si="80"/>
        <v>0.94657021068338887</v>
      </c>
      <c r="Z137" s="16">
        <f t="shared" si="81"/>
        <v>306.68874826141797</v>
      </c>
      <c r="AA137" s="16">
        <f t="shared" si="82"/>
        <v>-17.31125173858203</v>
      </c>
      <c r="AB137" s="16">
        <f t="shared" si="83"/>
        <v>-52.236702121171277</v>
      </c>
      <c r="AC137" s="15">
        <f t="shared" si="84"/>
        <v>4.5848355451969969E-2</v>
      </c>
      <c r="AD137" s="15">
        <f t="shared" si="85"/>
        <v>1.1992624151289988E-2</v>
      </c>
      <c r="AE137" s="15">
        <f t="shared" si="86"/>
        <v>1.9115055013239957E-2</v>
      </c>
      <c r="AF137" s="15">
        <f t="shared" si="87"/>
        <v>2.5652011538833303E-2</v>
      </c>
    </row>
    <row r="138" spans="1:34" ht="40.5" thickBot="1" x14ac:dyDescent="0.25">
      <c r="A138" s="8">
        <v>45</v>
      </c>
      <c r="B138" s="9" t="s">
        <v>4504</v>
      </c>
      <c r="C138" s="10" t="s">
        <v>4505</v>
      </c>
      <c r="D138" s="10" t="s">
        <v>803</v>
      </c>
      <c r="E138" s="11">
        <v>0</v>
      </c>
      <c r="F138" s="11">
        <v>1</v>
      </c>
      <c r="G138" s="11"/>
      <c r="H138" s="11"/>
      <c r="I138" s="11">
        <f t="shared" si="53"/>
        <v>0</v>
      </c>
      <c r="J138" s="11">
        <f t="shared" si="54"/>
        <v>1</v>
      </c>
      <c r="K138" s="12">
        <v>59804.2</v>
      </c>
      <c r="L138" s="12">
        <v>59804.2</v>
      </c>
      <c r="M138" s="12">
        <v>59804.2</v>
      </c>
      <c r="N138" s="12">
        <v>0</v>
      </c>
      <c r="O138" s="12">
        <v>0</v>
      </c>
      <c r="P138" s="12">
        <v>0</v>
      </c>
      <c r="Q138" s="12">
        <v>0</v>
      </c>
      <c r="R138" s="12">
        <v>0</v>
      </c>
      <c r="S138" s="12">
        <v>0</v>
      </c>
      <c r="T138" s="13">
        <v>0</v>
      </c>
      <c r="V138" s="12"/>
      <c r="W138" s="12">
        <v>0</v>
      </c>
      <c r="X138" s="15"/>
      <c r="Y138" s="15"/>
      <c r="Z138" s="16"/>
      <c r="AA138" s="16"/>
      <c r="AB138" s="16"/>
      <c r="AC138" s="15"/>
      <c r="AD138" s="15"/>
      <c r="AE138" s="15"/>
      <c r="AF138" s="15"/>
    </row>
    <row r="139" spans="1:34" ht="15" thickBot="1" x14ac:dyDescent="0.25">
      <c r="A139" s="8">
        <v>46</v>
      </c>
      <c r="B139" s="9" t="s">
        <v>4506</v>
      </c>
      <c r="C139" s="10" t="s">
        <v>4507</v>
      </c>
      <c r="D139" s="10" t="s">
        <v>695</v>
      </c>
      <c r="E139" s="11">
        <v>0</v>
      </c>
      <c r="F139" s="11">
        <v>3</v>
      </c>
      <c r="G139" s="11"/>
      <c r="H139" s="11"/>
      <c r="I139" s="11">
        <f t="shared" si="53"/>
        <v>0</v>
      </c>
      <c r="J139" s="11">
        <f t="shared" si="54"/>
        <v>3</v>
      </c>
      <c r="K139" s="12">
        <v>2613.21</v>
      </c>
      <c r="L139" s="12">
        <v>5.13</v>
      </c>
      <c r="M139" s="12">
        <v>15.39</v>
      </c>
      <c r="N139" s="12">
        <v>0</v>
      </c>
      <c r="O139" s="12">
        <v>0</v>
      </c>
      <c r="P139" s="12">
        <v>0</v>
      </c>
      <c r="Q139" s="12">
        <v>0</v>
      </c>
      <c r="R139" s="12">
        <v>0</v>
      </c>
      <c r="S139" s="12">
        <v>0</v>
      </c>
      <c r="T139" s="13">
        <v>0</v>
      </c>
      <c r="V139" s="12"/>
      <c r="W139" s="12">
        <v>0</v>
      </c>
      <c r="X139" s="15"/>
      <c r="Y139" s="15"/>
      <c r="Z139" s="16"/>
      <c r="AA139" s="16"/>
      <c r="AB139" s="16"/>
      <c r="AC139" s="15"/>
      <c r="AD139" s="15"/>
      <c r="AE139" s="15"/>
      <c r="AF139" s="15"/>
    </row>
    <row r="140" spans="1:34" ht="15" thickBot="1" x14ac:dyDescent="0.35">
      <c r="A140" s="58"/>
      <c r="B140" s="59" t="s">
        <v>904</v>
      </c>
      <c r="C140" s="60" t="s">
        <v>905</v>
      </c>
      <c r="D140" s="60"/>
      <c r="E140" s="61"/>
      <c r="F140" s="61"/>
      <c r="G140" s="61"/>
      <c r="H140" s="61"/>
      <c r="I140" s="61"/>
      <c r="J140" s="61"/>
      <c r="K140" s="62"/>
      <c r="L140" s="62"/>
      <c r="M140" s="62">
        <v>72655.520000000004</v>
      </c>
      <c r="N140" s="62">
        <v>9693.7073999999993</v>
      </c>
      <c r="O140" s="62">
        <v>1384.4493</v>
      </c>
      <c r="P140" s="62">
        <v>0</v>
      </c>
      <c r="Q140" s="62">
        <v>0</v>
      </c>
      <c r="R140" s="62">
        <v>467.9438634</v>
      </c>
      <c r="S140" s="62">
        <v>1564.238693988</v>
      </c>
      <c r="T140" s="62">
        <v>486.05856003432001</v>
      </c>
      <c r="V140" s="62"/>
      <c r="W140" s="62">
        <v>11760.606</v>
      </c>
      <c r="X140" s="15"/>
      <c r="Y140" s="15"/>
      <c r="Z140" s="16"/>
      <c r="AA140" s="16"/>
      <c r="AB140" s="16"/>
      <c r="AC140" s="15"/>
      <c r="AD140" s="15"/>
      <c r="AE140" s="15"/>
      <c r="AF140" s="15"/>
    </row>
    <row r="141" spans="1:34" x14ac:dyDescent="0.2">
      <c r="A141" s="67">
        <v>47</v>
      </c>
      <c r="B141" s="68" t="s">
        <v>4508</v>
      </c>
      <c r="C141" s="69" t="s">
        <v>4509</v>
      </c>
      <c r="D141" s="69" t="s">
        <v>38</v>
      </c>
      <c r="E141" s="70">
        <v>0</v>
      </c>
      <c r="F141" s="70">
        <v>34.200000000000003</v>
      </c>
      <c r="G141" s="70"/>
      <c r="H141" s="70"/>
      <c r="I141" s="70">
        <f t="shared" ref="I141:I148" si="88">H141*0.5</f>
        <v>0</v>
      </c>
      <c r="J141" s="70">
        <f t="shared" ref="J141:J148" si="89">F141-G141-I141</f>
        <v>34.200000000000003</v>
      </c>
      <c r="K141" s="71">
        <v>1725.12</v>
      </c>
      <c r="L141" s="71"/>
      <c r="M141" s="71"/>
      <c r="N141" s="71"/>
      <c r="O141" s="71"/>
      <c r="P141" s="71"/>
      <c r="Q141" s="71"/>
      <c r="R141" s="71"/>
      <c r="S141" s="71"/>
      <c r="T141" s="72"/>
      <c r="V141" s="71"/>
      <c r="W141" s="71">
        <v>0</v>
      </c>
      <c r="X141" s="15"/>
      <c r="Y141" s="15"/>
      <c r="Z141" s="16"/>
      <c r="AA141" s="16"/>
      <c r="AB141" s="16"/>
      <c r="AC141" s="15"/>
      <c r="AD141" s="15"/>
      <c r="AE141" s="15"/>
      <c r="AF141" s="15"/>
    </row>
    <row r="142" spans="1:34" ht="34.5" customHeight="1" x14ac:dyDescent="0.2">
      <c r="A142" s="63"/>
      <c r="B142" s="64">
        <v>19112405</v>
      </c>
      <c r="C142" s="65" t="s">
        <v>4701</v>
      </c>
      <c r="D142" s="65" t="s">
        <v>95</v>
      </c>
      <c r="E142" s="66">
        <v>0.21479000000000001</v>
      </c>
      <c r="F142" s="66">
        <v>66.347999999999999</v>
      </c>
      <c r="G142" s="66"/>
      <c r="H142" s="66"/>
      <c r="I142" s="66">
        <f t="shared" si="88"/>
        <v>0</v>
      </c>
      <c r="J142" s="66">
        <f t="shared" si="89"/>
        <v>66.347999999999999</v>
      </c>
      <c r="K142" s="1">
        <v>572</v>
      </c>
      <c r="L142" s="1">
        <v>572</v>
      </c>
      <c r="M142" s="1">
        <v>1044.845955</v>
      </c>
      <c r="N142" s="1">
        <v>1044.845955</v>
      </c>
      <c r="O142" s="1"/>
      <c r="P142" s="1"/>
      <c r="Q142" s="1"/>
      <c r="R142" s="1"/>
      <c r="S142" s="1"/>
      <c r="T142" s="1"/>
      <c r="V142" s="1">
        <v>680</v>
      </c>
      <c r="W142" s="1">
        <v>1378.3074300000001</v>
      </c>
      <c r="X142" s="15">
        <f t="shared" ref="X142" si="90">V142/L142</f>
        <v>1.1888111888111887</v>
      </c>
      <c r="Y142" s="15">
        <f t="shared" ref="Y142" si="91">X142-AF142</f>
        <v>1.1631591772723555</v>
      </c>
      <c r="Z142" s="16">
        <f t="shared" ref="Z142" si="92">K142*Y142</f>
        <v>665.32704939978737</v>
      </c>
      <c r="AA142" s="16">
        <f t="shared" ref="AA142" si="93">Z142-K142</f>
        <v>93.32704939978737</v>
      </c>
      <c r="AB142" s="16">
        <f t="shared" ref="AB142" si="94">J142*AA142</f>
        <v>6192.0630735770919</v>
      </c>
      <c r="AC142" s="15">
        <f t="shared" ref="AC142:AC147" si="95">104.584835545197%-100%</f>
        <v>4.5848355451969969E-2</v>
      </c>
      <c r="AD142" s="15">
        <f t="shared" ref="AD142:AD147" si="96">101.199262415129%-100%</f>
        <v>1.1992624151289988E-2</v>
      </c>
      <c r="AE142" s="15">
        <f t="shared" ref="AE142:AE147" si="97">101.911505501324%-100%</f>
        <v>1.9115055013239957E-2</v>
      </c>
      <c r="AF142" s="15">
        <f t="shared" ref="AF142" si="98">AVERAGE(AC142:AE142)</f>
        <v>2.5652011538833303E-2</v>
      </c>
      <c r="AG142" s="17" t="s">
        <v>4919</v>
      </c>
      <c r="AH142" s="21"/>
    </row>
    <row r="143" spans="1:34" ht="20.5" thickBot="1" x14ac:dyDescent="0.25">
      <c r="A143" s="73">
        <v>48</v>
      </c>
      <c r="B143" s="74" t="s">
        <v>4510</v>
      </c>
      <c r="C143" s="75" t="s">
        <v>4511</v>
      </c>
      <c r="D143" s="75" t="s">
        <v>95</v>
      </c>
      <c r="E143" s="76">
        <v>0</v>
      </c>
      <c r="F143" s="76">
        <v>27</v>
      </c>
      <c r="G143" s="76"/>
      <c r="H143" s="76"/>
      <c r="I143" s="76">
        <f t="shared" si="88"/>
        <v>0</v>
      </c>
      <c r="J143" s="76">
        <f t="shared" si="89"/>
        <v>27</v>
      </c>
      <c r="K143" s="91">
        <v>586.54</v>
      </c>
      <c r="L143" s="77">
        <v>505.62</v>
      </c>
      <c r="M143" s="77">
        <v>13651.74</v>
      </c>
      <c r="N143" s="77">
        <v>9693.7073999999993</v>
      </c>
      <c r="O143" s="77">
        <v>1384.4493</v>
      </c>
      <c r="P143" s="77">
        <v>0</v>
      </c>
      <c r="Q143" s="77">
        <v>0</v>
      </c>
      <c r="R143" s="77">
        <v>467.9438634</v>
      </c>
      <c r="S143" s="77">
        <v>1564.238693988</v>
      </c>
      <c r="T143" s="78">
        <v>486.05856003432001</v>
      </c>
      <c r="V143" s="77">
        <v>606.77</v>
      </c>
      <c r="W143" s="77">
        <v>11760.606</v>
      </c>
      <c r="X143" s="15"/>
      <c r="Y143" s="15"/>
      <c r="Z143" s="16"/>
      <c r="AA143" s="16"/>
      <c r="AB143" s="16"/>
      <c r="AC143" s="15"/>
      <c r="AD143" s="15"/>
      <c r="AE143" s="15"/>
      <c r="AF143" s="15"/>
    </row>
    <row r="144" spans="1:34" x14ac:dyDescent="0.2">
      <c r="A144" s="63"/>
      <c r="B144" s="64" t="s">
        <v>4512</v>
      </c>
      <c r="C144" s="65" t="s">
        <v>4513</v>
      </c>
      <c r="D144" s="65" t="s">
        <v>38</v>
      </c>
      <c r="E144" s="66">
        <v>0.378</v>
      </c>
      <c r="F144" s="66">
        <v>10.206</v>
      </c>
      <c r="G144" s="66"/>
      <c r="H144" s="66"/>
      <c r="I144" s="66">
        <f t="shared" si="88"/>
        <v>0</v>
      </c>
      <c r="J144" s="66">
        <f t="shared" si="89"/>
        <v>10.206</v>
      </c>
      <c r="K144" s="1">
        <v>853</v>
      </c>
      <c r="L144" s="1">
        <v>853</v>
      </c>
      <c r="M144" s="1">
        <v>8705.7180000000008</v>
      </c>
      <c r="N144" s="1">
        <v>8705.7180000000008</v>
      </c>
      <c r="O144" s="1"/>
      <c r="P144" s="1"/>
      <c r="Q144" s="1"/>
      <c r="R144" s="1"/>
      <c r="S144" s="1"/>
      <c r="T144" s="1"/>
      <c r="V144" s="1">
        <v>1010</v>
      </c>
      <c r="W144" s="1">
        <v>10308.06</v>
      </c>
      <c r="X144" s="15">
        <f t="shared" ref="X144:X147" si="99">V144/L144</f>
        <v>1.1840562719812426</v>
      </c>
      <c r="Y144" s="15">
        <f t="shared" ref="Y144:Y147" si="100">X144-AF144</f>
        <v>1.1584042604424094</v>
      </c>
      <c r="Z144" s="16">
        <f t="shared" ref="Z144:Z147" si="101">K144*Y144</f>
        <v>988.1188341573752</v>
      </c>
      <c r="AA144" s="16">
        <f t="shared" ref="AA144:AA147" si="102">Z144-K144</f>
        <v>135.1188341573752</v>
      </c>
      <c r="AB144" s="16">
        <f t="shared" ref="AB144:AB147" si="103">J144*AA144</f>
        <v>1379.0228214101712</v>
      </c>
      <c r="AC144" s="15">
        <f t="shared" si="95"/>
        <v>4.5848355451969969E-2</v>
      </c>
      <c r="AD144" s="15">
        <f t="shared" si="96"/>
        <v>1.1992624151289988E-2</v>
      </c>
      <c r="AE144" s="15">
        <f t="shared" si="97"/>
        <v>1.9115055013239957E-2</v>
      </c>
      <c r="AF144" s="15">
        <f t="shared" ref="AF144:AF147" si="104">AVERAGE(AC144:AE144)</f>
        <v>2.5652011538833303E-2</v>
      </c>
    </row>
    <row r="145" spans="1:34" x14ac:dyDescent="0.2">
      <c r="A145" s="63"/>
      <c r="B145" s="64" t="s">
        <v>4514</v>
      </c>
      <c r="C145" s="65" t="s">
        <v>4515</v>
      </c>
      <c r="D145" s="65" t="s">
        <v>98</v>
      </c>
      <c r="E145" s="66">
        <v>3.0599999999999999E-2</v>
      </c>
      <c r="F145" s="66">
        <v>0.82620000000000005</v>
      </c>
      <c r="G145" s="66"/>
      <c r="H145" s="66"/>
      <c r="I145" s="66">
        <f t="shared" si="88"/>
        <v>0</v>
      </c>
      <c r="J145" s="66">
        <f t="shared" si="89"/>
        <v>0.82620000000000005</v>
      </c>
      <c r="K145" s="1">
        <v>847</v>
      </c>
      <c r="L145" s="1">
        <v>847</v>
      </c>
      <c r="M145" s="1">
        <v>699.79139999999995</v>
      </c>
      <c r="N145" s="1">
        <v>699.79139999999995</v>
      </c>
      <c r="O145" s="1"/>
      <c r="P145" s="1"/>
      <c r="Q145" s="1"/>
      <c r="R145" s="1"/>
      <c r="S145" s="1"/>
      <c r="T145" s="1"/>
      <c r="V145" s="1">
        <v>1180</v>
      </c>
      <c r="W145" s="1">
        <v>974.91600000000005</v>
      </c>
      <c r="X145" s="15">
        <f t="shared" si="99"/>
        <v>1.3931523022432113</v>
      </c>
      <c r="Y145" s="15">
        <f t="shared" si="100"/>
        <v>1.3675002907043781</v>
      </c>
      <c r="Z145" s="16">
        <f t="shared" si="101"/>
        <v>1158.2727462266082</v>
      </c>
      <c r="AA145" s="16">
        <f t="shared" si="102"/>
        <v>311.27274622660821</v>
      </c>
      <c r="AB145" s="16">
        <f t="shared" si="103"/>
        <v>257.17354293242369</v>
      </c>
      <c r="AC145" s="15">
        <f t="shared" si="95"/>
        <v>4.5848355451969969E-2</v>
      </c>
      <c r="AD145" s="15">
        <f t="shared" si="96"/>
        <v>1.1992624151289988E-2</v>
      </c>
      <c r="AE145" s="15">
        <f t="shared" si="97"/>
        <v>1.9115055013239957E-2</v>
      </c>
      <c r="AF145" s="15">
        <f t="shared" si="104"/>
        <v>2.5652011538833303E-2</v>
      </c>
    </row>
    <row r="146" spans="1:34" ht="18" x14ac:dyDescent="0.2">
      <c r="A146" s="63"/>
      <c r="B146" s="64" t="s">
        <v>4516</v>
      </c>
      <c r="C146" s="65" t="s">
        <v>4517</v>
      </c>
      <c r="D146" s="65" t="s">
        <v>184</v>
      </c>
      <c r="E146" s="66">
        <v>0.03</v>
      </c>
      <c r="F146" s="66">
        <v>0.81</v>
      </c>
      <c r="G146" s="66"/>
      <c r="H146" s="66"/>
      <c r="I146" s="66">
        <f t="shared" si="88"/>
        <v>0</v>
      </c>
      <c r="J146" s="66">
        <f t="shared" si="89"/>
        <v>0.81</v>
      </c>
      <c r="K146" s="1">
        <v>314</v>
      </c>
      <c r="L146" s="1">
        <v>314</v>
      </c>
      <c r="M146" s="1">
        <v>254.34</v>
      </c>
      <c r="N146" s="1">
        <v>254.34</v>
      </c>
      <c r="O146" s="1"/>
      <c r="P146" s="1"/>
      <c r="Q146" s="1"/>
      <c r="R146" s="1"/>
      <c r="S146" s="1"/>
      <c r="T146" s="1"/>
      <c r="V146" s="1">
        <v>531</v>
      </c>
      <c r="W146" s="1">
        <v>430.11</v>
      </c>
      <c r="X146" s="15">
        <f t="shared" si="99"/>
        <v>1.6910828025477707</v>
      </c>
      <c r="Y146" s="15">
        <f t="shared" si="100"/>
        <v>1.6654307910089374</v>
      </c>
      <c r="Z146" s="16">
        <f t="shared" si="101"/>
        <v>522.94526837680633</v>
      </c>
      <c r="AA146" s="16">
        <f t="shared" si="102"/>
        <v>208.94526837680633</v>
      </c>
      <c r="AB146" s="16">
        <f t="shared" si="103"/>
        <v>169.24566738521312</v>
      </c>
      <c r="AC146" s="15">
        <f t="shared" si="95"/>
        <v>4.5848355451969969E-2</v>
      </c>
      <c r="AD146" s="15">
        <f t="shared" si="96"/>
        <v>1.1992624151289988E-2</v>
      </c>
      <c r="AE146" s="15">
        <f t="shared" si="97"/>
        <v>1.9115055013239957E-2</v>
      </c>
      <c r="AF146" s="15">
        <f t="shared" si="104"/>
        <v>2.5652011538833303E-2</v>
      </c>
    </row>
    <row r="147" spans="1:34" ht="15" thickBot="1" x14ac:dyDescent="0.25">
      <c r="A147" s="63"/>
      <c r="B147" s="64" t="s">
        <v>2742</v>
      </c>
      <c r="C147" s="65" t="s">
        <v>2743</v>
      </c>
      <c r="D147" s="65" t="s">
        <v>98</v>
      </c>
      <c r="E147" s="66">
        <v>1.0999999999999999E-2</v>
      </c>
      <c r="F147" s="66">
        <v>0.29699999999999999</v>
      </c>
      <c r="G147" s="66"/>
      <c r="H147" s="66"/>
      <c r="I147" s="66">
        <f t="shared" si="88"/>
        <v>0</v>
      </c>
      <c r="J147" s="66">
        <f t="shared" si="89"/>
        <v>0.29699999999999999</v>
      </c>
      <c r="K147" s="1">
        <v>114</v>
      </c>
      <c r="L147" s="1">
        <v>114</v>
      </c>
      <c r="M147" s="1">
        <v>33.857999999999997</v>
      </c>
      <c r="N147" s="1">
        <v>33.857999999999997</v>
      </c>
      <c r="O147" s="1"/>
      <c r="P147" s="1"/>
      <c r="Q147" s="1"/>
      <c r="R147" s="1"/>
      <c r="S147" s="1"/>
      <c r="T147" s="1"/>
      <c r="V147" s="1">
        <v>160</v>
      </c>
      <c r="W147" s="1">
        <v>47.52</v>
      </c>
      <c r="X147" s="15">
        <f t="shared" si="99"/>
        <v>1.4035087719298245</v>
      </c>
      <c r="Y147" s="15">
        <f t="shared" si="100"/>
        <v>1.3778567603909913</v>
      </c>
      <c r="Z147" s="16">
        <f t="shared" si="101"/>
        <v>157.075670684573</v>
      </c>
      <c r="AA147" s="16">
        <f t="shared" si="102"/>
        <v>43.075670684572998</v>
      </c>
      <c r="AB147" s="16">
        <f t="shared" si="103"/>
        <v>12.793474193318179</v>
      </c>
      <c r="AC147" s="15">
        <f t="shared" si="95"/>
        <v>4.5848355451969969E-2</v>
      </c>
      <c r="AD147" s="15">
        <f t="shared" si="96"/>
        <v>1.1992624151289988E-2</v>
      </c>
      <c r="AE147" s="15">
        <f t="shared" si="97"/>
        <v>1.9115055013239957E-2</v>
      </c>
      <c r="AF147" s="15">
        <f t="shared" si="104"/>
        <v>2.5652011538833303E-2</v>
      </c>
    </row>
    <row r="148" spans="1:34" ht="20.5" thickBot="1" x14ac:dyDescent="0.25">
      <c r="A148" s="8">
        <v>49</v>
      </c>
      <c r="B148" s="9" t="s">
        <v>918</v>
      </c>
      <c r="C148" s="10" t="s">
        <v>919</v>
      </c>
      <c r="D148" s="10" t="s">
        <v>695</v>
      </c>
      <c r="E148" s="11">
        <v>0</v>
      </c>
      <c r="F148" s="11">
        <v>3</v>
      </c>
      <c r="G148" s="11"/>
      <c r="H148" s="11"/>
      <c r="I148" s="11">
        <f t="shared" si="88"/>
        <v>0</v>
      </c>
      <c r="J148" s="11">
        <f t="shared" si="89"/>
        <v>3</v>
      </c>
      <c r="K148" s="77">
        <v>748.36</v>
      </c>
      <c r="L148" s="12">
        <v>1.56</v>
      </c>
      <c r="M148" s="12">
        <v>4.68</v>
      </c>
      <c r="N148" s="12">
        <v>0</v>
      </c>
      <c r="O148" s="12">
        <v>0</v>
      </c>
      <c r="P148" s="12">
        <v>0</v>
      </c>
      <c r="Q148" s="12">
        <v>0</v>
      </c>
      <c r="R148" s="12">
        <v>0</v>
      </c>
      <c r="S148" s="12">
        <v>0</v>
      </c>
      <c r="T148" s="13">
        <v>0</v>
      </c>
      <c r="V148" s="12">
        <v>1.56</v>
      </c>
      <c r="W148" s="12">
        <v>0</v>
      </c>
      <c r="X148" s="15"/>
      <c r="Y148" s="15"/>
      <c r="Z148" s="16"/>
      <c r="AA148" s="16"/>
      <c r="AB148" s="16"/>
      <c r="AC148" s="15"/>
      <c r="AD148" s="15"/>
      <c r="AE148" s="15"/>
      <c r="AF148" s="15"/>
    </row>
    <row r="149" spans="1:34" ht="15" thickBot="1" x14ac:dyDescent="0.35">
      <c r="A149" s="58"/>
      <c r="B149" s="59" t="s">
        <v>920</v>
      </c>
      <c r="C149" s="60" t="s">
        <v>921</v>
      </c>
      <c r="D149" s="60"/>
      <c r="E149" s="61"/>
      <c r="F149" s="61"/>
      <c r="G149" s="61"/>
      <c r="H149" s="61"/>
      <c r="I149" s="61"/>
      <c r="J149" s="61"/>
      <c r="K149" s="62"/>
      <c r="L149" s="62"/>
      <c r="M149" s="62">
        <v>148373.43</v>
      </c>
      <c r="N149" s="62">
        <v>0</v>
      </c>
      <c r="O149" s="62">
        <v>5239.1782012000003</v>
      </c>
      <c r="P149" s="62">
        <v>0</v>
      </c>
      <c r="Q149" s="62">
        <v>0</v>
      </c>
      <c r="R149" s="62">
        <v>1770.8422320056</v>
      </c>
      <c r="S149" s="62">
        <v>5748.21675522859</v>
      </c>
      <c r="T149" s="62">
        <v>1786.1532063807899</v>
      </c>
      <c r="V149" s="62"/>
      <c r="W149" s="62">
        <v>0</v>
      </c>
      <c r="X149" s="15"/>
      <c r="Y149" s="15"/>
      <c r="Z149" s="16"/>
      <c r="AA149" s="16"/>
      <c r="AB149" s="16"/>
      <c r="AC149" s="15"/>
      <c r="AD149" s="15"/>
      <c r="AE149" s="15"/>
      <c r="AF149" s="15"/>
    </row>
    <row r="150" spans="1:34" ht="20.5" thickBot="1" x14ac:dyDescent="0.25">
      <c r="A150" s="8">
        <v>50</v>
      </c>
      <c r="B150" s="9" t="s">
        <v>4518</v>
      </c>
      <c r="C150" s="10" t="s">
        <v>4519</v>
      </c>
      <c r="D150" s="10" t="s">
        <v>38</v>
      </c>
      <c r="E150" s="11">
        <v>0</v>
      </c>
      <c r="F150" s="11">
        <v>42.363999999999997</v>
      </c>
      <c r="G150" s="11"/>
      <c r="H150" s="11"/>
      <c r="I150" s="11">
        <f t="shared" ref="I150:I155" si="105">H150*0.5</f>
        <v>0</v>
      </c>
      <c r="J150" s="11">
        <f t="shared" ref="J150:J155" si="106">F150-G150-I150</f>
        <v>42.363999999999997</v>
      </c>
      <c r="K150" s="12">
        <v>520.99</v>
      </c>
      <c r="L150" s="12">
        <v>219.46</v>
      </c>
      <c r="M150" s="12">
        <v>9297.2000000000007</v>
      </c>
      <c r="N150" s="12">
        <v>0</v>
      </c>
      <c r="O150" s="12">
        <v>3349.0140012000002</v>
      </c>
      <c r="P150" s="12">
        <v>0</v>
      </c>
      <c r="Q150" s="12">
        <v>0</v>
      </c>
      <c r="R150" s="12">
        <v>1131.9667324055999</v>
      </c>
      <c r="S150" s="12">
        <v>3674.4042015565901</v>
      </c>
      <c r="T150" s="13">
        <v>1141.7538909227101</v>
      </c>
      <c r="V150" s="12">
        <v>253.29</v>
      </c>
      <c r="W150" s="12">
        <v>0</v>
      </c>
      <c r="X150" s="15"/>
      <c r="Y150" s="15"/>
      <c r="Z150" s="16"/>
      <c r="AA150" s="16"/>
      <c r="AB150" s="16"/>
      <c r="AC150" s="15"/>
      <c r="AD150" s="15"/>
      <c r="AE150" s="15"/>
      <c r="AF150" s="15"/>
    </row>
    <row r="151" spans="1:34" ht="20" x14ac:dyDescent="0.2">
      <c r="A151" s="2">
        <v>51</v>
      </c>
      <c r="B151" s="3" t="s">
        <v>4520</v>
      </c>
      <c r="C151" s="4" t="s">
        <v>4521</v>
      </c>
      <c r="D151" s="4" t="s">
        <v>38</v>
      </c>
      <c r="E151" s="5">
        <v>0</v>
      </c>
      <c r="F151" s="5">
        <v>46.6</v>
      </c>
      <c r="G151" s="5"/>
      <c r="H151" s="5"/>
      <c r="I151" s="5">
        <f t="shared" si="105"/>
        <v>0</v>
      </c>
      <c r="J151" s="5">
        <f t="shared" si="106"/>
        <v>46.6</v>
      </c>
      <c r="K151" s="6">
        <v>2840.7</v>
      </c>
      <c r="L151" s="6"/>
      <c r="M151" s="6"/>
      <c r="N151" s="6"/>
      <c r="O151" s="6"/>
      <c r="P151" s="6"/>
      <c r="Q151" s="6"/>
      <c r="R151" s="6"/>
      <c r="S151" s="6"/>
      <c r="T151" s="6"/>
      <c r="V151" s="6"/>
      <c r="W151" s="6">
        <v>0</v>
      </c>
      <c r="X151" s="15">
        <v>1.0839285714285714</v>
      </c>
      <c r="Y151" s="15">
        <v>1.0582765598897381</v>
      </c>
      <c r="Z151" s="16">
        <f t="shared" ref="Z151" si="107">K151*Y151</f>
        <v>3006.2462236787787</v>
      </c>
      <c r="AA151" s="16">
        <f t="shared" ref="AA151" si="108">Z151-K151</f>
        <v>165.54622367877892</v>
      </c>
      <c r="AB151" s="16">
        <f t="shared" ref="AB151" si="109">J151*AA151</f>
        <v>7714.454023431098</v>
      </c>
      <c r="AC151" s="15"/>
      <c r="AD151" s="15"/>
      <c r="AE151" s="15"/>
      <c r="AF151" s="15"/>
      <c r="AG151" s="17" t="s">
        <v>5048</v>
      </c>
    </row>
    <row r="152" spans="1:34" ht="24.75" customHeight="1" thickBot="1" x14ac:dyDescent="0.25">
      <c r="A152" s="63"/>
      <c r="B152" s="64">
        <v>61191157</v>
      </c>
      <c r="C152" s="65" t="s">
        <v>4700</v>
      </c>
      <c r="D152" s="65" t="s">
        <v>38</v>
      </c>
      <c r="E152" s="66">
        <v>0.21479000000000001</v>
      </c>
      <c r="F152" s="66">
        <f>F151</f>
        <v>46.6</v>
      </c>
      <c r="G152" s="66"/>
      <c r="H152" s="66"/>
      <c r="I152" s="66">
        <f t="shared" si="105"/>
        <v>0</v>
      </c>
      <c r="J152" s="66">
        <f t="shared" si="106"/>
        <v>46.6</v>
      </c>
      <c r="K152" s="1"/>
      <c r="L152" s="1">
        <v>560</v>
      </c>
      <c r="M152" s="1">
        <v>1044.845955</v>
      </c>
      <c r="N152" s="1">
        <v>1044.845955</v>
      </c>
      <c r="O152" s="1"/>
      <c r="P152" s="1"/>
      <c r="Q152" s="1"/>
      <c r="R152" s="1"/>
      <c r="S152" s="1"/>
      <c r="T152" s="1"/>
      <c r="V152" s="1">
        <v>607</v>
      </c>
      <c r="W152" s="1">
        <v>1378.3074300000001</v>
      </c>
      <c r="X152" s="15">
        <f t="shared" ref="X152" si="110">V152/L152</f>
        <v>1.0839285714285714</v>
      </c>
      <c r="Y152" s="15">
        <f t="shared" ref="Y152" si="111">X152-AF152</f>
        <v>1.0582765598897381</v>
      </c>
      <c r="Z152" s="16"/>
      <c r="AA152" s="16"/>
      <c r="AB152" s="16"/>
      <c r="AC152" s="15">
        <f t="shared" ref="AC152" si="112">104.584835545197%-100%</f>
        <v>4.5848355451969969E-2</v>
      </c>
      <c r="AD152" s="15">
        <f t="shared" ref="AD152" si="113">101.199262415129%-100%</f>
        <v>1.1992624151289988E-2</v>
      </c>
      <c r="AE152" s="15">
        <f t="shared" ref="AE152" si="114">101.911505501324%-100%</f>
        <v>1.9115055013239957E-2</v>
      </c>
      <c r="AF152" s="15">
        <f t="shared" ref="AF152" si="115">AVERAGE(AC152:AE152)</f>
        <v>2.5652011538833303E-2</v>
      </c>
      <c r="AG152" s="17" t="s">
        <v>4920</v>
      </c>
      <c r="AH152" s="21"/>
    </row>
    <row r="153" spans="1:34" ht="15" thickBot="1" x14ac:dyDescent="0.25">
      <c r="A153" s="8">
        <v>52</v>
      </c>
      <c r="B153" s="9" t="s">
        <v>4522</v>
      </c>
      <c r="C153" s="10" t="s">
        <v>4523</v>
      </c>
      <c r="D153" s="10" t="s">
        <v>95</v>
      </c>
      <c r="E153" s="11">
        <v>0</v>
      </c>
      <c r="F153" s="11">
        <v>89</v>
      </c>
      <c r="G153" s="11"/>
      <c r="H153" s="11"/>
      <c r="I153" s="11">
        <f t="shared" si="105"/>
        <v>0</v>
      </c>
      <c r="J153" s="11">
        <f t="shared" si="106"/>
        <v>89</v>
      </c>
      <c r="K153" s="12">
        <v>328.92</v>
      </c>
      <c r="L153" s="12">
        <v>58.96</v>
      </c>
      <c r="M153" s="12">
        <v>5247.44</v>
      </c>
      <c r="N153" s="12">
        <v>0</v>
      </c>
      <c r="O153" s="12">
        <v>1890.1641999999999</v>
      </c>
      <c r="P153" s="12">
        <v>0</v>
      </c>
      <c r="Q153" s="12">
        <v>0</v>
      </c>
      <c r="R153" s="12">
        <v>638.87549960000001</v>
      </c>
      <c r="S153" s="12">
        <v>2073.8125536719999</v>
      </c>
      <c r="T153" s="13">
        <v>644.39931545807997</v>
      </c>
      <c r="V153" s="12">
        <v>66.56</v>
      </c>
      <c r="W153" s="12">
        <v>0</v>
      </c>
      <c r="X153" s="15"/>
      <c r="Y153" s="15"/>
      <c r="Z153" s="16"/>
      <c r="AA153" s="16"/>
      <c r="AB153" s="16"/>
      <c r="AC153" s="15"/>
      <c r="AD153" s="15"/>
      <c r="AE153" s="15"/>
      <c r="AF153" s="15"/>
    </row>
    <row r="154" spans="1:34" ht="15" thickBot="1" x14ac:dyDescent="0.25">
      <c r="A154" s="2">
        <v>53</v>
      </c>
      <c r="B154" s="3" t="s">
        <v>4524</v>
      </c>
      <c r="C154" s="4" t="s">
        <v>4525</v>
      </c>
      <c r="D154" s="4" t="s">
        <v>92</v>
      </c>
      <c r="E154" s="5">
        <v>0</v>
      </c>
      <c r="F154" s="5">
        <v>0.23499999999999999</v>
      </c>
      <c r="G154" s="5"/>
      <c r="H154" s="5"/>
      <c r="I154" s="5">
        <f t="shared" si="105"/>
        <v>0</v>
      </c>
      <c r="J154" s="5">
        <f t="shared" si="106"/>
        <v>0.23499999999999999</v>
      </c>
      <c r="K154" s="6">
        <v>18837.169999999998</v>
      </c>
      <c r="L154" s="6">
        <v>6170</v>
      </c>
      <c r="M154" s="6">
        <v>1449.95</v>
      </c>
      <c r="N154" s="6">
        <v>0</v>
      </c>
      <c r="O154" s="6">
        <v>0</v>
      </c>
      <c r="P154" s="6">
        <v>0</v>
      </c>
      <c r="Q154" s="6">
        <v>0</v>
      </c>
      <c r="R154" s="6">
        <v>0</v>
      </c>
      <c r="S154" s="6">
        <v>0</v>
      </c>
      <c r="T154" s="6">
        <v>0</v>
      </c>
      <c r="V154" s="6">
        <v>11000</v>
      </c>
      <c r="W154" s="6">
        <v>0</v>
      </c>
      <c r="X154" s="15">
        <f t="shared" ref="X154" si="116">V154/L154</f>
        <v>1.7828200972447326</v>
      </c>
      <c r="Y154" s="15">
        <f t="shared" ref="Y154" si="117">X154-AF154</f>
        <v>1.7571680857058993</v>
      </c>
      <c r="Z154" s="16">
        <f t="shared" ref="Z154" si="118">K154*Y154</f>
        <v>33100.073949016594</v>
      </c>
      <c r="AA154" s="16">
        <f t="shared" ref="AA154" si="119">Z154-K154</f>
        <v>14262.903949016596</v>
      </c>
      <c r="AB154" s="16">
        <f t="shared" ref="AB154" si="120">J154*AA154</f>
        <v>3351.7824280188997</v>
      </c>
      <c r="AC154" s="15">
        <f t="shared" ref="AC154" si="121">104.584835545197%-100%</f>
        <v>4.5848355451969969E-2</v>
      </c>
      <c r="AD154" s="15">
        <f t="shared" ref="AD154" si="122">101.199262415129%-100%</f>
        <v>1.1992624151289988E-2</v>
      </c>
      <c r="AE154" s="15">
        <f t="shared" ref="AE154" si="123">101.911505501324%-100%</f>
        <v>1.9115055013239957E-2</v>
      </c>
      <c r="AF154" s="15">
        <f t="shared" ref="AF154" si="124">AVERAGE(AC154:AE154)</f>
        <v>2.5652011538833303E-2</v>
      </c>
    </row>
    <row r="155" spans="1:34" ht="15" thickBot="1" x14ac:dyDescent="0.25">
      <c r="A155" s="8">
        <v>54</v>
      </c>
      <c r="B155" s="9" t="s">
        <v>4298</v>
      </c>
      <c r="C155" s="10" t="s">
        <v>4299</v>
      </c>
      <c r="D155" s="10" t="s">
        <v>695</v>
      </c>
      <c r="E155" s="11">
        <v>0</v>
      </c>
      <c r="F155" s="11">
        <v>3</v>
      </c>
      <c r="G155" s="11"/>
      <c r="H155" s="11"/>
      <c r="I155" s="11">
        <f t="shared" si="105"/>
        <v>0</v>
      </c>
      <c r="J155" s="11">
        <f t="shared" si="106"/>
        <v>3</v>
      </c>
      <c r="K155" s="12">
        <v>1881.49</v>
      </c>
      <c r="L155" s="12">
        <v>0.74</v>
      </c>
      <c r="M155" s="12">
        <v>2.2200000000000002</v>
      </c>
      <c r="N155" s="12">
        <v>0</v>
      </c>
      <c r="O155" s="12">
        <v>0</v>
      </c>
      <c r="P155" s="12">
        <v>0</v>
      </c>
      <c r="Q155" s="12">
        <v>0</v>
      </c>
      <c r="R155" s="12">
        <v>0</v>
      </c>
      <c r="S155" s="12">
        <v>0</v>
      </c>
      <c r="T155" s="13">
        <v>0</v>
      </c>
      <c r="V155" s="12"/>
      <c r="W155" s="12">
        <v>0</v>
      </c>
      <c r="X155" s="15"/>
      <c r="Y155" s="15"/>
      <c r="Z155" s="16"/>
      <c r="AA155" s="16"/>
      <c r="AB155" s="16"/>
      <c r="AC155" s="15"/>
      <c r="AD155" s="15"/>
      <c r="AE155" s="15"/>
      <c r="AF155" s="15"/>
    </row>
    <row r="156" spans="1:34" ht="15" thickBot="1" x14ac:dyDescent="0.35">
      <c r="A156" s="58"/>
      <c r="B156" s="59" t="s">
        <v>1201</v>
      </c>
      <c r="C156" s="60" t="s">
        <v>1202</v>
      </c>
      <c r="D156" s="60"/>
      <c r="E156" s="61"/>
      <c r="F156" s="61"/>
      <c r="G156" s="61"/>
      <c r="H156" s="61"/>
      <c r="I156" s="61"/>
      <c r="J156" s="61"/>
      <c r="K156" s="62"/>
      <c r="L156" s="62"/>
      <c r="M156" s="62">
        <v>27946.9</v>
      </c>
      <c r="N156" s="62">
        <v>3120.1671649999998</v>
      </c>
      <c r="O156" s="62">
        <v>2516.5500384000002</v>
      </c>
      <c r="P156" s="62">
        <v>0</v>
      </c>
      <c r="Q156" s="62">
        <v>0</v>
      </c>
      <c r="R156" s="62">
        <v>850.59391297920001</v>
      </c>
      <c r="S156" s="62">
        <v>2761.0580401309498</v>
      </c>
      <c r="T156" s="62">
        <v>857.94827881141998</v>
      </c>
      <c r="V156" s="62"/>
      <c r="W156" s="62">
        <v>3577.0518975</v>
      </c>
      <c r="X156" s="15"/>
      <c r="Y156" s="15"/>
      <c r="Z156" s="16"/>
      <c r="AA156" s="16"/>
      <c r="AB156" s="16"/>
      <c r="AC156" s="15"/>
      <c r="AD156" s="15"/>
      <c r="AE156" s="15"/>
      <c r="AF156" s="15"/>
    </row>
    <row r="157" spans="1:34" ht="20.5" thickBot="1" x14ac:dyDescent="0.25">
      <c r="A157" s="8">
        <v>55</v>
      </c>
      <c r="B157" s="9" t="s">
        <v>4526</v>
      </c>
      <c r="C157" s="10" t="s">
        <v>4527</v>
      </c>
      <c r="D157" s="10" t="s">
        <v>38</v>
      </c>
      <c r="E157" s="11">
        <v>0</v>
      </c>
      <c r="F157" s="11">
        <v>42.363999999999997</v>
      </c>
      <c r="G157" s="11"/>
      <c r="H157" s="11"/>
      <c r="I157" s="11">
        <f t="shared" ref="I157:I164" si="125">H157*0.5</f>
        <v>0</v>
      </c>
      <c r="J157" s="11">
        <f t="shared" ref="J157:J164" si="126">F157-G157-I157</f>
        <v>42.363999999999997</v>
      </c>
      <c r="K157" s="12">
        <v>207.01</v>
      </c>
      <c r="L157" s="12">
        <v>212.59</v>
      </c>
      <c r="M157" s="12">
        <v>9006.16</v>
      </c>
      <c r="N157" s="12">
        <v>2863.59458</v>
      </c>
      <c r="O157" s="12">
        <v>2212.6717199999998</v>
      </c>
      <c r="P157" s="12">
        <v>0</v>
      </c>
      <c r="Q157" s="12">
        <v>0</v>
      </c>
      <c r="R157" s="12">
        <v>747.88304135999999</v>
      </c>
      <c r="S157" s="12">
        <v>2427.6549043151999</v>
      </c>
      <c r="T157" s="13">
        <v>754.34935319452802</v>
      </c>
      <c r="V157" s="12"/>
      <c r="W157" s="12">
        <v>3265.9466699999998</v>
      </c>
      <c r="X157" s="15"/>
      <c r="Y157" s="15"/>
      <c r="Z157" s="16"/>
      <c r="AA157" s="16"/>
      <c r="AB157" s="16"/>
      <c r="AC157" s="15"/>
      <c r="AD157" s="15"/>
      <c r="AE157" s="15"/>
      <c r="AF157" s="15"/>
    </row>
    <row r="158" spans="1:34" x14ac:dyDescent="0.2">
      <c r="A158" s="63"/>
      <c r="B158" s="64" t="s">
        <v>4528</v>
      </c>
      <c r="C158" s="65" t="s">
        <v>4529</v>
      </c>
      <c r="D158" s="65" t="s">
        <v>390</v>
      </c>
      <c r="E158" s="66">
        <v>0.25</v>
      </c>
      <c r="F158" s="66">
        <v>10.590999999999999</v>
      </c>
      <c r="G158" s="66"/>
      <c r="H158" s="66"/>
      <c r="I158" s="66">
        <f t="shared" si="125"/>
        <v>0</v>
      </c>
      <c r="J158" s="66">
        <f t="shared" si="126"/>
        <v>10.590999999999999</v>
      </c>
      <c r="K158" s="1">
        <v>260</v>
      </c>
      <c r="L158" s="1">
        <v>260</v>
      </c>
      <c r="M158" s="1">
        <v>2753.66</v>
      </c>
      <c r="N158" s="1">
        <v>2753.66</v>
      </c>
      <c r="O158" s="1"/>
      <c r="P158" s="1"/>
      <c r="Q158" s="1"/>
      <c r="R158" s="1"/>
      <c r="S158" s="1"/>
      <c r="T158" s="1"/>
      <c r="V158" s="1">
        <v>297</v>
      </c>
      <c r="W158" s="1">
        <v>3145.527</v>
      </c>
      <c r="X158" s="15">
        <f t="shared" ref="X158:X159" si="127">V158/L158</f>
        <v>1.1423076923076922</v>
      </c>
      <c r="Y158" s="15">
        <f t="shared" ref="Y158:Y159" si="128">X158-AF158</f>
        <v>1.116655680768859</v>
      </c>
      <c r="Z158" s="16">
        <f t="shared" ref="Z158:Z159" si="129">K158*Y158</f>
        <v>290.33047699990334</v>
      </c>
      <c r="AA158" s="16">
        <f t="shared" ref="AA158:AA159" si="130">Z158-K158</f>
        <v>30.33047699990334</v>
      </c>
      <c r="AB158" s="16">
        <f t="shared" ref="AB158:AB159" si="131">J158*AA158</f>
        <v>321.23008190597625</v>
      </c>
      <c r="AC158" s="15">
        <f t="shared" ref="AC158:AC159" si="132">104.584835545197%-100%</f>
        <v>4.5848355451969969E-2</v>
      </c>
      <c r="AD158" s="15">
        <f t="shared" ref="AD158:AD159" si="133">101.199262415129%-100%</f>
        <v>1.1992624151289988E-2</v>
      </c>
      <c r="AE158" s="15">
        <f t="shared" ref="AE158:AE159" si="134">101.911505501324%-100%</f>
        <v>1.9115055013239957E-2</v>
      </c>
      <c r="AF158" s="15">
        <f t="shared" ref="AF158:AF159" si="135">AVERAGE(AC158:AE158)</f>
        <v>2.5652011538833303E-2</v>
      </c>
    </row>
    <row r="159" spans="1:34" ht="15" thickBot="1" x14ac:dyDescent="0.25">
      <c r="A159" s="63"/>
      <c r="B159" s="64" t="s">
        <v>2012</v>
      </c>
      <c r="C159" s="65" t="s">
        <v>2013</v>
      </c>
      <c r="D159" s="65" t="s">
        <v>98</v>
      </c>
      <c r="E159" s="66">
        <v>3.7499999999999999E-2</v>
      </c>
      <c r="F159" s="66">
        <v>1.5886499999999999</v>
      </c>
      <c r="G159" s="66"/>
      <c r="H159" s="66"/>
      <c r="I159" s="66">
        <f t="shared" si="125"/>
        <v>0</v>
      </c>
      <c r="J159" s="66">
        <f t="shared" si="126"/>
        <v>1.5886499999999999</v>
      </c>
      <c r="K159" s="1">
        <v>69.2</v>
      </c>
      <c r="L159" s="1">
        <v>69.2</v>
      </c>
      <c r="M159" s="1">
        <v>109.93458</v>
      </c>
      <c r="N159" s="1">
        <v>109.93458</v>
      </c>
      <c r="O159" s="1"/>
      <c r="P159" s="1"/>
      <c r="Q159" s="1"/>
      <c r="R159" s="1"/>
      <c r="S159" s="1"/>
      <c r="T159" s="1"/>
      <c r="V159" s="1">
        <v>75.8</v>
      </c>
      <c r="W159" s="1">
        <v>120.41967</v>
      </c>
      <c r="X159" s="15">
        <f t="shared" si="127"/>
        <v>1.0953757225433525</v>
      </c>
      <c r="Y159" s="15">
        <f t="shared" si="128"/>
        <v>1.0697237110045192</v>
      </c>
      <c r="Z159" s="16">
        <f t="shared" si="129"/>
        <v>74.024880801512737</v>
      </c>
      <c r="AA159" s="16">
        <f t="shared" si="130"/>
        <v>4.8248808015127338</v>
      </c>
      <c r="AB159" s="16">
        <f t="shared" si="131"/>
        <v>7.6650468853232043</v>
      </c>
      <c r="AC159" s="15">
        <f t="shared" si="132"/>
        <v>4.5848355451969969E-2</v>
      </c>
      <c r="AD159" s="15">
        <f t="shared" si="133"/>
        <v>1.1992624151289988E-2</v>
      </c>
      <c r="AE159" s="15">
        <f t="shared" si="134"/>
        <v>1.9115055013239957E-2</v>
      </c>
      <c r="AF159" s="15">
        <f t="shared" si="135"/>
        <v>2.5652011538833303E-2</v>
      </c>
    </row>
    <row r="160" spans="1:34" ht="20.5" thickBot="1" x14ac:dyDescent="0.25">
      <c r="A160" s="8">
        <v>56</v>
      </c>
      <c r="B160" s="9" t="s">
        <v>4530</v>
      </c>
      <c r="C160" s="10" t="s">
        <v>4531</v>
      </c>
      <c r="D160" s="10" t="s">
        <v>38</v>
      </c>
      <c r="E160" s="11">
        <v>0</v>
      </c>
      <c r="F160" s="11">
        <v>9.4860000000000007</v>
      </c>
      <c r="G160" s="11"/>
      <c r="H160" s="11"/>
      <c r="I160" s="11">
        <f t="shared" si="125"/>
        <v>0</v>
      </c>
      <c r="J160" s="11">
        <f t="shared" si="126"/>
        <v>9.4860000000000007</v>
      </c>
      <c r="K160" s="12">
        <v>138.01</v>
      </c>
      <c r="L160" s="12">
        <v>115.98</v>
      </c>
      <c r="M160" s="12">
        <v>1100.19</v>
      </c>
      <c r="N160" s="12">
        <v>256.572585</v>
      </c>
      <c r="O160" s="12">
        <v>303.87831840000001</v>
      </c>
      <c r="P160" s="12">
        <v>0</v>
      </c>
      <c r="Q160" s="12">
        <v>0</v>
      </c>
      <c r="R160" s="12">
        <v>102.71087161920001</v>
      </c>
      <c r="S160" s="12">
        <v>333.40313581574401</v>
      </c>
      <c r="T160" s="13">
        <v>103.598925616892</v>
      </c>
      <c r="V160" s="12"/>
      <c r="W160" s="12">
        <v>311.10522750000001</v>
      </c>
      <c r="X160" s="15"/>
      <c r="Y160" s="15"/>
      <c r="Z160" s="16"/>
      <c r="AA160" s="16"/>
      <c r="AB160" s="16"/>
      <c r="AC160" s="15"/>
      <c r="AD160" s="15"/>
      <c r="AE160" s="15"/>
      <c r="AF160" s="15"/>
    </row>
    <row r="161" spans="1:34" x14ac:dyDescent="0.2">
      <c r="A161" s="63"/>
      <c r="B161" s="64" t="s">
        <v>4532</v>
      </c>
      <c r="C161" s="65" t="s">
        <v>4533</v>
      </c>
      <c r="D161" s="65" t="s">
        <v>390</v>
      </c>
      <c r="E161" s="66">
        <v>0.125</v>
      </c>
      <c r="F161" s="66">
        <v>1.1857500000000001</v>
      </c>
      <c r="G161" s="66"/>
      <c r="H161" s="66"/>
      <c r="I161" s="66">
        <f t="shared" si="125"/>
        <v>0</v>
      </c>
      <c r="J161" s="66">
        <f t="shared" si="126"/>
        <v>1.1857500000000001</v>
      </c>
      <c r="K161" s="1">
        <v>206</v>
      </c>
      <c r="L161" s="1">
        <v>206</v>
      </c>
      <c r="M161" s="1">
        <v>244.2645</v>
      </c>
      <c r="N161" s="1">
        <v>244.2645</v>
      </c>
      <c r="O161" s="1"/>
      <c r="P161" s="1"/>
      <c r="Q161" s="1"/>
      <c r="R161" s="1"/>
      <c r="S161" s="1"/>
      <c r="T161" s="1"/>
      <c r="V161" s="1">
        <v>251</v>
      </c>
      <c r="W161" s="1">
        <v>297.62324999999998</v>
      </c>
      <c r="X161" s="15">
        <f t="shared" ref="X161:X162" si="136">V161/L161</f>
        <v>1.2184466019417475</v>
      </c>
      <c r="Y161" s="15">
        <f t="shared" ref="Y161:Y162" si="137">X161-AF161</f>
        <v>1.1927945904029142</v>
      </c>
      <c r="Z161" s="16">
        <f t="shared" ref="Z161:Z162" si="138">K161*Y161</f>
        <v>245.71568562300033</v>
      </c>
      <c r="AA161" s="16">
        <f t="shared" ref="AA161:AA162" si="139">Z161-K161</f>
        <v>39.715685623000326</v>
      </c>
      <c r="AB161" s="16">
        <f t="shared" ref="AB161:AB162" si="140">J161*AA161</f>
        <v>47.092874227472642</v>
      </c>
      <c r="AC161" s="15">
        <f t="shared" ref="AC161:AC162" si="141">104.584835545197%-100%</f>
        <v>4.5848355451969969E-2</v>
      </c>
      <c r="AD161" s="15">
        <f t="shared" ref="AD161:AD162" si="142">101.199262415129%-100%</f>
        <v>1.1992624151289988E-2</v>
      </c>
      <c r="AE161" s="15">
        <f t="shared" ref="AE161:AE162" si="143">101.911505501324%-100%</f>
        <v>1.9115055013239957E-2</v>
      </c>
      <c r="AF161" s="15">
        <f t="shared" ref="AF161:AF162" si="144">AVERAGE(AC161:AE161)</f>
        <v>2.5652011538833303E-2</v>
      </c>
    </row>
    <row r="162" spans="1:34" ht="15" thickBot="1" x14ac:dyDescent="0.25">
      <c r="A162" s="63"/>
      <c r="B162" s="64" t="s">
        <v>2012</v>
      </c>
      <c r="C162" s="65" t="s">
        <v>2013</v>
      </c>
      <c r="D162" s="65" t="s">
        <v>98</v>
      </c>
      <c r="E162" s="66">
        <v>1.8749999999999999E-2</v>
      </c>
      <c r="F162" s="66">
        <v>0.17786250000000001</v>
      </c>
      <c r="G162" s="66"/>
      <c r="H162" s="66"/>
      <c r="I162" s="66">
        <f t="shared" si="125"/>
        <v>0</v>
      </c>
      <c r="J162" s="66">
        <f t="shared" si="126"/>
        <v>0.17786250000000001</v>
      </c>
      <c r="K162" s="1">
        <v>69.2</v>
      </c>
      <c r="L162" s="1">
        <v>69.2</v>
      </c>
      <c r="M162" s="1">
        <v>12.308085</v>
      </c>
      <c r="N162" s="1">
        <v>12.308085</v>
      </c>
      <c r="O162" s="1"/>
      <c r="P162" s="1"/>
      <c r="Q162" s="1"/>
      <c r="R162" s="1"/>
      <c r="S162" s="1"/>
      <c r="T162" s="1"/>
      <c r="V162" s="1">
        <v>75.8</v>
      </c>
      <c r="W162" s="1">
        <v>13.481977499999999</v>
      </c>
      <c r="X162" s="15">
        <f t="shared" si="136"/>
        <v>1.0953757225433525</v>
      </c>
      <c r="Y162" s="15">
        <f t="shared" si="137"/>
        <v>1.0697237110045192</v>
      </c>
      <c r="Z162" s="16">
        <f t="shared" si="138"/>
        <v>74.024880801512737</v>
      </c>
      <c r="AA162" s="16">
        <f t="shared" si="139"/>
        <v>4.8248808015127338</v>
      </c>
      <c r="AB162" s="16">
        <f t="shared" si="140"/>
        <v>0.85816536155905865</v>
      </c>
      <c r="AC162" s="15">
        <f t="shared" si="141"/>
        <v>4.5848355451969969E-2</v>
      </c>
      <c r="AD162" s="15">
        <f t="shared" si="142"/>
        <v>1.1992624151289988E-2</v>
      </c>
      <c r="AE162" s="15">
        <f t="shared" si="143"/>
        <v>1.9115055013239957E-2</v>
      </c>
      <c r="AF162" s="15">
        <f t="shared" si="144"/>
        <v>2.5652011538833303E-2</v>
      </c>
    </row>
    <row r="163" spans="1:34" ht="20.5" thickBot="1" x14ac:dyDescent="0.25">
      <c r="A163" s="8">
        <v>57</v>
      </c>
      <c r="B163" s="9" t="s">
        <v>4534</v>
      </c>
      <c r="C163" s="10" t="s">
        <v>4535</v>
      </c>
      <c r="D163" s="10" t="s">
        <v>38</v>
      </c>
      <c r="E163" s="11">
        <v>0</v>
      </c>
      <c r="F163" s="11">
        <v>43.09</v>
      </c>
      <c r="G163" s="11"/>
      <c r="H163" s="11"/>
      <c r="I163" s="11">
        <f t="shared" si="125"/>
        <v>0</v>
      </c>
      <c r="J163" s="11">
        <f t="shared" si="126"/>
        <v>43.09</v>
      </c>
      <c r="K163" s="12">
        <v>414.03</v>
      </c>
      <c r="L163" s="12"/>
      <c r="M163" s="12"/>
      <c r="N163" s="12"/>
      <c r="O163" s="12"/>
      <c r="P163" s="12"/>
      <c r="Q163" s="12"/>
      <c r="R163" s="12"/>
      <c r="S163" s="12"/>
      <c r="T163" s="13"/>
      <c r="V163" s="12"/>
      <c r="W163" s="12">
        <v>0</v>
      </c>
      <c r="X163" s="15"/>
      <c r="Y163" s="15"/>
      <c r="Z163" s="16"/>
      <c r="AA163" s="16"/>
      <c r="AB163" s="16"/>
      <c r="AC163" s="15"/>
      <c r="AD163" s="15"/>
      <c r="AE163" s="15"/>
      <c r="AF163" s="15"/>
    </row>
    <row r="164" spans="1:34" ht="34.5" customHeight="1" x14ac:dyDescent="0.2">
      <c r="A164" s="63"/>
      <c r="B164" s="64">
        <v>246675300</v>
      </c>
      <c r="C164" s="65" t="s">
        <v>4703</v>
      </c>
      <c r="D164" s="65" t="s">
        <v>390</v>
      </c>
      <c r="E164" s="66">
        <v>0.21479000000000001</v>
      </c>
      <c r="F164" s="66">
        <f>0.303*F163</f>
        <v>13.056270000000001</v>
      </c>
      <c r="G164" s="66"/>
      <c r="H164" s="66"/>
      <c r="I164" s="66">
        <f t="shared" si="125"/>
        <v>0</v>
      </c>
      <c r="J164" s="66">
        <f t="shared" si="126"/>
        <v>13.056270000000001</v>
      </c>
      <c r="K164" s="1">
        <v>493</v>
      </c>
      <c r="L164" s="1">
        <v>493</v>
      </c>
      <c r="M164" s="1">
        <v>1044.845955</v>
      </c>
      <c r="N164" s="1">
        <v>1044.845955</v>
      </c>
      <c r="O164" s="1"/>
      <c r="P164" s="1"/>
      <c r="Q164" s="1"/>
      <c r="R164" s="1"/>
      <c r="S164" s="1"/>
      <c r="T164" s="1"/>
      <c r="V164" s="1">
        <v>671</v>
      </c>
      <c r="W164" s="1">
        <v>1378.3074300000001</v>
      </c>
      <c r="X164" s="15">
        <f t="shared" ref="X164" si="145">V164/L164</f>
        <v>1.3610547667342798</v>
      </c>
      <c r="Y164" s="15">
        <f t="shared" ref="Y164" si="146">X164-AF164</f>
        <v>1.3354027551954466</v>
      </c>
      <c r="Z164" s="16">
        <f t="shared" ref="Z164" si="147">K164*Y164</f>
        <v>658.35355831135519</v>
      </c>
      <c r="AA164" s="16">
        <f t="shared" ref="AA164" si="148">Z164-K164</f>
        <v>165.35355831135519</v>
      </c>
      <c r="AB164" s="16">
        <f t="shared" ref="AB164" si="149">J164*AA164</f>
        <v>2158.9007027737975</v>
      </c>
      <c r="AC164" s="15">
        <f t="shared" ref="AC164" si="150">104.584835545197%-100%</f>
        <v>4.5848355451969969E-2</v>
      </c>
      <c r="AD164" s="15">
        <f t="shared" ref="AD164" si="151">101.199262415129%-100%</f>
        <v>1.1992624151289988E-2</v>
      </c>
      <c r="AE164" s="15">
        <f t="shared" ref="AE164" si="152">101.911505501324%-100%</f>
        <v>1.9115055013239957E-2</v>
      </c>
      <c r="AF164" s="15">
        <f t="shared" ref="AF164" si="153">AVERAGE(AC164:AE164)</f>
        <v>2.5652011538833303E-2</v>
      </c>
      <c r="AG164" s="17" t="s">
        <v>4921</v>
      </c>
      <c r="AH164" s="21"/>
    </row>
  </sheetData>
  <mergeCells count="7">
    <mergeCell ref="N8:O8"/>
    <mergeCell ref="A1:T1"/>
    <mergeCell ref="N3:O3"/>
    <mergeCell ref="N4:O4"/>
    <mergeCell ref="N5:O5"/>
    <mergeCell ref="N6:O6"/>
    <mergeCell ref="N7:O7"/>
  </mergeCells>
  <conditionalFormatting sqref="AA11:AB11 AA155:AB157 AA148:AB150 AA153:AB153 AA142:AB142 AA96:AB116 AA119:AB130 AA132:AB140">
    <cfRule type="cellIs" dxfId="38" priority="38" operator="lessThan">
      <formula>0</formula>
    </cfRule>
  </conditionalFormatting>
  <conditionalFormatting sqref="AA15:AB20 AA92:AA95 AA90:AB91 AA89 AA87:AB88 AA83:AA86 AA82:AB82 AA79:AA81 AA77:AB78 AA71:AA76 AA69:AB70 AA66:AA68 AA65:AB65 AA63:AA64 AA51:AB51 AA48:AA50 AA55:AB56 AA52:AA54 AA62:AB62 AA57:AA61 AA46:AB47 AA42:AA45 AA41:AB41 AA38:AA40 AA37:AB37 AA34:AA36 AA33:AB33 AA29:AA32 AA22:AB24 AA21 AA28:AB28 AA25:AA27">
    <cfRule type="cellIs" dxfId="37" priority="37" operator="lessThan">
      <formula>0</formula>
    </cfRule>
  </conditionalFormatting>
  <conditionalFormatting sqref="AA143:AB143">
    <cfRule type="cellIs" dxfId="36" priority="33" operator="lessThan">
      <formula>0</formula>
    </cfRule>
  </conditionalFormatting>
  <conditionalFormatting sqref="AA160:AB160 AA163:AB163">
    <cfRule type="cellIs" dxfId="35" priority="32" operator="lessThan">
      <formula>0</formula>
    </cfRule>
  </conditionalFormatting>
  <conditionalFormatting sqref="AB12">
    <cfRule type="cellIs" dxfId="34" priority="31" operator="lessThan">
      <formula>0</formula>
    </cfRule>
  </conditionalFormatting>
  <conditionalFormatting sqref="AA144:AB147">
    <cfRule type="cellIs" dxfId="33" priority="30" operator="lessThan">
      <formula>0</formula>
    </cfRule>
  </conditionalFormatting>
  <conditionalFormatting sqref="AA154:AB154">
    <cfRule type="cellIs" dxfId="32" priority="29" operator="lessThan">
      <formula>0</formula>
    </cfRule>
  </conditionalFormatting>
  <conditionalFormatting sqref="AA158:AB159">
    <cfRule type="cellIs" dxfId="31" priority="28" operator="lessThan">
      <formula>0</formula>
    </cfRule>
  </conditionalFormatting>
  <conditionalFormatting sqref="AA161:AB162">
    <cfRule type="cellIs" dxfId="30" priority="27" operator="lessThan">
      <formula>0</formula>
    </cfRule>
  </conditionalFormatting>
  <conditionalFormatting sqref="AA152:AB152">
    <cfRule type="cellIs" dxfId="29" priority="26" operator="lessThan">
      <formula>0</formula>
    </cfRule>
  </conditionalFormatting>
  <conditionalFormatting sqref="AA151:AB151">
    <cfRule type="cellIs" dxfId="28" priority="25" operator="lessThan">
      <formula>0</formula>
    </cfRule>
  </conditionalFormatting>
  <conditionalFormatting sqref="AA141:AB141">
    <cfRule type="cellIs" dxfId="27" priority="22" operator="lessThan">
      <formula>0</formula>
    </cfRule>
  </conditionalFormatting>
  <conditionalFormatting sqref="AA131:AB131">
    <cfRule type="cellIs" dxfId="26" priority="21" operator="lessThan">
      <formula>0</formula>
    </cfRule>
  </conditionalFormatting>
  <conditionalFormatting sqref="AA118:AB118">
    <cfRule type="cellIs" dxfId="25" priority="20" operator="lessThan">
      <formula>0</formula>
    </cfRule>
  </conditionalFormatting>
  <conditionalFormatting sqref="AA117:AB117">
    <cfRule type="cellIs" dxfId="24" priority="19" operator="lessThan">
      <formula>0</formula>
    </cfRule>
  </conditionalFormatting>
  <conditionalFormatting sqref="AA164:AB164">
    <cfRule type="cellIs" dxfId="23" priority="18" operator="lessThan">
      <formula>0</formula>
    </cfRule>
  </conditionalFormatting>
  <conditionalFormatting sqref="AB92:AB95">
    <cfRule type="cellIs" dxfId="22" priority="17" operator="lessThan">
      <formula>0</formula>
    </cfRule>
  </conditionalFormatting>
  <conditionalFormatting sqref="AB89">
    <cfRule type="cellIs" dxfId="21" priority="16" operator="lessThan">
      <formula>0</formula>
    </cfRule>
  </conditionalFormatting>
  <conditionalFormatting sqref="AB83:AB86">
    <cfRule type="cellIs" dxfId="20" priority="15" operator="lessThan">
      <formula>0</formula>
    </cfRule>
  </conditionalFormatting>
  <conditionalFormatting sqref="AB79:AB81">
    <cfRule type="cellIs" dxfId="19" priority="14" operator="lessThan">
      <formula>0</formula>
    </cfRule>
  </conditionalFormatting>
  <conditionalFormatting sqref="AB71:AB76">
    <cfRule type="cellIs" dxfId="18" priority="13" operator="lessThan">
      <formula>0</formula>
    </cfRule>
  </conditionalFormatting>
  <conditionalFormatting sqref="AB66:AB68">
    <cfRule type="cellIs" dxfId="17" priority="12" operator="lessThan">
      <formula>0</formula>
    </cfRule>
  </conditionalFormatting>
  <conditionalFormatting sqref="AB63">
    <cfRule type="cellIs" dxfId="16" priority="11" operator="lessThan">
      <formula>0</formula>
    </cfRule>
  </conditionalFormatting>
  <conditionalFormatting sqref="AB64">
    <cfRule type="cellIs" dxfId="15" priority="10" operator="lessThan">
      <formula>0</formula>
    </cfRule>
  </conditionalFormatting>
  <conditionalFormatting sqref="AB48:AB50">
    <cfRule type="cellIs" dxfId="14" priority="9" operator="lessThan">
      <formula>0</formula>
    </cfRule>
  </conditionalFormatting>
  <conditionalFormatting sqref="AB52:AB54">
    <cfRule type="cellIs" dxfId="13" priority="8" operator="lessThan">
      <formula>0</formula>
    </cfRule>
  </conditionalFormatting>
  <conditionalFormatting sqref="AB57:AB61">
    <cfRule type="cellIs" dxfId="12" priority="7" operator="lessThan">
      <formula>0</formula>
    </cfRule>
  </conditionalFormatting>
  <conditionalFormatting sqref="AB42:AB45">
    <cfRule type="cellIs" dxfId="11" priority="6" operator="lessThan">
      <formula>0</formula>
    </cfRule>
  </conditionalFormatting>
  <conditionalFormatting sqref="AB38:AB40">
    <cfRule type="cellIs" dxfId="10" priority="5" operator="lessThan">
      <formula>0</formula>
    </cfRule>
  </conditionalFormatting>
  <conditionalFormatting sqref="AB34:AB36">
    <cfRule type="cellIs" dxfId="9" priority="4" operator="lessThan">
      <formula>0</formula>
    </cfRule>
  </conditionalFormatting>
  <conditionalFormatting sqref="AB29:AB32">
    <cfRule type="cellIs" dxfId="8" priority="3" operator="lessThan">
      <formula>0</formula>
    </cfRule>
  </conditionalFormatting>
  <conditionalFormatting sqref="AB21">
    <cfRule type="cellIs" dxfId="7" priority="2" operator="lessThan">
      <formula>0</formula>
    </cfRule>
  </conditionalFormatting>
  <conditionalFormatting sqref="AB25:AB27">
    <cfRule type="cellIs" dxfId="6" priority="1" operator="lessThan">
      <formula>0</formula>
    </cfRule>
  </conditionalFormatting>
  <pageMargins left="0.7" right="0.7" top="0.78740157499999996" bottom="0.78740157499999996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34"/>
  <sheetViews>
    <sheetView zoomScale="115" zoomScaleNormal="115" workbookViewId="0">
      <selection activeCell="U2" sqref="U2"/>
    </sheetView>
  </sheetViews>
  <sheetFormatPr defaultColWidth="9" defaultRowHeight="14.5" x14ac:dyDescent="0.35"/>
  <cols>
    <col min="1" max="1" width="3.7265625" style="119" customWidth="1"/>
    <col min="2" max="2" width="13.26953125" style="7" customWidth="1"/>
    <col min="3" max="3" width="45.1796875" style="120" customWidth="1"/>
    <col min="4" max="4" width="3.81640625" style="120" customWidth="1"/>
    <col min="5" max="5" width="7.1796875" style="121" hidden="1" customWidth="1"/>
    <col min="6" max="6" width="9.26953125" style="121" customWidth="1"/>
    <col min="7" max="8" width="10.54296875" style="79" customWidth="1"/>
    <col min="9" max="9" width="15.453125" style="79" hidden="1" customWidth="1"/>
    <col min="10" max="10" width="15.54296875" style="79" hidden="1" customWidth="1"/>
    <col min="11" max="11" width="14.54296875" style="79" hidden="1" customWidth="1"/>
    <col min="12" max="13" width="14" style="79" hidden="1" customWidth="1"/>
    <col min="14" max="14" width="14.54296875" style="79" hidden="1" customWidth="1"/>
    <col min="15" max="15" width="14.26953125" style="79" hidden="1" customWidth="1"/>
    <col min="16" max="16" width="16" style="79" hidden="1" customWidth="1"/>
    <col min="17" max="17" width="0" style="7" hidden="1" customWidth="1"/>
    <col min="18" max="18" width="9.54296875" style="79" customWidth="1"/>
    <col min="19" max="19" width="14.1796875" style="79" hidden="1" customWidth="1"/>
    <col min="20" max="24" width="12.7265625" style="7" customWidth="1"/>
    <col min="25" max="28" width="9" style="7"/>
    <col min="29" max="29" width="25.81640625" style="7" customWidth="1"/>
    <col min="30" max="257" width="9" style="7"/>
    <col min="258" max="258" width="3.7265625" style="7" customWidth="1"/>
    <col min="259" max="259" width="13.26953125" style="7" customWidth="1"/>
    <col min="260" max="260" width="45.1796875" style="7" customWidth="1"/>
    <col min="261" max="261" width="3.81640625" style="7" customWidth="1"/>
    <col min="262" max="262" width="7.1796875" style="7" customWidth="1"/>
    <col min="263" max="263" width="9.26953125" style="7" customWidth="1"/>
    <col min="264" max="264" width="10.54296875" style="7" customWidth="1"/>
    <col min="265" max="265" width="15.453125" style="7" customWidth="1"/>
    <col min="266" max="266" width="15.54296875" style="7" customWidth="1"/>
    <col min="267" max="267" width="14.54296875" style="7" customWidth="1"/>
    <col min="268" max="269" width="14" style="7" customWidth="1"/>
    <col min="270" max="270" width="14.54296875" style="7" customWidth="1"/>
    <col min="271" max="271" width="14.26953125" style="7" customWidth="1"/>
    <col min="272" max="272" width="16" style="7" customWidth="1"/>
    <col min="273" max="513" width="9" style="7"/>
    <col min="514" max="514" width="3.7265625" style="7" customWidth="1"/>
    <col min="515" max="515" width="13.26953125" style="7" customWidth="1"/>
    <col min="516" max="516" width="45.1796875" style="7" customWidth="1"/>
    <col min="517" max="517" width="3.81640625" style="7" customWidth="1"/>
    <col min="518" max="518" width="7.1796875" style="7" customWidth="1"/>
    <col min="519" max="519" width="9.26953125" style="7" customWidth="1"/>
    <col min="520" max="520" width="10.54296875" style="7" customWidth="1"/>
    <col min="521" max="521" width="15.453125" style="7" customWidth="1"/>
    <col min="522" max="522" width="15.54296875" style="7" customWidth="1"/>
    <col min="523" max="523" width="14.54296875" style="7" customWidth="1"/>
    <col min="524" max="525" width="14" style="7" customWidth="1"/>
    <col min="526" max="526" width="14.54296875" style="7" customWidth="1"/>
    <col min="527" max="527" width="14.26953125" style="7" customWidth="1"/>
    <col min="528" max="528" width="16" style="7" customWidth="1"/>
    <col min="529" max="769" width="9" style="7"/>
    <col min="770" max="770" width="3.7265625" style="7" customWidth="1"/>
    <col min="771" max="771" width="13.26953125" style="7" customWidth="1"/>
    <col min="772" max="772" width="45.1796875" style="7" customWidth="1"/>
    <col min="773" max="773" width="3.81640625" style="7" customWidth="1"/>
    <col min="774" max="774" width="7.1796875" style="7" customWidth="1"/>
    <col min="775" max="775" width="9.26953125" style="7" customWidth="1"/>
    <col min="776" max="776" width="10.54296875" style="7" customWidth="1"/>
    <col min="777" max="777" width="15.453125" style="7" customWidth="1"/>
    <col min="778" max="778" width="15.54296875" style="7" customWidth="1"/>
    <col min="779" max="779" width="14.54296875" style="7" customWidth="1"/>
    <col min="780" max="781" width="14" style="7" customWidth="1"/>
    <col min="782" max="782" width="14.54296875" style="7" customWidth="1"/>
    <col min="783" max="783" width="14.26953125" style="7" customWidth="1"/>
    <col min="784" max="784" width="16" style="7" customWidth="1"/>
    <col min="785" max="1025" width="9" style="7"/>
    <col min="1026" max="1026" width="3.7265625" style="7" customWidth="1"/>
    <col min="1027" max="1027" width="13.26953125" style="7" customWidth="1"/>
    <col min="1028" max="1028" width="45.1796875" style="7" customWidth="1"/>
    <col min="1029" max="1029" width="3.81640625" style="7" customWidth="1"/>
    <col min="1030" max="1030" width="7.1796875" style="7" customWidth="1"/>
    <col min="1031" max="1031" width="9.26953125" style="7" customWidth="1"/>
    <col min="1032" max="1032" width="10.54296875" style="7" customWidth="1"/>
    <col min="1033" max="1033" width="15.453125" style="7" customWidth="1"/>
    <col min="1034" max="1034" width="15.54296875" style="7" customWidth="1"/>
    <col min="1035" max="1035" width="14.54296875" style="7" customWidth="1"/>
    <col min="1036" max="1037" width="14" style="7" customWidth="1"/>
    <col min="1038" max="1038" width="14.54296875" style="7" customWidth="1"/>
    <col min="1039" max="1039" width="14.26953125" style="7" customWidth="1"/>
    <col min="1040" max="1040" width="16" style="7" customWidth="1"/>
    <col min="1041" max="1281" width="9" style="7"/>
    <col min="1282" max="1282" width="3.7265625" style="7" customWidth="1"/>
    <col min="1283" max="1283" width="13.26953125" style="7" customWidth="1"/>
    <col min="1284" max="1284" width="45.1796875" style="7" customWidth="1"/>
    <col min="1285" max="1285" width="3.81640625" style="7" customWidth="1"/>
    <col min="1286" max="1286" width="7.1796875" style="7" customWidth="1"/>
    <col min="1287" max="1287" width="9.26953125" style="7" customWidth="1"/>
    <col min="1288" max="1288" width="10.54296875" style="7" customWidth="1"/>
    <col min="1289" max="1289" width="15.453125" style="7" customWidth="1"/>
    <col min="1290" max="1290" width="15.54296875" style="7" customWidth="1"/>
    <col min="1291" max="1291" width="14.54296875" style="7" customWidth="1"/>
    <col min="1292" max="1293" width="14" style="7" customWidth="1"/>
    <col min="1294" max="1294" width="14.54296875" style="7" customWidth="1"/>
    <col min="1295" max="1295" width="14.26953125" style="7" customWidth="1"/>
    <col min="1296" max="1296" width="16" style="7" customWidth="1"/>
    <col min="1297" max="1537" width="9" style="7"/>
    <col min="1538" max="1538" width="3.7265625" style="7" customWidth="1"/>
    <col min="1539" max="1539" width="13.26953125" style="7" customWidth="1"/>
    <col min="1540" max="1540" width="45.1796875" style="7" customWidth="1"/>
    <col min="1541" max="1541" width="3.81640625" style="7" customWidth="1"/>
    <col min="1542" max="1542" width="7.1796875" style="7" customWidth="1"/>
    <col min="1543" max="1543" width="9.26953125" style="7" customWidth="1"/>
    <col min="1544" max="1544" width="10.54296875" style="7" customWidth="1"/>
    <col min="1545" max="1545" width="15.453125" style="7" customWidth="1"/>
    <col min="1546" max="1546" width="15.54296875" style="7" customWidth="1"/>
    <col min="1547" max="1547" width="14.54296875" style="7" customWidth="1"/>
    <col min="1548" max="1549" width="14" style="7" customWidth="1"/>
    <col min="1550" max="1550" width="14.54296875" style="7" customWidth="1"/>
    <col min="1551" max="1551" width="14.26953125" style="7" customWidth="1"/>
    <col min="1552" max="1552" width="16" style="7" customWidth="1"/>
    <col min="1553" max="1793" width="9" style="7"/>
    <col min="1794" max="1794" width="3.7265625" style="7" customWidth="1"/>
    <col min="1795" max="1795" width="13.26953125" style="7" customWidth="1"/>
    <col min="1796" max="1796" width="45.1796875" style="7" customWidth="1"/>
    <col min="1797" max="1797" width="3.81640625" style="7" customWidth="1"/>
    <col min="1798" max="1798" width="7.1796875" style="7" customWidth="1"/>
    <col min="1799" max="1799" width="9.26953125" style="7" customWidth="1"/>
    <col min="1800" max="1800" width="10.54296875" style="7" customWidth="1"/>
    <col min="1801" max="1801" width="15.453125" style="7" customWidth="1"/>
    <col min="1802" max="1802" width="15.54296875" style="7" customWidth="1"/>
    <col min="1803" max="1803" width="14.54296875" style="7" customWidth="1"/>
    <col min="1804" max="1805" width="14" style="7" customWidth="1"/>
    <col min="1806" max="1806" width="14.54296875" style="7" customWidth="1"/>
    <col min="1807" max="1807" width="14.26953125" style="7" customWidth="1"/>
    <col min="1808" max="1808" width="16" style="7" customWidth="1"/>
    <col min="1809" max="2049" width="9" style="7"/>
    <col min="2050" max="2050" width="3.7265625" style="7" customWidth="1"/>
    <col min="2051" max="2051" width="13.26953125" style="7" customWidth="1"/>
    <col min="2052" max="2052" width="45.1796875" style="7" customWidth="1"/>
    <col min="2053" max="2053" width="3.81640625" style="7" customWidth="1"/>
    <col min="2054" max="2054" width="7.1796875" style="7" customWidth="1"/>
    <col min="2055" max="2055" width="9.26953125" style="7" customWidth="1"/>
    <col min="2056" max="2056" width="10.54296875" style="7" customWidth="1"/>
    <col min="2057" max="2057" width="15.453125" style="7" customWidth="1"/>
    <col min="2058" max="2058" width="15.54296875" style="7" customWidth="1"/>
    <col min="2059" max="2059" width="14.54296875" style="7" customWidth="1"/>
    <col min="2060" max="2061" width="14" style="7" customWidth="1"/>
    <col min="2062" max="2062" width="14.54296875" style="7" customWidth="1"/>
    <col min="2063" max="2063" width="14.26953125" style="7" customWidth="1"/>
    <col min="2064" max="2064" width="16" style="7" customWidth="1"/>
    <col min="2065" max="2305" width="9" style="7"/>
    <col min="2306" max="2306" width="3.7265625" style="7" customWidth="1"/>
    <col min="2307" max="2307" width="13.26953125" style="7" customWidth="1"/>
    <col min="2308" max="2308" width="45.1796875" style="7" customWidth="1"/>
    <col min="2309" max="2309" width="3.81640625" style="7" customWidth="1"/>
    <col min="2310" max="2310" width="7.1796875" style="7" customWidth="1"/>
    <col min="2311" max="2311" width="9.26953125" style="7" customWidth="1"/>
    <col min="2312" max="2312" width="10.54296875" style="7" customWidth="1"/>
    <col min="2313" max="2313" width="15.453125" style="7" customWidth="1"/>
    <col min="2314" max="2314" width="15.54296875" style="7" customWidth="1"/>
    <col min="2315" max="2315" width="14.54296875" style="7" customWidth="1"/>
    <col min="2316" max="2317" width="14" style="7" customWidth="1"/>
    <col min="2318" max="2318" width="14.54296875" style="7" customWidth="1"/>
    <col min="2319" max="2319" width="14.26953125" style="7" customWidth="1"/>
    <col min="2320" max="2320" width="16" style="7" customWidth="1"/>
    <col min="2321" max="2561" width="9" style="7"/>
    <col min="2562" max="2562" width="3.7265625" style="7" customWidth="1"/>
    <col min="2563" max="2563" width="13.26953125" style="7" customWidth="1"/>
    <col min="2564" max="2564" width="45.1796875" style="7" customWidth="1"/>
    <col min="2565" max="2565" width="3.81640625" style="7" customWidth="1"/>
    <col min="2566" max="2566" width="7.1796875" style="7" customWidth="1"/>
    <col min="2567" max="2567" width="9.26953125" style="7" customWidth="1"/>
    <col min="2568" max="2568" width="10.54296875" style="7" customWidth="1"/>
    <col min="2569" max="2569" width="15.453125" style="7" customWidth="1"/>
    <col min="2570" max="2570" width="15.54296875" style="7" customWidth="1"/>
    <col min="2571" max="2571" width="14.54296875" style="7" customWidth="1"/>
    <col min="2572" max="2573" width="14" style="7" customWidth="1"/>
    <col min="2574" max="2574" width="14.54296875" style="7" customWidth="1"/>
    <col min="2575" max="2575" width="14.26953125" style="7" customWidth="1"/>
    <col min="2576" max="2576" width="16" style="7" customWidth="1"/>
    <col min="2577" max="2817" width="9" style="7"/>
    <col min="2818" max="2818" width="3.7265625" style="7" customWidth="1"/>
    <col min="2819" max="2819" width="13.26953125" style="7" customWidth="1"/>
    <col min="2820" max="2820" width="45.1796875" style="7" customWidth="1"/>
    <col min="2821" max="2821" width="3.81640625" style="7" customWidth="1"/>
    <col min="2822" max="2822" width="7.1796875" style="7" customWidth="1"/>
    <col min="2823" max="2823" width="9.26953125" style="7" customWidth="1"/>
    <col min="2824" max="2824" width="10.54296875" style="7" customWidth="1"/>
    <col min="2825" max="2825" width="15.453125" style="7" customWidth="1"/>
    <col min="2826" max="2826" width="15.54296875" style="7" customWidth="1"/>
    <col min="2827" max="2827" width="14.54296875" style="7" customWidth="1"/>
    <col min="2828" max="2829" width="14" style="7" customWidth="1"/>
    <col min="2830" max="2830" width="14.54296875" style="7" customWidth="1"/>
    <col min="2831" max="2831" width="14.26953125" style="7" customWidth="1"/>
    <col min="2832" max="2832" width="16" style="7" customWidth="1"/>
    <col min="2833" max="3073" width="9" style="7"/>
    <col min="3074" max="3074" width="3.7265625" style="7" customWidth="1"/>
    <col min="3075" max="3075" width="13.26953125" style="7" customWidth="1"/>
    <col min="3076" max="3076" width="45.1796875" style="7" customWidth="1"/>
    <col min="3077" max="3077" width="3.81640625" style="7" customWidth="1"/>
    <col min="3078" max="3078" width="7.1796875" style="7" customWidth="1"/>
    <col min="3079" max="3079" width="9.26953125" style="7" customWidth="1"/>
    <col min="3080" max="3080" width="10.54296875" style="7" customWidth="1"/>
    <col min="3081" max="3081" width="15.453125" style="7" customWidth="1"/>
    <col min="3082" max="3082" width="15.54296875" style="7" customWidth="1"/>
    <col min="3083" max="3083" width="14.54296875" style="7" customWidth="1"/>
    <col min="3084" max="3085" width="14" style="7" customWidth="1"/>
    <col min="3086" max="3086" width="14.54296875" style="7" customWidth="1"/>
    <col min="3087" max="3087" width="14.26953125" style="7" customWidth="1"/>
    <col min="3088" max="3088" width="16" style="7" customWidth="1"/>
    <col min="3089" max="3329" width="9" style="7"/>
    <col min="3330" max="3330" width="3.7265625" style="7" customWidth="1"/>
    <col min="3331" max="3331" width="13.26953125" style="7" customWidth="1"/>
    <col min="3332" max="3332" width="45.1796875" style="7" customWidth="1"/>
    <col min="3333" max="3333" width="3.81640625" style="7" customWidth="1"/>
    <col min="3334" max="3334" width="7.1796875" style="7" customWidth="1"/>
    <col min="3335" max="3335" width="9.26953125" style="7" customWidth="1"/>
    <col min="3336" max="3336" width="10.54296875" style="7" customWidth="1"/>
    <col min="3337" max="3337" width="15.453125" style="7" customWidth="1"/>
    <col min="3338" max="3338" width="15.54296875" style="7" customWidth="1"/>
    <col min="3339" max="3339" width="14.54296875" style="7" customWidth="1"/>
    <col min="3340" max="3341" width="14" style="7" customWidth="1"/>
    <col min="3342" max="3342" width="14.54296875" style="7" customWidth="1"/>
    <col min="3343" max="3343" width="14.26953125" style="7" customWidth="1"/>
    <col min="3344" max="3344" width="16" style="7" customWidth="1"/>
    <col min="3345" max="3585" width="9" style="7"/>
    <col min="3586" max="3586" width="3.7265625" style="7" customWidth="1"/>
    <col min="3587" max="3587" width="13.26953125" style="7" customWidth="1"/>
    <col min="3588" max="3588" width="45.1796875" style="7" customWidth="1"/>
    <col min="3589" max="3589" width="3.81640625" style="7" customWidth="1"/>
    <col min="3590" max="3590" width="7.1796875" style="7" customWidth="1"/>
    <col min="3591" max="3591" width="9.26953125" style="7" customWidth="1"/>
    <col min="3592" max="3592" width="10.54296875" style="7" customWidth="1"/>
    <col min="3593" max="3593" width="15.453125" style="7" customWidth="1"/>
    <col min="3594" max="3594" width="15.54296875" style="7" customWidth="1"/>
    <col min="3595" max="3595" width="14.54296875" style="7" customWidth="1"/>
    <col min="3596" max="3597" width="14" style="7" customWidth="1"/>
    <col min="3598" max="3598" width="14.54296875" style="7" customWidth="1"/>
    <col min="3599" max="3599" width="14.26953125" style="7" customWidth="1"/>
    <col min="3600" max="3600" width="16" style="7" customWidth="1"/>
    <col min="3601" max="3841" width="9" style="7"/>
    <col min="3842" max="3842" width="3.7265625" style="7" customWidth="1"/>
    <col min="3843" max="3843" width="13.26953125" style="7" customWidth="1"/>
    <col min="3844" max="3844" width="45.1796875" style="7" customWidth="1"/>
    <col min="3845" max="3845" width="3.81640625" style="7" customWidth="1"/>
    <col min="3846" max="3846" width="7.1796875" style="7" customWidth="1"/>
    <col min="3847" max="3847" width="9.26953125" style="7" customWidth="1"/>
    <col min="3848" max="3848" width="10.54296875" style="7" customWidth="1"/>
    <col min="3849" max="3849" width="15.453125" style="7" customWidth="1"/>
    <col min="3850" max="3850" width="15.54296875" style="7" customWidth="1"/>
    <col min="3851" max="3851" width="14.54296875" style="7" customWidth="1"/>
    <col min="3852" max="3853" width="14" style="7" customWidth="1"/>
    <col min="3854" max="3854" width="14.54296875" style="7" customWidth="1"/>
    <col min="3855" max="3855" width="14.26953125" style="7" customWidth="1"/>
    <col min="3856" max="3856" width="16" style="7" customWidth="1"/>
    <col min="3857" max="4097" width="9" style="7"/>
    <col min="4098" max="4098" width="3.7265625" style="7" customWidth="1"/>
    <col min="4099" max="4099" width="13.26953125" style="7" customWidth="1"/>
    <col min="4100" max="4100" width="45.1796875" style="7" customWidth="1"/>
    <col min="4101" max="4101" width="3.81640625" style="7" customWidth="1"/>
    <col min="4102" max="4102" width="7.1796875" style="7" customWidth="1"/>
    <col min="4103" max="4103" width="9.26953125" style="7" customWidth="1"/>
    <col min="4104" max="4104" width="10.54296875" style="7" customWidth="1"/>
    <col min="4105" max="4105" width="15.453125" style="7" customWidth="1"/>
    <col min="4106" max="4106" width="15.54296875" style="7" customWidth="1"/>
    <col min="4107" max="4107" width="14.54296875" style="7" customWidth="1"/>
    <col min="4108" max="4109" width="14" style="7" customWidth="1"/>
    <col min="4110" max="4110" width="14.54296875" style="7" customWidth="1"/>
    <col min="4111" max="4111" width="14.26953125" style="7" customWidth="1"/>
    <col min="4112" max="4112" width="16" style="7" customWidth="1"/>
    <col min="4113" max="4353" width="9" style="7"/>
    <col min="4354" max="4354" width="3.7265625" style="7" customWidth="1"/>
    <col min="4355" max="4355" width="13.26953125" style="7" customWidth="1"/>
    <col min="4356" max="4356" width="45.1796875" style="7" customWidth="1"/>
    <col min="4357" max="4357" width="3.81640625" style="7" customWidth="1"/>
    <col min="4358" max="4358" width="7.1796875" style="7" customWidth="1"/>
    <col min="4359" max="4359" width="9.26953125" style="7" customWidth="1"/>
    <col min="4360" max="4360" width="10.54296875" style="7" customWidth="1"/>
    <col min="4361" max="4361" width="15.453125" style="7" customWidth="1"/>
    <col min="4362" max="4362" width="15.54296875" style="7" customWidth="1"/>
    <col min="4363" max="4363" width="14.54296875" style="7" customWidth="1"/>
    <col min="4364" max="4365" width="14" style="7" customWidth="1"/>
    <col min="4366" max="4366" width="14.54296875" style="7" customWidth="1"/>
    <col min="4367" max="4367" width="14.26953125" style="7" customWidth="1"/>
    <col min="4368" max="4368" width="16" style="7" customWidth="1"/>
    <col min="4369" max="4609" width="9" style="7"/>
    <col min="4610" max="4610" width="3.7265625" style="7" customWidth="1"/>
    <col min="4611" max="4611" width="13.26953125" style="7" customWidth="1"/>
    <col min="4612" max="4612" width="45.1796875" style="7" customWidth="1"/>
    <col min="4613" max="4613" width="3.81640625" style="7" customWidth="1"/>
    <col min="4614" max="4614" width="7.1796875" style="7" customWidth="1"/>
    <col min="4615" max="4615" width="9.26953125" style="7" customWidth="1"/>
    <col min="4616" max="4616" width="10.54296875" style="7" customWidth="1"/>
    <col min="4617" max="4617" width="15.453125" style="7" customWidth="1"/>
    <col min="4618" max="4618" width="15.54296875" style="7" customWidth="1"/>
    <col min="4619" max="4619" width="14.54296875" style="7" customWidth="1"/>
    <col min="4620" max="4621" width="14" style="7" customWidth="1"/>
    <col min="4622" max="4622" width="14.54296875" style="7" customWidth="1"/>
    <col min="4623" max="4623" width="14.26953125" style="7" customWidth="1"/>
    <col min="4624" max="4624" width="16" style="7" customWidth="1"/>
    <col min="4625" max="4865" width="9" style="7"/>
    <col min="4866" max="4866" width="3.7265625" style="7" customWidth="1"/>
    <col min="4867" max="4867" width="13.26953125" style="7" customWidth="1"/>
    <col min="4868" max="4868" width="45.1796875" style="7" customWidth="1"/>
    <col min="4869" max="4869" width="3.81640625" style="7" customWidth="1"/>
    <col min="4870" max="4870" width="7.1796875" style="7" customWidth="1"/>
    <col min="4871" max="4871" width="9.26953125" style="7" customWidth="1"/>
    <col min="4872" max="4872" width="10.54296875" style="7" customWidth="1"/>
    <col min="4873" max="4873" width="15.453125" style="7" customWidth="1"/>
    <col min="4874" max="4874" width="15.54296875" style="7" customWidth="1"/>
    <col min="4875" max="4875" width="14.54296875" style="7" customWidth="1"/>
    <col min="4876" max="4877" width="14" style="7" customWidth="1"/>
    <col min="4878" max="4878" width="14.54296875" style="7" customWidth="1"/>
    <col min="4879" max="4879" width="14.26953125" style="7" customWidth="1"/>
    <col min="4880" max="4880" width="16" style="7" customWidth="1"/>
    <col min="4881" max="5121" width="9" style="7"/>
    <col min="5122" max="5122" width="3.7265625" style="7" customWidth="1"/>
    <col min="5123" max="5123" width="13.26953125" style="7" customWidth="1"/>
    <col min="5124" max="5124" width="45.1796875" style="7" customWidth="1"/>
    <col min="5125" max="5125" width="3.81640625" style="7" customWidth="1"/>
    <col min="5126" max="5126" width="7.1796875" style="7" customWidth="1"/>
    <col min="5127" max="5127" width="9.26953125" style="7" customWidth="1"/>
    <col min="5128" max="5128" width="10.54296875" style="7" customWidth="1"/>
    <col min="5129" max="5129" width="15.453125" style="7" customWidth="1"/>
    <col min="5130" max="5130" width="15.54296875" style="7" customWidth="1"/>
    <col min="5131" max="5131" width="14.54296875" style="7" customWidth="1"/>
    <col min="5132" max="5133" width="14" style="7" customWidth="1"/>
    <col min="5134" max="5134" width="14.54296875" style="7" customWidth="1"/>
    <col min="5135" max="5135" width="14.26953125" style="7" customWidth="1"/>
    <col min="5136" max="5136" width="16" style="7" customWidth="1"/>
    <col min="5137" max="5377" width="9" style="7"/>
    <col min="5378" max="5378" width="3.7265625" style="7" customWidth="1"/>
    <col min="5379" max="5379" width="13.26953125" style="7" customWidth="1"/>
    <col min="5380" max="5380" width="45.1796875" style="7" customWidth="1"/>
    <col min="5381" max="5381" width="3.81640625" style="7" customWidth="1"/>
    <col min="5382" max="5382" width="7.1796875" style="7" customWidth="1"/>
    <col min="5383" max="5383" width="9.26953125" style="7" customWidth="1"/>
    <col min="5384" max="5384" width="10.54296875" style="7" customWidth="1"/>
    <col min="5385" max="5385" width="15.453125" style="7" customWidth="1"/>
    <col min="5386" max="5386" width="15.54296875" style="7" customWidth="1"/>
    <col min="5387" max="5387" width="14.54296875" style="7" customWidth="1"/>
    <col min="5388" max="5389" width="14" style="7" customWidth="1"/>
    <col min="5390" max="5390" width="14.54296875" style="7" customWidth="1"/>
    <col min="5391" max="5391" width="14.26953125" style="7" customWidth="1"/>
    <col min="5392" max="5392" width="16" style="7" customWidth="1"/>
    <col min="5393" max="5633" width="9" style="7"/>
    <col min="5634" max="5634" width="3.7265625" style="7" customWidth="1"/>
    <col min="5635" max="5635" width="13.26953125" style="7" customWidth="1"/>
    <col min="5636" max="5636" width="45.1796875" style="7" customWidth="1"/>
    <col min="5637" max="5637" width="3.81640625" style="7" customWidth="1"/>
    <col min="5638" max="5638" width="7.1796875" style="7" customWidth="1"/>
    <col min="5639" max="5639" width="9.26953125" style="7" customWidth="1"/>
    <col min="5640" max="5640" width="10.54296875" style="7" customWidth="1"/>
    <col min="5641" max="5641" width="15.453125" style="7" customWidth="1"/>
    <col min="5642" max="5642" width="15.54296875" style="7" customWidth="1"/>
    <col min="5643" max="5643" width="14.54296875" style="7" customWidth="1"/>
    <col min="5644" max="5645" width="14" style="7" customWidth="1"/>
    <col min="5646" max="5646" width="14.54296875" style="7" customWidth="1"/>
    <col min="5647" max="5647" width="14.26953125" style="7" customWidth="1"/>
    <col min="5648" max="5648" width="16" style="7" customWidth="1"/>
    <col min="5649" max="5889" width="9" style="7"/>
    <col min="5890" max="5890" width="3.7265625" style="7" customWidth="1"/>
    <col min="5891" max="5891" width="13.26953125" style="7" customWidth="1"/>
    <col min="5892" max="5892" width="45.1796875" style="7" customWidth="1"/>
    <col min="5893" max="5893" width="3.81640625" style="7" customWidth="1"/>
    <col min="5894" max="5894" width="7.1796875" style="7" customWidth="1"/>
    <col min="5895" max="5895" width="9.26953125" style="7" customWidth="1"/>
    <col min="5896" max="5896" width="10.54296875" style="7" customWidth="1"/>
    <col min="5897" max="5897" width="15.453125" style="7" customWidth="1"/>
    <col min="5898" max="5898" width="15.54296875" style="7" customWidth="1"/>
    <col min="5899" max="5899" width="14.54296875" style="7" customWidth="1"/>
    <col min="5900" max="5901" width="14" style="7" customWidth="1"/>
    <col min="5902" max="5902" width="14.54296875" style="7" customWidth="1"/>
    <col min="5903" max="5903" width="14.26953125" style="7" customWidth="1"/>
    <col min="5904" max="5904" width="16" style="7" customWidth="1"/>
    <col min="5905" max="6145" width="9" style="7"/>
    <col min="6146" max="6146" width="3.7265625" style="7" customWidth="1"/>
    <col min="6147" max="6147" width="13.26953125" style="7" customWidth="1"/>
    <col min="6148" max="6148" width="45.1796875" style="7" customWidth="1"/>
    <col min="6149" max="6149" width="3.81640625" style="7" customWidth="1"/>
    <col min="6150" max="6150" width="7.1796875" style="7" customWidth="1"/>
    <col min="6151" max="6151" width="9.26953125" style="7" customWidth="1"/>
    <col min="6152" max="6152" width="10.54296875" style="7" customWidth="1"/>
    <col min="6153" max="6153" width="15.453125" style="7" customWidth="1"/>
    <col min="6154" max="6154" width="15.54296875" style="7" customWidth="1"/>
    <col min="6155" max="6155" width="14.54296875" style="7" customWidth="1"/>
    <col min="6156" max="6157" width="14" style="7" customWidth="1"/>
    <col min="6158" max="6158" width="14.54296875" style="7" customWidth="1"/>
    <col min="6159" max="6159" width="14.26953125" style="7" customWidth="1"/>
    <col min="6160" max="6160" width="16" style="7" customWidth="1"/>
    <col min="6161" max="6401" width="9" style="7"/>
    <col min="6402" max="6402" width="3.7265625" style="7" customWidth="1"/>
    <col min="6403" max="6403" width="13.26953125" style="7" customWidth="1"/>
    <col min="6404" max="6404" width="45.1796875" style="7" customWidth="1"/>
    <col min="6405" max="6405" width="3.81640625" style="7" customWidth="1"/>
    <col min="6406" max="6406" width="7.1796875" style="7" customWidth="1"/>
    <col min="6407" max="6407" width="9.26953125" style="7" customWidth="1"/>
    <col min="6408" max="6408" width="10.54296875" style="7" customWidth="1"/>
    <col min="6409" max="6409" width="15.453125" style="7" customWidth="1"/>
    <col min="6410" max="6410" width="15.54296875" style="7" customWidth="1"/>
    <col min="6411" max="6411" width="14.54296875" style="7" customWidth="1"/>
    <col min="6412" max="6413" width="14" style="7" customWidth="1"/>
    <col min="6414" max="6414" width="14.54296875" style="7" customWidth="1"/>
    <col min="6415" max="6415" width="14.26953125" style="7" customWidth="1"/>
    <col min="6416" max="6416" width="16" style="7" customWidth="1"/>
    <col min="6417" max="6657" width="9" style="7"/>
    <col min="6658" max="6658" width="3.7265625" style="7" customWidth="1"/>
    <col min="6659" max="6659" width="13.26953125" style="7" customWidth="1"/>
    <col min="6660" max="6660" width="45.1796875" style="7" customWidth="1"/>
    <col min="6661" max="6661" width="3.81640625" style="7" customWidth="1"/>
    <col min="6662" max="6662" width="7.1796875" style="7" customWidth="1"/>
    <col min="6663" max="6663" width="9.26953125" style="7" customWidth="1"/>
    <col min="6664" max="6664" width="10.54296875" style="7" customWidth="1"/>
    <col min="6665" max="6665" width="15.453125" style="7" customWidth="1"/>
    <col min="6666" max="6666" width="15.54296875" style="7" customWidth="1"/>
    <col min="6667" max="6667" width="14.54296875" style="7" customWidth="1"/>
    <col min="6668" max="6669" width="14" style="7" customWidth="1"/>
    <col min="6670" max="6670" width="14.54296875" style="7" customWidth="1"/>
    <col min="6671" max="6671" width="14.26953125" style="7" customWidth="1"/>
    <col min="6672" max="6672" width="16" style="7" customWidth="1"/>
    <col min="6673" max="6913" width="9" style="7"/>
    <col min="6914" max="6914" width="3.7265625" style="7" customWidth="1"/>
    <col min="6915" max="6915" width="13.26953125" style="7" customWidth="1"/>
    <col min="6916" max="6916" width="45.1796875" style="7" customWidth="1"/>
    <col min="6917" max="6917" width="3.81640625" style="7" customWidth="1"/>
    <col min="6918" max="6918" width="7.1796875" style="7" customWidth="1"/>
    <col min="6919" max="6919" width="9.26953125" style="7" customWidth="1"/>
    <col min="6920" max="6920" width="10.54296875" style="7" customWidth="1"/>
    <col min="6921" max="6921" width="15.453125" style="7" customWidth="1"/>
    <col min="6922" max="6922" width="15.54296875" style="7" customWidth="1"/>
    <col min="6923" max="6923" width="14.54296875" style="7" customWidth="1"/>
    <col min="6924" max="6925" width="14" style="7" customWidth="1"/>
    <col min="6926" max="6926" width="14.54296875" style="7" customWidth="1"/>
    <col min="6927" max="6927" width="14.26953125" style="7" customWidth="1"/>
    <col min="6928" max="6928" width="16" style="7" customWidth="1"/>
    <col min="6929" max="7169" width="9" style="7"/>
    <col min="7170" max="7170" width="3.7265625" style="7" customWidth="1"/>
    <col min="7171" max="7171" width="13.26953125" style="7" customWidth="1"/>
    <col min="7172" max="7172" width="45.1796875" style="7" customWidth="1"/>
    <col min="7173" max="7173" width="3.81640625" style="7" customWidth="1"/>
    <col min="7174" max="7174" width="7.1796875" style="7" customWidth="1"/>
    <col min="7175" max="7175" width="9.26953125" style="7" customWidth="1"/>
    <col min="7176" max="7176" width="10.54296875" style="7" customWidth="1"/>
    <col min="7177" max="7177" width="15.453125" style="7" customWidth="1"/>
    <col min="7178" max="7178" width="15.54296875" style="7" customWidth="1"/>
    <col min="7179" max="7179" width="14.54296875" style="7" customWidth="1"/>
    <col min="7180" max="7181" width="14" style="7" customWidth="1"/>
    <col min="7182" max="7182" width="14.54296875" style="7" customWidth="1"/>
    <col min="7183" max="7183" width="14.26953125" style="7" customWidth="1"/>
    <col min="7184" max="7184" width="16" style="7" customWidth="1"/>
    <col min="7185" max="7425" width="9" style="7"/>
    <col min="7426" max="7426" width="3.7265625" style="7" customWidth="1"/>
    <col min="7427" max="7427" width="13.26953125" style="7" customWidth="1"/>
    <col min="7428" max="7428" width="45.1796875" style="7" customWidth="1"/>
    <col min="7429" max="7429" width="3.81640625" style="7" customWidth="1"/>
    <col min="7430" max="7430" width="7.1796875" style="7" customWidth="1"/>
    <col min="7431" max="7431" width="9.26953125" style="7" customWidth="1"/>
    <col min="7432" max="7432" width="10.54296875" style="7" customWidth="1"/>
    <col min="7433" max="7433" width="15.453125" style="7" customWidth="1"/>
    <col min="7434" max="7434" width="15.54296875" style="7" customWidth="1"/>
    <col min="7435" max="7435" width="14.54296875" style="7" customWidth="1"/>
    <col min="7436" max="7437" width="14" style="7" customWidth="1"/>
    <col min="7438" max="7438" width="14.54296875" style="7" customWidth="1"/>
    <col min="7439" max="7439" width="14.26953125" style="7" customWidth="1"/>
    <col min="7440" max="7440" width="16" style="7" customWidth="1"/>
    <col min="7441" max="7681" width="9" style="7"/>
    <col min="7682" max="7682" width="3.7265625" style="7" customWidth="1"/>
    <col min="7683" max="7683" width="13.26953125" style="7" customWidth="1"/>
    <col min="7684" max="7684" width="45.1796875" style="7" customWidth="1"/>
    <col min="7685" max="7685" width="3.81640625" style="7" customWidth="1"/>
    <col min="7686" max="7686" width="7.1796875" style="7" customWidth="1"/>
    <col min="7687" max="7687" width="9.26953125" style="7" customWidth="1"/>
    <col min="7688" max="7688" width="10.54296875" style="7" customWidth="1"/>
    <col min="7689" max="7689" width="15.453125" style="7" customWidth="1"/>
    <col min="7690" max="7690" width="15.54296875" style="7" customWidth="1"/>
    <col min="7691" max="7691" width="14.54296875" style="7" customWidth="1"/>
    <col min="7692" max="7693" width="14" style="7" customWidth="1"/>
    <col min="7694" max="7694" width="14.54296875" style="7" customWidth="1"/>
    <col min="7695" max="7695" width="14.26953125" style="7" customWidth="1"/>
    <col min="7696" max="7696" width="16" style="7" customWidth="1"/>
    <col min="7697" max="7937" width="9" style="7"/>
    <col min="7938" max="7938" width="3.7265625" style="7" customWidth="1"/>
    <col min="7939" max="7939" width="13.26953125" style="7" customWidth="1"/>
    <col min="7940" max="7940" width="45.1796875" style="7" customWidth="1"/>
    <col min="7941" max="7941" width="3.81640625" style="7" customWidth="1"/>
    <col min="7942" max="7942" width="7.1796875" style="7" customWidth="1"/>
    <col min="7943" max="7943" width="9.26953125" style="7" customWidth="1"/>
    <col min="7944" max="7944" width="10.54296875" style="7" customWidth="1"/>
    <col min="7945" max="7945" width="15.453125" style="7" customWidth="1"/>
    <col min="7946" max="7946" width="15.54296875" style="7" customWidth="1"/>
    <col min="7947" max="7947" width="14.54296875" style="7" customWidth="1"/>
    <col min="7948" max="7949" width="14" style="7" customWidth="1"/>
    <col min="7950" max="7950" width="14.54296875" style="7" customWidth="1"/>
    <col min="7951" max="7951" width="14.26953125" style="7" customWidth="1"/>
    <col min="7952" max="7952" width="16" style="7" customWidth="1"/>
    <col min="7953" max="8193" width="9" style="7"/>
    <col min="8194" max="8194" width="3.7265625" style="7" customWidth="1"/>
    <col min="8195" max="8195" width="13.26953125" style="7" customWidth="1"/>
    <col min="8196" max="8196" width="45.1796875" style="7" customWidth="1"/>
    <col min="8197" max="8197" width="3.81640625" style="7" customWidth="1"/>
    <col min="8198" max="8198" width="7.1796875" style="7" customWidth="1"/>
    <col min="8199" max="8199" width="9.26953125" style="7" customWidth="1"/>
    <col min="8200" max="8200" width="10.54296875" style="7" customWidth="1"/>
    <col min="8201" max="8201" width="15.453125" style="7" customWidth="1"/>
    <col min="8202" max="8202" width="15.54296875" style="7" customWidth="1"/>
    <col min="8203" max="8203" width="14.54296875" style="7" customWidth="1"/>
    <col min="8204" max="8205" width="14" style="7" customWidth="1"/>
    <col min="8206" max="8206" width="14.54296875" style="7" customWidth="1"/>
    <col min="8207" max="8207" width="14.26953125" style="7" customWidth="1"/>
    <col min="8208" max="8208" width="16" style="7" customWidth="1"/>
    <col min="8209" max="8449" width="9" style="7"/>
    <col min="8450" max="8450" width="3.7265625" style="7" customWidth="1"/>
    <col min="8451" max="8451" width="13.26953125" style="7" customWidth="1"/>
    <col min="8452" max="8452" width="45.1796875" style="7" customWidth="1"/>
    <col min="8453" max="8453" width="3.81640625" style="7" customWidth="1"/>
    <col min="8454" max="8454" width="7.1796875" style="7" customWidth="1"/>
    <col min="8455" max="8455" width="9.26953125" style="7" customWidth="1"/>
    <col min="8456" max="8456" width="10.54296875" style="7" customWidth="1"/>
    <col min="8457" max="8457" width="15.453125" style="7" customWidth="1"/>
    <col min="8458" max="8458" width="15.54296875" style="7" customWidth="1"/>
    <col min="8459" max="8459" width="14.54296875" style="7" customWidth="1"/>
    <col min="8460" max="8461" width="14" style="7" customWidth="1"/>
    <col min="8462" max="8462" width="14.54296875" style="7" customWidth="1"/>
    <col min="8463" max="8463" width="14.26953125" style="7" customWidth="1"/>
    <col min="8464" max="8464" width="16" style="7" customWidth="1"/>
    <col min="8465" max="8705" width="9" style="7"/>
    <col min="8706" max="8706" width="3.7265625" style="7" customWidth="1"/>
    <col min="8707" max="8707" width="13.26953125" style="7" customWidth="1"/>
    <col min="8708" max="8708" width="45.1796875" style="7" customWidth="1"/>
    <col min="8709" max="8709" width="3.81640625" style="7" customWidth="1"/>
    <col min="8710" max="8710" width="7.1796875" style="7" customWidth="1"/>
    <col min="8711" max="8711" width="9.26953125" style="7" customWidth="1"/>
    <col min="8712" max="8712" width="10.54296875" style="7" customWidth="1"/>
    <col min="8713" max="8713" width="15.453125" style="7" customWidth="1"/>
    <col min="8714" max="8714" width="15.54296875" style="7" customWidth="1"/>
    <col min="8715" max="8715" width="14.54296875" style="7" customWidth="1"/>
    <col min="8716" max="8717" width="14" style="7" customWidth="1"/>
    <col min="8718" max="8718" width="14.54296875" style="7" customWidth="1"/>
    <col min="8719" max="8719" width="14.26953125" style="7" customWidth="1"/>
    <col min="8720" max="8720" width="16" style="7" customWidth="1"/>
    <col min="8721" max="8961" width="9" style="7"/>
    <col min="8962" max="8962" width="3.7265625" style="7" customWidth="1"/>
    <col min="8963" max="8963" width="13.26953125" style="7" customWidth="1"/>
    <col min="8964" max="8964" width="45.1796875" style="7" customWidth="1"/>
    <col min="8965" max="8965" width="3.81640625" style="7" customWidth="1"/>
    <col min="8966" max="8966" width="7.1796875" style="7" customWidth="1"/>
    <col min="8967" max="8967" width="9.26953125" style="7" customWidth="1"/>
    <col min="8968" max="8968" width="10.54296875" style="7" customWidth="1"/>
    <col min="8969" max="8969" width="15.453125" style="7" customWidth="1"/>
    <col min="8970" max="8970" width="15.54296875" style="7" customWidth="1"/>
    <col min="8971" max="8971" width="14.54296875" style="7" customWidth="1"/>
    <col min="8972" max="8973" width="14" style="7" customWidth="1"/>
    <col min="8974" max="8974" width="14.54296875" style="7" customWidth="1"/>
    <col min="8975" max="8975" width="14.26953125" style="7" customWidth="1"/>
    <col min="8976" max="8976" width="16" style="7" customWidth="1"/>
    <col min="8977" max="9217" width="9" style="7"/>
    <col min="9218" max="9218" width="3.7265625" style="7" customWidth="1"/>
    <col min="9219" max="9219" width="13.26953125" style="7" customWidth="1"/>
    <col min="9220" max="9220" width="45.1796875" style="7" customWidth="1"/>
    <col min="9221" max="9221" width="3.81640625" style="7" customWidth="1"/>
    <col min="9222" max="9222" width="7.1796875" style="7" customWidth="1"/>
    <col min="9223" max="9223" width="9.26953125" style="7" customWidth="1"/>
    <col min="9224" max="9224" width="10.54296875" style="7" customWidth="1"/>
    <col min="9225" max="9225" width="15.453125" style="7" customWidth="1"/>
    <col min="9226" max="9226" width="15.54296875" style="7" customWidth="1"/>
    <col min="9227" max="9227" width="14.54296875" style="7" customWidth="1"/>
    <col min="9228" max="9229" width="14" style="7" customWidth="1"/>
    <col min="9230" max="9230" width="14.54296875" style="7" customWidth="1"/>
    <col min="9231" max="9231" width="14.26953125" style="7" customWidth="1"/>
    <col min="9232" max="9232" width="16" style="7" customWidth="1"/>
    <col min="9233" max="9473" width="9" style="7"/>
    <col min="9474" max="9474" width="3.7265625" style="7" customWidth="1"/>
    <col min="9475" max="9475" width="13.26953125" style="7" customWidth="1"/>
    <col min="9476" max="9476" width="45.1796875" style="7" customWidth="1"/>
    <col min="9477" max="9477" width="3.81640625" style="7" customWidth="1"/>
    <col min="9478" max="9478" width="7.1796875" style="7" customWidth="1"/>
    <col min="9479" max="9479" width="9.26953125" style="7" customWidth="1"/>
    <col min="9480" max="9480" width="10.54296875" style="7" customWidth="1"/>
    <col min="9481" max="9481" width="15.453125" style="7" customWidth="1"/>
    <col min="9482" max="9482" width="15.54296875" style="7" customWidth="1"/>
    <col min="9483" max="9483" width="14.54296875" style="7" customWidth="1"/>
    <col min="9484" max="9485" width="14" style="7" customWidth="1"/>
    <col min="9486" max="9486" width="14.54296875" style="7" customWidth="1"/>
    <col min="9487" max="9487" width="14.26953125" style="7" customWidth="1"/>
    <col min="9488" max="9488" width="16" style="7" customWidth="1"/>
    <col min="9489" max="9729" width="9" style="7"/>
    <col min="9730" max="9730" width="3.7265625" style="7" customWidth="1"/>
    <col min="9731" max="9731" width="13.26953125" style="7" customWidth="1"/>
    <col min="9732" max="9732" width="45.1796875" style="7" customWidth="1"/>
    <col min="9733" max="9733" width="3.81640625" style="7" customWidth="1"/>
    <col min="9734" max="9734" width="7.1796875" style="7" customWidth="1"/>
    <col min="9735" max="9735" width="9.26953125" style="7" customWidth="1"/>
    <col min="9736" max="9736" width="10.54296875" style="7" customWidth="1"/>
    <col min="9737" max="9737" width="15.453125" style="7" customWidth="1"/>
    <col min="9738" max="9738" width="15.54296875" style="7" customWidth="1"/>
    <col min="9739" max="9739" width="14.54296875" style="7" customWidth="1"/>
    <col min="9740" max="9741" width="14" style="7" customWidth="1"/>
    <col min="9742" max="9742" width="14.54296875" style="7" customWidth="1"/>
    <col min="9743" max="9743" width="14.26953125" style="7" customWidth="1"/>
    <col min="9744" max="9744" width="16" style="7" customWidth="1"/>
    <col min="9745" max="9985" width="9" style="7"/>
    <col min="9986" max="9986" width="3.7265625" style="7" customWidth="1"/>
    <col min="9987" max="9987" width="13.26953125" style="7" customWidth="1"/>
    <col min="9988" max="9988" width="45.1796875" style="7" customWidth="1"/>
    <col min="9989" max="9989" width="3.81640625" style="7" customWidth="1"/>
    <col min="9990" max="9990" width="7.1796875" style="7" customWidth="1"/>
    <col min="9991" max="9991" width="9.26953125" style="7" customWidth="1"/>
    <col min="9992" max="9992" width="10.54296875" style="7" customWidth="1"/>
    <col min="9993" max="9993" width="15.453125" style="7" customWidth="1"/>
    <col min="9994" max="9994" width="15.54296875" style="7" customWidth="1"/>
    <col min="9995" max="9995" width="14.54296875" style="7" customWidth="1"/>
    <col min="9996" max="9997" width="14" style="7" customWidth="1"/>
    <col min="9998" max="9998" width="14.54296875" style="7" customWidth="1"/>
    <col min="9999" max="9999" width="14.26953125" style="7" customWidth="1"/>
    <col min="10000" max="10000" width="16" style="7" customWidth="1"/>
    <col min="10001" max="10241" width="9" style="7"/>
    <col min="10242" max="10242" width="3.7265625" style="7" customWidth="1"/>
    <col min="10243" max="10243" width="13.26953125" style="7" customWidth="1"/>
    <col min="10244" max="10244" width="45.1796875" style="7" customWidth="1"/>
    <col min="10245" max="10245" width="3.81640625" style="7" customWidth="1"/>
    <col min="10246" max="10246" width="7.1796875" style="7" customWidth="1"/>
    <col min="10247" max="10247" width="9.26953125" style="7" customWidth="1"/>
    <col min="10248" max="10248" width="10.54296875" style="7" customWidth="1"/>
    <col min="10249" max="10249" width="15.453125" style="7" customWidth="1"/>
    <col min="10250" max="10250" width="15.54296875" style="7" customWidth="1"/>
    <col min="10251" max="10251" width="14.54296875" style="7" customWidth="1"/>
    <col min="10252" max="10253" width="14" style="7" customWidth="1"/>
    <col min="10254" max="10254" width="14.54296875" style="7" customWidth="1"/>
    <col min="10255" max="10255" width="14.26953125" style="7" customWidth="1"/>
    <col min="10256" max="10256" width="16" style="7" customWidth="1"/>
    <col min="10257" max="10497" width="9" style="7"/>
    <col min="10498" max="10498" width="3.7265625" style="7" customWidth="1"/>
    <col min="10499" max="10499" width="13.26953125" style="7" customWidth="1"/>
    <col min="10500" max="10500" width="45.1796875" style="7" customWidth="1"/>
    <col min="10501" max="10501" width="3.81640625" style="7" customWidth="1"/>
    <col min="10502" max="10502" width="7.1796875" style="7" customWidth="1"/>
    <col min="10503" max="10503" width="9.26953125" style="7" customWidth="1"/>
    <col min="10504" max="10504" width="10.54296875" style="7" customWidth="1"/>
    <col min="10505" max="10505" width="15.453125" style="7" customWidth="1"/>
    <col min="10506" max="10506" width="15.54296875" style="7" customWidth="1"/>
    <col min="10507" max="10507" width="14.54296875" style="7" customWidth="1"/>
    <col min="10508" max="10509" width="14" style="7" customWidth="1"/>
    <col min="10510" max="10510" width="14.54296875" style="7" customWidth="1"/>
    <col min="10511" max="10511" width="14.26953125" style="7" customWidth="1"/>
    <col min="10512" max="10512" width="16" style="7" customWidth="1"/>
    <col min="10513" max="10753" width="9" style="7"/>
    <col min="10754" max="10754" width="3.7265625" style="7" customWidth="1"/>
    <col min="10755" max="10755" width="13.26953125" style="7" customWidth="1"/>
    <col min="10756" max="10756" width="45.1796875" style="7" customWidth="1"/>
    <col min="10757" max="10757" width="3.81640625" style="7" customWidth="1"/>
    <col min="10758" max="10758" width="7.1796875" style="7" customWidth="1"/>
    <col min="10759" max="10759" width="9.26953125" style="7" customWidth="1"/>
    <col min="10760" max="10760" width="10.54296875" style="7" customWidth="1"/>
    <col min="10761" max="10761" width="15.453125" style="7" customWidth="1"/>
    <col min="10762" max="10762" width="15.54296875" style="7" customWidth="1"/>
    <col min="10763" max="10763" width="14.54296875" style="7" customWidth="1"/>
    <col min="10764" max="10765" width="14" style="7" customWidth="1"/>
    <col min="10766" max="10766" width="14.54296875" style="7" customWidth="1"/>
    <col min="10767" max="10767" width="14.26953125" style="7" customWidth="1"/>
    <col min="10768" max="10768" width="16" style="7" customWidth="1"/>
    <col min="10769" max="11009" width="9" style="7"/>
    <col min="11010" max="11010" width="3.7265625" style="7" customWidth="1"/>
    <col min="11011" max="11011" width="13.26953125" style="7" customWidth="1"/>
    <col min="11012" max="11012" width="45.1796875" style="7" customWidth="1"/>
    <col min="11013" max="11013" width="3.81640625" style="7" customWidth="1"/>
    <col min="11014" max="11014" width="7.1796875" style="7" customWidth="1"/>
    <col min="11015" max="11015" width="9.26953125" style="7" customWidth="1"/>
    <col min="11016" max="11016" width="10.54296875" style="7" customWidth="1"/>
    <col min="11017" max="11017" width="15.453125" style="7" customWidth="1"/>
    <col min="11018" max="11018" width="15.54296875" style="7" customWidth="1"/>
    <col min="11019" max="11019" width="14.54296875" style="7" customWidth="1"/>
    <col min="11020" max="11021" width="14" style="7" customWidth="1"/>
    <col min="11022" max="11022" width="14.54296875" style="7" customWidth="1"/>
    <col min="11023" max="11023" width="14.26953125" style="7" customWidth="1"/>
    <col min="11024" max="11024" width="16" style="7" customWidth="1"/>
    <col min="11025" max="11265" width="9" style="7"/>
    <col min="11266" max="11266" width="3.7265625" style="7" customWidth="1"/>
    <col min="11267" max="11267" width="13.26953125" style="7" customWidth="1"/>
    <col min="11268" max="11268" width="45.1796875" style="7" customWidth="1"/>
    <col min="11269" max="11269" width="3.81640625" style="7" customWidth="1"/>
    <col min="11270" max="11270" width="7.1796875" style="7" customWidth="1"/>
    <col min="11271" max="11271" width="9.26953125" style="7" customWidth="1"/>
    <col min="11272" max="11272" width="10.54296875" style="7" customWidth="1"/>
    <col min="11273" max="11273" width="15.453125" style="7" customWidth="1"/>
    <col min="11274" max="11274" width="15.54296875" style="7" customWidth="1"/>
    <col min="11275" max="11275" width="14.54296875" style="7" customWidth="1"/>
    <col min="11276" max="11277" width="14" style="7" customWidth="1"/>
    <col min="11278" max="11278" width="14.54296875" style="7" customWidth="1"/>
    <col min="11279" max="11279" width="14.26953125" style="7" customWidth="1"/>
    <col min="11280" max="11280" width="16" style="7" customWidth="1"/>
    <col min="11281" max="11521" width="9" style="7"/>
    <col min="11522" max="11522" width="3.7265625" style="7" customWidth="1"/>
    <col min="11523" max="11523" width="13.26953125" style="7" customWidth="1"/>
    <col min="11524" max="11524" width="45.1796875" style="7" customWidth="1"/>
    <col min="11525" max="11525" width="3.81640625" style="7" customWidth="1"/>
    <col min="11526" max="11526" width="7.1796875" style="7" customWidth="1"/>
    <col min="11527" max="11527" width="9.26953125" style="7" customWidth="1"/>
    <col min="11528" max="11528" width="10.54296875" style="7" customWidth="1"/>
    <col min="11529" max="11529" width="15.453125" style="7" customWidth="1"/>
    <col min="11530" max="11530" width="15.54296875" style="7" customWidth="1"/>
    <col min="11531" max="11531" width="14.54296875" style="7" customWidth="1"/>
    <col min="11532" max="11533" width="14" style="7" customWidth="1"/>
    <col min="11534" max="11534" width="14.54296875" style="7" customWidth="1"/>
    <col min="11535" max="11535" width="14.26953125" style="7" customWidth="1"/>
    <col min="11536" max="11536" width="16" style="7" customWidth="1"/>
    <col min="11537" max="11777" width="9" style="7"/>
    <col min="11778" max="11778" width="3.7265625" style="7" customWidth="1"/>
    <col min="11779" max="11779" width="13.26953125" style="7" customWidth="1"/>
    <col min="11780" max="11780" width="45.1796875" style="7" customWidth="1"/>
    <col min="11781" max="11781" width="3.81640625" style="7" customWidth="1"/>
    <col min="11782" max="11782" width="7.1796875" style="7" customWidth="1"/>
    <col min="11783" max="11783" width="9.26953125" style="7" customWidth="1"/>
    <col min="11784" max="11784" width="10.54296875" style="7" customWidth="1"/>
    <col min="11785" max="11785" width="15.453125" style="7" customWidth="1"/>
    <col min="11786" max="11786" width="15.54296875" style="7" customWidth="1"/>
    <col min="11787" max="11787" width="14.54296875" style="7" customWidth="1"/>
    <col min="11788" max="11789" width="14" style="7" customWidth="1"/>
    <col min="11790" max="11790" width="14.54296875" style="7" customWidth="1"/>
    <col min="11791" max="11791" width="14.26953125" style="7" customWidth="1"/>
    <col min="11792" max="11792" width="16" style="7" customWidth="1"/>
    <col min="11793" max="12033" width="9" style="7"/>
    <col min="12034" max="12034" width="3.7265625" style="7" customWidth="1"/>
    <col min="12035" max="12035" width="13.26953125" style="7" customWidth="1"/>
    <col min="12036" max="12036" width="45.1796875" style="7" customWidth="1"/>
    <col min="12037" max="12037" width="3.81640625" style="7" customWidth="1"/>
    <col min="12038" max="12038" width="7.1796875" style="7" customWidth="1"/>
    <col min="12039" max="12039" width="9.26953125" style="7" customWidth="1"/>
    <col min="12040" max="12040" width="10.54296875" style="7" customWidth="1"/>
    <col min="12041" max="12041" width="15.453125" style="7" customWidth="1"/>
    <col min="12042" max="12042" width="15.54296875" style="7" customWidth="1"/>
    <col min="12043" max="12043" width="14.54296875" style="7" customWidth="1"/>
    <col min="12044" max="12045" width="14" style="7" customWidth="1"/>
    <col min="12046" max="12046" width="14.54296875" style="7" customWidth="1"/>
    <col min="12047" max="12047" width="14.26953125" style="7" customWidth="1"/>
    <col min="12048" max="12048" width="16" style="7" customWidth="1"/>
    <col min="12049" max="12289" width="9" style="7"/>
    <col min="12290" max="12290" width="3.7265625" style="7" customWidth="1"/>
    <col min="12291" max="12291" width="13.26953125" style="7" customWidth="1"/>
    <col min="12292" max="12292" width="45.1796875" style="7" customWidth="1"/>
    <col min="12293" max="12293" width="3.81640625" style="7" customWidth="1"/>
    <col min="12294" max="12294" width="7.1796875" style="7" customWidth="1"/>
    <col min="12295" max="12295" width="9.26953125" style="7" customWidth="1"/>
    <col min="12296" max="12296" width="10.54296875" style="7" customWidth="1"/>
    <col min="12297" max="12297" width="15.453125" style="7" customWidth="1"/>
    <col min="12298" max="12298" width="15.54296875" style="7" customWidth="1"/>
    <col min="12299" max="12299" width="14.54296875" style="7" customWidth="1"/>
    <col min="12300" max="12301" width="14" style="7" customWidth="1"/>
    <col min="12302" max="12302" width="14.54296875" style="7" customWidth="1"/>
    <col min="12303" max="12303" width="14.26953125" style="7" customWidth="1"/>
    <col min="12304" max="12304" width="16" style="7" customWidth="1"/>
    <col min="12305" max="12545" width="9" style="7"/>
    <col min="12546" max="12546" width="3.7265625" style="7" customWidth="1"/>
    <col min="12547" max="12547" width="13.26953125" style="7" customWidth="1"/>
    <col min="12548" max="12548" width="45.1796875" style="7" customWidth="1"/>
    <col min="12549" max="12549" width="3.81640625" style="7" customWidth="1"/>
    <col min="12550" max="12550" width="7.1796875" style="7" customWidth="1"/>
    <col min="12551" max="12551" width="9.26953125" style="7" customWidth="1"/>
    <col min="12552" max="12552" width="10.54296875" style="7" customWidth="1"/>
    <col min="12553" max="12553" width="15.453125" style="7" customWidth="1"/>
    <col min="12554" max="12554" width="15.54296875" style="7" customWidth="1"/>
    <col min="12555" max="12555" width="14.54296875" style="7" customWidth="1"/>
    <col min="12556" max="12557" width="14" style="7" customWidth="1"/>
    <col min="12558" max="12558" width="14.54296875" style="7" customWidth="1"/>
    <col min="12559" max="12559" width="14.26953125" style="7" customWidth="1"/>
    <col min="12560" max="12560" width="16" style="7" customWidth="1"/>
    <col min="12561" max="12801" width="9" style="7"/>
    <col min="12802" max="12802" width="3.7265625" style="7" customWidth="1"/>
    <col min="12803" max="12803" width="13.26953125" style="7" customWidth="1"/>
    <col min="12804" max="12804" width="45.1796875" style="7" customWidth="1"/>
    <col min="12805" max="12805" width="3.81640625" style="7" customWidth="1"/>
    <col min="12806" max="12806" width="7.1796875" style="7" customWidth="1"/>
    <col min="12807" max="12807" width="9.26953125" style="7" customWidth="1"/>
    <col min="12808" max="12808" width="10.54296875" style="7" customWidth="1"/>
    <col min="12809" max="12809" width="15.453125" style="7" customWidth="1"/>
    <col min="12810" max="12810" width="15.54296875" style="7" customWidth="1"/>
    <col min="12811" max="12811" width="14.54296875" style="7" customWidth="1"/>
    <col min="12812" max="12813" width="14" style="7" customWidth="1"/>
    <col min="12814" max="12814" width="14.54296875" style="7" customWidth="1"/>
    <col min="12815" max="12815" width="14.26953125" style="7" customWidth="1"/>
    <col min="12816" max="12816" width="16" style="7" customWidth="1"/>
    <col min="12817" max="13057" width="9" style="7"/>
    <col min="13058" max="13058" width="3.7265625" style="7" customWidth="1"/>
    <col min="13059" max="13059" width="13.26953125" style="7" customWidth="1"/>
    <col min="13060" max="13060" width="45.1796875" style="7" customWidth="1"/>
    <col min="13061" max="13061" width="3.81640625" style="7" customWidth="1"/>
    <col min="13062" max="13062" width="7.1796875" style="7" customWidth="1"/>
    <col min="13063" max="13063" width="9.26953125" style="7" customWidth="1"/>
    <col min="13064" max="13064" width="10.54296875" style="7" customWidth="1"/>
    <col min="13065" max="13065" width="15.453125" style="7" customWidth="1"/>
    <col min="13066" max="13066" width="15.54296875" style="7" customWidth="1"/>
    <col min="13067" max="13067" width="14.54296875" style="7" customWidth="1"/>
    <col min="13068" max="13069" width="14" style="7" customWidth="1"/>
    <col min="13070" max="13070" width="14.54296875" style="7" customWidth="1"/>
    <col min="13071" max="13071" width="14.26953125" style="7" customWidth="1"/>
    <col min="13072" max="13072" width="16" style="7" customWidth="1"/>
    <col min="13073" max="13313" width="9" style="7"/>
    <col min="13314" max="13314" width="3.7265625" style="7" customWidth="1"/>
    <col min="13315" max="13315" width="13.26953125" style="7" customWidth="1"/>
    <col min="13316" max="13316" width="45.1796875" style="7" customWidth="1"/>
    <col min="13317" max="13317" width="3.81640625" style="7" customWidth="1"/>
    <col min="13318" max="13318" width="7.1796875" style="7" customWidth="1"/>
    <col min="13319" max="13319" width="9.26953125" style="7" customWidth="1"/>
    <col min="13320" max="13320" width="10.54296875" style="7" customWidth="1"/>
    <col min="13321" max="13321" width="15.453125" style="7" customWidth="1"/>
    <col min="13322" max="13322" width="15.54296875" style="7" customWidth="1"/>
    <col min="13323" max="13323" width="14.54296875" style="7" customWidth="1"/>
    <col min="13324" max="13325" width="14" style="7" customWidth="1"/>
    <col min="13326" max="13326" width="14.54296875" style="7" customWidth="1"/>
    <col min="13327" max="13327" width="14.26953125" style="7" customWidth="1"/>
    <col min="13328" max="13328" width="16" style="7" customWidth="1"/>
    <col min="13329" max="13569" width="9" style="7"/>
    <col min="13570" max="13570" width="3.7265625" style="7" customWidth="1"/>
    <col min="13571" max="13571" width="13.26953125" style="7" customWidth="1"/>
    <col min="13572" max="13572" width="45.1796875" style="7" customWidth="1"/>
    <col min="13573" max="13573" width="3.81640625" style="7" customWidth="1"/>
    <col min="13574" max="13574" width="7.1796875" style="7" customWidth="1"/>
    <col min="13575" max="13575" width="9.26953125" style="7" customWidth="1"/>
    <col min="13576" max="13576" width="10.54296875" style="7" customWidth="1"/>
    <col min="13577" max="13577" width="15.453125" style="7" customWidth="1"/>
    <col min="13578" max="13578" width="15.54296875" style="7" customWidth="1"/>
    <col min="13579" max="13579" width="14.54296875" style="7" customWidth="1"/>
    <col min="13580" max="13581" width="14" style="7" customWidth="1"/>
    <col min="13582" max="13582" width="14.54296875" style="7" customWidth="1"/>
    <col min="13583" max="13583" width="14.26953125" style="7" customWidth="1"/>
    <col min="13584" max="13584" width="16" style="7" customWidth="1"/>
    <col min="13585" max="13825" width="9" style="7"/>
    <col min="13826" max="13826" width="3.7265625" style="7" customWidth="1"/>
    <col min="13827" max="13827" width="13.26953125" style="7" customWidth="1"/>
    <col min="13828" max="13828" width="45.1796875" style="7" customWidth="1"/>
    <col min="13829" max="13829" width="3.81640625" style="7" customWidth="1"/>
    <col min="13830" max="13830" width="7.1796875" style="7" customWidth="1"/>
    <col min="13831" max="13831" width="9.26953125" style="7" customWidth="1"/>
    <col min="13832" max="13832" width="10.54296875" style="7" customWidth="1"/>
    <col min="13833" max="13833" width="15.453125" style="7" customWidth="1"/>
    <col min="13834" max="13834" width="15.54296875" style="7" customWidth="1"/>
    <col min="13835" max="13835" width="14.54296875" style="7" customWidth="1"/>
    <col min="13836" max="13837" width="14" style="7" customWidth="1"/>
    <col min="13838" max="13838" width="14.54296875" style="7" customWidth="1"/>
    <col min="13839" max="13839" width="14.26953125" style="7" customWidth="1"/>
    <col min="13840" max="13840" width="16" style="7" customWidth="1"/>
    <col min="13841" max="14081" width="9" style="7"/>
    <col min="14082" max="14082" width="3.7265625" style="7" customWidth="1"/>
    <col min="14083" max="14083" width="13.26953125" style="7" customWidth="1"/>
    <col min="14084" max="14084" width="45.1796875" style="7" customWidth="1"/>
    <col min="14085" max="14085" width="3.81640625" style="7" customWidth="1"/>
    <col min="14086" max="14086" width="7.1796875" style="7" customWidth="1"/>
    <col min="14087" max="14087" width="9.26953125" style="7" customWidth="1"/>
    <col min="14088" max="14088" width="10.54296875" style="7" customWidth="1"/>
    <col min="14089" max="14089" width="15.453125" style="7" customWidth="1"/>
    <col min="14090" max="14090" width="15.54296875" style="7" customWidth="1"/>
    <col min="14091" max="14091" width="14.54296875" style="7" customWidth="1"/>
    <col min="14092" max="14093" width="14" style="7" customWidth="1"/>
    <col min="14094" max="14094" width="14.54296875" style="7" customWidth="1"/>
    <col min="14095" max="14095" width="14.26953125" style="7" customWidth="1"/>
    <col min="14096" max="14096" width="16" style="7" customWidth="1"/>
    <col min="14097" max="14337" width="9" style="7"/>
    <col min="14338" max="14338" width="3.7265625" style="7" customWidth="1"/>
    <col min="14339" max="14339" width="13.26953125" style="7" customWidth="1"/>
    <col min="14340" max="14340" width="45.1796875" style="7" customWidth="1"/>
    <col min="14341" max="14341" width="3.81640625" style="7" customWidth="1"/>
    <col min="14342" max="14342" width="7.1796875" style="7" customWidth="1"/>
    <col min="14343" max="14343" width="9.26953125" style="7" customWidth="1"/>
    <col min="14344" max="14344" width="10.54296875" style="7" customWidth="1"/>
    <col min="14345" max="14345" width="15.453125" style="7" customWidth="1"/>
    <col min="14346" max="14346" width="15.54296875" style="7" customWidth="1"/>
    <col min="14347" max="14347" width="14.54296875" style="7" customWidth="1"/>
    <col min="14348" max="14349" width="14" style="7" customWidth="1"/>
    <col min="14350" max="14350" width="14.54296875" style="7" customWidth="1"/>
    <col min="14351" max="14351" width="14.26953125" style="7" customWidth="1"/>
    <col min="14352" max="14352" width="16" style="7" customWidth="1"/>
    <col min="14353" max="14593" width="9" style="7"/>
    <col min="14594" max="14594" width="3.7265625" style="7" customWidth="1"/>
    <col min="14595" max="14595" width="13.26953125" style="7" customWidth="1"/>
    <col min="14596" max="14596" width="45.1796875" style="7" customWidth="1"/>
    <col min="14597" max="14597" width="3.81640625" style="7" customWidth="1"/>
    <col min="14598" max="14598" width="7.1796875" style="7" customWidth="1"/>
    <col min="14599" max="14599" width="9.26953125" style="7" customWidth="1"/>
    <col min="14600" max="14600" width="10.54296875" style="7" customWidth="1"/>
    <col min="14601" max="14601" width="15.453125" style="7" customWidth="1"/>
    <col min="14602" max="14602" width="15.54296875" style="7" customWidth="1"/>
    <col min="14603" max="14603" width="14.54296875" style="7" customWidth="1"/>
    <col min="14604" max="14605" width="14" style="7" customWidth="1"/>
    <col min="14606" max="14606" width="14.54296875" style="7" customWidth="1"/>
    <col min="14607" max="14607" width="14.26953125" style="7" customWidth="1"/>
    <col min="14608" max="14608" width="16" style="7" customWidth="1"/>
    <col min="14609" max="14849" width="9" style="7"/>
    <col min="14850" max="14850" width="3.7265625" style="7" customWidth="1"/>
    <col min="14851" max="14851" width="13.26953125" style="7" customWidth="1"/>
    <col min="14852" max="14852" width="45.1796875" style="7" customWidth="1"/>
    <col min="14853" max="14853" width="3.81640625" style="7" customWidth="1"/>
    <col min="14854" max="14854" width="7.1796875" style="7" customWidth="1"/>
    <col min="14855" max="14855" width="9.26953125" style="7" customWidth="1"/>
    <col min="14856" max="14856" width="10.54296875" style="7" customWidth="1"/>
    <col min="14857" max="14857" width="15.453125" style="7" customWidth="1"/>
    <col min="14858" max="14858" width="15.54296875" style="7" customWidth="1"/>
    <col min="14859" max="14859" width="14.54296875" style="7" customWidth="1"/>
    <col min="14860" max="14861" width="14" style="7" customWidth="1"/>
    <col min="14862" max="14862" width="14.54296875" style="7" customWidth="1"/>
    <col min="14863" max="14863" width="14.26953125" style="7" customWidth="1"/>
    <col min="14864" max="14864" width="16" style="7" customWidth="1"/>
    <col min="14865" max="15105" width="9" style="7"/>
    <col min="15106" max="15106" width="3.7265625" style="7" customWidth="1"/>
    <col min="15107" max="15107" width="13.26953125" style="7" customWidth="1"/>
    <col min="15108" max="15108" width="45.1796875" style="7" customWidth="1"/>
    <col min="15109" max="15109" width="3.81640625" style="7" customWidth="1"/>
    <col min="15110" max="15110" width="7.1796875" style="7" customWidth="1"/>
    <col min="15111" max="15111" width="9.26953125" style="7" customWidth="1"/>
    <col min="15112" max="15112" width="10.54296875" style="7" customWidth="1"/>
    <col min="15113" max="15113" width="15.453125" style="7" customWidth="1"/>
    <col min="15114" max="15114" width="15.54296875" style="7" customWidth="1"/>
    <col min="15115" max="15115" width="14.54296875" style="7" customWidth="1"/>
    <col min="15116" max="15117" width="14" style="7" customWidth="1"/>
    <col min="15118" max="15118" width="14.54296875" style="7" customWidth="1"/>
    <col min="15119" max="15119" width="14.26953125" style="7" customWidth="1"/>
    <col min="15120" max="15120" width="16" style="7" customWidth="1"/>
    <col min="15121" max="15361" width="9" style="7"/>
    <col min="15362" max="15362" width="3.7265625" style="7" customWidth="1"/>
    <col min="15363" max="15363" width="13.26953125" style="7" customWidth="1"/>
    <col min="15364" max="15364" width="45.1796875" style="7" customWidth="1"/>
    <col min="15365" max="15365" width="3.81640625" style="7" customWidth="1"/>
    <col min="15366" max="15366" width="7.1796875" style="7" customWidth="1"/>
    <col min="15367" max="15367" width="9.26953125" style="7" customWidth="1"/>
    <col min="15368" max="15368" width="10.54296875" style="7" customWidth="1"/>
    <col min="15369" max="15369" width="15.453125" style="7" customWidth="1"/>
    <col min="15370" max="15370" width="15.54296875" style="7" customWidth="1"/>
    <col min="15371" max="15371" width="14.54296875" style="7" customWidth="1"/>
    <col min="15372" max="15373" width="14" style="7" customWidth="1"/>
    <col min="15374" max="15374" width="14.54296875" style="7" customWidth="1"/>
    <col min="15375" max="15375" width="14.26953125" style="7" customWidth="1"/>
    <col min="15376" max="15376" width="16" style="7" customWidth="1"/>
    <col min="15377" max="15617" width="9" style="7"/>
    <col min="15618" max="15618" width="3.7265625" style="7" customWidth="1"/>
    <col min="15619" max="15619" width="13.26953125" style="7" customWidth="1"/>
    <col min="15620" max="15620" width="45.1796875" style="7" customWidth="1"/>
    <col min="15621" max="15621" width="3.81640625" style="7" customWidth="1"/>
    <col min="15622" max="15622" width="7.1796875" style="7" customWidth="1"/>
    <col min="15623" max="15623" width="9.26953125" style="7" customWidth="1"/>
    <col min="15624" max="15624" width="10.54296875" style="7" customWidth="1"/>
    <col min="15625" max="15625" width="15.453125" style="7" customWidth="1"/>
    <col min="15626" max="15626" width="15.54296875" style="7" customWidth="1"/>
    <col min="15627" max="15627" width="14.54296875" style="7" customWidth="1"/>
    <col min="15628" max="15629" width="14" style="7" customWidth="1"/>
    <col min="15630" max="15630" width="14.54296875" style="7" customWidth="1"/>
    <col min="15631" max="15631" width="14.26953125" style="7" customWidth="1"/>
    <col min="15632" max="15632" width="16" style="7" customWidth="1"/>
    <col min="15633" max="15873" width="9" style="7"/>
    <col min="15874" max="15874" width="3.7265625" style="7" customWidth="1"/>
    <col min="15875" max="15875" width="13.26953125" style="7" customWidth="1"/>
    <col min="15876" max="15876" width="45.1796875" style="7" customWidth="1"/>
    <col min="15877" max="15877" width="3.81640625" style="7" customWidth="1"/>
    <col min="15878" max="15878" width="7.1796875" style="7" customWidth="1"/>
    <col min="15879" max="15879" width="9.26953125" style="7" customWidth="1"/>
    <col min="15880" max="15880" width="10.54296875" style="7" customWidth="1"/>
    <col min="15881" max="15881" width="15.453125" style="7" customWidth="1"/>
    <col min="15882" max="15882" width="15.54296875" style="7" customWidth="1"/>
    <col min="15883" max="15883" width="14.54296875" style="7" customWidth="1"/>
    <col min="15884" max="15885" width="14" style="7" customWidth="1"/>
    <col min="15886" max="15886" width="14.54296875" style="7" customWidth="1"/>
    <col min="15887" max="15887" width="14.26953125" style="7" customWidth="1"/>
    <col min="15888" max="15888" width="16" style="7" customWidth="1"/>
    <col min="15889" max="16129" width="9" style="7"/>
    <col min="16130" max="16130" width="3.7265625" style="7" customWidth="1"/>
    <col min="16131" max="16131" width="13.26953125" style="7" customWidth="1"/>
    <col min="16132" max="16132" width="45.1796875" style="7" customWidth="1"/>
    <col min="16133" max="16133" width="3.81640625" style="7" customWidth="1"/>
    <col min="16134" max="16134" width="7.1796875" style="7" customWidth="1"/>
    <col min="16135" max="16135" width="9.26953125" style="7" customWidth="1"/>
    <col min="16136" max="16136" width="10.54296875" style="7" customWidth="1"/>
    <col min="16137" max="16137" width="15.453125" style="7" customWidth="1"/>
    <col min="16138" max="16138" width="15.54296875" style="7" customWidth="1"/>
    <col min="16139" max="16139" width="14.54296875" style="7" customWidth="1"/>
    <col min="16140" max="16141" width="14" style="7" customWidth="1"/>
    <col min="16142" max="16142" width="14.54296875" style="7" customWidth="1"/>
    <col min="16143" max="16143" width="14.26953125" style="7" customWidth="1"/>
    <col min="16144" max="16144" width="16" style="7" customWidth="1"/>
    <col min="16145" max="16384" width="9" style="7"/>
  </cols>
  <sheetData>
    <row r="1" spans="1:30" ht="18" x14ac:dyDescent="0.35">
      <c r="A1" s="199" t="s">
        <v>0</v>
      </c>
      <c r="B1" s="199"/>
      <c r="C1" s="200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R1" s="23"/>
      <c r="S1" s="23"/>
    </row>
    <row r="2" spans="1:30" x14ac:dyDescent="0.25">
      <c r="A2" s="24" t="s">
        <v>1</v>
      </c>
      <c r="B2" s="25"/>
      <c r="C2" s="7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R2" s="25"/>
      <c r="S2" s="25"/>
    </row>
    <row r="3" spans="1:30" x14ac:dyDescent="0.25">
      <c r="A3" s="24" t="s">
        <v>4536</v>
      </c>
      <c r="B3" s="25"/>
      <c r="C3" s="7"/>
      <c r="D3" s="25"/>
      <c r="E3" s="25"/>
      <c r="F3" s="25"/>
      <c r="G3" s="25"/>
      <c r="H3" s="25"/>
      <c r="I3" s="25"/>
      <c r="J3" s="201"/>
      <c r="K3" s="202"/>
      <c r="L3" s="26"/>
      <c r="M3" s="25"/>
      <c r="N3" s="25"/>
      <c r="O3" s="25"/>
      <c r="P3" s="25"/>
      <c r="R3" s="25"/>
      <c r="S3" s="25"/>
    </row>
    <row r="4" spans="1:30" x14ac:dyDescent="0.25">
      <c r="A4" s="24" t="s">
        <v>3</v>
      </c>
      <c r="B4" s="25"/>
      <c r="C4" s="7"/>
      <c r="D4" s="25"/>
      <c r="E4" s="25"/>
      <c r="F4" s="25"/>
      <c r="G4" s="25"/>
      <c r="H4" s="25"/>
      <c r="I4" s="25"/>
      <c r="J4" s="201"/>
      <c r="K4" s="202"/>
      <c r="L4" s="26"/>
      <c r="M4" s="25"/>
      <c r="N4" s="25"/>
      <c r="O4" s="25"/>
      <c r="P4" s="25"/>
      <c r="R4" s="25"/>
      <c r="S4" s="25"/>
    </row>
    <row r="5" spans="1:30" x14ac:dyDescent="0.35">
      <c r="A5" s="27"/>
      <c r="B5" s="28"/>
      <c r="C5" s="7"/>
      <c r="D5" s="29"/>
      <c r="E5" s="30"/>
      <c r="F5" s="30"/>
      <c r="G5" s="31"/>
      <c r="H5" s="31"/>
      <c r="I5" s="31"/>
      <c r="J5" s="203"/>
      <c r="K5" s="204"/>
      <c r="L5" s="31"/>
      <c r="M5" s="31"/>
      <c r="N5" s="31"/>
      <c r="O5" s="31"/>
      <c r="P5" s="31"/>
      <c r="R5" s="31"/>
      <c r="S5" s="31"/>
    </row>
    <row r="6" spans="1:30" x14ac:dyDescent="0.25">
      <c r="A6" s="32" t="s">
        <v>4</v>
      </c>
      <c r="B6" s="25"/>
      <c r="C6" s="7"/>
      <c r="D6" s="33"/>
      <c r="E6" s="34"/>
      <c r="F6" s="34"/>
      <c r="G6" s="35"/>
      <c r="H6" s="35"/>
      <c r="I6" s="35"/>
      <c r="J6" s="197"/>
      <c r="K6" s="198"/>
      <c r="L6" s="35"/>
      <c r="M6" s="35"/>
      <c r="N6" s="35"/>
      <c r="O6" s="35"/>
      <c r="P6" s="35"/>
      <c r="R6" s="35"/>
      <c r="S6" s="35"/>
    </row>
    <row r="7" spans="1:30" x14ac:dyDescent="0.25">
      <c r="A7" s="32" t="s">
        <v>5</v>
      </c>
      <c r="B7" s="25"/>
      <c r="C7" s="7"/>
      <c r="D7" s="33"/>
      <c r="E7" s="34"/>
      <c r="F7" s="34"/>
      <c r="G7" s="35"/>
      <c r="H7" s="35"/>
      <c r="I7" s="35"/>
      <c r="J7" s="197"/>
      <c r="K7" s="198"/>
      <c r="L7" s="35"/>
      <c r="M7" s="35"/>
      <c r="N7" s="32" t="s">
        <v>6</v>
      </c>
      <c r="O7" s="35"/>
      <c r="P7" s="35"/>
      <c r="R7" s="35"/>
      <c r="S7" s="35"/>
    </row>
    <row r="8" spans="1:30" s="38" customFormat="1" ht="13" x14ac:dyDescent="0.3">
      <c r="A8" s="36" t="s">
        <v>7</v>
      </c>
      <c r="B8" s="37"/>
      <c r="D8" s="39"/>
      <c r="E8" s="40"/>
      <c r="F8" s="41"/>
      <c r="G8" s="42"/>
      <c r="H8" s="191" t="s">
        <v>4585</v>
      </c>
      <c r="I8" s="192"/>
      <c r="J8" s="192"/>
      <c r="K8" s="192"/>
      <c r="L8" s="192"/>
      <c r="M8" s="192"/>
      <c r="N8" s="192"/>
      <c r="O8" s="192"/>
      <c r="P8" s="192"/>
      <c r="Q8" s="192"/>
      <c r="R8" s="193"/>
      <c r="S8" s="42"/>
      <c r="T8" s="43"/>
      <c r="U8" s="43"/>
      <c r="V8" s="43"/>
      <c r="W8" s="43"/>
      <c r="X8" s="43"/>
      <c r="Y8" s="194" t="s">
        <v>4584</v>
      </c>
      <c r="Z8" s="195"/>
      <c r="AA8" s="195"/>
      <c r="AB8" s="196"/>
      <c r="AC8" s="44"/>
    </row>
    <row r="9" spans="1:30" s="38" customFormat="1" ht="13" x14ac:dyDescent="0.3">
      <c r="F9" s="45" t="s">
        <v>4560</v>
      </c>
      <c r="G9" s="45" t="s">
        <v>4561</v>
      </c>
      <c r="H9" s="45" t="s">
        <v>4562</v>
      </c>
      <c r="I9" s="45"/>
      <c r="J9" s="45"/>
      <c r="K9" s="45"/>
      <c r="L9" s="45"/>
      <c r="M9" s="45"/>
      <c r="N9" s="45"/>
      <c r="O9" s="45"/>
      <c r="P9" s="45"/>
      <c r="Q9" s="45"/>
      <c r="R9" s="45" t="s">
        <v>4566</v>
      </c>
      <c r="S9" s="45"/>
      <c r="T9" s="45" t="s">
        <v>4568</v>
      </c>
      <c r="U9" s="45" t="s">
        <v>4569</v>
      </c>
      <c r="V9" s="45" t="s">
        <v>4570</v>
      </c>
      <c r="W9" s="45" t="s">
        <v>4571</v>
      </c>
      <c r="X9" s="45" t="s">
        <v>4572</v>
      </c>
      <c r="Y9" s="45" t="s">
        <v>4573</v>
      </c>
      <c r="Z9" s="45" t="s">
        <v>4574</v>
      </c>
      <c r="AA9" s="45" t="s">
        <v>4575</v>
      </c>
      <c r="AB9" s="45" t="s">
        <v>95</v>
      </c>
      <c r="AC9" s="45" t="s">
        <v>4576</v>
      </c>
    </row>
    <row r="10" spans="1:30" s="38" customFormat="1" ht="91.5" thickBot="1" x14ac:dyDescent="0.4">
      <c r="A10" s="46" t="s">
        <v>4588</v>
      </c>
      <c r="B10" s="46" t="s">
        <v>4587</v>
      </c>
      <c r="C10" s="46" t="s">
        <v>4586</v>
      </c>
      <c r="D10" s="46" t="s">
        <v>8</v>
      </c>
      <c r="E10" s="46" t="s">
        <v>9</v>
      </c>
      <c r="F10" s="47" t="s">
        <v>4563</v>
      </c>
      <c r="G10" s="48" t="s">
        <v>4564</v>
      </c>
      <c r="H10" s="49" t="s">
        <v>4565</v>
      </c>
      <c r="I10" s="46" t="s">
        <v>10</v>
      </c>
      <c r="J10" s="46" t="s">
        <v>11</v>
      </c>
      <c r="K10" s="46" t="s">
        <v>12</v>
      </c>
      <c r="L10" s="46" t="s">
        <v>13</v>
      </c>
      <c r="M10" s="46" t="s">
        <v>14</v>
      </c>
      <c r="N10" s="46" t="s">
        <v>15</v>
      </c>
      <c r="O10" s="46" t="s">
        <v>16</v>
      </c>
      <c r="P10" s="46" t="s">
        <v>17</v>
      </c>
      <c r="R10" s="50" t="s">
        <v>4567</v>
      </c>
      <c r="S10" s="46" t="s">
        <v>11</v>
      </c>
      <c r="T10" s="49" t="s">
        <v>4577</v>
      </c>
      <c r="U10" s="49" t="s">
        <v>4578</v>
      </c>
      <c r="V10" s="49" t="s">
        <v>4579</v>
      </c>
      <c r="W10" s="49" t="s">
        <v>4580</v>
      </c>
      <c r="X10" s="49" t="s">
        <v>4581</v>
      </c>
      <c r="Y10" s="49">
        <v>2018</v>
      </c>
      <c r="Z10" s="49">
        <v>2019</v>
      </c>
      <c r="AA10" s="49">
        <v>2020</v>
      </c>
      <c r="AB10" s="49" t="s">
        <v>4582</v>
      </c>
      <c r="AC10" s="51" t="s">
        <v>4583</v>
      </c>
    </row>
    <row r="11" spans="1:30" ht="15" thickBot="1" x14ac:dyDescent="0.4">
      <c r="A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R11" s="7"/>
      <c r="S11" s="7"/>
      <c r="X11" s="143">
        <f>SUBTOTAL(9,X12:X41)</f>
        <v>0</v>
      </c>
    </row>
    <row r="12" spans="1:30" ht="28.5" thickBot="1" x14ac:dyDescent="0.35">
      <c r="A12" s="53"/>
      <c r="B12" s="54" t="s">
        <v>4537</v>
      </c>
      <c r="C12" s="55" t="s">
        <v>4538</v>
      </c>
      <c r="D12" s="55"/>
      <c r="E12" s="56"/>
      <c r="F12" s="56"/>
      <c r="G12" s="57"/>
      <c r="H12" s="57"/>
      <c r="I12" s="57">
        <v>210276.28</v>
      </c>
      <c r="J12" s="57">
        <v>0</v>
      </c>
      <c r="K12" s="57">
        <v>0</v>
      </c>
      <c r="L12" s="57">
        <v>0</v>
      </c>
      <c r="M12" s="57">
        <v>0</v>
      </c>
      <c r="N12" s="57">
        <v>0</v>
      </c>
      <c r="O12" s="57">
        <v>0</v>
      </c>
      <c r="P12" s="57">
        <v>0</v>
      </c>
      <c r="R12" s="57"/>
      <c r="S12" s="57">
        <v>0</v>
      </c>
    </row>
    <row r="13" spans="1:30" ht="20" x14ac:dyDescent="0.2">
      <c r="A13" s="67"/>
      <c r="B13" s="68" t="s">
        <v>2076</v>
      </c>
      <c r="C13" s="69" t="s">
        <v>2297</v>
      </c>
      <c r="D13" s="69" t="s">
        <v>44</v>
      </c>
      <c r="E13" s="70">
        <v>0</v>
      </c>
      <c r="F13" s="70">
        <v>2</v>
      </c>
      <c r="G13" s="71">
        <v>23323.96</v>
      </c>
      <c r="H13" s="71"/>
      <c r="I13" s="71"/>
      <c r="J13" s="71"/>
      <c r="K13" s="71"/>
      <c r="L13" s="71"/>
      <c r="M13" s="71"/>
      <c r="N13" s="71"/>
      <c r="O13" s="71"/>
      <c r="P13" s="72"/>
      <c r="R13" s="71"/>
      <c r="S13" s="71">
        <v>0</v>
      </c>
      <c r="T13" s="15"/>
      <c r="U13" s="15"/>
      <c r="V13" s="16"/>
      <c r="W13" s="16"/>
      <c r="X13" s="16"/>
      <c r="Y13" s="15"/>
      <c r="Z13" s="15"/>
      <c r="AA13" s="15"/>
      <c r="AB13" s="15"/>
      <c r="AD13" s="21"/>
    </row>
    <row r="14" spans="1:30" ht="20" x14ac:dyDescent="0.2">
      <c r="A14" s="87"/>
      <c r="B14" s="88" t="s">
        <v>2078</v>
      </c>
      <c r="C14" s="89" t="s">
        <v>4539</v>
      </c>
      <c r="D14" s="89" t="s">
        <v>803</v>
      </c>
      <c r="E14" s="90">
        <v>0</v>
      </c>
      <c r="F14" s="90">
        <v>1</v>
      </c>
      <c r="G14" s="91">
        <v>1955.14</v>
      </c>
      <c r="H14" s="91"/>
      <c r="I14" s="91"/>
      <c r="J14" s="91"/>
      <c r="K14" s="91"/>
      <c r="L14" s="91"/>
      <c r="M14" s="91"/>
      <c r="N14" s="91"/>
      <c r="O14" s="91"/>
      <c r="P14" s="92"/>
      <c r="R14" s="91"/>
      <c r="S14" s="91">
        <v>0</v>
      </c>
      <c r="T14" s="15"/>
      <c r="U14" s="15"/>
      <c r="V14" s="16"/>
      <c r="W14" s="16"/>
      <c r="X14" s="16"/>
      <c r="Y14" s="15"/>
      <c r="Z14" s="15"/>
      <c r="AA14" s="15"/>
      <c r="AB14" s="15"/>
      <c r="AD14" s="21"/>
    </row>
    <row r="15" spans="1:30" x14ac:dyDescent="0.2">
      <c r="A15" s="87"/>
      <c r="B15" s="88" t="s">
        <v>2080</v>
      </c>
      <c r="C15" s="89" t="s">
        <v>4540</v>
      </c>
      <c r="D15" s="89" t="s">
        <v>95</v>
      </c>
      <c r="E15" s="90">
        <v>0</v>
      </c>
      <c r="F15" s="90">
        <v>200</v>
      </c>
      <c r="G15" s="91">
        <v>167.91</v>
      </c>
      <c r="H15" s="91"/>
      <c r="I15" s="91"/>
      <c r="J15" s="91"/>
      <c r="K15" s="91"/>
      <c r="L15" s="91"/>
      <c r="M15" s="91"/>
      <c r="N15" s="91"/>
      <c r="O15" s="91"/>
      <c r="P15" s="92"/>
      <c r="R15" s="91"/>
      <c r="S15" s="91">
        <v>0</v>
      </c>
      <c r="T15" s="15"/>
      <c r="U15" s="15"/>
      <c r="V15" s="16"/>
      <c r="W15" s="16"/>
      <c r="X15" s="16"/>
      <c r="Y15" s="15"/>
      <c r="Z15" s="15"/>
      <c r="AA15" s="15"/>
      <c r="AB15" s="15"/>
      <c r="AD15" s="21"/>
    </row>
    <row r="16" spans="1:30" x14ac:dyDescent="0.2">
      <c r="A16" s="87"/>
      <c r="B16" s="88" t="s">
        <v>2082</v>
      </c>
      <c r="C16" s="89" t="s">
        <v>4541</v>
      </c>
      <c r="D16" s="89" t="s">
        <v>95</v>
      </c>
      <c r="E16" s="90">
        <v>0</v>
      </c>
      <c r="F16" s="90">
        <v>200</v>
      </c>
      <c r="G16" s="91">
        <v>113.86</v>
      </c>
      <c r="H16" s="91"/>
      <c r="I16" s="91"/>
      <c r="J16" s="91"/>
      <c r="K16" s="91"/>
      <c r="L16" s="91"/>
      <c r="M16" s="91"/>
      <c r="N16" s="91"/>
      <c r="O16" s="91"/>
      <c r="P16" s="92"/>
      <c r="R16" s="91"/>
      <c r="S16" s="91">
        <v>0</v>
      </c>
      <c r="T16" s="15"/>
      <c r="U16" s="15"/>
      <c r="V16" s="16"/>
      <c r="W16" s="16"/>
      <c r="X16" s="16"/>
      <c r="Y16" s="15"/>
      <c r="Z16" s="15"/>
      <c r="AA16" s="15"/>
      <c r="AB16" s="15"/>
      <c r="AD16" s="21"/>
    </row>
    <row r="17" spans="1:30" x14ac:dyDescent="0.2">
      <c r="A17" s="87"/>
      <c r="B17" s="88" t="s">
        <v>2084</v>
      </c>
      <c r="C17" s="89" t="s">
        <v>4542</v>
      </c>
      <c r="D17" s="89" t="s">
        <v>95</v>
      </c>
      <c r="E17" s="90">
        <v>0</v>
      </c>
      <c r="F17" s="90">
        <v>400</v>
      </c>
      <c r="G17" s="91">
        <v>11.5</v>
      </c>
      <c r="H17" s="91"/>
      <c r="I17" s="91"/>
      <c r="J17" s="91"/>
      <c r="K17" s="91"/>
      <c r="L17" s="91"/>
      <c r="M17" s="91"/>
      <c r="N17" s="91"/>
      <c r="O17" s="91"/>
      <c r="P17" s="92"/>
      <c r="R17" s="91"/>
      <c r="S17" s="91">
        <v>0</v>
      </c>
      <c r="T17" s="15"/>
      <c r="U17" s="15"/>
      <c r="V17" s="16"/>
      <c r="W17" s="16"/>
      <c r="X17" s="16"/>
      <c r="Y17" s="15"/>
      <c r="Z17" s="15"/>
      <c r="AA17" s="15"/>
      <c r="AB17" s="15"/>
      <c r="AD17" s="21"/>
    </row>
    <row r="18" spans="1:30" x14ac:dyDescent="0.2">
      <c r="A18" s="87"/>
      <c r="B18" s="88" t="s">
        <v>2086</v>
      </c>
      <c r="C18" s="89" t="s">
        <v>4543</v>
      </c>
      <c r="D18" s="89" t="s">
        <v>95</v>
      </c>
      <c r="E18" s="90">
        <v>0</v>
      </c>
      <c r="F18" s="90">
        <v>200</v>
      </c>
      <c r="G18" s="91">
        <v>72.459999999999994</v>
      </c>
      <c r="H18" s="91"/>
      <c r="I18" s="91"/>
      <c r="J18" s="91"/>
      <c r="K18" s="91"/>
      <c r="L18" s="91"/>
      <c r="M18" s="91"/>
      <c r="N18" s="91"/>
      <c r="O18" s="91"/>
      <c r="P18" s="92"/>
      <c r="R18" s="91"/>
      <c r="S18" s="91">
        <v>0</v>
      </c>
      <c r="T18" s="15"/>
      <c r="U18" s="15"/>
      <c r="V18" s="16"/>
      <c r="W18" s="16"/>
      <c r="X18" s="16"/>
      <c r="Y18" s="15"/>
      <c r="Z18" s="15"/>
      <c r="AA18" s="15"/>
      <c r="AB18" s="15"/>
      <c r="AD18" s="21"/>
    </row>
    <row r="19" spans="1:30" x14ac:dyDescent="0.2">
      <c r="A19" s="87"/>
      <c r="B19" s="88" t="s">
        <v>2088</v>
      </c>
      <c r="C19" s="89" t="s">
        <v>4544</v>
      </c>
      <c r="D19" s="89" t="s">
        <v>92</v>
      </c>
      <c r="E19" s="90">
        <v>0</v>
      </c>
      <c r="F19" s="90">
        <v>49</v>
      </c>
      <c r="G19" s="91">
        <v>517.54</v>
      </c>
      <c r="H19" s="91"/>
      <c r="I19" s="91"/>
      <c r="J19" s="91"/>
      <c r="K19" s="91"/>
      <c r="L19" s="91"/>
      <c r="M19" s="91"/>
      <c r="N19" s="91"/>
      <c r="O19" s="91"/>
      <c r="P19" s="92"/>
      <c r="R19" s="91"/>
      <c r="S19" s="91">
        <v>0</v>
      </c>
      <c r="T19" s="15"/>
      <c r="U19" s="15"/>
      <c r="V19" s="16"/>
      <c r="W19" s="16"/>
      <c r="X19" s="16"/>
      <c r="Y19" s="15"/>
      <c r="Z19" s="15"/>
      <c r="AA19" s="15"/>
      <c r="AB19" s="15"/>
      <c r="AD19" s="21"/>
    </row>
    <row r="20" spans="1:30" x14ac:dyDescent="0.2">
      <c r="A20" s="87"/>
      <c r="B20" s="88" t="s">
        <v>2090</v>
      </c>
      <c r="C20" s="89" t="s">
        <v>4545</v>
      </c>
      <c r="D20" s="89" t="s">
        <v>38</v>
      </c>
      <c r="E20" s="90">
        <v>0</v>
      </c>
      <c r="F20" s="90">
        <v>70</v>
      </c>
      <c r="G20" s="91">
        <v>28.75</v>
      </c>
      <c r="H20" s="91"/>
      <c r="I20" s="91"/>
      <c r="J20" s="91"/>
      <c r="K20" s="91"/>
      <c r="L20" s="91"/>
      <c r="M20" s="91"/>
      <c r="N20" s="91"/>
      <c r="O20" s="91"/>
      <c r="P20" s="92"/>
      <c r="R20" s="91"/>
      <c r="S20" s="91">
        <v>0</v>
      </c>
      <c r="T20" s="15"/>
      <c r="U20" s="15"/>
      <c r="V20" s="16"/>
      <c r="W20" s="16"/>
      <c r="X20" s="16"/>
      <c r="Y20" s="15"/>
      <c r="Z20" s="15"/>
      <c r="AA20" s="15"/>
      <c r="AB20" s="15"/>
      <c r="AD20" s="21"/>
    </row>
    <row r="21" spans="1:30" x14ac:dyDescent="0.2">
      <c r="A21" s="87"/>
      <c r="B21" s="88" t="s">
        <v>2092</v>
      </c>
      <c r="C21" s="89" t="s">
        <v>4546</v>
      </c>
      <c r="D21" s="89" t="s">
        <v>38</v>
      </c>
      <c r="E21" s="90">
        <v>0</v>
      </c>
      <c r="F21" s="90">
        <v>40</v>
      </c>
      <c r="G21" s="91">
        <v>40.25</v>
      </c>
      <c r="H21" s="91"/>
      <c r="I21" s="91"/>
      <c r="J21" s="91"/>
      <c r="K21" s="91"/>
      <c r="L21" s="91"/>
      <c r="M21" s="91"/>
      <c r="N21" s="91"/>
      <c r="O21" s="91"/>
      <c r="P21" s="92"/>
      <c r="R21" s="91"/>
      <c r="S21" s="91">
        <v>0</v>
      </c>
      <c r="T21" s="15"/>
      <c r="U21" s="15"/>
      <c r="V21" s="16"/>
      <c r="W21" s="16"/>
      <c r="X21" s="16"/>
      <c r="Y21" s="15"/>
      <c r="Z21" s="15"/>
      <c r="AA21" s="15"/>
      <c r="AB21" s="15"/>
      <c r="AD21" s="21"/>
    </row>
    <row r="22" spans="1:30" x14ac:dyDescent="0.2">
      <c r="A22" s="87"/>
      <c r="B22" s="88" t="s">
        <v>2094</v>
      </c>
      <c r="C22" s="89" t="s">
        <v>4547</v>
      </c>
      <c r="D22" s="89" t="s">
        <v>44</v>
      </c>
      <c r="E22" s="90">
        <v>0</v>
      </c>
      <c r="F22" s="90">
        <v>4</v>
      </c>
      <c r="G22" s="91">
        <v>11.5</v>
      </c>
      <c r="H22" s="91"/>
      <c r="I22" s="91"/>
      <c r="J22" s="91"/>
      <c r="K22" s="91"/>
      <c r="L22" s="91"/>
      <c r="M22" s="91"/>
      <c r="N22" s="91"/>
      <c r="O22" s="91"/>
      <c r="P22" s="92"/>
      <c r="R22" s="91"/>
      <c r="S22" s="91">
        <v>0</v>
      </c>
      <c r="T22" s="15"/>
      <c r="U22" s="15"/>
      <c r="V22" s="16"/>
      <c r="W22" s="16"/>
      <c r="X22" s="16"/>
      <c r="Y22" s="15"/>
      <c r="Z22" s="15"/>
      <c r="AA22" s="15"/>
      <c r="AB22" s="15"/>
      <c r="AD22" s="21"/>
    </row>
    <row r="23" spans="1:30" x14ac:dyDescent="0.2">
      <c r="A23" s="87"/>
      <c r="B23" s="88" t="s">
        <v>2096</v>
      </c>
      <c r="C23" s="89" t="s">
        <v>4548</v>
      </c>
      <c r="D23" s="89" t="s">
        <v>95</v>
      </c>
      <c r="E23" s="90">
        <v>0</v>
      </c>
      <c r="F23" s="90">
        <v>120</v>
      </c>
      <c r="G23" s="91">
        <v>37.07</v>
      </c>
      <c r="H23" s="91"/>
      <c r="I23" s="91"/>
      <c r="J23" s="91"/>
      <c r="K23" s="91"/>
      <c r="L23" s="91"/>
      <c r="M23" s="91"/>
      <c r="N23" s="91"/>
      <c r="O23" s="91"/>
      <c r="P23" s="92"/>
      <c r="R23" s="91"/>
      <c r="S23" s="91">
        <v>0</v>
      </c>
      <c r="T23" s="15"/>
      <c r="U23" s="15"/>
      <c r="V23" s="16"/>
      <c r="W23" s="16"/>
      <c r="X23" s="16"/>
      <c r="Y23" s="15"/>
      <c r="Z23" s="15"/>
      <c r="AA23" s="15"/>
      <c r="AB23" s="15"/>
      <c r="AD23" s="21"/>
    </row>
    <row r="24" spans="1:30" x14ac:dyDescent="0.2">
      <c r="A24" s="87"/>
      <c r="B24" s="88" t="s">
        <v>2098</v>
      </c>
      <c r="C24" s="89" t="s">
        <v>4549</v>
      </c>
      <c r="D24" s="89" t="s">
        <v>95</v>
      </c>
      <c r="E24" s="90">
        <v>0</v>
      </c>
      <c r="F24" s="90">
        <v>100</v>
      </c>
      <c r="G24" s="91">
        <v>8.2200000000000006</v>
      </c>
      <c r="H24" s="91"/>
      <c r="I24" s="91"/>
      <c r="J24" s="91"/>
      <c r="K24" s="91"/>
      <c r="L24" s="91"/>
      <c r="M24" s="91"/>
      <c r="N24" s="91"/>
      <c r="O24" s="91"/>
      <c r="P24" s="92"/>
      <c r="R24" s="91"/>
      <c r="S24" s="91">
        <v>0</v>
      </c>
      <c r="T24" s="15"/>
      <c r="U24" s="15"/>
      <c r="V24" s="16"/>
      <c r="W24" s="16"/>
      <c r="X24" s="16"/>
      <c r="Y24" s="15"/>
      <c r="Z24" s="15"/>
      <c r="AA24" s="15"/>
      <c r="AB24" s="15"/>
      <c r="AD24" s="21"/>
    </row>
    <row r="25" spans="1:30" s="85" customFormat="1" x14ac:dyDescent="0.35">
      <c r="A25" s="80"/>
      <c r="B25" s="81"/>
      <c r="C25" s="82"/>
      <c r="D25" s="82"/>
      <c r="E25" s="83"/>
      <c r="F25" s="83"/>
      <c r="G25" s="84"/>
      <c r="H25" s="84"/>
      <c r="I25" s="84"/>
      <c r="J25" s="84"/>
      <c r="K25" s="84"/>
      <c r="L25" s="84"/>
      <c r="M25" s="84"/>
      <c r="N25" s="84"/>
      <c r="O25" s="84"/>
      <c r="P25" s="84"/>
      <c r="R25" s="84"/>
      <c r="S25" s="84"/>
      <c r="T25" s="15"/>
      <c r="U25" s="15"/>
      <c r="V25" s="16"/>
      <c r="W25" s="16"/>
      <c r="X25" s="16"/>
      <c r="Y25" s="15"/>
      <c r="Z25" s="15"/>
      <c r="AA25" s="15"/>
      <c r="AB25" s="15"/>
      <c r="AC25" s="17"/>
      <c r="AD25" s="86"/>
    </row>
    <row r="26" spans="1:30" x14ac:dyDescent="0.2">
      <c r="A26" s="87"/>
      <c r="B26" s="88" t="s">
        <v>2100</v>
      </c>
      <c r="C26" s="89" t="s">
        <v>4550</v>
      </c>
      <c r="D26" s="89" t="s">
        <v>95</v>
      </c>
      <c r="E26" s="90">
        <v>0</v>
      </c>
      <c r="F26" s="90">
        <v>100</v>
      </c>
      <c r="G26" s="91">
        <v>19.32</v>
      </c>
      <c r="H26" s="91"/>
      <c r="I26" s="91"/>
      <c r="J26" s="91"/>
      <c r="K26" s="91"/>
      <c r="L26" s="91"/>
      <c r="M26" s="91"/>
      <c r="N26" s="91"/>
      <c r="O26" s="91"/>
      <c r="P26" s="92"/>
      <c r="R26" s="91"/>
      <c r="S26" s="91">
        <v>0</v>
      </c>
      <c r="T26" s="15"/>
      <c r="U26" s="15"/>
      <c r="V26" s="16"/>
      <c r="W26" s="16"/>
      <c r="X26" s="16"/>
      <c r="Y26" s="15"/>
      <c r="Z26" s="15"/>
      <c r="AA26" s="15"/>
      <c r="AB26" s="15"/>
      <c r="AD26" s="21"/>
    </row>
    <row r="27" spans="1:30" x14ac:dyDescent="0.2">
      <c r="A27" s="87"/>
      <c r="B27" s="88" t="s">
        <v>2102</v>
      </c>
      <c r="C27" s="89" t="s">
        <v>4551</v>
      </c>
      <c r="D27" s="89" t="s">
        <v>95</v>
      </c>
      <c r="E27" s="90">
        <v>0</v>
      </c>
      <c r="F27" s="90">
        <v>200</v>
      </c>
      <c r="G27" s="91">
        <v>66.13</v>
      </c>
      <c r="H27" s="91"/>
      <c r="I27" s="91"/>
      <c r="J27" s="91"/>
      <c r="K27" s="91"/>
      <c r="L27" s="91"/>
      <c r="M27" s="91"/>
      <c r="N27" s="91"/>
      <c r="O27" s="91"/>
      <c r="P27" s="92"/>
      <c r="R27" s="91"/>
      <c r="S27" s="91">
        <v>0</v>
      </c>
      <c r="T27" s="15"/>
      <c r="U27" s="15"/>
      <c r="V27" s="16"/>
      <c r="W27" s="16"/>
      <c r="X27" s="16"/>
      <c r="Y27" s="15"/>
      <c r="Z27" s="15"/>
      <c r="AA27" s="15"/>
      <c r="AB27" s="15"/>
      <c r="AD27" s="21"/>
    </row>
    <row r="28" spans="1:30" s="85" customFormat="1" x14ac:dyDescent="0.35">
      <c r="A28" s="80"/>
      <c r="B28" s="81"/>
      <c r="C28" s="82"/>
      <c r="D28" s="82"/>
      <c r="E28" s="83"/>
      <c r="F28" s="83"/>
      <c r="G28" s="84"/>
      <c r="H28" s="84"/>
      <c r="I28" s="84"/>
      <c r="J28" s="84"/>
      <c r="K28" s="84"/>
      <c r="L28" s="84"/>
      <c r="M28" s="84"/>
      <c r="N28" s="84"/>
      <c r="O28" s="84"/>
      <c r="P28" s="84"/>
      <c r="R28" s="84"/>
      <c r="S28" s="84"/>
      <c r="T28" s="15"/>
      <c r="U28" s="15"/>
      <c r="V28" s="16"/>
      <c r="W28" s="16"/>
      <c r="X28" s="16"/>
      <c r="Y28" s="15"/>
      <c r="Z28" s="15"/>
      <c r="AA28" s="15"/>
      <c r="AB28" s="15"/>
      <c r="AC28" s="17"/>
      <c r="AD28" s="86"/>
    </row>
    <row r="29" spans="1:30" x14ac:dyDescent="0.2">
      <c r="A29" s="87"/>
      <c r="B29" s="88" t="s">
        <v>2104</v>
      </c>
      <c r="C29" s="89" t="s">
        <v>4552</v>
      </c>
      <c r="D29" s="89" t="s">
        <v>44</v>
      </c>
      <c r="E29" s="90">
        <v>0</v>
      </c>
      <c r="F29" s="90">
        <v>2</v>
      </c>
      <c r="G29" s="91">
        <v>1344.21</v>
      </c>
      <c r="H29" s="91"/>
      <c r="I29" s="91"/>
      <c r="J29" s="91"/>
      <c r="K29" s="91"/>
      <c r="L29" s="91"/>
      <c r="M29" s="91"/>
      <c r="N29" s="91"/>
      <c r="O29" s="91"/>
      <c r="P29" s="92"/>
      <c r="R29" s="91"/>
      <c r="S29" s="91">
        <v>0</v>
      </c>
      <c r="T29" s="15"/>
      <c r="U29" s="15"/>
      <c r="V29" s="16"/>
      <c r="W29" s="16"/>
      <c r="X29" s="16"/>
      <c r="Y29" s="15"/>
      <c r="Z29" s="15"/>
      <c r="AA29" s="15"/>
      <c r="AB29" s="15"/>
      <c r="AD29" s="21"/>
    </row>
    <row r="30" spans="1:30" x14ac:dyDescent="0.2">
      <c r="A30" s="87"/>
      <c r="B30" s="88" t="s">
        <v>2106</v>
      </c>
      <c r="C30" s="89" t="s">
        <v>4553</v>
      </c>
      <c r="D30" s="89" t="s">
        <v>95</v>
      </c>
      <c r="E30" s="90">
        <v>0</v>
      </c>
      <c r="F30" s="90">
        <v>80</v>
      </c>
      <c r="G30" s="91">
        <v>186.38</v>
      </c>
      <c r="H30" s="91"/>
      <c r="I30" s="91"/>
      <c r="J30" s="91"/>
      <c r="K30" s="91"/>
      <c r="L30" s="91"/>
      <c r="M30" s="91"/>
      <c r="N30" s="91"/>
      <c r="O30" s="91"/>
      <c r="P30" s="92"/>
      <c r="R30" s="91"/>
      <c r="S30" s="91">
        <v>0</v>
      </c>
      <c r="T30" s="15"/>
      <c r="U30" s="15"/>
      <c r="V30" s="16"/>
      <c r="W30" s="16"/>
      <c r="X30" s="16"/>
      <c r="Y30" s="15"/>
      <c r="Z30" s="15"/>
      <c r="AA30" s="15"/>
      <c r="AB30" s="15"/>
      <c r="AD30" s="21"/>
    </row>
    <row r="31" spans="1:30" x14ac:dyDescent="0.2">
      <c r="A31" s="87"/>
      <c r="B31" s="88" t="s">
        <v>3055</v>
      </c>
      <c r="C31" s="89" t="s">
        <v>4554</v>
      </c>
      <c r="D31" s="89" t="s">
        <v>95</v>
      </c>
      <c r="E31" s="90">
        <v>0</v>
      </c>
      <c r="F31" s="90">
        <v>80</v>
      </c>
      <c r="G31" s="91">
        <v>108.99</v>
      </c>
      <c r="H31" s="91"/>
      <c r="I31" s="91"/>
      <c r="J31" s="91"/>
      <c r="K31" s="91"/>
      <c r="L31" s="91"/>
      <c r="M31" s="91"/>
      <c r="N31" s="91"/>
      <c r="O31" s="91"/>
      <c r="P31" s="92"/>
      <c r="R31" s="91"/>
      <c r="S31" s="91">
        <v>0</v>
      </c>
      <c r="T31" s="15"/>
      <c r="U31" s="15"/>
      <c r="V31" s="16"/>
      <c r="W31" s="16"/>
      <c r="X31" s="16"/>
      <c r="Y31" s="15"/>
      <c r="Z31" s="15"/>
      <c r="AA31" s="15"/>
      <c r="AB31" s="15"/>
      <c r="AD31" s="21"/>
    </row>
    <row r="32" spans="1:30" x14ac:dyDescent="0.2">
      <c r="A32" s="87"/>
      <c r="B32" s="88" t="s">
        <v>3057</v>
      </c>
      <c r="C32" s="89" t="s">
        <v>4555</v>
      </c>
      <c r="D32" s="89" t="s">
        <v>44</v>
      </c>
      <c r="E32" s="90">
        <v>0</v>
      </c>
      <c r="F32" s="90">
        <v>4</v>
      </c>
      <c r="G32" s="91">
        <v>329.84</v>
      </c>
      <c r="H32" s="91"/>
      <c r="I32" s="91"/>
      <c r="J32" s="91"/>
      <c r="K32" s="91"/>
      <c r="L32" s="91"/>
      <c r="M32" s="91"/>
      <c r="N32" s="91"/>
      <c r="O32" s="91"/>
      <c r="P32" s="92"/>
      <c r="R32" s="91"/>
      <c r="S32" s="91">
        <v>0</v>
      </c>
      <c r="T32" s="15"/>
      <c r="U32" s="15"/>
      <c r="V32" s="16"/>
      <c r="W32" s="16"/>
      <c r="X32" s="16"/>
      <c r="Y32" s="15"/>
      <c r="Z32" s="15"/>
      <c r="AA32" s="15"/>
      <c r="AB32" s="15"/>
      <c r="AD32" s="21"/>
    </row>
    <row r="33" spans="1:30" ht="20" x14ac:dyDescent="0.2">
      <c r="A33" s="87"/>
      <c r="B33" s="88" t="s">
        <v>3059</v>
      </c>
      <c r="C33" s="89" t="s">
        <v>4556</v>
      </c>
      <c r="D33" s="89" t="s">
        <v>44</v>
      </c>
      <c r="E33" s="90">
        <v>0</v>
      </c>
      <c r="F33" s="90">
        <v>1</v>
      </c>
      <c r="G33" s="91">
        <v>3383.08</v>
      </c>
      <c r="H33" s="91"/>
      <c r="I33" s="91"/>
      <c r="J33" s="91"/>
      <c r="K33" s="91"/>
      <c r="L33" s="91"/>
      <c r="M33" s="91"/>
      <c r="N33" s="91"/>
      <c r="O33" s="91"/>
      <c r="P33" s="92"/>
      <c r="R33" s="91"/>
      <c r="S33" s="91">
        <v>0</v>
      </c>
      <c r="T33" s="15"/>
      <c r="U33" s="15"/>
      <c r="V33" s="16"/>
      <c r="W33" s="16"/>
      <c r="X33" s="16"/>
      <c r="Y33" s="15"/>
      <c r="Z33" s="15"/>
      <c r="AA33" s="15"/>
      <c r="AB33" s="15"/>
      <c r="AD33" s="21"/>
    </row>
    <row r="34" spans="1:30" ht="15" thickBot="1" x14ac:dyDescent="0.25">
      <c r="A34" s="73"/>
      <c r="B34" s="74" t="s">
        <v>3061</v>
      </c>
      <c r="C34" s="75" t="s">
        <v>4557</v>
      </c>
      <c r="D34" s="75" t="s">
        <v>803</v>
      </c>
      <c r="E34" s="76">
        <v>0</v>
      </c>
      <c r="F34" s="76">
        <v>1</v>
      </c>
      <c r="G34" s="77">
        <v>5750.4</v>
      </c>
      <c r="H34" s="77"/>
      <c r="I34" s="77"/>
      <c r="J34" s="77"/>
      <c r="K34" s="77"/>
      <c r="L34" s="77"/>
      <c r="M34" s="77"/>
      <c r="N34" s="77"/>
      <c r="O34" s="77"/>
      <c r="P34" s="78"/>
      <c r="R34" s="77"/>
      <c r="S34" s="77">
        <v>0</v>
      </c>
      <c r="T34" s="15"/>
      <c r="U34" s="15"/>
      <c r="V34" s="16"/>
      <c r="W34" s="16"/>
      <c r="X34" s="16"/>
      <c r="Y34" s="15"/>
      <c r="Z34" s="15"/>
      <c r="AA34" s="15"/>
      <c r="AB34" s="15"/>
      <c r="AD34" s="21"/>
    </row>
  </sheetData>
  <mergeCells count="8">
    <mergeCell ref="Y8:AB8"/>
    <mergeCell ref="A1:P1"/>
    <mergeCell ref="J3:K3"/>
    <mergeCell ref="J4:K4"/>
    <mergeCell ref="J5:K5"/>
    <mergeCell ref="J6:K6"/>
    <mergeCell ref="J7:K7"/>
    <mergeCell ref="H8:R8"/>
  </mergeCells>
  <conditionalFormatting sqref="W1:X8 W10:X10 W14:X24 W35:X1048576 W12:X12 W11 W29:X33 W26:X27">
    <cfRule type="cellIs" dxfId="5" priority="9" operator="lessThan">
      <formula>0</formula>
    </cfRule>
  </conditionalFormatting>
  <conditionalFormatting sqref="W34:X34">
    <cfRule type="cellIs" dxfId="4" priority="8" operator="lessThan">
      <formula>0</formula>
    </cfRule>
  </conditionalFormatting>
  <conditionalFormatting sqref="W13:X13">
    <cfRule type="cellIs" dxfId="3" priority="4" operator="lessThan">
      <formula>0</formula>
    </cfRule>
  </conditionalFormatting>
  <conditionalFormatting sqref="X11">
    <cfRule type="cellIs" dxfId="2" priority="3" operator="lessThan">
      <formula>0</formula>
    </cfRule>
  </conditionalFormatting>
  <conditionalFormatting sqref="W28:X28">
    <cfRule type="cellIs" dxfId="1" priority="2" operator="lessThan">
      <formula>0</formula>
    </cfRule>
  </conditionalFormatting>
  <conditionalFormatting sqref="W25:X25">
    <cfRule type="cellIs" dxfId="0" priority="1" operator="lessThan">
      <formula>0</formula>
    </cfRule>
  </conditionalFormatting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9"/>
  <sheetViews>
    <sheetView topLeftCell="A12" workbookViewId="0">
      <selection activeCell="G52" sqref="G52:G53"/>
    </sheetView>
  </sheetViews>
  <sheetFormatPr defaultColWidth="9" defaultRowHeight="14.5" x14ac:dyDescent="0.35"/>
  <cols>
    <col min="1" max="1" width="3.7265625" style="119" customWidth="1"/>
    <col min="2" max="2" width="13.26953125" style="7" customWidth="1"/>
    <col min="3" max="3" width="45.1796875" style="120" customWidth="1"/>
    <col min="4" max="4" width="3.81640625" style="120" customWidth="1"/>
    <col min="5" max="5" width="7.1796875" style="121" hidden="1" customWidth="1"/>
    <col min="6" max="10" width="9.26953125" style="121" customWidth="1"/>
    <col min="11" max="11" width="9.54296875" style="79" customWidth="1"/>
    <col min="12" max="12" width="10.54296875" style="79" customWidth="1"/>
    <col min="13" max="13" width="15.453125" style="79" hidden="1" customWidth="1"/>
    <col min="14" max="14" width="15.54296875" style="79" hidden="1" customWidth="1"/>
    <col min="15" max="15" width="14.54296875" style="79" hidden="1" customWidth="1"/>
    <col min="16" max="17" width="14" style="79" hidden="1" customWidth="1"/>
    <col min="18" max="18" width="14.54296875" style="79" hidden="1" customWidth="1"/>
    <col min="19" max="19" width="14.26953125" style="79" hidden="1" customWidth="1"/>
    <col min="20" max="20" width="16" style="79" hidden="1" customWidth="1"/>
    <col min="21" max="21" width="0" style="7" hidden="1" customWidth="1"/>
    <col min="22" max="22" width="9.54296875" style="79" customWidth="1"/>
    <col min="23" max="23" width="14.1796875" style="79" hidden="1" customWidth="1"/>
    <col min="24" max="33" width="12.54296875" style="7" customWidth="1"/>
    <col min="34" max="261" width="9" style="7"/>
    <col min="262" max="262" width="3.7265625" style="7" customWidth="1"/>
    <col min="263" max="263" width="13.26953125" style="7" customWidth="1"/>
    <col min="264" max="264" width="45.1796875" style="7" customWidth="1"/>
    <col min="265" max="265" width="3.81640625" style="7" customWidth="1"/>
    <col min="266" max="266" width="7.1796875" style="7" customWidth="1"/>
    <col min="267" max="267" width="9.26953125" style="7" customWidth="1"/>
    <col min="268" max="268" width="10.54296875" style="7" customWidth="1"/>
    <col min="269" max="269" width="15.453125" style="7" customWidth="1"/>
    <col min="270" max="270" width="15.54296875" style="7" customWidth="1"/>
    <col min="271" max="271" width="14.54296875" style="7" customWidth="1"/>
    <col min="272" max="273" width="14" style="7" customWidth="1"/>
    <col min="274" max="274" width="14.54296875" style="7" customWidth="1"/>
    <col min="275" max="275" width="14.26953125" style="7" customWidth="1"/>
    <col min="276" max="276" width="16" style="7" customWidth="1"/>
    <col min="277" max="517" width="9" style="7"/>
    <col min="518" max="518" width="3.7265625" style="7" customWidth="1"/>
    <col min="519" max="519" width="13.26953125" style="7" customWidth="1"/>
    <col min="520" max="520" width="45.1796875" style="7" customWidth="1"/>
    <col min="521" max="521" width="3.81640625" style="7" customWidth="1"/>
    <col min="522" max="522" width="7.1796875" style="7" customWidth="1"/>
    <col min="523" max="523" width="9.26953125" style="7" customWidth="1"/>
    <col min="524" max="524" width="10.54296875" style="7" customWidth="1"/>
    <col min="525" max="525" width="15.453125" style="7" customWidth="1"/>
    <col min="526" max="526" width="15.54296875" style="7" customWidth="1"/>
    <col min="527" max="527" width="14.54296875" style="7" customWidth="1"/>
    <col min="528" max="529" width="14" style="7" customWidth="1"/>
    <col min="530" max="530" width="14.54296875" style="7" customWidth="1"/>
    <col min="531" max="531" width="14.26953125" style="7" customWidth="1"/>
    <col min="532" max="532" width="16" style="7" customWidth="1"/>
    <col min="533" max="773" width="9" style="7"/>
    <col min="774" max="774" width="3.7265625" style="7" customWidth="1"/>
    <col min="775" max="775" width="13.26953125" style="7" customWidth="1"/>
    <col min="776" max="776" width="45.1796875" style="7" customWidth="1"/>
    <col min="777" max="777" width="3.81640625" style="7" customWidth="1"/>
    <col min="778" max="778" width="7.1796875" style="7" customWidth="1"/>
    <col min="779" max="779" width="9.26953125" style="7" customWidth="1"/>
    <col min="780" max="780" width="10.54296875" style="7" customWidth="1"/>
    <col min="781" max="781" width="15.453125" style="7" customWidth="1"/>
    <col min="782" max="782" width="15.54296875" style="7" customWidth="1"/>
    <col min="783" max="783" width="14.54296875" style="7" customWidth="1"/>
    <col min="784" max="785" width="14" style="7" customWidth="1"/>
    <col min="786" max="786" width="14.54296875" style="7" customWidth="1"/>
    <col min="787" max="787" width="14.26953125" style="7" customWidth="1"/>
    <col min="788" max="788" width="16" style="7" customWidth="1"/>
    <col min="789" max="1029" width="9" style="7"/>
    <col min="1030" max="1030" width="3.7265625" style="7" customWidth="1"/>
    <col min="1031" max="1031" width="13.26953125" style="7" customWidth="1"/>
    <col min="1032" max="1032" width="45.1796875" style="7" customWidth="1"/>
    <col min="1033" max="1033" width="3.81640625" style="7" customWidth="1"/>
    <col min="1034" max="1034" width="7.1796875" style="7" customWidth="1"/>
    <col min="1035" max="1035" width="9.26953125" style="7" customWidth="1"/>
    <col min="1036" max="1036" width="10.54296875" style="7" customWidth="1"/>
    <col min="1037" max="1037" width="15.453125" style="7" customWidth="1"/>
    <col min="1038" max="1038" width="15.54296875" style="7" customWidth="1"/>
    <col min="1039" max="1039" width="14.54296875" style="7" customWidth="1"/>
    <col min="1040" max="1041" width="14" style="7" customWidth="1"/>
    <col min="1042" max="1042" width="14.54296875" style="7" customWidth="1"/>
    <col min="1043" max="1043" width="14.26953125" style="7" customWidth="1"/>
    <col min="1044" max="1044" width="16" style="7" customWidth="1"/>
    <col min="1045" max="1285" width="9" style="7"/>
    <col min="1286" max="1286" width="3.7265625" style="7" customWidth="1"/>
    <col min="1287" max="1287" width="13.26953125" style="7" customWidth="1"/>
    <col min="1288" max="1288" width="45.1796875" style="7" customWidth="1"/>
    <col min="1289" max="1289" width="3.81640625" style="7" customWidth="1"/>
    <col min="1290" max="1290" width="7.1796875" style="7" customWidth="1"/>
    <col min="1291" max="1291" width="9.26953125" style="7" customWidth="1"/>
    <col min="1292" max="1292" width="10.54296875" style="7" customWidth="1"/>
    <col min="1293" max="1293" width="15.453125" style="7" customWidth="1"/>
    <col min="1294" max="1294" width="15.54296875" style="7" customWidth="1"/>
    <col min="1295" max="1295" width="14.54296875" style="7" customWidth="1"/>
    <col min="1296" max="1297" width="14" style="7" customWidth="1"/>
    <col min="1298" max="1298" width="14.54296875" style="7" customWidth="1"/>
    <col min="1299" max="1299" width="14.26953125" style="7" customWidth="1"/>
    <col min="1300" max="1300" width="16" style="7" customWidth="1"/>
    <col min="1301" max="1541" width="9" style="7"/>
    <col min="1542" max="1542" width="3.7265625" style="7" customWidth="1"/>
    <col min="1543" max="1543" width="13.26953125" style="7" customWidth="1"/>
    <col min="1544" max="1544" width="45.1796875" style="7" customWidth="1"/>
    <col min="1545" max="1545" width="3.81640625" style="7" customWidth="1"/>
    <col min="1546" max="1546" width="7.1796875" style="7" customWidth="1"/>
    <col min="1547" max="1547" width="9.26953125" style="7" customWidth="1"/>
    <col min="1548" max="1548" width="10.54296875" style="7" customWidth="1"/>
    <col min="1549" max="1549" width="15.453125" style="7" customWidth="1"/>
    <col min="1550" max="1550" width="15.54296875" style="7" customWidth="1"/>
    <col min="1551" max="1551" width="14.54296875" style="7" customWidth="1"/>
    <col min="1552" max="1553" width="14" style="7" customWidth="1"/>
    <col min="1554" max="1554" width="14.54296875" style="7" customWidth="1"/>
    <col min="1555" max="1555" width="14.26953125" style="7" customWidth="1"/>
    <col min="1556" max="1556" width="16" style="7" customWidth="1"/>
    <col min="1557" max="1797" width="9" style="7"/>
    <col min="1798" max="1798" width="3.7265625" style="7" customWidth="1"/>
    <col min="1799" max="1799" width="13.26953125" style="7" customWidth="1"/>
    <col min="1800" max="1800" width="45.1796875" style="7" customWidth="1"/>
    <col min="1801" max="1801" width="3.81640625" style="7" customWidth="1"/>
    <col min="1802" max="1802" width="7.1796875" style="7" customWidth="1"/>
    <col min="1803" max="1803" width="9.26953125" style="7" customWidth="1"/>
    <col min="1804" max="1804" width="10.54296875" style="7" customWidth="1"/>
    <col min="1805" max="1805" width="15.453125" style="7" customWidth="1"/>
    <col min="1806" max="1806" width="15.54296875" style="7" customWidth="1"/>
    <col min="1807" max="1807" width="14.54296875" style="7" customWidth="1"/>
    <col min="1808" max="1809" width="14" style="7" customWidth="1"/>
    <col min="1810" max="1810" width="14.54296875" style="7" customWidth="1"/>
    <col min="1811" max="1811" width="14.26953125" style="7" customWidth="1"/>
    <col min="1812" max="1812" width="16" style="7" customWidth="1"/>
    <col min="1813" max="2053" width="9" style="7"/>
    <col min="2054" max="2054" width="3.7265625" style="7" customWidth="1"/>
    <col min="2055" max="2055" width="13.26953125" style="7" customWidth="1"/>
    <col min="2056" max="2056" width="45.1796875" style="7" customWidth="1"/>
    <col min="2057" max="2057" width="3.81640625" style="7" customWidth="1"/>
    <col min="2058" max="2058" width="7.1796875" style="7" customWidth="1"/>
    <col min="2059" max="2059" width="9.26953125" style="7" customWidth="1"/>
    <col min="2060" max="2060" width="10.54296875" style="7" customWidth="1"/>
    <col min="2061" max="2061" width="15.453125" style="7" customWidth="1"/>
    <col min="2062" max="2062" width="15.54296875" style="7" customWidth="1"/>
    <col min="2063" max="2063" width="14.54296875" style="7" customWidth="1"/>
    <col min="2064" max="2065" width="14" style="7" customWidth="1"/>
    <col min="2066" max="2066" width="14.54296875" style="7" customWidth="1"/>
    <col min="2067" max="2067" width="14.26953125" style="7" customWidth="1"/>
    <col min="2068" max="2068" width="16" style="7" customWidth="1"/>
    <col min="2069" max="2309" width="9" style="7"/>
    <col min="2310" max="2310" width="3.7265625" style="7" customWidth="1"/>
    <col min="2311" max="2311" width="13.26953125" style="7" customWidth="1"/>
    <col min="2312" max="2312" width="45.1796875" style="7" customWidth="1"/>
    <col min="2313" max="2313" width="3.81640625" style="7" customWidth="1"/>
    <col min="2314" max="2314" width="7.1796875" style="7" customWidth="1"/>
    <col min="2315" max="2315" width="9.26953125" style="7" customWidth="1"/>
    <col min="2316" max="2316" width="10.54296875" style="7" customWidth="1"/>
    <col min="2317" max="2317" width="15.453125" style="7" customWidth="1"/>
    <col min="2318" max="2318" width="15.54296875" style="7" customWidth="1"/>
    <col min="2319" max="2319" width="14.54296875" style="7" customWidth="1"/>
    <col min="2320" max="2321" width="14" style="7" customWidth="1"/>
    <col min="2322" max="2322" width="14.54296875" style="7" customWidth="1"/>
    <col min="2323" max="2323" width="14.26953125" style="7" customWidth="1"/>
    <col min="2324" max="2324" width="16" style="7" customWidth="1"/>
    <col min="2325" max="2565" width="9" style="7"/>
    <col min="2566" max="2566" width="3.7265625" style="7" customWidth="1"/>
    <col min="2567" max="2567" width="13.26953125" style="7" customWidth="1"/>
    <col min="2568" max="2568" width="45.1796875" style="7" customWidth="1"/>
    <col min="2569" max="2569" width="3.81640625" style="7" customWidth="1"/>
    <col min="2570" max="2570" width="7.1796875" style="7" customWidth="1"/>
    <col min="2571" max="2571" width="9.26953125" style="7" customWidth="1"/>
    <col min="2572" max="2572" width="10.54296875" style="7" customWidth="1"/>
    <col min="2573" max="2573" width="15.453125" style="7" customWidth="1"/>
    <col min="2574" max="2574" width="15.54296875" style="7" customWidth="1"/>
    <col min="2575" max="2575" width="14.54296875" style="7" customWidth="1"/>
    <col min="2576" max="2577" width="14" style="7" customWidth="1"/>
    <col min="2578" max="2578" width="14.54296875" style="7" customWidth="1"/>
    <col min="2579" max="2579" width="14.26953125" style="7" customWidth="1"/>
    <col min="2580" max="2580" width="16" style="7" customWidth="1"/>
    <col min="2581" max="2821" width="9" style="7"/>
    <col min="2822" max="2822" width="3.7265625" style="7" customWidth="1"/>
    <col min="2823" max="2823" width="13.26953125" style="7" customWidth="1"/>
    <col min="2824" max="2824" width="45.1796875" style="7" customWidth="1"/>
    <col min="2825" max="2825" width="3.81640625" style="7" customWidth="1"/>
    <col min="2826" max="2826" width="7.1796875" style="7" customWidth="1"/>
    <col min="2827" max="2827" width="9.26953125" style="7" customWidth="1"/>
    <col min="2828" max="2828" width="10.54296875" style="7" customWidth="1"/>
    <col min="2829" max="2829" width="15.453125" style="7" customWidth="1"/>
    <col min="2830" max="2830" width="15.54296875" style="7" customWidth="1"/>
    <col min="2831" max="2831" width="14.54296875" style="7" customWidth="1"/>
    <col min="2832" max="2833" width="14" style="7" customWidth="1"/>
    <col min="2834" max="2834" width="14.54296875" style="7" customWidth="1"/>
    <col min="2835" max="2835" width="14.26953125" style="7" customWidth="1"/>
    <col min="2836" max="2836" width="16" style="7" customWidth="1"/>
    <col min="2837" max="3077" width="9" style="7"/>
    <col min="3078" max="3078" width="3.7265625" style="7" customWidth="1"/>
    <col min="3079" max="3079" width="13.26953125" style="7" customWidth="1"/>
    <col min="3080" max="3080" width="45.1796875" style="7" customWidth="1"/>
    <col min="3081" max="3081" width="3.81640625" style="7" customWidth="1"/>
    <col min="3082" max="3082" width="7.1796875" style="7" customWidth="1"/>
    <col min="3083" max="3083" width="9.26953125" style="7" customWidth="1"/>
    <col min="3084" max="3084" width="10.54296875" style="7" customWidth="1"/>
    <col min="3085" max="3085" width="15.453125" style="7" customWidth="1"/>
    <col min="3086" max="3086" width="15.54296875" style="7" customWidth="1"/>
    <col min="3087" max="3087" width="14.54296875" style="7" customWidth="1"/>
    <col min="3088" max="3089" width="14" style="7" customWidth="1"/>
    <col min="3090" max="3090" width="14.54296875" style="7" customWidth="1"/>
    <col min="3091" max="3091" width="14.26953125" style="7" customWidth="1"/>
    <col min="3092" max="3092" width="16" style="7" customWidth="1"/>
    <col min="3093" max="3333" width="9" style="7"/>
    <col min="3334" max="3334" width="3.7265625" style="7" customWidth="1"/>
    <col min="3335" max="3335" width="13.26953125" style="7" customWidth="1"/>
    <col min="3336" max="3336" width="45.1796875" style="7" customWidth="1"/>
    <col min="3337" max="3337" width="3.81640625" style="7" customWidth="1"/>
    <col min="3338" max="3338" width="7.1796875" style="7" customWidth="1"/>
    <col min="3339" max="3339" width="9.26953125" style="7" customWidth="1"/>
    <col min="3340" max="3340" width="10.54296875" style="7" customWidth="1"/>
    <col min="3341" max="3341" width="15.453125" style="7" customWidth="1"/>
    <col min="3342" max="3342" width="15.54296875" style="7" customWidth="1"/>
    <col min="3343" max="3343" width="14.54296875" style="7" customWidth="1"/>
    <col min="3344" max="3345" width="14" style="7" customWidth="1"/>
    <col min="3346" max="3346" width="14.54296875" style="7" customWidth="1"/>
    <col min="3347" max="3347" width="14.26953125" style="7" customWidth="1"/>
    <col min="3348" max="3348" width="16" style="7" customWidth="1"/>
    <col min="3349" max="3589" width="9" style="7"/>
    <col min="3590" max="3590" width="3.7265625" style="7" customWidth="1"/>
    <col min="3591" max="3591" width="13.26953125" style="7" customWidth="1"/>
    <col min="3592" max="3592" width="45.1796875" style="7" customWidth="1"/>
    <col min="3593" max="3593" width="3.81640625" style="7" customWidth="1"/>
    <col min="3594" max="3594" width="7.1796875" style="7" customWidth="1"/>
    <col min="3595" max="3595" width="9.26953125" style="7" customWidth="1"/>
    <col min="3596" max="3596" width="10.54296875" style="7" customWidth="1"/>
    <col min="3597" max="3597" width="15.453125" style="7" customWidth="1"/>
    <col min="3598" max="3598" width="15.54296875" style="7" customWidth="1"/>
    <col min="3599" max="3599" width="14.54296875" style="7" customWidth="1"/>
    <col min="3600" max="3601" width="14" style="7" customWidth="1"/>
    <col min="3602" max="3602" width="14.54296875" style="7" customWidth="1"/>
    <col min="3603" max="3603" width="14.26953125" style="7" customWidth="1"/>
    <col min="3604" max="3604" width="16" style="7" customWidth="1"/>
    <col min="3605" max="3845" width="9" style="7"/>
    <col min="3846" max="3846" width="3.7265625" style="7" customWidth="1"/>
    <col min="3847" max="3847" width="13.26953125" style="7" customWidth="1"/>
    <col min="3848" max="3848" width="45.1796875" style="7" customWidth="1"/>
    <col min="3849" max="3849" width="3.81640625" style="7" customWidth="1"/>
    <col min="3850" max="3850" width="7.1796875" style="7" customWidth="1"/>
    <col min="3851" max="3851" width="9.26953125" style="7" customWidth="1"/>
    <col min="3852" max="3852" width="10.54296875" style="7" customWidth="1"/>
    <col min="3853" max="3853" width="15.453125" style="7" customWidth="1"/>
    <col min="3854" max="3854" width="15.54296875" style="7" customWidth="1"/>
    <col min="3855" max="3855" width="14.54296875" style="7" customWidth="1"/>
    <col min="3856" max="3857" width="14" style="7" customWidth="1"/>
    <col min="3858" max="3858" width="14.54296875" style="7" customWidth="1"/>
    <col min="3859" max="3859" width="14.26953125" style="7" customWidth="1"/>
    <col min="3860" max="3860" width="16" style="7" customWidth="1"/>
    <col min="3861" max="4101" width="9" style="7"/>
    <col min="4102" max="4102" width="3.7265625" style="7" customWidth="1"/>
    <col min="4103" max="4103" width="13.26953125" style="7" customWidth="1"/>
    <col min="4104" max="4104" width="45.1796875" style="7" customWidth="1"/>
    <col min="4105" max="4105" width="3.81640625" style="7" customWidth="1"/>
    <col min="4106" max="4106" width="7.1796875" style="7" customWidth="1"/>
    <col min="4107" max="4107" width="9.26953125" style="7" customWidth="1"/>
    <col min="4108" max="4108" width="10.54296875" style="7" customWidth="1"/>
    <col min="4109" max="4109" width="15.453125" style="7" customWidth="1"/>
    <col min="4110" max="4110" width="15.54296875" style="7" customWidth="1"/>
    <col min="4111" max="4111" width="14.54296875" style="7" customWidth="1"/>
    <col min="4112" max="4113" width="14" style="7" customWidth="1"/>
    <col min="4114" max="4114" width="14.54296875" style="7" customWidth="1"/>
    <col min="4115" max="4115" width="14.26953125" style="7" customWidth="1"/>
    <col min="4116" max="4116" width="16" style="7" customWidth="1"/>
    <col min="4117" max="4357" width="9" style="7"/>
    <col min="4358" max="4358" width="3.7265625" style="7" customWidth="1"/>
    <col min="4359" max="4359" width="13.26953125" style="7" customWidth="1"/>
    <col min="4360" max="4360" width="45.1796875" style="7" customWidth="1"/>
    <col min="4361" max="4361" width="3.81640625" style="7" customWidth="1"/>
    <col min="4362" max="4362" width="7.1796875" style="7" customWidth="1"/>
    <col min="4363" max="4363" width="9.26953125" style="7" customWidth="1"/>
    <col min="4364" max="4364" width="10.54296875" style="7" customWidth="1"/>
    <col min="4365" max="4365" width="15.453125" style="7" customWidth="1"/>
    <col min="4366" max="4366" width="15.54296875" style="7" customWidth="1"/>
    <col min="4367" max="4367" width="14.54296875" style="7" customWidth="1"/>
    <col min="4368" max="4369" width="14" style="7" customWidth="1"/>
    <col min="4370" max="4370" width="14.54296875" style="7" customWidth="1"/>
    <col min="4371" max="4371" width="14.26953125" style="7" customWidth="1"/>
    <col min="4372" max="4372" width="16" style="7" customWidth="1"/>
    <col min="4373" max="4613" width="9" style="7"/>
    <col min="4614" max="4614" width="3.7265625" style="7" customWidth="1"/>
    <col min="4615" max="4615" width="13.26953125" style="7" customWidth="1"/>
    <col min="4616" max="4616" width="45.1796875" style="7" customWidth="1"/>
    <col min="4617" max="4617" width="3.81640625" style="7" customWidth="1"/>
    <col min="4618" max="4618" width="7.1796875" style="7" customWidth="1"/>
    <col min="4619" max="4619" width="9.26953125" style="7" customWidth="1"/>
    <col min="4620" max="4620" width="10.54296875" style="7" customWidth="1"/>
    <col min="4621" max="4621" width="15.453125" style="7" customWidth="1"/>
    <col min="4622" max="4622" width="15.54296875" style="7" customWidth="1"/>
    <col min="4623" max="4623" width="14.54296875" style="7" customWidth="1"/>
    <col min="4624" max="4625" width="14" style="7" customWidth="1"/>
    <col min="4626" max="4626" width="14.54296875" style="7" customWidth="1"/>
    <col min="4627" max="4627" width="14.26953125" style="7" customWidth="1"/>
    <col min="4628" max="4628" width="16" style="7" customWidth="1"/>
    <col min="4629" max="4869" width="9" style="7"/>
    <col min="4870" max="4870" width="3.7265625" style="7" customWidth="1"/>
    <col min="4871" max="4871" width="13.26953125" style="7" customWidth="1"/>
    <col min="4872" max="4872" width="45.1796875" style="7" customWidth="1"/>
    <col min="4873" max="4873" width="3.81640625" style="7" customWidth="1"/>
    <col min="4874" max="4874" width="7.1796875" style="7" customWidth="1"/>
    <col min="4875" max="4875" width="9.26953125" style="7" customWidth="1"/>
    <col min="4876" max="4876" width="10.54296875" style="7" customWidth="1"/>
    <col min="4877" max="4877" width="15.453125" style="7" customWidth="1"/>
    <col min="4878" max="4878" width="15.54296875" style="7" customWidth="1"/>
    <col min="4879" max="4879" width="14.54296875" style="7" customWidth="1"/>
    <col min="4880" max="4881" width="14" style="7" customWidth="1"/>
    <col min="4882" max="4882" width="14.54296875" style="7" customWidth="1"/>
    <col min="4883" max="4883" width="14.26953125" style="7" customWidth="1"/>
    <col min="4884" max="4884" width="16" style="7" customWidth="1"/>
    <col min="4885" max="5125" width="9" style="7"/>
    <col min="5126" max="5126" width="3.7265625" style="7" customWidth="1"/>
    <col min="5127" max="5127" width="13.26953125" style="7" customWidth="1"/>
    <col min="5128" max="5128" width="45.1796875" style="7" customWidth="1"/>
    <col min="5129" max="5129" width="3.81640625" style="7" customWidth="1"/>
    <col min="5130" max="5130" width="7.1796875" style="7" customWidth="1"/>
    <col min="5131" max="5131" width="9.26953125" style="7" customWidth="1"/>
    <col min="5132" max="5132" width="10.54296875" style="7" customWidth="1"/>
    <col min="5133" max="5133" width="15.453125" style="7" customWidth="1"/>
    <col min="5134" max="5134" width="15.54296875" style="7" customWidth="1"/>
    <col min="5135" max="5135" width="14.54296875" style="7" customWidth="1"/>
    <col min="5136" max="5137" width="14" style="7" customWidth="1"/>
    <col min="5138" max="5138" width="14.54296875" style="7" customWidth="1"/>
    <col min="5139" max="5139" width="14.26953125" style="7" customWidth="1"/>
    <col min="5140" max="5140" width="16" style="7" customWidth="1"/>
    <col min="5141" max="5381" width="9" style="7"/>
    <col min="5382" max="5382" width="3.7265625" style="7" customWidth="1"/>
    <col min="5383" max="5383" width="13.26953125" style="7" customWidth="1"/>
    <col min="5384" max="5384" width="45.1796875" style="7" customWidth="1"/>
    <col min="5385" max="5385" width="3.81640625" style="7" customWidth="1"/>
    <col min="5386" max="5386" width="7.1796875" style="7" customWidth="1"/>
    <col min="5387" max="5387" width="9.26953125" style="7" customWidth="1"/>
    <col min="5388" max="5388" width="10.54296875" style="7" customWidth="1"/>
    <col min="5389" max="5389" width="15.453125" style="7" customWidth="1"/>
    <col min="5390" max="5390" width="15.54296875" style="7" customWidth="1"/>
    <col min="5391" max="5391" width="14.54296875" style="7" customWidth="1"/>
    <col min="5392" max="5393" width="14" style="7" customWidth="1"/>
    <col min="5394" max="5394" width="14.54296875" style="7" customWidth="1"/>
    <col min="5395" max="5395" width="14.26953125" style="7" customWidth="1"/>
    <col min="5396" max="5396" width="16" style="7" customWidth="1"/>
    <col min="5397" max="5637" width="9" style="7"/>
    <col min="5638" max="5638" width="3.7265625" style="7" customWidth="1"/>
    <col min="5639" max="5639" width="13.26953125" style="7" customWidth="1"/>
    <col min="5640" max="5640" width="45.1796875" style="7" customWidth="1"/>
    <col min="5641" max="5641" width="3.81640625" style="7" customWidth="1"/>
    <col min="5642" max="5642" width="7.1796875" style="7" customWidth="1"/>
    <col min="5643" max="5643" width="9.26953125" style="7" customWidth="1"/>
    <col min="5644" max="5644" width="10.54296875" style="7" customWidth="1"/>
    <col min="5645" max="5645" width="15.453125" style="7" customWidth="1"/>
    <col min="5646" max="5646" width="15.54296875" style="7" customWidth="1"/>
    <col min="5647" max="5647" width="14.54296875" style="7" customWidth="1"/>
    <col min="5648" max="5649" width="14" style="7" customWidth="1"/>
    <col min="5650" max="5650" width="14.54296875" style="7" customWidth="1"/>
    <col min="5651" max="5651" width="14.26953125" style="7" customWidth="1"/>
    <col min="5652" max="5652" width="16" style="7" customWidth="1"/>
    <col min="5653" max="5893" width="9" style="7"/>
    <col min="5894" max="5894" width="3.7265625" style="7" customWidth="1"/>
    <col min="5895" max="5895" width="13.26953125" style="7" customWidth="1"/>
    <col min="5896" max="5896" width="45.1796875" style="7" customWidth="1"/>
    <col min="5897" max="5897" width="3.81640625" style="7" customWidth="1"/>
    <col min="5898" max="5898" width="7.1796875" style="7" customWidth="1"/>
    <col min="5899" max="5899" width="9.26953125" style="7" customWidth="1"/>
    <col min="5900" max="5900" width="10.54296875" style="7" customWidth="1"/>
    <col min="5901" max="5901" width="15.453125" style="7" customWidth="1"/>
    <col min="5902" max="5902" width="15.54296875" style="7" customWidth="1"/>
    <col min="5903" max="5903" width="14.54296875" style="7" customWidth="1"/>
    <col min="5904" max="5905" width="14" style="7" customWidth="1"/>
    <col min="5906" max="5906" width="14.54296875" style="7" customWidth="1"/>
    <col min="5907" max="5907" width="14.26953125" style="7" customWidth="1"/>
    <col min="5908" max="5908" width="16" style="7" customWidth="1"/>
    <col min="5909" max="6149" width="9" style="7"/>
    <col min="6150" max="6150" width="3.7265625" style="7" customWidth="1"/>
    <col min="6151" max="6151" width="13.26953125" style="7" customWidth="1"/>
    <col min="6152" max="6152" width="45.1796875" style="7" customWidth="1"/>
    <col min="6153" max="6153" width="3.81640625" style="7" customWidth="1"/>
    <col min="6154" max="6154" width="7.1796875" style="7" customWidth="1"/>
    <col min="6155" max="6155" width="9.26953125" style="7" customWidth="1"/>
    <col min="6156" max="6156" width="10.54296875" style="7" customWidth="1"/>
    <col min="6157" max="6157" width="15.453125" style="7" customWidth="1"/>
    <col min="6158" max="6158" width="15.54296875" style="7" customWidth="1"/>
    <col min="6159" max="6159" width="14.54296875" style="7" customWidth="1"/>
    <col min="6160" max="6161" width="14" style="7" customWidth="1"/>
    <col min="6162" max="6162" width="14.54296875" style="7" customWidth="1"/>
    <col min="6163" max="6163" width="14.26953125" style="7" customWidth="1"/>
    <col min="6164" max="6164" width="16" style="7" customWidth="1"/>
    <col min="6165" max="6405" width="9" style="7"/>
    <col min="6406" max="6406" width="3.7265625" style="7" customWidth="1"/>
    <col min="6407" max="6407" width="13.26953125" style="7" customWidth="1"/>
    <col min="6408" max="6408" width="45.1796875" style="7" customWidth="1"/>
    <col min="6409" max="6409" width="3.81640625" style="7" customWidth="1"/>
    <col min="6410" max="6410" width="7.1796875" style="7" customWidth="1"/>
    <col min="6411" max="6411" width="9.26953125" style="7" customWidth="1"/>
    <col min="6412" max="6412" width="10.54296875" style="7" customWidth="1"/>
    <col min="6413" max="6413" width="15.453125" style="7" customWidth="1"/>
    <col min="6414" max="6414" width="15.54296875" style="7" customWidth="1"/>
    <col min="6415" max="6415" width="14.54296875" style="7" customWidth="1"/>
    <col min="6416" max="6417" width="14" style="7" customWidth="1"/>
    <col min="6418" max="6418" width="14.54296875" style="7" customWidth="1"/>
    <col min="6419" max="6419" width="14.26953125" style="7" customWidth="1"/>
    <col min="6420" max="6420" width="16" style="7" customWidth="1"/>
    <col min="6421" max="6661" width="9" style="7"/>
    <col min="6662" max="6662" width="3.7265625" style="7" customWidth="1"/>
    <col min="6663" max="6663" width="13.26953125" style="7" customWidth="1"/>
    <col min="6664" max="6664" width="45.1796875" style="7" customWidth="1"/>
    <col min="6665" max="6665" width="3.81640625" style="7" customWidth="1"/>
    <col min="6666" max="6666" width="7.1796875" style="7" customWidth="1"/>
    <col min="6667" max="6667" width="9.26953125" style="7" customWidth="1"/>
    <col min="6668" max="6668" width="10.54296875" style="7" customWidth="1"/>
    <col min="6669" max="6669" width="15.453125" style="7" customWidth="1"/>
    <col min="6670" max="6670" width="15.54296875" style="7" customWidth="1"/>
    <col min="6671" max="6671" width="14.54296875" style="7" customWidth="1"/>
    <col min="6672" max="6673" width="14" style="7" customWidth="1"/>
    <col min="6674" max="6674" width="14.54296875" style="7" customWidth="1"/>
    <col min="6675" max="6675" width="14.26953125" style="7" customWidth="1"/>
    <col min="6676" max="6676" width="16" style="7" customWidth="1"/>
    <col min="6677" max="6917" width="9" style="7"/>
    <col min="6918" max="6918" width="3.7265625" style="7" customWidth="1"/>
    <col min="6919" max="6919" width="13.26953125" style="7" customWidth="1"/>
    <col min="6920" max="6920" width="45.1796875" style="7" customWidth="1"/>
    <col min="6921" max="6921" width="3.81640625" style="7" customWidth="1"/>
    <col min="6922" max="6922" width="7.1796875" style="7" customWidth="1"/>
    <col min="6923" max="6923" width="9.26953125" style="7" customWidth="1"/>
    <col min="6924" max="6924" width="10.54296875" style="7" customWidth="1"/>
    <col min="6925" max="6925" width="15.453125" style="7" customWidth="1"/>
    <col min="6926" max="6926" width="15.54296875" style="7" customWidth="1"/>
    <col min="6927" max="6927" width="14.54296875" style="7" customWidth="1"/>
    <col min="6928" max="6929" width="14" style="7" customWidth="1"/>
    <col min="6930" max="6930" width="14.54296875" style="7" customWidth="1"/>
    <col min="6931" max="6931" width="14.26953125" style="7" customWidth="1"/>
    <col min="6932" max="6932" width="16" style="7" customWidth="1"/>
    <col min="6933" max="7173" width="9" style="7"/>
    <col min="7174" max="7174" width="3.7265625" style="7" customWidth="1"/>
    <col min="7175" max="7175" width="13.26953125" style="7" customWidth="1"/>
    <col min="7176" max="7176" width="45.1796875" style="7" customWidth="1"/>
    <col min="7177" max="7177" width="3.81640625" style="7" customWidth="1"/>
    <col min="7178" max="7178" width="7.1796875" style="7" customWidth="1"/>
    <col min="7179" max="7179" width="9.26953125" style="7" customWidth="1"/>
    <col min="7180" max="7180" width="10.54296875" style="7" customWidth="1"/>
    <col min="7181" max="7181" width="15.453125" style="7" customWidth="1"/>
    <col min="7182" max="7182" width="15.54296875" style="7" customWidth="1"/>
    <col min="7183" max="7183" width="14.54296875" style="7" customWidth="1"/>
    <col min="7184" max="7185" width="14" style="7" customWidth="1"/>
    <col min="7186" max="7186" width="14.54296875" style="7" customWidth="1"/>
    <col min="7187" max="7187" width="14.26953125" style="7" customWidth="1"/>
    <col min="7188" max="7188" width="16" style="7" customWidth="1"/>
    <col min="7189" max="7429" width="9" style="7"/>
    <col min="7430" max="7430" width="3.7265625" style="7" customWidth="1"/>
    <col min="7431" max="7431" width="13.26953125" style="7" customWidth="1"/>
    <col min="7432" max="7432" width="45.1796875" style="7" customWidth="1"/>
    <col min="7433" max="7433" width="3.81640625" style="7" customWidth="1"/>
    <col min="7434" max="7434" width="7.1796875" style="7" customWidth="1"/>
    <col min="7435" max="7435" width="9.26953125" style="7" customWidth="1"/>
    <col min="7436" max="7436" width="10.54296875" style="7" customWidth="1"/>
    <col min="7437" max="7437" width="15.453125" style="7" customWidth="1"/>
    <col min="7438" max="7438" width="15.54296875" style="7" customWidth="1"/>
    <col min="7439" max="7439" width="14.54296875" style="7" customWidth="1"/>
    <col min="7440" max="7441" width="14" style="7" customWidth="1"/>
    <col min="7442" max="7442" width="14.54296875" style="7" customWidth="1"/>
    <col min="7443" max="7443" width="14.26953125" style="7" customWidth="1"/>
    <col min="7444" max="7444" width="16" style="7" customWidth="1"/>
    <col min="7445" max="7685" width="9" style="7"/>
    <col min="7686" max="7686" width="3.7265625" style="7" customWidth="1"/>
    <col min="7687" max="7687" width="13.26953125" style="7" customWidth="1"/>
    <col min="7688" max="7688" width="45.1796875" style="7" customWidth="1"/>
    <col min="7689" max="7689" width="3.81640625" style="7" customWidth="1"/>
    <col min="7690" max="7690" width="7.1796875" style="7" customWidth="1"/>
    <col min="7691" max="7691" width="9.26953125" style="7" customWidth="1"/>
    <col min="7692" max="7692" width="10.54296875" style="7" customWidth="1"/>
    <col min="7693" max="7693" width="15.453125" style="7" customWidth="1"/>
    <col min="7694" max="7694" width="15.54296875" style="7" customWidth="1"/>
    <col min="7695" max="7695" width="14.54296875" style="7" customWidth="1"/>
    <col min="7696" max="7697" width="14" style="7" customWidth="1"/>
    <col min="7698" max="7698" width="14.54296875" style="7" customWidth="1"/>
    <col min="7699" max="7699" width="14.26953125" style="7" customWidth="1"/>
    <col min="7700" max="7700" width="16" style="7" customWidth="1"/>
    <col min="7701" max="7941" width="9" style="7"/>
    <col min="7942" max="7942" width="3.7265625" style="7" customWidth="1"/>
    <col min="7943" max="7943" width="13.26953125" style="7" customWidth="1"/>
    <col min="7944" max="7944" width="45.1796875" style="7" customWidth="1"/>
    <col min="7945" max="7945" width="3.81640625" style="7" customWidth="1"/>
    <col min="7946" max="7946" width="7.1796875" style="7" customWidth="1"/>
    <col min="7947" max="7947" width="9.26953125" style="7" customWidth="1"/>
    <col min="7948" max="7948" width="10.54296875" style="7" customWidth="1"/>
    <col min="7949" max="7949" width="15.453125" style="7" customWidth="1"/>
    <col min="7950" max="7950" width="15.54296875" style="7" customWidth="1"/>
    <col min="7951" max="7951" width="14.54296875" style="7" customWidth="1"/>
    <col min="7952" max="7953" width="14" style="7" customWidth="1"/>
    <col min="7954" max="7954" width="14.54296875" style="7" customWidth="1"/>
    <col min="7955" max="7955" width="14.26953125" style="7" customWidth="1"/>
    <col min="7956" max="7956" width="16" style="7" customWidth="1"/>
    <col min="7957" max="8197" width="9" style="7"/>
    <col min="8198" max="8198" width="3.7265625" style="7" customWidth="1"/>
    <col min="8199" max="8199" width="13.26953125" style="7" customWidth="1"/>
    <col min="8200" max="8200" width="45.1796875" style="7" customWidth="1"/>
    <col min="8201" max="8201" width="3.81640625" style="7" customWidth="1"/>
    <col min="8202" max="8202" width="7.1796875" style="7" customWidth="1"/>
    <col min="8203" max="8203" width="9.26953125" style="7" customWidth="1"/>
    <col min="8204" max="8204" width="10.54296875" style="7" customWidth="1"/>
    <col min="8205" max="8205" width="15.453125" style="7" customWidth="1"/>
    <col min="8206" max="8206" width="15.54296875" style="7" customWidth="1"/>
    <col min="8207" max="8207" width="14.54296875" style="7" customWidth="1"/>
    <col min="8208" max="8209" width="14" style="7" customWidth="1"/>
    <col min="8210" max="8210" width="14.54296875" style="7" customWidth="1"/>
    <col min="8211" max="8211" width="14.26953125" style="7" customWidth="1"/>
    <col min="8212" max="8212" width="16" style="7" customWidth="1"/>
    <col min="8213" max="8453" width="9" style="7"/>
    <col min="8454" max="8454" width="3.7265625" style="7" customWidth="1"/>
    <col min="8455" max="8455" width="13.26953125" style="7" customWidth="1"/>
    <col min="8456" max="8456" width="45.1796875" style="7" customWidth="1"/>
    <col min="8457" max="8457" width="3.81640625" style="7" customWidth="1"/>
    <col min="8458" max="8458" width="7.1796875" style="7" customWidth="1"/>
    <col min="8459" max="8459" width="9.26953125" style="7" customWidth="1"/>
    <col min="8460" max="8460" width="10.54296875" style="7" customWidth="1"/>
    <col min="8461" max="8461" width="15.453125" style="7" customWidth="1"/>
    <col min="8462" max="8462" width="15.54296875" style="7" customWidth="1"/>
    <col min="8463" max="8463" width="14.54296875" style="7" customWidth="1"/>
    <col min="8464" max="8465" width="14" style="7" customWidth="1"/>
    <col min="8466" max="8466" width="14.54296875" style="7" customWidth="1"/>
    <col min="8467" max="8467" width="14.26953125" style="7" customWidth="1"/>
    <col min="8468" max="8468" width="16" style="7" customWidth="1"/>
    <col min="8469" max="8709" width="9" style="7"/>
    <col min="8710" max="8710" width="3.7265625" style="7" customWidth="1"/>
    <col min="8711" max="8711" width="13.26953125" style="7" customWidth="1"/>
    <col min="8712" max="8712" width="45.1796875" style="7" customWidth="1"/>
    <col min="8713" max="8713" width="3.81640625" style="7" customWidth="1"/>
    <col min="8714" max="8714" width="7.1796875" style="7" customWidth="1"/>
    <col min="8715" max="8715" width="9.26953125" style="7" customWidth="1"/>
    <col min="8716" max="8716" width="10.54296875" style="7" customWidth="1"/>
    <col min="8717" max="8717" width="15.453125" style="7" customWidth="1"/>
    <col min="8718" max="8718" width="15.54296875" style="7" customWidth="1"/>
    <col min="8719" max="8719" width="14.54296875" style="7" customWidth="1"/>
    <col min="8720" max="8721" width="14" style="7" customWidth="1"/>
    <col min="8722" max="8722" width="14.54296875" style="7" customWidth="1"/>
    <col min="8723" max="8723" width="14.26953125" style="7" customWidth="1"/>
    <col min="8724" max="8724" width="16" style="7" customWidth="1"/>
    <col min="8725" max="8965" width="9" style="7"/>
    <col min="8966" max="8966" width="3.7265625" style="7" customWidth="1"/>
    <col min="8967" max="8967" width="13.26953125" style="7" customWidth="1"/>
    <col min="8968" max="8968" width="45.1796875" style="7" customWidth="1"/>
    <col min="8969" max="8969" width="3.81640625" style="7" customWidth="1"/>
    <col min="8970" max="8970" width="7.1796875" style="7" customWidth="1"/>
    <col min="8971" max="8971" width="9.26953125" style="7" customWidth="1"/>
    <col min="8972" max="8972" width="10.54296875" style="7" customWidth="1"/>
    <col min="8973" max="8973" width="15.453125" style="7" customWidth="1"/>
    <col min="8974" max="8974" width="15.54296875" style="7" customWidth="1"/>
    <col min="8975" max="8975" width="14.54296875" style="7" customWidth="1"/>
    <col min="8976" max="8977" width="14" style="7" customWidth="1"/>
    <col min="8978" max="8978" width="14.54296875" style="7" customWidth="1"/>
    <col min="8979" max="8979" width="14.26953125" style="7" customWidth="1"/>
    <col min="8980" max="8980" width="16" style="7" customWidth="1"/>
    <col min="8981" max="9221" width="9" style="7"/>
    <col min="9222" max="9222" width="3.7265625" style="7" customWidth="1"/>
    <col min="9223" max="9223" width="13.26953125" style="7" customWidth="1"/>
    <col min="9224" max="9224" width="45.1796875" style="7" customWidth="1"/>
    <col min="9225" max="9225" width="3.81640625" style="7" customWidth="1"/>
    <col min="9226" max="9226" width="7.1796875" style="7" customWidth="1"/>
    <col min="9227" max="9227" width="9.26953125" style="7" customWidth="1"/>
    <col min="9228" max="9228" width="10.54296875" style="7" customWidth="1"/>
    <col min="9229" max="9229" width="15.453125" style="7" customWidth="1"/>
    <col min="9230" max="9230" width="15.54296875" style="7" customWidth="1"/>
    <col min="9231" max="9231" width="14.54296875" style="7" customWidth="1"/>
    <col min="9232" max="9233" width="14" style="7" customWidth="1"/>
    <col min="9234" max="9234" width="14.54296875" style="7" customWidth="1"/>
    <col min="9235" max="9235" width="14.26953125" style="7" customWidth="1"/>
    <col min="9236" max="9236" width="16" style="7" customWidth="1"/>
    <col min="9237" max="9477" width="9" style="7"/>
    <col min="9478" max="9478" width="3.7265625" style="7" customWidth="1"/>
    <col min="9479" max="9479" width="13.26953125" style="7" customWidth="1"/>
    <col min="9480" max="9480" width="45.1796875" style="7" customWidth="1"/>
    <col min="9481" max="9481" width="3.81640625" style="7" customWidth="1"/>
    <col min="9482" max="9482" width="7.1796875" style="7" customWidth="1"/>
    <col min="9483" max="9483" width="9.26953125" style="7" customWidth="1"/>
    <col min="9484" max="9484" width="10.54296875" style="7" customWidth="1"/>
    <col min="9485" max="9485" width="15.453125" style="7" customWidth="1"/>
    <col min="9486" max="9486" width="15.54296875" style="7" customWidth="1"/>
    <col min="9487" max="9487" width="14.54296875" style="7" customWidth="1"/>
    <col min="9488" max="9489" width="14" style="7" customWidth="1"/>
    <col min="9490" max="9490" width="14.54296875" style="7" customWidth="1"/>
    <col min="9491" max="9491" width="14.26953125" style="7" customWidth="1"/>
    <col min="9492" max="9492" width="16" style="7" customWidth="1"/>
    <col min="9493" max="9733" width="9" style="7"/>
    <col min="9734" max="9734" width="3.7265625" style="7" customWidth="1"/>
    <col min="9735" max="9735" width="13.26953125" style="7" customWidth="1"/>
    <col min="9736" max="9736" width="45.1796875" style="7" customWidth="1"/>
    <col min="9737" max="9737" width="3.81640625" style="7" customWidth="1"/>
    <col min="9738" max="9738" width="7.1796875" style="7" customWidth="1"/>
    <col min="9739" max="9739" width="9.26953125" style="7" customWidth="1"/>
    <col min="9740" max="9740" width="10.54296875" style="7" customWidth="1"/>
    <col min="9741" max="9741" width="15.453125" style="7" customWidth="1"/>
    <col min="9742" max="9742" width="15.54296875" style="7" customWidth="1"/>
    <col min="9743" max="9743" width="14.54296875" style="7" customWidth="1"/>
    <col min="9744" max="9745" width="14" style="7" customWidth="1"/>
    <col min="9746" max="9746" width="14.54296875" style="7" customWidth="1"/>
    <col min="9747" max="9747" width="14.26953125" style="7" customWidth="1"/>
    <col min="9748" max="9748" width="16" style="7" customWidth="1"/>
    <col min="9749" max="9989" width="9" style="7"/>
    <col min="9990" max="9990" width="3.7265625" style="7" customWidth="1"/>
    <col min="9991" max="9991" width="13.26953125" style="7" customWidth="1"/>
    <col min="9992" max="9992" width="45.1796875" style="7" customWidth="1"/>
    <col min="9993" max="9993" width="3.81640625" style="7" customWidth="1"/>
    <col min="9994" max="9994" width="7.1796875" style="7" customWidth="1"/>
    <col min="9995" max="9995" width="9.26953125" style="7" customWidth="1"/>
    <col min="9996" max="9996" width="10.54296875" style="7" customWidth="1"/>
    <col min="9997" max="9997" width="15.453125" style="7" customWidth="1"/>
    <col min="9998" max="9998" width="15.54296875" style="7" customWidth="1"/>
    <col min="9999" max="9999" width="14.54296875" style="7" customWidth="1"/>
    <col min="10000" max="10001" width="14" style="7" customWidth="1"/>
    <col min="10002" max="10002" width="14.54296875" style="7" customWidth="1"/>
    <col min="10003" max="10003" width="14.26953125" style="7" customWidth="1"/>
    <col min="10004" max="10004" width="16" style="7" customWidth="1"/>
    <col min="10005" max="10245" width="9" style="7"/>
    <col min="10246" max="10246" width="3.7265625" style="7" customWidth="1"/>
    <col min="10247" max="10247" width="13.26953125" style="7" customWidth="1"/>
    <col min="10248" max="10248" width="45.1796875" style="7" customWidth="1"/>
    <col min="10249" max="10249" width="3.81640625" style="7" customWidth="1"/>
    <col min="10250" max="10250" width="7.1796875" style="7" customWidth="1"/>
    <col min="10251" max="10251" width="9.26953125" style="7" customWidth="1"/>
    <col min="10252" max="10252" width="10.54296875" style="7" customWidth="1"/>
    <col min="10253" max="10253" width="15.453125" style="7" customWidth="1"/>
    <col min="10254" max="10254" width="15.54296875" style="7" customWidth="1"/>
    <col min="10255" max="10255" width="14.54296875" style="7" customWidth="1"/>
    <col min="10256" max="10257" width="14" style="7" customWidth="1"/>
    <col min="10258" max="10258" width="14.54296875" style="7" customWidth="1"/>
    <col min="10259" max="10259" width="14.26953125" style="7" customWidth="1"/>
    <col min="10260" max="10260" width="16" style="7" customWidth="1"/>
    <col min="10261" max="10501" width="9" style="7"/>
    <col min="10502" max="10502" width="3.7265625" style="7" customWidth="1"/>
    <col min="10503" max="10503" width="13.26953125" style="7" customWidth="1"/>
    <col min="10504" max="10504" width="45.1796875" style="7" customWidth="1"/>
    <col min="10505" max="10505" width="3.81640625" style="7" customWidth="1"/>
    <col min="10506" max="10506" width="7.1796875" style="7" customWidth="1"/>
    <col min="10507" max="10507" width="9.26953125" style="7" customWidth="1"/>
    <col min="10508" max="10508" width="10.54296875" style="7" customWidth="1"/>
    <col min="10509" max="10509" width="15.453125" style="7" customWidth="1"/>
    <col min="10510" max="10510" width="15.54296875" style="7" customWidth="1"/>
    <col min="10511" max="10511" width="14.54296875" style="7" customWidth="1"/>
    <col min="10512" max="10513" width="14" style="7" customWidth="1"/>
    <col min="10514" max="10514" width="14.54296875" style="7" customWidth="1"/>
    <col min="10515" max="10515" width="14.26953125" style="7" customWidth="1"/>
    <col min="10516" max="10516" width="16" style="7" customWidth="1"/>
    <col min="10517" max="10757" width="9" style="7"/>
    <col min="10758" max="10758" width="3.7265625" style="7" customWidth="1"/>
    <col min="10759" max="10759" width="13.26953125" style="7" customWidth="1"/>
    <col min="10760" max="10760" width="45.1796875" style="7" customWidth="1"/>
    <col min="10761" max="10761" width="3.81640625" style="7" customWidth="1"/>
    <col min="10762" max="10762" width="7.1796875" style="7" customWidth="1"/>
    <col min="10763" max="10763" width="9.26953125" style="7" customWidth="1"/>
    <col min="10764" max="10764" width="10.54296875" style="7" customWidth="1"/>
    <col min="10765" max="10765" width="15.453125" style="7" customWidth="1"/>
    <col min="10766" max="10766" width="15.54296875" style="7" customWidth="1"/>
    <col min="10767" max="10767" width="14.54296875" style="7" customWidth="1"/>
    <col min="10768" max="10769" width="14" style="7" customWidth="1"/>
    <col min="10770" max="10770" width="14.54296875" style="7" customWidth="1"/>
    <col min="10771" max="10771" width="14.26953125" style="7" customWidth="1"/>
    <col min="10772" max="10772" width="16" style="7" customWidth="1"/>
    <col min="10773" max="11013" width="9" style="7"/>
    <col min="11014" max="11014" width="3.7265625" style="7" customWidth="1"/>
    <col min="11015" max="11015" width="13.26953125" style="7" customWidth="1"/>
    <col min="11016" max="11016" width="45.1796875" style="7" customWidth="1"/>
    <col min="11017" max="11017" width="3.81640625" style="7" customWidth="1"/>
    <col min="11018" max="11018" width="7.1796875" style="7" customWidth="1"/>
    <col min="11019" max="11019" width="9.26953125" style="7" customWidth="1"/>
    <col min="11020" max="11020" width="10.54296875" style="7" customWidth="1"/>
    <col min="11021" max="11021" width="15.453125" style="7" customWidth="1"/>
    <col min="11022" max="11022" width="15.54296875" style="7" customWidth="1"/>
    <col min="11023" max="11023" width="14.54296875" style="7" customWidth="1"/>
    <col min="11024" max="11025" width="14" style="7" customWidth="1"/>
    <col min="11026" max="11026" width="14.54296875" style="7" customWidth="1"/>
    <col min="11027" max="11027" width="14.26953125" style="7" customWidth="1"/>
    <col min="11028" max="11028" width="16" style="7" customWidth="1"/>
    <col min="11029" max="11269" width="9" style="7"/>
    <col min="11270" max="11270" width="3.7265625" style="7" customWidth="1"/>
    <col min="11271" max="11271" width="13.26953125" style="7" customWidth="1"/>
    <col min="11272" max="11272" width="45.1796875" style="7" customWidth="1"/>
    <col min="11273" max="11273" width="3.81640625" style="7" customWidth="1"/>
    <col min="11274" max="11274" width="7.1796875" style="7" customWidth="1"/>
    <col min="11275" max="11275" width="9.26953125" style="7" customWidth="1"/>
    <col min="11276" max="11276" width="10.54296875" style="7" customWidth="1"/>
    <col min="11277" max="11277" width="15.453125" style="7" customWidth="1"/>
    <col min="11278" max="11278" width="15.54296875" style="7" customWidth="1"/>
    <col min="11279" max="11279" width="14.54296875" style="7" customWidth="1"/>
    <col min="11280" max="11281" width="14" style="7" customWidth="1"/>
    <col min="11282" max="11282" width="14.54296875" style="7" customWidth="1"/>
    <col min="11283" max="11283" width="14.26953125" style="7" customWidth="1"/>
    <col min="11284" max="11284" width="16" style="7" customWidth="1"/>
    <col min="11285" max="11525" width="9" style="7"/>
    <col min="11526" max="11526" width="3.7265625" style="7" customWidth="1"/>
    <col min="11527" max="11527" width="13.26953125" style="7" customWidth="1"/>
    <col min="11528" max="11528" width="45.1796875" style="7" customWidth="1"/>
    <col min="11529" max="11529" width="3.81640625" style="7" customWidth="1"/>
    <col min="11530" max="11530" width="7.1796875" style="7" customWidth="1"/>
    <col min="11531" max="11531" width="9.26953125" style="7" customWidth="1"/>
    <col min="11532" max="11532" width="10.54296875" style="7" customWidth="1"/>
    <col min="11533" max="11533" width="15.453125" style="7" customWidth="1"/>
    <col min="11534" max="11534" width="15.54296875" style="7" customWidth="1"/>
    <col min="11535" max="11535" width="14.54296875" style="7" customWidth="1"/>
    <col min="11536" max="11537" width="14" style="7" customWidth="1"/>
    <col min="11538" max="11538" width="14.54296875" style="7" customWidth="1"/>
    <col min="11539" max="11539" width="14.26953125" style="7" customWidth="1"/>
    <col min="11540" max="11540" width="16" style="7" customWidth="1"/>
    <col min="11541" max="11781" width="9" style="7"/>
    <col min="11782" max="11782" width="3.7265625" style="7" customWidth="1"/>
    <col min="11783" max="11783" width="13.26953125" style="7" customWidth="1"/>
    <col min="11784" max="11784" width="45.1796875" style="7" customWidth="1"/>
    <col min="11785" max="11785" width="3.81640625" style="7" customWidth="1"/>
    <col min="11786" max="11786" width="7.1796875" style="7" customWidth="1"/>
    <col min="11787" max="11787" width="9.26953125" style="7" customWidth="1"/>
    <col min="11788" max="11788" width="10.54296875" style="7" customWidth="1"/>
    <col min="11789" max="11789" width="15.453125" style="7" customWidth="1"/>
    <col min="11790" max="11790" width="15.54296875" style="7" customWidth="1"/>
    <col min="11791" max="11791" width="14.54296875" style="7" customWidth="1"/>
    <col min="11792" max="11793" width="14" style="7" customWidth="1"/>
    <col min="11794" max="11794" width="14.54296875" style="7" customWidth="1"/>
    <col min="11795" max="11795" width="14.26953125" style="7" customWidth="1"/>
    <col min="11796" max="11796" width="16" style="7" customWidth="1"/>
    <col min="11797" max="12037" width="9" style="7"/>
    <col min="12038" max="12038" width="3.7265625" style="7" customWidth="1"/>
    <col min="12039" max="12039" width="13.26953125" style="7" customWidth="1"/>
    <col min="12040" max="12040" width="45.1796875" style="7" customWidth="1"/>
    <col min="12041" max="12041" width="3.81640625" style="7" customWidth="1"/>
    <col min="12042" max="12042" width="7.1796875" style="7" customWidth="1"/>
    <col min="12043" max="12043" width="9.26953125" style="7" customWidth="1"/>
    <col min="12044" max="12044" width="10.54296875" style="7" customWidth="1"/>
    <col min="12045" max="12045" width="15.453125" style="7" customWidth="1"/>
    <col min="12046" max="12046" width="15.54296875" style="7" customWidth="1"/>
    <col min="12047" max="12047" width="14.54296875" style="7" customWidth="1"/>
    <col min="12048" max="12049" width="14" style="7" customWidth="1"/>
    <col min="12050" max="12050" width="14.54296875" style="7" customWidth="1"/>
    <col min="12051" max="12051" width="14.26953125" style="7" customWidth="1"/>
    <col min="12052" max="12052" width="16" style="7" customWidth="1"/>
    <col min="12053" max="12293" width="9" style="7"/>
    <col min="12294" max="12294" width="3.7265625" style="7" customWidth="1"/>
    <col min="12295" max="12295" width="13.26953125" style="7" customWidth="1"/>
    <col min="12296" max="12296" width="45.1796875" style="7" customWidth="1"/>
    <col min="12297" max="12297" width="3.81640625" style="7" customWidth="1"/>
    <col min="12298" max="12298" width="7.1796875" style="7" customWidth="1"/>
    <col min="12299" max="12299" width="9.26953125" style="7" customWidth="1"/>
    <col min="12300" max="12300" width="10.54296875" style="7" customWidth="1"/>
    <col min="12301" max="12301" width="15.453125" style="7" customWidth="1"/>
    <col min="12302" max="12302" width="15.54296875" style="7" customWidth="1"/>
    <col min="12303" max="12303" width="14.54296875" style="7" customWidth="1"/>
    <col min="12304" max="12305" width="14" style="7" customWidth="1"/>
    <col min="12306" max="12306" width="14.54296875" style="7" customWidth="1"/>
    <col min="12307" max="12307" width="14.26953125" style="7" customWidth="1"/>
    <col min="12308" max="12308" width="16" style="7" customWidth="1"/>
    <col min="12309" max="12549" width="9" style="7"/>
    <col min="12550" max="12550" width="3.7265625" style="7" customWidth="1"/>
    <col min="12551" max="12551" width="13.26953125" style="7" customWidth="1"/>
    <col min="12552" max="12552" width="45.1796875" style="7" customWidth="1"/>
    <col min="12553" max="12553" width="3.81640625" style="7" customWidth="1"/>
    <col min="12554" max="12554" width="7.1796875" style="7" customWidth="1"/>
    <col min="12555" max="12555" width="9.26953125" style="7" customWidth="1"/>
    <col min="12556" max="12556" width="10.54296875" style="7" customWidth="1"/>
    <col min="12557" max="12557" width="15.453125" style="7" customWidth="1"/>
    <col min="12558" max="12558" width="15.54296875" style="7" customWidth="1"/>
    <col min="12559" max="12559" width="14.54296875" style="7" customWidth="1"/>
    <col min="12560" max="12561" width="14" style="7" customWidth="1"/>
    <col min="12562" max="12562" width="14.54296875" style="7" customWidth="1"/>
    <col min="12563" max="12563" width="14.26953125" style="7" customWidth="1"/>
    <col min="12564" max="12564" width="16" style="7" customWidth="1"/>
    <col min="12565" max="12805" width="9" style="7"/>
    <col min="12806" max="12806" width="3.7265625" style="7" customWidth="1"/>
    <col min="12807" max="12807" width="13.26953125" style="7" customWidth="1"/>
    <col min="12808" max="12808" width="45.1796875" style="7" customWidth="1"/>
    <col min="12809" max="12809" width="3.81640625" style="7" customWidth="1"/>
    <col min="12810" max="12810" width="7.1796875" style="7" customWidth="1"/>
    <col min="12811" max="12811" width="9.26953125" style="7" customWidth="1"/>
    <col min="12812" max="12812" width="10.54296875" style="7" customWidth="1"/>
    <col min="12813" max="12813" width="15.453125" style="7" customWidth="1"/>
    <col min="12814" max="12814" width="15.54296875" style="7" customWidth="1"/>
    <col min="12815" max="12815" width="14.54296875" style="7" customWidth="1"/>
    <col min="12816" max="12817" width="14" style="7" customWidth="1"/>
    <col min="12818" max="12818" width="14.54296875" style="7" customWidth="1"/>
    <col min="12819" max="12819" width="14.26953125" style="7" customWidth="1"/>
    <col min="12820" max="12820" width="16" style="7" customWidth="1"/>
    <col min="12821" max="13061" width="9" style="7"/>
    <col min="13062" max="13062" width="3.7265625" style="7" customWidth="1"/>
    <col min="13063" max="13063" width="13.26953125" style="7" customWidth="1"/>
    <col min="13064" max="13064" width="45.1796875" style="7" customWidth="1"/>
    <col min="13065" max="13065" width="3.81640625" style="7" customWidth="1"/>
    <col min="13066" max="13066" width="7.1796875" style="7" customWidth="1"/>
    <col min="13067" max="13067" width="9.26953125" style="7" customWidth="1"/>
    <col min="13068" max="13068" width="10.54296875" style="7" customWidth="1"/>
    <col min="13069" max="13069" width="15.453125" style="7" customWidth="1"/>
    <col min="13070" max="13070" width="15.54296875" style="7" customWidth="1"/>
    <col min="13071" max="13071" width="14.54296875" style="7" customWidth="1"/>
    <col min="13072" max="13073" width="14" style="7" customWidth="1"/>
    <col min="13074" max="13074" width="14.54296875" style="7" customWidth="1"/>
    <col min="13075" max="13075" width="14.26953125" style="7" customWidth="1"/>
    <col min="13076" max="13076" width="16" style="7" customWidth="1"/>
    <col min="13077" max="13317" width="9" style="7"/>
    <col min="13318" max="13318" width="3.7265625" style="7" customWidth="1"/>
    <col min="13319" max="13319" width="13.26953125" style="7" customWidth="1"/>
    <col min="13320" max="13320" width="45.1796875" style="7" customWidth="1"/>
    <col min="13321" max="13321" width="3.81640625" style="7" customWidth="1"/>
    <col min="13322" max="13322" width="7.1796875" style="7" customWidth="1"/>
    <col min="13323" max="13323" width="9.26953125" style="7" customWidth="1"/>
    <col min="13324" max="13324" width="10.54296875" style="7" customWidth="1"/>
    <col min="13325" max="13325" width="15.453125" style="7" customWidth="1"/>
    <col min="13326" max="13326" width="15.54296875" style="7" customWidth="1"/>
    <col min="13327" max="13327" width="14.54296875" style="7" customWidth="1"/>
    <col min="13328" max="13329" width="14" style="7" customWidth="1"/>
    <col min="13330" max="13330" width="14.54296875" style="7" customWidth="1"/>
    <col min="13331" max="13331" width="14.26953125" style="7" customWidth="1"/>
    <col min="13332" max="13332" width="16" style="7" customWidth="1"/>
    <col min="13333" max="13573" width="9" style="7"/>
    <col min="13574" max="13574" width="3.7265625" style="7" customWidth="1"/>
    <col min="13575" max="13575" width="13.26953125" style="7" customWidth="1"/>
    <col min="13576" max="13576" width="45.1796875" style="7" customWidth="1"/>
    <col min="13577" max="13577" width="3.81640625" style="7" customWidth="1"/>
    <col min="13578" max="13578" width="7.1796875" style="7" customWidth="1"/>
    <col min="13579" max="13579" width="9.26953125" style="7" customWidth="1"/>
    <col min="13580" max="13580" width="10.54296875" style="7" customWidth="1"/>
    <col min="13581" max="13581" width="15.453125" style="7" customWidth="1"/>
    <col min="13582" max="13582" width="15.54296875" style="7" customWidth="1"/>
    <col min="13583" max="13583" width="14.54296875" style="7" customWidth="1"/>
    <col min="13584" max="13585" width="14" style="7" customWidth="1"/>
    <col min="13586" max="13586" width="14.54296875" style="7" customWidth="1"/>
    <col min="13587" max="13587" width="14.26953125" style="7" customWidth="1"/>
    <col min="13588" max="13588" width="16" style="7" customWidth="1"/>
    <col min="13589" max="13829" width="9" style="7"/>
    <col min="13830" max="13830" width="3.7265625" style="7" customWidth="1"/>
    <col min="13831" max="13831" width="13.26953125" style="7" customWidth="1"/>
    <col min="13832" max="13832" width="45.1796875" style="7" customWidth="1"/>
    <col min="13833" max="13833" width="3.81640625" style="7" customWidth="1"/>
    <col min="13834" max="13834" width="7.1796875" style="7" customWidth="1"/>
    <col min="13835" max="13835" width="9.26953125" style="7" customWidth="1"/>
    <col min="13836" max="13836" width="10.54296875" style="7" customWidth="1"/>
    <col min="13837" max="13837" width="15.453125" style="7" customWidth="1"/>
    <col min="13838" max="13838" width="15.54296875" style="7" customWidth="1"/>
    <col min="13839" max="13839" width="14.54296875" style="7" customWidth="1"/>
    <col min="13840" max="13841" width="14" style="7" customWidth="1"/>
    <col min="13842" max="13842" width="14.54296875" style="7" customWidth="1"/>
    <col min="13843" max="13843" width="14.26953125" style="7" customWidth="1"/>
    <col min="13844" max="13844" width="16" style="7" customWidth="1"/>
    <col min="13845" max="14085" width="9" style="7"/>
    <col min="14086" max="14086" width="3.7265625" style="7" customWidth="1"/>
    <col min="14087" max="14087" width="13.26953125" style="7" customWidth="1"/>
    <col min="14088" max="14088" width="45.1796875" style="7" customWidth="1"/>
    <col min="14089" max="14089" width="3.81640625" style="7" customWidth="1"/>
    <col min="14090" max="14090" width="7.1796875" style="7" customWidth="1"/>
    <col min="14091" max="14091" width="9.26953125" style="7" customWidth="1"/>
    <col min="14092" max="14092" width="10.54296875" style="7" customWidth="1"/>
    <col min="14093" max="14093" width="15.453125" style="7" customWidth="1"/>
    <col min="14094" max="14094" width="15.54296875" style="7" customWidth="1"/>
    <col min="14095" max="14095" width="14.54296875" style="7" customWidth="1"/>
    <col min="14096" max="14097" width="14" style="7" customWidth="1"/>
    <col min="14098" max="14098" width="14.54296875" style="7" customWidth="1"/>
    <col min="14099" max="14099" width="14.26953125" style="7" customWidth="1"/>
    <col min="14100" max="14100" width="16" style="7" customWidth="1"/>
    <col min="14101" max="14341" width="9" style="7"/>
    <col min="14342" max="14342" width="3.7265625" style="7" customWidth="1"/>
    <col min="14343" max="14343" width="13.26953125" style="7" customWidth="1"/>
    <col min="14344" max="14344" width="45.1796875" style="7" customWidth="1"/>
    <col min="14345" max="14345" width="3.81640625" style="7" customWidth="1"/>
    <col min="14346" max="14346" width="7.1796875" style="7" customWidth="1"/>
    <col min="14347" max="14347" width="9.26953125" style="7" customWidth="1"/>
    <col min="14348" max="14348" width="10.54296875" style="7" customWidth="1"/>
    <col min="14349" max="14349" width="15.453125" style="7" customWidth="1"/>
    <col min="14350" max="14350" width="15.54296875" style="7" customWidth="1"/>
    <col min="14351" max="14351" width="14.54296875" style="7" customWidth="1"/>
    <col min="14352" max="14353" width="14" style="7" customWidth="1"/>
    <col min="14354" max="14354" width="14.54296875" style="7" customWidth="1"/>
    <col min="14355" max="14355" width="14.26953125" style="7" customWidth="1"/>
    <col min="14356" max="14356" width="16" style="7" customWidth="1"/>
    <col min="14357" max="14597" width="9" style="7"/>
    <col min="14598" max="14598" width="3.7265625" style="7" customWidth="1"/>
    <col min="14599" max="14599" width="13.26953125" style="7" customWidth="1"/>
    <col min="14600" max="14600" width="45.1796875" style="7" customWidth="1"/>
    <col min="14601" max="14601" width="3.81640625" style="7" customWidth="1"/>
    <col min="14602" max="14602" width="7.1796875" style="7" customWidth="1"/>
    <col min="14603" max="14603" width="9.26953125" style="7" customWidth="1"/>
    <col min="14604" max="14604" width="10.54296875" style="7" customWidth="1"/>
    <col min="14605" max="14605" width="15.453125" style="7" customWidth="1"/>
    <col min="14606" max="14606" width="15.54296875" style="7" customWidth="1"/>
    <col min="14607" max="14607" width="14.54296875" style="7" customWidth="1"/>
    <col min="14608" max="14609" width="14" style="7" customWidth="1"/>
    <col min="14610" max="14610" width="14.54296875" style="7" customWidth="1"/>
    <col min="14611" max="14611" width="14.26953125" style="7" customWidth="1"/>
    <col min="14612" max="14612" width="16" style="7" customWidth="1"/>
    <col min="14613" max="14853" width="9" style="7"/>
    <col min="14854" max="14854" width="3.7265625" style="7" customWidth="1"/>
    <col min="14855" max="14855" width="13.26953125" style="7" customWidth="1"/>
    <col min="14856" max="14856" width="45.1796875" style="7" customWidth="1"/>
    <col min="14857" max="14857" width="3.81640625" style="7" customWidth="1"/>
    <col min="14858" max="14858" width="7.1796875" style="7" customWidth="1"/>
    <col min="14859" max="14859" width="9.26953125" style="7" customWidth="1"/>
    <col min="14860" max="14860" width="10.54296875" style="7" customWidth="1"/>
    <col min="14861" max="14861" width="15.453125" style="7" customWidth="1"/>
    <col min="14862" max="14862" width="15.54296875" style="7" customWidth="1"/>
    <col min="14863" max="14863" width="14.54296875" style="7" customWidth="1"/>
    <col min="14864" max="14865" width="14" style="7" customWidth="1"/>
    <col min="14866" max="14866" width="14.54296875" style="7" customWidth="1"/>
    <col min="14867" max="14867" width="14.26953125" style="7" customWidth="1"/>
    <col min="14868" max="14868" width="16" style="7" customWidth="1"/>
    <col min="14869" max="15109" width="9" style="7"/>
    <col min="15110" max="15110" width="3.7265625" style="7" customWidth="1"/>
    <col min="15111" max="15111" width="13.26953125" style="7" customWidth="1"/>
    <col min="15112" max="15112" width="45.1796875" style="7" customWidth="1"/>
    <col min="15113" max="15113" width="3.81640625" style="7" customWidth="1"/>
    <col min="15114" max="15114" width="7.1796875" style="7" customWidth="1"/>
    <col min="15115" max="15115" width="9.26953125" style="7" customWidth="1"/>
    <col min="15116" max="15116" width="10.54296875" style="7" customWidth="1"/>
    <col min="15117" max="15117" width="15.453125" style="7" customWidth="1"/>
    <col min="15118" max="15118" width="15.54296875" style="7" customWidth="1"/>
    <col min="15119" max="15119" width="14.54296875" style="7" customWidth="1"/>
    <col min="15120" max="15121" width="14" style="7" customWidth="1"/>
    <col min="15122" max="15122" width="14.54296875" style="7" customWidth="1"/>
    <col min="15123" max="15123" width="14.26953125" style="7" customWidth="1"/>
    <col min="15124" max="15124" width="16" style="7" customWidth="1"/>
    <col min="15125" max="15365" width="9" style="7"/>
    <col min="15366" max="15366" width="3.7265625" style="7" customWidth="1"/>
    <col min="15367" max="15367" width="13.26953125" style="7" customWidth="1"/>
    <col min="15368" max="15368" width="45.1796875" style="7" customWidth="1"/>
    <col min="15369" max="15369" width="3.81640625" style="7" customWidth="1"/>
    <col min="15370" max="15370" width="7.1796875" style="7" customWidth="1"/>
    <col min="15371" max="15371" width="9.26953125" style="7" customWidth="1"/>
    <col min="15372" max="15372" width="10.54296875" style="7" customWidth="1"/>
    <col min="15373" max="15373" width="15.453125" style="7" customWidth="1"/>
    <col min="15374" max="15374" width="15.54296875" style="7" customWidth="1"/>
    <col min="15375" max="15375" width="14.54296875" style="7" customWidth="1"/>
    <col min="15376" max="15377" width="14" style="7" customWidth="1"/>
    <col min="15378" max="15378" width="14.54296875" style="7" customWidth="1"/>
    <col min="15379" max="15379" width="14.26953125" style="7" customWidth="1"/>
    <col min="15380" max="15380" width="16" style="7" customWidth="1"/>
    <col min="15381" max="15621" width="9" style="7"/>
    <col min="15622" max="15622" width="3.7265625" style="7" customWidth="1"/>
    <col min="15623" max="15623" width="13.26953125" style="7" customWidth="1"/>
    <col min="15624" max="15624" width="45.1796875" style="7" customWidth="1"/>
    <col min="15625" max="15625" width="3.81640625" style="7" customWidth="1"/>
    <col min="15626" max="15626" width="7.1796875" style="7" customWidth="1"/>
    <col min="15627" max="15627" width="9.26953125" style="7" customWidth="1"/>
    <col min="15628" max="15628" width="10.54296875" style="7" customWidth="1"/>
    <col min="15629" max="15629" width="15.453125" style="7" customWidth="1"/>
    <col min="15630" max="15630" width="15.54296875" style="7" customWidth="1"/>
    <col min="15631" max="15631" width="14.54296875" style="7" customWidth="1"/>
    <col min="15632" max="15633" width="14" style="7" customWidth="1"/>
    <col min="15634" max="15634" width="14.54296875" style="7" customWidth="1"/>
    <col min="15635" max="15635" width="14.26953125" style="7" customWidth="1"/>
    <col min="15636" max="15636" width="16" style="7" customWidth="1"/>
    <col min="15637" max="15877" width="9" style="7"/>
    <col min="15878" max="15878" width="3.7265625" style="7" customWidth="1"/>
    <col min="15879" max="15879" width="13.26953125" style="7" customWidth="1"/>
    <col min="15880" max="15880" width="45.1796875" style="7" customWidth="1"/>
    <col min="15881" max="15881" width="3.81640625" style="7" customWidth="1"/>
    <col min="15882" max="15882" width="7.1796875" style="7" customWidth="1"/>
    <col min="15883" max="15883" width="9.26953125" style="7" customWidth="1"/>
    <col min="15884" max="15884" width="10.54296875" style="7" customWidth="1"/>
    <col min="15885" max="15885" width="15.453125" style="7" customWidth="1"/>
    <col min="15886" max="15886" width="15.54296875" style="7" customWidth="1"/>
    <col min="15887" max="15887" width="14.54296875" style="7" customWidth="1"/>
    <col min="15888" max="15889" width="14" style="7" customWidth="1"/>
    <col min="15890" max="15890" width="14.54296875" style="7" customWidth="1"/>
    <col min="15891" max="15891" width="14.26953125" style="7" customWidth="1"/>
    <col min="15892" max="15892" width="16" style="7" customWidth="1"/>
    <col min="15893" max="16133" width="9" style="7"/>
    <col min="16134" max="16134" width="3.7265625" style="7" customWidth="1"/>
    <col min="16135" max="16135" width="13.26953125" style="7" customWidth="1"/>
    <col min="16136" max="16136" width="45.1796875" style="7" customWidth="1"/>
    <col min="16137" max="16137" width="3.81640625" style="7" customWidth="1"/>
    <col min="16138" max="16138" width="7.1796875" style="7" customWidth="1"/>
    <col min="16139" max="16139" width="9.26953125" style="7" customWidth="1"/>
    <col min="16140" max="16140" width="10.54296875" style="7" customWidth="1"/>
    <col min="16141" max="16141" width="15.453125" style="7" customWidth="1"/>
    <col min="16142" max="16142" width="15.54296875" style="7" customWidth="1"/>
    <col min="16143" max="16143" width="14.54296875" style="7" customWidth="1"/>
    <col min="16144" max="16145" width="14" style="7" customWidth="1"/>
    <col min="16146" max="16146" width="14.54296875" style="7" customWidth="1"/>
    <col min="16147" max="16147" width="14.26953125" style="7" customWidth="1"/>
    <col min="16148" max="16148" width="16" style="7" customWidth="1"/>
    <col min="16149" max="16384" width="9" style="7"/>
  </cols>
  <sheetData>
    <row r="1" spans="1:33" ht="27.75" customHeight="1" x14ac:dyDescent="0.35">
      <c r="A1" s="199" t="s">
        <v>0</v>
      </c>
      <c r="B1" s="199"/>
      <c r="C1" s="200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V1" s="23"/>
      <c r="W1" s="23"/>
    </row>
    <row r="2" spans="1:33" ht="13.5" customHeight="1" x14ac:dyDescent="0.25">
      <c r="A2" s="24" t="s">
        <v>1</v>
      </c>
      <c r="B2" s="25"/>
      <c r="C2" s="7"/>
      <c r="D2" s="25"/>
      <c r="E2" s="25"/>
      <c r="F2" s="184"/>
      <c r="G2" s="184"/>
      <c r="H2" s="184"/>
      <c r="I2" s="184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V2" s="25"/>
      <c r="W2" s="25"/>
    </row>
    <row r="3" spans="1:33" ht="13.5" customHeight="1" x14ac:dyDescent="0.25">
      <c r="A3" s="24" t="s">
        <v>154</v>
      </c>
      <c r="B3" s="25"/>
      <c r="C3" s="7"/>
      <c r="D3" s="25"/>
      <c r="E3" s="25"/>
      <c r="F3" s="184"/>
      <c r="G3" s="184"/>
      <c r="H3" s="184"/>
      <c r="I3" s="184"/>
      <c r="J3" s="25"/>
      <c r="K3" s="25"/>
      <c r="L3" s="25"/>
      <c r="M3" s="25"/>
      <c r="N3" s="201"/>
      <c r="O3" s="202"/>
      <c r="P3" s="26"/>
      <c r="Q3" s="25"/>
      <c r="R3" s="25"/>
      <c r="S3" s="25"/>
      <c r="T3" s="25"/>
      <c r="V3" s="25"/>
      <c r="W3" s="25"/>
    </row>
    <row r="4" spans="1:33" ht="13.5" customHeight="1" x14ac:dyDescent="0.25">
      <c r="A4" s="24" t="s">
        <v>2025</v>
      </c>
      <c r="B4" s="25"/>
      <c r="C4" s="7"/>
      <c r="D4" s="25"/>
      <c r="E4" s="25"/>
      <c r="F4" s="184"/>
      <c r="G4" s="184"/>
      <c r="H4" s="184"/>
      <c r="I4" s="184"/>
      <c r="J4" s="25"/>
      <c r="K4" s="25"/>
      <c r="L4" s="25"/>
      <c r="M4" s="25"/>
      <c r="N4" s="201"/>
      <c r="O4" s="202"/>
      <c r="P4" s="26"/>
      <c r="Q4" s="25"/>
      <c r="R4" s="25"/>
      <c r="S4" s="25"/>
      <c r="T4" s="25"/>
      <c r="V4" s="25"/>
      <c r="W4" s="25"/>
    </row>
    <row r="5" spans="1:33" ht="6.75" customHeight="1" x14ac:dyDescent="0.35">
      <c r="A5" s="27"/>
      <c r="B5" s="28"/>
      <c r="C5" s="7"/>
      <c r="D5" s="29"/>
      <c r="E5" s="30"/>
      <c r="F5" s="30"/>
      <c r="G5" s="30"/>
      <c r="H5" s="30"/>
      <c r="I5" s="30"/>
      <c r="J5" s="30"/>
      <c r="K5" s="31"/>
      <c r="L5" s="31"/>
      <c r="M5" s="31"/>
      <c r="N5" s="203"/>
      <c r="O5" s="204"/>
      <c r="P5" s="31"/>
      <c r="Q5" s="31"/>
      <c r="R5" s="31"/>
      <c r="S5" s="31"/>
      <c r="T5" s="31"/>
      <c r="V5" s="31"/>
      <c r="W5" s="31"/>
    </row>
    <row r="6" spans="1:33" ht="12.75" customHeight="1" x14ac:dyDescent="0.25">
      <c r="A6" s="32" t="s">
        <v>4</v>
      </c>
      <c r="B6" s="25"/>
      <c r="C6" s="7"/>
      <c r="D6" s="33"/>
      <c r="E6" s="34"/>
      <c r="F6" s="34"/>
      <c r="G6" s="34"/>
      <c r="H6" s="34"/>
      <c r="I6" s="34"/>
      <c r="J6" s="34"/>
      <c r="K6" s="35"/>
      <c r="L6" s="35"/>
      <c r="M6" s="35"/>
      <c r="N6" s="197"/>
      <c r="O6" s="198"/>
      <c r="P6" s="35"/>
      <c r="Q6" s="35"/>
      <c r="R6" s="35"/>
      <c r="S6" s="35"/>
      <c r="T6" s="35"/>
      <c r="V6" s="35"/>
      <c r="W6" s="35"/>
    </row>
    <row r="7" spans="1:33" ht="12.75" customHeight="1" x14ac:dyDescent="0.25">
      <c r="A7" s="32" t="s">
        <v>5</v>
      </c>
      <c r="B7" s="25"/>
      <c r="C7" s="7"/>
      <c r="D7" s="33"/>
      <c r="E7" s="34"/>
      <c r="F7" s="34"/>
      <c r="G7" s="34"/>
      <c r="H7" s="34"/>
      <c r="I7" s="34"/>
      <c r="J7" s="34"/>
      <c r="K7" s="35"/>
      <c r="L7" s="35"/>
      <c r="M7" s="35"/>
      <c r="N7" s="197"/>
      <c r="O7" s="198"/>
      <c r="P7" s="35"/>
      <c r="Q7" s="35"/>
      <c r="R7" s="32" t="s">
        <v>6</v>
      </c>
      <c r="S7" s="35"/>
      <c r="T7" s="35"/>
      <c r="V7" s="35"/>
      <c r="W7" s="35"/>
    </row>
    <row r="8" spans="1:33" ht="12.75" customHeight="1" x14ac:dyDescent="0.25">
      <c r="A8" s="32" t="s">
        <v>7</v>
      </c>
      <c r="B8" s="25"/>
      <c r="C8" s="7"/>
      <c r="D8" s="33"/>
      <c r="E8" s="34"/>
      <c r="F8" s="34"/>
      <c r="G8" s="34"/>
      <c r="H8" s="34"/>
      <c r="I8" s="34"/>
      <c r="J8" s="34"/>
      <c r="K8" s="35"/>
      <c r="L8" s="35"/>
      <c r="M8" s="35"/>
      <c r="N8" s="197"/>
      <c r="O8" s="198"/>
      <c r="P8" s="35"/>
      <c r="Q8" s="35"/>
      <c r="R8" s="32"/>
      <c r="S8" s="35"/>
      <c r="T8" s="35"/>
      <c r="V8" s="35"/>
      <c r="W8" s="35"/>
    </row>
    <row r="9" spans="1:33" ht="6" customHeight="1" x14ac:dyDescent="0.35">
      <c r="A9" s="7"/>
      <c r="C9" s="7"/>
      <c r="D9" s="7"/>
      <c r="E9" s="7"/>
      <c r="F9" s="183"/>
      <c r="G9" s="183"/>
      <c r="H9" s="183"/>
      <c r="I9" s="183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V9" s="7"/>
      <c r="W9" s="7"/>
    </row>
    <row r="10" spans="1:33" s="38" customFormat="1" ht="13" x14ac:dyDescent="0.3">
      <c r="A10" s="36"/>
      <c r="B10" s="37"/>
      <c r="D10" s="39"/>
      <c r="E10" s="40"/>
      <c r="F10" s="41"/>
      <c r="G10" s="41"/>
      <c r="H10" s="41"/>
      <c r="I10" s="41"/>
      <c r="J10" s="41"/>
      <c r="K10" s="42"/>
      <c r="L10" s="191" t="s">
        <v>4585</v>
      </c>
      <c r="M10" s="192"/>
      <c r="N10" s="192"/>
      <c r="O10" s="192"/>
      <c r="P10" s="192"/>
      <c r="Q10" s="192"/>
      <c r="R10" s="192"/>
      <c r="S10" s="192"/>
      <c r="T10" s="192"/>
      <c r="U10" s="192"/>
      <c r="V10" s="193"/>
      <c r="W10" s="42"/>
      <c r="X10" s="43"/>
      <c r="Y10" s="43"/>
      <c r="Z10" s="43"/>
      <c r="AA10" s="43"/>
      <c r="AB10" s="43"/>
      <c r="AC10" s="194" t="s">
        <v>4584</v>
      </c>
      <c r="AD10" s="195"/>
      <c r="AE10" s="195"/>
      <c r="AF10" s="196"/>
      <c r="AG10" s="44"/>
    </row>
    <row r="11" spans="1:33" s="38" customFormat="1" ht="13" x14ac:dyDescent="0.3">
      <c r="F11" s="188"/>
      <c r="G11" s="188"/>
      <c r="H11" s="188"/>
      <c r="I11" s="188"/>
      <c r="J11" s="188" t="s">
        <v>4560</v>
      </c>
      <c r="K11" s="45" t="s">
        <v>4561</v>
      </c>
      <c r="L11" s="45" t="s">
        <v>4562</v>
      </c>
      <c r="M11" s="45"/>
      <c r="N11" s="45"/>
      <c r="O11" s="45"/>
      <c r="P11" s="45"/>
      <c r="Q11" s="45"/>
      <c r="R11" s="45"/>
      <c r="S11" s="45"/>
      <c r="T11" s="45"/>
      <c r="U11" s="45"/>
      <c r="V11" s="45" t="s">
        <v>4566</v>
      </c>
      <c r="W11" s="45"/>
      <c r="X11" s="45" t="s">
        <v>4568</v>
      </c>
      <c r="Y11" s="45" t="s">
        <v>4569</v>
      </c>
      <c r="Z11" s="45" t="s">
        <v>4570</v>
      </c>
      <c r="AA11" s="45" t="s">
        <v>4571</v>
      </c>
      <c r="AB11" s="45" t="s">
        <v>4572</v>
      </c>
      <c r="AC11" s="45" t="s">
        <v>4573</v>
      </c>
      <c r="AD11" s="45" t="s">
        <v>4574</v>
      </c>
      <c r="AE11" s="45" t="s">
        <v>4575</v>
      </c>
      <c r="AF11" s="45" t="s">
        <v>95</v>
      </c>
      <c r="AG11" s="45" t="s">
        <v>4576</v>
      </c>
    </row>
    <row r="12" spans="1:33" s="38" customFormat="1" ht="91.5" thickBot="1" x14ac:dyDescent="0.4">
      <c r="A12" s="46" t="s">
        <v>4588</v>
      </c>
      <c r="B12" s="46" t="s">
        <v>4587</v>
      </c>
      <c r="C12" s="46" t="s">
        <v>4586</v>
      </c>
      <c r="D12" s="46" t="s">
        <v>8</v>
      </c>
      <c r="E12" s="46" t="s">
        <v>9</v>
      </c>
      <c r="F12" s="189" t="s">
        <v>5122</v>
      </c>
      <c r="G12" s="189" t="s">
        <v>5123</v>
      </c>
      <c r="H12" s="189" t="s">
        <v>5124</v>
      </c>
      <c r="I12" s="189" t="s">
        <v>5125</v>
      </c>
      <c r="J12" s="189" t="s">
        <v>5126</v>
      </c>
      <c r="K12" s="48" t="s">
        <v>4564</v>
      </c>
      <c r="L12" s="49" t="s">
        <v>4565</v>
      </c>
      <c r="M12" s="46" t="s">
        <v>10</v>
      </c>
      <c r="N12" s="46" t="s">
        <v>11</v>
      </c>
      <c r="O12" s="46" t="s">
        <v>12</v>
      </c>
      <c r="P12" s="46" t="s">
        <v>13</v>
      </c>
      <c r="Q12" s="46" t="s">
        <v>14</v>
      </c>
      <c r="R12" s="46" t="s">
        <v>15</v>
      </c>
      <c r="S12" s="46" t="s">
        <v>16</v>
      </c>
      <c r="T12" s="46" t="s">
        <v>17</v>
      </c>
      <c r="V12" s="50" t="s">
        <v>4567</v>
      </c>
      <c r="W12" s="46" t="s">
        <v>11</v>
      </c>
      <c r="X12" s="49" t="s">
        <v>4577</v>
      </c>
      <c r="Y12" s="49" t="s">
        <v>4578</v>
      </c>
      <c r="Z12" s="49" t="s">
        <v>4579</v>
      </c>
      <c r="AA12" s="49" t="s">
        <v>4580</v>
      </c>
      <c r="AB12" s="49" t="s">
        <v>4581</v>
      </c>
      <c r="AC12" s="49">
        <v>2018</v>
      </c>
      <c r="AD12" s="49">
        <v>2019</v>
      </c>
      <c r="AE12" s="49">
        <v>2020</v>
      </c>
      <c r="AF12" s="49" t="s">
        <v>4582</v>
      </c>
      <c r="AG12" s="51" t="s">
        <v>4583</v>
      </c>
    </row>
    <row r="13" spans="1:33" ht="30.75" customHeight="1" thickBot="1" x14ac:dyDescent="0.35">
      <c r="A13" s="53"/>
      <c r="B13" s="54" t="s">
        <v>33</v>
      </c>
      <c r="C13" s="55" t="s">
        <v>34</v>
      </c>
      <c r="D13" s="55"/>
      <c r="E13" s="56"/>
      <c r="F13" s="56"/>
      <c r="G13" s="56"/>
      <c r="H13" s="56"/>
      <c r="I13" s="56"/>
      <c r="J13" s="56"/>
      <c r="K13" s="57"/>
      <c r="L13" s="57"/>
      <c r="M13" s="57">
        <v>265349.67</v>
      </c>
      <c r="N13" s="57">
        <v>35832.033157999998</v>
      </c>
      <c r="O13" s="57">
        <v>89826.498001999993</v>
      </c>
      <c r="P13" s="57">
        <v>5874.0606159999998</v>
      </c>
      <c r="Q13" s="57">
        <v>0</v>
      </c>
      <c r="R13" s="57">
        <v>30361.356324675999</v>
      </c>
      <c r="S13" s="57">
        <v>58714.909400656499</v>
      </c>
      <c r="T13" s="57">
        <v>27788.946914306602</v>
      </c>
      <c r="V13" s="57"/>
      <c r="W13" s="57">
        <v>67465.165924000001</v>
      </c>
      <c r="AB13" s="52">
        <f>SUBTOTAL(9,AB14:AB59)</f>
        <v>315.12710679649814</v>
      </c>
    </row>
    <row r="14" spans="1:33" ht="28.5" customHeight="1" thickBot="1" x14ac:dyDescent="0.35">
      <c r="A14" s="58"/>
      <c r="B14" s="59" t="s">
        <v>18</v>
      </c>
      <c r="C14" s="60" t="s">
        <v>35</v>
      </c>
      <c r="D14" s="60"/>
      <c r="E14" s="61"/>
      <c r="F14" s="61"/>
      <c r="G14" s="61"/>
      <c r="H14" s="61"/>
      <c r="I14" s="61"/>
      <c r="J14" s="61"/>
      <c r="K14" s="62"/>
      <c r="L14" s="62"/>
      <c r="M14" s="62">
        <v>197639.56</v>
      </c>
      <c r="N14" s="62">
        <v>30740.027558000002</v>
      </c>
      <c r="O14" s="62">
        <v>63780.108487999998</v>
      </c>
      <c r="P14" s="62">
        <v>5874.0606159999998</v>
      </c>
      <c r="Q14" s="62">
        <v>0</v>
      </c>
      <c r="R14" s="62">
        <v>21557.676668944001</v>
      </c>
      <c r="S14" s="62">
        <v>38772.863653909299</v>
      </c>
      <c r="T14" s="62">
        <v>20099.014185999498</v>
      </c>
      <c r="V14" s="62"/>
      <c r="W14" s="62">
        <v>61612.285924000003</v>
      </c>
    </row>
    <row r="15" spans="1:33" ht="24" customHeight="1" thickBot="1" x14ac:dyDescent="0.25">
      <c r="A15" s="8">
        <v>1</v>
      </c>
      <c r="B15" s="9" t="s">
        <v>2026</v>
      </c>
      <c r="C15" s="10" t="s">
        <v>2027</v>
      </c>
      <c r="D15" s="10" t="s">
        <v>2024</v>
      </c>
      <c r="E15" s="11">
        <v>0</v>
      </c>
      <c r="F15" s="177">
        <v>30</v>
      </c>
      <c r="G15" s="177">
        <v>30</v>
      </c>
      <c r="H15" s="177"/>
      <c r="I15" s="177">
        <f t="shared" ref="I15" si="0">H15*0.5</f>
        <v>0</v>
      </c>
      <c r="J15" s="177">
        <f t="shared" ref="J15" si="1">F15-G15-I15</f>
        <v>0</v>
      </c>
      <c r="K15" s="12">
        <v>427.72</v>
      </c>
      <c r="L15" s="12">
        <v>219.62</v>
      </c>
      <c r="M15" s="12">
        <v>6588.6</v>
      </c>
      <c r="N15" s="12">
        <v>1107.1641</v>
      </c>
      <c r="O15" s="12">
        <v>1986.2729999999999</v>
      </c>
      <c r="P15" s="12">
        <v>0</v>
      </c>
      <c r="Q15" s="12">
        <v>0</v>
      </c>
      <c r="R15" s="12">
        <v>671.360274</v>
      </c>
      <c r="S15" s="12">
        <v>1298.5643113799999</v>
      </c>
      <c r="T15" s="13">
        <v>673.14766195319999</v>
      </c>
      <c r="V15" s="12">
        <v>248.6</v>
      </c>
      <c r="W15" s="12">
        <v>1231.83636</v>
      </c>
    </row>
    <row r="16" spans="1:33" ht="13.5" customHeight="1" thickBot="1" x14ac:dyDescent="0.25">
      <c r="A16" s="63"/>
      <c r="B16" s="64" t="s">
        <v>2028</v>
      </c>
      <c r="C16" s="65" t="s">
        <v>2029</v>
      </c>
      <c r="D16" s="65" t="s">
        <v>95</v>
      </c>
      <c r="E16" s="66">
        <v>0.62026000000000003</v>
      </c>
      <c r="F16" s="175">
        <v>18.607800000000001</v>
      </c>
      <c r="G16" s="175">
        <v>18.607800000000001</v>
      </c>
      <c r="H16" s="175"/>
      <c r="I16" s="175">
        <f t="shared" ref="I16:I58" si="2">H16*0.5</f>
        <v>0</v>
      </c>
      <c r="J16" s="175">
        <f t="shared" ref="J16:J58" si="3">F16-G16-I16</f>
        <v>0</v>
      </c>
      <c r="K16" s="1">
        <v>59.5</v>
      </c>
      <c r="L16" s="1">
        <v>59.5</v>
      </c>
      <c r="M16" s="1">
        <v>1107.1641</v>
      </c>
      <c r="N16" s="1">
        <v>1107.1641</v>
      </c>
      <c r="O16" s="1"/>
      <c r="P16" s="1"/>
      <c r="Q16" s="1"/>
      <c r="R16" s="1"/>
      <c r="S16" s="1"/>
      <c r="T16" s="1"/>
      <c r="V16" s="1">
        <v>66.2</v>
      </c>
      <c r="W16" s="1">
        <v>1231.83636</v>
      </c>
      <c r="X16" s="15">
        <f t="shared" ref="X16" si="4">V16/L16</f>
        <v>1.1126050420168068</v>
      </c>
      <c r="Y16" s="15">
        <f t="shared" ref="Y16" si="5">X16-AF16</f>
        <v>1.0869530304779735</v>
      </c>
      <c r="Z16" s="16">
        <f t="shared" ref="Z16" si="6">K16*Y16</f>
        <v>64.673705313439427</v>
      </c>
      <c r="AA16" s="16">
        <f t="shared" ref="AA16" si="7">Z16-K16</f>
        <v>5.1737053134394273</v>
      </c>
      <c r="AB16" s="173">
        <f t="shared" ref="AB16" si="8">J16*AA16</f>
        <v>0</v>
      </c>
      <c r="AC16" s="15">
        <f t="shared" ref="AC16" si="9">104.584835545197%-100%</f>
        <v>4.5848355451969969E-2</v>
      </c>
      <c r="AD16" s="15">
        <f t="shared" ref="AD16" si="10">101.199262415129%-100%</f>
        <v>1.1992624151289988E-2</v>
      </c>
      <c r="AE16" s="15">
        <f t="shared" ref="AE16" si="11">101.911505501324%-100%</f>
        <v>1.9115055013239957E-2</v>
      </c>
      <c r="AF16" s="15">
        <f t="shared" ref="AF16" si="12">AVERAGE(AC16:AE16)</f>
        <v>2.5652011538833303E-2</v>
      </c>
    </row>
    <row r="17" spans="1:32" ht="13.5" customHeight="1" thickBot="1" x14ac:dyDescent="0.25">
      <c r="A17" s="8">
        <v>2</v>
      </c>
      <c r="B17" s="9" t="s">
        <v>2030</v>
      </c>
      <c r="C17" s="10" t="s">
        <v>2031</v>
      </c>
      <c r="D17" s="10" t="s">
        <v>95</v>
      </c>
      <c r="E17" s="11">
        <v>0</v>
      </c>
      <c r="F17" s="177">
        <v>60</v>
      </c>
      <c r="G17" s="177">
        <v>60</v>
      </c>
      <c r="H17" s="177"/>
      <c r="I17" s="177">
        <f t="shared" si="2"/>
        <v>0</v>
      </c>
      <c r="J17" s="177">
        <f t="shared" si="3"/>
        <v>0</v>
      </c>
      <c r="K17" s="12">
        <v>34.619999999999997</v>
      </c>
      <c r="L17" s="12">
        <v>29.86</v>
      </c>
      <c r="M17" s="12">
        <v>1791.6</v>
      </c>
      <c r="N17" s="12">
        <v>439.2</v>
      </c>
      <c r="O17" s="12">
        <v>647.04</v>
      </c>
      <c r="P17" s="12">
        <v>0</v>
      </c>
      <c r="Q17" s="12">
        <v>0</v>
      </c>
      <c r="R17" s="12">
        <v>218.69952000000001</v>
      </c>
      <c r="S17" s="12">
        <v>320.32362239999998</v>
      </c>
      <c r="T17" s="13">
        <v>166.04883993600001</v>
      </c>
      <c r="V17" s="12">
        <v>36.450000000000003</v>
      </c>
      <c r="W17" s="12">
        <v>701.28</v>
      </c>
    </row>
    <row r="18" spans="1:32" ht="13.5" customHeight="1" x14ac:dyDescent="0.2">
      <c r="A18" s="63"/>
      <c r="B18" s="64" t="s">
        <v>2032</v>
      </c>
      <c r="C18" s="65" t="s">
        <v>2033</v>
      </c>
      <c r="D18" s="65" t="s">
        <v>92</v>
      </c>
      <c r="E18" s="66">
        <v>1E-3</v>
      </c>
      <c r="F18" s="175">
        <v>0.06</v>
      </c>
      <c r="G18" s="175">
        <v>0.06</v>
      </c>
      <c r="H18" s="175"/>
      <c r="I18" s="175">
        <f t="shared" si="2"/>
        <v>0</v>
      </c>
      <c r="J18" s="175">
        <f t="shared" si="3"/>
        <v>0</v>
      </c>
      <c r="K18" s="1">
        <v>6300</v>
      </c>
      <c r="L18" s="1">
        <v>6300</v>
      </c>
      <c r="M18" s="1">
        <v>378</v>
      </c>
      <c r="N18" s="1">
        <v>378</v>
      </c>
      <c r="O18" s="1"/>
      <c r="P18" s="1"/>
      <c r="Q18" s="1"/>
      <c r="R18" s="1"/>
      <c r="S18" s="1"/>
      <c r="T18" s="1"/>
      <c r="V18" s="1">
        <v>10500</v>
      </c>
      <c r="W18" s="1">
        <v>630</v>
      </c>
      <c r="X18" s="15">
        <f t="shared" ref="X18:X19" si="13">V18/L18</f>
        <v>1.6666666666666667</v>
      </c>
      <c r="Y18" s="15">
        <f t="shared" ref="Y18:Y19" si="14">X18-AF18</f>
        <v>1.6410146551278335</v>
      </c>
      <c r="Z18" s="16">
        <f t="shared" ref="Z18:Z19" si="15">K18*Y18</f>
        <v>10338.392327305352</v>
      </c>
      <c r="AA18" s="16">
        <f t="shared" ref="AA18:AA19" si="16">Z18-K18</f>
        <v>4038.3923273053515</v>
      </c>
      <c r="AB18" s="173">
        <f t="shared" ref="AB18:AB19" si="17">J18*AA18</f>
        <v>0</v>
      </c>
      <c r="AC18" s="15">
        <f t="shared" ref="AC18:AC19" si="18">104.584835545197%-100%</f>
        <v>4.5848355451969969E-2</v>
      </c>
      <c r="AD18" s="15">
        <f t="shared" ref="AD18:AD19" si="19">101.199262415129%-100%</f>
        <v>1.1992624151289988E-2</v>
      </c>
      <c r="AE18" s="15">
        <f t="shared" ref="AE18:AE19" si="20">101.911505501324%-100%</f>
        <v>1.9115055013239957E-2</v>
      </c>
      <c r="AF18" s="15">
        <f t="shared" ref="AF18:AF19" si="21">AVERAGE(AC18:AE18)</f>
        <v>2.5652011538833303E-2</v>
      </c>
    </row>
    <row r="19" spans="1:32" ht="13.5" customHeight="1" thickBot="1" x14ac:dyDescent="0.25">
      <c r="A19" s="63"/>
      <c r="B19" s="64" t="s">
        <v>2034</v>
      </c>
      <c r="C19" s="65" t="s">
        <v>2035</v>
      </c>
      <c r="D19" s="65" t="s">
        <v>95</v>
      </c>
      <c r="E19" s="66">
        <v>1.2</v>
      </c>
      <c r="F19" s="175">
        <v>72</v>
      </c>
      <c r="G19" s="175">
        <v>72</v>
      </c>
      <c r="H19" s="175"/>
      <c r="I19" s="175">
        <f t="shared" si="2"/>
        <v>0</v>
      </c>
      <c r="J19" s="175">
        <f t="shared" si="3"/>
        <v>0</v>
      </c>
      <c r="K19" s="1">
        <v>0.85</v>
      </c>
      <c r="L19" s="1">
        <v>0.85</v>
      </c>
      <c r="M19" s="1">
        <v>61.2</v>
      </c>
      <c r="N19" s="1">
        <v>61.2</v>
      </c>
      <c r="O19" s="1"/>
      <c r="P19" s="1"/>
      <c r="Q19" s="1"/>
      <c r="R19" s="1"/>
      <c r="S19" s="1"/>
      <c r="T19" s="1"/>
      <c r="V19" s="1">
        <v>0.99</v>
      </c>
      <c r="W19" s="1">
        <v>71.28</v>
      </c>
      <c r="X19" s="15">
        <f t="shared" si="13"/>
        <v>1.1647058823529413</v>
      </c>
      <c r="Y19" s="15">
        <f t="shared" si="14"/>
        <v>1.139053870814108</v>
      </c>
      <c r="Z19" s="16">
        <f t="shared" si="15"/>
        <v>0.96819579019199176</v>
      </c>
      <c r="AA19" s="16">
        <f t="shared" si="16"/>
        <v>0.11819579019199178</v>
      </c>
      <c r="AB19" s="173">
        <f t="shared" si="17"/>
        <v>0</v>
      </c>
      <c r="AC19" s="15">
        <f t="shared" si="18"/>
        <v>4.5848355451969969E-2</v>
      </c>
      <c r="AD19" s="15">
        <f t="shared" si="19"/>
        <v>1.1992624151289988E-2</v>
      </c>
      <c r="AE19" s="15">
        <f t="shared" si="20"/>
        <v>1.9115055013239957E-2</v>
      </c>
      <c r="AF19" s="15">
        <f t="shared" si="21"/>
        <v>2.5652011538833303E-2</v>
      </c>
    </row>
    <row r="20" spans="1:32" ht="13.5" customHeight="1" x14ac:dyDescent="0.2">
      <c r="A20" s="67">
        <v>3</v>
      </c>
      <c r="B20" s="68" t="s">
        <v>2036</v>
      </c>
      <c r="C20" s="69" t="s">
        <v>2037</v>
      </c>
      <c r="D20" s="69" t="s">
        <v>95</v>
      </c>
      <c r="E20" s="70">
        <v>0</v>
      </c>
      <c r="F20" s="70">
        <v>60</v>
      </c>
      <c r="G20" s="70">
        <v>60</v>
      </c>
      <c r="H20" s="70"/>
      <c r="I20" s="70">
        <f t="shared" si="2"/>
        <v>0</v>
      </c>
      <c r="J20" s="70">
        <f t="shared" si="3"/>
        <v>0</v>
      </c>
      <c r="K20" s="71">
        <v>18.86</v>
      </c>
      <c r="L20" s="71">
        <v>12.68</v>
      </c>
      <c r="M20" s="71">
        <v>760.8</v>
      </c>
      <c r="N20" s="71">
        <v>0</v>
      </c>
      <c r="O20" s="71">
        <v>363.96</v>
      </c>
      <c r="P20" s="71">
        <v>0</v>
      </c>
      <c r="Q20" s="71">
        <v>0</v>
      </c>
      <c r="R20" s="71">
        <v>123.01848</v>
      </c>
      <c r="S20" s="71">
        <v>180.1820376</v>
      </c>
      <c r="T20" s="72">
        <v>93.402472463999999</v>
      </c>
      <c r="V20" s="71">
        <v>13.93</v>
      </c>
      <c r="W20" s="71">
        <v>0</v>
      </c>
    </row>
    <row r="21" spans="1:32" ht="24" customHeight="1" x14ac:dyDescent="0.2">
      <c r="A21" s="87">
        <v>4</v>
      </c>
      <c r="B21" s="88" t="s">
        <v>2038</v>
      </c>
      <c r="C21" s="89" t="s">
        <v>2039</v>
      </c>
      <c r="D21" s="89" t="s">
        <v>92</v>
      </c>
      <c r="E21" s="90">
        <v>0</v>
      </c>
      <c r="F21" s="90">
        <v>80.62</v>
      </c>
      <c r="G21" s="90">
        <v>80.62</v>
      </c>
      <c r="H21" s="90"/>
      <c r="I21" s="90">
        <f t="shared" si="2"/>
        <v>0</v>
      </c>
      <c r="J21" s="90">
        <f t="shared" si="3"/>
        <v>0</v>
      </c>
      <c r="K21" s="91">
        <v>1841.97</v>
      </c>
      <c r="L21" s="91">
        <v>1061.97</v>
      </c>
      <c r="M21" s="91">
        <v>85616.02</v>
      </c>
      <c r="N21" s="91">
        <v>0</v>
      </c>
      <c r="O21" s="91">
        <v>40970.76152</v>
      </c>
      <c r="P21" s="91">
        <v>0</v>
      </c>
      <c r="Q21" s="91">
        <v>0</v>
      </c>
      <c r="R21" s="91">
        <v>13848.11739376</v>
      </c>
      <c r="S21" s="91">
        <v>20282.985198091199</v>
      </c>
      <c r="T21" s="92">
        <v>10514.260975659199</v>
      </c>
      <c r="V21" s="91">
        <v>1841.97</v>
      </c>
      <c r="W21" s="91">
        <v>0</v>
      </c>
    </row>
    <row r="22" spans="1:32" ht="13.5" customHeight="1" thickBot="1" x14ac:dyDescent="0.25">
      <c r="A22" s="73">
        <v>5</v>
      </c>
      <c r="B22" s="74" t="s">
        <v>2040</v>
      </c>
      <c r="C22" s="75" t="s">
        <v>2041</v>
      </c>
      <c r="D22" s="75" t="s">
        <v>38</v>
      </c>
      <c r="E22" s="76">
        <v>0</v>
      </c>
      <c r="F22" s="176">
        <v>53.4</v>
      </c>
      <c r="G22" s="176">
        <v>53.4</v>
      </c>
      <c r="H22" s="176"/>
      <c r="I22" s="176">
        <f t="shared" si="2"/>
        <v>0</v>
      </c>
      <c r="J22" s="176">
        <f t="shared" si="3"/>
        <v>0</v>
      </c>
      <c r="K22" s="77">
        <v>326.97000000000003</v>
      </c>
      <c r="L22" s="77">
        <v>200.17</v>
      </c>
      <c r="M22" s="77">
        <v>10689.08</v>
      </c>
      <c r="N22" s="77">
        <v>814.66345799999999</v>
      </c>
      <c r="O22" s="77">
        <v>3675.35646</v>
      </c>
      <c r="P22" s="77">
        <v>0</v>
      </c>
      <c r="Q22" s="77">
        <v>0</v>
      </c>
      <c r="R22" s="77">
        <v>1242.2704834799999</v>
      </c>
      <c r="S22" s="77">
        <v>2339.3549490875998</v>
      </c>
      <c r="T22" s="78">
        <v>1212.6710249594601</v>
      </c>
      <c r="V22" s="77">
        <v>240.63</v>
      </c>
      <c r="W22" s="77">
        <v>1611.3695640000001</v>
      </c>
    </row>
    <row r="23" spans="1:32" ht="13.5" customHeight="1" x14ac:dyDescent="0.2">
      <c r="A23" s="63"/>
      <c r="B23" s="64" t="s">
        <v>405</v>
      </c>
      <c r="C23" s="65" t="s">
        <v>406</v>
      </c>
      <c r="D23" s="65" t="s">
        <v>92</v>
      </c>
      <c r="E23" s="66">
        <v>4.4999999999999999E-4</v>
      </c>
      <c r="F23" s="175">
        <v>2.4029999999999999E-2</v>
      </c>
      <c r="G23" s="175">
        <v>2.4029999999999999E-2</v>
      </c>
      <c r="H23" s="175"/>
      <c r="I23" s="175">
        <f t="shared" si="2"/>
        <v>0</v>
      </c>
      <c r="J23" s="175">
        <f t="shared" si="3"/>
        <v>0</v>
      </c>
      <c r="K23" s="1">
        <v>939</v>
      </c>
      <c r="L23" s="1">
        <v>939</v>
      </c>
      <c r="M23" s="1">
        <v>22.564170000000001</v>
      </c>
      <c r="N23" s="1">
        <v>22.564170000000001</v>
      </c>
      <c r="O23" s="1"/>
      <c r="P23" s="1"/>
      <c r="Q23" s="1"/>
      <c r="R23" s="1"/>
      <c r="S23" s="1"/>
      <c r="T23" s="1"/>
      <c r="V23" s="1">
        <v>2570</v>
      </c>
      <c r="W23" s="1">
        <v>61.757100000000001</v>
      </c>
      <c r="X23" s="15">
        <f t="shared" ref="X23:X26" si="22">V23/L23</f>
        <v>2.736954206602769</v>
      </c>
      <c r="Y23" s="15">
        <f t="shared" ref="Y23:Y26" si="23">X23-AF23</f>
        <v>2.7113021950639355</v>
      </c>
      <c r="Z23" s="16">
        <f t="shared" ref="Z23:Z26" si="24">K23*Y23</f>
        <v>2545.9127611650356</v>
      </c>
      <c r="AA23" s="16">
        <f t="shared" ref="AA23:AA26" si="25">Z23-K23</f>
        <v>1606.9127611650356</v>
      </c>
      <c r="AB23" s="173">
        <f t="shared" ref="AB23:AB26" si="26">J23*AA23</f>
        <v>0</v>
      </c>
      <c r="AC23" s="15">
        <f t="shared" ref="AC23:AC26" si="27">104.584835545197%-100%</f>
        <v>4.5848355451969969E-2</v>
      </c>
      <c r="AD23" s="15">
        <f t="shared" ref="AD23:AD26" si="28">101.199262415129%-100%</f>
        <v>1.1992624151289988E-2</v>
      </c>
      <c r="AE23" s="15">
        <f t="shared" ref="AE23:AE26" si="29">101.911505501324%-100%</f>
        <v>1.9115055013239957E-2</v>
      </c>
      <c r="AF23" s="15">
        <f t="shared" ref="AF23:AF26" si="30">AVERAGE(AC23:AE23)</f>
        <v>2.5652011538833303E-2</v>
      </c>
    </row>
    <row r="24" spans="1:32" ht="13.5" customHeight="1" x14ac:dyDescent="0.2">
      <c r="A24" s="63"/>
      <c r="B24" s="64" t="s">
        <v>2042</v>
      </c>
      <c r="C24" s="65" t="s">
        <v>2043</v>
      </c>
      <c r="D24" s="65" t="s">
        <v>139</v>
      </c>
      <c r="E24" s="66">
        <v>3.3E-4</v>
      </c>
      <c r="F24" s="175">
        <v>1.7621999999999999E-2</v>
      </c>
      <c r="G24" s="175">
        <v>1.7621999999999999E-2</v>
      </c>
      <c r="H24" s="175"/>
      <c r="I24" s="175">
        <f t="shared" si="2"/>
        <v>0</v>
      </c>
      <c r="J24" s="175">
        <f t="shared" si="3"/>
        <v>0</v>
      </c>
      <c r="K24" s="1">
        <v>35500</v>
      </c>
      <c r="L24" s="1">
        <v>35500</v>
      </c>
      <c r="M24" s="1">
        <v>625.58100000000002</v>
      </c>
      <c r="N24" s="1">
        <v>625.58100000000002</v>
      </c>
      <c r="O24" s="1"/>
      <c r="P24" s="1"/>
      <c r="Q24" s="1"/>
      <c r="R24" s="1"/>
      <c r="S24" s="1"/>
      <c r="T24" s="1"/>
      <c r="V24" s="1">
        <v>73700</v>
      </c>
      <c r="W24" s="1">
        <v>1298.7414000000001</v>
      </c>
      <c r="X24" s="15">
        <f t="shared" si="22"/>
        <v>2.0760563380281689</v>
      </c>
      <c r="Y24" s="15">
        <f t="shared" si="23"/>
        <v>2.0504043264893355</v>
      </c>
      <c r="Z24" s="16">
        <f t="shared" si="24"/>
        <v>72789.353590371407</v>
      </c>
      <c r="AA24" s="16">
        <f t="shared" si="25"/>
        <v>37289.353590371407</v>
      </c>
      <c r="AB24" s="173">
        <f t="shared" si="26"/>
        <v>0</v>
      </c>
      <c r="AC24" s="15">
        <f t="shared" si="27"/>
        <v>4.5848355451969969E-2</v>
      </c>
      <c r="AD24" s="15">
        <f t="shared" si="28"/>
        <v>1.1992624151289988E-2</v>
      </c>
      <c r="AE24" s="15">
        <f t="shared" si="29"/>
        <v>1.9115055013239957E-2</v>
      </c>
      <c r="AF24" s="15">
        <f t="shared" si="30"/>
        <v>2.5652011538833303E-2</v>
      </c>
    </row>
    <row r="25" spans="1:32" ht="13.5" customHeight="1" x14ac:dyDescent="0.2">
      <c r="A25" s="63"/>
      <c r="B25" s="64" t="s">
        <v>409</v>
      </c>
      <c r="C25" s="65" t="s">
        <v>410</v>
      </c>
      <c r="D25" s="65" t="s">
        <v>41</v>
      </c>
      <c r="E25" s="66">
        <v>2.9399999999999999E-2</v>
      </c>
      <c r="F25" s="175">
        <v>1.56996</v>
      </c>
      <c r="G25" s="175">
        <v>1.56996</v>
      </c>
      <c r="H25" s="175"/>
      <c r="I25" s="175">
        <f t="shared" si="2"/>
        <v>0</v>
      </c>
      <c r="J25" s="175">
        <f t="shared" si="3"/>
        <v>0</v>
      </c>
      <c r="K25" s="1">
        <v>42.8</v>
      </c>
      <c r="L25" s="1">
        <v>42.8</v>
      </c>
      <c r="M25" s="1">
        <v>67.194288</v>
      </c>
      <c r="N25" s="1">
        <v>67.194288</v>
      </c>
      <c r="O25" s="1"/>
      <c r="P25" s="1"/>
      <c r="Q25" s="1"/>
      <c r="R25" s="1"/>
      <c r="S25" s="1"/>
      <c r="T25" s="1"/>
      <c r="V25" s="1">
        <v>53.4</v>
      </c>
      <c r="W25" s="1">
        <v>83.835864000000001</v>
      </c>
      <c r="X25" s="15">
        <f t="shared" si="22"/>
        <v>1.2476635514018692</v>
      </c>
      <c r="Y25" s="15">
        <f t="shared" si="23"/>
        <v>1.222011539863036</v>
      </c>
      <c r="Z25" s="16">
        <f t="shared" si="24"/>
        <v>52.302093906137941</v>
      </c>
      <c r="AA25" s="16">
        <f t="shared" si="25"/>
        <v>9.5020939061379437</v>
      </c>
      <c r="AB25" s="173">
        <f t="shared" si="26"/>
        <v>0</v>
      </c>
      <c r="AC25" s="15">
        <f t="shared" si="27"/>
        <v>4.5848355451969969E-2</v>
      </c>
      <c r="AD25" s="15">
        <f t="shared" si="28"/>
        <v>1.1992624151289988E-2</v>
      </c>
      <c r="AE25" s="15">
        <f t="shared" si="29"/>
        <v>1.9115055013239957E-2</v>
      </c>
      <c r="AF25" s="15">
        <f t="shared" si="30"/>
        <v>2.5652011538833303E-2</v>
      </c>
    </row>
    <row r="26" spans="1:32" ht="13.5" customHeight="1" thickBot="1" x14ac:dyDescent="0.25">
      <c r="A26" s="63"/>
      <c r="B26" s="64" t="s">
        <v>101</v>
      </c>
      <c r="C26" s="65" t="s">
        <v>102</v>
      </c>
      <c r="D26" s="65" t="s">
        <v>92</v>
      </c>
      <c r="E26" s="66">
        <v>4.0000000000000002E-4</v>
      </c>
      <c r="F26" s="175">
        <v>2.1360000000000001E-2</v>
      </c>
      <c r="G26" s="175">
        <v>2.1360000000000001E-2</v>
      </c>
      <c r="H26" s="175"/>
      <c r="I26" s="175">
        <f t="shared" si="2"/>
        <v>0</v>
      </c>
      <c r="J26" s="175">
        <f t="shared" si="3"/>
        <v>0</v>
      </c>
      <c r="K26" s="1">
        <v>4650</v>
      </c>
      <c r="L26" s="1">
        <v>4650</v>
      </c>
      <c r="M26" s="1">
        <v>99.323999999999998</v>
      </c>
      <c r="N26" s="1">
        <v>99.323999999999998</v>
      </c>
      <c r="O26" s="1"/>
      <c r="P26" s="1"/>
      <c r="Q26" s="1"/>
      <c r="R26" s="1"/>
      <c r="S26" s="1"/>
      <c r="T26" s="1"/>
      <c r="V26" s="1">
        <v>7820</v>
      </c>
      <c r="W26" s="1">
        <v>167.0352</v>
      </c>
      <c r="X26" s="15">
        <f t="shared" si="22"/>
        <v>1.6817204301075268</v>
      </c>
      <c r="Y26" s="15">
        <f t="shared" si="23"/>
        <v>1.6560684185686936</v>
      </c>
      <c r="Z26" s="16">
        <f t="shared" si="24"/>
        <v>7700.7181463444249</v>
      </c>
      <c r="AA26" s="16">
        <f t="shared" si="25"/>
        <v>3050.7181463444249</v>
      </c>
      <c r="AB26" s="173">
        <f t="shared" si="26"/>
        <v>0</v>
      </c>
      <c r="AC26" s="15">
        <f t="shared" si="27"/>
        <v>4.5848355451969969E-2</v>
      </c>
      <c r="AD26" s="15">
        <f t="shared" si="28"/>
        <v>1.1992624151289988E-2</v>
      </c>
      <c r="AE26" s="15">
        <f t="shared" si="29"/>
        <v>1.9115055013239957E-2</v>
      </c>
      <c r="AF26" s="15">
        <f t="shared" si="30"/>
        <v>2.5652011538833303E-2</v>
      </c>
    </row>
    <row r="27" spans="1:32" ht="13.5" customHeight="1" x14ac:dyDescent="0.2">
      <c r="A27" s="67">
        <v>6</v>
      </c>
      <c r="B27" s="68" t="s">
        <v>2044</v>
      </c>
      <c r="C27" s="69" t="s">
        <v>2045</v>
      </c>
      <c r="D27" s="69" t="s">
        <v>38</v>
      </c>
      <c r="E27" s="70">
        <v>0</v>
      </c>
      <c r="F27" s="70">
        <v>53.4</v>
      </c>
      <c r="G27" s="70">
        <v>53.4</v>
      </c>
      <c r="H27" s="70"/>
      <c r="I27" s="70">
        <f t="shared" si="2"/>
        <v>0</v>
      </c>
      <c r="J27" s="70">
        <f t="shared" si="3"/>
        <v>0</v>
      </c>
      <c r="K27" s="71">
        <v>172.86</v>
      </c>
      <c r="L27" s="71">
        <v>101.88</v>
      </c>
      <c r="M27" s="71">
        <v>5440.39</v>
      </c>
      <c r="N27" s="71">
        <v>0</v>
      </c>
      <c r="O27" s="71">
        <v>2603.55438</v>
      </c>
      <c r="P27" s="71">
        <v>0</v>
      </c>
      <c r="Q27" s="71">
        <v>0</v>
      </c>
      <c r="R27" s="71">
        <v>880.00138044000005</v>
      </c>
      <c r="S27" s="71">
        <v>1288.9156313628</v>
      </c>
      <c r="T27" s="72">
        <v>668.14599485239205</v>
      </c>
      <c r="V27" s="71">
        <v>112.82</v>
      </c>
      <c r="W27" s="71">
        <v>0</v>
      </c>
    </row>
    <row r="28" spans="1:32" ht="24" customHeight="1" x14ac:dyDescent="0.2">
      <c r="A28" s="87">
        <v>8</v>
      </c>
      <c r="B28" s="88" t="s">
        <v>2046</v>
      </c>
      <c r="C28" s="89" t="s">
        <v>2047</v>
      </c>
      <c r="D28" s="89" t="s">
        <v>92</v>
      </c>
      <c r="E28" s="90">
        <v>0</v>
      </c>
      <c r="F28" s="90">
        <v>80.62</v>
      </c>
      <c r="G28" s="90">
        <v>80.62</v>
      </c>
      <c r="H28" s="90"/>
      <c r="I28" s="90">
        <f t="shared" si="2"/>
        <v>0</v>
      </c>
      <c r="J28" s="90">
        <f t="shared" si="3"/>
        <v>0</v>
      </c>
      <c r="K28" s="91">
        <v>323.98</v>
      </c>
      <c r="L28" s="91">
        <v>81.97</v>
      </c>
      <c r="M28" s="91">
        <v>6608.42</v>
      </c>
      <c r="N28" s="91">
        <v>0</v>
      </c>
      <c r="O28" s="91">
        <v>3162.4646160000002</v>
      </c>
      <c r="P28" s="91">
        <v>0</v>
      </c>
      <c r="Q28" s="91">
        <v>0</v>
      </c>
      <c r="R28" s="91">
        <v>1068.913040208</v>
      </c>
      <c r="S28" s="91">
        <v>1565.6097327969601</v>
      </c>
      <c r="T28" s="92">
        <v>811.57823446069403</v>
      </c>
      <c r="V28" s="91">
        <v>127.2</v>
      </c>
      <c r="W28" s="91">
        <v>0</v>
      </c>
    </row>
    <row r="29" spans="1:32" ht="24" customHeight="1" x14ac:dyDescent="0.2">
      <c r="A29" s="87">
        <v>9</v>
      </c>
      <c r="B29" s="88" t="s">
        <v>2048</v>
      </c>
      <c r="C29" s="89" t="s">
        <v>2049</v>
      </c>
      <c r="D29" s="89" t="s">
        <v>92</v>
      </c>
      <c r="E29" s="90">
        <v>0</v>
      </c>
      <c r="F29" s="90">
        <v>80.62</v>
      </c>
      <c r="G29" s="90">
        <v>80.62</v>
      </c>
      <c r="H29" s="90"/>
      <c r="I29" s="90">
        <f t="shared" si="2"/>
        <v>0</v>
      </c>
      <c r="J29" s="90">
        <f t="shared" si="3"/>
        <v>0</v>
      </c>
      <c r="K29" s="91">
        <v>288.56</v>
      </c>
      <c r="L29" s="91">
        <v>89.01</v>
      </c>
      <c r="M29" s="91">
        <v>7175.99</v>
      </c>
      <c r="N29" s="91">
        <v>0</v>
      </c>
      <c r="O29" s="91">
        <v>3434.154016</v>
      </c>
      <c r="P29" s="91">
        <v>0</v>
      </c>
      <c r="Q29" s="91">
        <v>0</v>
      </c>
      <c r="R29" s="91">
        <v>1160.7440574079999</v>
      </c>
      <c r="S29" s="91">
        <v>1700.11228716096</v>
      </c>
      <c r="T29" s="92">
        <v>881.30145047965402</v>
      </c>
      <c r="V29" s="91">
        <v>117.29</v>
      </c>
      <c r="W29" s="91">
        <v>0</v>
      </c>
    </row>
    <row r="30" spans="1:32" ht="24" customHeight="1" thickBot="1" x14ac:dyDescent="0.25">
      <c r="A30" s="73">
        <v>10</v>
      </c>
      <c r="B30" s="74" t="s">
        <v>2050</v>
      </c>
      <c r="C30" s="75" t="s">
        <v>2051</v>
      </c>
      <c r="D30" s="75" t="s">
        <v>92</v>
      </c>
      <c r="E30" s="76">
        <v>0</v>
      </c>
      <c r="F30" s="76">
        <v>73.92</v>
      </c>
      <c r="G30" s="76">
        <v>73.92</v>
      </c>
      <c r="H30" s="76"/>
      <c r="I30" s="76">
        <f t="shared" si="2"/>
        <v>0</v>
      </c>
      <c r="J30" s="76">
        <f t="shared" si="3"/>
        <v>0</v>
      </c>
      <c r="K30" s="77">
        <v>62.68</v>
      </c>
      <c r="L30" s="77">
        <v>70.290000000000006</v>
      </c>
      <c r="M30" s="77">
        <v>5195.84</v>
      </c>
      <c r="N30" s="77">
        <v>0</v>
      </c>
      <c r="O30" s="77">
        <v>484.94476800000001</v>
      </c>
      <c r="P30" s="77">
        <v>0</v>
      </c>
      <c r="Q30" s="77">
        <v>0</v>
      </c>
      <c r="R30" s="77">
        <v>163.91133158400001</v>
      </c>
      <c r="S30" s="77">
        <v>1230.92704804608</v>
      </c>
      <c r="T30" s="78">
        <v>638.08596706821095</v>
      </c>
      <c r="V30" s="77">
        <v>79.22</v>
      </c>
      <c r="W30" s="77">
        <v>0</v>
      </c>
    </row>
    <row r="31" spans="1:32" ht="13.5" customHeight="1" thickBot="1" x14ac:dyDescent="0.25">
      <c r="A31" s="95"/>
      <c r="B31" s="96"/>
      <c r="C31" s="97" t="s">
        <v>2052</v>
      </c>
      <c r="D31" s="97"/>
      <c r="E31" s="98"/>
      <c r="F31" s="98"/>
      <c r="G31" s="98"/>
      <c r="H31" s="98"/>
      <c r="I31" s="98"/>
      <c r="J31" s="98"/>
      <c r="K31" s="99"/>
      <c r="L31" s="99"/>
      <c r="M31" s="99"/>
      <c r="N31" s="99"/>
      <c r="O31" s="99"/>
      <c r="P31" s="99"/>
      <c r="Q31" s="99"/>
      <c r="R31" s="99"/>
      <c r="S31" s="99"/>
      <c r="T31" s="100"/>
      <c r="V31" s="99"/>
      <c r="W31" s="99"/>
    </row>
    <row r="32" spans="1:32" ht="13.5" customHeight="1" thickBot="1" x14ac:dyDescent="0.25">
      <c r="A32" s="102"/>
      <c r="B32" s="103"/>
      <c r="C32" s="104" t="s">
        <v>2053</v>
      </c>
      <c r="D32" s="104"/>
      <c r="E32" s="105"/>
      <c r="F32" s="105">
        <v>73.92</v>
      </c>
      <c r="G32" s="105">
        <v>73.92</v>
      </c>
      <c r="H32" s="105"/>
      <c r="I32" s="105">
        <f t="shared" si="2"/>
        <v>0</v>
      </c>
      <c r="J32" s="105">
        <f t="shared" si="3"/>
        <v>0</v>
      </c>
      <c r="K32" s="93"/>
      <c r="L32" s="93"/>
      <c r="M32" s="93"/>
      <c r="N32" s="93"/>
      <c r="O32" s="93"/>
      <c r="P32" s="93"/>
      <c r="Q32" s="93"/>
      <c r="R32" s="93"/>
      <c r="S32" s="93"/>
      <c r="T32" s="93"/>
      <c r="V32" s="93"/>
      <c r="W32" s="93"/>
    </row>
    <row r="33" spans="1:32" ht="24" customHeight="1" thickBot="1" x14ac:dyDescent="0.25">
      <c r="A33" s="8">
        <v>23</v>
      </c>
      <c r="B33" s="9" t="s">
        <v>158</v>
      </c>
      <c r="C33" s="10" t="s">
        <v>159</v>
      </c>
      <c r="D33" s="10" t="s">
        <v>92</v>
      </c>
      <c r="E33" s="11">
        <v>0</v>
      </c>
      <c r="F33" s="11">
        <v>43.66</v>
      </c>
      <c r="G33" s="11">
        <v>43.66</v>
      </c>
      <c r="H33" s="11"/>
      <c r="I33" s="11">
        <f t="shared" si="2"/>
        <v>0</v>
      </c>
      <c r="J33" s="11">
        <f t="shared" si="3"/>
        <v>0</v>
      </c>
      <c r="K33" s="12">
        <v>375.39</v>
      </c>
      <c r="L33" s="12">
        <v>249.58</v>
      </c>
      <c r="M33" s="12">
        <v>10896.66</v>
      </c>
      <c r="N33" s="12">
        <v>0</v>
      </c>
      <c r="O33" s="12">
        <v>566.34442200000001</v>
      </c>
      <c r="P33" s="12">
        <v>0</v>
      </c>
      <c r="Q33" s="12">
        <v>0</v>
      </c>
      <c r="R33" s="12">
        <v>191.42441463599999</v>
      </c>
      <c r="S33" s="12">
        <v>2581.4853352753198</v>
      </c>
      <c r="T33" s="13">
        <v>1338.18618190758</v>
      </c>
      <c r="V33" s="12">
        <v>297.85000000000002</v>
      </c>
      <c r="W33" s="12">
        <v>0</v>
      </c>
    </row>
    <row r="34" spans="1:32" ht="13.5" customHeight="1" thickBot="1" x14ac:dyDescent="0.25">
      <c r="A34" s="95"/>
      <c r="B34" s="96"/>
      <c r="C34" s="97" t="s">
        <v>160</v>
      </c>
      <c r="D34" s="97"/>
      <c r="E34" s="98"/>
      <c r="F34" s="98"/>
      <c r="G34" s="98"/>
      <c r="H34" s="98"/>
      <c r="I34" s="98"/>
      <c r="J34" s="98"/>
      <c r="K34" s="99"/>
      <c r="L34" s="99"/>
      <c r="M34" s="99"/>
      <c r="N34" s="99"/>
      <c r="O34" s="99"/>
      <c r="P34" s="99"/>
      <c r="Q34" s="99"/>
      <c r="R34" s="99"/>
      <c r="S34" s="99"/>
      <c r="T34" s="100"/>
      <c r="V34" s="99"/>
      <c r="W34" s="99"/>
    </row>
    <row r="35" spans="1:32" ht="13.5" customHeight="1" thickBot="1" x14ac:dyDescent="0.25">
      <c r="A35" s="102"/>
      <c r="B35" s="103"/>
      <c r="C35" s="104" t="s">
        <v>2054</v>
      </c>
      <c r="D35" s="104"/>
      <c r="E35" s="105"/>
      <c r="F35" s="105">
        <v>43.66</v>
      </c>
      <c r="G35" s="105">
        <v>43.66</v>
      </c>
      <c r="H35" s="105"/>
      <c r="I35" s="105">
        <f t="shared" si="2"/>
        <v>0</v>
      </c>
      <c r="J35" s="105">
        <f t="shared" si="3"/>
        <v>0</v>
      </c>
      <c r="K35" s="93"/>
      <c r="L35" s="93"/>
      <c r="M35" s="93"/>
      <c r="N35" s="93"/>
      <c r="O35" s="93"/>
      <c r="P35" s="93"/>
      <c r="Q35" s="93"/>
      <c r="R35" s="93"/>
      <c r="S35" s="93"/>
      <c r="T35" s="93"/>
      <c r="V35" s="93"/>
      <c r="W35" s="93"/>
    </row>
    <row r="36" spans="1:32" ht="24" customHeight="1" thickBot="1" x14ac:dyDescent="0.25">
      <c r="A36" s="8">
        <v>24</v>
      </c>
      <c r="B36" s="9" t="s">
        <v>161</v>
      </c>
      <c r="C36" s="10" t="s">
        <v>162</v>
      </c>
      <c r="D36" s="10" t="s">
        <v>92</v>
      </c>
      <c r="E36" s="11">
        <v>0</v>
      </c>
      <c r="F36" s="11">
        <v>218.3</v>
      </c>
      <c r="G36" s="11">
        <v>218.3</v>
      </c>
      <c r="H36" s="11"/>
      <c r="I36" s="11">
        <f t="shared" si="2"/>
        <v>0</v>
      </c>
      <c r="J36" s="11">
        <f t="shared" si="3"/>
        <v>0</v>
      </c>
      <c r="K36" s="12">
        <v>27.37</v>
      </c>
      <c r="L36" s="12">
        <v>18.91</v>
      </c>
      <c r="M36" s="12">
        <v>4128.05</v>
      </c>
      <c r="N36" s="12">
        <v>0</v>
      </c>
      <c r="O36" s="12">
        <v>162.74265</v>
      </c>
      <c r="P36" s="12">
        <v>0</v>
      </c>
      <c r="Q36" s="12">
        <v>0</v>
      </c>
      <c r="R36" s="12">
        <v>55.007015699999997</v>
      </c>
      <c r="S36" s="12">
        <v>978.01395730900003</v>
      </c>
      <c r="T36" s="13">
        <v>506.98128922126</v>
      </c>
      <c r="V36" s="12">
        <v>23.05</v>
      </c>
      <c r="W36" s="12">
        <v>0</v>
      </c>
    </row>
    <row r="37" spans="1:32" ht="13.5" customHeight="1" thickBot="1" x14ac:dyDescent="0.25">
      <c r="A37" s="102"/>
      <c r="B37" s="103"/>
      <c r="C37" s="104" t="s">
        <v>2055</v>
      </c>
      <c r="D37" s="104"/>
      <c r="E37" s="105"/>
      <c r="F37" s="105">
        <v>218.3</v>
      </c>
      <c r="G37" s="105">
        <v>218.3</v>
      </c>
      <c r="H37" s="105"/>
      <c r="I37" s="105">
        <f t="shared" si="2"/>
        <v>0</v>
      </c>
      <c r="J37" s="105">
        <f t="shared" si="3"/>
        <v>0</v>
      </c>
      <c r="K37" s="93"/>
      <c r="L37" s="93"/>
      <c r="M37" s="93"/>
      <c r="N37" s="93"/>
      <c r="O37" s="93"/>
      <c r="P37" s="93"/>
      <c r="Q37" s="93"/>
      <c r="R37" s="93"/>
      <c r="S37" s="93"/>
      <c r="T37" s="93"/>
      <c r="V37" s="93"/>
      <c r="W37" s="93"/>
    </row>
    <row r="38" spans="1:32" ht="24" customHeight="1" x14ac:dyDescent="0.2">
      <c r="A38" s="67">
        <v>11</v>
      </c>
      <c r="B38" s="68" t="s">
        <v>2056</v>
      </c>
      <c r="C38" s="69" t="s">
        <v>2057</v>
      </c>
      <c r="D38" s="69" t="s">
        <v>92</v>
      </c>
      <c r="E38" s="70">
        <v>0</v>
      </c>
      <c r="F38" s="70">
        <v>80.62</v>
      </c>
      <c r="G38" s="70">
        <v>80.62</v>
      </c>
      <c r="H38" s="70"/>
      <c r="I38" s="70">
        <f t="shared" si="2"/>
        <v>0</v>
      </c>
      <c r="J38" s="70">
        <f t="shared" si="3"/>
        <v>0</v>
      </c>
      <c r="K38" s="71">
        <v>348.01</v>
      </c>
      <c r="L38" s="71">
        <v>138.22</v>
      </c>
      <c r="M38" s="71">
        <v>11143.3</v>
      </c>
      <c r="N38" s="71">
        <v>0</v>
      </c>
      <c r="O38" s="71">
        <v>2197.4029059999998</v>
      </c>
      <c r="P38" s="71">
        <v>4194.6585999999998</v>
      </c>
      <c r="Q38" s="71">
        <v>0</v>
      </c>
      <c r="R38" s="71">
        <v>742.72218222799995</v>
      </c>
      <c r="S38" s="71">
        <v>2639.8699646443602</v>
      </c>
      <c r="T38" s="72">
        <v>1368.4515114021301</v>
      </c>
      <c r="V38" s="71">
        <v>154.04</v>
      </c>
      <c r="W38" s="71">
        <v>0</v>
      </c>
    </row>
    <row r="39" spans="1:32" ht="13.5" customHeight="1" x14ac:dyDescent="0.2">
      <c r="A39" s="87">
        <v>12</v>
      </c>
      <c r="B39" s="88" t="s">
        <v>90</v>
      </c>
      <c r="C39" s="89" t="s">
        <v>2058</v>
      </c>
      <c r="D39" s="89" t="s">
        <v>92</v>
      </c>
      <c r="E39" s="90">
        <v>0</v>
      </c>
      <c r="F39" s="90">
        <v>80.62</v>
      </c>
      <c r="G39" s="90">
        <v>80.62</v>
      </c>
      <c r="H39" s="90"/>
      <c r="I39" s="90">
        <f t="shared" si="2"/>
        <v>0</v>
      </c>
      <c r="J39" s="90">
        <f t="shared" si="3"/>
        <v>0</v>
      </c>
      <c r="K39" s="91">
        <v>22.43</v>
      </c>
      <c r="L39" s="91">
        <v>18.170000000000002</v>
      </c>
      <c r="M39" s="91">
        <v>1464.87</v>
      </c>
      <c r="N39" s="91">
        <v>0</v>
      </c>
      <c r="O39" s="91">
        <v>108.183978</v>
      </c>
      <c r="P39" s="91">
        <v>793.30079999999998</v>
      </c>
      <c r="Q39" s="91">
        <v>0</v>
      </c>
      <c r="R39" s="91">
        <v>36.566184563999997</v>
      </c>
      <c r="S39" s="91">
        <v>347.07885614868002</v>
      </c>
      <c r="T39" s="92">
        <v>179.91817461977499</v>
      </c>
      <c r="V39" s="91">
        <v>22.43</v>
      </c>
      <c r="W39" s="91">
        <v>0</v>
      </c>
    </row>
    <row r="40" spans="1:32" ht="24" customHeight="1" thickBot="1" x14ac:dyDescent="0.25">
      <c r="A40" s="73">
        <v>25</v>
      </c>
      <c r="B40" s="74" t="s">
        <v>163</v>
      </c>
      <c r="C40" s="75" t="s">
        <v>164</v>
      </c>
      <c r="D40" s="75" t="s">
        <v>139</v>
      </c>
      <c r="E40" s="76">
        <v>0</v>
      </c>
      <c r="F40" s="176">
        <v>43.66</v>
      </c>
      <c r="G40" s="176">
        <v>43.66</v>
      </c>
      <c r="H40" s="176"/>
      <c r="I40" s="176">
        <f t="shared" si="2"/>
        <v>0</v>
      </c>
      <c r="J40" s="176">
        <f t="shared" si="3"/>
        <v>0</v>
      </c>
      <c r="K40" s="77">
        <v>394.13</v>
      </c>
      <c r="L40" s="77">
        <v>650</v>
      </c>
      <c r="M40" s="77">
        <v>28379</v>
      </c>
      <c r="N40" s="77">
        <v>28379</v>
      </c>
      <c r="O40" s="77">
        <v>0</v>
      </c>
      <c r="P40" s="77">
        <v>0</v>
      </c>
      <c r="Q40" s="77">
        <v>0</v>
      </c>
      <c r="R40" s="77">
        <v>0</v>
      </c>
      <c r="S40" s="77">
        <v>0</v>
      </c>
      <c r="T40" s="78">
        <v>0</v>
      </c>
      <c r="V40" s="77">
        <v>1330</v>
      </c>
      <c r="W40" s="77">
        <v>58067.8</v>
      </c>
    </row>
    <row r="41" spans="1:32" ht="13.5" customHeight="1" thickBot="1" x14ac:dyDescent="0.25">
      <c r="A41" s="95"/>
      <c r="B41" s="96"/>
      <c r="C41" s="97" t="s">
        <v>160</v>
      </c>
      <c r="D41" s="97"/>
      <c r="E41" s="98"/>
      <c r="F41" s="177"/>
      <c r="G41" s="177"/>
      <c r="H41" s="177"/>
      <c r="I41" s="177"/>
      <c r="J41" s="177"/>
      <c r="K41" s="99"/>
      <c r="L41" s="99"/>
      <c r="M41" s="99"/>
      <c r="N41" s="99"/>
      <c r="O41" s="99"/>
      <c r="P41" s="99"/>
      <c r="Q41" s="99"/>
      <c r="R41" s="99"/>
      <c r="S41" s="99"/>
      <c r="T41" s="100"/>
      <c r="V41" s="99"/>
      <c r="W41" s="99"/>
    </row>
    <row r="42" spans="1:32" ht="15" customHeight="1" x14ac:dyDescent="0.2">
      <c r="A42" s="102"/>
      <c r="B42" s="103"/>
      <c r="C42" s="104" t="s">
        <v>2054</v>
      </c>
      <c r="D42" s="104"/>
      <c r="E42" s="105"/>
      <c r="F42" s="179">
        <v>43.66</v>
      </c>
      <c r="G42" s="179">
        <v>43.66</v>
      </c>
      <c r="H42" s="179"/>
      <c r="I42" s="179">
        <f t="shared" si="2"/>
        <v>0</v>
      </c>
      <c r="J42" s="179">
        <f t="shared" si="3"/>
        <v>0</v>
      </c>
      <c r="K42" s="93"/>
      <c r="L42" s="93"/>
      <c r="M42" s="93"/>
      <c r="N42" s="93"/>
      <c r="O42" s="93"/>
      <c r="P42" s="93"/>
      <c r="Q42" s="93"/>
      <c r="R42" s="93"/>
      <c r="S42" s="93"/>
      <c r="T42" s="93"/>
      <c r="V42" s="93"/>
      <c r="W42" s="93"/>
    </row>
    <row r="43" spans="1:32" ht="21.75" customHeight="1" thickBot="1" x14ac:dyDescent="0.25">
      <c r="A43" s="63"/>
      <c r="B43" s="64" t="s">
        <v>165</v>
      </c>
      <c r="C43" s="65" t="s">
        <v>166</v>
      </c>
      <c r="D43" s="65" t="s">
        <v>139</v>
      </c>
      <c r="E43" s="66">
        <v>1</v>
      </c>
      <c r="F43" s="175">
        <v>43.66</v>
      </c>
      <c r="G43" s="175">
        <v>43.66</v>
      </c>
      <c r="H43" s="175"/>
      <c r="I43" s="175">
        <f t="shared" si="2"/>
        <v>0</v>
      </c>
      <c r="J43" s="175">
        <f t="shared" si="3"/>
        <v>0</v>
      </c>
      <c r="K43" s="1">
        <v>650</v>
      </c>
      <c r="L43" s="1">
        <v>650</v>
      </c>
      <c r="M43" s="1">
        <v>28379</v>
      </c>
      <c r="N43" s="1">
        <v>28379</v>
      </c>
      <c r="O43" s="1"/>
      <c r="P43" s="1"/>
      <c r="Q43" s="1"/>
      <c r="R43" s="1"/>
      <c r="S43" s="1"/>
      <c r="T43" s="1"/>
      <c r="V43" s="1">
        <v>1330</v>
      </c>
      <c r="W43" s="1">
        <v>58067.8</v>
      </c>
      <c r="X43" s="15">
        <f t="shared" ref="X43" si="31">V43/L43</f>
        <v>2.046153846153846</v>
      </c>
      <c r="Y43" s="15">
        <f t="shared" ref="Y43" si="32">X43-AF43</f>
        <v>2.0205018346150125</v>
      </c>
      <c r="Z43" s="16">
        <f t="shared" ref="Z43" si="33">K43*Y43</f>
        <v>1313.3261924997582</v>
      </c>
      <c r="AA43" s="16">
        <f t="shared" ref="AA43" si="34">Z43-K43</f>
        <v>663.32619249975824</v>
      </c>
      <c r="AB43" s="173">
        <f t="shared" ref="AB43" si="35">J43*AA43</f>
        <v>0</v>
      </c>
      <c r="AC43" s="15">
        <f t="shared" ref="AC43" si="36">104.584835545197%-100%</f>
        <v>4.5848355451969969E-2</v>
      </c>
      <c r="AD43" s="15">
        <f t="shared" ref="AD43" si="37">101.199262415129%-100%</f>
        <v>1.1992624151289988E-2</v>
      </c>
      <c r="AE43" s="15">
        <f t="shared" ref="AE43" si="38">101.911505501324%-100%</f>
        <v>1.9115055013239957E-2</v>
      </c>
      <c r="AF43" s="15">
        <f t="shared" ref="AF43" si="39">AVERAGE(AC43:AE43)</f>
        <v>2.5652011538833303E-2</v>
      </c>
    </row>
    <row r="44" spans="1:32" ht="24" customHeight="1" x14ac:dyDescent="0.2">
      <c r="A44" s="67">
        <v>13</v>
      </c>
      <c r="B44" s="68" t="s">
        <v>2059</v>
      </c>
      <c r="C44" s="69" t="s">
        <v>2060</v>
      </c>
      <c r="D44" s="69" t="s">
        <v>92</v>
      </c>
      <c r="E44" s="70">
        <v>0</v>
      </c>
      <c r="F44" s="70">
        <v>36.96</v>
      </c>
      <c r="G44" s="70">
        <v>36.96</v>
      </c>
      <c r="H44" s="70"/>
      <c r="I44" s="70">
        <f t="shared" si="2"/>
        <v>0</v>
      </c>
      <c r="J44" s="70">
        <f t="shared" si="3"/>
        <v>0</v>
      </c>
      <c r="K44" s="71">
        <v>165.84</v>
      </c>
      <c r="L44" s="71">
        <v>129.87</v>
      </c>
      <c r="M44" s="71">
        <v>4800</v>
      </c>
      <c r="N44" s="71">
        <v>0</v>
      </c>
      <c r="O44" s="71">
        <v>1634.774064</v>
      </c>
      <c r="P44" s="71">
        <v>886.10121600000002</v>
      </c>
      <c r="Q44" s="71">
        <v>0</v>
      </c>
      <c r="R44" s="71">
        <v>552.55363363200001</v>
      </c>
      <c r="S44" s="71">
        <v>1137.1686980438401</v>
      </c>
      <c r="T44" s="72">
        <v>589.48366563461798</v>
      </c>
      <c r="V44" s="71">
        <v>143.35</v>
      </c>
      <c r="W44" s="71">
        <v>0</v>
      </c>
    </row>
    <row r="45" spans="1:32" ht="24" customHeight="1" thickBot="1" x14ac:dyDescent="0.25">
      <c r="A45" s="73">
        <v>14</v>
      </c>
      <c r="B45" s="74" t="s">
        <v>2061</v>
      </c>
      <c r="C45" s="75" t="s">
        <v>2062</v>
      </c>
      <c r="D45" s="75" t="s">
        <v>92</v>
      </c>
      <c r="E45" s="76">
        <v>0</v>
      </c>
      <c r="F45" s="176">
        <v>7.39</v>
      </c>
      <c r="G45" s="176">
        <v>7.39</v>
      </c>
      <c r="H45" s="176"/>
      <c r="I45" s="176">
        <f t="shared" si="2"/>
        <v>0</v>
      </c>
      <c r="J45" s="176">
        <f t="shared" si="3"/>
        <v>0</v>
      </c>
      <c r="K45" s="77">
        <v>767.91</v>
      </c>
      <c r="L45" s="77">
        <v>503.94</v>
      </c>
      <c r="M45" s="77">
        <v>3724.12</v>
      </c>
      <c r="N45" s="77">
        <v>0</v>
      </c>
      <c r="O45" s="77">
        <v>1782.1517080000001</v>
      </c>
      <c r="P45" s="77">
        <v>0</v>
      </c>
      <c r="Q45" s="77">
        <v>0</v>
      </c>
      <c r="R45" s="77">
        <v>602.36727730400003</v>
      </c>
      <c r="S45" s="77">
        <v>882.27202456248006</v>
      </c>
      <c r="T45" s="78">
        <v>457.35074138130699</v>
      </c>
      <c r="V45" s="77">
        <v>553.66</v>
      </c>
      <c r="W45" s="77">
        <v>0</v>
      </c>
    </row>
    <row r="46" spans="1:32" ht="13.5" customHeight="1" x14ac:dyDescent="0.2">
      <c r="A46" s="2">
        <v>15</v>
      </c>
      <c r="B46" s="3" t="s">
        <v>2063</v>
      </c>
      <c r="C46" s="4" t="s">
        <v>2064</v>
      </c>
      <c r="D46" s="4" t="s">
        <v>139</v>
      </c>
      <c r="E46" s="5">
        <v>0</v>
      </c>
      <c r="F46" s="180">
        <v>14.78</v>
      </c>
      <c r="G46" s="180">
        <v>14.78</v>
      </c>
      <c r="H46" s="180"/>
      <c r="I46" s="180">
        <f t="shared" si="2"/>
        <v>0</v>
      </c>
      <c r="J46" s="180">
        <f t="shared" si="3"/>
        <v>0</v>
      </c>
      <c r="K46" s="6">
        <v>761.24</v>
      </c>
      <c r="L46" s="6">
        <v>219</v>
      </c>
      <c r="M46" s="6">
        <v>3236.82</v>
      </c>
      <c r="N46" s="6">
        <v>0</v>
      </c>
      <c r="O46" s="6">
        <v>0</v>
      </c>
      <c r="P46" s="6">
        <v>0</v>
      </c>
      <c r="Q46" s="6">
        <v>0</v>
      </c>
      <c r="R46" s="6">
        <v>0</v>
      </c>
      <c r="S46" s="6">
        <v>0</v>
      </c>
      <c r="T46" s="6">
        <v>0</v>
      </c>
      <c r="V46" s="6">
        <v>288</v>
      </c>
      <c r="W46" s="6">
        <v>0</v>
      </c>
      <c r="X46" s="15">
        <f t="shared" ref="X46" si="40">V46/L46</f>
        <v>1.3150684931506849</v>
      </c>
      <c r="Y46" s="15">
        <f t="shared" ref="Y46" si="41">X46-AF46</f>
        <v>1.2894164816118516</v>
      </c>
      <c r="Z46" s="16">
        <f t="shared" ref="Z46" si="42">K46*Y46</f>
        <v>981.55540246220596</v>
      </c>
      <c r="AA46" s="16">
        <f t="shared" ref="AA46" si="43">Z46-K46</f>
        <v>220.31540246220595</v>
      </c>
      <c r="AB46" s="173">
        <f t="shared" ref="AB46" si="44">J46*AA46</f>
        <v>0</v>
      </c>
      <c r="AC46" s="15">
        <f t="shared" ref="AC46" si="45">104.584835545197%-100%</f>
        <v>4.5848355451969969E-2</v>
      </c>
      <c r="AD46" s="15">
        <f t="shared" ref="AD46" si="46">101.199262415129%-100%</f>
        <v>1.1992624151289988E-2</v>
      </c>
      <c r="AE46" s="15">
        <f t="shared" ref="AE46" si="47">101.911505501324%-100%</f>
        <v>1.9115055013239957E-2</v>
      </c>
      <c r="AF46" s="15">
        <f t="shared" ref="AF46" si="48">AVERAGE(AC46:AE46)</f>
        <v>2.5652011538833303E-2</v>
      </c>
    </row>
    <row r="47" spans="1:32" ht="13.5" customHeight="1" x14ac:dyDescent="0.2">
      <c r="A47" s="102"/>
      <c r="B47" s="103"/>
      <c r="C47" s="104" t="s">
        <v>2065</v>
      </c>
      <c r="D47" s="104"/>
      <c r="E47" s="105"/>
      <c r="F47" s="179">
        <v>14.78</v>
      </c>
      <c r="G47" s="179">
        <v>14.78</v>
      </c>
      <c r="H47" s="179"/>
      <c r="I47" s="179">
        <f t="shared" si="2"/>
        <v>0</v>
      </c>
      <c r="J47" s="179">
        <f t="shared" si="3"/>
        <v>0</v>
      </c>
      <c r="K47" s="93"/>
      <c r="L47" s="93"/>
      <c r="M47" s="93"/>
      <c r="N47" s="93"/>
      <c r="O47" s="93"/>
      <c r="P47" s="93"/>
      <c r="Q47" s="93"/>
      <c r="R47" s="93"/>
      <c r="S47" s="93"/>
      <c r="T47" s="93"/>
      <c r="V47" s="93"/>
      <c r="W47" s="93"/>
    </row>
    <row r="48" spans="1:32" ht="28.5" customHeight="1" thickBot="1" x14ac:dyDescent="0.35">
      <c r="A48" s="58"/>
      <c r="B48" s="59" t="s">
        <v>19</v>
      </c>
      <c r="C48" s="60" t="s">
        <v>169</v>
      </c>
      <c r="D48" s="60"/>
      <c r="E48" s="61"/>
      <c r="F48" s="181"/>
      <c r="G48" s="181"/>
      <c r="H48" s="181"/>
      <c r="I48" s="181"/>
      <c r="J48" s="181"/>
      <c r="K48" s="62"/>
      <c r="L48" s="62"/>
      <c r="M48" s="62">
        <v>7620.72</v>
      </c>
      <c r="N48" s="62">
        <v>5092.0056000000004</v>
      </c>
      <c r="O48" s="62">
        <v>954.29656499999999</v>
      </c>
      <c r="P48" s="62">
        <v>0</v>
      </c>
      <c r="Q48" s="62">
        <v>0</v>
      </c>
      <c r="R48" s="62">
        <v>322.55223897000002</v>
      </c>
      <c r="S48" s="62">
        <v>805.31013826289995</v>
      </c>
      <c r="T48" s="62">
        <v>310.538891912606</v>
      </c>
      <c r="V48" s="62"/>
      <c r="W48" s="62">
        <v>5852.88</v>
      </c>
    </row>
    <row r="49" spans="1:32" ht="24" customHeight="1" thickBot="1" x14ac:dyDescent="0.25">
      <c r="A49" s="8">
        <v>16</v>
      </c>
      <c r="B49" s="9" t="s">
        <v>170</v>
      </c>
      <c r="C49" s="10" t="s">
        <v>171</v>
      </c>
      <c r="D49" s="10" t="s">
        <v>92</v>
      </c>
      <c r="E49" s="11">
        <v>0</v>
      </c>
      <c r="F49" s="11">
        <v>7.39</v>
      </c>
      <c r="G49" s="11"/>
      <c r="H49" s="11">
        <v>7.39</v>
      </c>
      <c r="I49" s="11">
        <f t="shared" si="2"/>
        <v>3.6949999999999998</v>
      </c>
      <c r="J49" s="11">
        <f t="shared" si="3"/>
        <v>3.6949999999999998</v>
      </c>
      <c r="K49" s="12">
        <v>436.11</v>
      </c>
      <c r="L49" s="12">
        <v>1031.22</v>
      </c>
      <c r="M49" s="12">
        <v>7620.72</v>
      </c>
      <c r="N49" s="12">
        <v>5092.0056000000004</v>
      </c>
      <c r="O49" s="12">
        <v>954.29656499999999</v>
      </c>
      <c r="P49" s="12">
        <v>0</v>
      </c>
      <c r="Q49" s="12">
        <v>0</v>
      </c>
      <c r="R49" s="12">
        <v>322.55223897000002</v>
      </c>
      <c r="S49" s="12">
        <v>805.31013826289995</v>
      </c>
      <c r="T49" s="13">
        <v>310.538891912606</v>
      </c>
      <c r="V49" s="12">
        <v>1216.46</v>
      </c>
      <c r="W49" s="12">
        <v>5852.88</v>
      </c>
    </row>
    <row r="50" spans="1:32" ht="13.5" customHeight="1" x14ac:dyDescent="0.2">
      <c r="A50" s="63"/>
      <c r="B50" s="64" t="s">
        <v>172</v>
      </c>
      <c r="C50" s="65" t="s">
        <v>173</v>
      </c>
      <c r="D50" s="65" t="s">
        <v>139</v>
      </c>
      <c r="E50" s="66">
        <v>1.98</v>
      </c>
      <c r="F50" s="66">
        <v>14.632199999999999</v>
      </c>
      <c r="G50" s="66"/>
      <c r="H50" s="66">
        <v>14.632199999999999</v>
      </c>
      <c r="I50" s="66">
        <f t="shared" si="2"/>
        <v>7.3160999999999996</v>
      </c>
      <c r="J50" s="66">
        <f t="shared" si="3"/>
        <v>7.3160999999999996</v>
      </c>
      <c r="K50" s="1">
        <v>348</v>
      </c>
      <c r="L50" s="1">
        <v>348</v>
      </c>
      <c r="M50" s="1">
        <v>5092.0056000000004</v>
      </c>
      <c r="N50" s="1">
        <v>5092.0056000000004</v>
      </c>
      <c r="O50" s="1"/>
      <c r="P50" s="1"/>
      <c r="Q50" s="1"/>
      <c r="R50" s="1"/>
      <c r="S50" s="1"/>
      <c r="T50" s="1"/>
      <c r="V50" s="1">
        <v>400</v>
      </c>
      <c r="W50" s="1">
        <v>5852.88</v>
      </c>
      <c r="X50" s="15">
        <f t="shared" ref="X50" si="49">V50/L50</f>
        <v>1.1494252873563218</v>
      </c>
      <c r="Y50" s="15">
        <f t="shared" ref="Y50" si="50">X50-AF50</f>
        <v>1.1237732758174885</v>
      </c>
      <c r="Z50" s="16">
        <f t="shared" ref="Z50" si="51">K50*Y50</f>
        <v>391.07309998448602</v>
      </c>
      <c r="AA50" s="16">
        <f t="shared" ref="AA50" si="52">Z50-K50</f>
        <v>43.073099984486021</v>
      </c>
      <c r="AB50" s="16">
        <f t="shared" ref="AB50" si="53">J50*AA50</f>
        <v>315.12710679649814</v>
      </c>
      <c r="AC50" s="15">
        <f t="shared" ref="AC50" si="54">104.584835545197%-100%</f>
        <v>4.5848355451969969E-2</v>
      </c>
      <c r="AD50" s="15">
        <f t="shared" ref="AD50" si="55">101.199262415129%-100%</f>
        <v>1.1992624151289988E-2</v>
      </c>
      <c r="AE50" s="15">
        <f t="shared" ref="AE50" si="56">101.911505501324%-100%</f>
        <v>1.9115055013239957E-2</v>
      </c>
      <c r="AF50" s="15">
        <f t="shared" ref="AF50" si="57">AVERAGE(AC50:AE50)</f>
        <v>2.5652011538833303E-2</v>
      </c>
    </row>
    <row r="51" spans="1:32" ht="28.5" customHeight="1" thickBot="1" x14ac:dyDescent="0.35">
      <c r="A51" s="58"/>
      <c r="B51" s="59" t="s">
        <v>661</v>
      </c>
      <c r="C51" s="60" t="s">
        <v>662</v>
      </c>
      <c r="D51" s="60"/>
      <c r="E51" s="61"/>
      <c r="F51" s="61"/>
      <c r="G51" s="61"/>
      <c r="H51" s="61"/>
      <c r="I51" s="61"/>
      <c r="J51" s="61"/>
      <c r="K51" s="62"/>
      <c r="L51" s="62"/>
      <c r="M51" s="62">
        <v>60089.39</v>
      </c>
      <c r="N51" s="62">
        <v>0</v>
      </c>
      <c r="O51" s="62">
        <v>25092.092949000002</v>
      </c>
      <c r="P51" s="62">
        <v>0</v>
      </c>
      <c r="Q51" s="62">
        <v>0</v>
      </c>
      <c r="R51" s="62">
        <v>8481.1274167619995</v>
      </c>
      <c r="S51" s="62">
        <v>19136.735608484301</v>
      </c>
      <c r="T51" s="62">
        <v>7379.3938363944899</v>
      </c>
      <c r="V51" s="62"/>
      <c r="W51" s="62">
        <v>0</v>
      </c>
    </row>
    <row r="52" spans="1:32" ht="13.5" customHeight="1" x14ac:dyDescent="0.2">
      <c r="A52" s="67">
        <v>17</v>
      </c>
      <c r="B52" s="68" t="s">
        <v>1261</v>
      </c>
      <c r="C52" s="69" t="s">
        <v>1262</v>
      </c>
      <c r="D52" s="69" t="s">
        <v>139</v>
      </c>
      <c r="E52" s="70">
        <v>0</v>
      </c>
      <c r="F52" s="70">
        <v>29.491</v>
      </c>
      <c r="G52" s="70"/>
      <c r="H52" s="70">
        <v>29.491</v>
      </c>
      <c r="I52" s="70">
        <f t="shared" si="2"/>
        <v>14.7455</v>
      </c>
      <c r="J52" s="70">
        <f t="shared" si="3"/>
        <v>14.7455</v>
      </c>
      <c r="K52" s="71">
        <v>617.71</v>
      </c>
      <c r="L52" s="71">
        <v>1547.78</v>
      </c>
      <c r="M52" s="71">
        <v>45645.58</v>
      </c>
      <c r="N52" s="71">
        <v>0</v>
      </c>
      <c r="O52" s="71">
        <v>19060.711593</v>
      </c>
      <c r="P52" s="71">
        <v>0</v>
      </c>
      <c r="Q52" s="71">
        <v>0</v>
      </c>
      <c r="R52" s="71">
        <v>6442.5205184340002</v>
      </c>
      <c r="S52" s="71">
        <v>14536.8423035174</v>
      </c>
      <c r="T52" s="72">
        <v>5605.6104180931898</v>
      </c>
      <c r="V52" s="71">
        <v>1898.19</v>
      </c>
      <c r="W52" s="71">
        <v>0</v>
      </c>
    </row>
    <row r="53" spans="1:32" ht="24" customHeight="1" thickBot="1" x14ac:dyDescent="0.25">
      <c r="A53" s="73">
        <v>18</v>
      </c>
      <c r="B53" s="74" t="s">
        <v>1263</v>
      </c>
      <c r="C53" s="75" t="s">
        <v>1264</v>
      </c>
      <c r="D53" s="75" t="s">
        <v>139</v>
      </c>
      <c r="E53" s="76">
        <v>0</v>
      </c>
      <c r="F53" s="76">
        <v>29.491</v>
      </c>
      <c r="G53" s="76"/>
      <c r="H53" s="76">
        <v>29.491</v>
      </c>
      <c r="I53" s="76">
        <f t="shared" si="2"/>
        <v>14.7455</v>
      </c>
      <c r="J53" s="76">
        <f t="shared" si="3"/>
        <v>14.7455</v>
      </c>
      <c r="K53" s="77">
        <v>239.56</v>
      </c>
      <c r="L53" s="77">
        <v>489.77</v>
      </c>
      <c r="M53" s="77">
        <v>14443.81</v>
      </c>
      <c r="N53" s="77">
        <v>0</v>
      </c>
      <c r="O53" s="77">
        <v>6031.3813559999999</v>
      </c>
      <c r="P53" s="77">
        <v>0</v>
      </c>
      <c r="Q53" s="77">
        <v>0</v>
      </c>
      <c r="R53" s="77">
        <v>2038.6068983279999</v>
      </c>
      <c r="S53" s="77">
        <v>4599.8933049669604</v>
      </c>
      <c r="T53" s="78">
        <v>1773.7834183012901</v>
      </c>
      <c r="V53" s="77">
        <v>600.64</v>
      </c>
      <c r="W53" s="77">
        <v>0</v>
      </c>
    </row>
    <row r="54" spans="1:32" ht="30.75" customHeight="1" thickBot="1" x14ac:dyDescent="0.35">
      <c r="A54" s="53"/>
      <c r="B54" s="54" t="s">
        <v>2020</v>
      </c>
      <c r="C54" s="55" t="s">
        <v>2021</v>
      </c>
      <c r="D54" s="55"/>
      <c r="E54" s="56"/>
      <c r="F54" s="56"/>
      <c r="G54" s="56"/>
      <c r="H54" s="56"/>
      <c r="I54" s="56"/>
      <c r="J54" s="56"/>
      <c r="K54" s="57"/>
      <c r="L54" s="57"/>
      <c r="M54" s="57">
        <v>15487.95</v>
      </c>
      <c r="N54" s="57">
        <v>0</v>
      </c>
      <c r="O54" s="57">
        <v>6052.8</v>
      </c>
      <c r="P54" s="57">
        <v>0</v>
      </c>
      <c r="Q54" s="57">
        <v>0</v>
      </c>
      <c r="R54" s="57">
        <v>2045.8463999999999</v>
      </c>
      <c r="S54" s="57">
        <v>5487.4109520000002</v>
      </c>
      <c r="T54" s="57">
        <v>1902.04802928</v>
      </c>
      <c r="V54" s="57"/>
      <c r="W54" s="57">
        <v>0</v>
      </c>
    </row>
    <row r="55" spans="1:32" ht="13.5" customHeight="1" x14ac:dyDescent="0.2">
      <c r="A55" s="67">
        <v>19</v>
      </c>
      <c r="B55" s="68" t="s">
        <v>2066</v>
      </c>
      <c r="C55" s="69" t="s">
        <v>2067</v>
      </c>
      <c r="D55" s="69" t="s">
        <v>2024</v>
      </c>
      <c r="E55" s="70">
        <v>0</v>
      </c>
      <c r="F55" s="70">
        <v>15</v>
      </c>
      <c r="G55" s="70">
        <v>15</v>
      </c>
      <c r="H55" s="70"/>
      <c r="I55" s="70">
        <f t="shared" si="2"/>
        <v>0</v>
      </c>
      <c r="J55" s="70">
        <f t="shared" si="3"/>
        <v>0</v>
      </c>
      <c r="K55" s="71">
        <v>494.53</v>
      </c>
      <c r="L55" s="71">
        <v>322.81</v>
      </c>
      <c r="M55" s="71">
        <v>4842.1499999999996</v>
      </c>
      <c r="N55" s="71">
        <v>0</v>
      </c>
      <c r="O55" s="71">
        <v>2022</v>
      </c>
      <c r="P55" s="71">
        <v>0</v>
      </c>
      <c r="Q55" s="71">
        <v>0</v>
      </c>
      <c r="R55" s="71">
        <v>683.43600000000004</v>
      </c>
      <c r="S55" s="71">
        <v>1542.09852</v>
      </c>
      <c r="T55" s="72">
        <v>594.65483280000001</v>
      </c>
      <c r="V55" s="71">
        <v>383.47</v>
      </c>
      <c r="W55" s="71">
        <v>0</v>
      </c>
    </row>
    <row r="56" spans="1:32" ht="13.5" customHeight="1" x14ac:dyDescent="0.2">
      <c r="A56" s="87">
        <v>20</v>
      </c>
      <c r="B56" s="88" t="s">
        <v>2068</v>
      </c>
      <c r="C56" s="89" t="s">
        <v>2069</v>
      </c>
      <c r="D56" s="89" t="s">
        <v>2024</v>
      </c>
      <c r="E56" s="90">
        <v>0</v>
      </c>
      <c r="F56" s="90">
        <v>8</v>
      </c>
      <c r="G56" s="90">
        <v>8</v>
      </c>
      <c r="H56" s="90"/>
      <c r="I56" s="90">
        <f t="shared" si="2"/>
        <v>0</v>
      </c>
      <c r="J56" s="90">
        <f t="shared" si="3"/>
        <v>0</v>
      </c>
      <c r="K56" s="91">
        <v>494.53</v>
      </c>
      <c r="L56" s="91">
        <v>295.95</v>
      </c>
      <c r="M56" s="91">
        <v>2367.6</v>
      </c>
      <c r="N56" s="91">
        <v>0</v>
      </c>
      <c r="O56" s="91">
        <v>1048.8</v>
      </c>
      <c r="P56" s="91">
        <v>0</v>
      </c>
      <c r="Q56" s="91">
        <v>0</v>
      </c>
      <c r="R56" s="91">
        <v>354.49439999999998</v>
      </c>
      <c r="S56" s="91">
        <v>673.58131200000003</v>
      </c>
      <c r="T56" s="92">
        <v>290.76259967999999</v>
      </c>
      <c r="V56" s="91">
        <v>333.42</v>
      </c>
      <c r="W56" s="91">
        <v>0</v>
      </c>
    </row>
    <row r="57" spans="1:32" ht="13.5" customHeight="1" x14ac:dyDescent="0.2">
      <c r="A57" s="87">
        <v>21</v>
      </c>
      <c r="B57" s="88" t="s">
        <v>2070</v>
      </c>
      <c r="C57" s="89" t="s">
        <v>2071</v>
      </c>
      <c r="D57" s="89" t="s">
        <v>2024</v>
      </c>
      <c r="E57" s="90">
        <v>0</v>
      </c>
      <c r="F57" s="90">
        <v>16</v>
      </c>
      <c r="G57" s="90">
        <v>16</v>
      </c>
      <c r="H57" s="90"/>
      <c r="I57" s="90">
        <f t="shared" si="2"/>
        <v>0</v>
      </c>
      <c r="J57" s="90">
        <f t="shared" si="3"/>
        <v>0</v>
      </c>
      <c r="K57" s="91">
        <v>494.53</v>
      </c>
      <c r="L57" s="91">
        <v>413.91</v>
      </c>
      <c r="M57" s="91">
        <v>6622.56</v>
      </c>
      <c r="N57" s="91">
        <v>0</v>
      </c>
      <c r="O57" s="91">
        <v>2385.6</v>
      </c>
      <c r="P57" s="91">
        <v>0</v>
      </c>
      <c r="Q57" s="91">
        <v>0</v>
      </c>
      <c r="R57" s="91">
        <v>806.33280000000002</v>
      </c>
      <c r="S57" s="91">
        <v>2617.384896</v>
      </c>
      <c r="T57" s="92">
        <v>813.30447744000003</v>
      </c>
      <c r="V57" s="91">
        <v>466.37</v>
      </c>
      <c r="W57" s="91">
        <v>0</v>
      </c>
    </row>
    <row r="58" spans="1:32" ht="13.5" customHeight="1" thickBot="1" x14ac:dyDescent="0.25">
      <c r="A58" s="73">
        <v>22</v>
      </c>
      <c r="B58" s="74" t="s">
        <v>2072</v>
      </c>
      <c r="C58" s="75" t="s">
        <v>2073</v>
      </c>
      <c r="D58" s="75" t="s">
        <v>2024</v>
      </c>
      <c r="E58" s="76">
        <v>0</v>
      </c>
      <c r="F58" s="76">
        <v>4</v>
      </c>
      <c r="G58" s="76">
        <v>4</v>
      </c>
      <c r="H58" s="76"/>
      <c r="I58" s="76">
        <f t="shared" si="2"/>
        <v>0</v>
      </c>
      <c r="J58" s="76">
        <f t="shared" si="3"/>
        <v>0</v>
      </c>
      <c r="K58" s="77">
        <v>494.53</v>
      </c>
      <c r="L58" s="77">
        <v>413.91</v>
      </c>
      <c r="M58" s="77">
        <v>1655.64</v>
      </c>
      <c r="N58" s="77">
        <v>0</v>
      </c>
      <c r="O58" s="77">
        <v>596.4</v>
      </c>
      <c r="P58" s="77">
        <v>0</v>
      </c>
      <c r="Q58" s="77">
        <v>0</v>
      </c>
      <c r="R58" s="77">
        <v>201.58320000000001</v>
      </c>
      <c r="S58" s="77">
        <v>654.34622400000001</v>
      </c>
      <c r="T58" s="78">
        <v>203.32611936000001</v>
      </c>
      <c r="V58" s="77">
        <v>466.37</v>
      </c>
      <c r="W58" s="77">
        <v>0</v>
      </c>
    </row>
    <row r="59" spans="1:32" ht="30.75" customHeight="1" x14ac:dyDescent="0.25">
      <c r="A59" s="115"/>
      <c r="B59" s="24"/>
      <c r="C59" s="116"/>
      <c r="D59" s="116"/>
      <c r="E59" s="117"/>
      <c r="F59" s="117"/>
      <c r="G59" s="117"/>
      <c r="H59" s="117"/>
      <c r="I59" s="117"/>
      <c r="J59" s="117"/>
      <c r="L59" s="118"/>
      <c r="M59" s="118">
        <v>280837.62</v>
      </c>
      <c r="N59" s="118">
        <v>35832.033157999998</v>
      </c>
      <c r="O59" s="118">
        <v>95879.298001999996</v>
      </c>
      <c r="P59" s="118">
        <v>5874.0606159999998</v>
      </c>
      <c r="Q59" s="118">
        <v>0</v>
      </c>
      <c r="R59" s="118">
        <v>32407.202724676001</v>
      </c>
      <c r="S59" s="118">
        <v>64202.320352656498</v>
      </c>
      <c r="T59" s="118">
        <v>29690.9949435866</v>
      </c>
      <c r="V59" s="118"/>
      <c r="W59" s="118">
        <v>67465.165924000001</v>
      </c>
    </row>
  </sheetData>
  <mergeCells count="9">
    <mergeCell ref="L10:V10"/>
    <mergeCell ref="AC10:AF10"/>
    <mergeCell ref="N8:O8"/>
    <mergeCell ref="A1:T1"/>
    <mergeCell ref="N3:O3"/>
    <mergeCell ref="N4:O4"/>
    <mergeCell ref="N5:O5"/>
    <mergeCell ref="N6:O6"/>
    <mergeCell ref="N7:O7"/>
  </mergeCells>
  <conditionalFormatting sqref="AA10:AB10 AA12:AB12">
    <cfRule type="cellIs" dxfId="1270" priority="14" operator="lessThan">
      <formula>0</formula>
    </cfRule>
  </conditionalFormatting>
  <conditionalFormatting sqref="AA16">
    <cfRule type="cellIs" dxfId="1269" priority="13" operator="lessThan">
      <formula>0</formula>
    </cfRule>
  </conditionalFormatting>
  <conditionalFormatting sqref="AA18:AA19">
    <cfRule type="cellIs" dxfId="1268" priority="12" operator="lessThan">
      <formula>0</formula>
    </cfRule>
  </conditionalFormatting>
  <conditionalFormatting sqref="AA23:AA26">
    <cfRule type="cellIs" dxfId="1267" priority="11" operator="lessThan">
      <formula>0</formula>
    </cfRule>
  </conditionalFormatting>
  <conditionalFormatting sqref="AA43">
    <cfRule type="cellIs" dxfId="1266" priority="10" operator="lessThan">
      <formula>0</formula>
    </cfRule>
  </conditionalFormatting>
  <conditionalFormatting sqref="AA50:AB50">
    <cfRule type="cellIs" dxfId="1265" priority="9" operator="lessThan">
      <formula>0</formula>
    </cfRule>
  </conditionalFormatting>
  <conditionalFormatting sqref="AA46">
    <cfRule type="cellIs" dxfId="1264" priority="8" operator="lessThan">
      <formula>0</formula>
    </cfRule>
  </conditionalFormatting>
  <conditionalFormatting sqref="AB13">
    <cfRule type="cellIs" dxfId="1263" priority="6" operator="lessThan">
      <formula>0</formula>
    </cfRule>
  </conditionalFormatting>
  <conditionalFormatting sqref="AB16">
    <cfRule type="cellIs" dxfId="1262" priority="5" operator="lessThan">
      <formula>0</formula>
    </cfRule>
  </conditionalFormatting>
  <conditionalFormatting sqref="AB18:AB19">
    <cfRule type="cellIs" dxfId="1261" priority="4" operator="lessThan">
      <formula>0</formula>
    </cfRule>
  </conditionalFormatting>
  <conditionalFormatting sqref="AB23:AB26">
    <cfRule type="cellIs" dxfId="1260" priority="3" operator="lessThan">
      <formula>0</formula>
    </cfRule>
  </conditionalFormatting>
  <conditionalFormatting sqref="AB43">
    <cfRule type="cellIs" dxfId="1259" priority="2" operator="lessThan">
      <formula>0</formula>
    </cfRule>
  </conditionalFormatting>
  <conditionalFormatting sqref="AB46">
    <cfRule type="cellIs" dxfId="1258" priority="1" operator="lessThan">
      <formula>0</formula>
    </cfRule>
  </conditionalFormatting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18"/>
  <sheetViews>
    <sheetView zoomScaleNormal="100" workbookViewId="0">
      <selection activeCell="R17" sqref="R17"/>
    </sheetView>
  </sheetViews>
  <sheetFormatPr defaultColWidth="9" defaultRowHeight="14.5" x14ac:dyDescent="0.35"/>
  <cols>
    <col min="1" max="1" width="3.7265625" style="119" customWidth="1"/>
    <col min="2" max="2" width="13.26953125" style="7" customWidth="1"/>
    <col min="3" max="3" width="47.26953125" style="120" customWidth="1"/>
    <col min="4" max="4" width="3.81640625" style="120" customWidth="1"/>
    <col min="5" max="5" width="7.1796875" style="121" hidden="1" customWidth="1"/>
    <col min="6" max="6" width="9.26953125" style="121" customWidth="1"/>
    <col min="7" max="7" width="9.54296875" style="79" customWidth="1"/>
    <col min="8" max="8" width="10.54296875" style="79" customWidth="1"/>
    <col min="9" max="9" width="15.453125" style="79" hidden="1" customWidth="1"/>
    <col min="10" max="10" width="15.54296875" style="79" hidden="1" customWidth="1"/>
    <col min="11" max="11" width="14.54296875" style="79" hidden="1" customWidth="1"/>
    <col min="12" max="13" width="14" style="79" hidden="1" customWidth="1"/>
    <col min="14" max="14" width="14.54296875" style="79" hidden="1" customWidth="1"/>
    <col min="15" max="15" width="14.26953125" style="79" hidden="1" customWidth="1"/>
    <col min="16" max="16" width="16" style="79" hidden="1" customWidth="1"/>
    <col min="17" max="17" width="0" style="7" hidden="1" customWidth="1"/>
    <col min="18" max="18" width="9.54296875" style="79" customWidth="1"/>
    <col min="19" max="19" width="14.1796875" style="79" hidden="1" customWidth="1"/>
    <col min="20" max="22" width="12.7265625" style="7" customWidth="1"/>
    <col min="23" max="23" width="11.453125" style="7" bestFit="1" customWidth="1"/>
    <col min="24" max="24" width="11.7265625" style="7" bestFit="1" customWidth="1"/>
    <col min="25" max="26" width="6.453125" style="7" bestFit="1" customWidth="1"/>
    <col min="27" max="27" width="6.26953125" style="7" bestFit="1" customWidth="1"/>
    <col min="28" max="28" width="11" style="7" customWidth="1"/>
    <col min="29" max="29" width="50.26953125" style="7" customWidth="1"/>
    <col min="30" max="257" width="9" style="7"/>
    <col min="258" max="258" width="3.7265625" style="7" customWidth="1"/>
    <col min="259" max="259" width="13.26953125" style="7" customWidth="1"/>
    <col min="260" max="260" width="45.1796875" style="7" customWidth="1"/>
    <col min="261" max="261" width="3.81640625" style="7" customWidth="1"/>
    <col min="262" max="262" width="7.1796875" style="7" customWidth="1"/>
    <col min="263" max="263" width="9.26953125" style="7" customWidth="1"/>
    <col min="264" max="264" width="10.54296875" style="7" customWidth="1"/>
    <col min="265" max="265" width="15.453125" style="7" customWidth="1"/>
    <col min="266" max="266" width="15.54296875" style="7" customWidth="1"/>
    <col min="267" max="267" width="14.54296875" style="7" customWidth="1"/>
    <col min="268" max="269" width="14" style="7" customWidth="1"/>
    <col min="270" max="270" width="14.54296875" style="7" customWidth="1"/>
    <col min="271" max="271" width="14.26953125" style="7" customWidth="1"/>
    <col min="272" max="272" width="16" style="7" customWidth="1"/>
    <col min="273" max="513" width="9" style="7"/>
    <col min="514" max="514" width="3.7265625" style="7" customWidth="1"/>
    <col min="515" max="515" width="13.26953125" style="7" customWidth="1"/>
    <col min="516" max="516" width="45.1796875" style="7" customWidth="1"/>
    <col min="517" max="517" width="3.81640625" style="7" customWidth="1"/>
    <col min="518" max="518" width="7.1796875" style="7" customWidth="1"/>
    <col min="519" max="519" width="9.26953125" style="7" customWidth="1"/>
    <col min="520" max="520" width="10.54296875" style="7" customWidth="1"/>
    <col min="521" max="521" width="15.453125" style="7" customWidth="1"/>
    <col min="522" max="522" width="15.54296875" style="7" customWidth="1"/>
    <col min="523" max="523" width="14.54296875" style="7" customWidth="1"/>
    <col min="524" max="525" width="14" style="7" customWidth="1"/>
    <col min="526" max="526" width="14.54296875" style="7" customWidth="1"/>
    <col min="527" max="527" width="14.26953125" style="7" customWidth="1"/>
    <col min="528" max="528" width="16" style="7" customWidth="1"/>
    <col min="529" max="769" width="9" style="7"/>
    <col min="770" max="770" width="3.7265625" style="7" customWidth="1"/>
    <col min="771" max="771" width="13.26953125" style="7" customWidth="1"/>
    <col min="772" max="772" width="45.1796875" style="7" customWidth="1"/>
    <col min="773" max="773" width="3.81640625" style="7" customWidth="1"/>
    <col min="774" max="774" width="7.1796875" style="7" customWidth="1"/>
    <col min="775" max="775" width="9.26953125" style="7" customWidth="1"/>
    <col min="776" max="776" width="10.54296875" style="7" customWidth="1"/>
    <col min="777" max="777" width="15.453125" style="7" customWidth="1"/>
    <col min="778" max="778" width="15.54296875" style="7" customWidth="1"/>
    <col min="779" max="779" width="14.54296875" style="7" customWidth="1"/>
    <col min="780" max="781" width="14" style="7" customWidth="1"/>
    <col min="782" max="782" width="14.54296875" style="7" customWidth="1"/>
    <col min="783" max="783" width="14.26953125" style="7" customWidth="1"/>
    <col min="784" max="784" width="16" style="7" customWidth="1"/>
    <col min="785" max="1025" width="9" style="7"/>
    <col min="1026" max="1026" width="3.7265625" style="7" customWidth="1"/>
    <col min="1027" max="1027" width="13.26953125" style="7" customWidth="1"/>
    <col min="1028" max="1028" width="45.1796875" style="7" customWidth="1"/>
    <col min="1029" max="1029" width="3.81640625" style="7" customWidth="1"/>
    <col min="1030" max="1030" width="7.1796875" style="7" customWidth="1"/>
    <col min="1031" max="1031" width="9.26953125" style="7" customWidth="1"/>
    <col min="1032" max="1032" width="10.54296875" style="7" customWidth="1"/>
    <col min="1033" max="1033" width="15.453125" style="7" customWidth="1"/>
    <col min="1034" max="1034" width="15.54296875" style="7" customWidth="1"/>
    <col min="1035" max="1035" width="14.54296875" style="7" customWidth="1"/>
    <col min="1036" max="1037" width="14" style="7" customWidth="1"/>
    <col min="1038" max="1038" width="14.54296875" style="7" customWidth="1"/>
    <col min="1039" max="1039" width="14.26953125" style="7" customWidth="1"/>
    <col min="1040" max="1040" width="16" style="7" customWidth="1"/>
    <col min="1041" max="1281" width="9" style="7"/>
    <col min="1282" max="1282" width="3.7265625" style="7" customWidth="1"/>
    <col min="1283" max="1283" width="13.26953125" style="7" customWidth="1"/>
    <col min="1284" max="1284" width="45.1796875" style="7" customWidth="1"/>
    <col min="1285" max="1285" width="3.81640625" style="7" customWidth="1"/>
    <col min="1286" max="1286" width="7.1796875" style="7" customWidth="1"/>
    <col min="1287" max="1287" width="9.26953125" style="7" customWidth="1"/>
    <col min="1288" max="1288" width="10.54296875" style="7" customWidth="1"/>
    <col min="1289" max="1289" width="15.453125" style="7" customWidth="1"/>
    <col min="1290" max="1290" width="15.54296875" style="7" customWidth="1"/>
    <col min="1291" max="1291" width="14.54296875" style="7" customWidth="1"/>
    <col min="1292" max="1293" width="14" style="7" customWidth="1"/>
    <col min="1294" max="1294" width="14.54296875" style="7" customWidth="1"/>
    <col min="1295" max="1295" width="14.26953125" style="7" customWidth="1"/>
    <col min="1296" max="1296" width="16" style="7" customWidth="1"/>
    <col min="1297" max="1537" width="9" style="7"/>
    <col min="1538" max="1538" width="3.7265625" style="7" customWidth="1"/>
    <col min="1539" max="1539" width="13.26953125" style="7" customWidth="1"/>
    <col min="1540" max="1540" width="45.1796875" style="7" customWidth="1"/>
    <col min="1541" max="1541" width="3.81640625" style="7" customWidth="1"/>
    <col min="1542" max="1542" width="7.1796875" style="7" customWidth="1"/>
    <col min="1543" max="1543" width="9.26953125" style="7" customWidth="1"/>
    <col min="1544" max="1544" width="10.54296875" style="7" customWidth="1"/>
    <col min="1545" max="1545" width="15.453125" style="7" customWidth="1"/>
    <col min="1546" max="1546" width="15.54296875" style="7" customWidth="1"/>
    <col min="1547" max="1547" width="14.54296875" style="7" customWidth="1"/>
    <col min="1548" max="1549" width="14" style="7" customWidth="1"/>
    <col min="1550" max="1550" width="14.54296875" style="7" customWidth="1"/>
    <col min="1551" max="1551" width="14.26953125" style="7" customWidth="1"/>
    <col min="1552" max="1552" width="16" style="7" customWidth="1"/>
    <col min="1553" max="1793" width="9" style="7"/>
    <col min="1794" max="1794" width="3.7265625" style="7" customWidth="1"/>
    <col min="1795" max="1795" width="13.26953125" style="7" customWidth="1"/>
    <col min="1796" max="1796" width="45.1796875" style="7" customWidth="1"/>
    <col min="1797" max="1797" width="3.81640625" style="7" customWidth="1"/>
    <col min="1798" max="1798" width="7.1796875" style="7" customWidth="1"/>
    <col min="1799" max="1799" width="9.26953125" style="7" customWidth="1"/>
    <col min="1800" max="1800" width="10.54296875" style="7" customWidth="1"/>
    <col min="1801" max="1801" width="15.453125" style="7" customWidth="1"/>
    <col min="1802" max="1802" width="15.54296875" style="7" customWidth="1"/>
    <col min="1803" max="1803" width="14.54296875" style="7" customWidth="1"/>
    <col min="1804" max="1805" width="14" style="7" customWidth="1"/>
    <col min="1806" max="1806" width="14.54296875" style="7" customWidth="1"/>
    <col min="1807" max="1807" width="14.26953125" style="7" customWidth="1"/>
    <col min="1808" max="1808" width="16" style="7" customWidth="1"/>
    <col min="1809" max="2049" width="9" style="7"/>
    <col min="2050" max="2050" width="3.7265625" style="7" customWidth="1"/>
    <col min="2051" max="2051" width="13.26953125" style="7" customWidth="1"/>
    <col min="2052" max="2052" width="45.1796875" style="7" customWidth="1"/>
    <col min="2053" max="2053" width="3.81640625" style="7" customWidth="1"/>
    <col min="2054" max="2054" width="7.1796875" style="7" customWidth="1"/>
    <col min="2055" max="2055" width="9.26953125" style="7" customWidth="1"/>
    <col min="2056" max="2056" width="10.54296875" style="7" customWidth="1"/>
    <col min="2057" max="2057" width="15.453125" style="7" customWidth="1"/>
    <col min="2058" max="2058" width="15.54296875" style="7" customWidth="1"/>
    <col min="2059" max="2059" width="14.54296875" style="7" customWidth="1"/>
    <col min="2060" max="2061" width="14" style="7" customWidth="1"/>
    <col min="2062" max="2062" width="14.54296875" style="7" customWidth="1"/>
    <col min="2063" max="2063" width="14.26953125" style="7" customWidth="1"/>
    <col min="2064" max="2064" width="16" style="7" customWidth="1"/>
    <col min="2065" max="2305" width="9" style="7"/>
    <col min="2306" max="2306" width="3.7265625" style="7" customWidth="1"/>
    <col min="2307" max="2307" width="13.26953125" style="7" customWidth="1"/>
    <col min="2308" max="2308" width="45.1796875" style="7" customWidth="1"/>
    <col min="2309" max="2309" width="3.81640625" style="7" customWidth="1"/>
    <col min="2310" max="2310" width="7.1796875" style="7" customWidth="1"/>
    <col min="2311" max="2311" width="9.26953125" style="7" customWidth="1"/>
    <col min="2312" max="2312" width="10.54296875" style="7" customWidth="1"/>
    <col min="2313" max="2313" width="15.453125" style="7" customWidth="1"/>
    <col min="2314" max="2314" width="15.54296875" style="7" customWidth="1"/>
    <col min="2315" max="2315" width="14.54296875" style="7" customWidth="1"/>
    <col min="2316" max="2317" width="14" style="7" customWidth="1"/>
    <col min="2318" max="2318" width="14.54296875" style="7" customWidth="1"/>
    <col min="2319" max="2319" width="14.26953125" style="7" customWidth="1"/>
    <col min="2320" max="2320" width="16" style="7" customWidth="1"/>
    <col min="2321" max="2561" width="9" style="7"/>
    <col min="2562" max="2562" width="3.7265625" style="7" customWidth="1"/>
    <col min="2563" max="2563" width="13.26953125" style="7" customWidth="1"/>
    <col min="2564" max="2564" width="45.1796875" style="7" customWidth="1"/>
    <col min="2565" max="2565" width="3.81640625" style="7" customWidth="1"/>
    <col min="2566" max="2566" width="7.1796875" style="7" customWidth="1"/>
    <col min="2567" max="2567" width="9.26953125" style="7" customWidth="1"/>
    <col min="2568" max="2568" width="10.54296875" style="7" customWidth="1"/>
    <col min="2569" max="2569" width="15.453125" style="7" customWidth="1"/>
    <col min="2570" max="2570" width="15.54296875" style="7" customWidth="1"/>
    <col min="2571" max="2571" width="14.54296875" style="7" customWidth="1"/>
    <col min="2572" max="2573" width="14" style="7" customWidth="1"/>
    <col min="2574" max="2574" width="14.54296875" style="7" customWidth="1"/>
    <col min="2575" max="2575" width="14.26953125" style="7" customWidth="1"/>
    <col min="2576" max="2576" width="16" style="7" customWidth="1"/>
    <col min="2577" max="2817" width="9" style="7"/>
    <col min="2818" max="2818" width="3.7265625" style="7" customWidth="1"/>
    <col min="2819" max="2819" width="13.26953125" style="7" customWidth="1"/>
    <col min="2820" max="2820" width="45.1796875" style="7" customWidth="1"/>
    <col min="2821" max="2821" width="3.81640625" style="7" customWidth="1"/>
    <col min="2822" max="2822" width="7.1796875" style="7" customWidth="1"/>
    <col min="2823" max="2823" width="9.26953125" style="7" customWidth="1"/>
    <col min="2824" max="2824" width="10.54296875" style="7" customWidth="1"/>
    <col min="2825" max="2825" width="15.453125" style="7" customWidth="1"/>
    <col min="2826" max="2826" width="15.54296875" style="7" customWidth="1"/>
    <col min="2827" max="2827" width="14.54296875" style="7" customWidth="1"/>
    <col min="2828" max="2829" width="14" style="7" customWidth="1"/>
    <col min="2830" max="2830" width="14.54296875" style="7" customWidth="1"/>
    <col min="2831" max="2831" width="14.26953125" style="7" customWidth="1"/>
    <col min="2832" max="2832" width="16" style="7" customWidth="1"/>
    <col min="2833" max="3073" width="9" style="7"/>
    <col min="3074" max="3074" width="3.7265625" style="7" customWidth="1"/>
    <col min="3075" max="3075" width="13.26953125" style="7" customWidth="1"/>
    <col min="3076" max="3076" width="45.1796875" style="7" customWidth="1"/>
    <col min="3077" max="3077" width="3.81640625" style="7" customWidth="1"/>
    <col min="3078" max="3078" width="7.1796875" style="7" customWidth="1"/>
    <col min="3079" max="3079" width="9.26953125" style="7" customWidth="1"/>
    <col min="3080" max="3080" width="10.54296875" style="7" customWidth="1"/>
    <col min="3081" max="3081" width="15.453125" style="7" customWidth="1"/>
    <col min="3082" max="3082" width="15.54296875" style="7" customWidth="1"/>
    <col min="3083" max="3083" width="14.54296875" style="7" customWidth="1"/>
    <col min="3084" max="3085" width="14" style="7" customWidth="1"/>
    <col min="3086" max="3086" width="14.54296875" style="7" customWidth="1"/>
    <col min="3087" max="3087" width="14.26953125" style="7" customWidth="1"/>
    <col min="3088" max="3088" width="16" style="7" customWidth="1"/>
    <col min="3089" max="3329" width="9" style="7"/>
    <col min="3330" max="3330" width="3.7265625" style="7" customWidth="1"/>
    <col min="3331" max="3331" width="13.26953125" style="7" customWidth="1"/>
    <col min="3332" max="3332" width="45.1796875" style="7" customWidth="1"/>
    <col min="3333" max="3333" width="3.81640625" style="7" customWidth="1"/>
    <col min="3334" max="3334" width="7.1796875" style="7" customWidth="1"/>
    <col min="3335" max="3335" width="9.26953125" style="7" customWidth="1"/>
    <col min="3336" max="3336" width="10.54296875" style="7" customWidth="1"/>
    <col min="3337" max="3337" width="15.453125" style="7" customWidth="1"/>
    <col min="3338" max="3338" width="15.54296875" style="7" customWidth="1"/>
    <col min="3339" max="3339" width="14.54296875" style="7" customWidth="1"/>
    <col min="3340" max="3341" width="14" style="7" customWidth="1"/>
    <col min="3342" max="3342" width="14.54296875" style="7" customWidth="1"/>
    <col min="3343" max="3343" width="14.26953125" style="7" customWidth="1"/>
    <col min="3344" max="3344" width="16" style="7" customWidth="1"/>
    <col min="3345" max="3585" width="9" style="7"/>
    <col min="3586" max="3586" width="3.7265625" style="7" customWidth="1"/>
    <col min="3587" max="3587" width="13.26953125" style="7" customWidth="1"/>
    <col min="3588" max="3588" width="45.1796875" style="7" customWidth="1"/>
    <col min="3589" max="3589" width="3.81640625" style="7" customWidth="1"/>
    <col min="3590" max="3590" width="7.1796875" style="7" customWidth="1"/>
    <col min="3591" max="3591" width="9.26953125" style="7" customWidth="1"/>
    <col min="3592" max="3592" width="10.54296875" style="7" customWidth="1"/>
    <col min="3593" max="3593" width="15.453125" style="7" customWidth="1"/>
    <col min="3594" max="3594" width="15.54296875" style="7" customWidth="1"/>
    <col min="3595" max="3595" width="14.54296875" style="7" customWidth="1"/>
    <col min="3596" max="3597" width="14" style="7" customWidth="1"/>
    <col min="3598" max="3598" width="14.54296875" style="7" customWidth="1"/>
    <col min="3599" max="3599" width="14.26953125" style="7" customWidth="1"/>
    <col min="3600" max="3600" width="16" style="7" customWidth="1"/>
    <col min="3601" max="3841" width="9" style="7"/>
    <col min="3842" max="3842" width="3.7265625" style="7" customWidth="1"/>
    <col min="3843" max="3843" width="13.26953125" style="7" customWidth="1"/>
    <col min="3844" max="3844" width="45.1796875" style="7" customWidth="1"/>
    <col min="3845" max="3845" width="3.81640625" style="7" customWidth="1"/>
    <col min="3846" max="3846" width="7.1796875" style="7" customWidth="1"/>
    <col min="3847" max="3847" width="9.26953125" style="7" customWidth="1"/>
    <col min="3848" max="3848" width="10.54296875" style="7" customWidth="1"/>
    <col min="3849" max="3849" width="15.453125" style="7" customWidth="1"/>
    <col min="3850" max="3850" width="15.54296875" style="7" customWidth="1"/>
    <col min="3851" max="3851" width="14.54296875" style="7" customWidth="1"/>
    <col min="3852" max="3853" width="14" style="7" customWidth="1"/>
    <col min="3854" max="3854" width="14.54296875" style="7" customWidth="1"/>
    <col min="3855" max="3855" width="14.26953125" style="7" customWidth="1"/>
    <col min="3856" max="3856" width="16" style="7" customWidth="1"/>
    <col min="3857" max="4097" width="9" style="7"/>
    <col min="4098" max="4098" width="3.7265625" style="7" customWidth="1"/>
    <col min="4099" max="4099" width="13.26953125" style="7" customWidth="1"/>
    <col min="4100" max="4100" width="45.1796875" style="7" customWidth="1"/>
    <col min="4101" max="4101" width="3.81640625" style="7" customWidth="1"/>
    <col min="4102" max="4102" width="7.1796875" style="7" customWidth="1"/>
    <col min="4103" max="4103" width="9.26953125" style="7" customWidth="1"/>
    <col min="4104" max="4104" width="10.54296875" style="7" customWidth="1"/>
    <col min="4105" max="4105" width="15.453125" style="7" customWidth="1"/>
    <col min="4106" max="4106" width="15.54296875" style="7" customWidth="1"/>
    <col min="4107" max="4107" width="14.54296875" style="7" customWidth="1"/>
    <col min="4108" max="4109" width="14" style="7" customWidth="1"/>
    <col min="4110" max="4110" width="14.54296875" style="7" customWidth="1"/>
    <col min="4111" max="4111" width="14.26953125" style="7" customWidth="1"/>
    <col min="4112" max="4112" width="16" style="7" customWidth="1"/>
    <col min="4113" max="4353" width="9" style="7"/>
    <col min="4354" max="4354" width="3.7265625" style="7" customWidth="1"/>
    <col min="4355" max="4355" width="13.26953125" style="7" customWidth="1"/>
    <col min="4356" max="4356" width="45.1796875" style="7" customWidth="1"/>
    <col min="4357" max="4357" width="3.81640625" style="7" customWidth="1"/>
    <col min="4358" max="4358" width="7.1796875" style="7" customWidth="1"/>
    <col min="4359" max="4359" width="9.26953125" style="7" customWidth="1"/>
    <col min="4360" max="4360" width="10.54296875" style="7" customWidth="1"/>
    <col min="4361" max="4361" width="15.453125" style="7" customWidth="1"/>
    <col min="4362" max="4362" width="15.54296875" style="7" customWidth="1"/>
    <col min="4363" max="4363" width="14.54296875" style="7" customWidth="1"/>
    <col min="4364" max="4365" width="14" style="7" customWidth="1"/>
    <col min="4366" max="4366" width="14.54296875" style="7" customWidth="1"/>
    <col min="4367" max="4367" width="14.26953125" style="7" customWidth="1"/>
    <col min="4368" max="4368" width="16" style="7" customWidth="1"/>
    <col min="4369" max="4609" width="9" style="7"/>
    <col min="4610" max="4610" width="3.7265625" style="7" customWidth="1"/>
    <col min="4611" max="4611" width="13.26953125" style="7" customWidth="1"/>
    <col min="4612" max="4612" width="45.1796875" style="7" customWidth="1"/>
    <col min="4613" max="4613" width="3.81640625" style="7" customWidth="1"/>
    <col min="4614" max="4614" width="7.1796875" style="7" customWidth="1"/>
    <col min="4615" max="4615" width="9.26953125" style="7" customWidth="1"/>
    <col min="4616" max="4616" width="10.54296875" style="7" customWidth="1"/>
    <col min="4617" max="4617" width="15.453125" style="7" customWidth="1"/>
    <col min="4618" max="4618" width="15.54296875" style="7" customWidth="1"/>
    <col min="4619" max="4619" width="14.54296875" style="7" customWidth="1"/>
    <col min="4620" max="4621" width="14" style="7" customWidth="1"/>
    <col min="4622" max="4622" width="14.54296875" style="7" customWidth="1"/>
    <col min="4623" max="4623" width="14.26953125" style="7" customWidth="1"/>
    <col min="4624" max="4624" width="16" style="7" customWidth="1"/>
    <col min="4625" max="4865" width="9" style="7"/>
    <col min="4866" max="4866" width="3.7265625" style="7" customWidth="1"/>
    <col min="4867" max="4867" width="13.26953125" style="7" customWidth="1"/>
    <col min="4868" max="4868" width="45.1796875" style="7" customWidth="1"/>
    <col min="4869" max="4869" width="3.81640625" style="7" customWidth="1"/>
    <col min="4870" max="4870" width="7.1796875" style="7" customWidth="1"/>
    <col min="4871" max="4871" width="9.26953125" style="7" customWidth="1"/>
    <col min="4872" max="4872" width="10.54296875" style="7" customWidth="1"/>
    <col min="4873" max="4873" width="15.453125" style="7" customWidth="1"/>
    <col min="4874" max="4874" width="15.54296875" style="7" customWidth="1"/>
    <col min="4875" max="4875" width="14.54296875" style="7" customWidth="1"/>
    <col min="4876" max="4877" width="14" style="7" customWidth="1"/>
    <col min="4878" max="4878" width="14.54296875" style="7" customWidth="1"/>
    <col min="4879" max="4879" width="14.26953125" style="7" customWidth="1"/>
    <col min="4880" max="4880" width="16" style="7" customWidth="1"/>
    <col min="4881" max="5121" width="9" style="7"/>
    <col min="5122" max="5122" width="3.7265625" style="7" customWidth="1"/>
    <col min="5123" max="5123" width="13.26953125" style="7" customWidth="1"/>
    <col min="5124" max="5124" width="45.1796875" style="7" customWidth="1"/>
    <col min="5125" max="5125" width="3.81640625" style="7" customWidth="1"/>
    <col min="5126" max="5126" width="7.1796875" style="7" customWidth="1"/>
    <col min="5127" max="5127" width="9.26953125" style="7" customWidth="1"/>
    <col min="5128" max="5128" width="10.54296875" style="7" customWidth="1"/>
    <col min="5129" max="5129" width="15.453125" style="7" customWidth="1"/>
    <col min="5130" max="5130" width="15.54296875" style="7" customWidth="1"/>
    <col min="5131" max="5131" width="14.54296875" style="7" customWidth="1"/>
    <col min="5132" max="5133" width="14" style="7" customWidth="1"/>
    <col min="5134" max="5134" width="14.54296875" style="7" customWidth="1"/>
    <col min="5135" max="5135" width="14.26953125" style="7" customWidth="1"/>
    <col min="5136" max="5136" width="16" style="7" customWidth="1"/>
    <col min="5137" max="5377" width="9" style="7"/>
    <col min="5378" max="5378" width="3.7265625" style="7" customWidth="1"/>
    <col min="5379" max="5379" width="13.26953125" style="7" customWidth="1"/>
    <col min="5380" max="5380" width="45.1796875" style="7" customWidth="1"/>
    <col min="5381" max="5381" width="3.81640625" style="7" customWidth="1"/>
    <col min="5382" max="5382" width="7.1796875" style="7" customWidth="1"/>
    <col min="5383" max="5383" width="9.26953125" style="7" customWidth="1"/>
    <col min="5384" max="5384" width="10.54296875" style="7" customWidth="1"/>
    <col min="5385" max="5385" width="15.453125" style="7" customWidth="1"/>
    <col min="5386" max="5386" width="15.54296875" style="7" customWidth="1"/>
    <col min="5387" max="5387" width="14.54296875" style="7" customWidth="1"/>
    <col min="5388" max="5389" width="14" style="7" customWidth="1"/>
    <col min="5390" max="5390" width="14.54296875" style="7" customWidth="1"/>
    <col min="5391" max="5391" width="14.26953125" style="7" customWidth="1"/>
    <col min="5392" max="5392" width="16" style="7" customWidth="1"/>
    <col min="5393" max="5633" width="9" style="7"/>
    <col min="5634" max="5634" width="3.7265625" style="7" customWidth="1"/>
    <col min="5635" max="5635" width="13.26953125" style="7" customWidth="1"/>
    <col min="5636" max="5636" width="45.1796875" style="7" customWidth="1"/>
    <col min="5637" max="5637" width="3.81640625" style="7" customWidth="1"/>
    <col min="5638" max="5638" width="7.1796875" style="7" customWidth="1"/>
    <col min="5639" max="5639" width="9.26953125" style="7" customWidth="1"/>
    <col min="5640" max="5640" width="10.54296875" style="7" customWidth="1"/>
    <col min="5641" max="5641" width="15.453125" style="7" customWidth="1"/>
    <col min="5642" max="5642" width="15.54296875" style="7" customWidth="1"/>
    <col min="5643" max="5643" width="14.54296875" style="7" customWidth="1"/>
    <col min="5644" max="5645" width="14" style="7" customWidth="1"/>
    <col min="5646" max="5646" width="14.54296875" style="7" customWidth="1"/>
    <col min="5647" max="5647" width="14.26953125" style="7" customWidth="1"/>
    <col min="5648" max="5648" width="16" style="7" customWidth="1"/>
    <col min="5649" max="5889" width="9" style="7"/>
    <col min="5890" max="5890" width="3.7265625" style="7" customWidth="1"/>
    <col min="5891" max="5891" width="13.26953125" style="7" customWidth="1"/>
    <col min="5892" max="5892" width="45.1796875" style="7" customWidth="1"/>
    <col min="5893" max="5893" width="3.81640625" style="7" customWidth="1"/>
    <col min="5894" max="5894" width="7.1796875" style="7" customWidth="1"/>
    <col min="5895" max="5895" width="9.26953125" style="7" customWidth="1"/>
    <col min="5896" max="5896" width="10.54296875" style="7" customWidth="1"/>
    <col min="5897" max="5897" width="15.453125" style="7" customWidth="1"/>
    <col min="5898" max="5898" width="15.54296875" style="7" customWidth="1"/>
    <col min="5899" max="5899" width="14.54296875" style="7" customWidth="1"/>
    <col min="5900" max="5901" width="14" style="7" customWidth="1"/>
    <col min="5902" max="5902" width="14.54296875" style="7" customWidth="1"/>
    <col min="5903" max="5903" width="14.26953125" style="7" customWidth="1"/>
    <col min="5904" max="5904" width="16" style="7" customWidth="1"/>
    <col min="5905" max="6145" width="9" style="7"/>
    <col min="6146" max="6146" width="3.7265625" style="7" customWidth="1"/>
    <col min="6147" max="6147" width="13.26953125" style="7" customWidth="1"/>
    <col min="6148" max="6148" width="45.1796875" style="7" customWidth="1"/>
    <col min="6149" max="6149" width="3.81640625" style="7" customWidth="1"/>
    <col min="6150" max="6150" width="7.1796875" style="7" customWidth="1"/>
    <col min="6151" max="6151" width="9.26953125" style="7" customWidth="1"/>
    <col min="6152" max="6152" width="10.54296875" style="7" customWidth="1"/>
    <col min="6153" max="6153" width="15.453125" style="7" customWidth="1"/>
    <col min="6154" max="6154" width="15.54296875" style="7" customWidth="1"/>
    <col min="6155" max="6155" width="14.54296875" style="7" customWidth="1"/>
    <col min="6156" max="6157" width="14" style="7" customWidth="1"/>
    <col min="6158" max="6158" width="14.54296875" style="7" customWidth="1"/>
    <col min="6159" max="6159" width="14.26953125" style="7" customWidth="1"/>
    <col min="6160" max="6160" width="16" style="7" customWidth="1"/>
    <col min="6161" max="6401" width="9" style="7"/>
    <col min="6402" max="6402" width="3.7265625" style="7" customWidth="1"/>
    <col min="6403" max="6403" width="13.26953125" style="7" customWidth="1"/>
    <col min="6404" max="6404" width="45.1796875" style="7" customWidth="1"/>
    <col min="6405" max="6405" width="3.81640625" style="7" customWidth="1"/>
    <col min="6406" max="6406" width="7.1796875" style="7" customWidth="1"/>
    <col min="6407" max="6407" width="9.26953125" style="7" customWidth="1"/>
    <col min="6408" max="6408" width="10.54296875" style="7" customWidth="1"/>
    <col min="6409" max="6409" width="15.453125" style="7" customWidth="1"/>
    <col min="6410" max="6410" width="15.54296875" style="7" customWidth="1"/>
    <col min="6411" max="6411" width="14.54296875" style="7" customWidth="1"/>
    <col min="6412" max="6413" width="14" style="7" customWidth="1"/>
    <col min="6414" max="6414" width="14.54296875" style="7" customWidth="1"/>
    <col min="6415" max="6415" width="14.26953125" style="7" customWidth="1"/>
    <col min="6416" max="6416" width="16" style="7" customWidth="1"/>
    <col min="6417" max="6657" width="9" style="7"/>
    <col min="6658" max="6658" width="3.7265625" style="7" customWidth="1"/>
    <col min="6659" max="6659" width="13.26953125" style="7" customWidth="1"/>
    <col min="6660" max="6660" width="45.1796875" style="7" customWidth="1"/>
    <col min="6661" max="6661" width="3.81640625" style="7" customWidth="1"/>
    <col min="6662" max="6662" width="7.1796875" style="7" customWidth="1"/>
    <col min="6663" max="6663" width="9.26953125" style="7" customWidth="1"/>
    <col min="6664" max="6664" width="10.54296875" style="7" customWidth="1"/>
    <col min="6665" max="6665" width="15.453125" style="7" customWidth="1"/>
    <col min="6666" max="6666" width="15.54296875" style="7" customWidth="1"/>
    <col min="6667" max="6667" width="14.54296875" style="7" customWidth="1"/>
    <col min="6668" max="6669" width="14" style="7" customWidth="1"/>
    <col min="6670" max="6670" width="14.54296875" style="7" customWidth="1"/>
    <col min="6671" max="6671" width="14.26953125" style="7" customWidth="1"/>
    <col min="6672" max="6672" width="16" style="7" customWidth="1"/>
    <col min="6673" max="6913" width="9" style="7"/>
    <col min="6914" max="6914" width="3.7265625" style="7" customWidth="1"/>
    <col min="6915" max="6915" width="13.26953125" style="7" customWidth="1"/>
    <col min="6916" max="6916" width="45.1796875" style="7" customWidth="1"/>
    <col min="6917" max="6917" width="3.81640625" style="7" customWidth="1"/>
    <col min="6918" max="6918" width="7.1796875" style="7" customWidth="1"/>
    <col min="6919" max="6919" width="9.26953125" style="7" customWidth="1"/>
    <col min="6920" max="6920" width="10.54296875" style="7" customWidth="1"/>
    <col min="6921" max="6921" width="15.453125" style="7" customWidth="1"/>
    <col min="6922" max="6922" width="15.54296875" style="7" customWidth="1"/>
    <col min="6923" max="6923" width="14.54296875" style="7" customWidth="1"/>
    <col min="6924" max="6925" width="14" style="7" customWidth="1"/>
    <col min="6926" max="6926" width="14.54296875" style="7" customWidth="1"/>
    <col min="6927" max="6927" width="14.26953125" style="7" customWidth="1"/>
    <col min="6928" max="6928" width="16" style="7" customWidth="1"/>
    <col min="6929" max="7169" width="9" style="7"/>
    <col min="7170" max="7170" width="3.7265625" style="7" customWidth="1"/>
    <col min="7171" max="7171" width="13.26953125" style="7" customWidth="1"/>
    <col min="7172" max="7172" width="45.1796875" style="7" customWidth="1"/>
    <col min="7173" max="7173" width="3.81640625" style="7" customWidth="1"/>
    <col min="7174" max="7174" width="7.1796875" style="7" customWidth="1"/>
    <col min="7175" max="7175" width="9.26953125" style="7" customWidth="1"/>
    <col min="7176" max="7176" width="10.54296875" style="7" customWidth="1"/>
    <col min="7177" max="7177" width="15.453125" style="7" customWidth="1"/>
    <col min="7178" max="7178" width="15.54296875" style="7" customWidth="1"/>
    <col min="7179" max="7179" width="14.54296875" style="7" customWidth="1"/>
    <col min="7180" max="7181" width="14" style="7" customWidth="1"/>
    <col min="7182" max="7182" width="14.54296875" style="7" customWidth="1"/>
    <col min="7183" max="7183" width="14.26953125" style="7" customWidth="1"/>
    <col min="7184" max="7184" width="16" style="7" customWidth="1"/>
    <col min="7185" max="7425" width="9" style="7"/>
    <col min="7426" max="7426" width="3.7265625" style="7" customWidth="1"/>
    <col min="7427" max="7427" width="13.26953125" style="7" customWidth="1"/>
    <col min="7428" max="7428" width="45.1796875" style="7" customWidth="1"/>
    <col min="7429" max="7429" width="3.81640625" style="7" customWidth="1"/>
    <col min="7430" max="7430" width="7.1796875" style="7" customWidth="1"/>
    <col min="7431" max="7431" width="9.26953125" style="7" customWidth="1"/>
    <col min="7432" max="7432" width="10.54296875" style="7" customWidth="1"/>
    <col min="7433" max="7433" width="15.453125" style="7" customWidth="1"/>
    <col min="7434" max="7434" width="15.54296875" style="7" customWidth="1"/>
    <col min="7435" max="7435" width="14.54296875" style="7" customWidth="1"/>
    <col min="7436" max="7437" width="14" style="7" customWidth="1"/>
    <col min="7438" max="7438" width="14.54296875" style="7" customWidth="1"/>
    <col min="7439" max="7439" width="14.26953125" style="7" customWidth="1"/>
    <col min="7440" max="7440" width="16" style="7" customWidth="1"/>
    <col min="7441" max="7681" width="9" style="7"/>
    <col min="7682" max="7682" width="3.7265625" style="7" customWidth="1"/>
    <col min="7683" max="7683" width="13.26953125" style="7" customWidth="1"/>
    <col min="7684" max="7684" width="45.1796875" style="7" customWidth="1"/>
    <col min="7685" max="7685" width="3.81640625" style="7" customWidth="1"/>
    <col min="7686" max="7686" width="7.1796875" style="7" customWidth="1"/>
    <col min="7687" max="7687" width="9.26953125" style="7" customWidth="1"/>
    <col min="7688" max="7688" width="10.54296875" style="7" customWidth="1"/>
    <col min="7689" max="7689" width="15.453125" style="7" customWidth="1"/>
    <col min="7690" max="7690" width="15.54296875" style="7" customWidth="1"/>
    <col min="7691" max="7691" width="14.54296875" style="7" customWidth="1"/>
    <col min="7692" max="7693" width="14" style="7" customWidth="1"/>
    <col min="7694" max="7694" width="14.54296875" style="7" customWidth="1"/>
    <col min="7695" max="7695" width="14.26953125" style="7" customWidth="1"/>
    <col min="7696" max="7696" width="16" style="7" customWidth="1"/>
    <col min="7697" max="7937" width="9" style="7"/>
    <col min="7938" max="7938" width="3.7265625" style="7" customWidth="1"/>
    <col min="7939" max="7939" width="13.26953125" style="7" customWidth="1"/>
    <col min="7940" max="7940" width="45.1796875" style="7" customWidth="1"/>
    <col min="7941" max="7941" width="3.81640625" style="7" customWidth="1"/>
    <col min="7942" max="7942" width="7.1796875" style="7" customWidth="1"/>
    <col min="7943" max="7943" width="9.26953125" style="7" customWidth="1"/>
    <col min="7944" max="7944" width="10.54296875" style="7" customWidth="1"/>
    <col min="7945" max="7945" width="15.453125" style="7" customWidth="1"/>
    <col min="7946" max="7946" width="15.54296875" style="7" customWidth="1"/>
    <col min="7947" max="7947" width="14.54296875" style="7" customWidth="1"/>
    <col min="7948" max="7949" width="14" style="7" customWidth="1"/>
    <col min="7950" max="7950" width="14.54296875" style="7" customWidth="1"/>
    <col min="7951" max="7951" width="14.26953125" style="7" customWidth="1"/>
    <col min="7952" max="7952" width="16" style="7" customWidth="1"/>
    <col min="7953" max="8193" width="9" style="7"/>
    <col min="8194" max="8194" width="3.7265625" style="7" customWidth="1"/>
    <col min="8195" max="8195" width="13.26953125" style="7" customWidth="1"/>
    <col min="8196" max="8196" width="45.1796875" style="7" customWidth="1"/>
    <col min="8197" max="8197" width="3.81640625" style="7" customWidth="1"/>
    <col min="8198" max="8198" width="7.1796875" style="7" customWidth="1"/>
    <col min="8199" max="8199" width="9.26953125" style="7" customWidth="1"/>
    <col min="8200" max="8200" width="10.54296875" style="7" customWidth="1"/>
    <col min="8201" max="8201" width="15.453125" style="7" customWidth="1"/>
    <col min="8202" max="8202" width="15.54296875" style="7" customWidth="1"/>
    <col min="8203" max="8203" width="14.54296875" style="7" customWidth="1"/>
    <col min="8204" max="8205" width="14" style="7" customWidth="1"/>
    <col min="8206" max="8206" width="14.54296875" style="7" customWidth="1"/>
    <col min="8207" max="8207" width="14.26953125" style="7" customWidth="1"/>
    <col min="8208" max="8208" width="16" style="7" customWidth="1"/>
    <col min="8209" max="8449" width="9" style="7"/>
    <col min="8450" max="8450" width="3.7265625" style="7" customWidth="1"/>
    <col min="8451" max="8451" width="13.26953125" style="7" customWidth="1"/>
    <col min="8452" max="8452" width="45.1796875" style="7" customWidth="1"/>
    <col min="8453" max="8453" width="3.81640625" style="7" customWidth="1"/>
    <col min="8454" max="8454" width="7.1796875" style="7" customWidth="1"/>
    <col min="8455" max="8455" width="9.26953125" style="7" customWidth="1"/>
    <col min="8456" max="8456" width="10.54296875" style="7" customWidth="1"/>
    <col min="8457" max="8457" width="15.453125" style="7" customWidth="1"/>
    <col min="8458" max="8458" width="15.54296875" style="7" customWidth="1"/>
    <col min="8459" max="8459" width="14.54296875" style="7" customWidth="1"/>
    <col min="8460" max="8461" width="14" style="7" customWidth="1"/>
    <col min="8462" max="8462" width="14.54296875" style="7" customWidth="1"/>
    <col min="8463" max="8463" width="14.26953125" style="7" customWidth="1"/>
    <col min="8464" max="8464" width="16" style="7" customWidth="1"/>
    <col min="8465" max="8705" width="9" style="7"/>
    <col min="8706" max="8706" width="3.7265625" style="7" customWidth="1"/>
    <col min="8707" max="8707" width="13.26953125" style="7" customWidth="1"/>
    <col min="8708" max="8708" width="45.1796875" style="7" customWidth="1"/>
    <col min="8709" max="8709" width="3.81640625" style="7" customWidth="1"/>
    <col min="8710" max="8710" width="7.1796875" style="7" customWidth="1"/>
    <col min="8711" max="8711" width="9.26953125" style="7" customWidth="1"/>
    <col min="8712" max="8712" width="10.54296875" style="7" customWidth="1"/>
    <col min="8713" max="8713" width="15.453125" style="7" customWidth="1"/>
    <col min="8714" max="8714" width="15.54296875" style="7" customWidth="1"/>
    <col min="8715" max="8715" width="14.54296875" style="7" customWidth="1"/>
    <col min="8716" max="8717" width="14" style="7" customWidth="1"/>
    <col min="8718" max="8718" width="14.54296875" style="7" customWidth="1"/>
    <col min="8719" max="8719" width="14.26953125" style="7" customWidth="1"/>
    <col min="8720" max="8720" width="16" style="7" customWidth="1"/>
    <col min="8721" max="8961" width="9" style="7"/>
    <col min="8962" max="8962" width="3.7265625" style="7" customWidth="1"/>
    <col min="8963" max="8963" width="13.26953125" style="7" customWidth="1"/>
    <col min="8964" max="8964" width="45.1796875" style="7" customWidth="1"/>
    <col min="8965" max="8965" width="3.81640625" style="7" customWidth="1"/>
    <col min="8966" max="8966" width="7.1796875" style="7" customWidth="1"/>
    <col min="8967" max="8967" width="9.26953125" style="7" customWidth="1"/>
    <col min="8968" max="8968" width="10.54296875" style="7" customWidth="1"/>
    <col min="8969" max="8969" width="15.453125" style="7" customWidth="1"/>
    <col min="8970" max="8970" width="15.54296875" style="7" customWidth="1"/>
    <col min="8971" max="8971" width="14.54296875" style="7" customWidth="1"/>
    <col min="8972" max="8973" width="14" style="7" customWidth="1"/>
    <col min="8974" max="8974" width="14.54296875" style="7" customWidth="1"/>
    <col min="8975" max="8975" width="14.26953125" style="7" customWidth="1"/>
    <col min="8976" max="8976" width="16" style="7" customWidth="1"/>
    <col min="8977" max="9217" width="9" style="7"/>
    <col min="9218" max="9218" width="3.7265625" style="7" customWidth="1"/>
    <col min="9219" max="9219" width="13.26953125" style="7" customWidth="1"/>
    <col min="9220" max="9220" width="45.1796875" style="7" customWidth="1"/>
    <col min="9221" max="9221" width="3.81640625" style="7" customWidth="1"/>
    <col min="9222" max="9222" width="7.1796875" style="7" customWidth="1"/>
    <col min="9223" max="9223" width="9.26953125" style="7" customWidth="1"/>
    <col min="9224" max="9224" width="10.54296875" style="7" customWidth="1"/>
    <col min="9225" max="9225" width="15.453125" style="7" customWidth="1"/>
    <col min="9226" max="9226" width="15.54296875" style="7" customWidth="1"/>
    <col min="9227" max="9227" width="14.54296875" style="7" customWidth="1"/>
    <col min="9228" max="9229" width="14" style="7" customWidth="1"/>
    <col min="9230" max="9230" width="14.54296875" style="7" customWidth="1"/>
    <col min="9231" max="9231" width="14.26953125" style="7" customWidth="1"/>
    <col min="9232" max="9232" width="16" style="7" customWidth="1"/>
    <col min="9233" max="9473" width="9" style="7"/>
    <col min="9474" max="9474" width="3.7265625" style="7" customWidth="1"/>
    <col min="9475" max="9475" width="13.26953125" style="7" customWidth="1"/>
    <col min="9476" max="9476" width="45.1796875" style="7" customWidth="1"/>
    <col min="9477" max="9477" width="3.81640625" style="7" customWidth="1"/>
    <col min="9478" max="9478" width="7.1796875" style="7" customWidth="1"/>
    <col min="9479" max="9479" width="9.26953125" style="7" customWidth="1"/>
    <col min="9480" max="9480" width="10.54296875" style="7" customWidth="1"/>
    <col min="9481" max="9481" width="15.453125" style="7" customWidth="1"/>
    <col min="9482" max="9482" width="15.54296875" style="7" customWidth="1"/>
    <col min="9483" max="9483" width="14.54296875" style="7" customWidth="1"/>
    <col min="9484" max="9485" width="14" style="7" customWidth="1"/>
    <col min="9486" max="9486" width="14.54296875" style="7" customWidth="1"/>
    <col min="9487" max="9487" width="14.26953125" style="7" customWidth="1"/>
    <col min="9488" max="9488" width="16" style="7" customWidth="1"/>
    <col min="9489" max="9729" width="9" style="7"/>
    <col min="9730" max="9730" width="3.7265625" style="7" customWidth="1"/>
    <col min="9731" max="9731" width="13.26953125" style="7" customWidth="1"/>
    <col min="9732" max="9732" width="45.1796875" style="7" customWidth="1"/>
    <col min="9733" max="9733" width="3.81640625" style="7" customWidth="1"/>
    <col min="9734" max="9734" width="7.1796875" style="7" customWidth="1"/>
    <col min="9735" max="9735" width="9.26953125" style="7" customWidth="1"/>
    <col min="9736" max="9736" width="10.54296875" style="7" customWidth="1"/>
    <col min="9737" max="9737" width="15.453125" style="7" customWidth="1"/>
    <col min="9738" max="9738" width="15.54296875" style="7" customWidth="1"/>
    <col min="9739" max="9739" width="14.54296875" style="7" customWidth="1"/>
    <col min="9740" max="9741" width="14" style="7" customWidth="1"/>
    <col min="9742" max="9742" width="14.54296875" style="7" customWidth="1"/>
    <col min="9743" max="9743" width="14.26953125" style="7" customWidth="1"/>
    <col min="9744" max="9744" width="16" style="7" customWidth="1"/>
    <col min="9745" max="9985" width="9" style="7"/>
    <col min="9986" max="9986" width="3.7265625" style="7" customWidth="1"/>
    <col min="9987" max="9987" width="13.26953125" style="7" customWidth="1"/>
    <col min="9988" max="9988" width="45.1796875" style="7" customWidth="1"/>
    <col min="9989" max="9989" width="3.81640625" style="7" customWidth="1"/>
    <col min="9990" max="9990" width="7.1796875" style="7" customWidth="1"/>
    <col min="9991" max="9991" width="9.26953125" style="7" customWidth="1"/>
    <col min="9992" max="9992" width="10.54296875" style="7" customWidth="1"/>
    <col min="9993" max="9993" width="15.453125" style="7" customWidth="1"/>
    <col min="9994" max="9994" width="15.54296875" style="7" customWidth="1"/>
    <col min="9995" max="9995" width="14.54296875" style="7" customWidth="1"/>
    <col min="9996" max="9997" width="14" style="7" customWidth="1"/>
    <col min="9998" max="9998" width="14.54296875" style="7" customWidth="1"/>
    <col min="9999" max="9999" width="14.26953125" style="7" customWidth="1"/>
    <col min="10000" max="10000" width="16" style="7" customWidth="1"/>
    <col min="10001" max="10241" width="9" style="7"/>
    <col min="10242" max="10242" width="3.7265625" style="7" customWidth="1"/>
    <col min="10243" max="10243" width="13.26953125" style="7" customWidth="1"/>
    <col min="10244" max="10244" width="45.1796875" style="7" customWidth="1"/>
    <col min="10245" max="10245" width="3.81640625" style="7" customWidth="1"/>
    <col min="10246" max="10246" width="7.1796875" style="7" customWidth="1"/>
    <col min="10247" max="10247" width="9.26953125" style="7" customWidth="1"/>
    <col min="10248" max="10248" width="10.54296875" style="7" customWidth="1"/>
    <col min="10249" max="10249" width="15.453125" style="7" customWidth="1"/>
    <col min="10250" max="10250" width="15.54296875" style="7" customWidth="1"/>
    <col min="10251" max="10251" width="14.54296875" style="7" customWidth="1"/>
    <col min="10252" max="10253" width="14" style="7" customWidth="1"/>
    <col min="10254" max="10254" width="14.54296875" style="7" customWidth="1"/>
    <col min="10255" max="10255" width="14.26953125" style="7" customWidth="1"/>
    <col min="10256" max="10256" width="16" style="7" customWidth="1"/>
    <col min="10257" max="10497" width="9" style="7"/>
    <col min="10498" max="10498" width="3.7265625" style="7" customWidth="1"/>
    <col min="10499" max="10499" width="13.26953125" style="7" customWidth="1"/>
    <col min="10500" max="10500" width="45.1796875" style="7" customWidth="1"/>
    <col min="10501" max="10501" width="3.81640625" style="7" customWidth="1"/>
    <col min="10502" max="10502" width="7.1796875" style="7" customWidth="1"/>
    <col min="10503" max="10503" width="9.26953125" style="7" customWidth="1"/>
    <col min="10504" max="10504" width="10.54296875" style="7" customWidth="1"/>
    <col min="10505" max="10505" width="15.453125" style="7" customWidth="1"/>
    <col min="10506" max="10506" width="15.54296875" style="7" customWidth="1"/>
    <col min="10507" max="10507" width="14.54296875" style="7" customWidth="1"/>
    <col min="10508" max="10509" width="14" style="7" customWidth="1"/>
    <col min="10510" max="10510" width="14.54296875" style="7" customWidth="1"/>
    <col min="10511" max="10511" width="14.26953125" style="7" customWidth="1"/>
    <col min="10512" max="10512" width="16" style="7" customWidth="1"/>
    <col min="10513" max="10753" width="9" style="7"/>
    <col min="10754" max="10754" width="3.7265625" style="7" customWidth="1"/>
    <col min="10755" max="10755" width="13.26953125" style="7" customWidth="1"/>
    <col min="10756" max="10756" width="45.1796875" style="7" customWidth="1"/>
    <col min="10757" max="10757" width="3.81640625" style="7" customWidth="1"/>
    <col min="10758" max="10758" width="7.1796875" style="7" customWidth="1"/>
    <col min="10759" max="10759" width="9.26953125" style="7" customWidth="1"/>
    <col min="10760" max="10760" width="10.54296875" style="7" customWidth="1"/>
    <col min="10761" max="10761" width="15.453125" style="7" customWidth="1"/>
    <col min="10762" max="10762" width="15.54296875" style="7" customWidth="1"/>
    <col min="10763" max="10763" width="14.54296875" style="7" customWidth="1"/>
    <col min="10764" max="10765" width="14" style="7" customWidth="1"/>
    <col min="10766" max="10766" width="14.54296875" style="7" customWidth="1"/>
    <col min="10767" max="10767" width="14.26953125" style="7" customWidth="1"/>
    <col min="10768" max="10768" width="16" style="7" customWidth="1"/>
    <col min="10769" max="11009" width="9" style="7"/>
    <col min="11010" max="11010" width="3.7265625" style="7" customWidth="1"/>
    <col min="11011" max="11011" width="13.26953125" style="7" customWidth="1"/>
    <col min="11012" max="11012" width="45.1796875" style="7" customWidth="1"/>
    <col min="11013" max="11013" width="3.81640625" style="7" customWidth="1"/>
    <col min="11014" max="11014" width="7.1796875" style="7" customWidth="1"/>
    <col min="11015" max="11015" width="9.26953125" style="7" customWidth="1"/>
    <col min="11016" max="11016" width="10.54296875" style="7" customWidth="1"/>
    <col min="11017" max="11017" width="15.453125" style="7" customWidth="1"/>
    <col min="11018" max="11018" width="15.54296875" style="7" customWidth="1"/>
    <col min="11019" max="11019" width="14.54296875" style="7" customWidth="1"/>
    <col min="11020" max="11021" width="14" style="7" customWidth="1"/>
    <col min="11022" max="11022" width="14.54296875" style="7" customWidth="1"/>
    <col min="11023" max="11023" width="14.26953125" style="7" customWidth="1"/>
    <col min="11024" max="11024" width="16" style="7" customWidth="1"/>
    <col min="11025" max="11265" width="9" style="7"/>
    <col min="11266" max="11266" width="3.7265625" style="7" customWidth="1"/>
    <col min="11267" max="11267" width="13.26953125" style="7" customWidth="1"/>
    <col min="11268" max="11268" width="45.1796875" style="7" customWidth="1"/>
    <col min="11269" max="11269" width="3.81640625" style="7" customWidth="1"/>
    <col min="11270" max="11270" width="7.1796875" style="7" customWidth="1"/>
    <col min="11271" max="11271" width="9.26953125" style="7" customWidth="1"/>
    <col min="11272" max="11272" width="10.54296875" style="7" customWidth="1"/>
    <col min="11273" max="11273" width="15.453125" style="7" customWidth="1"/>
    <col min="11274" max="11274" width="15.54296875" style="7" customWidth="1"/>
    <col min="11275" max="11275" width="14.54296875" style="7" customWidth="1"/>
    <col min="11276" max="11277" width="14" style="7" customWidth="1"/>
    <col min="11278" max="11278" width="14.54296875" style="7" customWidth="1"/>
    <col min="11279" max="11279" width="14.26953125" style="7" customWidth="1"/>
    <col min="11280" max="11280" width="16" style="7" customWidth="1"/>
    <col min="11281" max="11521" width="9" style="7"/>
    <col min="11522" max="11522" width="3.7265625" style="7" customWidth="1"/>
    <col min="11523" max="11523" width="13.26953125" style="7" customWidth="1"/>
    <col min="11524" max="11524" width="45.1796875" style="7" customWidth="1"/>
    <col min="11525" max="11525" width="3.81640625" style="7" customWidth="1"/>
    <col min="11526" max="11526" width="7.1796875" style="7" customWidth="1"/>
    <col min="11527" max="11527" width="9.26953125" style="7" customWidth="1"/>
    <col min="11528" max="11528" width="10.54296875" style="7" customWidth="1"/>
    <col min="11529" max="11529" width="15.453125" style="7" customWidth="1"/>
    <col min="11530" max="11530" width="15.54296875" style="7" customWidth="1"/>
    <col min="11531" max="11531" width="14.54296875" style="7" customWidth="1"/>
    <col min="11532" max="11533" width="14" style="7" customWidth="1"/>
    <col min="11534" max="11534" width="14.54296875" style="7" customWidth="1"/>
    <col min="11535" max="11535" width="14.26953125" style="7" customWidth="1"/>
    <col min="11536" max="11536" width="16" style="7" customWidth="1"/>
    <col min="11537" max="11777" width="9" style="7"/>
    <col min="11778" max="11778" width="3.7265625" style="7" customWidth="1"/>
    <col min="11779" max="11779" width="13.26953125" style="7" customWidth="1"/>
    <col min="11780" max="11780" width="45.1796875" style="7" customWidth="1"/>
    <col min="11781" max="11781" width="3.81640625" style="7" customWidth="1"/>
    <col min="11782" max="11782" width="7.1796875" style="7" customWidth="1"/>
    <col min="11783" max="11783" width="9.26953125" style="7" customWidth="1"/>
    <col min="11784" max="11784" width="10.54296875" style="7" customWidth="1"/>
    <col min="11785" max="11785" width="15.453125" style="7" customWidth="1"/>
    <col min="11786" max="11786" width="15.54296875" style="7" customWidth="1"/>
    <col min="11787" max="11787" width="14.54296875" style="7" customWidth="1"/>
    <col min="11788" max="11789" width="14" style="7" customWidth="1"/>
    <col min="11790" max="11790" width="14.54296875" style="7" customWidth="1"/>
    <col min="11791" max="11791" width="14.26953125" style="7" customWidth="1"/>
    <col min="11792" max="11792" width="16" style="7" customWidth="1"/>
    <col min="11793" max="12033" width="9" style="7"/>
    <col min="12034" max="12034" width="3.7265625" style="7" customWidth="1"/>
    <col min="12035" max="12035" width="13.26953125" style="7" customWidth="1"/>
    <col min="12036" max="12036" width="45.1796875" style="7" customWidth="1"/>
    <col min="12037" max="12037" width="3.81640625" style="7" customWidth="1"/>
    <col min="12038" max="12038" width="7.1796875" style="7" customWidth="1"/>
    <col min="12039" max="12039" width="9.26953125" style="7" customWidth="1"/>
    <col min="12040" max="12040" width="10.54296875" style="7" customWidth="1"/>
    <col min="12041" max="12041" width="15.453125" style="7" customWidth="1"/>
    <col min="12042" max="12042" width="15.54296875" style="7" customWidth="1"/>
    <col min="12043" max="12043" width="14.54296875" style="7" customWidth="1"/>
    <col min="12044" max="12045" width="14" style="7" customWidth="1"/>
    <col min="12046" max="12046" width="14.54296875" style="7" customWidth="1"/>
    <col min="12047" max="12047" width="14.26953125" style="7" customWidth="1"/>
    <col min="12048" max="12048" width="16" style="7" customWidth="1"/>
    <col min="12049" max="12289" width="9" style="7"/>
    <col min="12290" max="12290" width="3.7265625" style="7" customWidth="1"/>
    <col min="12291" max="12291" width="13.26953125" style="7" customWidth="1"/>
    <col min="12292" max="12292" width="45.1796875" style="7" customWidth="1"/>
    <col min="12293" max="12293" width="3.81640625" style="7" customWidth="1"/>
    <col min="12294" max="12294" width="7.1796875" style="7" customWidth="1"/>
    <col min="12295" max="12295" width="9.26953125" style="7" customWidth="1"/>
    <col min="12296" max="12296" width="10.54296875" style="7" customWidth="1"/>
    <col min="12297" max="12297" width="15.453125" style="7" customWidth="1"/>
    <col min="12298" max="12298" width="15.54296875" style="7" customWidth="1"/>
    <col min="12299" max="12299" width="14.54296875" style="7" customWidth="1"/>
    <col min="12300" max="12301" width="14" style="7" customWidth="1"/>
    <col min="12302" max="12302" width="14.54296875" style="7" customWidth="1"/>
    <col min="12303" max="12303" width="14.26953125" style="7" customWidth="1"/>
    <col min="12304" max="12304" width="16" style="7" customWidth="1"/>
    <col min="12305" max="12545" width="9" style="7"/>
    <col min="12546" max="12546" width="3.7265625" style="7" customWidth="1"/>
    <col min="12547" max="12547" width="13.26953125" style="7" customWidth="1"/>
    <col min="12548" max="12548" width="45.1796875" style="7" customWidth="1"/>
    <col min="12549" max="12549" width="3.81640625" style="7" customWidth="1"/>
    <col min="12550" max="12550" width="7.1796875" style="7" customWidth="1"/>
    <col min="12551" max="12551" width="9.26953125" style="7" customWidth="1"/>
    <col min="12552" max="12552" width="10.54296875" style="7" customWidth="1"/>
    <col min="12553" max="12553" width="15.453125" style="7" customWidth="1"/>
    <col min="12554" max="12554" width="15.54296875" style="7" customWidth="1"/>
    <col min="12555" max="12555" width="14.54296875" style="7" customWidth="1"/>
    <col min="12556" max="12557" width="14" style="7" customWidth="1"/>
    <col min="12558" max="12558" width="14.54296875" style="7" customWidth="1"/>
    <col min="12559" max="12559" width="14.26953125" style="7" customWidth="1"/>
    <col min="12560" max="12560" width="16" style="7" customWidth="1"/>
    <col min="12561" max="12801" width="9" style="7"/>
    <col min="12802" max="12802" width="3.7265625" style="7" customWidth="1"/>
    <col min="12803" max="12803" width="13.26953125" style="7" customWidth="1"/>
    <col min="12804" max="12804" width="45.1796875" style="7" customWidth="1"/>
    <col min="12805" max="12805" width="3.81640625" style="7" customWidth="1"/>
    <col min="12806" max="12806" width="7.1796875" style="7" customWidth="1"/>
    <col min="12807" max="12807" width="9.26953125" style="7" customWidth="1"/>
    <col min="12808" max="12808" width="10.54296875" style="7" customWidth="1"/>
    <col min="12809" max="12809" width="15.453125" style="7" customWidth="1"/>
    <col min="12810" max="12810" width="15.54296875" style="7" customWidth="1"/>
    <col min="12811" max="12811" width="14.54296875" style="7" customWidth="1"/>
    <col min="12812" max="12813" width="14" style="7" customWidth="1"/>
    <col min="12814" max="12814" width="14.54296875" style="7" customWidth="1"/>
    <col min="12815" max="12815" width="14.26953125" style="7" customWidth="1"/>
    <col min="12816" max="12816" width="16" style="7" customWidth="1"/>
    <col min="12817" max="13057" width="9" style="7"/>
    <col min="13058" max="13058" width="3.7265625" style="7" customWidth="1"/>
    <col min="13059" max="13059" width="13.26953125" style="7" customWidth="1"/>
    <col min="13060" max="13060" width="45.1796875" style="7" customWidth="1"/>
    <col min="13061" max="13061" width="3.81640625" style="7" customWidth="1"/>
    <col min="13062" max="13062" width="7.1796875" style="7" customWidth="1"/>
    <col min="13063" max="13063" width="9.26953125" style="7" customWidth="1"/>
    <col min="13064" max="13064" width="10.54296875" style="7" customWidth="1"/>
    <col min="13065" max="13065" width="15.453125" style="7" customWidth="1"/>
    <col min="13066" max="13066" width="15.54296875" style="7" customWidth="1"/>
    <col min="13067" max="13067" width="14.54296875" style="7" customWidth="1"/>
    <col min="13068" max="13069" width="14" style="7" customWidth="1"/>
    <col min="13070" max="13070" width="14.54296875" style="7" customWidth="1"/>
    <col min="13071" max="13071" width="14.26953125" style="7" customWidth="1"/>
    <col min="13072" max="13072" width="16" style="7" customWidth="1"/>
    <col min="13073" max="13313" width="9" style="7"/>
    <col min="13314" max="13314" width="3.7265625" style="7" customWidth="1"/>
    <col min="13315" max="13315" width="13.26953125" style="7" customWidth="1"/>
    <col min="13316" max="13316" width="45.1796875" style="7" customWidth="1"/>
    <col min="13317" max="13317" width="3.81640625" style="7" customWidth="1"/>
    <col min="13318" max="13318" width="7.1796875" style="7" customWidth="1"/>
    <col min="13319" max="13319" width="9.26953125" style="7" customWidth="1"/>
    <col min="13320" max="13320" width="10.54296875" style="7" customWidth="1"/>
    <col min="13321" max="13321" width="15.453125" style="7" customWidth="1"/>
    <col min="13322" max="13322" width="15.54296875" style="7" customWidth="1"/>
    <col min="13323" max="13323" width="14.54296875" style="7" customWidth="1"/>
    <col min="13324" max="13325" width="14" style="7" customWidth="1"/>
    <col min="13326" max="13326" width="14.54296875" style="7" customWidth="1"/>
    <col min="13327" max="13327" width="14.26953125" style="7" customWidth="1"/>
    <col min="13328" max="13328" width="16" style="7" customWidth="1"/>
    <col min="13329" max="13569" width="9" style="7"/>
    <col min="13570" max="13570" width="3.7265625" style="7" customWidth="1"/>
    <col min="13571" max="13571" width="13.26953125" style="7" customWidth="1"/>
    <col min="13572" max="13572" width="45.1796875" style="7" customWidth="1"/>
    <col min="13573" max="13573" width="3.81640625" style="7" customWidth="1"/>
    <col min="13574" max="13574" width="7.1796875" style="7" customWidth="1"/>
    <col min="13575" max="13575" width="9.26953125" style="7" customWidth="1"/>
    <col min="13576" max="13576" width="10.54296875" style="7" customWidth="1"/>
    <col min="13577" max="13577" width="15.453125" style="7" customWidth="1"/>
    <col min="13578" max="13578" width="15.54296875" style="7" customWidth="1"/>
    <col min="13579" max="13579" width="14.54296875" style="7" customWidth="1"/>
    <col min="13580" max="13581" width="14" style="7" customWidth="1"/>
    <col min="13582" max="13582" width="14.54296875" style="7" customWidth="1"/>
    <col min="13583" max="13583" width="14.26953125" style="7" customWidth="1"/>
    <col min="13584" max="13584" width="16" style="7" customWidth="1"/>
    <col min="13585" max="13825" width="9" style="7"/>
    <col min="13826" max="13826" width="3.7265625" style="7" customWidth="1"/>
    <col min="13827" max="13827" width="13.26953125" style="7" customWidth="1"/>
    <col min="13828" max="13828" width="45.1796875" style="7" customWidth="1"/>
    <col min="13829" max="13829" width="3.81640625" style="7" customWidth="1"/>
    <col min="13830" max="13830" width="7.1796875" style="7" customWidth="1"/>
    <col min="13831" max="13831" width="9.26953125" style="7" customWidth="1"/>
    <col min="13832" max="13832" width="10.54296875" style="7" customWidth="1"/>
    <col min="13833" max="13833" width="15.453125" style="7" customWidth="1"/>
    <col min="13834" max="13834" width="15.54296875" style="7" customWidth="1"/>
    <col min="13835" max="13835" width="14.54296875" style="7" customWidth="1"/>
    <col min="13836" max="13837" width="14" style="7" customWidth="1"/>
    <col min="13838" max="13838" width="14.54296875" style="7" customWidth="1"/>
    <col min="13839" max="13839" width="14.26953125" style="7" customWidth="1"/>
    <col min="13840" max="13840" width="16" style="7" customWidth="1"/>
    <col min="13841" max="14081" width="9" style="7"/>
    <col min="14082" max="14082" width="3.7265625" style="7" customWidth="1"/>
    <col min="14083" max="14083" width="13.26953125" style="7" customWidth="1"/>
    <col min="14084" max="14084" width="45.1796875" style="7" customWidth="1"/>
    <col min="14085" max="14085" width="3.81640625" style="7" customWidth="1"/>
    <col min="14086" max="14086" width="7.1796875" style="7" customWidth="1"/>
    <col min="14087" max="14087" width="9.26953125" style="7" customWidth="1"/>
    <col min="14088" max="14088" width="10.54296875" style="7" customWidth="1"/>
    <col min="14089" max="14089" width="15.453125" style="7" customWidth="1"/>
    <col min="14090" max="14090" width="15.54296875" style="7" customWidth="1"/>
    <col min="14091" max="14091" width="14.54296875" style="7" customWidth="1"/>
    <col min="14092" max="14093" width="14" style="7" customWidth="1"/>
    <col min="14094" max="14094" width="14.54296875" style="7" customWidth="1"/>
    <col min="14095" max="14095" width="14.26953125" style="7" customWidth="1"/>
    <col min="14096" max="14096" width="16" style="7" customWidth="1"/>
    <col min="14097" max="14337" width="9" style="7"/>
    <col min="14338" max="14338" width="3.7265625" style="7" customWidth="1"/>
    <col min="14339" max="14339" width="13.26953125" style="7" customWidth="1"/>
    <col min="14340" max="14340" width="45.1796875" style="7" customWidth="1"/>
    <col min="14341" max="14341" width="3.81640625" style="7" customWidth="1"/>
    <col min="14342" max="14342" width="7.1796875" style="7" customWidth="1"/>
    <col min="14343" max="14343" width="9.26953125" style="7" customWidth="1"/>
    <col min="14344" max="14344" width="10.54296875" style="7" customWidth="1"/>
    <col min="14345" max="14345" width="15.453125" style="7" customWidth="1"/>
    <col min="14346" max="14346" width="15.54296875" style="7" customWidth="1"/>
    <col min="14347" max="14347" width="14.54296875" style="7" customWidth="1"/>
    <col min="14348" max="14349" width="14" style="7" customWidth="1"/>
    <col min="14350" max="14350" width="14.54296875" style="7" customWidth="1"/>
    <col min="14351" max="14351" width="14.26953125" style="7" customWidth="1"/>
    <col min="14352" max="14352" width="16" style="7" customWidth="1"/>
    <col min="14353" max="14593" width="9" style="7"/>
    <col min="14594" max="14594" width="3.7265625" style="7" customWidth="1"/>
    <col min="14595" max="14595" width="13.26953125" style="7" customWidth="1"/>
    <col min="14596" max="14596" width="45.1796875" style="7" customWidth="1"/>
    <col min="14597" max="14597" width="3.81640625" style="7" customWidth="1"/>
    <col min="14598" max="14598" width="7.1796875" style="7" customWidth="1"/>
    <col min="14599" max="14599" width="9.26953125" style="7" customWidth="1"/>
    <col min="14600" max="14600" width="10.54296875" style="7" customWidth="1"/>
    <col min="14601" max="14601" width="15.453125" style="7" customWidth="1"/>
    <col min="14602" max="14602" width="15.54296875" style="7" customWidth="1"/>
    <col min="14603" max="14603" width="14.54296875" style="7" customWidth="1"/>
    <col min="14604" max="14605" width="14" style="7" customWidth="1"/>
    <col min="14606" max="14606" width="14.54296875" style="7" customWidth="1"/>
    <col min="14607" max="14607" width="14.26953125" style="7" customWidth="1"/>
    <col min="14608" max="14608" width="16" style="7" customWidth="1"/>
    <col min="14609" max="14849" width="9" style="7"/>
    <col min="14850" max="14850" width="3.7265625" style="7" customWidth="1"/>
    <col min="14851" max="14851" width="13.26953125" style="7" customWidth="1"/>
    <col min="14852" max="14852" width="45.1796875" style="7" customWidth="1"/>
    <col min="14853" max="14853" width="3.81640625" style="7" customWidth="1"/>
    <col min="14854" max="14854" width="7.1796875" style="7" customWidth="1"/>
    <col min="14855" max="14855" width="9.26953125" style="7" customWidth="1"/>
    <col min="14856" max="14856" width="10.54296875" style="7" customWidth="1"/>
    <col min="14857" max="14857" width="15.453125" style="7" customWidth="1"/>
    <col min="14858" max="14858" width="15.54296875" style="7" customWidth="1"/>
    <col min="14859" max="14859" width="14.54296875" style="7" customWidth="1"/>
    <col min="14860" max="14861" width="14" style="7" customWidth="1"/>
    <col min="14862" max="14862" width="14.54296875" style="7" customWidth="1"/>
    <col min="14863" max="14863" width="14.26953125" style="7" customWidth="1"/>
    <col min="14864" max="14864" width="16" style="7" customWidth="1"/>
    <col min="14865" max="15105" width="9" style="7"/>
    <col min="15106" max="15106" width="3.7265625" style="7" customWidth="1"/>
    <col min="15107" max="15107" width="13.26953125" style="7" customWidth="1"/>
    <col min="15108" max="15108" width="45.1796875" style="7" customWidth="1"/>
    <col min="15109" max="15109" width="3.81640625" style="7" customWidth="1"/>
    <col min="15110" max="15110" width="7.1796875" style="7" customWidth="1"/>
    <col min="15111" max="15111" width="9.26953125" style="7" customWidth="1"/>
    <col min="15112" max="15112" width="10.54296875" style="7" customWidth="1"/>
    <col min="15113" max="15113" width="15.453125" style="7" customWidth="1"/>
    <col min="15114" max="15114" width="15.54296875" style="7" customWidth="1"/>
    <col min="15115" max="15115" width="14.54296875" style="7" customWidth="1"/>
    <col min="15116" max="15117" width="14" style="7" customWidth="1"/>
    <col min="15118" max="15118" width="14.54296875" style="7" customWidth="1"/>
    <col min="15119" max="15119" width="14.26953125" style="7" customWidth="1"/>
    <col min="15120" max="15120" width="16" style="7" customWidth="1"/>
    <col min="15121" max="15361" width="9" style="7"/>
    <col min="15362" max="15362" width="3.7265625" style="7" customWidth="1"/>
    <col min="15363" max="15363" width="13.26953125" style="7" customWidth="1"/>
    <col min="15364" max="15364" width="45.1796875" style="7" customWidth="1"/>
    <col min="15365" max="15365" width="3.81640625" style="7" customWidth="1"/>
    <col min="15366" max="15366" width="7.1796875" style="7" customWidth="1"/>
    <col min="15367" max="15367" width="9.26953125" style="7" customWidth="1"/>
    <col min="15368" max="15368" width="10.54296875" style="7" customWidth="1"/>
    <col min="15369" max="15369" width="15.453125" style="7" customWidth="1"/>
    <col min="15370" max="15370" width="15.54296875" style="7" customWidth="1"/>
    <col min="15371" max="15371" width="14.54296875" style="7" customWidth="1"/>
    <col min="15372" max="15373" width="14" style="7" customWidth="1"/>
    <col min="15374" max="15374" width="14.54296875" style="7" customWidth="1"/>
    <col min="15375" max="15375" width="14.26953125" style="7" customWidth="1"/>
    <col min="15376" max="15376" width="16" style="7" customWidth="1"/>
    <col min="15377" max="15617" width="9" style="7"/>
    <col min="15618" max="15618" width="3.7265625" style="7" customWidth="1"/>
    <col min="15619" max="15619" width="13.26953125" style="7" customWidth="1"/>
    <col min="15620" max="15620" width="45.1796875" style="7" customWidth="1"/>
    <col min="15621" max="15621" width="3.81640625" style="7" customWidth="1"/>
    <col min="15622" max="15622" width="7.1796875" style="7" customWidth="1"/>
    <col min="15623" max="15623" width="9.26953125" style="7" customWidth="1"/>
    <col min="15624" max="15624" width="10.54296875" style="7" customWidth="1"/>
    <col min="15625" max="15625" width="15.453125" style="7" customWidth="1"/>
    <col min="15626" max="15626" width="15.54296875" style="7" customWidth="1"/>
    <col min="15627" max="15627" width="14.54296875" style="7" customWidth="1"/>
    <col min="15628" max="15629" width="14" style="7" customWidth="1"/>
    <col min="15630" max="15630" width="14.54296875" style="7" customWidth="1"/>
    <col min="15631" max="15631" width="14.26953125" style="7" customWidth="1"/>
    <col min="15632" max="15632" width="16" style="7" customWidth="1"/>
    <col min="15633" max="15873" width="9" style="7"/>
    <col min="15874" max="15874" width="3.7265625" style="7" customWidth="1"/>
    <col min="15875" max="15875" width="13.26953125" style="7" customWidth="1"/>
    <col min="15876" max="15876" width="45.1796875" style="7" customWidth="1"/>
    <col min="15877" max="15877" width="3.81640625" style="7" customWidth="1"/>
    <col min="15878" max="15878" width="7.1796875" style="7" customWidth="1"/>
    <col min="15879" max="15879" width="9.26953125" style="7" customWidth="1"/>
    <col min="15880" max="15880" width="10.54296875" style="7" customWidth="1"/>
    <col min="15881" max="15881" width="15.453125" style="7" customWidth="1"/>
    <col min="15882" max="15882" width="15.54296875" style="7" customWidth="1"/>
    <col min="15883" max="15883" width="14.54296875" style="7" customWidth="1"/>
    <col min="15884" max="15885" width="14" style="7" customWidth="1"/>
    <col min="15886" max="15886" width="14.54296875" style="7" customWidth="1"/>
    <col min="15887" max="15887" width="14.26953125" style="7" customWidth="1"/>
    <col min="15888" max="15888" width="16" style="7" customWidth="1"/>
    <col min="15889" max="16129" width="9" style="7"/>
    <col min="16130" max="16130" width="3.7265625" style="7" customWidth="1"/>
    <col min="16131" max="16131" width="13.26953125" style="7" customWidth="1"/>
    <col min="16132" max="16132" width="45.1796875" style="7" customWidth="1"/>
    <col min="16133" max="16133" width="3.81640625" style="7" customWidth="1"/>
    <col min="16134" max="16134" width="7.1796875" style="7" customWidth="1"/>
    <col min="16135" max="16135" width="9.26953125" style="7" customWidth="1"/>
    <col min="16136" max="16136" width="10.54296875" style="7" customWidth="1"/>
    <col min="16137" max="16137" width="15.453125" style="7" customWidth="1"/>
    <col min="16138" max="16138" width="15.54296875" style="7" customWidth="1"/>
    <col min="16139" max="16139" width="14.54296875" style="7" customWidth="1"/>
    <col min="16140" max="16141" width="14" style="7" customWidth="1"/>
    <col min="16142" max="16142" width="14.54296875" style="7" customWidth="1"/>
    <col min="16143" max="16143" width="14.26953125" style="7" customWidth="1"/>
    <col min="16144" max="16144" width="16" style="7" customWidth="1"/>
    <col min="16145" max="16384" width="9" style="7"/>
  </cols>
  <sheetData>
    <row r="1" spans="1:30" ht="18" x14ac:dyDescent="0.35">
      <c r="A1" s="199" t="s">
        <v>0</v>
      </c>
      <c r="B1" s="199"/>
      <c r="C1" s="200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R1" s="23"/>
      <c r="S1" s="23"/>
    </row>
    <row r="2" spans="1:30" x14ac:dyDescent="0.25">
      <c r="A2" s="24" t="s">
        <v>1</v>
      </c>
      <c r="B2" s="25"/>
      <c r="C2" s="7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R2" s="25"/>
      <c r="S2" s="25"/>
    </row>
    <row r="3" spans="1:30" x14ac:dyDescent="0.25">
      <c r="A3" s="24" t="s">
        <v>154</v>
      </c>
      <c r="B3" s="25"/>
      <c r="C3" s="7"/>
      <c r="D3" s="25"/>
      <c r="E3" s="25"/>
      <c r="F3" s="25"/>
      <c r="G3" s="25"/>
      <c r="H3" s="25"/>
      <c r="I3" s="25"/>
      <c r="J3" s="201"/>
      <c r="K3" s="202"/>
      <c r="L3" s="26"/>
      <c r="M3" s="25"/>
      <c r="N3" s="25"/>
      <c r="O3" s="25"/>
      <c r="P3" s="25"/>
      <c r="R3" s="25"/>
      <c r="S3" s="25"/>
    </row>
    <row r="4" spans="1:30" x14ac:dyDescent="0.25">
      <c r="A4" s="24" t="s">
        <v>2074</v>
      </c>
      <c r="B4" s="25"/>
      <c r="C4" s="7"/>
      <c r="D4" s="25"/>
      <c r="E4" s="25"/>
      <c r="F4" s="25"/>
      <c r="G4" s="25"/>
      <c r="H4" s="25"/>
      <c r="I4" s="25"/>
      <c r="J4" s="201"/>
      <c r="K4" s="202"/>
      <c r="L4" s="26"/>
      <c r="M4" s="25"/>
      <c r="N4" s="25"/>
      <c r="O4" s="25"/>
      <c r="P4" s="25"/>
      <c r="R4" s="25"/>
      <c r="S4" s="25"/>
    </row>
    <row r="5" spans="1:30" x14ac:dyDescent="0.35">
      <c r="A5" s="27"/>
      <c r="B5" s="28"/>
      <c r="C5" s="7"/>
      <c r="D5" s="29"/>
      <c r="E5" s="30"/>
      <c r="F5" s="30"/>
      <c r="G5" s="31"/>
      <c r="H5" s="31"/>
      <c r="I5" s="31"/>
      <c r="J5" s="203"/>
      <c r="K5" s="204"/>
      <c r="L5" s="31"/>
      <c r="M5" s="31"/>
      <c r="N5" s="31"/>
      <c r="O5" s="31"/>
      <c r="P5" s="31"/>
      <c r="R5" s="31"/>
      <c r="S5" s="31"/>
    </row>
    <row r="6" spans="1:30" x14ac:dyDescent="0.25">
      <c r="A6" s="32" t="s">
        <v>4</v>
      </c>
      <c r="B6" s="25"/>
      <c r="C6" s="7"/>
      <c r="D6" s="33"/>
      <c r="E6" s="34"/>
      <c r="F6" s="34"/>
      <c r="G6" s="35"/>
      <c r="H6" s="35"/>
      <c r="I6" s="35"/>
      <c r="J6" s="197"/>
      <c r="K6" s="198"/>
      <c r="L6" s="35"/>
      <c r="M6" s="35"/>
      <c r="N6" s="35"/>
      <c r="O6" s="35"/>
      <c r="P6" s="35"/>
      <c r="R6" s="35"/>
      <c r="S6" s="35"/>
    </row>
    <row r="7" spans="1:30" x14ac:dyDescent="0.25">
      <c r="A7" s="32" t="s">
        <v>5</v>
      </c>
      <c r="B7" s="25"/>
      <c r="C7" s="7"/>
      <c r="D7" s="33"/>
      <c r="E7" s="34"/>
      <c r="F7" s="34"/>
      <c r="G7" s="35"/>
      <c r="H7" s="35"/>
      <c r="I7" s="35"/>
      <c r="J7" s="197"/>
      <c r="K7" s="198"/>
      <c r="L7" s="35"/>
      <c r="M7" s="35"/>
      <c r="N7" s="32"/>
      <c r="O7" s="35"/>
      <c r="P7" s="35"/>
      <c r="R7" s="35"/>
      <c r="S7" s="35"/>
    </row>
    <row r="8" spans="1:30" x14ac:dyDescent="0.25">
      <c r="A8" s="32" t="s">
        <v>7</v>
      </c>
      <c r="B8" s="25"/>
      <c r="C8" s="7"/>
      <c r="D8" s="33"/>
      <c r="E8" s="34"/>
      <c r="F8" s="34"/>
      <c r="G8" s="35"/>
      <c r="H8" s="35"/>
      <c r="I8" s="35"/>
      <c r="J8" s="197"/>
      <c r="K8" s="198"/>
      <c r="L8" s="35"/>
      <c r="M8" s="35"/>
      <c r="N8" s="32"/>
      <c r="O8" s="35"/>
      <c r="P8" s="35"/>
      <c r="R8" s="35"/>
      <c r="S8" s="35"/>
    </row>
    <row r="9" spans="1:30" x14ac:dyDescent="0.35">
      <c r="A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R9" s="7"/>
      <c r="S9" s="7"/>
    </row>
    <row r="10" spans="1:30" s="38" customFormat="1" ht="13" x14ac:dyDescent="0.3">
      <c r="A10" s="36"/>
      <c r="B10" s="37"/>
      <c r="D10" s="39"/>
      <c r="E10" s="40"/>
      <c r="F10" s="41"/>
      <c r="G10" s="42"/>
      <c r="H10" s="191" t="s">
        <v>4585</v>
      </c>
      <c r="I10" s="192"/>
      <c r="J10" s="192"/>
      <c r="K10" s="192"/>
      <c r="L10" s="192"/>
      <c r="M10" s="192"/>
      <c r="N10" s="192"/>
      <c r="O10" s="192"/>
      <c r="P10" s="192"/>
      <c r="Q10" s="192"/>
      <c r="R10" s="193"/>
      <c r="S10" s="42"/>
      <c r="T10" s="43"/>
      <c r="U10" s="43"/>
      <c r="V10" s="43"/>
      <c r="W10" s="43"/>
      <c r="X10" s="43"/>
      <c r="Y10" s="194" t="s">
        <v>4584</v>
      </c>
      <c r="Z10" s="195"/>
      <c r="AA10" s="195"/>
      <c r="AB10" s="196"/>
      <c r="AC10" s="44"/>
    </row>
    <row r="11" spans="1:30" s="38" customFormat="1" ht="13" x14ac:dyDescent="0.3">
      <c r="F11" s="45" t="s">
        <v>4560</v>
      </c>
      <c r="G11" s="45" t="s">
        <v>4561</v>
      </c>
      <c r="H11" s="45" t="s">
        <v>4562</v>
      </c>
      <c r="I11" s="45"/>
      <c r="J11" s="45"/>
      <c r="K11" s="45"/>
      <c r="L11" s="45"/>
      <c r="M11" s="45"/>
      <c r="N11" s="45"/>
      <c r="O11" s="45"/>
      <c r="P11" s="45"/>
      <c r="Q11" s="45"/>
      <c r="R11" s="45" t="s">
        <v>4566</v>
      </c>
      <c r="S11" s="45"/>
      <c r="T11" s="45" t="s">
        <v>4568</v>
      </c>
      <c r="U11" s="45" t="s">
        <v>4569</v>
      </c>
      <c r="V11" s="45" t="s">
        <v>4570</v>
      </c>
      <c r="W11" s="45" t="s">
        <v>4571</v>
      </c>
      <c r="X11" s="45" t="s">
        <v>4572</v>
      </c>
      <c r="Y11" s="45" t="s">
        <v>4573</v>
      </c>
      <c r="Z11" s="45" t="s">
        <v>4574</v>
      </c>
      <c r="AA11" s="45" t="s">
        <v>4575</v>
      </c>
      <c r="AB11" s="45" t="s">
        <v>95</v>
      </c>
      <c r="AC11" s="45" t="s">
        <v>4576</v>
      </c>
    </row>
    <row r="12" spans="1:30" s="38" customFormat="1" ht="91.5" thickBot="1" x14ac:dyDescent="0.4">
      <c r="A12" s="46" t="s">
        <v>4588</v>
      </c>
      <c r="B12" s="46" t="s">
        <v>4587</v>
      </c>
      <c r="C12" s="46" t="s">
        <v>4586</v>
      </c>
      <c r="D12" s="46" t="s">
        <v>8</v>
      </c>
      <c r="E12" s="46" t="s">
        <v>9</v>
      </c>
      <c r="F12" s="47" t="s">
        <v>4563</v>
      </c>
      <c r="G12" s="48" t="s">
        <v>4564</v>
      </c>
      <c r="H12" s="49" t="s">
        <v>4565</v>
      </c>
      <c r="I12" s="46" t="s">
        <v>10</v>
      </c>
      <c r="J12" s="46" t="s">
        <v>11</v>
      </c>
      <c r="K12" s="46" t="s">
        <v>12</v>
      </c>
      <c r="L12" s="46" t="s">
        <v>13</v>
      </c>
      <c r="M12" s="46" t="s">
        <v>14</v>
      </c>
      <c r="N12" s="46" t="s">
        <v>15</v>
      </c>
      <c r="O12" s="46" t="s">
        <v>16</v>
      </c>
      <c r="P12" s="46" t="s">
        <v>17</v>
      </c>
      <c r="R12" s="50" t="s">
        <v>4567</v>
      </c>
      <c r="S12" s="46" t="s">
        <v>11</v>
      </c>
      <c r="T12" s="49" t="s">
        <v>4577</v>
      </c>
      <c r="U12" s="49" t="s">
        <v>4578</v>
      </c>
      <c r="V12" s="49" t="s">
        <v>4579</v>
      </c>
      <c r="W12" s="49" t="s">
        <v>4580</v>
      </c>
      <c r="X12" s="49" t="s">
        <v>4581</v>
      </c>
      <c r="Y12" s="49">
        <v>2018</v>
      </c>
      <c r="Z12" s="49">
        <v>2019</v>
      </c>
      <c r="AA12" s="49">
        <v>2020</v>
      </c>
      <c r="AB12" s="49" t="s">
        <v>4582</v>
      </c>
      <c r="AC12" s="51" t="s">
        <v>4583</v>
      </c>
    </row>
    <row r="13" spans="1:30" ht="15" thickBot="1" x14ac:dyDescent="0.35">
      <c r="A13" s="53"/>
      <c r="B13" s="54" t="s">
        <v>18</v>
      </c>
      <c r="C13" s="55" t="s">
        <v>2075</v>
      </c>
      <c r="D13" s="55"/>
      <c r="E13" s="56"/>
      <c r="F13" s="56"/>
      <c r="G13" s="57"/>
      <c r="H13" s="57"/>
      <c r="I13" s="57">
        <v>125271.23</v>
      </c>
      <c r="J13" s="57">
        <v>125271.23</v>
      </c>
      <c r="K13" s="57">
        <v>0</v>
      </c>
      <c r="L13" s="57">
        <v>0</v>
      </c>
      <c r="M13" s="57">
        <v>0</v>
      </c>
      <c r="N13" s="57">
        <v>0</v>
      </c>
      <c r="O13" s="57">
        <v>0</v>
      </c>
      <c r="P13" s="57">
        <v>0</v>
      </c>
      <c r="R13" s="57"/>
      <c r="S13" s="57">
        <v>125271.23</v>
      </c>
      <c r="X13" s="52">
        <f>SUBTOTAL(9,X14:X118)</f>
        <v>139671.4265568585</v>
      </c>
    </row>
    <row r="14" spans="1:30" ht="20" x14ac:dyDescent="0.2">
      <c r="A14" s="2"/>
      <c r="B14" s="3" t="s">
        <v>2076</v>
      </c>
      <c r="C14" s="4" t="s">
        <v>2077</v>
      </c>
      <c r="D14" s="4" t="s">
        <v>44</v>
      </c>
      <c r="E14" s="5">
        <v>0</v>
      </c>
      <c r="F14" s="5">
        <v>1</v>
      </c>
      <c r="G14" s="6">
        <v>2156.71</v>
      </c>
      <c r="H14" s="6"/>
      <c r="I14" s="6"/>
      <c r="J14" s="6"/>
      <c r="K14" s="6"/>
      <c r="L14" s="6"/>
      <c r="M14" s="6"/>
      <c r="N14" s="6"/>
      <c r="O14" s="6"/>
      <c r="P14" s="6"/>
      <c r="R14" s="6"/>
      <c r="S14" s="6">
        <v>2156.71</v>
      </c>
      <c r="T14" s="15"/>
      <c r="U14" s="15"/>
      <c r="V14" s="16"/>
      <c r="W14" s="16"/>
      <c r="X14" s="125"/>
      <c r="Y14" s="15"/>
      <c r="Z14" s="15"/>
      <c r="AA14" s="15"/>
      <c r="AB14" s="15"/>
      <c r="AC14" s="15"/>
    </row>
    <row r="15" spans="1:30" s="85" customFormat="1" ht="18" x14ac:dyDescent="0.35">
      <c r="A15" s="80"/>
      <c r="B15" s="81">
        <v>484452927</v>
      </c>
      <c r="C15" s="82" t="s">
        <v>4614</v>
      </c>
      <c r="D15" s="82"/>
      <c r="E15" s="83"/>
      <c r="F15" s="83">
        <v>1</v>
      </c>
      <c r="G15" s="84">
        <v>803</v>
      </c>
      <c r="H15" s="84">
        <v>803</v>
      </c>
      <c r="I15" s="84"/>
      <c r="J15" s="84"/>
      <c r="K15" s="84"/>
      <c r="L15" s="84"/>
      <c r="M15" s="84"/>
      <c r="N15" s="84"/>
      <c r="O15" s="84"/>
      <c r="P15" s="84"/>
      <c r="R15" s="84">
        <v>1310</v>
      </c>
      <c r="S15" s="84"/>
      <c r="T15" s="15">
        <f t="shared" ref="T15" si="0">R15/H15</f>
        <v>1.6313823163138232</v>
      </c>
      <c r="U15" s="15">
        <f t="shared" ref="U15" si="1">T15-AB15</f>
        <v>1.60573030477499</v>
      </c>
      <c r="V15" s="16">
        <f t="shared" ref="V15" si="2">G15*U15</f>
        <v>1289.401434734317</v>
      </c>
      <c r="W15" s="16">
        <f t="shared" ref="W15" si="3">V15-G15</f>
        <v>486.40143473431704</v>
      </c>
      <c r="X15" s="16">
        <f t="shared" ref="X15" si="4">F15*W15</f>
        <v>486.40143473431704</v>
      </c>
      <c r="Y15" s="15">
        <f t="shared" ref="Y15:Y45" si="5">104.584835545197%-100%</f>
        <v>4.5848355451969969E-2</v>
      </c>
      <c r="Z15" s="15">
        <f t="shared" ref="Z15:Z45" si="6">101.199262415129%-100%</f>
        <v>1.1992624151289988E-2</v>
      </c>
      <c r="AA15" s="15">
        <f t="shared" ref="AA15:AA45" si="7">101.911505501324%-100%</f>
        <v>1.9115055013239957E-2</v>
      </c>
      <c r="AB15" s="15">
        <f t="shared" ref="AB15" si="8">AVERAGE(Y15:AA15)</f>
        <v>2.5652011538833303E-2</v>
      </c>
      <c r="AC15" s="15" t="s">
        <v>4833</v>
      </c>
      <c r="AD15" s="86"/>
    </row>
    <row r="16" spans="1:30" ht="20" x14ac:dyDescent="0.2">
      <c r="A16" s="2"/>
      <c r="B16" s="3" t="s">
        <v>2078</v>
      </c>
      <c r="C16" s="4" t="s">
        <v>2079</v>
      </c>
      <c r="D16" s="4" t="s">
        <v>44</v>
      </c>
      <c r="E16" s="5">
        <v>0</v>
      </c>
      <c r="F16" s="5">
        <v>2</v>
      </c>
      <c r="G16" s="6">
        <v>2668.55</v>
      </c>
      <c r="H16" s="6"/>
      <c r="I16" s="6"/>
      <c r="J16" s="6"/>
      <c r="K16" s="6"/>
      <c r="L16" s="6"/>
      <c r="M16" s="6"/>
      <c r="N16" s="6"/>
      <c r="O16" s="6"/>
      <c r="P16" s="6"/>
      <c r="R16" s="6"/>
      <c r="S16" s="6">
        <v>5337.1</v>
      </c>
      <c r="T16" s="15"/>
      <c r="U16" s="15"/>
      <c r="V16" s="16"/>
      <c r="W16" s="16"/>
      <c r="X16" s="16"/>
      <c r="Y16" s="15"/>
      <c r="Z16" s="15"/>
      <c r="AA16" s="15"/>
      <c r="AB16" s="15"/>
      <c r="AC16" s="15"/>
    </row>
    <row r="17" spans="1:30" s="85" customFormat="1" ht="18" x14ac:dyDescent="0.35">
      <c r="A17" s="80"/>
      <c r="B17" s="81">
        <v>48457366</v>
      </c>
      <c r="C17" s="82" t="s">
        <v>4730</v>
      </c>
      <c r="D17" s="82"/>
      <c r="E17" s="83"/>
      <c r="F17" s="83">
        <v>2</v>
      </c>
      <c r="G17" s="84">
        <v>2570</v>
      </c>
      <c r="H17" s="84">
        <v>2570</v>
      </c>
      <c r="I17" s="84"/>
      <c r="J17" s="84"/>
      <c r="K17" s="84"/>
      <c r="L17" s="84"/>
      <c r="M17" s="84"/>
      <c r="N17" s="84"/>
      <c r="O17" s="84"/>
      <c r="P17" s="84"/>
      <c r="R17" s="84">
        <v>4170</v>
      </c>
      <c r="S17" s="84"/>
      <c r="T17" s="15">
        <f t="shared" ref="T17" si="9">R17/H17</f>
        <v>1.622568093385214</v>
      </c>
      <c r="U17" s="15">
        <f t="shared" ref="U17" si="10">T17-AB17</f>
        <v>1.5969160818463808</v>
      </c>
      <c r="V17" s="16">
        <f t="shared" ref="V17" si="11">G17*U17</f>
        <v>4104.0743303451982</v>
      </c>
      <c r="W17" s="16">
        <f t="shared" ref="W17" si="12">V17-G17</f>
        <v>1534.0743303451982</v>
      </c>
      <c r="X17" s="16">
        <f t="shared" ref="X17" si="13">F17*W17</f>
        <v>3068.1486606903964</v>
      </c>
      <c r="Y17" s="15">
        <f t="shared" si="5"/>
        <v>4.5848355451969969E-2</v>
      </c>
      <c r="Z17" s="15">
        <f t="shared" si="6"/>
        <v>1.1992624151289988E-2</v>
      </c>
      <c r="AA17" s="15">
        <f t="shared" si="7"/>
        <v>1.9115055013239957E-2</v>
      </c>
      <c r="AB17" s="15">
        <f t="shared" ref="AB17" si="14">AVERAGE(Y17:AA17)</f>
        <v>2.5652011538833303E-2</v>
      </c>
      <c r="AC17" s="15" t="s">
        <v>4834</v>
      </c>
      <c r="AD17" s="86"/>
    </row>
    <row r="18" spans="1:30" ht="20" x14ac:dyDescent="0.2">
      <c r="A18" s="2"/>
      <c r="B18" s="3" t="s">
        <v>2080</v>
      </c>
      <c r="C18" s="4" t="s">
        <v>2081</v>
      </c>
      <c r="D18" s="4" t="s">
        <v>44</v>
      </c>
      <c r="E18" s="5">
        <v>0</v>
      </c>
      <c r="F18" s="5">
        <v>6</v>
      </c>
      <c r="G18" s="6">
        <v>2789.88</v>
      </c>
      <c r="H18" s="6"/>
      <c r="I18" s="6"/>
      <c r="J18" s="6"/>
      <c r="K18" s="6"/>
      <c r="L18" s="6"/>
      <c r="M18" s="6"/>
      <c r="N18" s="6"/>
      <c r="O18" s="6"/>
      <c r="P18" s="6"/>
      <c r="R18" s="6"/>
      <c r="S18" s="6">
        <v>16739.28</v>
      </c>
      <c r="T18" s="15"/>
      <c r="U18" s="15"/>
      <c r="V18" s="16"/>
      <c r="W18" s="16"/>
      <c r="X18" s="16"/>
      <c r="Y18" s="15"/>
      <c r="Z18" s="15"/>
      <c r="AA18" s="15"/>
      <c r="AB18" s="15"/>
      <c r="AC18" s="15"/>
    </row>
    <row r="19" spans="1:30" s="85" customFormat="1" ht="18" x14ac:dyDescent="0.35">
      <c r="A19" s="80"/>
      <c r="B19" s="81">
        <v>48457367</v>
      </c>
      <c r="C19" s="82" t="s">
        <v>4731</v>
      </c>
      <c r="D19" s="82"/>
      <c r="E19" s="83"/>
      <c r="F19" s="83">
        <v>6</v>
      </c>
      <c r="G19" s="84">
        <v>2440</v>
      </c>
      <c r="H19" s="84">
        <v>2440</v>
      </c>
      <c r="I19" s="84"/>
      <c r="J19" s="84"/>
      <c r="K19" s="84"/>
      <c r="L19" s="84"/>
      <c r="M19" s="84"/>
      <c r="N19" s="84"/>
      <c r="O19" s="84"/>
      <c r="P19" s="84"/>
      <c r="R19" s="84">
        <v>4000</v>
      </c>
      <c r="S19" s="84"/>
      <c r="T19" s="15">
        <f t="shared" ref="T19" si="15">R19/H19</f>
        <v>1.639344262295082</v>
      </c>
      <c r="U19" s="15">
        <f t="shared" ref="U19" si="16">T19-AB19</f>
        <v>1.6136922507562488</v>
      </c>
      <c r="V19" s="16">
        <f t="shared" ref="V19" si="17">G19*U19</f>
        <v>3937.4090918452471</v>
      </c>
      <c r="W19" s="16">
        <f t="shared" ref="W19" si="18">V19-G19</f>
        <v>1497.4090918452471</v>
      </c>
      <c r="X19" s="16">
        <f t="shared" ref="X19" si="19">F19*W19</f>
        <v>8984.4545510714815</v>
      </c>
      <c r="Y19" s="15">
        <f t="shared" si="5"/>
        <v>4.5848355451969969E-2</v>
      </c>
      <c r="Z19" s="15">
        <f t="shared" si="6"/>
        <v>1.1992624151289988E-2</v>
      </c>
      <c r="AA19" s="15">
        <f t="shared" si="7"/>
        <v>1.9115055013239957E-2</v>
      </c>
      <c r="AB19" s="15">
        <f t="shared" ref="AB19" si="20">AVERAGE(Y19:AA19)</f>
        <v>2.5652011538833303E-2</v>
      </c>
      <c r="AC19" s="15" t="s">
        <v>4835</v>
      </c>
      <c r="AD19" s="86"/>
    </row>
    <row r="20" spans="1:30" ht="20" x14ac:dyDescent="0.2">
      <c r="A20" s="2"/>
      <c r="B20" s="3" t="s">
        <v>2082</v>
      </c>
      <c r="C20" s="4" t="s">
        <v>2083</v>
      </c>
      <c r="D20" s="4" t="s">
        <v>44</v>
      </c>
      <c r="E20" s="5">
        <v>0</v>
      </c>
      <c r="F20" s="5">
        <v>2</v>
      </c>
      <c r="G20" s="6">
        <v>2911.22</v>
      </c>
      <c r="H20" s="6"/>
      <c r="I20" s="6"/>
      <c r="J20" s="6"/>
      <c r="K20" s="6"/>
      <c r="L20" s="6"/>
      <c r="M20" s="6"/>
      <c r="N20" s="6"/>
      <c r="O20" s="6"/>
      <c r="P20" s="6"/>
      <c r="R20" s="6"/>
      <c r="S20" s="6">
        <v>5822.44</v>
      </c>
      <c r="T20" s="15"/>
      <c r="U20" s="15"/>
      <c r="V20" s="16"/>
      <c r="W20" s="16"/>
      <c r="X20" s="16"/>
      <c r="Y20" s="15"/>
      <c r="Z20" s="15"/>
      <c r="AA20" s="15"/>
      <c r="AB20" s="15"/>
      <c r="AC20" s="15"/>
    </row>
    <row r="21" spans="1:30" s="85" customFormat="1" ht="18" x14ac:dyDescent="0.35">
      <c r="A21" s="80"/>
      <c r="B21" s="81">
        <v>48457368</v>
      </c>
      <c r="C21" s="82" t="s">
        <v>4732</v>
      </c>
      <c r="D21" s="82"/>
      <c r="E21" s="83"/>
      <c r="F21" s="83">
        <v>2</v>
      </c>
      <c r="G21" s="84">
        <v>2930</v>
      </c>
      <c r="H21" s="84">
        <v>2930</v>
      </c>
      <c r="I21" s="84"/>
      <c r="J21" s="84"/>
      <c r="K21" s="84"/>
      <c r="L21" s="84"/>
      <c r="M21" s="84"/>
      <c r="N21" s="84"/>
      <c r="O21" s="84"/>
      <c r="P21" s="84"/>
      <c r="R21" s="84">
        <v>4740</v>
      </c>
      <c r="S21" s="84"/>
      <c r="T21" s="15">
        <f t="shared" ref="T21" si="21">R21/H21</f>
        <v>1.6177474402730376</v>
      </c>
      <c r="U21" s="15">
        <f t="shared" ref="U21" si="22">T21-AB21</f>
        <v>1.5920954287342044</v>
      </c>
      <c r="V21" s="16">
        <f t="shared" ref="V21" si="23">G21*U21</f>
        <v>4664.839606191219</v>
      </c>
      <c r="W21" s="16">
        <f t="shared" ref="W21" si="24">V21-G21</f>
        <v>1734.839606191219</v>
      </c>
      <c r="X21" s="16">
        <f t="shared" ref="X21" si="25">F21*W21</f>
        <v>3469.679212382438</v>
      </c>
      <c r="Y21" s="15">
        <f t="shared" si="5"/>
        <v>4.5848355451969969E-2</v>
      </c>
      <c r="Z21" s="15">
        <f t="shared" si="6"/>
        <v>1.1992624151289988E-2</v>
      </c>
      <c r="AA21" s="15">
        <f t="shared" si="7"/>
        <v>1.9115055013239957E-2</v>
      </c>
      <c r="AB21" s="15">
        <f t="shared" ref="AB21" si="26">AVERAGE(Y21:AA21)</f>
        <v>2.5652011538833303E-2</v>
      </c>
      <c r="AC21" s="15" t="s">
        <v>4836</v>
      </c>
      <c r="AD21" s="86"/>
    </row>
    <row r="22" spans="1:30" ht="20" x14ac:dyDescent="0.2">
      <c r="A22" s="2"/>
      <c r="B22" s="3" t="s">
        <v>2084</v>
      </c>
      <c r="C22" s="4" t="s">
        <v>2085</v>
      </c>
      <c r="D22" s="4" t="s">
        <v>44</v>
      </c>
      <c r="E22" s="5">
        <v>0</v>
      </c>
      <c r="F22" s="5">
        <v>1</v>
      </c>
      <c r="G22" s="6">
        <v>3153.88</v>
      </c>
      <c r="H22" s="6"/>
      <c r="I22" s="6"/>
      <c r="J22" s="6"/>
      <c r="K22" s="6"/>
      <c r="L22" s="6"/>
      <c r="M22" s="6"/>
      <c r="N22" s="6"/>
      <c r="O22" s="6"/>
      <c r="P22" s="6"/>
      <c r="R22" s="6"/>
      <c r="S22" s="6">
        <v>3153.88</v>
      </c>
      <c r="T22" s="15"/>
      <c r="U22" s="15"/>
      <c r="V22" s="16"/>
      <c r="W22" s="16"/>
      <c r="X22" s="16"/>
      <c r="Y22" s="15"/>
      <c r="Z22" s="15"/>
      <c r="AA22" s="15"/>
      <c r="AB22" s="15"/>
      <c r="AC22" s="15"/>
    </row>
    <row r="23" spans="1:30" s="85" customFormat="1" ht="18" x14ac:dyDescent="0.35">
      <c r="A23" s="80"/>
      <c r="B23" s="81">
        <v>48457370</v>
      </c>
      <c r="C23" s="82" t="s">
        <v>4733</v>
      </c>
      <c r="D23" s="82"/>
      <c r="E23" s="83"/>
      <c r="F23" s="83">
        <v>1</v>
      </c>
      <c r="G23" s="84">
        <v>3290</v>
      </c>
      <c r="H23" s="84">
        <v>3290</v>
      </c>
      <c r="I23" s="84"/>
      <c r="J23" s="84"/>
      <c r="K23" s="84"/>
      <c r="L23" s="84"/>
      <c r="M23" s="84"/>
      <c r="N23" s="84"/>
      <c r="O23" s="84"/>
      <c r="P23" s="84"/>
      <c r="R23" s="84">
        <v>5310</v>
      </c>
      <c r="S23" s="84"/>
      <c r="T23" s="15">
        <f t="shared" ref="T23" si="27">R23/H23</f>
        <v>1.6139817629179332</v>
      </c>
      <c r="U23" s="15">
        <f t="shared" ref="U23" si="28">T23-AB23</f>
        <v>1.5883297513790999</v>
      </c>
      <c r="V23" s="16">
        <f t="shared" ref="V23" si="29">G23*U23</f>
        <v>5225.6048820372389</v>
      </c>
      <c r="W23" s="16">
        <f t="shared" ref="W23" si="30">V23-G23</f>
        <v>1935.6048820372389</v>
      </c>
      <c r="X23" s="16">
        <f t="shared" ref="X23" si="31">F23*W23</f>
        <v>1935.6048820372389</v>
      </c>
      <c r="Y23" s="15">
        <f t="shared" si="5"/>
        <v>4.5848355451969969E-2</v>
      </c>
      <c r="Z23" s="15">
        <f t="shared" si="6"/>
        <v>1.1992624151289988E-2</v>
      </c>
      <c r="AA23" s="15">
        <f t="shared" si="7"/>
        <v>1.9115055013239957E-2</v>
      </c>
      <c r="AB23" s="15">
        <f t="shared" ref="AB23" si="32">AVERAGE(Y23:AA23)</f>
        <v>2.5652011538833303E-2</v>
      </c>
      <c r="AC23" s="15" t="s">
        <v>4837</v>
      </c>
      <c r="AD23" s="86"/>
    </row>
    <row r="24" spans="1:30" ht="20" x14ac:dyDescent="0.2">
      <c r="A24" s="2"/>
      <c r="B24" s="3" t="s">
        <v>2086</v>
      </c>
      <c r="C24" s="4" t="s">
        <v>2087</v>
      </c>
      <c r="D24" s="4" t="s">
        <v>44</v>
      </c>
      <c r="E24" s="5">
        <v>0</v>
      </c>
      <c r="F24" s="5">
        <v>1</v>
      </c>
      <c r="G24" s="6">
        <v>3276.24</v>
      </c>
      <c r="H24" s="6"/>
      <c r="I24" s="6"/>
      <c r="J24" s="6"/>
      <c r="K24" s="6"/>
      <c r="L24" s="6"/>
      <c r="M24" s="6"/>
      <c r="N24" s="6"/>
      <c r="O24" s="6"/>
      <c r="P24" s="6"/>
      <c r="R24" s="6"/>
      <c r="S24" s="6">
        <v>3276.24</v>
      </c>
      <c r="T24" s="15"/>
      <c r="U24" s="15"/>
      <c r="V24" s="16"/>
      <c r="W24" s="16"/>
      <c r="X24" s="16"/>
      <c r="Y24" s="15"/>
      <c r="Z24" s="15"/>
      <c r="AA24" s="15"/>
      <c r="AB24" s="15"/>
      <c r="AC24" s="15"/>
    </row>
    <row r="25" spans="1:30" s="85" customFormat="1" ht="20.25" customHeight="1" x14ac:dyDescent="0.35">
      <c r="A25" s="80"/>
      <c r="B25" s="81">
        <v>48457371</v>
      </c>
      <c r="C25" s="82" t="s">
        <v>4734</v>
      </c>
      <c r="D25" s="82" t="s">
        <v>41</v>
      </c>
      <c r="E25" s="83"/>
      <c r="F25" s="83">
        <v>1</v>
      </c>
      <c r="G25" s="84">
        <v>3470</v>
      </c>
      <c r="H25" s="84">
        <v>3470</v>
      </c>
      <c r="I25" s="84"/>
      <c r="J25" s="84"/>
      <c r="K25" s="84"/>
      <c r="L25" s="84"/>
      <c r="M25" s="84"/>
      <c r="N25" s="84"/>
      <c r="O25" s="84"/>
      <c r="P25" s="84"/>
      <c r="R25" s="84">
        <v>5610</v>
      </c>
      <c r="S25" s="84"/>
      <c r="T25" s="15">
        <f t="shared" ref="T25" si="33">R25/H25</f>
        <v>1.61671469740634</v>
      </c>
      <c r="U25" s="15">
        <f t="shared" ref="U25" si="34">T25-AB25</f>
        <v>1.5910626858675068</v>
      </c>
      <c r="V25" s="16">
        <f t="shared" ref="V25" si="35">G25*U25</f>
        <v>5520.9875199602484</v>
      </c>
      <c r="W25" s="16">
        <f t="shared" ref="W25" si="36">V25-G25</f>
        <v>2050.9875199602484</v>
      </c>
      <c r="X25" s="16">
        <f t="shared" ref="X25" si="37">F25*W25</f>
        <v>2050.9875199602484</v>
      </c>
      <c r="Y25" s="15">
        <f t="shared" ref="Y25" si="38">104.584835545197%-100%</f>
        <v>4.5848355451969969E-2</v>
      </c>
      <c r="Z25" s="15">
        <f t="shared" ref="Z25" si="39">101.199262415129%-100%</f>
        <v>1.1992624151289988E-2</v>
      </c>
      <c r="AA25" s="15">
        <f t="shared" ref="AA25" si="40">101.911505501324%-100%</f>
        <v>1.9115055013239957E-2</v>
      </c>
      <c r="AB25" s="15">
        <f t="shared" ref="AB25" si="41">AVERAGE(Y25:AA25)</f>
        <v>2.5652011538833303E-2</v>
      </c>
      <c r="AC25" s="15" t="s">
        <v>4838</v>
      </c>
      <c r="AD25" s="86"/>
    </row>
    <row r="26" spans="1:30" ht="20" x14ac:dyDescent="0.2">
      <c r="A26" s="2"/>
      <c r="B26" s="3" t="s">
        <v>2088</v>
      </c>
      <c r="C26" s="4" t="s">
        <v>2089</v>
      </c>
      <c r="D26" s="4" t="s">
        <v>44</v>
      </c>
      <c r="E26" s="5">
        <v>0</v>
      </c>
      <c r="F26" s="5">
        <v>1</v>
      </c>
      <c r="G26" s="6">
        <v>3397.06</v>
      </c>
      <c r="H26" s="6"/>
      <c r="I26" s="6"/>
      <c r="J26" s="6"/>
      <c r="K26" s="6"/>
      <c r="L26" s="6"/>
      <c r="M26" s="6"/>
      <c r="N26" s="6"/>
      <c r="O26" s="6"/>
      <c r="P26" s="6"/>
      <c r="R26" s="6"/>
      <c r="S26" s="6">
        <v>3397.06</v>
      </c>
      <c r="T26" s="15"/>
      <c r="U26" s="15"/>
      <c r="V26" s="16"/>
      <c r="W26" s="16"/>
      <c r="X26" s="16"/>
      <c r="Y26" s="15"/>
      <c r="Z26" s="15"/>
      <c r="AA26" s="15"/>
      <c r="AB26" s="15"/>
      <c r="AC26" s="15"/>
    </row>
    <row r="27" spans="1:30" s="85" customFormat="1" ht="18" x14ac:dyDescent="0.35">
      <c r="A27" s="80"/>
      <c r="B27" s="81">
        <v>48457372</v>
      </c>
      <c r="C27" s="82" t="s">
        <v>4735</v>
      </c>
      <c r="D27" s="82"/>
      <c r="E27" s="83"/>
      <c r="F27" s="83">
        <v>1</v>
      </c>
      <c r="G27" s="84">
        <v>3650</v>
      </c>
      <c r="H27" s="84">
        <v>3650</v>
      </c>
      <c r="I27" s="84"/>
      <c r="J27" s="84"/>
      <c r="K27" s="84"/>
      <c r="L27" s="84"/>
      <c r="M27" s="84"/>
      <c r="N27" s="84"/>
      <c r="O27" s="84"/>
      <c r="P27" s="84"/>
      <c r="R27" s="84">
        <v>5890</v>
      </c>
      <c r="S27" s="84"/>
      <c r="T27" s="15">
        <f t="shared" ref="T27" si="42">R27/H27</f>
        <v>1.6136986301369862</v>
      </c>
      <c r="U27" s="15">
        <f t="shared" ref="U27" si="43">T27-AB27</f>
        <v>1.588046618598153</v>
      </c>
      <c r="V27" s="16">
        <f t="shared" ref="V27" si="44">G27*U27</f>
        <v>5796.3701578832588</v>
      </c>
      <c r="W27" s="16">
        <f t="shared" ref="W27" si="45">V27-G27</f>
        <v>2146.3701578832588</v>
      </c>
      <c r="X27" s="16">
        <f t="shared" ref="X27" si="46">F27*W27</f>
        <v>2146.3701578832588</v>
      </c>
      <c r="Y27" s="15">
        <f t="shared" si="5"/>
        <v>4.5848355451969969E-2</v>
      </c>
      <c r="Z27" s="15">
        <f t="shared" si="6"/>
        <v>1.1992624151289988E-2</v>
      </c>
      <c r="AA27" s="15">
        <f t="shared" si="7"/>
        <v>1.9115055013239957E-2</v>
      </c>
      <c r="AB27" s="15">
        <f t="shared" ref="AB27" si="47">AVERAGE(Y27:AA27)</f>
        <v>2.5652011538833303E-2</v>
      </c>
      <c r="AC27" s="15" t="s">
        <v>4839</v>
      </c>
      <c r="AD27" s="86"/>
    </row>
    <row r="28" spans="1:30" ht="20" x14ac:dyDescent="0.2">
      <c r="A28" s="2"/>
      <c r="B28" s="3" t="s">
        <v>2090</v>
      </c>
      <c r="C28" s="4" t="s">
        <v>2091</v>
      </c>
      <c r="D28" s="4" t="s">
        <v>44</v>
      </c>
      <c r="E28" s="5">
        <v>0</v>
      </c>
      <c r="F28" s="5">
        <v>2</v>
      </c>
      <c r="G28" s="6">
        <v>3598.35</v>
      </c>
      <c r="H28" s="6"/>
      <c r="I28" s="6"/>
      <c r="J28" s="6"/>
      <c r="K28" s="6"/>
      <c r="L28" s="6"/>
      <c r="M28" s="6"/>
      <c r="N28" s="6"/>
      <c r="O28" s="6"/>
      <c r="P28" s="6"/>
      <c r="R28" s="6"/>
      <c r="S28" s="6">
        <v>7196.7</v>
      </c>
      <c r="T28" s="15"/>
      <c r="U28" s="15"/>
      <c r="V28" s="16"/>
      <c r="W28" s="16"/>
      <c r="X28" s="16"/>
      <c r="Y28" s="15"/>
      <c r="Z28" s="15"/>
      <c r="AA28" s="15"/>
      <c r="AB28" s="15"/>
      <c r="AC28" s="15"/>
    </row>
    <row r="29" spans="1:30" s="85" customFormat="1" ht="18" x14ac:dyDescent="0.35">
      <c r="A29" s="80"/>
      <c r="B29" s="81">
        <v>48457372</v>
      </c>
      <c r="C29" s="82" t="s">
        <v>4735</v>
      </c>
      <c r="D29" s="82"/>
      <c r="E29" s="83"/>
      <c r="F29" s="83">
        <v>2</v>
      </c>
      <c r="G29" s="84">
        <v>3650</v>
      </c>
      <c r="H29" s="84">
        <v>3650</v>
      </c>
      <c r="I29" s="84"/>
      <c r="J29" s="84"/>
      <c r="K29" s="84"/>
      <c r="L29" s="84"/>
      <c r="M29" s="84"/>
      <c r="N29" s="84"/>
      <c r="O29" s="84"/>
      <c r="P29" s="84"/>
      <c r="R29" s="84">
        <v>5890</v>
      </c>
      <c r="S29" s="84"/>
      <c r="T29" s="15">
        <f t="shared" ref="T29" si="48">R29/H29</f>
        <v>1.6136986301369862</v>
      </c>
      <c r="U29" s="15">
        <f t="shared" ref="U29" si="49">T29-AB29</f>
        <v>1.588046618598153</v>
      </c>
      <c r="V29" s="16">
        <f t="shared" ref="V29" si="50">G29*U29</f>
        <v>5796.3701578832588</v>
      </c>
      <c r="W29" s="16">
        <f t="shared" ref="W29" si="51">V29-G29</f>
        <v>2146.3701578832588</v>
      </c>
      <c r="X29" s="16">
        <f t="shared" ref="X29" si="52">F29*W29</f>
        <v>4292.7403157665176</v>
      </c>
      <c r="Y29" s="15">
        <f t="shared" ref="Y29" si="53">104.584835545197%-100%</f>
        <v>4.5848355451969969E-2</v>
      </c>
      <c r="Z29" s="15">
        <f t="shared" ref="Z29" si="54">101.199262415129%-100%</f>
        <v>1.1992624151289988E-2</v>
      </c>
      <c r="AA29" s="15">
        <f t="shared" ref="AA29" si="55">101.911505501324%-100%</f>
        <v>1.9115055013239957E-2</v>
      </c>
      <c r="AB29" s="15">
        <f t="shared" ref="AB29" si="56">AVERAGE(Y29:AA29)</f>
        <v>2.5652011538833303E-2</v>
      </c>
      <c r="AC29" s="15" t="s">
        <v>4839</v>
      </c>
      <c r="AD29" s="86"/>
    </row>
    <row r="30" spans="1:30" ht="20" x14ac:dyDescent="0.2">
      <c r="A30" s="2"/>
      <c r="B30" s="3" t="s">
        <v>2092</v>
      </c>
      <c r="C30" s="4" t="s">
        <v>2093</v>
      </c>
      <c r="D30" s="4" t="s">
        <v>44</v>
      </c>
      <c r="E30" s="5">
        <v>0</v>
      </c>
      <c r="F30" s="5">
        <v>1</v>
      </c>
      <c r="G30" s="6">
        <v>4363.41</v>
      </c>
      <c r="H30" s="6"/>
      <c r="I30" s="6"/>
      <c r="J30" s="6"/>
      <c r="K30" s="6"/>
      <c r="L30" s="6"/>
      <c r="M30" s="6"/>
      <c r="N30" s="6"/>
      <c r="O30" s="6"/>
      <c r="P30" s="6"/>
      <c r="R30" s="6"/>
      <c r="S30" s="6">
        <v>4363.41</v>
      </c>
      <c r="T30" s="15"/>
      <c r="U30" s="15"/>
      <c r="V30" s="16"/>
      <c r="W30" s="16"/>
      <c r="X30" s="16"/>
      <c r="Y30" s="15"/>
      <c r="Z30" s="15"/>
      <c r="AA30" s="15"/>
      <c r="AB30" s="15"/>
      <c r="AC30" s="15"/>
    </row>
    <row r="31" spans="1:30" s="85" customFormat="1" ht="18" x14ac:dyDescent="0.35">
      <c r="A31" s="80"/>
      <c r="B31" s="81">
        <v>48457376</v>
      </c>
      <c r="C31" s="82" t="s">
        <v>4736</v>
      </c>
      <c r="D31" s="82"/>
      <c r="E31" s="83"/>
      <c r="F31" s="83">
        <v>1</v>
      </c>
      <c r="G31" s="84">
        <v>4270</v>
      </c>
      <c r="H31" s="84">
        <v>4270</v>
      </c>
      <c r="I31" s="84"/>
      <c r="J31" s="84"/>
      <c r="K31" s="84"/>
      <c r="L31" s="84"/>
      <c r="M31" s="84"/>
      <c r="N31" s="84"/>
      <c r="O31" s="84"/>
      <c r="P31" s="84"/>
      <c r="R31" s="84">
        <v>6940</v>
      </c>
      <c r="S31" s="84"/>
      <c r="T31" s="15">
        <f t="shared" ref="T31" si="57">R31/H31</f>
        <v>1.6252927400468384</v>
      </c>
      <c r="U31" s="15">
        <f t="shared" ref="U31" si="58">T31-AB31</f>
        <v>1.5996407285080052</v>
      </c>
      <c r="V31" s="16">
        <f t="shared" ref="V31" si="59">G31*U31</f>
        <v>6830.4659107291818</v>
      </c>
      <c r="W31" s="16">
        <f t="shared" ref="W31" si="60">V31-G31</f>
        <v>2560.4659107291818</v>
      </c>
      <c r="X31" s="16">
        <f t="shared" ref="X31" si="61">F31*W31</f>
        <v>2560.4659107291818</v>
      </c>
      <c r="Y31" s="15">
        <f t="shared" si="5"/>
        <v>4.5848355451969969E-2</v>
      </c>
      <c r="Z31" s="15">
        <f t="shared" si="6"/>
        <v>1.1992624151289988E-2</v>
      </c>
      <c r="AA31" s="15">
        <f t="shared" si="7"/>
        <v>1.9115055013239957E-2</v>
      </c>
      <c r="AB31" s="15">
        <f t="shared" ref="AB31" si="62">AVERAGE(Y31:AA31)</f>
        <v>2.5652011538833303E-2</v>
      </c>
      <c r="AC31" s="15" t="s">
        <v>4840</v>
      </c>
      <c r="AD31" s="86"/>
    </row>
    <row r="32" spans="1:30" ht="20" x14ac:dyDescent="0.2">
      <c r="A32" s="2"/>
      <c r="B32" s="3" t="s">
        <v>2094</v>
      </c>
      <c r="C32" s="4" t="s">
        <v>2095</v>
      </c>
      <c r="D32" s="4" t="s">
        <v>44</v>
      </c>
      <c r="E32" s="5">
        <v>0</v>
      </c>
      <c r="F32" s="5">
        <v>8</v>
      </c>
      <c r="G32" s="6">
        <v>4889.16</v>
      </c>
      <c r="H32" s="6"/>
      <c r="I32" s="6"/>
      <c r="J32" s="6"/>
      <c r="K32" s="6"/>
      <c r="L32" s="6"/>
      <c r="M32" s="6"/>
      <c r="N32" s="6"/>
      <c r="O32" s="6"/>
      <c r="P32" s="6"/>
      <c r="R32" s="6"/>
      <c r="S32" s="6">
        <v>39113.279999999999</v>
      </c>
      <c r="T32" s="15"/>
      <c r="U32" s="15"/>
      <c r="V32" s="16"/>
      <c r="W32" s="16"/>
      <c r="X32" s="16"/>
      <c r="Y32" s="15"/>
      <c r="Z32" s="15"/>
      <c r="AA32" s="15"/>
      <c r="AB32" s="15"/>
      <c r="AC32" s="15"/>
    </row>
    <row r="33" spans="1:30" s="85" customFormat="1" ht="18" x14ac:dyDescent="0.35">
      <c r="A33" s="80"/>
      <c r="B33" s="81">
        <v>48457436</v>
      </c>
      <c r="C33" s="82" t="s">
        <v>4726</v>
      </c>
      <c r="D33" s="82" t="s">
        <v>41</v>
      </c>
      <c r="E33" s="83"/>
      <c r="F33" s="83">
        <v>8</v>
      </c>
      <c r="G33" s="84">
        <v>5380</v>
      </c>
      <c r="H33" s="84">
        <v>5380</v>
      </c>
      <c r="I33" s="84"/>
      <c r="J33" s="84"/>
      <c r="K33" s="84"/>
      <c r="L33" s="84"/>
      <c r="M33" s="84"/>
      <c r="N33" s="84"/>
      <c r="O33" s="84"/>
      <c r="P33" s="84"/>
      <c r="R33" s="84">
        <v>8770</v>
      </c>
      <c r="S33" s="84"/>
      <c r="T33" s="15">
        <f t="shared" ref="T33" si="63">R33/H33</f>
        <v>1.6301115241635689</v>
      </c>
      <c r="U33" s="15">
        <f t="shared" ref="U33" si="64">T33-AB33</f>
        <v>1.6044595126247356</v>
      </c>
      <c r="V33" s="16">
        <f t="shared" ref="V33" si="65">G33*U33</f>
        <v>8631.9921779210781</v>
      </c>
      <c r="W33" s="16">
        <f t="shared" ref="W33" si="66">V33-G33</f>
        <v>3251.9921779210781</v>
      </c>
      <c r="X33" s="16">
        <f t="shared" ref="X33" si="67">F33*W33</f>
        <v>26015.937423368625</v>
      </c>
      <c r="Y33" s="15">
        <f t="shared" ref="Y33" si="68">104.584835545197%-100%</f>
        <v>4.5848355451969969E-2</v>
      </c>
      <c r="Z33" s="15">
        <f t="shared" ref="Z33" si="69">101.199262415129%-100%</f>
        <v>1.1992624151289988E-2</v>
      </c>
      <c r="AA33" s="15">
        <f t="shared" ref="AA33" si="70">101.911505501324%-100%</f>
        <v>1.9115055013239957E-2</v>
      </c>
      <c r="AB33" s="15">
        <f t="shared" ref="AB33" si="71">AVERAGE(Y33:AA33)</f>
        <v>2.5652011538833303E-2</v>
      </c>
      <c r="AC33" s="15" t="s">
        <v>4841</v>
      </c>
      <c r="AD33" s="86"/>
    </row>
    <row r="34" spans="1:30" ht="20" x14ac:dyDescent="0.2">
      <c r="A34" s="2"/>
      <c r="B34" s="3" t="s">
        <v>2096</v>
      </c>
      <c r="C34" s="4" t="s">
        <v>2097</v>
      </c>
      <c r="D34" s="4" t="s">
        <v>44</v>
      </c>
      <c r="E34" s="5">
        <v>0</v>
      </c>
      <c r="F34" s="5">
        <v>1</v>
      </c>
      <c r="G34" s="6">
        <v>3328.74</v>
      </c>
      <c r="H34" s="6"/>
      <c r="I34" s="6"/>
      <c r="J34" s="6"/>
      <c r="K34" s="6"/>
      <c r="L34" s="6"/>
      <c r="M34" s="6"/>
      <c r="N34" s="6"/>
      <c r="O34" s="6"/>
      <c r="P34" s="6"/>
      <c r="R34" s="6"/>
      <c r="S34" s="6">
        <v>3328.74</v>
      </c>
      <c r="T34" s="15"/>
      <c r="U34" s="15"/>
      <c r="V34" s="16"/>
      <c r="W34" s="16"/>
      <c r="X34" s="16"/>
      <c r="Y34" s="15"/>
      <c r="Z34" s="15"/>
      <c r="AA34" s="15"/>
      <c r="AB34" s="15"/>
      <c r="AC34" s="15"/>
    </row>
    <row r="35" spans="1:30" s="85" customFormat="1" ht="18" x14ac:dyDescent="0.35">
      <c r="A35" s="80"/>
      <c r="B35" s="81">
        <v>48457399</v>
      </c>
      <c r="C35" s="82" t="s">
        <v>4741</v>
      </c>
      <c r="D35" s="82"/>
      <c r="E35" s="83"/>
      <c r="F35" s="83">
        <v>1</v>
      </c>
      <c r="G35" s="84">
        <v>3500</v>
      </c>
      <c r="H35" s="84">
        <v>3500</v>
      </c>
      <c r="I35" s="84"/>
      <c r="J35" s="84"/>
      <c r="K35" s="84"/>
      <c r="L35" s="84"/>
      <c r="M35" s="84"/>
      <c r="N35" s="84"/>
      <c r="O35" s="84"/>
      <c r="P35" s="84"/>
      <c r="R35" s="84">
        <v>5680</v>
      </c>
      <c r="S35" s="84"/>
      <c r="T35" s="15">
        <f t="shared" ref="T35" si="72">R35/H35</f>
        <v>1.6228571428571428</v>
      </c>
      <c r="U35" s="15">
        <f t="shared" ref="U35" si="73">T35-AB35</f>
        <v>1.5972051313183095</v>
      </c>
      <c r="V35" s="16">
        <f t="shared" ref="V35" si="74">G35*U35</f>
        <v>5590.2179596140832</v>
      </c>
      <c r="W35" s="16">
        <f t="shared" ref="W35" si="75">V35-G35</f>
        <v>2090.2179596140832</v>
      </c>
      <c r="X35" s="16">
        <f t="shared" ref="X35" si="76">F35*W35</f>
        <v>2090.2179596140832</v>
      </c>
      <c r="Y35" s="15">
        <f t="shared" si="5"/>
        <v>4.5848355451969969E-2</v>
      </c>
      <c r="Z35" s="15">
        <f t="shared" si="6"/>
        <v>1.1992624151289988E-2</v>
      </c>
      <c r="AA35" s="15">
        <f t="shared" si="7"/>
        <v>1.9115055013239957E-2</v>
      </c>
      <c r="AB35" s="15">
        <f t="shared" ref="AB35" si="77">AVERAGE(Y35:AA35)</f>
        <v>2.5652011538833303E-2</v>
      </c>
      <c r="AC35" s="15" t="s">
        <v>4842</v>
      </c>
      <c r="AD35" s="86"/>
    </row>
    <row r="36" spans="1:30" ht="20" x14ac:dyDescent="0.2">
      <c r="A36" s="2"/>
      <c r="B36" s="3" t="s">
        <v>2098</v>
      </c>
      <c r="C36" s="4" t="s">
        <v>2099</v>
      </c>
      <c r="D36" s="4" t="s">
        <v>44</v>
      </c>
      <c r="E36" s="5">
        <v>0</v>
      </c>
      <c r="F36" s="5">
        <v>1</v>
      </c>
      <c r="G36" s="6">
        <v>3397.06</v>
      </c>
      <c r="H36" s="6"/>
      <c r="I36" s="6"/>
      <c r="J36" s="6"/>
      <c r="K36" s="6"/>
      <c r="L36" s="6"/>
      <c r="M36" s="6"/>
      <c r="N36" s="6"/>
      <c r="O36" s="6"/>
      <c r="P36" s="6"/>
      <c r="R36" s="6"/>
      <c r="S36" s="6">
        <v>3397.06</v>
      </c>
      <c r="T36" s="15"/>
      <c r="U36" s="15"/>
      <c r="V36" s="16"/>
      <c r="W36" s="16"/>
      <c r="X36" s="16"/>
      <c r="Y36" s="15"/>
      <c r="Z36" s="15"/>
      <c r="AA36" s="15"/>
      <c r="AB36" s="15"/>
      <c r="AC36" s="15"/>
    </row>
    <row r="37" spans="1:30" s="85" customFormat="1" ht="18" x14ac:dyDescent="0.35">
      <c r="A37" s="80"/>
      <c r="B37" s="81">
        <v>48457383</v>
      </c>
      <c r="C37" s="82" t="s">
        <v>4738</v>
      </c>
      <c r="D37" s="82" t="s">
        <v>41</v>
      </c>
      <c r="E37" s="83"/>
      <c r="F37" s="83">
        <v>1</v>
      </c>
      <c r="G37" s="84">
        <v>2840</v>
      </c>
      <c r="H37" s="84">
        <v>2840</v>
      </c>
      <c r="I37" s="84"/>
      <c r="J37" s="84"/>
      <c r="K37" s="84"/>
      <c r="L37" s="84"/>
      <c r="M37" s="84"/>
      <c r="N37" s="84"/>
      <c r="O37" s="84"/>
      <c r="P37" s="84"/>
      <c r="R37" s="84">
        <v>4560</v>
      </c>
      <c r="S37" s="84"/>
      <c r="T37" s="15">
        <f t="shared" ref="T37" si="78">R37/H37</f>
        <v>1.6056338028169015</v>
      </c>
      <c r="U37" s="15">
        <f t="shared" ref="U37" si="79">T37-AB37</f>
        <v>1.5799817912780683</v>
      </c>
      <c r="V37" s="16">
        <f t="shared" ref="V37" si="80">G37*U37</f>
        <v>4487.1482872297138</v>
      </c>
      <c r="W37" s="16">
        <f t="shared" ref="W37" si="81">V37-G37</f>
        <v>1647.1482872297138</v>
      </c>
      <c r="X37" s="16">
        <f t="shared" ref="X37" si="82">F37*W37</f>
        <v>1647.1482872297138</v>
      </c>
      <c r="Y37" s="15">
        <f t="shared" ref="Y37" si="83">104.584835545197%-100%</f>
        <v>4.5848355451969969E-2</v>
      </c>
      <c r="Z37" s="15">
        <f t="shared" ref="Z37" si="84">101.199262415129%-100%</f>
        <v>1.1992624151289988E-2</v>
      </c>
      <c r="AA37" s="15">
        <f t="shared" ref="AA37" si="85">101.911505501324%-100%</f>
        <v>1.9115055013239957E-2</v>
      </c>
      <c r="AB37" s="15">
        <f t="shared" ref="AB37" si="86">AVERAGE(Y37:AA37)</f>
        <v>2.5652011538833303E-2</v>
      </c>
      <c r="AC37" s="15" t="s">
        <v>4843</v>
      </c>
      <c r="AD37" s="86"/>
    </row>
    <row r="38" spans="1:30" ht="20" x14ac:dyDescent="0.2">
      <c r="A38" s="2"/>
      <c r="B38" s="3" t="s">
        <v>2100</v>
      </c>
      <c r="C38" s="4" t="s">
        <v>2101</v>
      </c>
      <c r="D38" s="4" t="s">
        <v>44</v>
      </c>
      <c r="E38" s="5">
        <v>0</v>
      </c>
      <c r="F38" s="5">
        <v>1</v>
      </c>
      <c r="G38" s="6">
        <v>3692.74</v>
      </c>
      <c r="H38" s="6"/>
      <c r="I38" s="6"/>
      <c r="J38" s="6"/>
      <c r="K38" s="6"/>
      <c r="L38" s="6"/>
      <c r="M38" s="6"/>
      <c r="N38" s="6"/>
      <c r="O38" s="6"/>
      <c r="P38" s="6"/>
      <c r="R38" s="6"/>
      <c r="S38" s="6">
        <v>3692.74</v>
      </c>
      <c r="T38" s="15"/>
      <c r="U38" s="15"/>
      <c r="V38" s="16"/>
      <c r="W38" s="16"/>
      <c r="X38" s="16"/>
      <c r="Y38" s="15"/>
      <c r="Z38" s="15"/>
      <c r="AA38" s="15"/>
      <c r="AB38" s="15"/>
      <c r="AC38" s="15"/>
    </row>
    <row r="39" spans="1:30" s="85" customFormat="1" ht="18" x14ac:dyDescent="0.35">
      <c r="A39" s="80"/>
      <c r="B39" s="81">
        <v>48457385</v>
      </c>
      <c r="C39" s="82" t="s">
        <v>4739</v>
      </c>
      <c r="D39" s="82"/>
      <c r="E39" s="83"/>
      <c r="F39" s="83">
        <v>1</v>
      </c>
      <c r="G39" s="84">
        <v>4060</v>
      </c>
      <c r="H39" s="84">
        <v>4060</v>
      </c>
      <c r="I39" s="84"/>
      <c r="J39" s="84"/>
      <c r="K39" s="84"/>
      <c r="L39" s="84"/>
      <c r="M39" s="84"/>
      <c r="N39" s="84"/>
      <c r="O39" s="84"/>
      <c r="P39" s="84"/>
      <c r="R39" s="84">
        <v>6560</v>
      </c>
      <c r="S39" s="84"/>
      <c r="T39" s="15">
        <f t="shared" ref="T39" si="87">R39/H39</f>
        <v>1.6157635467980296</v>
      </c>
      <c r="U39" s="15">
        <f t="shared" ref="U39" si="88">T39-AB39</f>
        <v>1.5901115352591964</v>
      </c>
      <c r="V39" s="16">
        <f t="shared" ref="V39" si="89">G39*U39</f>
        <v>6455.8528331523376</v>
      </c>
      <c r="W39" s="16">
        <f t="shared" ref="W39" si="90">V39-G39</f>
        <v>2395.8528331523376</v>
      </c>
      <c r="X39" s="16">
        <f t="shared" ref="X39" si="91">F39*W39</f>
        <v>2395.8528331523376</v>
      </c>
      <c r="Y39" s="15">
        <f t="shared" si="5"/>
        <v>4.5848355451969969E-2</v>
      </c>
      <c r="Z39" s="15">
        <f t="shared" si="6"/>
        <v>1.1992624151289988E-2</v>
      </c>
      <c r="AA39" s="15">
        <f t="shared" si="7"/>
        <v>1.9115055013239957E-2</v>
      </c>
      <c r="AB39" s="15">
        <f t="shared" ref="AB39" si="92">AVERAGE(Y39:AA39)</f>
        <v>2.5652011538833303E-2</v>
      </c>
      <c r="AC39" s="15" t="s">
        <v>4844</v>
      </c>
      <c r="AD39" s="86"/>
    </row>
    <row r="40" spans="1:30" ht="20" x14ac:dyDescent="0.2">
      <c r="A40" s="2"/>
      <c r="B40" s="3" t="s">
        <v>2102</v>
      </c>
      <c r="C40" s="4" t="s">
        <v>2103</v>
      </c>
      <c r="D40" s="4" t="s">
        <v>44</v>
      </c>
      <c r="E40" s="5">
        <v>0</v>
      </c>
      <c r="F40" s="5">
        <v>1</v>
      </c>
      <c r="G40" s="6">
        <v>4441.49</v>
      </c>
      <c r="H40" s="6"/>
      <c r="I40" s="6"/>
      <c r="J40" s="6"/>
      <c r="K40" s="6"/>
      <c r="L40" s="6"/>
      <c r="M40" s="6"/>
      <c r="N40" s="6"/>
      <c r="O40" s="6"/>
      <c r="P40" s="6"/>
      <c r="R40" s="6"/>
      <c r="S40" s="6">
        <v>4441.49</v>
      </c>
      <c r="T40" s="15"/>
      <c r="U40" s="15"/>
      <c r="V40" s="16"/>
      <c r="W40" s="16"/>
      <c r="X40" s="16"/>
      <c r="Y40" s="15"/>
      <c r="Z40" s="15"/>
      <c r="AA40" s="15"/>
      <c r="AB40" s="15"/>
      <c r="AC40" s="15"/>
    </row>
    <row r="41" spans="1:30" s="85" customFormat="1" ht="18" x14ac:dyDescent="0.35">
      <c r="A41" s="80"/>
      <c r="B41" s="81">
        <v>48457388</v>
      </c>
      <c r="C41" s="82" t="s">
        <v>4742</v>
      </c>
      <c r="D41" s="82"/>
      <c r="E41" s="83"/>
      <c r="F41" s="83">
        <v>1</v>
      </c>
      <c r="G41" s="84">
        <v>4940</v>
      </c>
      <c r="H41" s="84">
        <v>4940</v>
      </c>
      <c r="I41" s="84"/>
      <c r="J41" s="84"/>
      <c r="K41" s="84"/>
      <c r="L41" s="84"/>
      <c r="M41" s="84"/>
      <c r="N41" s="84"/>
      <c r="O41" s="84"/>
      <c r="P41" s="84"/>
      <c r="R41" s="84">
        <v>7940</v>
      </c>
      <c r="S41" s="84"/>
      <c r="T41" s="15">
        <f t="shared" ref="T41" si="93">R41/H41</f>
        <v>1.6072874493927125</v>
      </c>
      <c r="U41" s="15">
        <f t="shared" ref="U41" si="94">T41-AB41</f>
        <v>1.5816354378538793</v>
      </c>
      <c r="V41" s="16">
        <f t="shared" ref="V41" si="95">G41*U41</f>
        <v>7813.2790629981637</v>
      </c>
      <c r="W41" s="16">
        <f t="shared" ref="W41" si="96">V41-G41</f>
        <v>2873.2790629981637</v>
      </c>
      <c r="X41" s="16">
        <f t="shared" ref="X41" si="97">F41*W41</f>
        <v>2873.2790629981637</v>
      </c>
      <c r="Y41" s="15">
        <f t="shared" si="5"/>
        <v>4.5848355451969969E-2</v>
      </c>
      <c r="Z41" s="15">
        <f t="shared" si="6"/>
        <v>1.1992624151289988E-2</v>
      </c>
      <c r="AA41" s="15">
        <f t="shared" si="7"/>
        <v>1.9115055013239957E-2</v>
      </c>
      <c r="AB41" s="15">
        <f t="shared" ref="AB41" si="98">AVERAGE(Y41:AA41)</f>
        <v>2.5652011538833303E-2</v>
      </c>
      <c r="AC41" s="15" t="s">
        <v>4845</v>
      </c>
      <c r="AD41" s="86"/>
    </row>
    <row r="42" spans="1:30" ht="20" x14ac:dyDescent="0.2">
      <c r="A42" s="2"/>
      <c r="B42" s="3" t="s">
        <v>2104</v>
      </c>
      <c r="C42" s="4" t="s">
        <v>2105</v>
      </c>
      <c r="D42" s="4" t="s">
        <v>44</v>
      </c>
      <c r="E42" s="5">
        <v>0</v>
      </c>
      <c r="F42" s="5">
        <v>4</v>
      </c>
      <c r="G42" s="6">
        <v>3326.71</v>
      </c>
      <c r="H42" s="6"/>
      <c r="I42" s="6"/>
      <c r="J42" s="6"/>
      <c r="K42" s="6"/>
      <c r="L42" s="6"/>
      <c r="M42" s="6"/>
      <c r="N42" s="6"/>
      <c r="O42" s="6"/>
      <c r="P42" s="6"/>
      <c r="R42" s="6"/>
      <c r="S42" s="6">
        <v>13306.84</v>
      </c>
      <c r="T42" s="15"/>
      <c r="U42" s="15"/>
      <c r="V42" s="16"/>
      <c r="W42" s="16"/>
      <c r="X42" s="16"/>
      <c r="Y42" s="15"/>
      <c r="Z42" s="15"/>
      <c r="AA42" s="15"/>
      <c r="AB42" s="15"/>
      <c r="AC42" s="15"/>
    </row>
    <row r="43" spans="1:30" s="85" customFormat="1" ht="18" x14ac:dyDescent="0.35">
      <c r="A43" s="80"/>
      <c r="B43" s="81">
        <v>48457439</v>
      </c>
      <c r="C43" s="82" t="s">
        <v>4743</v>
      </c>
      <c r="D43" s="82"/>
      <c r="E43" s="83"/>
      <c r="F43" s="83">
        <v>4</v>
      </c>
      <c r="G43" s="84">
        <v>3500</v>
      </c>
      <c r="H43" s="84">
        <v>3500</v>
      </c>
      <c r="I43" s="84"/>
      <c r="J43" s="84"/>
      <c r="K43" s="84"/>
      <c r="L43" s="84"/>
      <c r="M43" s="84"/>
      <c r="N43" s="84"/>
      <c r="O43" s="84"/>
      <c r="P43" s="84"/>
      <c r="R43" s="84">
        <v>5660</v>
      </c>
      <c r="S43" s="84"/>
      <c r="T43" s="15">
        <f t="shared" ref="T43" si="99">R43/H43</f>
        <v>1.6171428571428572</v>
      </c>
      <c r="U43" s="15">
        <f t="shared" ref="U43" si="100">T43-AB43</f>
        <v>1.591490845604024</v>
      </c>
      <c r="V43" s="16">
        <f t="shared" ref="V43" si="101">G43*U43</f>
        <v>5570.2179596140841</v>
      </c>
      <c r="W43" s="16">
        <f t="shared" ref="W43" si="102">V43-G43</f>
        <v>2070.2179596140841</v>
      </c>
      <c r="X43" s="16">
        <f t="shared" ref="X43" si="103">F43*W43</f>
        <v>8280.8718384563363</v>
      </c>
      <c r="Y43" s="15">
        <f t="shared" si="5"/>
        <v>4.5848355451969969E-2</v>
      </c>
      <c r="Z43" s="15">
        <f t="shared" si="6"/>
        <v>1.1992624151289988E-2</v>
      </c>
      <c r="AA43" s="15">
        <f t="shared" si="7"/>
        <v>1.9115055013239957E-2</v>
      </c>
      <c r="AB43" s="15">
        <f t="shared" ref="AB43" si="104">AVERAGE(Y43:AA43)</f>
        <v>2.5652011538833303E-2</v>
      </c>
      <c r="AC43" s="15" t="s">
        <v>4846</v>
      </c>
      <c r="AD43" s="86"/>
    </row>
    <row r="44" spans="1:30" ht="30" x14ac:dyDescent="0.2">
      <c r="A44" s="2"/>
      <c r="B44" s="3" t="s">
        <v>2106</v>
      </c>
      <c r="C44" s="4" t="s">
        <v>2107</v>
      </c>
      <c r="D44" s="4" t="s">
        <v>44</v>
      </c>
      <c r="E44" s="5">
        <v>0</v>
      </c>
      <c r="F44" s="5">
        <v>2</v>
      </c>
      <c r="G44" s="6">
        <v>3274.13</v>
      </c>
      <c r="H44" s="6"/>
      <c r="I44" s="6"/>
      <c r="J44" s="6"/>
      <c r="K44" s="6"/>
      <c r="L44" s="6"/>
      <c r="M44" s="6"/>
      <c r="N44" s="6"/>
      <c r="O44" s="6"/>
      <c r="P44" s="6"/>
      <c r="R44" s="6"/>
      <c r="S44" s="6">
        <v>6548.26</v>
      </c>
    </row>
    <row r="45" spans="1:30" s="85" customFormat="1" x14ac:dyDescent="0.35">
      <c r="A45" s="80"/>
      <c r="B45" s="81">
        <v>54153022</v>
      </c>
      <c r="C45" s="82" t="s">
        <v>4729</v>
      </c>
      <c r="D45" s="82"/>
      <c r="E45" s="83"/>
      <c r="F45" s="83">
        <v>2</v>
      </c>
      <c r="G45" s="84">
        <v>2580</v>
      </c>
      <c r="H45" s="84">
        <v>2580</v>
      </c>
      <c r="I45" s="84"/>
      <c r="J45" s="84"/>
      <c r="K45" s="84"/>
      <c r="L45" s="84"/>
      <c r="M45" s="84"/>
      <c r="N45" s="84"/>
      <c r="O45" s="84"/>
      <c r="P45" s="84"/>
      <c r="R45" s="84">
        <v>2510</v>
      </c>
      <c r="S45" s="84"/>
      <c r="T45" s="15">
        <f t="shared" ref="T45" si="105">R45/H45</f>
        <v>0.97286821705426352</v>
      </c>
      <c r="U45" s="15">
        <f t="shared" ref="U45" si="106">T45-AB45</f>
        <v>0.94721620551543018</v>
      </c>
      <c r="V45" s="16">
        <f t="shared" ref="V45" si="107">G45*U45</f>
        <v>2443.8178102298098</v>
      </c>
      <c r="W45" s="16">
        <f t="shared" ref="W45" si="108">V45-G45</f>
        <v>-136.18218977019023</v>
      </c>
      <c r="X45" s="16">
        <f t="shared" ref="X45" si="109">F45*W45</f>
        <v>-272.36437954038047</v>
      </c>
      <c r="Y45" s="15">
        <f t="shared" si="5"/>
        <v>4.5848355451969969E-2</v>
      </c>
      <c r="Z45" s="15">
        <f t="shared" si="6"/>
        <v>1.1992624151289988E-2</v>
      </c>
      <c r="AA45" s="15">
        <f t="shared" si="7"/>
        <v>1.9115055013239957E-2</v>
      </c>
      <c r="AB45" s="15">
        <f t="shared" ref="AB45" si="110">AVERAGE(Y45:AA45)</f>
        <v>2.5652011538833303E-2</v>
      </c>
      <c r="AC45" s="15" t="s">
        <v>4847</v>
      </c>
      <c r="AD45" s="86"/>
    </row>
    <row r="46" spans="1:30" x14ac:dyDescent="0.3">
      <c r="A46" s="53"/>
      <c r="B46" s="54" t="s">
        <v>19</v>
      </c>
      <c r="C46" s="55" t="s">
        <v>2108</v>
      </c>
      <c r="D46" s="55"/>
      <c r="E46" s="56"/>
      <c r="F46" s="56"/>
      <c r="G46" s="57"/>
      <c r="H46" s="57"/>
      <c r="I46" s="57"/>
      <c r="J46" s="57"/>
      <c r="K46" s="57"/>
      <c r="L46" s="57"/>
      <c r="M46" s="57"/>
      <c r="N46" s="57"/>
      <c r="O46" s="57"/>
      <c r="P46" s="57"/>
      <c r="R46" s="57"/>
      <c r="S46" s="57">
        <v>54379.13</v>
      </c>
    </row>
    <row r="47" spans="1:30" x14ac:dyDescent="0.2">
      <c r="A47" s="2"/>
      <c r="B47" s="3" t="s">
        <v>2109</v>
      </c>
      <c r="C47" s="4" t="s">
        <v>2110</v>
      </c>
      <c r="D47" s="4" t="s">
        <v>44</v>
      </c>
      <c r="E47" s="5">
        <v>0</v>
      </c>
      <c r="F47" s="5">
        <v>27</v>
      </c>
      <c r="G47" s="6">
        <v>371.2</v>
      </c>
      <c r="H47" s="6"/>
      <c r="I47" s="6"/>
      <c r="J47" s="6"/>
      <c r="K47" s="6"/>
      <c r="L47" s="6"/>
      <c r="M47" s="6"/>
      <c r="N47" s="6"/>
      <c r="O47" s="6"/>
      <c r="P47" s="6"/>
      <c r="R47" s="6"/>
      <c r="S47" s="6">
        <v>10022.4</v>
      </c>
    </row>
    <row r="48" spans="1:30" s="85" customFormat="1" x14ac:dyDescent="0.35">
      <c r="A48" s="80"/>
      <c r="B48" s="81">
        <v>55128134</v>
      </c>
      <c r="C48" s="82" t="s">
        <v>4744</v>
      </c>
      <c r="D48" s="82"/>
      <c r="E48" s="83"/>
      <c r="F48" s="83">
        <v>27</v>
      </c>
      <c r="G48" s="84">
        <v>167</v>
      </c>
      <c r="H48" s="84">
        <v>167</v>
      </c>
      <c r="I48" s="84"/>
      <c r="J48" s="84"/>
      <c r="K48" s="84"/>
      <c r="L48" s="84"/>
      <c r="M48" s="84"/>
      <c r="N48" s="84"/>
      <c r="O48" s="84"/>
      <c r="P48" s="84"/>
      <c r="R48" s="84">
        <v>203</v>
      </c>
      <c r="S48" s="84"/>
      <c r="T48" s="15">
        <f t="shared" ref="T48" si="111">R48/H48</f>
        <v>1.215568862275449</v>
      </c>
      <c r="U48" s="15">
        <f t="shared" ref="U48" si="112">T48-AB48</f>
        <v>1.1899168507366158</v>
      </c>
      <c r="V48" s="16">
        <f t="shared" ref="V48" si="113">G48*U48</f>
        <v>198.71611407301484</v>
      </c>
      <c r="W48" s="16">
        <f t="shared" ref="W48" si="114">V48-G48</f>
        <v>31.716114073014836</v>
      </c>
      <c r="X48" s="16">
        <f t="shared" ref="X48" si="115">F48*W48</f>
        <v>856.33507997140055</v>
      </c>
      <c r="Y48" s="15">
        <f t="shared" ref="Y48:Y52" si="116">104.584835545197%-100%</f>
        <v>4.5848355451969969E-2</v>
      </c>
      <c r="Z48" s="15">
        <f t="shared" ref="Z48:Z52" si="117">101.199262415129%-100%</f>
        <v>1.1992624151289988E-2</v>
      </c>
      <c r="AA48" s="15">
        <f t="shared" ref="AA48:AA52" si="118">101.911505501324%-100%</f>
        <v>1.9115055013239957E-2</v>
      </c>
      <c r="AB48" s="15">
        <f t="shared" ref="AB48" si="119">AVERAGE(Y48:AA48)</f>
        <v>2.5652011538833303E-2</v>
      </c>
      <c r="AC48" s="15" t="s">
        <v>4848</v>
      </c>
      <c r="AD48" s="86"/>
    </row>
    <row r="49" spans="1:30" x14ac:dyDescent="0.2">
      <c r="A49" s="2"/>
      <c r="B49" s="3" t="s">
        <v>2111</v>
      </c>
      <c r="C49" s="4" t="s">
        <v>2112</v>
      </c>
      <c r="D49" s="4" t="s">
        <v>44</v>
      </c>
      <c r="E49" s="5">
        <v>0</v>
      </c>
      <c r="F49" s="5">
        <v>8</v>
      </c>
      <c r="G49" s="6">
        <v>876.62</v>
      </c>
      <c r="H49" s="6"/>
      <c r="I49" s="6"/>
      <c r="J49" s="6"/>
      <c r="K49" s="6"/>
      <c r="L49" s="6"/>
      <c r="M49" s="6"/>
      <c r="N49" s="6"/>
      <c r="O49" s="6"/>
      <c r="P49" s="6"/>
      <c r="R49" s="6"/>
      <c r="S49" s="6">
        <v>7012.96</v>
      </c>
    </row>
    <row r="50" spans="1:30" s="85" customFormat="1" x14ac:dyDescent="0.35">
      <c r="A50" s="80"/>
      <c r="B50" s="81">
        <v>55128570</v>
      </c>
      <c r="C50" s="82" t="s">
        <v>4745</v>
      </c>
      <c r="D50" s="82"/>
      <c r="E50" s="83"/>
      <c r="F50" s="83">
        <v>8</v>
      </c>
      <c r="G50" s="84">
        <v>637</v>
      </c>
      <c r="H50" s="84">
        <v>637</v>
      </c>
      <c r="I50" s="84"/>
      <c r="J50" s="84"/>
      <c r="K50" s="84"/>
      <c r="L50" s="84"/>
      <c r="M50" s="84"/>
      <c r="N50" s="84"/>
      <c r="O50" s="84"/>
      <c r="P50" s="84"/>
      <c r="R50" s="84">
        <v>637</v>
      </c>
      <c r="S50" s="84"/>
      <c r="T50" s="15">
        <f t="shared" ref="T50" si="120">R50/H50</f>
        <v>1</v>
      </c>
      <c r="U50" s="15">
        <f t="shared" ref="U50" si="121">T50-AB50</f>
        <v>0.97434798846116666</v>
      </c>
      <c r="V50" s="16">
        <f t="shared" ref="V50" si="122">G50*U50</f>
        <v>620.65966864976315</v>
      </c>
      <c r="W50" s="16">
        <f t="shared" ref="W50" si="123">V50-G50</f>
        <v>-16.340331350236852</v>
      </c>
      <c r="X50" s="16">
        <f t="shared" ref="X50" si="124">F50*W50</f>
        <v>-130.72265080189482</v>
      </c>
      <c r="Y50" s="15">
        <f t="shared" si="116"/>
        <v>4.5848355451969969E-2</v>
      </c>
      <c r="Z50" s="15">
        <f t="shared" si="117"/>
        <v>1.1992624151289988E-2</v>
      </c>
      <c r="AA50" s="15">
        <f t="shared" si="118"/>
        <v>1.9115055013239957E-2</v>
      </c>
      <c r="AB50" s="15">
        <f t="shared" ref="AB50" si="125">AVERAGE(Y50:AA50)</f>
        <v>2.5652011538833303E-2</v>
      </c>
      <c r="AC50" s="15" t="s">
        <v>4849</v>
      </c>
      <c r="AD50" s="86"/>
    </row>
    <row r="51" spans="1:30" ht="40" x14ac:dyDescent="0.2">
      <c r="A51" s="2"/>
      <c r="B51" s="3" t="s">
        <v>2113</v>
      </c>
      <c r="C51" s="4" t="s">
        <v>2114</v>
      </c>
      <c r="D51" s="4" t="s">
        <v>44</v>
      </c>
      <c r="E51" s="5">
        <v>0</v>
      </c>
      <c r="F51" s="5">
        <v>33</v>
      </c>
      <c r="G51" s="6">
        <v>1060.05</v>
      </c>
      <c r="H51" s="6"/>
      <c r="I51" s="6"/>
      <c r="J51" s="6"/>
      <c r="K51" s="6"/>
      <c r="L51" s="6"/>
      <c r="M51" s="6"/>
      <c r="N51" s="6"/>
      <c r="O51" s="6"/>
      <c r="P51" s="6"/>
      <c r="R51" s="6"/>
      <c r="S51" s="6">
        <v>34981.65</v>
      </c>
    </row>
    <row r="52" spans="1:30" s="85" customFormat="1" x14ac:dyDescent="0.35">
      <c r="A52" s="80"/>
      <c r="B52" s="81">
        <v>31942770</v>
      </c>
      <c r="C52" s="82" t="s">
        <v>4746</v>
      </c>
      <c r="D52" s="82"/>
      <c r="E52" s="83"/>
      <c r="F52" s="83">
        <v>33</v>
      </c>
      <c r="G52" s="84">
        <v>1160</v>
      </c>
      <c r="H52" s="84">
        <v>1160</v>
      </c>
      <c r="I52" s="84"/>
      <c r="J52" s="84"/>
      <c r="K52" s="84"/>
      <c r="L52" s="84"/>
      <c r="M52" s="84"/>
      <c r="N52" s="84"/>
      <c r="O52" s="84"/>
      <c r="P52" s="84"/>
      <c r="R52" s="84">
        <v>1280</v>
      </c>
      <c r="S52" s="84"/>
      <c r="T52" s="15">
        <f t="shared" ref="T52" si="126">R52/H52</f>
        <v>1.103448275862069</v>
      </c>
      <c r="U52" s="15">
        <f t="shared" ref="U52" si="127">T52-AB52</f>
        <v>1.0777962643232357</v>
      </c>
      <c r="V52" s="16">
        <f t="shared" ref="V52" si="128">G52*U52</f>
        <v>1250.2436666149533</v>
      </c>
      <c r="W52" s="16">
        <f t="shared" ref="W52" si="129">V52-G52</f>
        <v>90.243666614953327</v>
      </c>
      <c r="X52" s="16">
        <f t="shared" ref="X52" si="130">F52*W52</f>
        <v>2978.0409982934598</v>
      </c>
      <c r="Y52" s="15">
        <f t="shared" si="116"/>
        <v>4.5848355451969969E-2</v>
      </c>
      <c r="Z52" s="15">
        <f t="shared" si="117"/>
        <v>1.1992624151289988E-2</v>
      </c>
      <c r="AA52" s="15">
        <f t="shared" si="118"/>
        <v>1.9115055013239957E-2</v>
      </c>
      <c r="AB52" s="15">
        <f t="shared" ref="AB52" si="131">AVERAGE(Y52:AA52)</f>
        <v>2.5652011538833303E-2</v>
      </c>
      <c r="AC52" s="15" t="s">
        <v>4850</v>
      </c>
      <c r="AD52" s="86"/>
    </row>
    <row r="53" spans="1:30" x14ac:dyDescent="0.2">
      <c r="A53" s="2"/>
      <c r="B53" s="3" t="s">
        <v>2115</v>
      </c>
      <c r="C53" s="4" t="s">
        <v>2116</v>
      </c>
      <c r="D53" s="4" t="s">
        <v>44</v>
      </c>
      <c r="E53" s="5">
        <v>0</v>
      </c>
      <c r="F53" s="5">
        <v>2</v>
      </c>
      <c r="G53" s="6">
        <v>649.67999999999995</v>
      </c>
      <c r="H53" s="6"/>
      <c r="I53" s="6"/>
      <c r="J53" s="6"/>
      <c r="K53" s="6"/>
      <c r="L53" s="6"/>
      <c r="M53" s="6"/>
      <c r="N53" s="6"/>
      <c r="O53" s="6"/>
      <c r="P53" s="6"/>
      <c r="R53" s="6"/>
      <c r="S53" s="6">
        <v>1299.3599999999999</v>
      </c>
    </row>
    <row r="54" spans="1:30" x14ac:dyDescent="0.2">
      <c r="A54" s="2"/>
      <c r="B54" s="3" t="s">
        <v>2117</v>
      </c>
      <c r="C54" s="4" t="s">
        <v>2118</v>
      </c>
      <c r="D54" s="4" t="s">
        <v>44</v>
      </c>
      <c r="E54" s="5">
        <v>0</v>
      </c>
      <c r="F54" s="5">
        <v>2</v>
      </c>
      <c r="G54" s="6">
        <v>531.38</v>
      </c>
      <c r="H54" s="6"/>
      <c r="I54" s="6"/>
      <c r="J54" s="6"/>
      <c r="K54" s="6"/>
      <c r="L54" s="6"/>
      <c r="M54" s="6"/>
      <c r="N54" s="6"/>
      <c r="O54" s="6"/>
      <c r="P54" s="6"/>
      <c r="R54" s="6"/>
      <c r="S54" s="6">
        <v>1062.76</v>
      </c>
    </row>
    <row r="55" spans="1:30" x14ac:dyDescent="0.3">
      <c r="A55" s="53"/>
      <c r="B55" s="54" t="s">
        <v>20</v>
      </c>
      <c r="C55" s="55" t="s">
        <v>2119</v>
      </c>
      <c r="D55" s="55"/>
      <c r="E55" s="56"/>
      <c r="F55" s="56"/>
      <c r="G55" s="57"/>
      <c r="H55" s="57"/>
      <c r="I55" s="57"/>
      <c r="J55" s="57"/>
      <c r="K55" s="57"/>
      <c r="L55" s="57"/>
      <c r="M55" s="57"/>
      <c r="N55" s="57"/>
      <c r="O55" s="57"/>
      <c r="P55" s="57"/>
      <c r="R55" s="57"/>
      <c r="S55" s="57">
        <v>3709.62</v>
      </c>
    </row>
    <row r="56" spans="1:30" ht="20" x14ac:dyDescent="0.2">
      <c r="A56" s="2"/>
      <c r="B56" s="3" t="s">
        <v>2120</v>
      </c>
      <c r="C56" s="4" t="s">
        <v>2121</v>
      </c>
      <c r="D56" s="4" t="s">
        <v>44</v>
      </c>
      <c r="E56" s="5">
        <v>0</v>
      </c>
      <c r="F56" s="5">
        <v>2</v>
      </c>
      <c r="G56" s="6">
        <v>1854.81</v>
      </c>
      <c r="H56" s="6"/>
      <c r="I56" s="6"/>
      <c r="J56" s="6"/>
      <c r="K56" s="6"/>
      <c r="L56" s="6"/>
      <c r="M56" s="6"/>
      <c r="N56" s="6"/>
      <c r="O56" s="6"/>
      <c r="P56" s="6"/>
      <c r="R56" s="6"/>
      <c r="S56" s="6">
        <v>3709.62</v>
      </c>
    </row>
    <row r="57" spans="1:30" x14ac:dyDescent="0.3">
      <c r="A57" s="53"/>
      <c r="B57" s="54" t="s">
        <v>21</v>
      </c>
      <c r="C57" s="55" t="s">
        <v>2122</v>
      </c>
      <c r="D57" s="55"/>
      <c r="E57" s="56"/>
      <c r="F57" s="56"/>
      <c r="G57" s="57"/>
      <c r="H57" s="57"/>
      <c r="I57" s="57"/>
      <c r="J57" s="57"/>
      <c r="K57" s="57"/>
      <c r="L57" s="57"/>
      <c r="M57" s="57"/>
      <c r="N57" s="57"/>
      <c r="O57" s="57"/>
      <c r="P57" s="57"/>
      <c r="R57" s="57"/>
      <c r="S57" s="57">
        <v>465.34</v>
      </c>
    </row>
    <row r="58" spans="1:30" x14ac:dyDescent="0.2">
      <c r="A58" s="2"/>
      <c r="B58" s="3" t="s">
        <v>2123</v>
      </c>
      <c r="C58" s="4" t="s">
        <v>2124</v>
      </c>
      <c r="D58" s="4" t="s">
        <v>44</v>
      </c>
      <c r="E58" s="5">
        <v>0</v>
      </c>
      <c r="F58" s="5">
        <v>2</v>
      </c>
      <c r="G58" s="6">
        <v>232.67</v>
      </c>
      <c r="H58" s="6"/>
      <c r="I58" s="6"/>
      <c r="J58" s="6"/>
      <c r="K58" s="6"/>
      <c r="L58" s="6"/>
      <c r="M58" s="6"/>
      <c r="N58" s="6"/>
      <c r="O58" s="6"/>
      <c r="P58" s="6"/>
      <c r="R58" s="6"/>
      <c r="S58" s="6">
        <v>465.34</v>
      </c>
    </row>
    <row r="59" spans="1:30" x14ac:dyDescent="0.3">
      <c r="A59" s="53"/>
      <c r="B59" s="54" t="s">
        <v>22</v>
      </c>
      <c r="C59" s="55" t="s">
        <v>2125</v>
      </c>
      <c r="D59" s="55"/>
      <c r="E59" s="56"/>
      <c r="F59" s="56"/>
      <c r="G59" s="57"/>
      <c r="H59" s="57"/>
      <c r="I59" s="57"/>
      <c r="J59" s="57"/>
      <c r="K59" s="57"/>
      <c r="L59" s="57"/>
      <c r="M59" s="57"/>
      <c r="N59" s="57"/>
      <c r="O59" s="57"/>
      <c r="P59" s="57"/>
      <c r="R59" s="57"/>
      <c r="S59" s="57">
        <v>204.79</v>
      </c>
    </row>
    <row r="60" spans="1:30" x14ac:dyDescent="0.2">
      <c r="A60" s="2"/>
      <c r="B60" s="3" t="s">
        <v>2126</v>
      </c>
      <c r="C60" s="4" t="s">
        <v>2127</v>
      </c>
      <c r="D60" s="4" t="s">
        <v>44</v>
      </c>
      <c r="E60" s="5">
        <v>0</v>
      </c>
      <c r="F60" s="5">
        <v>1</v>
      </c>
      <c r="G60" s="6">
        <v>204.79</v>
      </c>
      <c r="H60" s="6"/>
      <c r="I60" s="6"/>
      <c r="J60" s="6"/>
      <c r="K60" s="6"/>
      <c r="L60" s="6"/>
      <c r="M60" s="6"/>
      <c r="N60" s="6"/>
      <c r="O60" s="6"/>
      <c r="P60" s="6"/>
      <c r="R60" s="6"/>
      <c r="S60" s="6">
        <v>204.79</v>
      </c>
    </row>
    <row r="61" spans="1:30" x14ac:dyDescent="0.3">
      <c r="A61" s="53"/>
      <c r="B61" s="54" t="s">
        <v>23</v>
      </c>
      <c r="C61" s="55" t="s">
        <v>2128</v>
      </c>
      <c r="D61" s="55"/>
      <c r="E61" s="56"/>
      <c r="F61" s="56"/>
      <c r="G61" s="57"/>
      <c r="H61" s="57"/>
      <c r="I61" s="57"/>
      <c r="J61" s="57"/>
      <c r="K61" s="57"/>
      <c r="L61" s="57"/>
      <c r="M61" s="57"/>
      <c r="N61" s="57"/>
      <c r="O61" s="57"/>
      <c r="P61" s="57"/>
      <c r="R61" s="57"/>
      <c r="S61" s="57">
        <v>230.98</v>
      </c>
    </row>
    <row r="62" spans="1:30" x14ac:dyDescent="0.2">
      <c r="A62" s="2"/>
      <c r="B62" s="3" t="s">
        <v>2129</v>
      </c>
      <c r="C62" s="4" t="s">
        <v>2130</v>
      </c>
      <c r="D62" s="4" t="s">
        <v>44</v>
      </c>
      <c r="E62" s="5">
        <v>0</v>
      </c>
      <c r="F62" s="5">
        <v>1</v>
      </c>
      <c r="G62" s="6">
        <v>230.98</v>
      </c>
      <c r="H62" s="6"/>
      <c r="I62" s="6"/>
      <c r="J62" s="6"/>
      <c r="K62" s="6"/>
      <c r="L62" s="6"/>
      <c r="M62" s="6"/>
      <c r="N62" s="6"/>
      <c r="O62" s="6"/>
      <c r="P62" s="6"/>
      <c r="R62" s="6"/>
      <c r="S62" s="6">
        <v>230.98</v>
      </c>
    </row>
    <row r="63" spans="1:30" x14ac:dyDescent="0.3">
      <c r="A63" s="53"/>
      <c r="B63" s="54" t="s">
        <v>24</v>
      </c>
      <c r="C63" s="55" t="s">
        <v>2131</v>
      </c>
      <c r="D63" s="55"/>
      <c r="E63" s="56"/>
      <c r="F63" s="56"/>
      <c r="G63" s="57"/>
      <c r="H63" s="57"/>
      <c r="I63" s="57"/>
      <c r="J63" s="57"/>
      <c r="K63" s="57"/>
      <c r="L63" s="57"/>
      <c r="M63" s="57"/>
      <c r="N63" s="57"/>
      <c r="O63" s="57"/>
      <c r="P63" s="57"/>
      <c r="R63" s="57"/>
      <c r="S63" s="57">
        <v>2726.26</v>
      </c>
    </row>
    <row r="64" spans="1:30" ht="20" x14ac:dyDescent="0.2">
      <c r="A64" s="2"/>
      <c r="B64" s="3" t="s">
        <v>2132</v>
      </c>
      <c r="C64" s="4" t="s">
        <v>2133</v>
      </c>
      <c r="D64" s="4" t="s">
        <v>44</v>
      </c>
      <c r="E64" s="5">
        <v>0</v>
      </c>
      <c r="F64" s="5">
        <v>4</v>
      </c>
      <c r="G64" s="6">
        <v>312.56</v>
      </c>
      <c r="H64" s="6"/>
      <c r="I64" s="6"/>
      <c r="J64" s="6"/>
      <c r="K64" s="6"/>
      <c r="L64" s="6"/>
      <c r="M64" s="6"/>
      <c r="N64" s="6"/>
      <c r="O64" s="6"/>
      <c r="P64" s="6"/>
      <c r="R64" s="6"/>
      <c r="S64" s="6">
        <v>1250.24</v>
      </c>
    </row>
    <row r="65" spans="1:30" x14ac:dyDescent="0.2">
      <c r="A65" s="2"/>
      <c r="B65" s="3" t="s">
        <v>2134</v>
      </c>
      <c r="C65" s="4" t="s">
        <v>2135</v>
      </c>
      <c r="D65" s="4" t="s">
        <v>44</v>
      </c>
      <c r="E65" s="5">
        <v>0</v>
      </c>
      <c r="F65" s="5">
        <v>2</v>
      </c>
      <c r="G65" s="6">
        <v>469.02</v>
      </c>
      <c r="H65" s="6"/>
      <c r="I65" s="6"/>
      <c r="J65" s="6"/>
      <c r="K65" s="6"/>
      <c r="L65" s="6"/>
      <c r="M65" s="6"/>
      <c r="N65" s="6"/>
      <c r="O65" s="6"/>
      <c r="P65" s="6"/>
      <c r="R65" s="6"/>
      <c r="S65" s="6">
        <v>938.04</v>
      </c>
    </row>
    <row r="66" spans="1:30" x14ac:dyDescent="0.2">
      <c r="A66" s="2"/>
      <c r="B66" s="3" t="s">
        <v>2136</v>
      </c>
      <c r="C66" s="4" t="s">
        <v>2137</v>
      </c>
      <c r="D66" s="4" t="s">
        <v>44</v>
      </c>
      <c r="E66" s="5">
        <v>0</v>
      </c>
      <c r="F66" s="5">
        <v>2</v>
      </c>
      <c r="G66" s="6">
        <v>268.99</v>
      </c>
      <c r="H66" s="6"/>
      <c r="I66" s="6"/>
      <c r="J66" s="6"/>
      <c r="K66" s="6"/>
      <c r="L66" s="6"/>
      <c r="M66" s="6"/>
      <c r="N66" s="6"/>
      <c r="O66" s="6"/>
      <c r="P66" s="6"/>
      <c r="R66" s="6"/>
      <c r="S66" s="6">
        <v>537.98</v>
      </c>
    </row>
    <row r="67" spans="1:30" x14ac:dyDescent="0.3">
      <c r="A67" s="53"/>
      <c r="B67" s="54" t="s">
        <v>25</v>
      </c>
      <c r="C67" s="55" t="s">
        <v>2138</v>
      </c>
      <c r="D67" s="55"/>
      <c r="E67" s="56"/>
      <c r="F67" s="56"/>
      <c r="G67" s="57"/>
      <c r="H67" s="57"/>
      <c r="I67" s="57"/>
      <c r="J67" s="57"/>
      <c r="K67" s="57"/>
      <c r="L67" s="57"/>
      <c r="M67" s="57"/>
      <c r="N67" s="57"/>
      <c r="O67" s="57"/>
      <c r="P67" s="57"/>
      <c r="R67" s="57"/>
      <c r="S67" s="57">
        <v>1293</v>
      </c>
    </row>
    <row r="68" spans="1:30" x14ac:dyDescent="0.2">
      <c r="A68" s="2"/>
      <c r="B68" s="3" t="s">
        <v>2139</v>
      </c>
      <c r="C68" s="4" t="s">
        <v>2140</v>
      </c>
      <c r="D68" s="4" t="s">
        <v>44</v>
      </c>
      <c r="E68" s="5">
        <v>0</v>
      </c>
      <c r="F68" s="5">
        <v>2</v>
      </c>
      <c r="G68" s="6">
        <v>646.5</v>
      </c>
      <c r="H68" s="6"/>
      <c r="I68" s="6"/>
      <c r="J68" s="6"/>
      <c r="K68" s="6"/>
      <c r="L68" s="6"/>
      <c r="M68" s="6"/>
      <c r="N68" s="6"/>
      <c r="O68" s="6"/>
      <c r="P68" s="6"/>
      <c r="R68" s="6"/>
      <c r="S68" s="6">
        <v>1293</v>
      </c>
    </row>
    <row r="69" spans="1:30" s="85" customFormat="1" x14ac:dyDescent="0.35">
      <c r="A69" s="80"/>
      <c r="B69" s="81">
        <v>55128018</v>
      </c>
      <c r="C69" s="82" t="s">
        <v>4747</v>
      </c>
      <c r="D69" s="82"/>
      <c r="E69" s="83"/>
      <c r="F69" s="83">
        <v>2</v>
      </c>
      <c r="G69" s="84">
        <v>208</v>
      </c>
      <c r="H69" s="84">
        <v>208</v>
      </c>
      <c r="I69" s="84"/>
      <c r="J69" s="84"/>
      <c r="K69" s="84"/>
      <c r="L69" s="84"/>
      <c r="M69" s="84"/>
      <c r="N69" s="84"/>
      <c r="O69" s="84"/>
      <c r="P69" s="84"/>
      <c r="R69" s="84">
        <v>222</v>
      </c>
      <c r="S69" s="84"/>
      <c r="T69" s="15">
        <f t="shared" ref="T69" si="132">R69/H69</f>
        <v>1.0673076923076923</v>
      </c>
      <c r="U69" s="15">
        <f t="shared" ref="U69" si="133">T69-AB69</f>
        <v>1.0416556807688591</v>
      </c>
      <c r="V69" s="16">
        <f t="shared" ref="V69" si="134">G69*U69</f>
        <v>216.66438159992268</v>
      </c>
      <c r="W69" s="16">
        <f t="shared" ref="W69" si="135">V69-G69</f>
        <v>8.6643815999226774</v>
      </c>
      <c r="X69" s="16">
        <f t="shared" ref="X69" si="136">F69*W69</f>
        <v>17.328763199845355</v>
      </c>
      <c r="Y69" s="15">
        <f t="shared" ref="Y69" si="137">104.584835545197%-100%</f>
        <v>4.5848355451969969E-2</v>
      </c>
      <c r="Z69" s="15">
        <f t="shared" ref="Z69" si="138">101.199262415129%-100%</f>
        <v>1.1992624151289988E-2</v>
      </c>
      <c r="AA69" s="15">
        <f t="shared" ref="AA69" si="139">101.911505501324%-100%</f>
        <v>1.9115055013239957E-2</v>
      </c>
      <c r="AB69" s="15">
        <f t="shared" ref="AB69" si="140">AVERAGE(Y69:AA69)</f>
        <v>2.5652011538833303E-2</v>
      </c>
      <c r="AC69" s="15" t="s">
        <v>4851</v>
      </c>
      <c r="AD69" s="86"/>
    </row>
    <row r="70" spans="1:30" x14ac:dyDescent="0.3">
      <c r="A70" s="53"/>
      <c r="B70" s="54" t="s">
        <v>26</v>
      </c>
      <c r="C70" s="55" t="s">
        <v>2141</v>
      </c>
      <c r="D70" s="55"/>
      <c r="E70" s="56"/>
      <c r="F70" s="56"/>
      <c r="G70" s="57"/>
      <c r="H70" s="57"/>
      <c r="I70" s="57">
        <v>409546.72</v>
      </c>
      <c r="J70" s="57">
        <v>409546.72</v>
      </c>
      <c r="K70" s="57">
        <v>0</v>
      </c>
      <c r="L70" s="57">
        <v>0</v>
      </c>
      <c r="M70" s="57">
        <v>0</v>
      </c>
      <c r="N70" s="57">
        <v>0</v>
      </c>
      <c r="O70" s="57">
        <v>0</v>
      </c>
      <c r="P70" s="57">
        <v>0</v>
      </c>
      <c r="R70" s="57"/>
      <c r="S70" s="57">
        <v>409546.72</v>
      </c>
    </row>
    <row r="71" spans="1:30" ht="20" x14ac:dyDescent="0.2">
      <c r="A71" s="2"/>
      <c r="B71" s="3" t="s">
        <v>2142</v>
      </c>
      <c r="C71" s="4" t="s">
        <v>2143</v>
      </c>
      <c r="D71" s="4" t="s">
        <v>95</v>
      </c>
      <c r="E71" s="5">
        <v>0</v>
      </c>
      <c r="F71" s="5">
        <v>53</v>
      </c>
      <c r="G71" s="6">
        <v>498.18</v>
      </c>
      <c r="H71" s="6"/>
      <c r="I71" s="6"/>
      <c r="J71" s="6"/>
      <c r="K71" s="6"/>
      <c r="L71" s="6"/>
      <c r="M71" s="6"/>
      <c r="N71" s="6"/>
      <c r="O71" s="6"/>
      <c r="P71" s="6"/>
      <c r="R71" s="6"/>
      <c r="S71" s="6">
        <v>26403.54</v>
      </c>
    </row>
    <row r="72" spans="1:30" s="85" customFormat="1" x14ac:dyDescent="0.35">
      <c r="A72" s="80"/>
      <c r="B72" s="81">
        <v>14011009</v>
      </c>
      <c r="C72" s="82" t="s">
        <v>4621</v>
      </c>
      <c r="D72" s="82" t="s">
        <v>95</v>
      </c>
      <c r="E72" s="83">
        <v>1.295E-2</v>
      </c>
      <c r="F72" s="83">
        <v>53</v>
      </c>
      <c r="G72" s="84">
        <v>70.3</v>
      </c>
      <c r="H72" s="84">
        <v>70.3</v>
      </c>
      <c r="I72" s="84">
        <v>101.893380365</v>
      </c>
      <c r="J72" s="84">
        <v>101.893380365</v>
      </c>
      <c r="K72" s="84"/>
      <c r="L72" s="84"/>
      <c r="M72" s="84"/>
      <c r="N72" s="84"/>
      <c r="O72" s="84"/>
      <c r="P72" s="84"/>
      <c r="R72" s="84">
        <v>105</v>
      </c>
      <c r="S72" s="84">
        <v>117.72364296000001</v>
      </c>
      <c r="T72" s="15">
        <f t="shared" ref="T72" si="141">R72/H72</f>
        <v>1.4935988620199148</v>
      </c>
      <c r="U72" s="15">
        <f t="shared" ref="U72" si="142">T72-AB72</f>
        <v>1.4679468504810815</v>
      </c>
      <c r="V72" s="16">
        <f t="shared" ref="V72" si="143">G72*U72</f>
        <v>103.19666358882003</v>
      </c>
      <c r="W72" s="16">
        <f t="shared" ref="W72" si="144">V72-G72</f>
        <v>32.896663588820033</v>
      </c>
      <c r="X72" s="16">
        <f t="shared" ref="X72" si="145">F72*W72</f>
        <v>1743.5231702074618</v>
      </c>
      <c r="Y72" s="15">
        <f t="shared" ref="Y72:Y84" si="146">104.584835545197%-100%</f>
        <v>4.5848355451969969E-2</v>
      </c>
      <c r="Z72" s="15">
        <f t="shared" ref="Z72:Z84" si="147">101.199262415129%-100%</f>
        <v>1.1992624151289988E-2</v>
      </c>
      <c r="AA72" s="15">
        <f t="shared" ref="AA72:AA84" si="148">101.911505501324%-100%</f>
        <v>1.9115055013239957E-2</v>
      </c>
      <c r="AB72" s="15">
        <f t="shared" ref="AB72" si="149">AVERAGE(Y72:AA72)</f>
        <v>2.5652011538833303E-2</v>
      </c>
      <c r="AC72" s="15" t="s">
        <v>4852</v>
      </c>
      <c r="AD72" s="86"/>
    </row>
    <row r="73" spans="1:30" x14ac:dyDescent="0.2">
      <c r="A73" s="2"/>
      <c r="B73" s="3" t="s">
        <v>2144</v>
      </c>
      <c r="C73" s="4" t="s">
        <v>2145</v>
      </c>
      <c r="D73" s="4" t="s">
        <v>95</v>
      </c>
      <c r="E73" s="5">
        <v>0</v>
      </c>
      <c r="F73" s="5">
        <v>293</v>
      </c>
      <c r="G73" s="6">
        <v>439.08</v>
      </c>
      <c r="H73" s="6"/>
      <c r="I73" s="6"/>
      <c r="J73" s="6"/>
      <c r="K73" s="6"/>
      <c r="L73" s="6"/>
      <c r="M73" s="6"/>
      <c r="N73" s="6"/>
      <c r="O73" s="6"/>
      <c r="P73" s="6"/>
      <c r="R73" s="6"/>
      <c r="S73" s="6">
        <v>128650.44</v>
      </c>
    </row>
    <row r="74" spans="1:30" s="85" customFormat="1" x14ac:dyDescent="0.35">
      <c r="A74" s="80"/>
      <c r="B74" s="81">
        <v>19632350</v>
      </c>
      <c r="C74" s="82" t="s">
        <v>4615</v>
      </c>
      <c r="D74" s="82" t="s">
        <v>95</v>
      </c>
      <c r="E74" s="83">
        <v>1.295E-2</v>
      </c>
      <c r="F74" s="83">
        <v>293</v>
      </c>
      <c r="G74" s="84">
        <v>105</v>
      </c>
      <c r="H74" s="84">
        <v>105</v>
      </c>
      <c r="I74" s="84">
        <v>101.893380365</v>
      </c>
      <c r="J74" s="84">
        <v>101.893380365</v>
      </c>
      <c r="K74" s="84"/>
      <c r="L74" s="84"/>
      <c r="M74" s="84"/>
      <c r="N74" s="84"/>
      <c r="O74" s="84"/>
      <c r="P74" s="84"/>
      <c r="R74" s="84">
        <v>147</v>
      </c>
      <c r="S74" s="84">
        <v>117.72364296000001</v>
      </c>
      <c r="T74" s="15">
        <f t="shared" ref="T74" si="150">R74/H74</f>
        <v>1.4</v>
      </c>
      <c r="U74" s="15">
        <f t="shared" ref="U74" si="151">T74-AB74</f>
        <v>1.3743479884611667</v>
      </c>
      <c r="V74" s="16">
        <f t="shared" ref="V74" si="152">G74*U74</f>
        <v>144.3065387884225</v>
      </c>
      <c r="W74" s="16">
        <f t="shared" ref="W74" si="153">V74-G74</f>
        <v>39.3065387884225</v>
      </c>
      <c r="X74" s="16">
        <f t="shared" ref="X74" si="154">F74*W74</f>
        <v>11516.815865007793</v>
      </c>
      <c r="Y74" s="15">
        <f t="shared" si="146"/>
        <v>4.5848355451969969E-2</v>
      </c>
      <c r="Z74" s="15">
        <f t="shared" si="147"/>
        <v>1.1992624151289988E-2</v>
      </c>
      <c r="AA74" s="15">
        <f t="shared" si="148"/>
        <v>1.9115055013239957E-2</v>
      </c>
      <c r="AB74" s="15">
        <f t="shared" ref="AB74" si="155">AVERAGE(Y74:AA74)</f>
        <v>2.5652011538833303E-2</v>
      </c>
      <c r="AC74" s="15" t="s">
        <v>4853</v>
      </c>
      <c r="AD74" s="86"/>
    </row>
    <row r="75" spans="1:30" x14ac:dyDescent="0.2">
      <c r="A75" s="2"/>
      <c r="B75" s="3" t="s">
        <v>2146</v>
      </c>
      <c r="C75" s="4" t="s">
        <v>2147</v>
      </c>
      <c r="D75" s="4" t="s">
        <v>95</v>
      </c>
      <c r="E75" s="5">
        <v>0</v>
      </c>
      <c r="F75" s="5">
        <v>99</v>
      </c>
      <c r="G75" s="6">
        <v>468.96</v>
      </c>
      <c r="H75" s="6"/>
      <c r="I75" s="6"/>
      <c r="J75" s="6"/>
      <c r="K75" s="6"/>
      <c r="L75" s="6"/>
      <c r="M75" s="6"/>
      <c r="N75" s="6"/>
      <c r="O75" s="6"/>
      <c r="P75" s="6"/>
      <c r="R75" s="6"/>
      <c r="S75" s="6">
        <v>46427.040000000001</v>
      </c>
    </row>
    <row r="76" spans="1:30" s="85" customFormat="1" x14ac:dyDescent="0.35">
      <c r="A76" s="80"/>
      <c r="B76" s="81">
        <v>19632365</v>
      </c>
      <c r="C76" s="82" t="s">
        <v>4617</v>
      </c>
      <c r="D76" s="82" t="s">
        <v>95</v>
      </c>
      <c r="E76" s="83">
        <v>1.295E-2</v>
      </c>
      <c r="F76" s="83">
        <v>99</v>
      </c>
      <c r="G76" s="84">
        <v>126</v>
      </c>
      <c r="H76" s="84">
        <v>126</v>
      </c>
      <c r="I76" s="84">
        <v>101.893380365</v>
      </c>
      <c r="J76" s="84">
        <v>101.893380365</v>
      </c>
      <c r="K76" s="84"/>
      <c r="L76" s="84"/>
      <c r="M76" s="84"/>
      <c r="N76" s="84"/>
      <c r="O76" s="84"/>
      <c r="P76" s="84"/>
      <c r="R76" s="84">
        <v>189</v>
      </c>
      <c r="S76" s="84">
        <v>117.72364296000001</v>
      </c>
      <c r="T76" s="15">
        <f t="shared" ref="T76" si="156">R76/H76</f>
        <v>1.5</v>
      </c>
      <c r="U76" s="15">
        <f t="shared" ref="U76" si="157">T76-AB76</f>
        <v>1.4743479884611668</v>
      </c>
      <c r="V76" s="16">
        <f t="shared" ref="V76" si="158">G76*U76</f>
        <v>185.76784654610702</v>
      </c>
      <c r="W76" s="16">
        <f t="shared" ref="W76" si="159">V76-G76</f>
        <v>59.767846546107023</v>
      </c>
      <c r="X76" s="16">
        <f t="shared" ref="X76" si="160">F76*W76</f>
        <v>5917.0168080645954</v>
      </c>
      <c r="Y76" s="15">
        <f t="shared" si="146"/>
        <v>4.5848355451969969E-2</v>
      </c>
      <c r="Z76" s="15">
        <f t="shared" si="147"/>
        <v>1.1992624151289988E-2</v>
      </c>
      <c r="AA76" s="15">
        <f t="shared" si="148"/>
        <v>1.9115055013239957E-2</v>
      </c>
      <c r="AB76" s="15">
        <f t="shared" ref="AB76" si="161">AVERAGE(Y76:AA76)</f>
        <v>2.5652011538833303E-2</v>
      </c>
      <c r="AC76" s="15" t="s">
        <v>4854</v>
      </c>
      <c r="AD76" s="86"/>
    </row>
    <row r="77" spans="1:30" x14ac:dyDescent="0.2">
      <c r="A77" s="2"/>
      <c r="B77" s="3" t="s">
        <v>2148</v>
      </c>
      <c r="C77" s="4" t="s">
        <v>2149</v>
      </c>
      <c r="D77" s="4" t="s">
        <v>95</v>
      </c>
      <c r="E77" s="5">
        <v>0</v>
      </c>
      <c r="F77" s="5">
        <v>87</v>
      </c>
      <c r="G77" s="6">
        <v>537.66999999999996</v>
      </c>
      <c r="H77" s="6"/>
      <c r="I77" s="6"/>
      <c r="J77" s="6"/>
      <c r="K77" s="6"/>
      <c r="L77" s="6"/>
      <c r="M77" s="6"/>
      <c r="N77" s="6"/>
      <c r="O77" s="6"/>
      <c r="P77" s="6"/>
      <c r="R77" s="6"/>
      <c r="S77" s="6">
        <v>46777.29</v>
      </c>
    </row>
    <row r="78" spans="1:30" s="85" customFormat="1" x14ac:dyDescent="0.35">
      <c r="A78" s="80"/>
      <c r="B78" s="81">
        <v>19632375</v>
      </c>
      <c r="C78" s="82" t="s">
        <v>4616</v>
      </c>
      <c r="D78" s="82" t="s">
        <v>95</v>
      </c>
      <c r="E78" s="83">
        <v>1.295E-2</v>
      </c>
      <c r="F78" s="83">
        <v>87</v>
      </c>
      <c r="G78" s="84">
        <v>161</v>
      </c>
      <c r="H78" s="84">
        <v>161</v>
      </c>
      <c r="I78" s="84">
        <v>101.893380365</v>
      </c>
      <c r="J78" s="84">
        <v>101.893380365</v>
      </c>
      <c r="K78" s="84"/>
      <c r="L78" s="84"/>
      <c r="M78" s="84"/>
      <c r="N78" s="84"/>
      <c r="O78" s="84"/>
      <c r="P78" s="84"/>
      <c r="R78" s="84">
        <v>238</v>
      </c>
      <c r="S78" s="84">
        <v>117.72364296000001</v>
      </c>
      <c r="T78" s="15">
        <f t="shared" ref="T78" si="162">R78/H78</f>
        <v>1.4782608695652173</v>
      </c>
      <c r="U78" s="15">
        <f t="shared" ref="U78" si="163">T78-AB78</f>
        <v>1.4526088580263841</v>
      </c>
      <c r="V78" s="16">
        <f t="shared" ref="V78" si="164">G78*U78</f>
        <v>233.87002614224784</v>
      </c>
      <c r="W78" s="16">
        <f t="shared" ref="W78" si="165">V78-G78</f>
        <v>72.870026142247838</v>
      </c>
      <c r="X78" s="16">
        <f t="shared" ref="X78" si="166">F78*W78</f>
        <v>6339.6922743755622</v>
      </c>
      <c r="Y78" s="15">
        <f t="shared" si="146"/>
        <v>4.5848355451969969E-2</v>
      </c>
      <c r="Z78" s="15">
        <f t="shared" si="147"/>
        <v>1.1992624151289988E-2</v>
      </c>
      <c r="AA78" s="15">
        <f t="shared" si="148"/>
        <v>1.9115055013239957E-2</v>
      </c>
      <c r="AB78" s="15">
        <f t="shared" ref="AB78" si="167">AVERAGE(Y78:AA78)</f>
        <v>2.5652011538833303E-2</v>
      </c>
      <c r="AC78" s="15" t="s">
        <v>4855</v>
      </c>
      <c r="AD78" s="86"/>
    </row>
    <row r="79" spans="1:30" x14ac:dyDescent="0.2">
      <c r="A79" s="2"/>
      <c r="B79" s="3" t="s">
        <v>2150</v>
      </c>
      <c r="C79" s="4" t="s">
        <v>2151</v>
      </c>
      <c r="D79" s="4" t="s">
        <v>95</v>
      </c>
      <c r="E79" s="5">
        <v>0</v>
      </c>
      <c r="F79" s="5">
        <v>47</v>
      </c>
      <c r="G79" s="6">
        <v>886.62</v>
      </c>
      <c r="H79" s="6"/>
      <c r="I79" s="6"/>
      <c r="J79" s="6"/>
      <c r="K79" s="6"/>
      <c r="L79" s="6"/>
      <c r="M79" s="6"/>
      <c r="N79" s="6"/>
      <c r="O79" s="6"/>
      <c r="P79" s="6"/>
      <c r="R79" s="6"/>
      <c r="S79" s="6">
        <v>41671.14</v>
      </c>
    </row>
    <row r="80" spans="1:30" s="85" customFormat="1" x14ac:dyDescent="0.35">
      <c r="A80" s="80"/>
      <c r="B80" s="81">
        <v>19632696</v>
      </c>
      <c r="C80" s="82" t="s">
        <v>4618</v>
      </c>
      <c r="D80" s="82" t="s">
        <v>95</v>
      </c>
      <c r="E80" s="83">
        <v>1.295E-2</v>
      </c>
      <c r="F80" s="83">
        <v>47</v>
      </c>
      <c r="G80" s="84">
        <v>289</v>
      </c>
      <c r="H80" s="84">
        <v>289</v>
      </c>
      <c r="I80" s="84">
        <v>101.893380365</v>
      </c>
      <c r="J80" s="84">
        <v>101.893380365</v>
      </c>
      <c r="K80" s="84"/>
      <c r="L80" s="84"/>
      <c r="M80" s="84"/>
      <c r="N80" s="84"/>
      <c r="O80" s="84"/>
      <c r="P80" s="84"/>
      <c r="R80" s="84">
        <v>444</v>
      </c>
      <c r="S80" s="84">
        <v>117.72364296000001</v>
      </c>
      <c r="T80" s="15">
        <f t="shared" ref="T80" si="168">R80/H80</f>
        <v>1.5363321799307958</v>
      </c>
      <c r="U80" s="15">
        <f t="shared" ref="U80" si="169">T80-AB80</f>
        <v>1.5106801683919626</v>
      </c>
      <c r="V80" s="16">
        <f t="shared" ref="V80" si="170">G80*U80</f>
        <v>436.58656866527718</v>
      </c>
      <c r="W80" s="16">
        <f t="shared" ref="W80" si="171">V80-G80</f>
        <v>147.58656866527718</v>
      </c>
      <c r="X80" s="16">
        <f t="shared" ref="X80" si="172">F80*W80</f>
        <v>6936.5687272680279</v>
      </c>
      <c r="Y80" s="15">
        <f t="shared" si="146"/>
        <v>4.5848355451969969E-2</v>
      </c>
      <c r="Z80" s="15">
        <f t="shared" si="147"/>
        <v>1.1992624151289988E-2</v>
      </c>
      <c r="AA80" s="15">
        <f t="shared" si="148"/>
        <v>1.9115055013239957E-2</v>
      </c>
      <c r="AB80" s="15">
        <f t="shared" ref="AB80" si="173">AVERAGE(Y80:AA80)</f>
        <v>2.5652011538833303E-2</v>
      </c>
      <c r="AC80" s="15" t="s">
        <v>4856</v>
      </c>
      <c r="AD80" s="86"/>
    </row>
    <row r="81" spans="1:30" x14ac:dyDescent="0.2">
      <c r="A81" s="2"/>
      <c r="B81" s="3" t="s">
        <v>2152</v>
      </c>
      <c r="C81" s="4" t="s">
        <v>2153</v>
      </c>
      <c r="D81" s="4" t="s">
        <v>95</v>
      </c>
      <c r="E81" s="5">
        <v>0</v>
      </c>
      <c r="F81" s="5">
        <v>9</v>
      </c>
      <c r="G81" s="6">
        <v>1078.07</v>
      </c>
      <c r="H81" s="6"/>
      <c r="I81" s="6"/>
      <c r="J81" s="6"/>
      <c r="K81" s="6"/>
      <c r="L81" s="6"/>
      <c r="M81" s="6"/>
      <c r="N81" s="6"/>
      <c r="O81" s="6"/>
      <c r="P81" s="6"/>
      <c r="R81" s="6"/>
      <c r="S81" s="6">
        <v>9702.6299999999992</v>
      </c>
    </row>
    <row r="82" spans="1:30" s="85" customFormat="1" x14ac:dyDescent="0.35">
      <c r="A82" s="80"/>
      <c r="B82" s="81">
        <v>19632716</v>
      </c>
      <c r="C82" s="82" t="s">
        <v>4619</v>
      </c>
      <c r="D82" s="82" t="s">
        <v>95</v>
      </c>
      <c r="E82" s="83">
        <v>1.295E-2</v>
      </c>
      <c r="F82" s="83">
        <v>9</v>
      </c>
      <c r="G82" s="84">
        <v>396</v>
      </c>
      <c r="H82" s="84">
        <v>396</v>
      </c>
      <c r="I82" s="84">
        <v>101.893380365</v>
      </c>
      <c r="J82" s="84">
        <v>101.893380365</v>
      </c>
      <c r="K82" s="84"/>
      <c r="L82" s="84"/>
      <c r="M82" s="84"/>
      <c r="N82" s="84"/>
      <c r="O82" s="84"/>
      <c r="P82" s="84"/>
      <c r="R82" s="84">
        <v>588</v>
      </c>
      <c r="S82" s="84">
        <v>117.72364296000001</v>
      </c>
      <c r="T82" s="15">
        <f t="shared" ref="T82" si="174">R82/H82</f>
        <v>1.4848484848484849</v>
      </c>
      <c r="U82" s="15">
        <f t="shared" ref="U82" si="175">T82-AB82</f>
        <v>1.4591964733096516</v>
      </c>
      <c r="V82" s="16">
        <f t="shared" ref="V82" si="176">G82*U82</f>
        <v>577.84180343062201</v>
      </c>
      <c r="W82" s="16">
        <f t="shared" ref="W82" si="177">V82-G82</f>
        <v>181.84180343062201</v>
      </c>
      <c r="X82" s="16">
        <f t="shared" ref="X82" si="178">F82*W82</f>
        <v>1636.576230875598</v>
      </c>
      <c r="Y82" s="15">
        <f t="shared" si="146"/>
        <v>4.5848355451969969E-2</v>
      </c>
      <c r="Z82" s="15">
        <f t="shared" si="147"/>
        <v>1.1992624151289988E-2</v>
      </c>
      <c r="AA82" s="15">
        <f t="shared" si="148"/>
        <v>1.9115055013239957E-2</v>
      </c>
      <c r="AB82" s="15">
        <f t="shared" ref="AB82" si="179">AVERAGE(Y82:AA82)</f>
        <v>2.5652011538833303E-2</v>
      </c>
      <c r="AC82" s="15" t="s">
        <v>4857</v>
      </c>
      <c r="AD82" s="86"/>
    </row>
    <row r="83" spans="1:30" x14ac:dyDescent="0.2">
      <c r="A83" s="2"/>
      <c r="B83" s="3" t="s">
        <v>2154</v>
      </c>
      <c r="C83" s="4" t="s">
        <v>2155</v>
      </c>
      <c r="D83" s="4" t="s">
        <v>95</v>
      </c>
      <c r="E83" s="5">
        <v>0</v>
      </c>
      <c r="F83" s="5">
        <v>88</v>
      </c>
      <c r="G83" s="6">
        <v>1249.03</v>
      </c>
      <c r="H83" s="6"/>
      <c r="I83" s="6"/>
      <c r="J83" s="6"/>
      <c r="K83" s="6"/>
      <c r="L83" s="6"/>
      <c r="M83" s="6"/>
      <c r="N83" s="6"/>
      <c r="O83" s="6"/>
      <c r="P83" s="6"/>
      <c r="R83" s="6"/>
      <c r="S83" s="6">
        <v>109914.64</v>
      </c>
    </row>
    <row r="84" spans="1:30" s="85" customFormat="1" x14ac:dyDescent="0.35">
      <c r="A84" s="80"/>
      <c r="B84" s="81">
        <v>19632736</v>
      </c>
      <c r="C84" s="82" t="s">
        <v>4620</v>
      </c>
      <c r="D84" s="82" t="s">
        <v>95</v>
      </c>
      <c r="E84" s="83">
        <v>1.295E-2</v>
      </c>
      <c r="F84" s="83">
        <v>88</v>
      </c>
      <c r="G84" s="84">
        <v>472</v>
      </c>
      <c r="H84" s="84">
        <v>472</v>
      </c>
      <c r="I84" s="84">
        <v>101.893380365</v>
      </c>
      <c r="J84" s="84">
        <v>101.893380365</v>
      </c>
      <c r="K84" s="84"/>
      <c r="L84" s="84"/>
      <c r="M84" s="84"/>
      <c r="N84" s="84"/>
      <c r="O84" s="84"/>
      <c r="P84" s="84"/>
      <c r="R84" s="84">
        <v>707</v>
      </c>
      <c r="S84" s="84">
        <v>117.72364296000001</v>
      </c>
      <c r="T84" s="15">
        <f t="shared" ref="T84" si="180">R84/H84</f>
        <v>1.4978813559322033</v>
      </c>
      <c r="U84" s="15">
        <f t="shared" ref="U84" si="181">T84-AB84</f>
        <v>1.4722293443933701</v>
      </c>
      <c r="V84" s="16">
        <f t="shared" ref="V84" si="182">G84*U84</f>
        <v>694.89225055367069</v>
      </c>
      <c r="W84" s="16">
        <f t="shared" ref="W84" si="183">V84-G84</f>
        <v>222.89225055367069</v>
      </c>
      <c r="X84" s="16">
        <f t="shared" ref="X84" si="184">F84*W84</f>
        <v>19614.518048723021</v>
      </c>
      <c r="Y84" s="15">
        <f t="shared" si="146"/>
        <v>4.5848355451969969E-2</v>
      </c>
      <c r="Z84" s="15">
        <f t="shared" si="147"/>
        <v>1.1992624151289988E-2</v>
      </c>
      <c r="AA84" s="15">
        <f t="shared" si="148"/>
        <v>1.9115055013239957E-2</v>
      </c>
      <c r="AB84" s="15">
        <f t="shared" ref="AB84" si="185">AVERAGE(Y84:AA84)</f>
        <v>2.5652011538833303E-2</v>
      </c>
      <c r="AC84" s="15" t="s">
        <v>4858</v>
      </c>
      <c r="AD84" s="86"/>
    </row>
    <row r="85" spans="1:30" x14ac:dyDescent="0.2">
      <c r="A85" s="126"/>
      <c r="B85" s="127"/>
      <c r="C85" s="128"/>
      <c r="D85" s="128"/>
      <c r="E85" s="129"/>
      <c r="F85" s="129"/>
      <c r="G85" s="130"/>
      <c r="H85" s="130"/>
      <c r="I85" s="130"/>
      <c r="J85" s="130"/>
      <c r="K85" s="130"/>
      <c r="L85" s="130"/>
      <c r="M85" s="130"/>
      <c r="N85" s="130"/>
      <c r="O85" s="130"/>
      <c r="P85" s="130"/>
      <c r="R85" s="130"/>
      <c r="S85" s="130"/>
    </row>
    <row r="86" spans="1:30" x14ac:dyDescent="0.3">
      <c r="A86" s="53"/>
      <c r="B86" s="54" t="s">
        <v>27</v>
      </c>
      <c r="C86" s="55" t="s">
        <v>2156</v>
      </c>
      <c r="D86" s="55"/>
      <c r="E86" s="56"/>
      <c r="F86" s="56"/>
      <c r="G86" s="57"/>
      <c r="H86" s="57"/>
      <c r="I86" s="57">
        <v>10498.6</v>
      </c>
      <c r="J86" s="57">
        <v>10498.6</v>
      </c>
      <c r="K86" s="57">
        <v>0</v>
      </c>
      <c r="L86" s="57">
        <v>0</v>
      </c>
      <c r="M86" s="57">
        <v>0</v>
      </c>
      <c r="N86" s="57">
        <v>0</v>
      </c>
      <c r="O86" s="57">
        <v>0</v>
      </c>
      <c r="P86" s="57">
        <v>0</v>
      </c>
      <c r="R86" s="57"/>
      <c r="S86" s="57">
        <v>10498.6</v>
      </c>
    </row>
    <row r="87" spans="1:30" x14ac:dyDescent="0.2">
      <c r="A87" s="2"/>
      <c r="B87" s="3" t="s">
        <v>2157</v>
      </c>
      <c r="C87" s="4" t="s">
        <v>2158</v>
      </c>
      <c r="D87" s="4" t="s">
        <v>2159</v>
      </c>
      <c r="E87" s="5">
        <v>0</v>
      </c>
      <c r="F87" s="5">
        <v>10</v>
      </c>
      <c r="G87" s="6">
        <v>1049.8599999999999</v>
      </c>
      <c r="H87" s="6"/>
      <c r="I87" s="6"/>
      <c r="J87" s="6"/>
      <c r="K87" s="6"/>
      <c r="L87" s="6"/>
      <c r="M87" s="6"/>
      <c r="N87" s="6"/>
      <c r="O87" s="6"/>
      <c r="P87" s="6"/>
      <c r="R87" s="6"/>
      <c r="S87" s="6">
        <v>10498.6</v>
      </c>
    </row>
    <row r="88" spans="1:30" ht="15" thickBot="1" x14ac:dyDescent="0.35">
      <c r="A88" s="53"/>
      <c r="B88" s="54" t="s">
        <v>28</v>
      </c>
      <c r="C88" s="55" t="s">
        <v>2160</v>
      </c>
      <c r="D88" s="55"/>
      <c r="E88" s="56"/>
      <c r="F88" s="56"/>
      <c r="G88" s="57"/>
      <c r="H88" s="57"/>
      <c r="I88" s="57">
        <v>4968.54</v>
      </c>
      <c r="J88" s="57">
        <v>0</v>
      </c>
      <c r="K88" s="57">
        <v>0</v>
      </c>
      <c r="L88" s="57">
        <v>0</v>
      </c>
      <c r="M88" s="57">
        <v>0</v>
      </c>
      <c r="N88" s="57">
        <v>0</v>
      </c>
      <c r="O88" s="57">
        <v>0</v>
      </c>
      <c r="P88" s="57">
        <v>0</v>
      </c>
      <c r="R88" s="57"/>
      <c r="S88" s="57">
        <v>0</v>
      </c>
    </row>
    <row r="89" spans="1:30" x14ac:dyDescent="0.2">
      <c r="A89" s="67"/>
      <c r="B89" s="68" t="s">
        <v>2161</v>
      </c>
      <c r="C89" s="69" t="s">
        <v>2162</v>
      </c>
      <c r="D89" s="69" t="s">
        <v>2159</v>
      </c>
      <c r="E89" s="70">
        <v>0</v>
      </c>
      <c r="F89" s="70">
        <v>1</v>
      </c>
      <c r="G89" s="71">
        <v>92.01</v>
      </c>
      <c r="H89" s="71"/>
      <c r="I89" s="71"/>
      <c r="J89" s="71"/>
      <c r="K89" s="71"/>
      <c r="L89" s="71"/>
      <c r="M89" s="71"/>
      <c r="N89" s="71"/>
      <c r="O89" s="71"/>
      <c r="P89" s="72"/>
      <c r="R89" s="71"/>
      <c r="S89" s="71">
        <v>0</v>
      </c>
    </row>
    <row r="90" spans="1:30" ht="15" thickBot="1" x14ac:dyDescent="0.25">
      <c r="A90" s="73"/>
      <c r="B90" s="74" t="s">
        <v>2163</v>
      </c>
      <c r="C90" s="75" t="s">
        <v>2164</v>
      </c>
      <c r="D90" s="75" t="s">
        <v>95</v>
      </c>
      <c r="E90" s="76">
        <v>0</v>
      </c>
      <c r="F90" s="76">
        <v>53</v>
      </c>
      <c r="G90" s="77">
        <v>92.01</v>
      </c>
      <c r="H90" s="77"/>
      <c r="I90" s="77"/>
      <c r="J90" s="77"/>
      <c r="K90" s="77"/>
      <c r="L90" s="77"/>
      <c r="M90" s="77"/>
      <c r="N90" s="77"/>
      <c r="O90" s="77"/>
      <c r="P90" s="78"/>
      <c r="R90" s="77"/>
      <c r="S90" s="77">
        <v>0</v>
      </c>
    </row>
    <row r="91" spans="1:30" x14ac:dyDescent="0.3">
      <c r="A91" s="53"/>
      <c r="B91" s="54" t="s">
        <v>29</v>
      </c>
      <c r="C91" s="55" t="s">
        <v>2165</v>
      </c>
      <c r="D91" s="55"/>
      <c r="E91" s="56"/>
      <c r="F91" s="56"/>
      <c r="G91" s="57"/>
      <c r="H91" s="57"/>
      <c r="I91" s="57">
        <v>104663.43</v>
      </c>
      <c r="J91" s="57">
        <v>104663.43</v>
      </c>
      <c r="K91" s="57">
        <v>0</v>
      </c>
      <c r="L91" s="57">
        <v>0</v>
      </c>
      <c r="M91" s="57">
        <v>0</v>
      </c>
      <c r="N91" s="57">
        <v>0</v>
      </c>
      <c r="O91" s="57">
        <v>0</v>
      </c>
      <c r="P91" s="57">
        <v>0</v>
      </c>
      <c r="R91" s="57"/>
      <c r="S91" s="57">
        <v>104663.43</v>
      </c>
    </row>
    <row r="92" spans="1:30" ht="30" x14ac:dyDescent="0.2">
      <c r="A92" s="2"/>
      <c r="B92" s="3" t="s">
        <v>2166</v>
      </c>
      <c r="C92" s="4" t="s">
        <v>2167</v>
      </c>
      <c r="D92" s="4" t="s">
        <v>95</v>
      </c>
      <c r="E92" s="5">
        <v>0</v>
      </c>
      <c r="F92" s="5">
        <v>293</v>
      </c>
      <c r="G92" s="6">
        <v>139.01</v>
      </c>
      <c r="H92" s="6"/>
      <c r="I92" s="6"/>
      <c r="J92" s="6"/>
      <c r="K92" s="6"/>
      <c r="L92" s="6"/>
      <c r="M92" s="6"/>
      <c r="N92" s="6"/>
      <c r="O92" s="6"/>
      <c r="P92" s="6"/>
      <c r="R92" s="6"/>
      <c r="S92" s="6">
        <v>40729.93</v>
      </c>
    </row>
    <row r="93" spans="1:30" s="85" customFormat="1" x14ac:dyDescent="0.35">
      <c r="A93" s="80"/>
      <c r="B93" s="81">
        <v>63154013</v>
      </c>
      <c r="C93" s="82" t="s">
        <v>4622</v>
      </c>
      <c r="D93" s="82" t="s">
        <v>95</v>
      </c>
      <c r="E93" s="83">
        <v>1.295E-2</v>
      </c>
      <c r="F93" s="83">
        <v>293</v>
      </c>
      <c r="G93" s="84">
        <v>88.1</v>
      </c>
      <c r="H93" s="84">
        <v>88.1</v>
      </c>
      <c r="I93" s="84">
        <v>101.893380365</v>
      </c>
      <c r="J93" s="84">
        <v>101.893380365</v>
      </c>
      <c r="K93" s="84"/>
      <c r="L93" s="84"/>
      <c r="M93" s="84"/>
      <c r="N93" s="84"/>
      <c r="O93" s="84"/>
      <c r="P93" s="84"/>
      <c r="R93" s="84">
        <v>107</v>
      </c>
      <c r="S93" s="84">
        <v>117.72364296000001</v>
      </c>
      <c r="T93" s="15">
        <f t="shared" ref="T93" si="186">R93/H93</f>
        <v>1.2145289443813849</v>
      </c>
      <c r="U93" s="15">
        <f t="shared" ref="U93" si="187">T93-AB93</f>
        <v>1.1888769328425517</v>
      </c>
      <c r="V93" s="16">
        <f t="shared" ref="V93" si="188">G93*U93</f>
        <v>104.7400577834288</v>
      </c>
      <c r="W93" s="16">
        <f t="shared" ref="W93" si="189">V93-G93</f>
        <v>16.640057783428801</v>
      </c>
      <c r="X93" s="16">
        <f t="shared" ref="X93" si="190">F93*W93</f>
        <v>4875.5369305446384</v>
      </c>
      <c r="Y93" s="15">
        <f t="shared" ref="Y93:Y105" si="191">104.584835545197%-100%</f>
        <v>4.5848355451969969E-2</v>
      </c>
      <c r="Z93" s="15">
        <f t="shared" ref="Z93:Z105" si="192">101.199262415129%-100%</f>
        <v>1.1992624151289988E-2</v>
      </c>
      <c r="AA93" s="15">
        <f t="shared" ref="AA93:AA105" si="193">101.911505501324%-100%</f>
        <v>1.9115055013239957E-2</v>
      </c>
      <c r="AB93" s="15">
        <f t="shared" ref="AB93" si="194">AVERAGE(Y93:AA93)</f>
        <v>2.5652011538833303E-2</v>
      </c>
      <c r="AC93" s="15" t="s">
        <v>4859</v>
      </c>
      <c r="AD93" s="86"/>
    </row>
    <row r="94" spans="1:30" ht="30" x14ac:dyDescent="0.2">
      <c r="A94" s="2"/>
      <c r="B94" s="3" t="s">
        <v>2168</v>
      </c>
      <c r="C94" s="4" t="s">
        <v>2169</v>
      </c>
      <c r="D94" s="4" t="s">
        <v>95</v>
      </c>
      <c r="E94" s="5">
        <v>0</v>
      </c>
      <c r="F94" s="5">
        <v>99</v>
      </c>
      <c r="G94" s="6">
        <v>146.94</v>
      </c>
      <c r="H94" s="6"/>
      <c r="I94" s="6"/>
      <c r="J94" s="6"/>
      <c r="K94" s="6"/>
      <c r="L94" s="6"/>
      <c r="M94" s="6"/>
      <c r="N94" s="6"/>
      <c r="O94" s="6"/>
      <c r="P94" s="6"/>
      <c r="R94" s="6"/>
      <c r="S94" s="6">
        <v>14547.06</v>
      </c>
    </row>
    <row r="95" spans="1:30" s="85" customFormat="1" x14ac:dyDescent="0.35">
      <c r="A95" s="80"/>
      <c r="B95" s="81">
        <v>63154013</v>
      </c>
      <c r="C95" s="82" t="s">
        <v>4622</v>
      </c>
      <c r="D95" s="82" t="s">
        <v>95</v>
      </c>
      <c r="E95" s="83">
        <v>1.295E-2</v>
      </c>
      <c r="F95" s="83">
        <v>99</v>
      </c>
      <c r="G95" s="84">
        <v>88.1</v>
      </c>
      <c r="H95" s="84">
        <v>88.1</v>
      </c>
      <c r="I95" s="84">
        <v>101.893380365</v>
      </c>
      <c r="J95" s="84">
        <v>101.893380365</v>
      </c>
      <c r="K95" s="84"/>
      <c r="L95" s="84"/>
      <c r="M95" s="84"/>
      <c r="N95" s="84"/>
      <c r="O95" s="84"/>
      <c r="P95" s="84"/>
      <c r="R95" s="84">
        <v>107</v>
      </c>
      <c r="S95" s="84">
        <v>117.72364296000001</v>
      </c>
      <c r="T95" s="15">
        <f t="shared" ref="T95" si="195">R95/H95</f>
        <v>1.2145289443813849</v>
      </c>
      <c r="U95" s="15">
        <f t="shared" ref="U95" si="196">T95-AB95</f>
        <v>1.1888769328425517</v>
      </c>
      <c r="V95" s="16">
        <f t="shared" ref="V95" si="197">G95*U95</f>
        <v>104.7400577834288</v>
      </c>
      <c r="W95" s="16">
        <f t="shared" ref="W95" si="198">V95-G95</f>
        <v>16.640057783428801</v>
      </c>
      <c r="X95" s="16">
        <f t="shared" ref="X95" si="199">F95*W95</f>
        <v>1647.3657205594513</v>
      </c>
      <c r="Y95" s="15">
        <f t="shared" si="191"/>
        <v>4.5848355451969969E-2</v>
      </c>
      <c r="Z95" s="15">
        <f t="shared" si="192"/>
        <v>1.1992624151289988E-2</v>
      </c>
      <c r="AA95" s="15">
        <f t="shared" si="193"/>
        <v>1.9115055013239957E-2</v>
      </c>
      <c r="AB95" s="15">
        <f t="shared" ref="AB95" si="200">AVERAGE(Y95:AA95)</f>
        <v>2.5652011538833303E-2</v>
      </c>
      <c r="AC95" s="15" t="s">
        <v>4859</v>
      </c>
      <c r="AD95" s="86"/>
    </row>
    <row r="96" spans="1:30" ht="30" x14ac:dyDescent="0.2">
      <c r="A96" s="2"/>
      <c r="B96" s="3" t="s">
        <v>2170</v>
      </c>
      <c r="C96" s="4" t="s">
        <v>2171</v>
      </c>
      <c r="D96" s="4" t="s">
        <v>95</v>
      </c>
      <c r="E96" s="5">
        <v>0</v>
      </c>
      <c r="F96" s="5">
        <v>87</v>
      </c>
      <c r="G96" s="6">
        <v>160.72</v>
      </c>
      <c r="H96" s="6"/>
      <c r="I96" s="6"/>
      <c r="J96" s="6"/>
      <c r="K96" s="6"/>
      <c r="L96" s="6"/>
      <c r="M96" s="6"/>
      <c r="N96" s="6"/>
      <c r="O96" s="6"/>
      <c r="P96" s="6"/>
      <c r="R96" s="6"/>
      <c r="S96" s="6">
        <v>13982.64</v>
      </c>
    </row>
    <row r="97" spans="1:30" s="85" customFormat="1" x14ac:dyDescent="0.35">
      <c r="A97" s="80"/>
      <c r="B97" s="81">
        <v>63154530</v>
      </c>
      <c r="C97" s="82" t="s">
        <v>4623</v>
      </c>
      <c r="D97" s="82" t="s">
        <v>95</v>
      </c>
      <c r="E97" s="83">
        <v>1.295E-2</v>
      </c>
      <c r="F97" s="83">
        <v>87</v>
      </c>
      <c r="G97" s="84">
        <v>92.5</v>
      </c>
      <c r="H97" s="84">
        <v>92.5</v>
      </c>
      <c r="I97" s="84">
        <v>101.893380365</v>
      </c>
      <c r="J97" s="84">
        <v>101.893380365</v>
      </c>
      <c r="K97" s="84"/>
      <c r="L97" s="84"/>
      <c r="M97" s="84"/>
      <c r="N97" s="84"/>
      <c r="O97" s="84"/>
      <c r="P97" s="84"/>
      <c r="R97" s="84">
        <v>112</v>
      </c>
      <c r="S97" s="84">
        <v>117.72364296000001</v>
      </c>
      <c r="T97" s="15">
        <f t="shared" ref="T97" si="201">R97/H97</f>
        <v>1.2108108108108109</v>
      </c>
      <c r="U97" s="15">
        <f t="shared" ref="U97" si="202">T97-AB97</f>
        <v>1.1851587992719776</v>
      </c>
      <c r="V97" s="16">
        <f t="shared" ref="V97" si="203">G97*U97</f>
        <v>109.62718893265793</v>
      </c>
      <c r="W97" s="16">
        <f t="shared" ref="W97" si="204">V97-G97</f>
        <v>17.12718893265793</v>
      </c>
      <c r="X97" s="16">
        <f t="shared" ref="X97" si="205">F97*W97</f>
        <v>1490.06543714124</v>
      </c>
      <c r="Y97" s="15">
        <f t="shared" si="191"/>
        <v>4.5848355451969969E-2</v>
      </c>
      <c r="Z97" s="15">
        <f t="shared" si="192"/>
        <v>1.1992624151289988E-2</v>
      </c>
      <c r="AA97" s="15">
        <f t="shared" si="193"/>
        <v>1.9115055013239957E-2</v>
      </c>
      <c r="AB97" s="15">
        <f t="shared" ref="AB97" si="206">AVERAGE(Y97:AA97)</f>
        <v>2.5652011538833303E-2</v>
      </c>
      <c r="AC97" s="15" t="s">
        <v>4857</v>
      </c>
      <c r="AD97" s="86"/>
    </row>
    <row r="98" spans="1:30" ht="30" x14ac:dyDescent="0.2">
      <c r="A98" s="2"/>
      <c r="B98" s="3" t="s">
        <v>2172</v>
      </c>
      <c r="C98" s="4" t="s">
        <v>2173</v>
      </c>
      <c r="D98" s="4" t="s">
        <v>95</v>
      </c>
      <c r="E98" s="5">
        <v>0</v>
      </c>
      <c r="F98" s="5">
        <v>47</v>
      </c>
      <c r="G98" s="6">
        <v>171.54</v>
      </c>
      <c r="H98" s="6"/>
      <c r="I98" s="6"/>
      <c r="J98" s="6"/>
      <c r="K98" s="6"/>
      <c r="L98" s="6"/>
      <c r="M98" s="6"/>
      <c r="N98" s="6"/>
      <c r="O98" s="6"/>
      <c r="P98" s="6"/>
      <c r="R98" s="6"/>
      <c r="S98" s="6">
        <v>8062.38</v>
      </c>
    </row>
    <row r="99" spans="1:30" s="85" customFormat="1" x14ac:dyDescent="0.35">
      <c r="A99" s="80"/>
      <c r="B99" s="81">
        <v>63154531</v>
      </c>
      <c r="C99" s="82" t="s">
        <v>4624</v>
      </c>
      <c r="D99" s="82" t="s">
        <v>95</v>
      </c>
      <c r="E99" s="83">
        <v>1.295E-2</v>
      </c>
      <c r="F99" s="83">
        <v>47</v>
      </c>
      <c r="G99" s="84">
        <v>96.5</v>
      </c>
      <c r="H99" s="84">
        <v>96.5</v>
      </c>
      <c r="I99" s="84">
        <v>101.893380365</v>
      </c>
      <c r="J99" s="84">
        <v>101.893380365</v>
      </c>
      <c r="K99" s="84"/>
      <c r="L99" s="84"/>
      <c r="M99" s="84"/>
      <c r="N99" s="84"/>
      <c r="O99" s="84"/>
      <c r="P99" s="84"/>
      <c r="R99" s="84">
        <v>116</v>
      </c>
      <c r="S99" s="84">
        <v>117.72364296000001</v>
      </c>
      <c r="T99" s="15">
        <f t="shared" ref="T99" si="207">R99/H99</f>
        <v>1.2020725388601037</v>
      </c>
      <c r="U99" s="15">
        <f t="shared" ref="U99" si="208">T99-AB99</f>
        <v>1.1764205273212704</v>
      </c>
      <c r="V99" s="16">
        <f t="shared" ref="V99" si="209">G99*U99</f>
        <v>113.5245808865026</v>
      </c>
      <c r="W99" s="16">
        <f t="shared" ref="W99" si="210">V99-G99</f>
        <v>17.024580886502605</v>
      </c>
      <c r="X99" s="16">
        <f t="shared" ref="X99" si="211">F99*W99</f>
        <v>800.15530166562246</v>
      </c>
      <c r="Y99" s="15">
        <f t="shared" si="191"/>
        <v>4.5848355451969969E-2</v>
      </c>
      <c r="Z99" s="15">
        <f t="shared" si="192"/>
        <v>1.1992624151289988E-2</v>
      </c>
      <c r="AA99" s="15">
        <f t="shared" si="193"/>
        <v>1.9115055013239957E-2</v>
      </c>
      <c r="AB99" s="15">
        <f t="shared" ref="AB99" si="212">AVERAGE(Y99:AA99)</f>
        <v>2.5652011538833303E-2</v>
      </c>
      <c r="AC99" s="15" t="s">
        <v>4860</v>
      </c>
      <c r="AD99" s="86"/>
    </row>
    <row r="100" spans="1:30" ht="30" x14ac:dyDescent="0.2">
      <c r="A100" s="2"/>
      <c r="B100" s="3" t="s">
        <v>2174</v>
      </c>
      <c r="C100" s="4" t="s">
        <v>2175</v>
      </c>
      <c r="D100" s="4" t="s">
        <v>95</v>
      </c>
      <c r="E100" s="5">
        <v>0</v>
      </c>
      <c r="F100" s="5">
        <v>9</v>
      </c>
      <c r="G100" s="6">
        <v>183.34</v>
      </c>
      <c r="H100" s="6"/>
      <c r="I100" s="6"/>
      <c r="J100" s="6"/>
      <c r="K100" s="6"/>
      <c r="L100" s="6"/>
      <c r="M100" s="6"/>
      <c r="N100" s="6"/>
      <c r="O100" s="6"/>
      <c r="P100" s="6"/>
      <c r="R100" s="6"/>
      <c r="S100" s="6">
        <v>1650.06</v>
      </c>
    </row>
    <row r="101" spans="1:30" s="85" customFormat="1" x14ac:dyDescent="0.35">
      <c r="A101" s="80"/>
      <c r="B101" s="81">
        <v>63154532</v>
      </c>
      <c r="C101" s="82" t="s">
        <v>4625</v>
      </c>
      <c r="D101" s="82" t="s">
        <v>95</v>
      </c>
      <c r="E101" s="83">
        <v>1.295E-2</v>
      </c>
      <c r="F101" s="83">
        <v>9</v>
      </c>
      <c r="G101" s="84">
        <v>109</v>
      </c>
      <c r="H101" s="84">
        <v>109</v>
      </c>
      <c r="I101" s="84">
        <v>101.893380365</v>
      </c>
      <c r="J101" s="84">
        <v>101.893380365</v>
      </c>
      <c r="K101" s="84"/>
      <c r="L101" s="84"/>
      <c r="M101" s="84"/>
      <c r="N101" s="84"/>
      <c r="O101" s="84"/>
      <c r="P101" s="84"/>
      <c r="R101" s="84">
        <v>124</v>
      </c>
      <c r="S101" s="84">
        <v>117.72364296000001</v>
      </c>
      <c r="T101" s="15">
        <f t="shared" ref="T101" si="213">R101/H101</f>
        <v>1.1376146788990826</v>
      </c>
      <c r="U101" s="15">
        <f t="shared" ref="U101" si="214">T101-AB101</f>
        <v>1.1119626673602494</v>
      </c>
      <c r="V101" s="16">
        <f t="shared" ref="V101" si="215">G101*U101</f>
        <v>121.20393074226719</v>
      </c>
      <c r="W101" s="16">
        <f t="shared" ref="W101" si="216">V101-G101</f>
        <v>12.20393074226719</v>
      </c>
      <c r="X101" s="16">
        <f t="shared" ref="X101" si="217">F101*W101</f>
        <v>109.83537668040471</v>
      </c>
      <c r="Y101" s="15">
        <f t="shared" si="191"/>
        <v>4.5848355451969969E-2</v>
      </c>
      <c r="Z101" s="15">
        <f t="shared" si="192"/>
        <v>1.1992624151289988E-2</v>
      </c>
      <c r="AA101" s="15">
        <f t="shared" si="193"/>
        <v>1.9115055013239957E-2</v>
      </c>
      <c r="AB101" s="15">
        <f t="shared" ref="AB101" si="218">AVERAGE(Y101:AA101)</f>
        <v>2.5652011538833303E-2</v>
      </c>
      <c r="AC101" s="15" t="s">
        <v>4861</v>
      </c>
      <c r="AD101" s="86"/>
    </row>
    <row r="102" spans="1:30" ht="30" x14ac:dyDescent="0.2">
      <c r="A102" s="2"/>
      <c r="B102" s="3" t="s">
        <v>2176</v>
      </c>
      <c r="C102" s="4" t="s">
        <v>2177</v>
      </c>
      <c r="D102" s="4" t="s">
        <v>95</v>
      </c>
      <c r="E102" s="5">
        <v>0</v>
      </c>
      <c r="F102" s="5">
        <v>88</v>
      </c>
      <c r="G102" s="6">
        <v>195.15</v>
      </c>
      <c r="H102" s="6"/>
      <c r="I102" s="6"/>
      <c r="J102" s="6"/>
      <c r="K102" s="6"/>
      <c r="L102" s="6"/>
      <c r="M102" s="6"/>
      <c r="N102" s="6"/>
      <c r="O102" s="6"/>
      <c r="P102" s="6"/>
      <c r="R102" s="6"/>
      <c r="S102" s="6">
        <v>17173.2</v>
      </c>
    </row>
    <row r="103" spans="1:30" s="85" customFormat="1" x14ac:dyDescent="0.35">
      <c r="A103" s="80"/>
      <c r="B103" s="81">
        <v>63154533</v>
      </c>
      <c r="C103" s="82" t="s">
        <v>4626</v>
      </c>
      <c r="D103" s="82" t="s">
        <v>95</v>
      </c>
      <c r="E103" s="83">
        <v>1.295E-2</v>
      </c>
      <c r="F103" s="83">
        <v>88</v>
      </c>
      <c r="G103" s="84">
        <v>128</v>
      </c>
      <c r="H103" s="84">
        <v>128</v>
      </c>
      <c r="I103" s="84">
        <v>101.893380365</v>
      </c>
      <c r="J103" s="84">
        <v>101.893380365</v>
      </c>
      <c r="K103" s="84"/>
      <c r="L103" s="84"/>
      <c r="M103" s="84"/>
      <c r="N103" s="84"/>
      <c r="O103" s="84"/>
      <c r="P103" s="84"/>
      <c r="R103" s="84">
        <v>136</v>
      </c>
      <c r="S103" s="84">
        <v>117.72364296000001</v>
      </c>
      <c r="T103" s="15">
        <f t="shared" ref="T103" si="219">R103/H103</f>
        <v>1.0625</v>
      </c>
      <c r="U103" s="15">
        <f t="shared" ref="U103" si="220">T103-AB103</f>
        <v>1.0368479884611668</v>
      </c>
      <c r="V103" s="16">
        <f t="shared" ref="V103" si="221">G103*U103</f>
        <v>132.71654252302935</v>
      </c>
      <c r="W103" s="16">
        <f t="shared" ref="W103" si="222">V103-G103</f>
        <v>4.7165425230293465</v>
      </c>
      <c r="X103" s="16">
        <f t="shared" ref="X103" si="223">F103*W103</f>
        <v>415.05574202658249</v>
      </c>
      <c r="Y103" s="15">
        <f t="shared" si="191"/>
        <v>4.5848355451969969E-2</v>
      </c>
      <c r="Z103" s="15">
        <f t="shared" si="192"/>
        <v>1.1992624151289988E-2</v>
      </c>
      <c r="AA103" s="15">
        <f t="shared" si="193"/>
        <v>1.9115055013239957E-2</v>
      </c>
      <c r="AB103" s="15">
        <f t="shared" ref="AB103" si="224">AVERAGE(Y103:AA103)</f>
        <v>2.5652011538833303E-2</v>
      </c>
      <c r="AC103" s="15" t="s">
        <v>4862</v>
      </c>
      <c r="AD103" s="86"/>
    </row>
    <row r="104" spans="1:30" ht="30" x14ac:dyDescent="0.2">
      <c r="A104" s="2"/>
      <c r="B104" s="3" t="s">
        <v>2178</v>
      </c>
      <c r="C104" s="4" t="s">
        <v>2179</v>
      </c>
      <c r="D104" s="4" t="s">
        <v>95</v>
      </c>
      <c r="E104" s="5">
        <v>0</v>
      </c>
      <c r="F104" s="5">
        <v>53</v>
      </c>
      <c r="G104" s="6">
        <v>160.72</v>
      </c>
      <c r="H104" s="6"/>
      <c r="I104" s="6"/>
      <c r="J104" s="6"/>
      <c r="K104" s="6"/>
      <c r="L104" s="6"/>
      <c r="M104" s="6"/>
      <c r="N104" s="6"/>
      <c r="O104" s="6"/>
      <c r="P104" s="6"/>
      <c r="R104" s="6"/>
      <c r="S104" s="6">
        <v>8518.16</v>
      </c>
    </row>
    <row r="105" spans="1:30" s="85" customFormat="1" x14ac:dyDescent="0.35">
      <c r="A105" s="80"/>
      <c r="B105" s="81">
        <v>63154013</v>
      </c>
      <c r="C105" s="82" t="s">
        <v>4622</v>
      </c>
      <c r="D105" s="82" t="s">
        <v>95</v>
      </c>
      <c r="E105" s="83">
        <v>1.295E-2</v>
      </c>
      <c r="F105" s="83">
        <v>53</v>
      </c>
      <c r="G105" s="84">
        <v>88.1</v>
      </c>
      <c r="H105" s="84">
        <v>88.1</v>
      </c>
      <c r="I105" s="84">
        <v>101.893380365</v>
      </c>
      <c r="J105" s="84">
        <v>101.893380365</v>
      </c>
      <c r="K105" s="84"/>
      <c r="L105" s="84"/>
      <c r="M105" s="84"/>
      <c r="N105" s="84"/>
      <c r="O105" s="84"/>
      <c r="P105" s="84"/>
      <c r="R105" s="84">
        <v>107</v>
      </c>
      <c r="S105" s="84">
        <v>117.72364296000001</v>
      </c>
      <c r="T105" s="15">
        <f t="shared" ref="T105" si="225">R105/H105</f>
        <v>1.2145289443813849</v>
      </c>
      <c r="U105" s="15">
        <f t="shared" ref="U105" si="226">T105-AB105</f>
        <v>1.1888769328425517</v>
      </c>
      <c r="V105" s="16">
        <f t="shared" ref="V105" si="227">G105*U105</f>
        <v>104.7400577834288</v>
      </c>
      <c r="W105" s="16">
        <f t="shared" ref="W105" si="228">V105-G105</f>
        <v>16.640057783428801</v>
      </c>
      <c r="X105" s="16">
        <f t="shared" ref="X105" si="229">F105*W105</f>
        <v>881.92306252172648</v>
      </c>
      <c r="Y105" s="15">
        <f t="shared" si="191"/>
        <v>4.5848355451969969E-2</v>
      </c>
      <c r="Z105" s="15">
        <f t="shared" si="192"/>
        <v>1.1992624151289988E-2</v>
      </c>
      <c r="AA105" s="15">
        <f t="shared" si="193"/>
        <v>1.9115055013239957E-2</v>
      </c>
      <c r="AB105" s="15">
        <f t="shared" ref="AB105" si="230">AVERAGE(Y105:AA105)</f>
        <v>2.5652011538833303E-2</v>
      </c>
      <c r="AC105" s="15" t="s">
        <v>4859</v>
      </c>
      <c r="AD105" s="86"/>
    </row>
    <row r="106" spans="1:30" ht="15" thickBot="1" x14ac:dyDescent="0.35">
      <c r="A106" s="53"/>
      <c r="B106" s="54" t="s">
        <v>30</v>
      </c>
      <c r="C106" s="55" t="s">
        <v>2180</v>
      </c>
      <c r="D106" s="55"/>
      <c r="E106" s="56"/>
      <c r="F106" s="56"/>
      <c r="G106" s="57"/>
      <c r="H106" s="57"/>
      <c r="I106" s="57">
        <v>110323.37</v>
      </c>
      <c r="J106" s="57">
        <v>0</v>
      </c>
      <c r="K106" s="57">
        <v>0</v>
      </c>
      <c r="L106" s="57">
        <v>0</v>
      </c>
      <c r="M106" s="57">
        <v>0</v>
      </c>
      <c r="N106" s="57">
        <v>0</v>
      </c>
      <c r="O106" s="57">
        <v>0</v>
      </c>
      <c r="P106" s="57">
        <v>0</v>
      </c>
      <c r="R106" s="57"/>
      <c r="S106" s="57">
        <v>0</v>
      </c>
    </row>
    <row r="107" spans="1:30" x14ac:dyDescent="0.2">
      <c r="A107" s="67"/>
      <c r="B107" s="68" t="s">
        <v>2181</v>
      </c>
      <c r="C107" s="69" t="s">
        <v>2182</v>
      </c>
      <c r="D107" s="69" t="s">
        <v>803</v>
      </c>
      <c r="E107" s="70">
        <v>0</v>
      </c>
      <c r="F107" s="70">
        <v>1</v>
      </c>
      <c r="G107" s="71">
        <v>8158.67</v>
      </c>
      <c r="H107" s="71"/>
      <c r="I107" s="71">
        <v>8158.67</v>
      </c>
      <c r="J107" s="71">
        <v>0</v>
      </c>
      <c r="K107" s="71">
        <v>0</v>
      </c>
      <c r="L107" s="71">
        <v>0</v>
      </c>
      <c r="M107" s="71">
        <v>0</v>
      </c>
      <c r="N107" s="71">
        <v>0</v>
      </c>
      <c r="O107" s="71">
        <v>0</v>
      </c>
      <c r="P107" s="72">
        <v>0</v>
      </c>
      <c r="R107" s="71"/>
      <c r="S107" s="71">
        <v>0</v>
      </c>
    </row>
    <row r="108" spans="1:30" x14ac:dyDescent="0.2">
      <c r="A108" s="87"/>
      <c r="B108" s="88" t="s">
        <v>2183</v>
      </c>
      <c r="C108" s="89" t="s">
        <v>2184</v>
      </c>
      <c r="D108" s="89" t="s">
        <v>803</v>
      </c>
      <c r="E108" s="90">
        <v>0</v>
      </c>
      <c r="F108" s="90">
        <v>1</v>
      </c>
      <c r="G108" s="91">
        <v>9846.5</v>
      </c>
      <c r="H108" s="91"/>
      <c r="I108" s="91">
        <v>9846.5</v>
      </c>
      <c r="J108" s="91">
        <v>0</v>
      </c>
      <c r="K108" s="91">
        <v>0</v>
      </c>
      <c r="L108" s="91">
        <v>0</v>
      </c>
      <c r="M108" s="91">
        <v>0</v>
      </c>
      <c r="N108" s="91">
        <v>0</v>
      </c>
      <c r="O108" s="91">
        <v>0</v>
      </c>
      <c r="P108" s="92">
        <v>0</v>
      </c>
      <c r="R108" s="91"/>
      <c r="S108" s="91">
        <v>0</v>
      </c>
    </row>
    <row r="109" spans="1:30" x14ac:dyDescent="0.2">
      <c r="A109" s="87"/>
      <c r="B109" s="88" t="s">
        <v>2185</v>
      </c>
      <c r="C109" s="89" t="s">
        <v>2186</v>
      </c>
      <c r="D109" s="89" t="s">
        <v>803</v>
      </c>
      <c r="E109" s="90">
        <v>0</v>
      </c>
      <c r="F109" s="90">
        <v>1</v>
      </c>
      <c r="G109" s="91">
        <v>14769.75</v>
      </c>
      <c r="H109" s="91"/>
      <c r="I109" s="91">
        <v>14769.75</v>
      </c>
      <c r="J109" s="91">
        <v>0</v>
      </c>
      <c r="K109" s="91">
        <v>0</v>
      </c>
      <c r="L109" s="91">
        <v>0</v>
      </c>
      <c r="M109" s="91">
        <v>0</v>
      </c>
      <c r="N109" s="91">
        <v>0</v>
      </c>
      <c r="O109" s="91">
        <v>0</v>
      </c>
      <c r="P109" s="92">
        <v>0</v>
      </c>
      <c r="R109" s="91"/>
      <c r="S109" s="91">
        <v>0</v>
      </c>
    </row>
    <row r="110" spans="1:30" x14ac:dyDescent="0.2">
      <c r="A110" s="87"/>
      <c r="B110" s="88" t="s">
        <v>2187</v>
      </c>
      <c r="C110" s="89" t="s">
        <v>2188</v>
      </c>
      <c r="D110" s="89" t="s">
        <v>803</v>
      </c>
      <c r="E110" s="90">
        <v>0</v>
      </c>
      <c r="F110" s="90">
        <v>1</v>
      </c>
      <c r="G110" s="91">
        <v>33192.15</v>
      </c>
      <c r="H110" s="91"/>
      <c r="I110" s="91">
        <v>33192.15</v>
      </c>
      <c r="J110" s="91">
        <v>0</v>
      </c>
      <c r="K110" s="91">
        <v>0</v>
      </c>
      <c r="L110" s="91">
        <v>0</v>
      </c>
      <c r="M110" s="91">
        <v>0</v>
      </c>
      <c r="N110" s="91">
        <v>0</v>
      </c>
      <c r="O110" s="91">
        <v>0</v>
      </c>
      <c r="P110" s="92">
        <v>0</v>
      </c>
      <c r="R110" s="91"/>
      <c r="S110" s="91">
        <v>0</v>
      </c>
    </row>
    <row r="111" spans="1:30" x14ac:dyDescent="0.2">
      <c r="A111" s="87"/>
      <c r="B111" s="88" t="s">
        <v>2189</v>
      </c>
      <c r="C111" s="89" t="s">
        <v>2190</v>
      </c>
      <c r="D111" s="89" t="s">
        <v>803</v>
      </c>
      <c r="E111" s="90">
        <v>0</v>
      </c>
      <c r="F111" s="90">
        <v>1</v>
      </c>
      <c r="G111" s="91">
        <v>9333.33</v>
      </c>
      <c r="H111" s="91"/>
      <c r="I111" s="91">
        <v>9333.33</v>
      </c>
      <c r="J111" s="91">
        <v>0</v>
      </c>
      <c r="K111" s="91">
        <v>0</v>
      </c>
      <c r="L111" s="91">
        <v>0</v>
      </c>
      <c r="M111" s="91">
        <v>0</v>
      </c>
      <c r="N111" s="91">
        <v>0</v>
      </c>
      <c r="O111" s="91">
        <v>0</v>
      </c>
      <c r="P111" s="92">
        <v>0</v>
      </c>
      <c r="R111" s="91"/>
      <c r="S111" s="91">
        <v>0</v>
      </c>
    </row>
    <row r="112" spans="1:30" x14ac:dyDescent="0.2">
      <c r="A112" s="87"/>
      <c r="B112" s="88" t="s">
        <v>2191</v>
      </c>
      <c r="C112" s="89" t="s">
        <v>2192</v>
      </c>
      <c r="D112" s="89" t="s">
        <v>803</v>
      </c>
      <c r="E112" s="90">
        <v>0</v>
      </c>
      <c r="F112" s="90">
        <v>1</v>
      </c>
      <c r="G112" s="91">
        <v>3921.57</v>
      </c>
      <c r="H112" s="91"/>
      <c r="I112" s="91">
        <v>3921.57</v>
      </c>
      <c r="J112" s="91">
        <v>0</v>
      </c>
      <c r="K112" s="91">
        <v>0</v>
      </c>
      <c r="L112" s="91">
        <v>0</v>
      </c>
      <c r="M112" s="91">
        <v>0</v>
      </c>
      <c r="N112" s="91">
        <v>0</v>
      </c>
      <c r="O112" s="91">
        <v>0</v>
      </c>
      <c r="P112" s="92">
        <v>0</v>
      </c>
      <c r="R112" s="91"/>
      <c r="S112" s="91">
        <v>0</v>
      </c>
    </row>
    <row r="113" spans="1:19" x14ac:dyDescent="0.2">
      <c r="A113" s="87"/>
      <c r="B113" s="88" t="s">
        <v>2193</v>
      </c>
      <c r="C113" s="89" t="s">
        <v>2194</v>
      </c>
      <c r="D113" s="89" t="s">
        <v>803</v>
      </c>
      <c r="E113" s="90">
        <v>0</v>
      </c>
      <c r="F113" s="90">
        <v>1</v>
      </c>
      <c r="G113" s="91">
        <v>12724.71</v>
      </c>
      <c r="H113" s="91"/>
      <c r="I113" s="91">
        <v>12724.71</v>
      </c>
      <c r="J113" s="91">
        <v>0</v>
      </c>
      <c r="K113" s="91">
        <v>0</v>
      </c>
      <c r="L113" s="91">
        <v>0</v>
      </c>
      <c r="M113" s="91">
        <v>0</v>
      </c>
      <c r="N113" s="91">
        <v>0</v>
      </c>
      <c r="O113" s="91">
        <v>0</v>
      </c>
      <c r="P113" s="92">
        <v>0</v>
      </c>
      <c r="R113" s="91"/>
      <c r="S113" s="91">
        <v>0</v>
      </c>
    </row>
    <row r="114" spans="1:19" x14ac:dyDescent="0.2">
      <c r="A114" s="87"/>
      <c r="B114" s="88" t="s">
        <v>2195</v>
      </c>
      <c r="C114" s="89" t="s">
        <v>2196</v>
      </c>
      <c r="D114" s="89" t="s">
        <v>803</v>
      </c>
      <c r="E114" s="90">
        <v>0</v>
      </c>
      <c r="F114" s="90">
        <v>1</v>
      </c>
      <c r="G114" s="91">
        <v>2969.19</v>
      </c>
      <c r="H114" s="91"/>
      <c r="I114" s="91">
        <v>2969.19</v>
      </c>
      <c r="J114" s="91">
        <v>0</v>
      </c>
      <c r="K114" s="91">
        <v>0</v>
      </c>
      <c r="L114" s="91">
        <v>0</v>
      </c>
      <c r="M114" s="91">
        <v>0</v>
      </c>
      <c r="N114" s="91">
        <v>0</v>
      </c>
      <c r="O114" s="91">
        <v>0</v>
      </c>
      <c r="P114" s="92">
        <v>0</v>
      </c>
      <c r="R114" s="91"/>
      <c r="S114" s="91">
        <v>0</v>
      </c>
    </row>
    <row r="115" spans="1:19" x14ac:dyDescent="0.2">
      <c r="A115" s="87"/>
      <c r="B115" s="88" t="s">
        <v>2197</v>
      </c>
      <c r="C115" s="89" t="s">
        <v>2198</v>
      </c>
      <c r="D115" s="89" t="s">
        <v>803</v>
      </c>
      <c r="E115" s="90">
        <v>0</v>
      </c>
      <c r="F115" s="90">
        <v>1</v>
      </c>
      <c r="G115" s="91">
        <v>2352.94</v>
      </c>
      <c r="H115" s="91"/>
      <c r="I115" s="91">
        <v>2352.94</v>
      </c>
      <c r="J115" s="91">
        <v>0</v>
      </c>
      <c r="K115" s="91">
        <v>0</v>
      </c>
      <c r="L115" s="91">
        <v>0</v>
      </c>
      <c r="M115" s="91">
        <v>0</v>
      </c>
      <c r="N115" s="91">
        <v>0</v>
      </c>
      <c r="O115" s="91">
        <v>0</v>
      </c>
      <c r="P115" s="92">
        <v>0</v>
      </c>
      <c r="R115" s="91"/>
      <c r="S115" s="91">
        <v>0</v>
      </c>
    </row>
    <row r="116" spans="1:19" x14ac:dyDescent="0.2">
      <c r="A116" s="87"/>
      <c r="B116" s="88" t="s">
        <v>2199</v>
      </c>
      <c r="C116" s="89" t="s">
        <v>2200</v>
      </c>
      <c r="D116" s="89" t="s">
        <v>803</v>
      </c>
      <c r="E116" s="90">
        <v>0</v>
      </c>
      <c r="F116" s="90">
        <v>1</v>
      </c>
      <c r="G116" s="91">
        <v>4895.8900000000003</v>
      </c>
      <c r="H116" s="91"/>
      <c r="I116" s="91">
        <v>4895.8900000000003</v>
      </c>
      <c r="J116" s="91">
        <v>0</v>
      </c>
      <c r="K116" s="91">
        <v>0</v>
      </c>
      <c r="L116" s="91">
        <v>0</v>
      </c>
      <c r="M116" s="91">
        <v>0</v>
      </c>
      <c r="N116" s="91">
        <v>0</v>
      </c>
      <c r="O116" s="91">
        <v>0</v>
      </c>
      <c r="P116" s="92">
        <v>0</v>
      </c>
      <c r="R116" s="91"/>
      <c r="S116" s="91">
        <v>0</v>
      </c>
    </row>
    <row r="117" spans="1:19" ht="15" thickBot="1" x14ac:dyDescent="0.25">
      <c r="A117" s="73"/>
      <c r="B117" s="74" t="s">
        <v>2201</v>
      </c>
      <c r="C117" s="75" t="s">
        <v>2202</v>
      </c>
      <c r="D117" s="75" t="s">
        <v>803</v>
      </c>
      <c r="E117" s="76">
        <v>0</v>
      </c>
      <c r="F117" s="76">
        <v>1</v>
      </c>
      <c r="G117" s="77">
        <v>8158.67</v>
      </c>
      <c r="H117" s="77"/>
      <c r="I117" s="77">
        <v>8158.67</v>
      </c>
      <c r="J117" s="77">
        <v>0</v>
      </c>
      <c r="K117" s="77">
        <v>0</v>
      </c>
      <c r="L117" s="77">
        <v>0</v>
      </c>
      <c r="M117" s="77">
        <v>0</v>
      </c>
      <c r="N117" s="77">
        <v>0</v>
      </c>
      <c r="O117" s="77">
        <v>0</v>
      </c>
      <c r="P117" s="78">
        <v>0</v>
      </c>
      <c r="R117" s="77"/>
      <c r="S117" s="77">
        <v>0</v>
      </c>
    </row>
    <row r="118" spans="1:19" x14ac:dyDescent="0.25">
      <c r="A118" s="115"/>
      <c r="B118" s="24"/>
      <c r="C118" s="116"/>
      <c r="D118" s="116"/>
      <c r="E118" s="117"/>
      <c r="F118" s="117"/>
      <c r="G118" s="118"/>
      <c r="H118" s="118"/>
      <c r="I118" s="118">
        <v>828281.01</v>
      </c>
      <c r="J118" s="118">
        <v>712989.1</v>
      </c>
      <c r="K118" s="118">
        <v>0</v>
      </c>
      <c r="L118" s="118">
        <v>0</v>
      </c>
      <c r="M118" s="118">
        <v>0</v>
      </c>
      <c r="N118" s="118">
        <v>0</v>
      </c>
      <c r="O118" s="118">
        <v>0</v>
      </c>
      <c r="P118" s="118">
        <v>0</v>
      </c>
      <c r="R118" s="118"/>
      <c r="S118" s="118">
        <v>712989.1</v>
      </c>
    </row>
  </sheetData>
  <mergeCells count="9">
    <mergeCell ref="H10:R10"/>
    <mergeCell ref="Y10:AB10"/>
    <mergeCell ref="J8:K8"/>
    <mergeCell ref="A1:P1"/>
    <mergeCell ref="J3:K3"/>
    <mergeCell ref="J4:K4"/>
    <mergeCell ref="J5:K5"/>
    <mergeCell ref="J6:K6"/>
    <mergeCell ref="J7:K7"/>
  </mergeCells>
  <conditionalFormatting sqref="W10:X10 W12:X12">
    <cfRule type="cellIs" dxfId="1257" priority="66" operator="lessThan">
      <formula>0</formula>
    </cfRule>
  </conditionalFormatting>
  <conditionalFormatting sqref="W14:X14 W16:X16 W18:X18 W20:X20 W22:X22 W24:X24 W26:X26 W28:X28 W30:X30 W32:X32 W34:X34 W36:X36 W38:X38 W40:X40 W42:X42">
    <cfRule type="cellIs" dxfId="1256" priority="64" operator="lessThan">
      <formula>0</formula>
    </cfRule>
  </conditionalFormatting>
  <conditionalFormatting sqref="W74:X74">
    <cfRule type="cellIs" dxfId="1255" priority="61" operator="lessThan">
      <formula>0</formula>
    </cfRule>
  </conditionalFormatting>
  <conditionalFormatting sqref="W76:X76">
    <cfRule type="cellIs" dxfId="1254" priority="60" operator="lessThan">
      <formula>0</formula>
    </cfRule>
  </conditionalFormatting>
  <conditionalFormatting sqref="W78:X78">
    <cfRule type="cellIs" dxfId="1253" priority="59" operator="lessThan">
      <formula>0</formula>
    </cfRule>
  </conditionalFormatting>
  <conditionalFormatting sqref="W80:X80">
    <cfRule type="cellIs" dxfId="1252" priority="58" operator="lessThan">
      <formula>0</formula>
    </cfRule>
  </conditionalFormatting>
  <conditionalFormatting sqref="W82:X82">
    <cfRule type="cellIs" dxfId="1251" priority="57" operator="lessThan">
      <formula>0</formula>
    </cfRule>
  </conditionalFormatting>
  <conditionalFormatting sqref="W84:X84">
    <cfRule type="cellIs" dxfId="1250" priority="56" operator="lessThan">
      <formula>0</formula>
    </cfRule>
  </conditionalFormatting>
  <conditionalFormatting sqref="W15:X15">
    <cfRule type="cellIs" dxfId="1249" priority="40" operator="lessThan">
      <formula>0</formula>
    </cfRule>
  </conditionalFormatting>
  <conditionalFormatting sqref="W21:X21">
    <cfRule type="cellIs" dxfId="1248" priority="37" operator="lessThan">
      <formula>0</formula>
    </cfRule>
  </conditionalFormatting>
  <conditionalFormatting sqref="W23:X23">
    <cfRule type="cellIs" dxfId="1247" priority="36" operator="lessThan">
      <formula>0</formula>
    </cfRule>
  </conditionalFormatting>
  <conditionalFormatting sqref="W27:X27">
    <cfRule type="cellIs" dxfId="1246" priority="34" operator="lessThan">
      <formula>0</formula>
    </cfRule>
  </conditionalFormatting>
  <conditionalFormatting sqref="W31:X31">
    <cfRule type="cellIs" dxfId="1245" priority="32" operator="lessThan">
      <formula>0</formula>
    </cfRule>
  </conditionalFormatting>
  <conditionalFormatting sqref="W35:X35">
    <cfRule type="cellIs" dxfId="1244" priority="30" operator="lessThan">
      <formula>0</formula>
    </cfRule>
  </conditionalFormatting>
  <conditionalFormatting sqref="W39:X39">
    <cfRule type="cellIs" dxfId="1243" priority="28" operator="lessThan">
      <formula>0</formula>
    </cfRule>
  </conditionalFormatting>
  <conditionalFormatting sqref="W41:X41">
    <cfRule type="cellIs" dxfId="1242" priority="27" operator="lessThan">
      <formula>0</formula>
    </cfRule>
  </conditionalFormatting>
  <conditionalFormatting sqref="W43:X43">
    <cfRule type="cellIs" dxfId="1241" priority="26" operator="lessThan">
      <formula>0</formula>
    </cfRule>
  </conditionalFormatting>
  <conditionalFormatting sqref="W19:X19">
    <cfRule type="cellIs" dxfId="1240" priority="25" operator="lessThan">
      <formula>0</formula>
    </cfRule>
  </conditionalFormatting>
  <conditionalFormatting sqref="W17:X17">
    <cfRule type="cellIs" dxfId="1239" priority="24" operator="lessThan">
      <formula>0</formula>
    </cfRule>
  </conditionalFormatting>
  <conditionalFormatting sqref="W72:X72">
    <cfRule type="cellIs" dxfId="1238" priority="23" operator="lessThan">
      <formula>0</formula>
    </cfRule>
  </conditionalFormatting>
  <conditionalFormatting sqref="W97:X97">
    <cfRule type="cellIs" dxfId="1237" priority="20" operator="lessThan">
      <formula>0</formula>
    </cfRule>
  </conditionalFormatting>
  <conditionalFormatting sqref="W99:X99">
    <cfRule type="cellIs" dxfId="1236" priority="19" operator="lessThan">
      <formula>0</formula>
    </cfRule>
  </conditionalFormatting>
  <conditionalFormatting sqref="W101:X101">
    <cfRule type="cellIs" dxfId="1235" priority="18" operator="lessThan">
      <formula>0</formula>
    </cfRule>
  </conditionalFormatting>
  <conditionalFormatting sqref="W103:X103">
    <cfRule type="cellIs" dxfId="1234" priority="17" operator="lessThan">
      <formula>0</formula>
    </cfRule>
  </conditionalFormatting>
  <conditionalFormatting sqref="W95:X95">
    <cfRule type="cellIs" dxfId="1233" priority="15" operator="lessThan">
      <formula>0</formula>
    </cfRule>
  </conditionalFormatting>
  <conditionalFormatting sqref="W93:X93">
    <cfRule type="cellIs" dxfId="1232" priority="14" operator="lessThan">
      <formula>0</formula>
    </cfRule>
  </conditionalFormatting>
  <conditionalFormatting sqref="W105:X105">
    <cfRule type="cellIs" dxfId="1231" priority="13" operator="lessThan">
      <formula>0</formula>
    </cfRule>
  </conditionalFormatting>
  <conditionalFormatting sqref="W45:X45">
    <cfRule type="cellIs" dxfId="1230" priority="11" operator="lessThan">
      <formula>0</formula>
    </cfRule>
  </conditionalFormatting>
  <conditionalFormatting sqref="W25:X25">
    <cfRule type="cellIs" dxfId="1229" priority="9" operator="lessThan">
      <formula>0</formula>
    </cfRule>
  </conditionalFormatting>
  <conditionalFormatting sqref="W29:X29">
    <cfRule type="cellIs" dxfId="1228" priority="8" operator="lessThan">
      <formula>0</formula>
    </cfRule>
  </conditionalFormatting>
  <conditionalFormatting sqref="W33:X33">
    <cfRule type="cellIs" dxfId="1227" priority="7" operator="lessThan">
      <formula>0</formula>
    </cfRule>
  </conditionalFormatting>
  <conditionalFormatting sqref="W37:X37">
    <cfRule type="cellIs" dxfId="1226" priority="6" operator="lessThan">
      <formula>0</formula>
    </cfRule>
  </conditionalFormatting>
  <conditionalFormatting sqref="W48:X48">
    <cfRule type="cellIs" dxfId="1225" priority="5" operator="lessThan">
      <formula>0</formula>
    </cfRule>
  </conditionalFormatting>
  <conditionalFormatting sqref="W50:X50">
    <cfRule type="cellIs" dxfId="1224" priority="4" operator="lessThan">
      <formula>0</formula>
    </cfRule>
  </conditionalFormatting>
  <conditionalFormatting sqref="W52:X52">
    <cfRule type="cellIs" dxfId="1223" priority="3" operator="lessThan">
      <formula>0</formula>
    </cfRule>
  </conditionalFormatting>
  <conditionalFormatting sqref="W69:X69">
    <cfRule type="cellIs" dxfId="1222" priority="2" operator="lessThan">
      <formula>0</formula>
    </cfRule>
  </conditionalFormatting>
  <conditionalFormatting sqref="X13">
    <cfRule type="cellIs" dxfId="1221" priority="1" operator="lessThan">
      <formula>0</formula>
    </cfRule>
  </conditionalFormatting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94"/>
  <sheetViews>
    <sheetView workbookViewId="0">
      <selection activeCell="X13" sqref="X13"/>
    </sheetView>
  </sheetViews>
  <sheetFormatPr defaultColWidth="9" defaultRowHeight="14.5" x14ac:dyDescent="0.35"/>
  <cols>
    <col min="1" max="1" width="3.7265625" style="119" customWidth="1"/>
    <col min="2" max="2" width="13.26953125" style="7" customWidth="1"/>
    <col min="3" max="3" width="45.1796875" style="120" customWidth="1"/>
    <col min="4" max="4" width="3.81640625" style="120" customWidth="1"/>
    <col min="5" max="5" width="7.1796875" style="121" hidden="1" customWidth="1"/>
    <col min="6" max="6" width="9.26953125" style="121" customWidth="1"/>
    <col min="7" max="7" width="9.54296875" style="79" customWidth="1"/>
    <col min="8" max="8" width="10.54296875" style="79" customWidth="1"/>
    <col min="9" max="9" width="15.453125" style="79" hidden="1" customWidth="1"/>
    <col min="10" max="10" width="15.54296875" style="79" hidden="1" customWidth="1"/>
    <col min="11" max="11" width="14.54296875" style="79" hidden="1" customWidth="1"/>
    <col min="12" max="13" width="14" style="79" hidden="1" customWidth="1"/>
    <col min="14" max="14" width="14.54296875" style="79" hidden="1" customWidth="1"/>
    <col min="15" max="15" width="14.26953125" style="79" hidden="1" customWidth="1"/>
    <col min="16" max="16" width="16" style="79" hidden="1" customWidth="1"/>
    <col min="17" max="17" width="0" style="7" hidden="1" customWidth="1"/>
    <col min="18" max="18" width="9.54296875" style="79" customWidth="1"/>
    <col min="19" max="19" width="14.1796875" style="79" hidden="1" customWidth="1"/>
    <col min="20" max="24" width="15.1796875" style="7" customWidth="1"/>
    <col min="25" max="28" width="10.7265625" style="7" customWidth="1"/>
    <col min="29" max="29" width="26.1796875" style="7" customWidth="1"/>
    <col min="30" max="257" width="9" style="7"/>
    <col min="258" max="258" width="3.7265625" style="7" customWidth="1"/>
    <col min="259" max="259" width="13.26953125" style="7" customWidth="1"/>
    <col min="260" max="260" width="45.1796875" style="7" customWidth="1"/>
    <col min="261" max="261" width="3.81640625" style="7" customWidth="1"/>
    <col min="262" max="262" width="7.1796875" style="7" customWidth="1"/>
    <col min="263" max="263" width="9.26953125" style="7" customWidth="1"/>
    <col min="264" max="264" width="10.54296875" style="7" customWidth="1"/>
    <col min="265" max="265" width="15.453125" style="7" customWidth="1"/>
    <col min="266" max="266" width="15.54296875" style="7" customWidth="1"/>
    <col min="267" max="267" width="14.54296875" style="7" customWidth="1"/>
    <col min="268" max="269" width="14" style="7" customWidth="1"/>
    <col min="270" max="270" width="14.54296875" style="7" customWidth="1"/>
    <col min="271" max="271" width="14.26953125" style="7" customWidth="1"/>
    <col min="272" max="272" width="16" style="7" customWidth="1"/>
    <col min="273" max="513" width="9" style="7"/>
    <col min="514" max="514" width="3.7265625" style="7" customWidth="1"/>
    <col min="515" max="515" width="13.26953125" style="7" customWidth="1"/>
    <col min="516" max="516" width="45.1796875" style="7" customWidth="1"/>
    <col min="517" max="517" width="3.81640625" style="7" customWidth="1"/>
    <col min="518" max="518" width="7.1796875" style="7" customWidth="1"/>
    <col min="519" max="519" width="9.26953125" style="7" customWidth="1"/>
    <col min="520" max="520" width="10.54296875" style="7" customWidth="1"/>
    <col min="521" max="521" width="15.453125" style="7" customWidth="1"/>
    <col min="522" max="522" width="15.54296875" style="7" customWidth="1"/>
    <col min="523" max="523" width="14.54296875" style="7" customWidth="1"/>
    <col min="524" max="525" width="14" style="7" customWidth="1"/>
    <col min="526" max="526" width="14.54296875" style="7" customWidth="1"/>
    <col min="527" max="527" width="14.26953125" style="7" customWidth="1"/>
    <col min="528" max="528" width="16" style="7" customWidth="1"/>
    <col min="529" max="769" width="9" style="7"/>
    <col min="770" max="770" width="3.7265625" style="7" customWidth="1"/>
    <col min="771" max="771" width="13.26953125" style="7" customWidth="1"/>
    <col min="772" max="772" width="45.1796875" style="7" customWidth="1"/>
    <col min="773" max="773" width="3.81640625" style="7" customWidth="1"/>
    <col min="774" max="774" width="7.1796875" style="7" customWidth="1"/>
    <col min="775" max="775" width="9.26953125" style="7" customWidth="1"/>
    <col min="776" max="776" width="10.54296875" style="7" customWidth="1"/>
    <col min="777" max="777" width="15.453125" style="7" customWidth="1"/>
    <col min="778" max="778" width="15.54296875" style="7" customWidth="1"/>
    <col min="779" max="779" width="14.54296875" style="7" customWidth="1"/>
    <col min="780" max="781" width="14" style="7" customWidth="1"/>
    <col min="782" max="782" width="14.54296875" style="7" customWidth="1"/>
    <col min="783" max="783" width="14.26953125" style="7" customWidth="1"/>
    <col min="784" max="784" width="16" style="7" customWidth="1"/>
    <col min="785" max="1025" width="9" style="7"/>
    <col min="1026" max="1026" width="3.7265625" style="7" customWidth="1"/>
    <col min="1027" max="1027" width="13.26953125" style="7" customWidth="1"/>
    <col min="1028" max="1028" width="45.1796875" style="7" customWidth="1"/>
    <col min="1029" max="1029" width="3.81640625" style="7" customWidth="1"/>
    <col min="1030" max="1030" width="7.1796875" style="7" customWidth="1"/>
    <col min="1031" max="1031" width="9.26953125" style="7" customWidth="1"/>
    <col min="1032" max="1032" width="10.54296875" style="7" customWidth="1"/>
    <col min="1033" max="1033" width="15.453125" style="7" customWidth="1"/>
    <col min="1034" max="1034" width="15.54296875" style="7" customWidth="1"/>
    <col min="1035" max="1035" width="14.54296875" style="7" customWidth="1"/>
    <col min="1036" max="1037" width="14" style="7" customWidth="1"/>
    <col min="1038" max="1038" width="14.54296875" style="7" customWidth="1"/>
    <col min="1039" max="1039" width="14.26953125" style="7" customWidth="1"/>
    <col min="1040" max="1040" width="16" style="7" customWidth="1"/>
    <col min="1041" max="1281" width="9" style="7"/>
    <col min="1282" max="1282" width="3.7265625" style="7" customWidth="1"/>
    <col min="1283" max="1283" width="13.26953125" style="7" customWidth="1"/>
    <col min="1284" max="1284" width="45.1796875" style="7" customWidth="1"/>
    <col min="1285" max="1285" width="3.81640625" style="7" customWidth="1"/>
    <col min="1286" max="1286" width="7.1796875" style="7" customWidth="1"/>
    <col min="1287" max="1287" width="9.26953125" style="7" customWidth="1"/>
    <col min="1288" max="1288" width="10.54296875" style="7" customWidth="1"/>
    <col min="1289" max="1289" width="15.453125" style="7" customWidth="1"/>
    <col min="1290" max="1290" width="15.54296875" style="7" customWidth="1"/>
    <col min="1291" max="1291" width="14.54296875" style="7" customWidth="1"/>
    <col min="1292" max="1293" width="14" style="7" customWidth="1"/>
    <col min="1294" max="1294" width="14.54296875" style="7" customWidth="1"/>
    <col min="1295" max="1295" width="14.26953125" style="7" customWidth="1"/>
    <col min="1296" max="1296" width="16" style="7" customWidth="1"/>
    <col min="1297" max="1537" width="9" style="7"/>
    <col min="1538" max="1538" width="3.7265625" style="7" customWidth="1"/>
    <col min="1539" max="1539" width="13.26953125" style="7" customWidth="1"/>
    <col min="1540" max="1540" width="45.1796875" style="7" customWidth="1"/>
    <col min="1541" max="1541" width="3.81640625" style="7" customWidth="1"/>
    <col min="1542" max="1542" width="7.1796875" style="7" customWidth="1"/>
    <col min="1543" max="1543" width="9.26953125" style="7" customWidth="1"/>
    <col min="1544" max="1544" width="10.54296875" style="7" customWidth="1"/>
    <col min="1545" max="1545" width="15.453125" style="7" customWidth="1"/>
    <col min="1546" max="1546" width="15.54296875" style="7" customWidth="1"/>
    <col min="1547" max="1547" width="14.54296875" style="7" customWidth="1"/>
    <col min="1548" max="1549" width="14" style="7" customWidth="1"/>
    <col min="1550" max="1550" width="14.54296875" style="7" customWidth="1"/>
    <col min="1551" max="1551" width="14.26953125" style="7" customWidth="1"/>
    <col min="1552" max="1552" width="16" style="7" customWidth="1"/>
    <col min="1553" max="1793" width="9" style="7"/>
    <col min="1794" max="1794" width="3.7265625" style="7" customWidth="1"/>
    <col min="1795" max="1795" width="13.26953125" style="7" customWidth="1"/>
    <col min="1796" max="1796" width="45.1796875" style="7" customWidth="1"/>
    <col min="1797" max="1797" width="3.81640625" style="7" customWidth="1"/>
    <col min="1798" max="1798" width="7.1796875" style="7" customWidth="1"/>
    <col min="1799" max="1799" width="9.26953125" style="7" customWidth="1"/>
    <col min="1800" max="1800" width="10.54296875" style="7" customWidth="1"/>
    <col min="1801" max="1801" width="15.453125" style="7" customWidth="1"/>
    <col min="1802" max="1802" width="15.54296875" style="7" customWidth="1"/>
    <col min="1803" max="1803" width="14.54296875" style="7" customWidth="1"/>
    <col min="1804" max="1805" width="14" style="7" customWidth="1"/>
    <col min="1806" max="1806" width="14.54296875" style="7" customWidth="1"/>
    <col min="1807" max="1807" width="14.26953125" style="7" customWidth="1"/>
    <col min="1808" max="1808" width="16" style="7" customWidth="1"/>
    <col min="1809" max="2049" width="9" style="7"/>
    <col min="2050" max="2050" width="3.7265625" style="7" customWidth="1"/>
    <col min="2051" max="2051" width="13.26953125" style="7" customWidth="1"/>
    <col min="2052" max="2052" width="45.1796875" style="7" customWidth="1"/>
    <col min="2053" max="2053" width="3.81640625" style="7" customWidth="1"/>
    <col min="2054" max="2054" width="7.1796875" style="7" customWidth="1"/>
    <col min="2055" max="2055" width="9.26953125" style="7" customWidth="1"/>
    <col min="2056" max="2056" width="10.54296875" style="7" customWidth="1"/>
    <col min="2057" max="2057" width="15.453125" style="7" customWidth="1"/>
    <col min="2058" max="2058" width="15.54296875" style="7" customWidth="1"/>
    <col min="2059" max="2059" width="14.54296875" style="7" customWidth="1"/>
    <col min="2060" max="2061" width="14" style="7" customWidth="1"/>
    <col min="2062" max="2062" width="14.54296875" style="7" customWidth="1"/>
    <col min="2063" max="2063" width="14.26953125" style="7" customWidth="1"/>
    <col min="2064" max="2064" width="16" style="7" customWidth="1"/>
    <col min="2065" max="2305" width="9" style="7"/>
    <col min="2306" max="2306" width="3.7265625" style="7" customWidth="1"/>
    <col min="2307" max="2307" width="13.26953125" style="7" customWidth="1"/>
    <col min="2308" max="2308" width="45.1796875" style="7" customWidth="1"/>
    <col min="2309" max="2309" width="3.81640625" style="7" customWidth="1"/>
    <col min="2310" max="2310" width="7.1796875" style="7" customWidth="1"/>
    <col min="2311" max="2311" width="9.26953125" style="7" customWidth="1"/>
    <col min="2312" max="2312" width="10.54296875" style="7" customWidth="1"/>
    <col min="2313" max="2313" width="15.453125" style="7" customWidth="1"/>
    <col min="2314" max="2314" width="15.54296875" style="7" customWidth="1"/>
    <col min="2315" max="2315" width="14.54296875" style="7" customWidth="1"/>
    <col min="2316" max="2317" width="14" style="7" customWidth="1"/>
    <col min="2318" max="2318" width="14.54296875" style="7" customWidth="1"/>
    <col min="2319" max="2319" width="14.26953125" style="7" customWidth="1"/>
    <col min="2320" max="2320" width="16" style="7" customWidth="1"/>
    <col min="2321" max="2561" width="9" style="7"/>
    <col min="2562" max="2562" width="3.7265625" style="7" customWidth="1"/>
    <col min="2563" max="2563" width="13.26953125" style="7" customWidth="1"/>
    <col min="2564" max="2564" width="45.1796875" style="7" customWidth="1"/>
    <col min="2565" max="2565" width="3.81640625" style="7" customWidth="1"/>
    <col min="2566" max="2566" width="7.1796875" style="7" customWidth="1"/>
    <col min="2567" max="2567" width="9.26953125" style="7" customWidth="1"/>
    <col min="2568" max="2568" width="10.54296875" style="7" customWidth="1"/>
    <col min="2569" max="2569" width="15.453125" style="7" customWidth="1"/>
    <col min="2570" max="2570" width="15.54296875" style="7" customWidth="1"/>
    <col min="2571" max="2571" width="14.54296875" style="7" customWidth="1"/>
    <col min="2572" max="2573" width="14" style="7" customWidth="1"/>
    <col min="2574" max="2574" width="14.54296875" style="7" customWidth="1"/>
    <col min="2575" max="2575" width="14.26953125" style="7" customWidth="1"/>
    <col min="2576" max="2576" width="16" style="7" customWidth="1"/>
    <col min="2577" max="2817" width="9" style="7"/>
    <col min="2818" max="2818" width="3.7265625" style="7" customWidth="1"/>
    <col min="2819" max="2819" width="13.26953125" style="7" customWidth="1"/>
    <col min="2820" max="2820" width="45.1796875" style="7" customWidth="1"/>
    <col min="2821" max="2821" width="3.81640625" style="7" customWidth="1"/>
    <col min="2822" max="2822" width="7.1796875" style="7" customWidth="1"/>
    <col min="2823" max="2823" width="9.26953125" style="7" customWidth="1"/>
    <col min="2824" max="2824" width="10.54296875" style="7" customWidth="1"/>
    <col min="2825" max="2825" width="15.453125" style="7" customWidth="1"/>
    <col min="2826" max="2826" width="15.54296875" style="7" customWidth="1"/>
    <col min="2827" max="2827" width="14.54296875" style="7" customWidth="1"/>
    <col min="2828" max="2829" width="14" style="7" customWidth="1"/>
    <col min="2830" max="2830" width="14.54296875" style="7" customWidth="1"/>
    <col min="2831" max="2831" width="14.26953125" style="7" customWidth="1"/>
    <col min="2832" max="2832" width="16" style="7" customWidth="1"/>
    <col min="2833" max="3073" width="9" style="7"/>
    <col min="3074" max="3074" width="3.7265625" style="7" customWidth="1"/>
    <col min="3075" max="3075" width="13.26953125" style="7" customWidth="1"/>
    <col min="3076" max="3076" width="45.1796875" style="7" customWidth="1"/>
    <col min="3077" max="3077" width="3.81640625" style="7" customWidth="1"/>
    <col min="3078" max="3078" width="7.1796875" style="7" customWidth="1"/>
    <col min="3079" max="3079" width="9.26953125" style="7" customWidth="1"/>
    <col min="3080" max="3080" width="10.54296875" style="7" customWidth="1"/>
    <col min="3081" max="3081" width="15.453125" style="7" customWidth="1"/>
    <col min="3082" max="3082" width="15.54296875" style="7" customWidth="1"/>
    <col min="3083" max="3083" width="14.54296875" style="7" customWidth="1"/>
    <col min="3084" max="3085" width="14" style="7" customWidth="1"/>
    <col min="3086" max="3086" width="14.54296875" style="7" customWidth="1"/>
    <col min="3087" max="3087" width="14.26953125" style="7" customWidth="1"/>
    <col min="3088" max="3088" width="16" style="7" customWidth="1"/>
    <col min="3089" max="3329" width="9" style="7"/>
    <col min="3330" max="3330" width="3.7265625" style="7" customWidth="1"/>
    <col min="3331" max="3331" width="13.26953125" style="7" customWidth="1"/>
    <col min="3332" max="3332" width="45.1796875" style="7" customWidth="1"/>
    <col min="3333" max="3333" width="3.81640625" style="7" customWidth="1"/>
    <col min="3334" max="3334" width="7.1796875" style="7" customWidth="1"/>
    <col min="3335" max="3335" width="9.26953125" style="7" customWidth="1"/>
    <col min="3336" max="3336" width="10.54296875" style="7" customWidth="1"/>
    <col min="3337" max="3337" width="15.453125" style="7" customWidth="1"/>
    <col min="3338" max="3338" width="15.54296875" style="7" customWidth="1"/>
    <col min="3339" max="3339" width="14.54296875" style="7" customWidth="1"/>
    <col min="3340" max="3341" width="14" style="7" customWidth="1"/>
    <col min="3342" max="3342" width="14.54296875" style="7" customWidth="1"/>
    <col min="3343" max="3343" width="14.26953125" style="7" customWidth="1"/>
    <col min="3344" max="3344" width="16" style="7" customWidth="1"/>
    <col min="3345" max="3585" width="9" style="7"/>
    <col min="3586" max="3586" width="3.7265625" style="7" customWidth="1"/>
    <col min="3587" max="3587" width="13.26953125" style="7" customWidth="1"/>
    <col min="3588" max="3588" width="45.1796875" style="7" customWidth="1"/>
    <col min="3589" max="3589" width="3.81640625" style="7" customWidth="1"/>
    <col min="3590" max="3590" width="7.1796875" style="7" customWidth="1"/>
    <col min="3591" max="3591" width="9.26953125" style="7" customWidth="1"/>
    <col min="3592" max="3592" width="10.54296875" style="7" customWidth="1"/>
    <col min="3593" max="3593" width="15.453125" style="7" customWidth="1"/>
    <col min="3594" max="3594" width="15.54296875" style="7" customWidth="1"/>
    <col min="3595" max="3595" width="14.54296875" style="7" customWidth="1"/>
    <col min="3596" max="3597" width="14" style="7" customWidth="1"/>
    <col min="3598" max="3598" width="14.54296875" style="7" customWidth="1"/>
    <col min="3599" max="3599" width="14.26953125" style="7" customWidth="1"/>
    <col min="3600" max="3600" width="16" style="7" customWidth="1"/>
    <col min="3601" max="3841" width="9" style="7"/>
    <col min="3842" max="3842" width="3.7265625" style="7" customWidth="1"/>
    <col min="3843" max="3843" width="13.26953125" style="7" customWidth="1"/>
    <col min="3844" max="3844" width="45.1796875" style="7" customWidth="1"/>
    <col min="3845" max="3845" width="3.81640625" style="7" customWidth="1"/>
    <col min="3846" max="3846" width="7.1796875" style="7" customWidth="1"/>
    <col min="3847" max="3847" width="9.26953125" style="7" customWidth="1"/>
    <col min="3848" max="3848" width="10.54296875" style="7" customWidth="1"/>
    <col min="3849" max="3849" width="15.453125" style="7" customWidth="1"/>
    <col min="3850" max="3850" width="15.54296875" style="7" customWidth="1"/>
    <col min="3851" max="3851" width="14.54296875" style="7" customWidth="1"/>
    <col min="3852" max="3853" width="14" style="7" customWidth="1"/>
    <col min="3854" max="3854" width="14.54296875" style="7" customWidth="1"/>
    <col min="3855" max="3855" width="14.26953125" style="7" customWidth="1"/>
    <col min="3856" max="3856" width="16" style="7" customWidth="1"/>
    <col min="3857" max="4097" width="9" style="7"/>
    <col min="4098" max="4098" width="3.7265625" style="7" customWidth="1"/>
    <col min="4099" max="4099" width="13.26953125" style="7" customWidth="1"/>
    <col min="4100" max="4100" width="45.1796875" style="7" customWidth="1"/>
    <col min="4101" max="4101" width="3.81640625" style="7" customWidth="1"/>
    <col min="4102" max="4102" width="7.1796875" style="7" customWidth="1"/>
    <col min="4103" max="4103" width="9.26953125" style="7" customWidth="1"/>
    <col min="4104" max="4104" width="10.54296875" style="7" customWidth="1"/>
    <col min="4105" max="4105" width="15.453125" style="7" customWidth="1"/>
    <col min="4106" max="4106" width="15.54296875" style="7" customWidth="1"/>
    <col min="4107" max="4107" width="14.54296875" style="7" customWidth="1"/>
    <col min="4108" max="4109" width="14" style="7" customWidth="1"/>
    <col min="4110" max="4110" width="14.54296875" style="7" customWidth="1"/>
    <col min="4111" max="4111" width="14.26953125" style="7" customWidth="1"/>
    <col min="4112" max="4112" width="16" style="7" customWidth="1"/>
    <col min="4113" max="4353" width="9" style="7"/>
    <col min="4354" max="4354" width="3.7265625" style="7" customWidth="1"/>
    <col min="4355" max="4355" width="13.26953125" style="7" customWidth="1"/>
    <col min="4356" max="4356" width="45.1796875" style="7" customWidth="1"/>
    <col min="4357" max="4357" width="3.81640625" style="7" customWidth="1"/>
    <col min="4358" max="4358" width="7.1796875" style="7" customWidth="1"/>
    <col min="4359" max="4359" width="9.26953125" style="7" customWidth="1"/>
    <col min="4360" max="4360" width="10.54296875" style="7" customWidth="1"/>
    <col min="4361" max="4361" width="15.453125" style="7" customWidth="1"/>
    <col min="4362" max="4362" width="15.54296875" style="7" customWidth="1"/>
    <col min="4363" max="4363" width="14.54296875" style="7" customWidth="1"/>
    <col min="4364" max="4365" width="14" style="7" customWidth="1"/>
    <col min="4366" max="4366" width="14.54296875" style="7" customWidth="1"/>
    <col min="4367" max="4367" width="14.26953125" style="7" customWidth="1"/>
    <col min="4368" max="4368" width="16" style="7" customWidth="1"/>
    <col min="4369" max="4609" width="9" style="7"/>
    <col min="4610" max="4610" width="3.7265625" style="7" customWidth="1"/>
    <col min="4611" max="4611" width="13.26953125" style="7" customWidth="1"/>
    <col min="4612" max="4612" width="45.1796875" style="7" customWidth="1"/>
    <col min="4613" max="4613" width="3.81640625" style="7" customWidth="1"/>
    <col min="4614" max="4614" width="7.1796875" style="7" customWidth="1"/>
    <col min="4615" max="4615" width="9.26953125" style="7" customWidth="1"/>
    <col min="4616" max="4616" width="10.54296875" style="7" customWidth="1"/>
    <col min="4617" max="4617" width="15.453125" style="7" customWidth="1"/>
    <col min="4618" max="4618" width="15.54296875" style="7" customWidth="1"/>
    <col min="4619" max="4619" width="14.54296875" style="7" customWidth="1"/>
    <col min="4620" max="4621" width="14" style="7" customWidth="1"/>
    <col min="4622" max="4622" width="14.54296875" style="7" customWidth="1"/>
    <col min="4623" max="4623" width="14.26953125" style="7" customWidth="1"/>
    <col min="4624" max="4624" width="16" style="7" customWidth="1"/>
    <col min="4625" max="4865" width="9" style="7"/>
    <col min="4866" max="4866" width="3.7265625" style="7" customWidth="1"/>
    <col min="4867" max="4867" width="13.26953125" style="7" customWidth="1"/>
    <col min="4868" max="4868" width="45.1796875" style="7" customWidth="1"/>
    <col min="4869" max="4869" width="3.81640625" style="7" customWidth="1"/>
    <col min="4870" max="4870" width="7.1796875" style="7" customWidth="1"/>
    <col min="4871" max="4871" width="9.26953125" style="7" customWidth="1"/>
    <col min="4872" max="4872" width="10.54296875" style="7" customWidth="1"/>
    <col min="4873" max="4873" width="15.453125" style="7" customWidth="1"/>
    <col min="4874" max="4874" width="15.54296875" style="7" customWidth="1"/>
    <col min="4875" max="4875" width="14.54296875" style="7" customWidth="1"/>
    <col min="4876" max="4877" width="14" style="7" customWidth="1"/>
    <col min="4878" max="4878" width="14.54296875" style="7" customWidth="1"/>
    <col min="4879" max="4879" width="14.26953125" style="7" customWidth="1"/>
    <col min="4880" max="4880" width="16" style="7" customWidth="1"/>
    <col min="4881" max="5121" width="9" style="7"/>
    <col min="5122" max="5122" width="3.7265625" style="7" customWidth="1"/>
    <col min="5123" max="5123" width="13.26953125" style="7" customWidth="1"/>
    <col min="5124" max="5124" width="45.1796875" style="7" customWidth="1"/>
    <col min="5125" max="5125" width="3.81640625" style="7" customWidth="1"/>
    <col min="5126" max="5126" width="7.1796875" style="7" customWidth="1"/>
    <col min="5127" max="5127" width="9.26953125" style="7" customWidth="1"/>
    <col min="5128" max="5128" width="10.54296875" style="7" customWidth="1"/>
    <col min="5129" max="5129" width="15.453125" style="7" customWidth="1"/>
    <col min="5130" max="5130" width="15.54296875" style="7" customWidth="1"/>
    <col min="5131" max="5131" width="14.54296875" style="7" customWidth="1"/>
    <col min="5132" max="5133" width="14" style="7" customWidth="1"/>
    <col min="5134" max="5134" width="14.54296875" style="7" customWidth="1"/>
    <col min="5135" max="5135" width="14.26953125" style="7" customWidth="1"/>
    <col min="5136" max="5136" width="16" style="7" customWidth="1"/>
    <col min="5137" max="5377" width="9" style="7"/>
    <col min="5378" max="5378" width="3.7265625" style="7" customWidth="1"/>
    <col min="5379" max="5379" width="13.26953125" style="7" customWidth="1"/>
    <col min="5380" max="5380" width="45.1796875" style="7" customWidth="1"/>
    <col min="5381" max="5381" width="3.81640625" style="7" customWidth="1"/>
    <col min="5382" max="5382" width="7.1796875" style="7" customWidth="1"/>
    <col min="5383" max="5383" width="9.26953125" style="7" customWidth="1"/>
    <col min="5384" max="5384" width="10.54296875" style="7" customWidth="1"/>
    <col min="5385" max="5385" width="15.453125" style="7" customWidth="1"/>
    <col min="5386" max="5386" width="15.54296875" style="7" customWidth="1"/>
    <col min="5387" max="5387" width="14.54296875" style="7" customWidth="1"/>
    <col min="5388" max="5389" width="14" style="7" customWidth="1"/>
    <col min="5390" max="5390" width="14.54296875" style="7" customWidth="1"/>
    <col min="5391" max="5391" width="14.26953125" style="7" customWidth="1"/>
    <col min="5392" max="5392" width="16" style="7" customWidth="1"/>
    <col min="5393" max="5633" width="9" style="7"/>
    <col min="5634" max="5634" width="3.7265625" style="7" customWidth="1"/>
    <col min="5635" max="5635" width="13.26953125" style="7" customWidth="1"/>
    <col min="5636" max="5636" width="45.1796875" style="7" customWidth="1"/>
    <col min="5637" max="5637" width="3.81640625" style="7" customWidth="1"/>
    <col min="5638" max="5638" width="7.1796875" style="7" customWidth="1"/>
    <col min="5639" max="5639" width="9.26953125" style="7" customWidth="1"/>
    <col min="5640" max="5640" width="10.54296875" style="7" customWidth="1"/>
    <col min="5641" max="5641" width="15.453125" style="7" customWidth="1"/>
    <col min="5642" max="5642" width="15.54296875" style="7" customWidth="1"/>
    <col min="5643" max="5643" width="14.54296875" style="7" customWidth="1"/>
    <col min="5644" max="5645" width="14" style="7" customWidth="1"/>
    <col min="5646" max="5646" width="14.54296875" style="7" customWidth="1"/>
    <col min="5647" max="5647" width="14.26953125" style="7" customWidth="1"/>
    <col min="5648" max="5648" width="16" style="7" customWidth="1"/>
    <col min="5649" max="5889" width="9" style="7"/>
    <col min="5890" max="5890" width="3.7265625" style="7" customWidth="1"/>
    <col min="5891" max="5891" width="13.26953125" style="7" customWidth="1"/>
    <col min="5892" max="5892" width="45.1796875" style="7" customWidth="1"/>
    <col min="5893" max="5893" width="3.81640625" style="7" customWidth="1"/>
    <col min="5894" max="5894" width="7.1796875" style="7" customWidth="1"/>
    <col min="5895" max="5895" width="9.26953125" style="7" customWidth="1"/>
    <col min="5896" max="5896" width="10.54296875" style="7" customWidth="1"/>
    <col min="5897" max="5897" width="15.453125" style="7" customWidth="1"/>
    <col min="5898" max="5898" width="15.54296875" style="7" customWidth="1"/>
    <col min="5899" max="5899" width="14.54296875" style="7" customWidth="1"/>
    <col min="5900" max="5901" width="14" style="7" customWidth="1"/>
    <col min="5902" max="5902" width="14.54296875" style="7" customWidth="1"/>
    <col min="5903" max="5903" width="14.26953125" style="7" customWidth="1"/>
    <col min="5904" max="5904" width="16" style="7" customWidth="1"/>
    <col min="5905" max="6145" width="9" style="7"/>
    <col min="6146" max="6146" width="3.7265625" style="7" customWidth="1"/>
    <col min="6147" max="6147" width="13.26953125" style="7" customWidth="1"/>
    <col min="6148" max="6148" width="45.1796875" style="7" customWidth="1"/>
    <col min="6149" max="6149" width="3.81640625" style="7" customWidth="1"/>
    <col min="6150" max="6150" width="7.1796875" style="7" customWidth="1"/>
    <col min="6151" max="6151" width="9.26953125" style="7" customWidth="1"/>
    <col min="6152" max="6152" width="10.54296875" style="7" customWidth="1"/>
    <col min="6153" max="6153" width="15.453125" style="7" customWidth="1"/>
    <col min="6154" max="6154" width="15.54296875" style="7" customWidth="1"/>
    <col min="6155" max="6155" width="14.54296875" style="7" customWidth="1"/>
    <col min="6156" max="6157" width="14" style="7" customWidth="1"/>
    <col min="6158" max="6158" width="14.54296875" style="7" customWidth="1"/>
    <col min="6159" max="6159" width="14.26953125" style="7" customWidth="1"/>
    <col min="6160" max="6160" width="16" style="7" customWidth="1"/>
    <col min="6161" max="6401" width="9" style="7"/>
    <col min="6402" max="6402" width="3.7265625" style="7" customWidth="1"/>
    <col min="6403" max="6403" width="13.26953125" style="7" customWidth="1"/>
    <col min="6404" max="6404" width="45.1796875" style="7" customWidth="1"/>
    <col min="6405" max="6405" width="3.81640625" style="7" customWidth="1"/>
    <col min="6406" max="6406" width="7.1796875" style="7" customWidth="1"/>
    <col min="6407" max="6407" width="9.26953125" style="7" customWidth="1"/>
    <col min="6408" max="6408" width="10.54296875" style="7" customWidth="1"/>
    <col min="6409" max="6409" width="15.453125" style="7" customWidth="1"/>
    <col min="6410" max="6410" width="15.54296875" style="7" customWidth="1"/>
    <col min="6411" max="6411" width="14.54296875" style="7" customWidth="1"/>
    <col min="6412" max="6413" width="14" style="7" customWidth="1"/>
    <col min="6414" max="6414" width="14.54296875" style="7" customWidth="1"/>
    <col min="6415" max="6415" width="14.26953125" style="7" customWidth="1"/>
    <col min="6416" max="6416" width="16" style="7" customWidth="1"/>
    <col min="6417" max="6657" width="9" style="7"/>
    <col min="6658" max="6658" width="3.7265625" style="7" customWidth="1"/>
    <col min="6659" max="6659" width="13.26953125" style="7" customWidth="1"/>
    <col min="6660" max="6660" width="45.1796875" style="7" customWidth="1"/>
    <col min="6661" max="6661" width="3.81640625" style="7" customWidth="1"/>
    <col min="6662" max="6662" width="7.1796875" style="7" customWidth="1"/>
    <col min="6663" max="6663" width="9.26953125" style="7" customWidth="1"/>
    <col min="6664" max="6664" width="10.54296875" style="7" customWidth="1"/>
    <col min="6665" max="6665" width="15.453125" style="7" customWidth="1"/>
    <col min="6666" max="6666" width="15.54296875" style="7" customWidth="1"/>
    <col min="6667" max="6667" width="14.54296875" style="7" customWidth="1"/>
    <col min="6668" max="6669" width="14" style="7" customWidth="1"/>
    <col min="6670" max="6670" width="14.54296875" style="7" customWidth="1"/>
    <col min="6671" max="6671" width="14.26953125" style="7" customWidth="1"/>
    <col min="6672" max="6672" width="16" style="7" customWidth="1"/>
    <col min="6673" max="6913" width="9" style="7"/>
    <col min="6914" max="6914" width="3.7265625" style="7" customWidth="1"/>
    <col min="6915" max="6915" width="13.26953125" style="7" customWidth="1"/>
    <col min="6916" max="6916" width="45.1796875" style="7" customWidth="1"/>
    <col min="6917" max="6917" width="3.81640625" style="7" customWidth="1"/>
    <col min="6918" max="6918" width="7.1796875" style="7" customWidth="1"/>
    <col min="6919" max="6919" width="9.26953125" style="7" customWidth="1"/>
    <col min="6920" max="6920" width="10.54296875" style="7" customWidth="1"/>
    <col min="6921" max="6921" width="15.453125" style="7" customWidth="1"/>
    <col min="6922" max="6922" width="15.54296875" style="7" customWidth="1"/>
    <col min="6923" max="6923" width="14.54296875" style="7" customWidth="1"/>
    <col min="6924" max="6925" width="14" style="7" customWidth="1"/>
    <col min="6926" max="6926" width="14.54296875" style="7" customWidth="1"/>
    <col min="6927" max="6927" width="14.26953125" style="7" customWidth="1"/>
    <col min="6928" max="6928" width="16" style="7" customWidth="1"/>
    <col min="6929" max="7169" width="9" style="7"/>
    <col min="7170" max="7170" width="3.7265625" style="7" customWidth="1"/>
    <col min="7171" max="7171" width="13.26953125" style="7" customWidth="1"/>
    <col min="7172" max="7172" width="45.1796875" style="7" customWidth="1"/>
    <col min="7173" max="7173" width="3.81640625" style="7" customWidth="1"/>
    <col min="7174" max="7174" width="7.1796875" style="7" customWidth="1"/>
    <col min="7175" max="7175" width="9.26953125" style="7" customWidth="1"/>
    <col min="7176" max="7176" width="10.54296875" style="7" customWidth="1"/>
    <col min="7177" max="7177" width="15.453125" style="7" customWidth="1"/>
    <col min="7178" max="7178" width="15.54296875" style="7" customWidth="1"/>
    <col min="7179" max="7179" width="14.54296875" style="7" customWidth="1"/>
    <col min="7180" max="7181" width="14" style="7" customWidth="1"/>
    <col min="7182" max="7182" width="14.54296875" style="7" customWidth="1"/>
    <col min="7183" max="7183" width="14.26953125" style="7" customWidth="1"/>
    <col min="7184" max="7184" width="16" style="7" customWidth="1"/>
    <col min="7185" max="7425" width="9" style="7"/>
    <col min="7426" max="7426" width="3.7265625" style="7" customWidth="1"/>
    <col min="7427" max="7427" width="13.26953125" style="7" customWidth="1"/>
    <col min="7428" max="7428" width="45.1796875" style="7" customWidth="1"/>
    <col min="7429" max="7429" width="3.81640625" style="7" customWidth="1"/>
    <col min="7430" max="7430" width="7.1796875" style="7" customWidth="1"/>
    <col min="7431" max="7431" width="9.26953125" style="7" customWidth="1"/>
    <col min="7432" max="7432" width="10.54296875" style="7" customWidth="1"/>
    <col min="7433" max="7433" width="15.453125" style="7" customWidth="1"/>
    <col min="7434" max="7434" width="15.54296875" style="7" customWidth="1"/>
    <col min="7435" max="7435" width="14.54296875" style="7" customWidth="1"/>
    <col min="7436" max="7437" width="14" style="7" customWidth="1"/>
    <col min="7438" max="7438" width="14.54296875" style="7" customWidth="1"/>
    <col min="7439" max="7439" width="14.26953125" style="7" customWidth="1"/>
    <col min="7440" max="7440" width="16" style="7" customWidth="1"/>
    <col min="7441" max="7681" width="9" style="7"/>
    <col min="7682" max="7682" width="3.7265625" style="7" customWidth="1"/>
    <col min="7683" max="7683" width="13.26953125" style="7" customWidth="1"/>
    <col min="7684" max="7684" width="45.1796875" style="7" customWidth="1"/>
    <col min="7685" max="7685" width="3.81640625" style="7" customWidth="1"/>
    <col min="7686" max="7686" width="7.1796875" style="7" customWidth="1"/>
    <col min="7687" max="7687" width="9.26953125" style="7" customWidth="1"/>
    <col min="7688" max="7688" width="10.54296875" style="7" customWidth="1"/>
    <col min="7689" max="7689" width="15.453125" style="7" customWidth="1"/>
    <col min="7690" max="7690" width="15.54296875" style="7" customWidth="1"/>
    <col min="7691" max="7691" width="14.54296875" style="7" customWidth="1"/>
    <col min="7692" max="7693" width="14" style="7" customWidth="1"/>
    <col min="7694" max="7694" width="14.54296875" style="7" customWidth="1"/>
    <col min="7695" max="7695" width="14.26953125" style="7" customWidth="1"/>
    <col min="7696" max="7696" width="16" style="7" customWidth="1"/>
    <col min="7697" max="7937" width="9" style="7"/>
    <col min="7938" max="7938" width="3.7265625" style="7" customWidth="1"/>
    <col min="7939" max="7939" width="13.26953125" style="7" customWidth="1"/>
    <col min="7940" max="7940" width="45.1796875" style="7" customWidth="1"/>
    <col min="7941" max="7941" width="3.81640625" style="7" customWidth="1"/>
    <col min="7942" max="7942" width="7.1796875" style="7" customWidth="1"/>
    <col min="7943" max="7943" width="9.26953125" style="7" customWidth="1"/>
    <col min="7944" max="7944" width="10.54296875" style="7" customWidth="1"/>
    <col min="7945" max="7945" width="15.453125" style="7" customWidth="1"/>
    <col min="7946" max="7946" width="15.54296875" style="7" customWidth="1"/>
    <col min="7947" max="7947" width="14.54296875" style="7" customWidth="1"/>
    <col min="7948" max="7949" width="14" style="7" customWidth="1"/>
    <col min="7950" max="7950" width="14.54296875" style="7" customWidth="1"/>
    <col min="7951" max="7951" width="14.26953125" style="7" customWidth="1"/>
    <col min="7952" max="7952" width="16" style="7" customWidth="1"/>
    <col min="7953" max="8193" width="9" style="7"/>
    <col min="8194" max="8194" width="3.7265625" style="7" customWidth="1"/>
    <col min="8195" max="8195" width="13.26953125" style="7" customWidth="1"/>
    <col min="8196" max="8196" width="45.1796875" style="7" customWidth="1"/>
    <col min="8197" max="8197" width="3.81640625" style="7" customWidth="1"/>
    <col min="8198" max="8198" width="7.1796875" style="7" customWidth="1"/>
    <col min="8199" max="8199" width="9.26953125" style="7" customWidth="1"/>
    <col min="8200" max="8200" width="10.54296875" style="7" customWidth="1"/>
    <col min="8201" max="8201" width="15.453125" style="7" customWidth="1"/>
    <col min="8202" max="8202" width="15.54296875" style="7" customWidth="1"/>
    <col min="8203" max="8203" width="14.54296875" style="7" customWidth="1"/>
    <col min="8204" max="8205" width="14" style="7" customWidth="1"/>
    <col min="8206" max="8206" width="14.54296875" style="7" customWidth="1"/>
    <col min="8207" max="8207" width="14.26953125" style="7" customWidth="1"/>
    <col min="8208" max="8208" width="16" style="7" customWidth="1"/>
    <col min="8209" max="8449" width="9" style="7"/>
    <col min="8450" max="8450" width="3.7265625" style="7" customWidth="1"/>
    <col min="8451" max="8451" width="13.26953125" style="7" customWidth="1"/>
    <col min="8452" max="8452" width="45.1796875" style="7" customWidth="1"/>
    <col min="8453" max="8453" width="3.81640625" style="7" customWidth="1"/>
    <col min="8454" max="8454" width="7.1796875" style="7" customWidth="1"/>
    <col min="8455" max="8455" width="9.26953125" style="7" customWidth="1"/>
    <col min="8456" max="8456" width="10.54296875" style="7" customWidth="1"/>
    <col min="8457" max="8457" width="15.453125" style="7" customWidth="1"/>
    <col min="8458" max="8458" width="15.54296875" style="7" customWidth="1"/>
    <col min="8459" max="8459" width="14.54296875" style="7" customWidth="1"/>
    <col min="8460" max="8461" width="14" style="7" customWidth="1"/>
    <col min="8462" max="8462" width="14.54296875" style="7" customWidth="1"/>
    <col min="8463" max="8463" width="14.26953125" style="7" customWidth="1"/>
    <col min="8464" max="8464" width="16" style="7" customWidth="1"/>
    <col min="8465" max="8705" width="9" style="7"/>
    <col min="8706" max="8706" width="3.7265625" style="7" customWidth="1"/>
    <col min="8707" max="8707" width="13.26953125" style="7" customWidth="1"/>
    <col min="8708" max="8708" width="45.1796875" style="7" customWidth="1"/>
    <col min="8709" max="8709" width="3.81640625" style="7" customWidth="1"/>
    <col min="8710" max="8710" width="7.1796875" style="7" customWidth="1"/>
    <col min="8711" max="8711" width="9.26953125" style="7" customWidth="1"/>
    <col min="8712" max="8712" width="10.54296875" style="7" customWidth="1"/>
    <col min="8713" max="8713" width="15.453125" style="7" customWidth="1"/>
    <col min="8714" max="8714" width="15.54296875" style="7" customWidth="1"/>
    <col min="8715" max="8715" width="14.54296875" style="7" customWidth="1"/>
    <col min="8716" max="8717" width="14" style="7" customWidth="1"/>
    <col min="8718" max="8718" width="14.54296875" style="7" customWidth="1"/>
    <col min="8719" max="8719" width="14.26953125" style="7" customWidth="1"/>
    <col min="8720" max="8720" width="16" style="7" customWidth="1"/>
    <col min="8721" max="8961" width="9" style="7"/>
    <col min="8962" max="8962" width="3.7265625" style="7" customWidth="1"/>
    <col min="8963" max="8963" width="13.26953125" style="7" customWidth="1"/>
    <col min="8964" max="8964" width="45.1796875" style="7" customWidth="1"/>
    <col min="8965" max="8965" width="3.81640625" style="7" customWidth="1"/>
    <col min="8966" max="8966" width="7.1796875" style="7" customWidth="1"/>
    <col min="8967" max="8967" width="9.26953125" style="7" customWidth="1"/>
    <col min="8968" max="8968" width="10.54296875" style="7" customWidth="1"/>
    <col min="8969" max="8969" width="15.453125" style="7" customWidth="1"/>
    <col min="8970" max="8970" width="15.54296875" style="7" customWidth="1"/>
    <col min="8971" max="8971" width="14.54296875" style="7" customWidth="1"/>
    <col min="8972" max="8973" width="14" style="7" customWidth="1"/>
    <col min="8974" max="8974" width="14.54296875" style="7" customWidth="1"/>
    <col min="8975" max="8975" width="14.26953125" style="7" customWidth="1"/>
    <col min="8976" max="8976" width="16" style="7" customWidth="1"/>
    <col min="8977" max="9217" width="9" style="7"/>
    <col min="9218" max="9218" width="3.7265625" style="7" customWidth="1"/>
    <col min="9219" max="9219" width="13.26953125" style="7" customWidth="1"/>
    <col min="9220" max="9220" width="45.1796875" style="7" customWidth="1"/>
    <col min="9221" max="9221" width="3.81640625" style="7" customWidth="1"/>
    <col min="9222" max="9222" width="7.1796875" style="7" customWidth="1"/>
    <col min="9223" max="9223" width="9.26953125" style="7" customWidth="1"/>
    <col min="9224" max="9224" width="10.54296875" style="7" customWidth="1"/>
    <col min="9225" max="9225" width="15.453125" style="7" customWidth="1"/>
    <col min="9226" max="9226" width="15.54296875" style="7" customWidth="1"/>
    <col min="9227" max="9227" width="14.54296875" style="7" customWidth="1"/>
    <col min="9228" max="9229" width="14" style="7" customWidth="1"/>
    <col min="9230" max="9230" width="14.54296875" style="7" customWidth="1"/>
    <col min="9231" max="9231" width="14.26953125" style="7" customWidth="1"/>
    <col min="9232" max="9232" width="16" style="7" customWidth="1"/>
    <col min="9233" max="9473" width="9" style="7"/>
    <col min="9474" max="9474" width="3.7265625" style="7" customWidth="1"/>
    <col min="9475" max="9475" width="13.26953125" style="7" customWidth="1"/>
    <col min="9476" max="9476" width="45.1796875" style="7" customWidth="1"/>
    <col min="9477" max="9477" width="3.81640625" style="7" customWidth="1"/>
    <col min="9478" max="9478" width="7.1796875" style="7" customWidth="1"/>
    <col min="9479" max="9479" width="9.26953125" style="7" customWidth="1"/>
    <col min="9480" max="9480" width="10.54296875" style="7" customWidth="1"/>
    <col min="9481" max="9481" width="15.453125" style="7" customWidth="1"/>
    <col min="9482" max="9482" width="15.54296875" style="7" customWidth="1"/>
    <col min="9483" max="9483" width="14.54296875" style="7" customWidth="1"/>
    <col min="9484" max="9485" width="14" style="7" customWidth="1"/>
    <col min="9486" max="9486" width="14.54296875" style="7" customWidth="1"/>
    <col min="9487" max="9487" width="14.26953125" style="7" customWidth="1"/>
    <col min="9488" max="9488" width="16" style="7" customWidth="1"/>
    <col min="9489" max="9729" width="9" style="7"/>
    <col min="9730" max="9730" width="3.7265625" style="7" customWidth="1"/>
    <col min="9731" max="9731" width="13.26953125" style="7" customWidth="1"/>
    <col min="9732" max="9732" width="45.1796875" style="7" customWidth="1"/>
    <col min="9733" max="9733" width="3.81640625" style="7" customWidth="1"/>
    <col min="9734" max="9734" width="7.1796875" style="7" customWidth="1"/>
    <col min="9735" max="9735" width="9.26953125" style="7" customWidth="1"/>
    <col min="9736" max="9736" width="10.54296875" style="7" customWidth="1"/>
    <col min="9737" max="9737" width="15.453125" style="7" customWidth="1"/>
    <col min="9738" max="9738" width="15.54296875" style="7" customWidth="1"/>
    <col min="9739" max="9739" width="14.54296875" style="7" customWidth="1"/>
    <col min="9740" max="9741" width="14" style="7" customWidth="1"/>
    <col min="9742" max="9742" width="14.54296875" style="7" customWidth="1"/>
    <col min="9743" max="9743" width="14.26953125" style="7" customWidth="1"/>
    <col min="9744" max="9744" width="16" style="7" customWidth="1"/>
    <col min="9745" max="9985" width="9" style="7"/>
    <col min="9986" max="9986" width="3.7265625" style="7" customWidth="1"/>
    <col min="9987" max="9987" width="13.26953125" style="7" customWidth="1"/>
    <col min="9988" max="9988" width="45.1796875" style="7" customWidth="1"/>
    <col min="9989" max="9989" width="3.81640625" style="7" customWidth="1"/>
    <col min="9990" max="9990" width="7.1796875" style="7" customWidth="1"/>
    <col min="9991" max="9991" width="9.26953125" style="7" customWidth="1"/>
    <col min="9992" max="9992" width="10.54296875" style="7" customWidth="1"/>
    <col min="9993" max="9993" width="15.453125" style="7" customWidth="1"/>
    <col min="9994" max="9994" width="15.54296875" style="7" customWidth="1"/>
    <col min="9995" max="9995" width="14.54296875" style="7" customWidth="1"/>
    <col min="9996" max="9997" width="14" style="7" customWidth="1"/>
    <col min="9998" max="9998" width="14.54296875" style="7" customWidth="1"/>
    <col min="9999" max="9999" width="14.26953125" style="7" customWidth="1"/>
    <col min="10000" max="10000" width="16" style="7" customWidth="1"/>
    <col min="10001" max="10241" width="9" style="7"/>
    <col min="10242" max="10242" width="3.7265625" style="7" customWidth="1"/>
    <col min="10243" max="10243" width="13.26953125" style="7" customWidth="1"/>
    <col min="10244" max="10244" width="45.1796875" style="7" customWidth="1"/>
    <col min="10245" max="10245" width="3.81640625" style="7" customWidth="1"/>
    <col min="10246" max="10246" width="7.1796875" style="7" customWidth="1"/>
    <col min="10247" max="10247" width="9.26953125" style="7" customWidth="1"/>
    <col min="10248" max="10248" width="10.54296875" style="7" customWidth="1"/>
    <col min="10249" max="10249" width="15.453125" style="7" customWidth="1"/>
    <col min="10250" max="10250" width="15.54296875" style="7" customWidth="1"/>
    <col min="10251" max="10251" width="14.54296875" style="7" customWidth="1"/>
    <col min="10252" max="10253" width="14" style="7" customWidth="1"/>
    <col min="10254" max="10254" width="14.54296875" style="7" customWidth="1"/>
    <col min="10255" max="10255" width="14.26953125" style="7" customWidth="1"/>
    <col min="10256" max="10256" width="16" style="7" customWidth="1"/>
    <col min="10257" max="10497" width="9" style="7"/>
    <col min="10498" max="10498" width="3.7265625" style="7" customWidth="1"/>
    <col min="10499" max="10499" width="13.26953125" style="7" customWidth="1"/>
    <col min="10500" max="10500" width="45.1796875" style="7" customWidth="1"/>
    <col min="10501" max="10501" width="3.81640625" style="7" customWidth="1"/>
    <col min="10502" max="10502" width="7.1796875" style="7" customWidth="1"/>
    <col min="10503" max="10503" width="9.26953125" style="7" customWidth="1"/>
    <col min="10504" max="10504" width="10.54296875" style="7" customWidth="1"/>
    <col min="10505" max="10505" width="15.453125" style="7" customWidth="1"/>
    <col min="10506" max="10506" width="15.54296875" style="7" customWidth="1"/>
    <col min="10507" max="10507" width="14.54296875" style="7" customWidth="1"/>
    <col min="10508" max="10509" width="14" style="7" customWidth="1"/>
    <col min="10510" max="10510" width="14.54296875" style="7" customWidth="1"/>
    <col min="10511" max="10511" width="14.26953125" style="7" customWidth="1"/>
    <col min="10512" max="10512" width="16" style="7" customWidth="1"/>
    <col min="10513" max="10753" width="9" style="7"/>
    <col min="10754" max="10754" width="3.7265625" style="7" customWidth="1"/>
    <col min="10755" max="10755" width="13.26953125" style="7" customWidth="1"/>
    <col min="10756" max="10756" width="45.1796875" style="7" customWidth="1"/>
    <col min="10757" max="10757" width="3.81640625" style="7" customWidth="1"/>
    <col min="10758" max="10758" width="7.1796875" style="7" customWidth="1"/>
    <col min="10759" max="10759" width="9.26953125" style="7" customWidth="1"/>
    <col min="10760" max="10760" width="10.54296875" style="7" customWidth="1"/>
    <col min="10761" max="10761" width="15.453125" style="7" customWidth="1"/>
    <col min="10762" max="10762" width="15.54296875" style="7" customWidth="1"/>
    <col min="10763" max="10763" width="14.54296875" style="7" customWidth="1"/>
    <col min="10764" max="10765" width="14" style="7" customWidth="1"/>
    <col min="10766" max="10766" width="14.54296875" style="7" customWidth="1"/>
    <col min="10767" max="10767" width="14.26953125" style="7" customWidth="1"/>
    <col min="10768" max="10768" width="16" style="7" customWidth="1"/>
    <col min="10769" max="11009" width="9" style="7"/>
    <col min="11010" max="11010" width="3.7265625" style="7" customWidth="1"/>
    <col min="11011" max="11011" width="13.26953125" style="7" customWidth="1"/>
    <col min="11012" max="11012" width="45.1796875" style="7" customWidth="1"/>
    <col min="11013" max="11013" width="3.81640625" style="7" customWidth="1"/>
    <col min="11014" max="11014" width="7.1796875" style="7" customWidth="1"/>
    <col min="11015" max="11015" width="9.26953125" style="7" customWidth="1"/>
    <col min="11016" max="11016" width="10.54296875" style="7" customWidth="1"/>
    <col min="11017" max="11017" width="15.453125" style="7" customWidth="1"/>
    <col min="11018" max="11018" width="15.54296875" style="7" customWidth="1"/>
    <col min="11019" max="11019" width="14.54296875" style="7" customWidth="1"/>
    <col min="11020" max="11021" width="14" style="7" customWidth="1"/>
    <col min="11022" max="11022" width="14.54296875" style="7" customWidth="1"/>
    <col min="11023" max="11023" width="14.26953125" style="7" customWidth="1"/>
    <col min="11024" max="11024" width="16" style="7" customWidth="1"/>
    <col min="11025" max="11265" width="9" style="7"/>
    <col min="11266" max="11266" width="3.7265625" style="7" customWidth="1"/>
    <col min="11267" max="11267" width="13.26953125" style="7" customWidth="1"/>
    <col min="11268" max="11268" width="45.1796875" style="7" customWidth="1"/>
    <col min="11269" max="11269" width="3.81640625" style="7" customWidth="1"/>
    <col min="11270" max="11270" width="7.1796875" style="7" customWidth="1"/>
    <col min="11271" max="11271" width="9.26953125" style="7" customWidth="1"/>
    <col min="11272" max="11272" width="10.54296875" style="7" customWidth="1"/>
    <col min="11273" max="11273" width="15.453125" style="7" customWidth="1"/>
    <col min="11274" max="11274" width="15.54296875" style="7" customWidth="1"/>
    <col min="11275" max="11275" width="14.54296875" style="7" customWidth="1"/>
    <col min="11276" max="11277" width="14" style="7" customWidth="1"/>
    <col min="11278" max="11278" width="14.54296875" style="7" customWidth="1"/>
    <col min="11279" max="11279" width="14.26953125" style="7" customWidth="1"/>
    <col min="11280" max="11280" width="16" style="7" customWidth="1"/>
    <col min="11281" max="11521" width="9" style="7"/>
    <col min="11522" max="11522" width="3.7265625" style="7" customWidth="1"/>
    <col min="11523" max="11523" width="13.26953125" style="7" customWidth="1"/>
    <col min="11524" max="11524" width="45.1796875" style="7" customWidth="1"/>
    <col min="11525" max="11525" width="3.81640625" style="7" customWidth="1"/>
    <col min="11526" max="11526" width="7.1796875" style="7" customWidth="1"/>
    <col min="11527" max="11527" width="9.26953125" style="7" customWidth="1"/>
    <col min="11528" max="11528" width="10.54296875" style="7" customWidth="1"/>
    <col min="11529" max="11529" width="15.453125" style="7" customWidth="1"/>
    <col min="11530" max="11530" width="15.54296875" style="7" customWidth="1"/>
    <col min="11531" max="11531" width="14.54296875" style="7" customWidth="1"/>
    <col min="11532" max="11533" width="14" style="7" customWidth="1"/>
    <col min="11534" max="11534" width="14.54296875" style="7" customWidth="1"/>
    <col min="11535" max="11535" width="14.26953125" style="7" customWidth="1"/>
    <col min="11536" max="11536" width="16" style="7" customWidth="1"/>
    <col min="11537" max="11777" width="9" style="7"/>
    <col min="11778" max="11778" width="3.7265625" style="7" customWidth="1"/>
    <col min="11779" max="11779" width="13.26953125" style="7" customWidth="1"/>
    <col min="11780" max="11780" width="45.1796875" style="7" customWidth="1"/>
    <col min="11781" max="11781" width="3.81640625" style="7" customWidth="1"/>
    <col min="11782" max="11782" width="7.1796875" style="7" customWidth="1"/>
    <col min="11783" max="11783" width="9.26953125" style="7" customWidth="1"/>
    <col min="11784" max="11784" width="10.54296875" style="7" customWidth="1"/>
    <col min="11785" max="11785" width="15.453125" style="7" customWidth="1"/>
    <col min="11786" max="11786" width="15.54296875" style="7" customWidth="1"/>
    <col min="11787" max="11787" width="14.54296875" style="7" customWidth="1"/>
    <col min="11788" max="11789" width="14" style="7" customWidth="1"/>
    <col min="11790" max="11790" width="14.54296875" style="7" customWidth="1"/>
    <col min="11791" max="11791" width="14.26953125" style="7" customWidth="1"/>
    <col min="11792" max="11792" width="16" style="7" customWidth="1"/>
    <col min="11793" max="12033" width="9" style="7"/>
    <col min="12034" max="12034" width="3.7265625" style="7" customWidth="1"/>
    <col min="12035" max="12035" width="13.26953125" style="7" customWidth="1"/>
    <col min="12036" max="12036" width="45.1796875" style="7" customWidth="1"/>
    <col min="12037" max="12037" width="3.81640625" style="7" customWidth="1"/>
    <col min="12038" max="12038" width="7.1796875" style="7" customWidth="1"/>
    <col min="12039" max="12039" width="9.26953125" style="7" customWidth="1"/>
    <col min="12040" max="12040" width="10.54296875" style="7" customWidth="1"/>
    <col min="12041" max="12041" width="15.453125" style="7" customWidth="1"/>
    <col min="12042" max="12042" width="15.54296875" style="7" customWidth="1"/>
    <col min="12043" max="12043" width="14.54296875" style="7" customWidth="1"/>
    <col min="12044" max="12045" width="14" style="7" customWidth="1"/>
    <col min="12046" max="12046" width="14.54296875" style="7" customWidth="1"/>
    <col min="12047" max="12047" width="14.26953125" style="7" customWidth="1"/>
    <col min="12048" max="12048" width="16" style="7" customWidth="1"/>
    <col min="12049" max="12289" width="9" style="7"/>
    <col min="12290" max="12290" width="3.7265625" style="7" customWidth="1"/>
    <col min="12291" max="12291" width="13.26953125" style="7" customWidth="1"/>
    <col min="12292" max="12292" width="45.1796875" style="7" customWidth="1"/>
    <col min="12293" max="12293" width="3.81640625" style="7" customWidth="1"/>
    <col min="12294" max="12294" width="7.1796875" style="7" customWidth="1"/>
    <col min="12295" max="12295" width="9.26953125" style="7" customWidth="1"/>
    <col min="12296" max="12296" width="10.54296875" style="7" customWidth="1"/>
    <col min="12297" max="12297" width="15.453125" style="7" customWidth="1"/>
    <col min="12298" max="12298" width="15.54296875" style="7" customWidth="1"/>
    <col min="12299" max="12299" width="14.54296875" style="7" customWidth="1"/>
    <col min="12300" max="12301" width="14" style="7" customWidth="1"/>
    <col min="12302" max="12302" width="14.54296875" style="7" customWidth="1"/>
    <col min="12303" max="12303" width="14.26953125" style="7" customWidth="1"/>
    <col min="12304" max="12304" width="16" style="7" customWidth="1"/>
    <col min="12305" max="12545" width="9" style="7"/>
    <col min="12546" max="12546" width="3.7265625" style="7" customWidth="1"/>
    <col min="12547" max="12547" width="13.26953125" style="7" customWidth="1"/>
    <col min="12548" max="12548" width="45.1796875" style="7" customWidth="1"/>
    <col min="12549" max="12549" width="3.81640625" style="7" customWidth="1"/>
    <col min="12550" max="12550" width="7.1796875" style="7" customWidth="1"/>
    <col min="12551" max="12551" width="9.26953125" style="7" customWidth="1"/>
    <col min="12552" max="12552" width="10.54296875" style="7" customWidth="1"/>
    <col min="12553" max="12553" width="15.453125" style="7" customWidth="1"/>
    <col min="12554" max="12554" width="15.54296875" style="7" customWidth="1"/>
    <col min="12555" max="12555" width="14.54296875" style="7" customWidth="1"/>
    <col min="12556" max="12557" width="14" style="7" customWidth="1"/>
    <col min="12558" max="12558" width="14.54296875" style="7" customWidth="1"/>
    <col min="12559" max="12559" width="14.26953125" style="7" customWidth="1"/>
    <col min="12560" max="12560" width="16" style="7" customWidth="1"/>
    <col min="12561" max="12801" width="9" style="7"/>
    <col min="12802" max="12802" width="3.7265625" style="7" customWidth="1"/>
    <col min="12803" max="12803" width="13.26953125" style="7" customWidth="1"/>
    <col min="12804" max="12804" width="45.1796875" style="7" customWidth="1"/>
    <col min="12805" max="12805" width="3.81640625" style="7" customWidth="1"/>
    <col min="12806" max="12806" width="7.1796875" style="7" customWidth="1"/>
    <col min="12807" max="12807" width="9.26953125" style="7" customWidth="1"/>
    <col min="12808" max="12808" width="10.54296875" style="7" customWidth="1"/>
    <col min="12809" max="12809" width="15.453125" style="7" customWidth="1"/>
    <col min="12810" max="12810" width="15.54296875" style="7" customWidth="1"/>
    <col min="12811" max="12811" width="14.54296875" style="7" customWidth="1"/>
    <col min="12812" max="12813" width="14" style="7" customWidth="1"/>
    <col min="12814" max="12814" width="14.54296875" style="7" customWidth="1"/>
    <col min="12815" max="12815" width="14.26953125" style="7" customWidth="1"/>
    <col min="12816" max="12816" width="16" style="7" customWidth="1"/>
    <col min="12817" max="13057" width="9" style="7"/>
    <col min="13058" max="13058" width="3.7265625" style="7" customWidth="1"/>
    <col min="13059" max="13059" width="13.26953125" style="7" customWidth="1"/>
    <col min="13060" max="13060" width="45.1796875" style="7" customWidth="1"/>
    <col min="13061" max="13061" width="3.81640625" style="7" customWidth="1"/>
    <col min="13062" max="13062" width="7.1796875" style="7" customWidth="1"/>
    <col min="13063" max="13063" width="9.26953125" style="7" customWidth="1"/>
    <col min="13064" max="13064" width="10.54296875" style="7" customWidth="1"/>
    <col min="13065" max="13065" width="15.453125" style="7" customWidth="1"/>
    <col min="13066" max="13066" width="15.54296875" style="7" customWidth="1"/>
    <col min="13067" max="13067" width="14.54296875" style="7" customWidth="1"/>
    <col min="13068" max="13069" width="14" style="7" customWidth="1"/>
    <col min="13070" max="13070" width="14.54296875" style="7" customWidth="1"/>
    <col min="13071" max="13071" width="14.26953125" style="7" customWidth="1"/>
    <col min="13072" max="13072" width="16" style="7" customWidth="1"/>
    <col min="13073" max="13313" width="9" style="7"/>
    <col min="13314" max="13314" width="3.7265625" style="7" customWidth="1"/>
    <col min="13315" max="13315" width="13.26953125" style="7" customWidth="1"/>
    <col min="13316" max="13316" width="45.1796875" style="7" customWidth="1"/>
    <col min="13317" max="13317" width="3.81640625" style="7" customWidth="1"/>
    <col min="13318" max="13318" width="7.1796875" style="7" customWidth="1"/>
    <col min="13319" max="13319" width="9.26953125" style="7" customWidth="1"/>
    <col min="13320" max="13320" width="10.54296875" style="7" customWidth="1"/>
    <col min="13321" max="13321" width="15.453125" style="7" customWidth="1"/>
    <col min="13322" max="13322" width="15.54296875" style="7" customWidth="1"/>
    <col min="13323" max="13323" width="14.54296875" style="7" customWidth="1"/>
    <col min="13324" max="13325" width="14" style="7" customWidth="1"/>
    <col min="13326" max="13326" width="14.54296875" style="7" customWidth="1"/>
    <col min="13327" max="13327" width="14.26953125" style="7" customWidth="1"/>
    <col min="13328" max="13328" width="16" style="7" customWidth="1"/>
    <col min="13329" max="13569" width="9" style="7"/>
    <col min="13570" max="13570" width="3.7265625" style="7" customWidth="1"/>
    <col min="13571" max="13571" width="13.26953125" style="7" customWidth="1"/>
    <col min="13572" max="13572" width="45.1796875" style="7" customWidth="1"/>
    <col min="13573" max="13573" width="3.81640625" style="7" customWidth="1"/>
    <col min="13574" max="13574" width="7.1796875" style="7" customWidth="1"/>
    <col min="13575" max="13575" width="9.26953125" style="7" customWidth="1"/>
    <col min="13576" max="13576" width="10.54296875" style="7" customWidth="1"/>
    <col min="13577" max="13577" width="15.453125" style="7" customWidth="1"/>
    <col min="13578" max="13578" width="15.54296875" style="7" customWidth="1"/>
    <col min="13579" max="13579" width="14.54296875" style="7" customWidth="1"/>
    <col min="13580" max="13581" width="14" style="7" customWidth="1"/>
    <col min="13582" max="13582" width="14.54296875" style="7" customWidth="1"/>
    <col min="13583" max="13583" width="14.26953125" style="7" customWidth="1"/>
    <col min="13584" max="13584" width="16" style="7" customWidth="1"/>
    <col min="13585" max="13825" width="9" style="7"/>
    <col min="13826" max="13826" width="3.7265625" style="7" customWidth="1"/>
    <col min="13827" max="13827" width="13.26953125" style="7" customWidth="1"/>
    <col min="13828" max="13828" width="45.1796875" style="7" customWidth="1"/>
    <col min="13829" max="13829" width="3.81640625" style="7" customWidth="1"/>
    <col min="13830" max="13830" width="7.1796875" style="7" customWidth="1"/>
    <col min="13831" max="13831" width="9.26953125" style="7" customWidth="1"/>
    <col min="13832" max="13832" width="10.54296875" style="7" customWidth="1"/>
    <col min="13833" max="13833" width="15.453125" style="7" customWidth="1"/>
    <col min="13834" max="13834" width="15.54296875" style="7" customWidth="1"/>
    <col min="13835" max="13835" width="14.54296875" style="7" customWidth="1"/>
    <col min="13836" max="13837" width="14" style="7" customWidth="1"/>
    <col min="13838" max="13838" width="14.54296875" style="7" customWidth="1"/>
    <col min="13839" max="13839" width="14.26953125" style="7" customWidth="1"/>
    <col min="13840" max="13840" width="16" style="7" customWidth="1"/>
    <col min="13841" max="14081" width="9" style="7"/>
    <col min="14082" max="14082" width="3.7265625" style="7" customWidth="1"/>
    <col min="14083" max="14083" width="13.26953125" style="7" customWidth="1"/>
    <col min="14084" max="14084" width="45.1796875" style="7" customWidth="1"/>
    <col min="14085" max="14085" width="3.81640625" style="7" customWidth="1"/>
    <col min="14086" max="14086" width="7.1796875" style="7" customWidth="1"/>
    <col min="14087" max="14087" width="9.26953125" style="7" customWidth="1"/>
    <col min="14088" max="14088" width="10.54296875" style="7" customWidth="1"/>
    <col min="14089" max="14089" width="15.453125" style="7" customWidth="1"/>
    <col min="14090" max="14090" width="15.54296875" style="7" customWidth="1"/>
    <col min="14091" max="14091" width="14.54296875" style="7" customWidth="1"/>
    <col min="14092" max="14093" width="14" style="7" customWidth="1"/>
    <col min="14094" max="14094" width="14.54296875" style="7" customWidth="1"/>
    <col min="14095" max="14095" width="14.26953125" style="7" customWidth="1"/>
    <col min="14096" max="14096" width="16" style="7" customWidth="1"/>
    <col min="14097" max="14337" width="9" style="7"/>
    <col min="14338" max="14338" width="3.7265625" style="7" customWidth="1"/>
    <col min="14339" max="14339" width="13.26953125" style="7" customWidth="1"/>
    <col min="14340" max="14340" width="45.1796875" style="7" customWidth="1"/>
    <col min="14341" max="14341" width="3.81640625" style="7" customWidth="1"/>
    <col min="14342" max="14342" width="7.1796875" style="7" customWidth="1"/>
    <col min="14343" max="14343" width="9.26953125" style="7" customWidth="1"/>
    <col min="14344" max="14344" width="10.54296875" style="7" customWidth="1"/>
    <col min="14345" max="14345" width="15.453125" style="7" customWidth="1"/>
    <col min="14346" max="14346" width="15.54296875" style="7" customWidth="1"/>
    <col min="14347" max="14347" width="14.54296875" style="7" customWidth="1"/>
    <col min="14348" max="14349" width="14" style="7" customWidth="1"/>
    <col min="14350" max="14350" width="14.54296875" style="7" customWidth="1"/>
    <col min="14351" max="14351" width="14.26953125" style="7" customWidth="1"/>
    <col min="14352" max="14352" width="16" style="7" customWidth="1"/>
    <col min="14353" max="14593" width="9" style="7"/>
    <col min="14594" max="14594" width="3.7265625" style="7" customWidth="1"/>
    <col min="14595" max="14595" width="13.26953125" style="7" customWidth="1"/>
    <col min="14596" max="14596" width="45.1796875" style="7" customWidth="1"/>
    <col min="14597" max="14597" width="3.81640625" style="7" customWidth="1"/>
    <col min="14598" max="14598" width="7.1796875" style="7" customWidth="1"/>
    <col min="14599" max="14599" width="9.26953125" style="7" customWidth="1"/>
    <col min="14600" max="14600" width="10.54296875" style="7" customWidth="1"/>
    <col min="14601" max="14601" width="15.453125" style="7" customWidth="1"/>
    <col min="14602" max="14602" width="15.54296875" style="7" customWidth="1"/>
    <col min="14603" max="14603" width="14.54296875" style="7" customWidth="1"/>
    <col min="14604" max="14605" width="14" style="7" customWidth="1"/>
    <col min="14606" max="14606" width="14.54296875" style="7" customWidth="1"/>
    <col min="14607" max="14607" width="14.26953125" style="7" customWidth="1"/>
    <col min="14608" max="14608" width="16" style="7" customWidth="1"/>
    <col min="14609" max="14849" width="9" style="7"/>
    <col min="14850" max="14850" width="3.7265625" style="7" customWidth="1"/>
    <col min="14851" max="14851" width="13.26953125" style="7" customWidth="1"/>
    <col min="14852" max="14852" width="45.1796875" style="7" customWidth="1"/>
    <col min="14853" max="14853" width="3.81640625" style="7" customWidth="1"/>
    <col min="14854" max="14854" width="7.1796875" style="7" customWidth="1"/>
    <col min="14855" max="14855" width="9.26953125" style="7" customWidth="1"/>
    <col min="14856" max="14856" width="10.54296875" style="7" customWidth="1"/>
    <col min="14857" max="14857" width="15.453125" style="7" customWidth="1"/>
    <col min="14858" max="14858" width="15.54296875" style="7" customWidth="1"/>
    <col min="14859" max="14859" width="14.54296875" style="7" customWidth="1"/>
    <col min="14860" max="14861" width="14" style="7" customWidth="1"/>
    <col min="14862" max="14862" width="14.54296875" style="7" customWidth="1"/>
    <col min="14863" max="14863" width="14.26953125" style="7" customWidth="1"/>
    <col min="14864" max="14864" width="16" style="7" customWidth="1"/>
    <col min="14865" max="15105" width="9" style="7"/>
    <col min="15106" max="15106" width="3.7265625" style="7" customWidth="1"/>
    <col min="15107" max="15107" width="13.26953125" style="7" customWidth="1"/>
    <col min="15108" max="15108" width="45.1796875" style="7" customWidth="1"/>
    <col min="15109" max="15109" width="3.81640625" style="7" customWidth="1"/>
    <col min="15110" max="15110" width="7.1796875" style="7" customWidth="1"/>
    <col min="15111" max="15111" width="9.26953125" style="7" customWidth="1"/>
    <col min="15112" max="15112" width="10.54296875" style="7" customWidth="1"/>
    <col min="15113" max="15113" width="15.453125" style="7" customWidth="1"/>
    <col min="15114" max="15114" width="15.54296875" style="7" customWidth="1"/>
    <col min="15115" max="15115" width="14.54296875" style="7" customWidth="1"/>
    <col min="15116" max="15117" width="14" style="7" customWidth="1"/>
    <col min="15118" max="15118" width="14.54296875" style="7" customWidth="1"/>
    <col min="15119" max="15119" width="14.26953125" style="7" customWidth="1"/>
    <col min="15120" max="15120" width="16" style="7" customWidth="1"/>
    <col min="15121" max="15361" width="9" style="7"/>
    <col min="15362" max="15362" width="3.7265625" style="7" customWidth="1"/>
    <col min="15363" max="15363" width="13.26953125" style="7" customWidth="1"/>
    <col min="15364" max="15364" width="45.1796875" style="7" customWidth="1"/>
    <col min="15365" max="15365" width="3.81640625" style="7" customWidth="1"/>
    <col min="15366" max="15366" width="7.1796875" style="7" customWidth="1"/>
    <col min="15367" max="15367" width="9.26953125" style="7" customWidth="1"/>
    <col min="15368" max="15368" width="10.54296875" style="7" customWidth="1"/>
    <col min="15369" max="15369" width="15.453125" style="7" customWidth="1"/>
    <col min="15370" max="15370" width="15.54296875" style="7" customWidth="1"/>
    <col min="15371" max="15371" width="14.54296875" style="7" customWidth="1"/>
    <col min="15372" max="15373" width="14" style="7" customWidth="1"/>
    <col min="15374" max="15374" width="14.54296875" style="7" customWidth="1"/>
    <col min="15375" max="15375" width="14.26953125" style="7" customWidth="1"/>
    <col min="15376" max="15376" width="16" style="7" customWidth="1"/>
    <col min="15377" max="15617" width="9" style="7"/>
    <col min="15618" max="15618" width="3.7265625" style="7" customWidth="1"/>
    <col min="15619" max="15619" width="13.26953125" style="7" customWidth="1"/>
    <col min="15620" max="15620" width="45.1796875" style="7" customWidth="1"/>
    <col min="15621" max="15621" width="3.81640625" style="7" customWidth="1"/>
    <col min="15622" max="15622" width="7.1796875" style="7" customWidth="1"/>
    <col min="15623" max="15623" width="9.26953125" style="7" customWidth="1"/>
    <col min="15624" max="15624" width="10.54296875" style="7" customWidth="1"/>
    <col min="15625" max="15625" width="15.453125" style="7" customWidth="1"/>
    <col min="15626" max="15626" width="15.54296875" style="7" customWidth="1"/>
    <col min="15627" max="15627" width="14.54296875" style="7" customWidth="1"/>
    <col min="15628" max="15629" width="14" style="7" customWidth="1"/>
    <col min="15630" max="15630" width="14.54296875" style="7" customWidth="1"/>
    <col min="15631" max="15631" width="14.26953125" style="7" customWidth="1"/>
    <col min="15632" max="15632" width="16" style="7" customWidth="1"/>
    <col min="15633" max="15873" width="9" style="7"/>
    <col min="15874" max="15874" width="3.7265625" style="7" customWidth="1"/>
    <col min="15875" max="15875" width="13.26953125" style="7" customWidth="1"/>
    <col min="15876" max="15876" width="45.1796875" style="7" customWidth="1"/>
    <col min="15877" max="15877" width="3.81640625" style="7" customWidth="1"/>
    <col min="15878" max="15878" width="7.1796875" style="7" customWidth="1"/>
    <col min="15879" max="15879" width="9.26953125" style="7" customWidth="1"/>
    <col min="15880" max="15880" width="10.54296875" style="7" customWidth="1"/>
    <col min="15881" max="15881" width="15.453125" style="7" customWidth="1"/>
    <col min="15882" max="15882" width="15.54296875" style="7" customWidth="1"/>
    <col min="15883" max="15883" width="14.54296875" style="7" customWidth="1"/>
    <col min="15884" max="15885" width="14" style="7" customWidth="1"/>
    <col min="15886" max="15886" width="14.54296875" style="7" customWidth="1"/>
    <col min="15887" max="15887" width="14.26953125" style="7" customWidth="1"/>
    <col min="15888" max="15888" width="16" style="7" customWidth="1"/>
    <col min="15889" max="16129" width="9" style="7"/>
    <col min="16130" max="16130" width="3.7265625" style="7" customWidth="1"/>
    <col min="16131" max="16131" width="13.26953125" style="7" customWidth="1"/>
    <col min="16132" max="16132" width="45.1796875" style="7" customWidth="1"/>
    <col min="16133" max="16133" width="3.81640625" style="7" customWidth="1"/>
    <col min="16134" max="16134" width="7.1796875" style="7" customWidth="1"/>
    <col min="16135" max="16135" width="9.26953125" style="7" customWidth="1"/>
    <col min="16136" max="16136" width="10.54296875" style="7" customWidth="1"/>
    <col min="16137" max="16137" width="15.453125" style="7" customWidth="1"/>
    <col min="16138" max="16138" width="15.54296875" style="7" customWidth="1"/>
    <col min="16139" max="16139" width="14.54296875" style="7" customWidth="1"/>
    <col min="16140" max="16141" width="14" style="7" customWidth="1"/>
    <col min="16142" max="16142" width="14.54296875" style="7" customWidth="1"/>
    <col min="16143" max="16143" width="14.26953125" style="7" customWidth="1"/>
    <col min="16144" max="16144" width="16" style="7" customWidth="1"/>
    <col min="16145" max="16384" width="9" style="7"/>
  </cols>
  <sheetData>
    <row r="1" spans="1:29" ht="18" x14ac:dyDescent="0.35">
      <c r="A1" s="199" t="s">
        <v>0</v>
      </c>
      <c r="B1" s="199"/>
      <c r="C1" s="200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R1" s="23"/>
      <c r="S1" s="23"/>
    </row>
    <row r="2" spans="1:29" x14ac:dyDescent="0.25">
      <c r="A2" s="24" t="s">
        <v>1</v>
      </c>
      <c r="B2" s="25"/>
      <c r="C2" s="7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R2" s="25"/>
      <c r="S2" s="25"/>
    </row>
    <row r="3" spans="1:29" x14ac:dyDescent="0.25">
      <c r="A3" s="24" t="s">
        <v>154</v>
      </c>
      <c r="B3" s="25"/>
      <c r="C3" s="7"/>
      <c r="D3" s="25"/>
      <c r="E3" s="25"/>
      <c r="F3" s="25"/>
      <c r="G3" s="25"/>
      <c r="H3" s="25"/>
      <c r="I3" s="25"/>
      <c r="J3" s="201"/>
      <c r="K3" s="202"/>
      <c r="L3" s="26"/>
      <c r="M3" s="25"/>
      <c r="N3" s="25"/>
      <c r="O3" s="25"/>
      <c r="P3" s="25"/>
      <c r="R3" s="25"/>
      <c r="S3" s="25"/>
    </row>
    <row r="4" spans="1:29" x14ac:dyDescent="0.25">
      <c r="A4" s="24" t="s">
        <v>2203</v>
      </c>
      <c r="B4" s="25"/>
      <c r="C4" s="7"/>
      <c r="D4" s="25"/>
      <c r="E4" s="25"/>
      <c r="F4" s="25"/>
      <c r="G4" s="25"/>
      <c r="H4" s="25"/>
      <c r="I4" s="25"/>
      <c r="J4" s="201"/>
      <c r="K4" s="202"/>
      <c r="L4" s="26"/>
      <c r="M4" s="25"/>
      <c r="N4" s="25"/>
      <c r="O4" s="25"/>
      <c r="P4" s="25"/>
      <c r="R4" s="25"/>
      <c r="S4" s="25"/>
    </row>
    <row r="5" spans="1:29" x14ac:dyDescent="0.35">
      <c r="A5" s="27"/>
      <c r="B5" s="28"/>
      <c r="C5" s="7"/>
      <c r="D5" s="29"/>
      <c r="E5" s="30"/>
      <c r="F5" s="30"/>
      <c r="G5" s="31"/>
      <c r="H5" s="31"/>
      <c r="I5" s="31"/>
      <c r="J5" s="203"/>
      <c r="K5" s="204"/>
      <c r="L5" s="31"/>
      <c r="M5" s="31"/>
      <c r="N5" s="31"/>
      <c r="O5" s="31"/>
      <c r="P5" s="31"/>
      <c r="R5" s="31"/>
      <c r="S5" s="31"/>
    </row>
    <row r="6" spans="1:29" x14ac:dyDescent="0.25">
      <c r="A6" s="32" t="s">
        <v>4</v>
      </c>
      <c r="B6" s="25"/>
      <c r="C6" s="7"/>
      <c r="D6" s="33"/>
      <c r="E6" s="34"/>
      <c r="F6" s="34"/>
      <c r="G6" s="35"/>
      <c r="H6" s="35"/>
      <c r="I6" s="35"/>
      <c r="J6" s="197"/>
      <c r="K6" s="198"/>
      <c r="L6" s="35"/>
      <c r="M6" s="35"/>
      <c r="N6" s="35"/>
      <c r="O6" s="35"/>
      <c r="P6" s="35"/>
      <c r="R6" s="35"/>
      <c r="S6" s="35"/>
    </row>
    <row r="7" spans="1:29" x14ac:dyDescent="0.25">
      <c r="A7" s="32" t="s">
        <v>5</v>
      </c>
      <c r="B7" s="25"/>
      <c r="C7" s="7"/>
      <c r="D7" s="33"/>
      <c r="E7" s="34"/>
      <c r="F7" s="34"/>
      <c r="G7" s="35"/>
      <c r="H7" s="35"/>
      <c r="I7" s="35"/>
      <c r="J7" s="197"/>
      <c r="K7" s="198"/>
      <c r="L7" s="35"/>
      <c r="M7" s="35"/>
      <c r="N7" s="32"/>
      <c r="O7" s="35"/>
      <c r="P7" s="35"/>
      <c r="R7" s="35"/>
      <c r="S7" s="35"/>
    </row>
    <row r="8" spans="1:29" x14ac:dyDescent="0.25">
      <c r="A8" s="32" t="s">
        <v>7</v>
      </c>
      <c r="B8" s="25"/>
      <c r="C8" s="7"/>
      <c r="D8" s="33"/>
      <c r="E8" s="34"/>
      <c r="F8" s="34"/>
      <c r="G8" s="35"/>
      <c r="H8" s="35"/>
      <c r="I8" s="35"/>
      <c r="J8" s="197"/>
      <c r="K8" s="198"/>
      <c r="L8" s="35"/>
      <c r="M8" s="35"/>
      <c r="N8" s="32"/>
      <c r="O8" s="35"/>
      <c r="P8" s="35"/>
      <c r="R8" s="35"/>
      <c r="S8" s="35"/>
    </row>
    <row r="9" spans="1:29" x14ac:dyDescent="0.35">
      <c r="A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R9" s="7"/>
      <c r="S9" s="7"/>
    </row>
    <row r="10" spans="1:29" s="38" customFormat="1" ht="13" x14ac:dyDescent="0.3">
      <c r="A10" s="36"/>
      <c r="B10" s="37"/>
      <c r="D10" s="39"/>
      <c r="E10" s="40"/>
      <c r="F10" s="41"/>
      <c r="G10" s="42"/>
      <c r="H10" s="191" t="s">
        <v>4585</v>
      </c>
      <c r="I10" s="192"/>
      <c r="J10" s="192"/>
      <c r="K10" s="192"/>
      <c r="L10" s="192"/>
      <c r="M10" s="192"/>
      <c r="N10" s="192"/>
      <c r="O10" s="192"/>
      <c r="P10" s="192"/>
      <c r="Q10" s="192"/>
      <c r="R10" s="193"/>
      <c r="S10" s="42"/>
      <c r="T10" s="43"/>
      <c r="U10" s="43"/>
      <c r="V10" s="43"/>
      <c r="W10" s="43"/>
      <c r="X10" s="43"/>
      <c r="Y10" s="194" t="s">
        <v>4584</v>
      </c>
      <c r="Z10" s="195"/>
      <c r="AA10" s="195"/>
      <c r="AB10" s="196"/>
      <c r="AC10" s="44"/>
    </row>
    <row r="11" spans="1:29" s="38" customFormat="1" ht="13" x14ac:dyDescent="0.3">
      <c r="F11" s="45" t="s">
        <v>4560</v>
      </c>
      <c r="G11" s="45" t="s">
        <v>4561</v>
      </c>
      <c r="H11" s="45" t="s">
        <v>4562</v>
      </c>
      <c r="I11" s="45"/>
      <c r="J11" s="45"/>
      <c r="K11" s="45"/>
      <c r="L11" s="45"/>
      <c r="M11" s="45"/>
      <c r="N11" s="45"/>
      <c r="O11" s="45"/>
      <c r="P11" s="45"/>
      <c r="Q11" s="45"/>
      <c r="R11" s="45" t="s">
        <v>4566</v>
      </c>
      <c r="S11" s="45"/>
      <c r="T11" s="45" t="s">
        <v>4568</v>
      </c>
      <c r="U11" s="45" t="s">
        <v>4569</v>
      </c>
      <c r="V11" s="45" t="s">
        <v>4570</v>
      </c>
      <c r="W11" s="45" t="s">
        <v>4571</v>
      </c>
      <c r="X11" s="45" t="s">
        <v>4572</v>
      </c>
      <c r="Y11" s="45" t="s">
        <v>4573</v>
      </c>
      <c r="Z11" s="45" t="s">
        <v>4574</v>
      </c>
      <c r="AA11" s="45" t="s">
        <v>4575</v>
      </c>
      <c r="AB11" s="45" t="s">
        <v>95</v>
      </c>
      <c r="AC11" s="45" t="s">
        <v>4576</v>
      </c>
    </row>
    <row r="12" spans="1:29" s="38" customFormat="1" ht="65.5" thickBot="1" x14ac:dyDescent="0.4">
      <c r="A12" s="46" t="s">
        <v>4588</v>
      </c>
      <c r="B12" s="46" t="s">
        <v>4587</v>
      </c>
      <c r="C12" s="46" t="s">
        <v>4586</v>
      </c>
      <c r="D12" s="46" t="s">
        <v>8</v>
      </c>
      <c r="E12" s="46" t="s">
        <v>9</v>
      </c>
      <c r="F12" s="47" t="s">
        <v>4563</v>
      </c>
      <c r="G12" s="48" t="s">
        <v>4564</v>
      </c>
      <c r="H12" s="49" t="s">
        <v>4565</v>
      </c>
      <c r="I12" s="46" t="s">
        <v>10</v>
      </c>
      <c r="J12" s="46" t="s">
        <v>11</v>
      </c>
      <c r="K12" s="46" t="s">
        <v>12</v>
      </c>
      <c r="L12" s="46" t="s">
        <v>13</v>
      </c>
      <c r="M12" s="46" t="s">
        <v>14</v>
      </c>
      <c r="N12" s="46" t="s">
        <v>15</v>
      </c>
      <c r="O12" s="46" t="s">
        <v>16</v>
      </c>
      <c r="P12" s="46" t="s">
        <v>17</v>
      </c>
      <c r="R12" s="50" t="s">
        <v>4567</v>
      </c>
      <c r="S12" s="46" t="s">
        <v>11</v>
      </c>
      <c r="T12" s="49" t="s">
        <v>4577</v>
      </c>
      <c r="U12" s="49" t="s">
        <v>4578</v>
      </c>
      <c r="V12" s="49" t="s">
        <v>4579</v>
      </c>
      <c r="W12" s="49" t="s">
        <v>4580</v>
      </c>
      <c r="X12" s="49" t="s">
        <v>4581</v>
      </c>
      <c r="Y12" s="49">
        <v>2018</v>
      </c>
      <c r="Z12" s="49">
        <v>2019</v>
      </c>
      <c r="AA12" s="49">
        <v>2020</v>
      </c>
      <c r="AB12" s="49" t="s">
        <v>4582</v>
      </c>
      <c r="AC12" s="51" t="s">
        <v>4583</v>
      </c>
    </row>
    <row r="13" spans="1:29" s="38" customFormat="1" ht="15" thickBot="1" x14ac:dyDescent="0.4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131"/>
      <c r="T13" s="132"/>
      <c r="U13" s="132"/>
      <c r="V13" s="132"/>
      <c r="W13" s="132"/>
      <c r="X13" s="52">
        <f>SUBTOTAL(9,X15:X150)</f>
        <v>48260.332510222943</v>
      </c>
      <c r="Y13" s="132"/>
      <c r="Z13" s="132"/>
      <c r="AA13" s="132"/>
      <c r="AB13" s="132"/>
      <c r="AC13" s="133"/>
    </row>
    <row r="14" spans="1:29" x14ac:dyDescent="0.3">
      <c r="A14" s="53"/>
      <c r="B14" s="54" t="s">
        <v>2204</v>
      </c>
      <c r="C14" s="55" t="s">
        <v>2205</v>
      </c>
      <c r="D14" s="55"/>
      <c r="E14" s="56"/>
      <c r="F14" s="56"/>
      <c r="G14" s="57"/>
      <c r="H14" s="57"/>
      <c r="I14" s="57">
        <v>683215.06</v>
      </c>
      <c r="J14" s="57">
        <v>523641.36</v>
      </c>
      <c r="K14" s="57">
        <v>0</v>
      </c>
      <c r="L14" s="57">
        <v>0</v>
      </c>
      <c r="M14" s="57">
        <v>0</v>
      </c>
      <c r="N14" s="57">
        <v>0</v>
      </c>
      <c r="O14" s="57">
        <v>0</v>
      </c>
      <c r="P14" s="57">
        <v>0</v>
      </c>
      <c r="R14" s="57"/>
      <c r="S14" s="57">
        <v>523641.36</v>
      </c>
    </row>
    <row r="15" spans="1:29" x14ac:dyDescent="0.3">
      <c r="A15" s="58"/>
      <c r="B15" s="59" t="s">
        <v>2206</v>
      </c>
      <c r="C15" s="60" t="s">
        <v>2207</v>
      </c>
      <c r="D15" s="60"/>
      <c r="E15" s="61"/>
      <c r="F15" s="61"/>
      <c r="G15" s="62"/>
      <c r="H15" s="62"/>
      <c r="I15" s="62">
        <v>405073.42</v>
      </c>
      <c r="J15" s="62">
        <v>405073.42</v>
      </c>
      <c r="K15" s="62">
        <v>0</v>
      </c>
      <c r="L15" s="62">
        <v>0</v>
      </c>
      <c r="M15" s="62">
        <v>0</v>
      </c>
      <c r="N15" s="62">
        <v>0</v>
      </c>
      <c r="O15" s="62">
        <v>0</v>
      </c>
      <c r="P15" s="62">
        <v>0</v>
      </c>
      <c r="R15" s="62"/>
      <c r="S15" s="62">
        <v>405073.42</v>
      </c>
    </row>
    <row r="16" spans="1:29" ht="40" x14ac:dyDescent="0.2">
      <c r="A16" s="2"/>
      <c r="B16" s="3" t="s">
        <v>2076</v>
      </c>
      <c r="C16" s="4" t="s">
        <v>2208</v>
      </c>
      <c r="D16" s="4" t="s">
        <v>44</v>
      </c>
      <c r="E16" s="5">
        <v>0</v>
      </c>
      <c r="F16" s="5">
        <v>1</v>
      </c>
      <c r="G16" s="6">
        <v>227797.06</v>
      </c>
      <c r="H16" s="6"/>
      <c r="I16" s="6"/>
      <c r="J16" s="6"/>
      <c r="K16" s="6"/>
      <c r="L16" s="6"/>
      <c r="M16" s="6"/>
      <c r="N16" s="6"/>
      <c r="O16" s="6"/>
      <c r="P16" s="6"/>
      <c r="R16" s="6"/>
      <c r="S16" s="6">
        <v>227797.06</v>
      </c>
      <c r="T16" s="15"/>
      <c r="U16" s="15"/>
      <c r="V16" s="16"/>
      <c r="W16" s="16"/>
      <c r="X16" s="16"/>
      <c r="Y16" s="15">
        <f t="shared" ref="Y16:Y84" si="0">104.584835545197%-100%</f>
        <v>4.5848355451969969E-2</v>
      </c>
      <c r="Z16" s="15">
        <f t="shared" ref="Z16:Z84" si="1">101.199262415129%-100%</f>
        <v>1.1992624151289988E-2</v>
      </c>
      <c r="AA16" s="15">
        <f t="shared" ref="AA16:AA84" si="2">101.911505501324%-100%</f>
        <v>1.9115055013239957E-2</v>
      </c>
      <c r="AB16" s="15">
        <f t="shared" ref="AB16" si="3">AVERAGE(Y16:AA16)</f>
        <v>2.5652011538833303E-2</v>
      </c>
      <c r="AC16" s="17"/>
    </row>
    <row r="17" spans="1:29" x14ac:dyDescent="0.2">
      <c r="A17" s="2"/>
      <c r="B17" s="3" t="s">
        <v>2209</v>
      </c>
      <c r="C17" s="4" t="s">
        <v>2210</v>
      </c>
      <c r="D17" s="4" t="s">
        <v>44</v>
      </c>
      <c r="E17" s="5">
        <v>0</v>
      </c>
      <c r="F17" s="5">
        <v>1</v>
      </c>
      <c r="G17" s="6">
        <v>17498.43</v>
      </c>
      <c r="H17" s="6"/>
      <c r="I17" s="6"/>
      <c r="J17" s="6"/>
      <c r="K17" s="6"/>
      <c r="L17" s="6"/>
      <c r="M17" s="6"/>
      <c r="N17" s="6"/>
      <c r="O17" s="6"/>
      <c r="P17" s="6"/>
      <c r="R17" s="6"/>
      <c r="S17" s="6">
        <v>17498.43</v>
      </c>
      <c r="T17" s="15"/>
      <c r="U17" s="15"/>
      <c r="V17" s="16"/>
      <c r="W17" s="16"/>
      <c r="X17" s="16"/>
      <c r="Y17" s="15">
        <f t="shared" si="0"/>
        <v>4.5848355451969969E-2</v>
      </c>
      <c r="Z17" s="15">
        <f t="shared" si="1"/>
        <v>1.1992624151289988E-2</v>
      </c>
      <c r="AA17" s="15">
        <f t="shared" si="2"/>
        <v>1.9115055013239957E-2</v>
      </c>
      <c r="AB17" s="15">
        <f t="shared" ref="AB17:AB45" si="4">AVERAGE(Y17:AA17)</f>
        <v>2.5652011538833303E-2</v>
      </c>
      <c r="AC17" s="17"/>
    </row>
    <row r="18" spans="1:29" x14ac:dyDescent="0.2">
      <c r="A18" s="2"/>
      <c r="B18" s="3" t="s">
        <v>2211</v>
      </c>
      <c r="C18" s="4" t="s">
        <v>2212</v>
      </c>
      <c r="D18" s="4" t="s">
        <v>44</v>
      </c>
      <c r="E18" s="5">
        <v>0</v>
      </c>
      <c r="F18" s="5">
        <v>2</v>
      </c>
      <c r="G18" s="6">
        <v>5487.17</v>
      </c>
      <c r="H18" s="6"/>
      <c r="I18" s="6"/>
      <c r="J18" s="6"/>
      <c r="K18" s="6"/>
      <c r="L18" s="6"/>
      <c r="M18" s="6"/>
      <c r="N18" s="6"/>
      <c r="O18" s="6"/>
      <c r="P18" s="6"/>
      <c r="R18" s="6"/>
      <c r="S18" s="6">
        <v>10974.34</v>
      </c>
      <c r="T18" s="15"/>
      <c r="U18" s="15"/>
      <c r="V18" s="16"/>
      <c r="W18" s="16"/>
      <c r="X18" s="16"/>
      <c r="Y18" s="15">
        <f t="shared" si="0"/>
        <v>4.5848355451969969E-2</v>
      </c>
      <c r="Z18" s="15">
        <f t="shared" si="1"/>
        <v>1.1992624151289988E-2</v>
      </c>
      <c r="AA18" s="15">
        <f t="shared" si="2"/>
        <v>1.9115055013239957E-2</v>
      </c>
      <c r="AB18" s="15">
        <f t="shared" si="4"/>
        <v>2.5652011538833303E-2</v>
      </c>
      <c r="AC18" s="17"/>
    </row>
    <row r="19" spans="1:29" x14ac:dyDescent="0.2">
      <c r="A19" s="2"/>
      <c r="B19" s="3" t="s">
        <v>2213</v>
      </c>
      <c r="C19" s="4" t="s">
        <v>2214</v>
      </c>
      <c r="D19" s="4" t="s">
        <v>44</v>
      </c>
      <c r="E19" s="5">
        <v>0</v>
      </c>
      <c r="F19" s="5">
        <v>4</v>
      </c>
      <c r="G19" s="6">
        <v>174.58</v>
      </c>
      <c r="H19" s="6"/>
      <c r="I19" s="6"/>
      <c r="J19" s="6"/>
      <c r="K19" s="6"/>
      <c r="L19" s="6"/>
      <c r="M19" s="6"/>
      <c r="N19" s="6"/>
      <c r="O19" s="6"/>
      <c r="P19" s="6"/>
      <c r="R19" s="6"/>
      <c r="S19" s="6">
        <v>698.32</v>
      </c>
      <c r="T19" s="15"/>
      <c r="U19" s="15"/>
      <c r="V19" s="16"/>
      <c r="W19" s="16"/>
      <c r="X19" s="16"/>
      <c r="Y19" s="15">
        <f t="shared" si="0"/>
        <v>4.5848355451969969E-2</v>
      </c>
      <c r="Z19" s="15">
        <f t="shared" si="1"/>
        <v>1.1992624151289988E-2</v>
      </c>
      <c r="AA19" s="15">
        <f t="shared" si="2"/>
        <v>1.9115055013239957E-2</v>
      </c>
      <c r="AB19" s="15">
        <f t="shared" si="4"/>
        <v>2.5652011538833303E-2</v>
      </c>
      <c r="AC19" s="17"/>
    </row>
    <row r="20" spans="1:29" x14ac:dyDescent="0.2">
      <c r="A20" s="2"/>
      <c r="B20" s="3" t="s">
        <v>2215</v>
      </c>
      <c r="C20" s="4" t="s">
        <v>2216</v>
      </c>
      <c r="D20" s="4" t="s">
        <v>44</v>
      </c>
      <c r="E20" s="5">
        <v>0</v>
      </c>
      <c r="F20" s="5">
        <v>1</v>
      </c>
      <c r="G20" s="6">
        <v>8169.39</v>
      </c>
      <c r="H20" s="6"/>
      <c r="I20" s="6"/>
      <c r="J20" s="6"/>
      <c r="K20" s="6"/>
      <c r="L20" s="6"/>
      <c r="M20" s="6"/>
      <c r="N20" s="6"/>
      <c r="O20" s="6"/>
      <c r="P20" s="6"/>
      <c r="R20" s="6"/>
      <c r="S20" s="6">
        <v>8169.39</v>
      </c>
      <c r="T20" s="15"/>
      <c r="U20" s="15"/>
      <c r="V20" s="16"/>
      <c r="W20" s="16"/>
      <c r="X20" s="16"/>
      <c r="Y20" s="15">
        <f t="shared" si="0"/>
        <v>4.5848355451969969E-2</v>
      </c>
      <c r="Z20" s="15">
        <f t="shared" si="1"/>
        <v>1.1992624151289988E-2</v>
      </c>
      <c r="AA20" s="15">
        <f t="shared" si="2"/>
        <v>1.9115055013239957E-2</v>
      </c>
      <c r="AB20" s="15">
        <f t="shared" si="4"/>
        <v>2.5652011538833303E-2</v>
      </c>
      <c r="AC20" s="17"/>
    </row>
    <row r="21" spans="1:29" x14ac:dyDescent="0.2">
      <c r="A21" s="2"/>
      <c r="B21" s="3" t="s">
        <v>2217</v>
      </c>
      <c r="C21" s="4" t="s">
        <v>2218</v>
      </c>
      <c r="D21" s="4" t="s">
        <v>44</v>
      </c>
      <c r="E21" s="5">
        <v>0</v>
      </c>
      <c r="F21" s="5">
        <v>1</v>
      </c>
      <c r="G21" s="6">
        <v>7156.81</v>
      </c>
      <c r="H21" s="6"/>
      <c r="I21" s="6"/>
      <c r="J21" s="6"/>
      <c r="K21" s="6"/>
      <c r="L21" s="6"/>
      <c r="M21" s="6"/>
      <c r="N21" s="6"/>
      <c r="O21" s="6"/>
      <c r="P21" s="6"/>
      <c r="R21" s="6"/>
      <c r="S21" s="6">
        <v>7156.81</v>
      </c>
      <c r="T21" s="15"/>
      <c r="U21" s="15"/>
      <c r="V21" s="16"/>
      <c r="W21" s="16"/>
      <c r="X21" s="16"/>
      <c r="Y21" s="15">
        <f t="shared" si="0"/>
        <v>4.5848355451969969E-2</v>
      </c>
      <c r="Z21" s="15">
        <f t="shared" si="1"/>
        <v>1.1992624151289988E-2</v>
      </c>
      <c r="AA21" s="15">
        <f t="shared" si="2"/>
        <v>1.9115055013239957E-2</v>
      </c>
      <c r="AB21" s="15">
        <f t="shared" si="4"/>
        <v>2.5652011538833303E-2</v>
      </c>
      <c r="AC21" s="17"/>
    </row>
    <row r="22" spans="1:29" x14ac:dyDescent="0.2">
      <c r="A22" s="2"/>
      <c r="B22" s="3" t="s">
        <v>2078</v>
      </c>
      <c r="C22" s="4" t="s">
        <v>2219</v>
      </c>
      <c r="D22" s="4" t="s">
        <v>44</v>
      </c>
      <c r="E22" s="5">
        <v>0</v>
      </c>
      <c r="F22" s="5">
        <v>4</v>
      </c>
      <c r="G22" s="6">
        <v>1918.82</v>
      </c>
      <c r="H22" s="6"/>
      <c r="I22" s="6"/>
      <c r="J22" s="6"/>
      <c r="K22" s="6"/>
      <c r="L22" s="6"/>
      <c r="M22" s="6"/>
      <c r="N22" s="6"/>
      <c r="O22" s="6"/>
      <c r="P22" s="6"/>
      <c r="R22" s="6"/>
      <c r="S22" s="6">
        <v>7675.28</v>
      </c>
      <c r="T22" s="15"/>
      <c r="U22" s="15"/>
      <c r="V22" s="16"/>
      <c r="W22" s="16"/>
      <c r="X22" s="16"/>
      <c r="Y22" s="15">
        <f t="shared" si="0"/>
        <v>4.5848355451969969E-2</v>
      </c>
      <c r="Z22" s="15">
        <f t="shared" si="1"/>
        <v>1.1992624151289988E-2</v>
      </c>
      <c r="AA22" s="15">
        <f t="shared" si="2"/>
        <v>1.9115055013239957E-2</v>
      </c>
      <c r="AB22" s="15">
        <f t="shared" si="4"/>
        <v>2.5652011538833303E-2</v>
      </c>
      <c r="AC22" s="17"/>
    </row>
    <row r="23" spans="1:29" ht="20" x14ac:dyDescent="0.2">
      <c r="A23" s="2"/>
      <c r="B23" s="3" t="s">
        <v>2080</v>
      </c>
      <c r="C23" s="4" t="s">
        <v>2220</v>
      </c>
      <c r="D23" s="4" t="s">
        <v>44</v>
      </c>
      <c r="E23" s="5">
        <v>0</v>
      </c>
      <c r="F23" s="5">
        <v>1</v>
      </c>
      <c r="G23" s="6">
        <v>2311.63</v>
      </c>
      <c r="H23" s="6"/>
      <c r="I23" s="6"/>
      <c r="J23" s="6"/>
      <c r="K23" s="6"/>
      <c r="L23" s="6"/>
      <c r="M23" s="6"/>
      <c r="N23" s="6"/>
      <c r="O23" s="6"/>
      <c r="P23" s="6"/>
      <c r="R23" s="6"/>
      <c r="S23" s="6">
        <v>2311.63</v>
      </c>
      <c r="T23" s="15"/>
      <c r="U23" s="15"/>
      <c r="V23" s="16"/>
      <c r="W23" s="16"/>
      <c r="X23" s="16"/>
      <c r="Y23" s="15">
        <f t="shared" si="0"/>
        <v>4.5848355451969969E-2</v>
      </c>
      <c r="Z23" s="15">
        <f t="shared" si="1"/>
        <v>1.1992624151289988E-2</v>
      </c>
      <c r="AA23" s="15">
        <f t="shared" si="2"/>
        <v>1.9115055013239957E-2</v>
      </c>
      <c r="AB23" s="15">
        <f t="shared" si="4"/>
        <v>2.5652011538833303E-2</v>
      </c>
      <c r="AC23" s="17"/>
    </row>
    <row r="24" spans="1:29" x14ac:dyDescent="0.2">
      <c r="A24" s="2"/>
      <c r="B24" s="3" t="s">
        <v>2082</v>
      </c>
      <c r="C24" s="4" t="s">
        <v>2221</v>
      </c>
      <c r="D24" s="4" t="s">
        <v>44</v>
      </c>
      <c r="E24" s="5">
        <v>0</v>
      </c>
      <c r="F24" s="5">
        <v>1</v>
      </c>
      <c r="G24" s="6">
        <v>1817.85</v>
      </c>
      <c r="H24" s="6"/>
      <c r="I24" s="6"/>
      <c r="J24" s="6"/>
      <c r="K24" s="6"/>
      <c r="L24" s="6"/>
      <c r="M24" s="6"/>
      <c r="N24" s="6"/>
      <c r="O24" s="6"/>
      <c r="P24" s="6"/>
      <c r="R24" s="6"/>
      <c r="S24" s="6">
        <v>1817.85</v>
      </c>
      <c r="T24" s="15"/>
      <c r="U24" s="15"/>
      <c r="V24" s="16"/>
      <c r="W24" s="16"/>
      <c r="X24" s="16"/>
      <c r="Y24" s="15">
        <f t="shared" si="0"/>
        <v>4.5848355451969969E-2</v>
      </c>
      <c r="Z24" s="15">
        <f t="shared" si="1"/>
        <v>1.1992624151289988E-2</v>
      </c>
      <c r="AA24" s="15">
        <f t="shared" si="2"/>
        <v>1.9115055013239957E-2</v>
      </c>
      <c r="AB24" s="15">
        <f t="shared" si="4"/>
        <v>2.5652011538833303E-2</v>
      </c>
      <c r="AC24" s="17"/>
    </row>
    <row r="25" spans="1:29" x14ac:dyDescent="0.2">
      <c r="A25" s="2"/>
      <c r="B25" s="3" t="s">
        <v>2084</v>
      </c>
      <c r="C25" s="4" t="s">
        <v>2222</v>
      </c>
      <c r="D25" s="4" t="s">
        <v>44</v>
      </c>
      <c r="E25" s="5">
        <v>0</v>
      </c>
      <c r="F25" s="5">
        <v>4</v>
      </c>
      <c r="G25" s="6">
        <v>8805.2900000000009</v>
      </c>
      <c r="H25" s="6"/>
      <c r="I25" s="6"/>
      <c r="J25" s="6"/>
      <c r="K25" s="6"/>
      <c r="L25" s="6"/>
      <c r="M25" s="6"/>
      <c r="N25" s="6"/>
      <c r="O25" s="6"/>
      <c r="P25" s="6"/>
      <c r="R25" s="6"/>
      <c r="S25" s="6">
        <v>35221.160000000003</v>
      </c>
      <c r="T25" s="15"/>
      <c r="U25" s="15"/>
      <c r="V25" s="16"/>
      <c r="W25" s="16"/>
      <c r="X25" s="16"/>
      <c r="Y25" s="15">
        <f t="shared" si="0"/>
        <v>4.5848355451969969E-2</v>
      </c>
      <c r="Z25" s="15">
        <f t="shared" si="1"/>
        <v>1.1992624151289988E-2</v>
      </c>
      <c r="AA25" s="15">
        <f t="shared" si="2"/>
        <v>1.9115055013239957E-2</v>
      </c>
      <c r="AB25" s="15">
        <f t="shared" si="4"/>
        <v>2.5652011538833303E-2</v>
      </c>
      <c r="AC25" s="17"/>
    </row>
    <row r="26" spans="1:29" x14ac:dyDescent="0.2">
      <c r="A26" s="2"/>
      <c r="B26" s="3" t="s">
        <v>2223</v>
      </c>
      <c r="C26" s="4" t="s">
        <v>2224</v>
      </c>
      <c r="D26" s="4" t="s">
        <v>44</v>
      </c>
      <c r="E26" s="5">
        <v>0</v>
      </c>
      <c r="F26" s="5">
        <v>4</v>
      </c>
      <c r="G26" s="6">
        <v>1453</v>
      </c>
      <c r="H26" s="6"/>
      <c r="I26" s="6"/>
      <c r="J26" s="6"/>
      <c r="K26" s="6"/>
      <c r="L26" s="6"/>
      <c r="M26" s="6"/>
      <c r="N26" s="6"/>
      <c r="O26" s="6"/>
      <c r="P26" s="6"/>
      <c r="R26" s="6"/>
      <c r="S26" s="6">
        <v>5812</v>
      </c>
      <c r="T26" s="15"/>
      <c r="U26" s="15"/>
      <c r="V26" s="16"/>
      <c r="W26" s="16"/>
      <c r="X26" s="16"/>
      <c r="Y26" s="15">
        <f t="shared" si="0"/>
        <v>4.5848355451969969E-2</v>
      </c>
      <c r="Z26" s="15">
        <f t="shared" si="1"/>
        <v>1.1992624151289988E-2</v>
      </c>
      <c r="AA26" s="15">
        <f t="shared" si="2"/>
        <v>1.9115055013239957E-2</v>
      </c>
      <c r="AB26" s="15">
        <f t="shared" si="4"/>
        <v>2.5652011538833303E-2</v>
      </c>
      <c r="AC26" s="17"/>
    </row>
    <row r="27" spans="1:29" x14ac:dyDescent="0.2">
      <c r="A27" s="2"/>
      <c r="B27" s="3" t="s">
        <v>2225</v>
      </c>
      <c r="C27" s="4" t="s">
        <v>2226</v>
      </c>
      <c r="D27" s="4" t="s">
        <v>44</v>
      </c>
      <c r="E27" s="5">
        <v>0</v>
      </c>
      <c r="F27" s="5">
        <v>2</v>
      </c>
      <c r="G27" s="6">
        <v>3855.09</v>
      </c>
      <c r="H27" s="6"/>
      <c r="I27" s="6"/>
      <c r="J27" s="6"/>
      <c r="K27" s="6"/>
      <c r="L27" s="6"/>
      <c r="M27" s="6"/>
      <c r="N27" s="6"/>
      <c r="O27" s="6"/>
      <c r="P27" s="6"/>
      <c r="R27" s="6"/>
      <c r="S27" s="6">
        <v>7710.18</v>
      </c>
      <c r="T27" s="15"/>
      <c r="U27" s="15"/>
      <c r="V27" s="16"/>
      <c r="W27" s="16"/>
      <c r="X27" s="16"/>
      <c r="Y27" s="15">
        <f t="shared" si="0"/>
        <v>4.5848355451969969E-2</v>
      </c>
      <c r="Z27" s="15">
        <f t="shared" si="1"/>
        <v>1.1992624151289988E-2</v>
      </c>
      <c r="AA27" s="15">
        <f t="shared" si="2"/>
        <v>1.9115055013239957E-2</v>
      </c>
      <c r="AB27" s="15">
        <f t="shared" si="4"/>
        <v>2.5652011538833303E-2</v>
      </c>
      <c r="AC27" s="17"/>
    </row>
    <row r="28" spans="1:29" x14ac:dyDescent="0.2">
      <c r="A28" s="2"/>
      <c r="B28" s="3" t="s">
        <v>2227</v>
      </c>
      <c r="C28" s="4" t="s">
        <v>2228</v>
      </c>
      <c r="D28" s="4" t="s">
        <v>44</v>
      </c>
      <c r="E28" s="5">
        <v>0</v>
      </c>
      <c r="F28" s="5">
        <v>2</v>
      </c>
      <c r="G28" s="6">
        <v>7960.16</v>
      </c>
      <c r="H28" s="6"/>
      <c r="I28" s="6"/>
      <c r="J28" s="6"/>
      <c r="K28" s="6"/>
      <c r="L28" s="6"/>
      <c r="M28" s="6"/>
      <c r="N28" s="6"/>
      <c r="O28" s="6"/>
      <c r="P28" s="6"/>
      <c r="R28" s="6"/>
      <c r="S28" s="6">
        <v>15920.32</v>
      </c>
      <c r="T28" s="15"/>
      <c r="U28" s="15"/>
      <c r="V28" s="16"/>
      <c r="W28" s="16"/>
      <c r="X28" s="16"/>
      <c r="Y28" s="15">
        <f t="shared" si="0"/>
        <v>4.5848355451969969E-2</v>
      </c>
      <c r="Z28" s="15">
        <f t="shared" si="1"/>
        <v>1.1992624151289988E-2</v>
      </c>
      <c r="AA28" s="15">
        <f t="shared" si="2"/>
        <v>1.9115055013239957E-2</v>
      </c>
      <c r="AB28" s="15">
        <f t="shared" si="4"/>
        <v>2.5652011538833303E-2</v>
      </c>
      <c r="AC28" s="17"/>
    </row>
    <row r="29" spans="1:29" x14ac:dyDescent="0.2">
      <c r="A29" s="2"/>
      <c r="B29" s="3" t="s">
        <v>2229</v>
      </c>
      <c r="C29" s="4" t="s">
        <v>2230</v>
      </c>
      <c r="D29" s="4" t="s">
        <v>803</v>
      </c>
      <c r="E29" s="5">
        <v>0</v>
      </c>
      <c r="F29" s="5">
        <v>2</v>
      </c>
      <c r="G29" s="6">
        <v>1150.08</v>
      </c>
      <c r="H29" s="6"/>
      <c r="I29" s="6"/>
      <c r="J29" s="6"/>
      <c r="K29" s="6"/>
      <c r="L29" s="6"/>
      <c r="M29" s="6"/>
      <c r="N29" s="6"/>
      <c r="O29" s="6"/>
      <c r="P29" s="6"/>
      <c r="R29" s="6"/>
      <c r="S29" s="6">
        <v>2300.16</v>
      </c>
      <c r="T29" s="15"/>
      <c r="U29" s="15"/>
      <c r="V29" s="16"/>
      <c r="W29" s="16"/>
      <c r="X29" s="16"/>
      <c r="Y29" s="15">
        <f t="shared" si="0"/>
        <v>4.5848355451969969E-2</v>
      </c>
      <c r="Z29" s="15">
        <f t="shared" si="1"/>
        <v>1.1992624151289988E-2</v>
      </c>
      <c r="AA29" s="15">
        <f t="shared" si="2"/>
        <v>1.9115055013239957E-2</v>
      </c>
      <c r="AB29" s="15">
        <f t="shared" si="4"/>
        <v>2.5652011538833303E-2</v>
      </c>
      <c r="AC29" s="17"/>
    </row>
    <row r="30" spans="1:29" ht="20" x14ac:dyDescent="0.2">
      <c r="A30" s="2"/>
      <c r="B30" s="3" t="s">
        <v>2086</v>
      </c>
      <c r="C30" s="4" t="s">
        <v>2231</v>
      </c>
      <c r="D30" s="4" t="s">
        <v>44</v>
      </c>
      <c r="E30" s="5">
        <v>0</v>
      </c>
      <c r="F30" s="5">
        <v>4</v>
      </c>
      <c r="G30" s="6">
        <v>1580.23</v>
      </c>
      <c r="H30" s="6"/>
      <c r="I30" s="6"/>
      <c r="J30" s="6"/>
      <c r="K30" s="6"/>
      <c r="L30" s="6"/>
      <c r="M30" s="6"/>
      <c r="N30" s="6"/>
      <c r="O30" s="6"/>
      <c r="P30" s="6"/>
      <c r="R30" s="6"/>
      <c r="S30" s="6">
        <v>6320.92</v>
      </c>
      <c r="T30" s="15"/>
      <c r="U30" s="15"/>
      <c r="V30" s="16"/>
      <c r="W30" s="16"/>
      <c r="X30" s="16"/>
      <c r="Y30" s="15">
        <f t="shared" si="0"/>
        <v>4.5848355451969969E-2</v>
      </c>
      <c r="Z30" s="15">
        <f t="shared" si="1"/>
        <v>1.1992624151289988E-2</v>
      </c>
      <c r="AA30" s="15">
        <f t="shared" si="2"/>
        <v>1.9115055013239957E-2</v>
      </c>
      <c r="AB30" s="15">
        <f t="shared" si="4"/>
        <v>2.5652011538833303E-2</v>
      </c>
      <c r="AC30" s="17"/>
    </row>
    <row r="31" spans="1:29" ht="20" x14ac:dyDescent="0.2">
      <c r="A31" s="2"/>
      <c r="B31" s="3" t="s">
        <v>2088</v>
      </c>
      <c r="C31" s="4" t="s">
        <v>2232</v>
      </c>
      <c r="D31" s="4" t="s">
        <v>44</v>
      </c>
      <c r="E31" s="5">
        <v>0</v>
      </c>
      <c r="F31" s="5">
        <v>2</v>
      </c>
      <c r="G31" s="6">
        <v>1994.64</v>
      </c>
      <c r="H31" s="6"/>
      <c r="I31" s="6"/>
      <c r="J31" s="6"/>
      <c r="K31" s="6"/>
      <c r="L31" s="6"/>
      <c r="M31" s="6"/>
      <c r="N31" s="6"/>
      <c r="O31" s="6"/>
      <c r="P31" s="6"/>
      <c r="R31" s="6"/>
      <c r="S31" s="6">
        <v>3989.28</v>
      </c>
      <c r="T31" s="15"/>
      <c r="U31" s="15"/>
      <c r="V31" s="16"/>
      <c r="W31" s="16"/>
      <c r="X31" s="16"/>
      <c r="Y31" s="15">
        <f t="shared" si="0"/>
        <v>4.5848355451969969E-2</v>
      </c>
      <c r="Z31" s="15">
        <f t="shared" si="1"/>
        <v>1.1992624151289988E-2</v>
      </c>
      <c r="AA31" s="15">
        <f t="shared" si="2"/>
        <v>1.9115055013239957E-2</v>
      </c>
      <c r="AB31" s="15">
        <f t="shared" si="4"/>
        <v>2.5652011538833303E-2</v>
      </c>
      <c r="AC31" s="17"/>
    </row>
    <row r="32" spans="1:29" x14ac:dyDescent="0.2">
      <c r="A32" s="2"/>
      <c r="B32" s="3" t="s">
        <v>2090</v>
      </c>
      <c r="C32" s="4" t="s">
        <v>2233</v>
      </c>
      <c r="D32" s="4" t="s">
        <v>44</v>
      </c>
      <c r="E32" s="5">
        <v>0</v>
      </c>
      <c r="F32" s="5">
        <v>1</v>
      </c>
      <c r="G32" s="6">
        <v>1015.75</v>
      </c>
      <c r="H32" s="6"/>
      <c r="I32" s="6"/>
      <c r="J32" s="6"/>
      <c r="K32" s="6"/>
      <c r="L32" s="6"/>
      <c r="M32" s="6"/>
      <c r="N32" s="6"/>
      <c r="O32" s="6"/>
      <c r="P32" s="6"/>
      <c r="R32" s="6"/>
      <c r="S32" s="6">
        <v>1015.75</v>
      </c>
      <c r="T32" s="15"/>
      <c r="U32" s="15"/>
      <c r="V32" s="16"/>
      <c r="W32" s="16"/>
      <c r="X32" s="16"/>
      <c r="Y32" s="15">
        <f t="shared" si="0"/>
        <v>4.5848355451969969E-2</v>
      </c>
      <c r="Z32" s="15">
        <f t="shared" si="1"/>
        <v>1.1992624151289988E-2</v>
      </c>
      <c r="AA32" s="15">
        <f t="shared" si="2"/>
        <v>1.9115055013239957E-2</v>
      </c>
      <c r="AB32" s="15">
        <f t="shared" si="4"/>
        <v>2.5652011538833303E-2</v>
      </c>
      <c r="AC32" s="17"/>
    </row>
    <row r="33" spans="1:30" x14ac:dyDescent="0.2">
      <c r="A33" s="2"/>
      <c r="B33" s="3" t="s">
        <v>2092</v>
      </c>
      <c r="C33" s="4" t="s">
        <v>2234</v>
      </c>
      <c r="D33" s="4" t="s">
        <v>44</v>
      </c>
      <c r="E33" s="5">
        <v>0</v>
      </c>
      <c r="F33" s="5">
        <v>4</v>
      </c>
      <c r="G33" s="6">
        <v>989.56</v>
      </c>
      <c r="H33" s="6"/>
      <c r="I33" s="6"/>
      <c r="J33" s="6"/>
      <c r="K33" s="6"/>
      <c r="L33" s="6"/>
      <c r="M33" s="6"/>
      <c r="N33" s="6"/>
      <c r="O33" s="6"/>
      <c r="P33" s="6"/>
      <c r="R33" s="6"/>
      <c r="S33" s="6">
        <v>3958.24</v>
      </c>
      <c r="T33" s="15"/>
      <c r="U33" s="15"/>
      <c r="V33" s="16"/>
      <c r="W33" s="16"/>
      <c r="X33" s="16"/>
      <c r="Y33" s="15">
        <f t="shared" si="0"/>
        <v>4.5848355451969969E-2</v>
      </c>
      <c r="Z33" s="15">
        <f t="shared" si="1"/>
        <v>1.1992624151289988E-2</v>
      </c>
      <c r="AA33" s="15">
        <f t="shared" si="2"/>
        <v>1.9115055013239957E-2</v>
      </c>
      <c r="AB33" s="15">
        <f t="shared" si="4"/>
        <v>2.5652011538833303E-2</v>
      </c>
      <c r="AC33" s="17"/>
    </row>
    <row r="34" spans="1:30" s="85" customFormat="1" x14ac:dyDescent="0.35">
      <c r="A34" s="80"/>
      <c r="B34" s="81"/>
      <c r="C34" s="82"/>
      <c r="D34" s="82"/>
      <c r="E34" s="83"/>
      <c r="F34" s="83"/>
      <c r="G34" s="84"/>
      <c r="H34" s="84" t="s">
        <v>4628</v>
      </c>
      <c r="I34" s="84"/>
      <c r="J34" s="84"/>
      <c r="K34" s="84"/>
      <c r="L34" s="84"/>
      <c r="M34" s="84"/>
      <c r="N34" s="84"/>
      <c r="O34" s="84"/>
      <c r="P34" s="84"/>
      <c r="R34" s="84" t="s">
        <v>4629</v>
      </c>
      <c r="S34" s="84"/>
      <c r="T34" s="15"/>
      <c r="U34" s="15"/>
      <c r="V34" s="16"/>
      <c r="W34" s="16"/>
      <c r="X34" s="16"/>
      <c r="Y34" s="15"/>
      <c r="Z34" s="15"/>
      <c r="AA34" s="15"/>
      <c r="AB34" s="15"/>
      <c r="AC34" s="17"/>
      <c r="AD34" s="86"/>
    </row>
    <row r="35" spans="1:30" s="85" customFormat="1" ht="20" x14ac:dyDescent="0.35">
      <c r="A35" s="80"/>
      <c r="B35" s="81">
        <v>42972319</v>
      </c>
      <c r="C35" s="82" t="s">
        <v>5065</v>
      </c>
      <c r="D35" s="82" t="s">
        <v>44</v>
      </c>
      <c r="E35" s="83">
        <v>1.295E-2</v>
      </c>
      <c r="F35" s="83">
        <v>4</v>
      </c>
      <c r="G35" s="84">
        <v>1490</v>
      </c>
      <c r="H35" s="84">
        <v>1490</v>
      </c>
      <c r="I35" s="84">
        <v>101.893380365</v>
      </c>
      <c r="J35" s="84">
        <v>101.893380365</v>
      </c>
      <c r="K35" s="84"/>
      <c r="L35" s="84"/>
      <c r="M35" s="84"/>
      <c r="N35" s="84"/>
      <c r="O35" s="84"/>
      <c r="P35" s="84"/>
      <c r="R35" s="84">
        <v>1670</v>
      </c>
      <c r="S35" s="84">
        <v>117.72364296000001</v>
      </c>
      <c r="T35" s="15">
        <f t="shared" ref="T35" si="5">R35/H35</f>
        <v>1.1208053691275168</v>
      </c>
      <c r="U35" s="15">
        <f t="shared" ref="U35" si="6">T35-AB35</f>
        <v>1.0951533575886836</v>
      </c>
      <c r="V35" s="16">
        <f t="shared" ref="V35:V36" si="7">G35*U35</f>
        <v>1631.7785028071385</v>
      </c>
      <c r="W35" s="16">
        <f t="shared" ref="W35:W36" si="8">V35-G35</f>
        <v>141.77850280713847</v>
      </c>
      <c r="X35" s="16">
        <f t="shared" ref="X35:X36" si="9">F35*W35</f>
        <v>567.11401122855386</v>
      </c>
      <c r="Y35" s="15">
        <f t="shared" ref="Y35:Y47" si="10">104.584835545197%-100%</f>
        <v>4.5848355451969969E-2</v>
      </c>
      <c r="Z35" s="15">
        <f t="shared" ref="Z35:Z47" si="11">101.199262415129%-100%</f>
        <v>1.1992624151289988E-2</v>
      </c>
      <c r="AA35" s="15">
        <f t="shared" ref="AA35:AA47" si="12">101.911505501324%-100%</f>
        <v>1.9115055013239957E-2</v>
      </c>
      <c r="AB35" s="15">
        <f t="shared" ref="AB35" si="13">AVERAGE(Y35:AA35)</f>
        <v>2.5652011538833303E-2</v>
      </c>
      <c r="AC35" s="17" t="s">
        <v>5060</v>
      </c>
      <c r="AD35" s="86"/>
    </row>
    <row r="36" spans="1:30" ht="20" x14ac:dyDescent="0.2">
      <c r="A36" s="2"/>
      <c r="B36" s="3" t="s">
        <v>2094</v>
      </c>
      <c r="C36" s="4" t="s">
        <v>2235</v>
      </c>
      <c r="D36" s="4" t="s">
        <v>2236</v>
      </c>
      <c r="E36" s="5">
        <v>0</v>
      </c>
      <c r="F36" s="5">
        <v>8</v>
      </c>
      <c r="G36" s="6">
        <v>520.41</v>
      </c>
      <c r="H36" s="6"/>
      <c r="I36" s="6"/>
      <c r="J36" s="6"/>
      <c r="K36" s="6"/>
      <c r="L36" s="6"/>
      <c r="M36" s="6"/>
      <c r="N36" s="6"/>
      <c r="O36" s="6"/>
      <c r="P36" s="6"/>
      <c r="R36" s="6"/>
      <c r="S36" s="6">
        <v>4163.28</v>
      </c>
      <c r="T36" s="15">
        <f>T37</f>
        <v>1.8779761904761905</v>
      </c>
      <c r="U36" s="15">
        <f>U37</f>
        <v>1.8523241789373572</v>
      </c>
      <c r="V36" s="16">
        <f t="shared" si="7"/>
        <v>963.96802596078999</v>
      </c>
      <c r="W36" s="16">
        <f t="shared" si="8"/>
        <v>443.55802596079002</v>
      </c>
      <c r="X36" s="16">
        <f t="shared" si="9"/>
        <v>3548.4642076863202</v>
      </c>
      <c r="Y36" s="15"/>
      <c r="Z36" s="15"/>
      <c r="AA36" s="15"/>
      <c r="AB36" s="15"/>
      <c r="AC36" s="17" t="s">
        <v>5075</v>
      </c>
    </row>
    <row r="37" spans="1:30" s="85" customFormat="1" x14ac:dyDescent="0.35">
      <c r="A37" s="80"/>
      <c r="B37" s="81">
        <v>13756520</v>
      </c>
      <c r="C37" s="82" t="s">
        <v>5073</v>
      </c>
      <c r="D37" s="82" t="s">
        <v>139</v>
      </c>
      <c r="E37" s="83">
        <v>1.295E-2</v>
      </c>
      <c r="F37" s="83">
        <v>1</v>
      </c>
      <c r="G37" s="84"/>
      <c r="H37" s="84">
        <v>33600</v>
      </c>
      <c r="I37" s="84">
        <v>101.893380365</v>
      </c>
      <c r="J37" s="84">
        <v>101.893380365</v>
      </c>
      <c r="K37" s="84"/>
      <c r="L37" s="84"/>
      <c r="M37" s="84"/>
      <c r="N37" s="84"/>
      <c r="O37" s="84"/>
      <c r="P37" s="84"/>
      <c r="R37" s="84">
        <v>63100</v>
      </c>
      <c r="S37" s="84">
        <v>117.72364296000001</v>
      </c>
      <c r="T37" s="15">
        <f t="shared" ref="T37" si="14">R37/H37</f>
        <v>1.8779761904761905</v>
      </c>
      <c r="U37" s="15">
        <f t="shared" ref="U37" si="15">T37-AB37</f>
        <v>1.8523241789373572</v>
      </c>
      <c r="V37" s="16"/>
      <c r="W37" s="16"/>
      <c r="X37" s="16"/>
      <c r="Y37" s="15">
        <f t="shared" si="10"/>
        <v>4.5848355451969969E-2</v>
      </c>
      <c r="Z37" s="15">
        <f t="shared" si="11"/>
        <v>1.1992624151289988E-2</v>
      </c>
      <c r="AA37" s="15">
        <f t="shared" si="12"/>
        <v>1.9115055013239957E-2</v>
      </c>
      <c r="AB37" s="15">
        <f t="shared" si="4"/>
        <v>2.5652011538833303E-2</v>
      </c>
      <c r="AC37" s="17" t="s">
        <v>5074</v>
      </c>
      <c r="AD37" s="86"/>
    </row>
    <row r="38" spans="1:30" ht="20" x14ac:dyDescent="0.2">
      <c r="A38" s="2"/>
      <c r="B38" s="3" t="s">
        <v>2237</v>
      </c>
      <c r="C38" s="4" t="s">
        <v>2238</v>
      </c>
      <c r="D38" s="4" t="s">
        <v>2236</v>
      </c>
      <c r="E38" s="5">
        <v>0</v>
      </c>
      <c r="F38" s="5">
        <v>66</v>
      </c>
      <c r="G38" s="6">
        <v>290.39999999999998</v>
      </c>
      <c r="H38" s="6"/>
      <c r="I38" s="6"/>
      <c r="J38" s="6"/>
      <c r="K38" s="6"/>
      <c r="L38" s="6"/>
      <c r="M38" s="6"/>
      <c r="N38" s="6"/>
      <c r="O38" s="6"/>
      <c r="P38" s="6"/>
      <c r="R38" s="6"/>
      <c r="S38" s="6">
        <v>19166.400000000001</v>
      </c>
      <c r="T38" s="15">
        <f>T39</f>
        <v>1.8779761904761905</v>
      </c>
      <c r="U38" s="15">
        <f>U39</f>
        <v>1.8523241789373572</v>
      </c>
      <c r="V38" s="16">
        <f t="shared" ref="V38" si="16">G38*U38</f>
        <v>537.91494156340855</v>
      </c>
      <c r="W38" s="16">
        <f t="shared" ref="W38" si="17">V38-G38</f>
        <v>247.51494156340857</v>
      </c>
      <c r="X38" s="16">
        <f t="shared" ref="X38" si="18">F38*W38</f>
        <v>16335.986143184966</v>
      </c>
      <c r="Y38" s="15"/>
      <c r="Z38" s="15"/>
      <c r="AA38" s="15"/>
      <c r="AB38" s="15"/>
      <c r="AC38" s="17" t="s">
        <v>5075</v>
      </c>
    </row>
    <row r="39" spans="1:30" s="85" customFormat="1" x14ac:dyDescent="0.35">
      <c r="A39" s="80"/>
      <c r="B39" s="81">
        <v>13756520</v>
      </c>
      <c r="C39" s="82" t="s">
        <v>5073</v>
      </c>
      <c r="D39" s="82" t="s">
        <v>139</v>
      </c>
      <c r="E39" s="83">
        <v>1.295E-2</v>
      </c>
      <c r="F39" s="83">
        <v>1</v>
      </c>
      <c r="G39" s="84"/>
      <c r="H39" s="84">
        <v>33600</v>
      </c>
      <c r="I39" s="84">
        <v>101.893380365</v>
      </c>
      <c r="J39" s="84">
        <v>101.893380365</v>
      </c>
      <c r="K39" s="84"/>
      <c r="L39" s="84"/>
      <c r="M39" s="84"/>
      <c r="N39" s="84"/>
      <c r="O39" s="84"/>
      <c r="P39" s="84"/>
      <c r="R39" s="84">
        <v>63100</v>
      </c>
      <c r="S39" s="84">
        <v>117.72364296000001</v>
      </c>
      <c r="T39" s="15">
        <f t="shared" ref="T39" si="19">R39/H39</f>
        <v>1.8779761904761905</v>
      </c>
      <c r="U39" s="15">
        <f t="shared" ref="U39" si="20">T39-AB39</f>
        <v>1.8523241789373572</v>
      </c>
      <c r="V39" s="16"/>
      <c r="W39" s="16"/>
      <c r="X39" s="16"/>
      <c r="Y39" s="15">
        <f t="shared" si="10"/>
        <v>4.5848355451969969E-2</v>
      </c>
      <c r="Z39" s="15">
        <f t="shared" si="11"/>
        <v>1.1992624151289988E-2</v>
      </c>
      <c r="AA39" s="15">
        <f t="shared" si="12"/>
        <v>1.9115055013239957E-2</v>
      </c>
      <c r="AB39" s="15">
        <f t="shared" ref="AB39" si="21">AVERAGE(Y39:AA39)</f>
        <v>2.5652011538833303E-2</v>
      </c>
      <c r="AC39" s="17" t="s">
        <v>5074</v>
      </c>
      <c r="AD39" s="86"/>
    </row>
    <row r="40" spans="1:30" ht="20" x14ac:dyDescent="0.2">
      <c r="A40" s="2"/>
      <c r="B40" s="3" t="s">
        <v>2239</v>
      </c>
      <c r="C40" s="4" t="s">
        <v>2240</v>
      </c>
      <c r="D40" s="4" t="s">
        <v>2236</v>
      </c>
      <c r="E40" s="5">
        <v>0</v>
      </c>
      <c r="F40" s="5">
        <v>8</v>
      </c>
      <c r="G40" s="6">
        <v>316.27</v>
      </c>
      <c r="H40" s="6"/>
      <c r="I40" s="6"/>
      <c r="J40" s="6"/>
      <c r="K40" s="6"/>
      <c r="L40" s="6"/>
      <c r="M40" s="6"/>
      <c r="N40" s="6"/>
      <c r="O40" s="6"/>
      <c r="P40" s="6"/>
      <c r="R40" s="6"/>
      <c r="S40" s="6">
        <v>2530.16</v>
      </c>
      <c r="T40" s="15">
        <f>T41</f>
        <v>1.8779761904761905</v>
      </c>
      <c r="U40" s="15">
        <f>U41</f>
        <v>1.8523241789373572</v>
      </c>
      <c r="V40" s="16">
        <f t="shared" ref="V40" si="22">G40*U40</f>
        <v>585.83456807251798</v>
      </c>
      <c r="W40" s="16">
        <f t="shared" ref="W40" si="23">V40-G40</f>
        <v>269.564568072518</v>
      </c>
      <c r="X40" s="16">
        <f t="shared" ref="X40" si="24">F40*W40</f>
        <v>2156.516544580144</v>
      </c>
      <c r="Y40" s="15"/>
      <c r="Z40" s="15"/>
      <c r="AA40" s="15"/>
      <c r="AB40" s="15"/>
      <c r="AC40" s="17" t="s">
        <v>5075</v>
      </c>
    </row>
    <row r="41" spans="1:30" s="85" customFormat="1" x14ac:dyDescent="0.35">
      <c r="A41" s="80"/>
      <c r="B41" s="81">
        <v>13756520</v>
      </c>
      <c r="C41" s="82" t="s">
        <v>5073</v>
      </c>
      <c r="D41" s="82" t="s">
        <v>139</v>
      </c>
      <c r="E41" s="83">
        <v>1.295E-2</v>
      </c>
      <c r="F41" s="83">
        <v>1</v>
      </c>
      <c r="G41" s="84"/>
      <c r="H41" s="84">
        <v>33600</v>
      </c>
      <c r="I41" s="84">
        <v>101.893380365</v>
      </c>
      <c r="J41" s="84">
        <v>101.893380365</v>
      </c>
      <c r="K41" s="84"/>
      <c r="L41" s="84"/>
      <c r="M41" s="84"/>
      <c r="N41" s="84"/>
      <c r="O41" s="84"/>
      <c r="P41" s="84"/>
      <c r="R41" s="84">
        <v>63100</v>
      </c>
      <c r="S41" s="84">
        <v>117.72364296000001</v>
      </c>
      <c r="T41" s="15">
        <f t="shared" ref="T41" si="25">R41/H41</f>
        <v>1.8779761904761905</v>
      </c>
      <c r="U41" s="15">
        <f t="shared" ref="U41" si="26">T41-AB41</f>
        <v>1.8523241789373572</v>
      </c>
      <c r="V41" s="16"/>
      <c r="W41" s="16"/>
      <c r="X41" s="16"/>
      <c r="Y41" s="15">
        <f t="shared" si="10"/>
        <v>4.5848355451969969E-2</v>
      </c>
      <c r="Z41" s="15">
        <f t="shared" si="11"/>
        <v>1.1992624151289988E-2</v>
      </c>
      <c r="AA41" s="15">
        <f t="shared" si="12"/>
        <v>1.9115055013239957E-2</v>
      </c>
      <c r="AB41" s="15">
        <f t="shared" si="4"/>
        <v>2.5652011538833303E-2</v>
      </c>
      <c r="AC41" s="17" t="s">
        <v>5074</v>
      </c>
      <c r="AD41" s="86"/>
    </row>
    <row r="42" spans="1:30" ht="20" x14ac:dyDescent="0.2">
      <c r="A42" s="2"/>
      <c r="B42" s="3" t="s">
        <v>2096</v>
      </c>
      <c r="C42" s="4" t="s">
        <v>2241</v>
      </c>
      <c r="D42" s="4" t="s">
        <v>38</v>
      </c>
      <c r="E42" s="5">
        <v>0</v>
      </c>
      <c r="F42" s="5">
        <v>2</v>
      </c>
      <c r="G42" s="6">
        <v>452.84</v>
      </c>
      <c r="H42" s="6"/>
      <c r="I42" s="6"/>
      <c r="J42" s="6"/>
      <c r="K42" s="6"/>
      <c r="L42" s="6"/>
      <c r="M42" s="6"/>
      <c r="N42" s="6"/>
      <c r="O42" s="6"/>
      <c r="P42" s="6"/>
      <c r="R42" s="6"/>
      <c r="S42" s="6">
        <v>905.68</v>
      </c>
      <c r="T42" s="15">
        <f>T43</f>
        <v>1.8779761904761905</v>
      </c>
      <c r="U42" s="15">
        <f>U43</f>
        <v>1.8523241789373572</v>
      </c>
      <c r="V42" s="16">
        <f t="shared" ref="V42" si="27">G42*U42</f>
        <v>838.80648118999284</v>
      </c>
      <c r="W42" s="16">
        <f t="shared" ref="W42" si="28">V42-G42</f>
        <v>385.96648118999286</v>
      </c>
      <c r="X42" s="16">
        <f t="shared" ref="X42" si="29">F42*W42</f>
        <v>771.93296237998572</v>
      </c>
      <c r="Y42" s="15"/>
      <c r="Z42" s="15"/>
      <c r="AA42" s="15"/>
      <c r="AB42" s="15"/>
      <c r="AC42" s="17" t="s">
        <v>5075</v>
      </c>
    </row>
    <row r="43" spans="1:30" s="85" customFormat="1" x14ac:dyDescent="0.35">
      <c r="A43" s="80"/>
      <c r="B43" s="81">
        <v>13756520</v>
      </c>
      <c r="C43" s="82" t="s">
        <v>5073</v>
      </c>
      <c r="D43" s="82" t="s">
        <v>139</v>
      </c>
      <c r="E43" s="83">
        <v>1.295E-2</v>
      </c>
      <c r="F43" s="83">
        <v>1</v>
      </c>
      <c r="G43" s="84"/>
      <c r="H43" s="84">
        <v>33600</v>
      </c>
      <c r="I43" s="84">
        <v>101.893380365</v>
      </c>
      <c r="J43" s="84">
        <v>101.893380365</v>
      </c>
      <c r="K43" s="84"/>
      <c r="L43" s="84"/>
      <c r="M43" s="84"/>
      <c r="N43" s="84"/>
      <c r="O43" s="84"/>
      <c r="P43" s="84"/>
      <c r="R43" s="84">
        <v>63100</v>
      </c>
      <c r="S43" s="84">
        <v>117.72364296000001</v>
      </c>
      <c r="T43" s="15">
        <f t="shared" ref="T43" si="30">R43/H43</f>
        <v>1.8779761904761905</v>
      </c>
      <c r="U43" s="15">
        <f t="shared" ref="U43" si="31">T43-AB43</f>
        <v>1.8523241789373572</v>
      </c>
      <c r="V43" s="16"/>
      <c r="W43" s="16"/>
      <c r="X43" s="16"/>
      <c r="Y43" s="15">
        <f t="shared" si="10"/>
        <v>4.5848355451969969E-2</v>
      </c>
      <c r="Z43" s="15">
        <f t="shared" si="11"/>
        <v>1.1992624151289988E-2</v>
      </c>
      <c r="AA43" s="15">
        <f t="shared" si="12"/>
        <v>1.9115055013239957E-2</v>
      </c>
      <c r="AB43" s="15">
        <f t="shared" ref="AB43" si="32">AVERAGE(Y43:AA43)</f>
        <v>2.5652011538833303E-2</v>
      </c>
      <c r="AC43" s="17" t="s">
        <v>5074</v>
      </c>
      <c r="AD43" s="86"/>
    </row>
    <row r="44" spans="1:30" ht="20" x14ac:dyDescent="0.2">
      <c r="A44" s="2"/>
      <c r="B44" s="3" t="s">
        <v>2098</v>
      </c>
      <c r="C44" s="4" t="s">
        <v>2242</v>
      </c>
      <c r="D44" s="4" t="s">
        <v>38</v>
      </c>
      <c r="E44" s="5">
        <v>0</v>
      </c>
      <c r="F44" s="5">
        <v>23</v>
      </c>
      <c r="G44" s="6">
        <v>460.03</v>
      </c>
      <c r="H44" s="6"/>
      <c r="I44" s="6"/>
      <c r="J44" s="6"/>
      <c r="K44" s="6"/>
      <c r="L44" s="6"/>
      <c r="M44" s="6"/>
      <c r="N44" s="6"/>
      <c r="O44" s="6"/>
      <c r="P44" s="6"/>
      <c r="R44" s="6"/>
      <c r="S44" s="6">
        <v>10580.69</v>
      </c>
      <c r="T44" s="15">
        <f>T45</f>
        <v>1.5988779803646564</v>
      </c>
      <c r="U44" s="15">
        <f>U45</f>
        <v>1.5732259688258232</v>
      </c>
      <c r="V44" s="16">
        <f t="shared" ref="V44" si="33">G44*U44</f>
        <v>723.73114243894338</v>
      </c>
      <c r="W44" s="16">
        <f t="shared" ref="W44" si="34">V44-G44</f>
        <v>263.70114243894341</v>
      </c>
      <c r="X44" s="16">
        <f t="shared" ref="X44" si="35">F44*W44</f>
        <v>6065.1262760956979</v>
      </c>
      <c r="Y44" s="15"/>
      <c r="Z44" s="15"/>
      <c r="AA44" s="15"/>
      <c r="AB44" s="15"/>
      <c r="AC44" s="17" t="s">
        <v>5079</v>
      </c>
    </row>
    <row r="45" spans="1:30" s="85" customFormat="1" x14ac:dyDescent="0.35">
      <c r="A45" s="80"/>
      <c r="B45" s="81">
        <v>63231221</v>
      </c>
      <c r="C45" s="82" t="s">
        <v>5077</v>
      </c>
      <c r="D45" s="82" t="s">
        <v>38</v>
      </c>
      <c r="E45" s="83">
        <v>1.295E-2</v>
      </c>
      <c r="F45" s="83">
        <v>1</v>
      </c>
      <c r="G45" s="84"/>
      <c r="H45" s="84">
        <v>71.3</v>
      </c>
      <c r="I45" s="84">
        <v>101.893380365</v>
      </c>
      <c r="J45" s="84">
        <v>101.893380365</v>
      </c>
      <c r="K45" s="84"/>
      <c r="L45" s="84"/>
      <c r="M45" s="84"/>
      <c r="N45" s="84"/>
      <c r="O45" s="84"/>
      <c r="P45" s="84"/>
      <c r="R45" s="84">
        <v>114</v>
      </c>
      <c r="S45" s="84">
        <v>117.72364296000001</v>
      </c>
      <c r="T45" s="15">
        <f t="shared" ref="T45" si="36">R45/H45</f>
        <v>1.5988779803646564</v>
      </c>
      <c r="U45" s="15">
        <f t="shared" ref="U45" si="37">T45-AB45</f>
        <v>1.5732259688258232</v>
      </c>
      <c r="V45" s="16"/>
      <c r="W45" s="16"/>
      <c r="X45" s="16"/>
      <c r="Y45" s="15">
        <f t="shared" si="10"/>
        <v>4.5848355451969969E-2</v>
      </c>
      <c r="Z45" s="15">
        <f t="shared" si="11"/>
        <v>1.1992624151289988E-2</v>
      </c>
      <c r="AA45" s="15">
        <f t="shared" si="12"/>
        <v>1.9115055013239957E-2</v>
      </c>
      <c r="AB45" s="15">
        <f t="shared" si="4"/>
        <v>2.5652011538833303E-2</v>
      </c>
      <c r="AC45" s="17" t="s">
        <v>5078</v>
      </c>
      <c r="AD45" s="86"/>
    </row>
    <row r="46" spans="1:30" ht="20" x14ac:dyDescent="0.2">
      <c r="A46" s="2"/>
      <c r="B46" s="3" t="s">
        <v>2100</v>
      </c>
      <c r="C46" s="4" t="s">
        <v>2243</v>
      </c>
      <c r="D46" s="4" t="s">
        <v>38</v>
      </c>
      <c r="E46" s="5">
        <v>0</v>
      </c>
      <c r="F46" s="5">
        <v>3</v>
      </c>
      <c r="G46" s="6">
        <v>460.03</v>
      </c>
      <c r="H46" s="6"/>
      <c r="I46" s="6"/>
      <c r="J46" s="6"/>
      <c r="K46" s="6"/>
      <c r="L46" s="6"/>
      <c r="M46" s="6"/>
      <c r="N46" s="6"/>
      <c r="O46" s="6"/>
      <c r="P46" s="6"/>
      <c r="R46" s="6"/>
      <c r="S46" s="6">
        <v>1380.09</v>
      </c>
      <c r="T46" s="15">
        <f>T47</f>
        <v>1.5988779803646564</v>
      </c>
      <c r="U46" s="15">
        <f>U47</f>
        <v>1.5732259688258232</v>
      </c>
      <c r="V46" s="16">
        <f t="shared" ref="V46" si="38">G46*U46</f>
        <v>723.73114243894338</v>
      </c>
      <c r="W46" s="16">
        <f t="shared" ref="W46" si="39">V46-G46</f>
        <v>263.70114243894341</v>
      </c>
      <c r="X46" s="16">
        <f t="shared" ref="X46" si="40">F46*W46</f>
        <v>791.10342731683022</v>
      </c>
      <c r="Y46" s="15"/>
      <c r="Z46" s="15"/>
      <c r="AA46" s="15"/>
      <c r="AB46" s="15"/>
      <c r="AC46" s="17" t="s">
        <v>5079</v>
      </c>
    </row>
    <row r="47" spans="1:30" s="85" customFormat="1" x14ac:dyDescent="0.35">
      <c r="A47" s="80"/>
      <c r="B47" s="81">
        <v>63231221</v>
      </c>
      <c r="C47" s="82" t="s">
        <v>5077</v>
      </c>
      <c r="D47" s="82" t="s">
        <v>38</v>
      </c>
      <c r="E47" s="83">
        <v>1.295E-2</v>
      </c>
      <c r="F47" s="83">
        <v>1</v>
      </c>
      <c r="G47" s="84"/>
      <c r="H47" s="84">
        <v>71.3</v>
      </c>
      <c r="I47" s="84">
        <v>101.893380365</v>
      </c>
      <c r="J47" s="84">
        <v>101.893380365</v>
      </c>
      <c r="K47" s="84"/>
      <c r="L47" s="84"/>
      <c r="M47" s="84"/>
      <c r="N47" s="84"/>
      <c r="O47" s="84"/>
      <c r="P47" s="84"/>
      <c r="R47" s="84">
        <v>114</v>
      </c>
      <c r="S47" s="84">
        <v>117.72364296000001</v>
      </c>
      <c r="T47" s="15">
        <f t="shared" ref="T47" si="41">R47/H47</f>
        <v>1.5988779803646564</v>
      </c>
      <c r="U47" s="15">
        <f t="shared" ref="U47" si="42">T47-AB47</f>
        <v>1.5732259688258232</v>
      </c>
      <c r="V47" s="16"/>
      <c r="W47" s="16"/>
      <c r="X47" s="16"/>
      <c r="Y47" s="15">
        <f t="shared" si="10"/>
        <v>4.5848355451969969E-2</v>
      </c>
      <c r="Z47" s="15">
        <f t="shared" si="11"/>
        <v>1.1992624151289988E-2</v>
      </c>
      <c r="AA47" s="15">
        <f t="shared" si="12"/>
        <v>1.9115055013239957E-2</v>
      </c>
      <c r="AB47" s="15">
        <f t="shared" ref="AB47" si="43">AVERAGE(Y47:AA47)</f>
        <v>2.5652011538833303E-2</v>
      </c>
      <c r="AC47" s="17" t="s">
        <v>5078</v>
      </c>
      <c r="AD47" s="86"/>
    </row>
    <row r="48" spans="1:30" x14ac:dyDescent="0.3">
      <c r="A48" s="58"/>
      <c r="B48" s="59" t="s">
        <v>2244</v>
      </c>
      <c r="C48" s="60" t="s">
        <v>2245</v>
      </c>
      <c r="D48" s="60"/>
      <c r="E48" s="61"/>
      <c r="F48" s="61"/>
      <c r="G48" s="62"/>
      <c r="H48" s="62"/>
      <c r="I48" s="62">
        <v>118567.94</v>
      </c>
      <c r="J48" s="62">
        <v>118567.94</v>
      </c>
      <c r="K48" s="62">
        <v>0</v>
      </c>
      <c r="L48" s="62">
        <v>0</v>
      </c>
      <c r="M48" s="62">
        <v>0</v>
      </c>
      <c r="N48" s="62">
        <v>0</v>
      </c>
      <c r="O48" s="62">
        <v>0</v>
      </c>
      <c r="P48" s="62">
        <v>0</v>
      </c>
      <c r="R48" s="62"/>
      <c r="S48" s="62">
        <v>118567.94</v>
      </c>
    </row>
    <row r="49" spans="1:30" ht="30" x14ac:dyDescent="0.2">
      <c r="A49" s="2"/>
      <c r="B49" s="3" t="s">
        <v>2109</v>
      </c>
      <c r="C49" s="4" t="s">
        <v>2246</v>
      </c>
      <c r="D49" s="4" t="s">
        <v>44</v>
      </c>
      <c r="E49" s="5">
        <v>0</v>
      </c>
      <c r="F49" s="5">
        <v>2</v>
      </c>
      <c r="G49" s="6">
        <v>15022.8</v>
      </c>
      <c r="H49" s="6"/>
      <c r="I49" s="6"/>
      <c r="J49" s="6"/>
      <c r="K49" s="6"/>
      <c r="L49" s="6"/>
      <c r="M49" s="6"/>
      <c r="N49" s="6"/>
      <c r="O49" s="6"/>
      <c r="P49" s="6"/>
      <c r="R49" s="6"/>
      <c r="S49" s="6">
        <v>30045.599999999999</v>
      </c>
      <c r="T49" s="15">
        <f>T51</f>
        <v>1.1621621621621621</v>
      </c>
      <c r="U49" s="15">
        <f>U51</f>
        <v>1.1365101506233288</v>
      </c>
      <c r="V49" s="16">
        <f t="shared" ref="V49" si="44">G49*U49</f>
        <v>17073.564690784144</v>
      </c>
      <c r="W49" s="16">
        <f t="shared" ref="W49" si="45">V49-G49</f>
        <v>2050.7646907841445</v>
      </c>
      <c r="X49" s="16">
        <f t="shared" ref="X49" si="46">F49*W49</f>
        <v>4101.529381568289</v>
      </c>
      <c r="Y49" s="15"/>
      <c r="Z49" s="15"/>
      <c r="AA49" s="15"/>
      <c r="AB49" s="15"/>
      <c r="AC49" s="17" t="s">
        <v>5076</v>
      </c>
    </row>
    <row r="50" spans="1:30" s="85" customFormat="1" x14ac:dyDescent="0.35">
      <c r="A50" s="80"/>
      <c r="B50" s="81"/>
      <c r="C50" s="82"/>
      <c r="D50" s="82"/>
      <c r="E50" s="83"/>
      <c r="F50" s="83"/>
      <c r="G50" s="84"/>
      <c r="H50" s="84" t="s">
        <v>4628</v>
      </c>
      <c r="I50" s="84"/>
      <c r="J50" s="84"/>
      <c r="K50" s="84"/>
      <c r="L50" s="84"/>
      <c r="M50" s="84"/>
      <c r="N50" s="84"/>
      <c r="O50" s="84"/>
      <c r="P50" s="84"/>
      <c r="R50" s="84" t="s">
        <v>4629</v>
      </c>
      <c r="S50" s="84"/>
      <c r="T50" s="15"/>
      <c r="U50" s="15"/>
      <c r="V50" s="16"/>
      <c r="W50" s="16"/>
      <c r="X50" s="16"/>
      <c r="Y50" s="15"/>
      <c r="Z50" s="15"/>
      <c r="AA50" s="15"/>
      <c r="AB50" s="15"/>
      <c r="AC50" s="17"/>
      <c r="AD50" s="86"/>
    </row>
    <row r="51" spans="1:30" s="85" customFormat="1" ht="20" x14ac:dyDescent="0.35">
      <c r="A51" s="80"/>
      <c r="B51" s="81">
        <v>42914584</v>
      </c>
      <c r="C51" s="82" t="s">
        <v>5071</v>
      </c>
      <c r="D51" s="82" t="s">
        <v>44</v>
      </c>
      <c r="E51" s="83">
        <v>1.295E-2</v>
      </c>
      <c r="F51" s="83">
        <v>1</v>
      </c>
      <c r="G51" s="84"/>
      <c r="H51" s="84">
        <v>25900</v>
      </c>
      <c r="I51" s="84">
        <v>101.893380365</v>
      </c>
      <c r="J51" s="84">
        <v>101.893380365</v>
      </c>
      <c r="K51" s="84"/>
      <c r="L51" s="84"/>
      <c r="M51" s="84"/>
      <c r="N51" s="84"/>
      <c r="O51" s="84"/>
      <c r="P51" s="84"/>
      <c r="R51" s="84">
        <v>30100</v>
      </c>
      <c r="S51" s="84">
        <v>117.72364296000001</v>
      </c>
      <c r="T51" s="15">
        <f t="shared" ref="T51" si="47">R51/H51</f>
        <v>1.1621621621621621</v>
      </c>
      <c r="U51" s="15">
        <f t="shared" ref="U51" si="48">T51-AB51</f>
        <v>1.1365101506233288</v>
      </c>
      <c r="V51" s="16"/>
      <c r="W51" s="16"/>
      <c r="X51" s="16"/>
      <c r="Y51" s="15">
        <f t="shared" ref="Y51" si="49">104.584835545197%-100%</f>
        <v>4.5848355451969969E-2</v>
      </c>
      <c r="Z51" s="15">
        <f t="shared" ref="Z51" si="50">101.199262415129%-100%</f>
        <v>1.1992624151289988E-2</v>
      </c>
      <c r="AA51" s="15">
        <f t="shared" ref="AA51" si="51">101.911505501324%-100%</f>
        <v>1.9115055013239957E-2</v>
      </c>
      <c r="AB51" s="15">
        <f t="shared" ref="AB51" si="52">AVERAGE(Y51:AA51)</f>
        <v>2.5652011538833303E-2</v>
      </c>
      <c r="AC51" s="17" t="s">
        <v>5072</v>
      </c>
      <c r="AD51" s="86"/>
    </row>
    <row r="52" spans="1:30" ht="30" x14ac:dyDescent="0.2">
      <c r="A52" s="2"/>
      <c r="B52" s="3" t="s">
        <v>2111</v>
      </c>
      <c r="C52" s="4" t="s">
        <v>2247</v>
      </c>
      <c r="D52" s="4" t="s">
        <v>44</v>
      </c>
      <c r="E52" s="5">
        <v>0</v>
      </c>
      <c r="F52" s="5">
        <v>1</v>
      </c>
      <c r="G52" s="6">
        <v>8983.84</v>
      </c>
      <c r="H52" s="6"/>
      <c r="I52" s="6"/>
      <c r="J52" s="6"/>
      <c r="K52" s="6"/>
      <c r="L52" s="6"/>
      <c r="M52" s="6"/>
      <c r="N52" s="6"/>
      <c r="O52" s="6"/>
      <c r="P52" s="6"/>
      <c r="R52" s="6"/>
      <c r="S52" s="6">
        <v>8983.84</v>
      </c>
      <c r="T52" s="15">
        <f>T54</f>
        <v>1.1582278481012658</v>
      </c>
      <c r="U52" s="15">
        <f>U54</f>
        <v>1.1325758365624325</v>
      </c>
      <c r="V52" s="16">
        <f t="shared" ref="V52" si="53">G52*U52</f>
        <v>10174.880103543044</v>
      </c>
      <c r="W52" s="16">
        <f t="shared" ref="W52" si="54">V52-G52</f>
        <v>1191.0401035430441</v>
      </c>
      <c r="X52" s="16">
        <f t="shared" ref="X52" si="55">F52*W52</f>
        <v>1191.0401035430441</v>
      </c>
      <c r="Y52" s="15"/>
      <c r="Z52" s="15"/>
      <c r="AA52" s="15"/>
      <c r="AB52" s="15"/>
      <c r="AC52" s="17" t="s">
        <v>5080</v>
      </c>
    </row>
    <row r="53" spans="1:30" s="85" customFormat="1" x14ac:dyDescent="0.35">
      <c r="A53" s="80"/>
      <c r="B53" s="81"/>
      <c r="C53" s="82"/>
      <c r="D53" s="82"/>
      <c r="E53" s="83"/>
      <c r="F53" s="83"/>
      <c r="G53" s="84"/>
      <c r="H53" s="84" t="s">
        <v>4628</v>
      </c>
      <c r="I53" s="84"/>
      <c r="J53" s="84"/>
      <c r="K53" s="84"/>
      <c r="L53" s="84"/>
      <c r="M53" s="84"/>
      <c r="N53" s="84"/>
      <c r="O53" s="84"/>
      <c r="P53" s="84"/>
      <c r="R53" s="84" t="s">
        <v>4629</v>
      </c>
      <c r="S53" s="84"/>
      <c r="T53" s="15"/>
      <c r="U53" s="15"/>
      <c r="V53" s="16"/>
      <c r="W53" s="16"/>
      <c r="X53" s="16"/>
      <c r="Y53" s="15"/>
      <c r="Z53" s="15"/>
      <c r="AA53" s="15"/>
      <c r="AB53" s="15"/>
      <c r="AC53" s="17"/>
      <c r="AD53" s="86"/>
    </row>
    <row r="54" spans="1:30" s="85" customFormat="1" ht="20" x14ac:dyDescent="0.35">
      <c r="A54" s="80"/>
      <c r="B54" s="81">
        <v>42914583</v>
      </c>
      <c r="C54" s="82" t="s">
        <v>5067</v>
      </c>
      <c r="D54" s="82" t="s">
        <v>44</v>
      </c>
      <c r="E54" s="83">
        <v>1.295E-2</v>
      </c>
      <c r="F54" s="83">
        <v>1</v>
      </c>
      <c r="G54" s="84"/>
      <c r="H54" s="84">
        <v>15800</v>
      </c>
      <c r="I54" s="84">
        <v>101.893380365</v>
      </c>
      <c r="J54" s="84">
        <v>101.893380365</v>
      </c>
      <c r="K54" s="84"/>
      <c r="L54" s="84"/>
      <c r="M54" s="84"/>
      <c r="N54" s="84"/>
      <c r="O54" s="84"/>
      <c r="P54" s="84"/>
      <c r="R54" s="84">
        <v>18300</v>
      </c>
      <c r="S54" s="84">
        <v>117.72364296000001</v>
      </c>
      <c r="T54" s="15">
        <f t="shared" ref="T54" si="56">R54/H54</f>
        <v>1.1582278481012658</v>
      </c>
      <c r="U54" s="15">
        <f t="shared" ref="U54" si="57">T54-AB54</f>
        <v>1.1325758365624325</v>
      </c>
      <c r="V54" s="16"/>
      <c r="W54" s="16"/>
      <c r="X54" s="16"/>
      <c r="Y54" s="15">
        <f t="shared" ref="Y54" si="58">104.584835545197%-100%</f>
        <v>4.5848355451969969E-2</v>
      </c>
      <c r="Z54" s="15">
        <f t="shared" ref="Z54" si="59">101.199262415129%-100%</f>
        <v>1.1992624151289988E-2</v>
      </c>
      <c r="AA54" s="15">
        <f t="shared" ref="AA54" si="60">101.911505501324%-100%</f>
        <v>1.9115055013239957E-2</v>
      </c>
      <c r="AB54" s="15">
        <f t="shared" ref="AB54" si="61">AVERAGE(Y54:AA54)</f>
        <v>2.5652011538833303E-2</v>
      </c>
      <c r="AC54" s="17" t="s">
        <v>5068</v>
      </c>
      <c r="AD54" s="86"/>
    </row>
    <row r="55" spans="1:30" ht="30" x14ac:dyDescent="0.2">
      <c r="A55" s="2"/>
      <c r="B55" s="3" t="s">
        <v>2113</v>
      </c>
      <c r="C55" s="4" t="s">
        <v>2248</v>
      </c>
      <c r="D55" s="4" t="s">
        <v>44</v>
      </c>
      <c r="E55" s="5">
        <v>0</v>
      </c>
      <c r="F55" s="5">
        <v>1</v>
      </c>
      <c r="G55" s="6">
        <v>7487.99</v>
      </c>
      <c r="H55" s="6"/>
      <c r="I55" s="6"/>
      <c r="J55" s="6"/>
      <c r="K55" s="6"/>
      <c r="L55" s="6"/>
      <c r="M55" s="6"/>
      <c r="N55" s="6"/>
      <c r="O55" s="6"/>
      <c r="P55" s="6"/>
      <c r="R55" s="6"/>
      <c r="S55" s="6">
        <v>7487.99</v>
      </c>
      <c r="T55" s="15">
        <f>T57</f>
        <v>1.1603053435114503</v>
      </c>
      <c r="U55" s="15">
        <f>U57</f>
        <v>1.1346533319726171</v>
      </c>
      <c r="V55" s="16">
        <f t="shared" ref="V55" si="62">G55*U55</f>
        <v>8496.2728032776376</v>
      </c>
      <c r="W55" s="16">
        <f t="shared" ref="W55" si="63">V55-G55</f>
        <v>1008.2828032776379</v>
      </c>
      <c r="X55" s="16">
        <f t="shared" ref="X55" si="64">F55*W55</f>
        <v>1008.2828032776379</v>
      </c>
      <c r="Y55" s="15"/>
      <c r="Z55" s="15"/>
      <c r="AA55" s="15"/>
      <c r="AB55" s="15"/>
      <c r="AC55" s="17" t="s">
        <v>5081</v>
      </c>
    </row>
    <row r="56" spans="1:30" s="85" customFormat="1" x14ac:dyDescent="0.35">
      <c r="A56" s="80"/>
      <c r="B56" s="81"/>
      <c r="C56" s="82"/>
      <c r="D56" s="82"/>
      <c r="E56" s="83"/>
      <c r="F56" s="83"/>
      <c r="G56" s="84"/>
      <c r="H56" s="84" t="s">
        <v>4628</v>
      </c>
      <c r="I56" s="84"/>
      <c r="J56" s="84"/>
      <c r="K56" s="84"/>
      <c r="L56" s="84"/>
      <c r="M56" s="84"/>
      <c r="N56" s="84"/>
      <c r="O56" s="84"/>
      <c r="P56" s="84"/>
      <c r="R56" s="84" t="s">
        <v>4629</v>
      </c>
      <c r="S56" s="84"/>
      <c r="T56" s="15"/>
      <c r="U56" s="15"/>
      <c r="V56" s="16"/>
      <c r="W56" s="16"/>
      <c r="X56" s="16"/>
      <c r="Y56" s="15"/>
      <c r="Z56" s="15"/>
      <c r="AA56" s="15"/>
      <c r="AB56" s="15"/>
      <c r="AC56" s="17"/>
      <c r="AD56" s="86"/>
    </row>
    <row r="57" spans="1:30" s="85" customFormat="1" ht="20" x14ac:dyDescent="0.35">
      <c r="A57" s="80"/>
      <c r="B57" s="81">
        <v>42914582</v>
      </c>
      <c r="C57" s="82" t="s">
        <v>5069</v>
      </c>
      <c r="D57" s="82" t="s">
        <v>44</v>
      </c>
      <c r="E57" s="83">
        <v>1.295E-2</v>
      </c>
      <c r="F57" s="83">
        <v>1</v>
      </c>
      <c r="G57" s="84"/>
      <c r="H57" s="84">
        <v>13100</v>
      </c>
      <c r="I57" s="84">
        <v>101.893380365</v>
      </c>
      <c r="J57" s="84">
        <v>101.893380365</v>
      </c>
      <c r="K57" s="84"/>
      <c r="L57" s="84"/>
      <c r="M57" s="84"/>
      <c r="N57" s="84"/>
      <c r="O57" s="84"/>
      <c r="P57" s="84"/>
      <c r="R57" s="84">
        <v>15200</v>
      </c>
      <c r="S57" s="84">
        <v>117.72364296000001</v>
      </c>
      <c r="T57" s="15">
        <f t="shared" ref="T57" si="65">R57/H57</f>
        <v>1.1603053435114503</v>
      </c>
      <c r="U57" s="15">
        <f t="shared" ref="U57" si="66">T57-AB57</f>
        <v>1.1346533319726171</v>
      </c>
      <c r="V57" s="16"/>
      <c r="W57" s="16"/>
      <c r="X57" s="16"/>
      <c r="Y57" s="15">
        <f t="shared" ref="Y57" si="67">104.584835545197%-100%</f>
        <v>4.5848355451969969E-2</v>
      </c>
      <c r="Z57" s="15">
        <f t="shared" ref="Z57" si="68">101.199262415129%-100%</f>
        <v>1.1992624151289988E-2</v>
      </c>
      <c r="AA57" s="15">
        <f t="shared" ref="AA57" si="69">101.911505501324%-100%</f>
        <v>1.9115055013239957E-2</v>
      </c>
      <c r="AB57" s="15">
        <f t="shared" ref="AB57" si="70">AVERAGE(Y57:AA57)</f>
        <v>2.5652011538833303E-2</v>
      </c>
      <c r="AC57" s="17" t="s">
        <v>5070</v>
      </c>
      <c r="AD57" s="86"/>
    </row>
    <row r="58" spans="1:30" x14ac:dyDescent="0.2">
      <c r="A58" s="2"/>
      <c r="B58" s="3" t="s">
        <v>2115</v>
      </c>
      <c r="C58" s="4" t="s">
        <v>2249</v>
      </c>
      <c r="D58" s="4" t="s">
        <v>44</v>
      </c>
      <c r="E58" s="5">
        <v>0</v>
      </c>
      <c r="F58" s="5">
        <v>18</v>
      </c>
      <c r="G58" s="6">
        <v>84.71</v>
      </c>
      <c r="H58" s="6"/>
      <c r="I58" s="6"/>
      <c r="J58" s="6"/>
      <c r="K58" s="6"/>
      <c r="L58" s="6"/>
      <c r="M58" s="6"/>
      <c r="N58" s="6"/>
      <c r="O58" s="6"/>
      <c r="P58" s="6"/>
      <c r="R58" s="6"/>
      <c r="S58" s="6">
        <v>1524.78</v>
      </c>
      <c r="T58" s="15"/>
      <c r="U58" s="15"/>
      <c r="V58" s="16"/>
      <c r="W58" s="16"/>
      <c r="X58" s="16"/>
      <c r="Y58" s="15">
        <f t="shared" si="0"/>
        <v>4.5848355451969969E-2</v>
      </c>
      <c r="Z58" s="15">
        <f t="shared" si="1"/>
        <v>1.1992624151289988E-2</v>
      </c>
      <c r="AA58" s="15">
        <f t="shared" si="2"/>
        <v>1.9115055013239957E-2</v>
      </c>
      <c r="AB58" s="15">
        <f t="shared" ref="AB58:AB82" si="71">AVERAGE(Y58:AA58)</f>
        <v>2.5652011538833303E-2</v>
      </c>
      <c r="AC58" s="17"/>
    </row>
    <row r="59" spans="1:30" s="85" customFormat="1" x14ac:dyDescent="0.35">
      <c r="A59" s="80"/>
      <c r="B59" s="81"/>
      <c r="C59" s="82"/>
      <c r="D59" s="82"/>
      <c r="E59" s="83"/>
      <c r="F59" s="83"/>
      <c r="G59" s="84"/>
      <c r="H59" s="84" t="s">
        <v>4628</v>
      </c>
      <c r="I59" s="84"/>
      <c r="J59" s="84"/>
      <c r="K59" s="84"/>
      <c r="L59" s="84"/>
      <c r="M59" s="84"/>
      <c r="N59" s="84"/>
      <c r="O59" s="84"/>
      <c r="P59" s="84"/>
      <c r="R59" s="84" t="s">
        <v>4629</v>
      </c>
      <c r="S59" s="84"/>
      <c r="T59" s="15"/>
      <c r="U59" s="15"/>
      <c r="V59" s="16"/>
      <c r="W59" s="16"/>
      <c r="X59" s="16"/>
      <c r="Y59" s="15"/>
      <c r="Z59" s="15"/>
      <c r="AA59" s="15"/>
      <c r="AB59" s="15"/>
      <c r="AC59" s="17"/>
      <c r="AD59" s="86"/>
    </row>
    <row r="60" spans="1:30" s="85" customFormat="1" ht="20" x14ac:dyDescent="0.35">
      <c r="A60" s="80"/>
      <c r="B60" s="81">
        <v>42972203</v>
      </c>
      <c r="C60" s="82" t="s">
        <v>5056</v>
      </c>
      <c r="D60" s="82" t="s">
        <v>44</v>
      </c>
      <c r="E60" s="83">
        <v>1.295E-2</v>
      </c>
      <c r="F60" s="83">
        <v>18</v>
      </c>
      <c r="G60" s="84">
        <v>302</v>
      </c>
      <c r="H60" s="84">
        <v>302</v>
      </c>
      <c r="I60" s="84">
        <v>101.893380365</v>
      </c>
      <c r="J60" s="84">
        <v>101.893380365</v>
      </c>
      <c r="K60" s="84"/>
      <c r="L60" s="84"/>
      <c r="M60" s="84"/>
      <c r="N60" s="84"/>
      <c r="O60" s="84"/>
      <c r="P60" s="84"/>
      <c r="R60" s="84">
        <v>341</v>
      </c>
      <c r="S60" s="84">
        <v>117.72364296000001</v>
      </c>
      <c r="T60" s="15">
        <f t="shared" ref="T60" si="72">R60/H60</f>
        <v>1.1291390728476822</v>
      </c>
      <c r="U60" s="15">
        <f t="shared" ref="U60" si="73">T60-AB60</f>
        <v>1.103487061308849</v>
      </c>
      <c r="V60" s="16">
        <f t="shared" ref="V60" si="74">G60*U60</f>
        <v>333.25309251527239</v>
      </c>
      <c r="W60" s="16">
        <f t="shared" ref="W60" si="75">V60-G60</f>
        <v>31.253092515272385</v>
      </c>
      <c r="X60" s="16">
        <f t="shared" ref="X60" si="76">F60*W60</f>
        <v>562.55566527490294</v>
      </c>
      <c r="Y60" s="15">
        <f t="shared" ref="Y60" si="77">104.584835545197%-100%</f>
        <v>4.5848355451969969E-2</v>
      </c>
      <c r="Z60" s="15">
        <f t="shared" ref="Z60" si="78">101.199262415129%-100%</f>
        <v>1.1992624151289988E-2</v>
      </c>
      <c r="AA60" s="15">
        <f t="shared" ref="AA60" si="79">101.911505501324%-100%</f>
        <v>1.9115055013239957E-2</v>
      </c>
      <c r="AB60" s="15">
        <f t="shared" ref="AB60" si="80">AVERAGE(Y60:AA60)</f>
        <v>2.5652011538833303E-2</v>
      </c>
      <c r="AC60" s="17" t="s">
        <v>5057</v>
      </c>
      <c r="AD60" s="86"/>
    </row>
    <row r="61" spans="1:30" x14ac:dyDescent="0.2">
      <c r="A61" s="2"/>
      <c r="B61" s="3" t="s">
        <v>2117</v>
      </c>
      <c r="C61" s="4" t="s">
        <v>2250</v>
      </c>
      <c r="D61" s="4" t="s">
        <v>44</v>
      </c>
      <c r="E61" s="5">
        <v>0</v>
      </c>
      <c r="F61" s="5">
        <v>9</v>
      </c>
      <c r="G61" s="6">
        <v>43.05</v>
      </c>
      <c r="H61" s="6"/>
      <c r="I61" s="6"/>
      <c r="J61" s="6"/>
      <c r="K61" s="6"/>
      <c r="L61" s="6"/>
      <c r="M61" s="6"/>
      <c r="N61" s="6"/>
      <c r="O61" s="6"/>
      <c r="P61" s="6"/>
      <c r="R61" s="6"/>
      <c r="S61" s="6">
        <v>387.45</v>
      </c>
      <c r="T61" s="15"/>
      <c r="U61" s="15"/>
      <c r="V61" s="16"/>
      <c r="W61" s="16"/>
      <c r="X61" s="16"/>
      <c r="Y61" s="15">
        <f t="shared" si="0"/>
        <v>4.5848355451969969E-2</v>
      </c>
      <c r="Z61" s="15">
        <f t="shared" si="1"/>
        <v>1.1992624151289988E-2</v>
      </c>
      <c r="AA61" s="15">
        <f t="shared" si="2"/>
        <v>1.9115055013239957E-2</v>
      </c>
      <c r="AB61" s="15">
        <f t="shared" si="71"/>
        <v>2.5652011538833303E-2</v>
      </c>
      <c r="AC61" s="17"/>
    </row>
    <row r="62" spans="1:30" s="85" customFormat="1" x14ac:dyDescent="0.35">
      <c r="A62" s="80"/>
      <c r="B62" s="81"/>
      <c r="C62" s="82"/>
      <c r="D62" s="82"/>
      <c r="E62" s="83"/>
      <c r="F62" s="83"/>
      <c r="G62" s="84"/>
      <c r="H62" s="84" t="s">
        <v>4628</v>
      </c>
      <c r="I62" s="84"/>
      <c r="J62" s="84"/>
      <c r="K62" s="84"/>
      <c r="L62" s="84"/>
      <c r="M62" s="84"/>
      <c r="N62" s="84"/>
      <c r="O62" s="84"/>
      <c r="P62" s="84"/>
      <c r="R62" s="84" t="s">
        <v>4629</v>
      </c>
      <c r="S62" s="84"/>
      <c r="T62" s="15"/>
      <c r="U62" s="15"/>
      <c r="V62" s="16"/>
      <c r="W62" s="16"/>
      <c r="X62" s="16"/>
      <c r="Y62" s="15"/>
      <c r="Z62" s="15"/>
      <c r="AA62" s="15"/>
      <c r="AB62" s="15"/>
      <c r="AC62" s="17"/>
      <c r="AD62" s="86"/>
    </row>
    <row r="63" spans="1:30" s="85" customFormat="1" ht="20" x14ac:dyDescent="0.35">
      <c r="A63" s="80"/>
      <c r="B63" s="81">
        <v>63154013</v>
      </c>
      <c r="C63" s="82" t="s">
        <v>5058</v>
      </c>
      <c r="D63" s="82" t="s">
        <v>44</v>
      </c>
      <c r="E63" s="83">
        <v>1.295E-2</v>
      </c>
      <c r="F63" s="83">
        <v>9</v>
      </c>
      <c r="G63" s="84">
        <v>183</v>
      </c>
      <c r="H63" s="84">
        <v>183</v>
      </c>
      <c r="I63" s="84">
        <v>101.893380365</v>
      </c>
      <c r="J63" s="84">
        <v>101.893380365</v>
      </c>
      <c r="K63" s="84"/>
      <c r="L63" s="84"/>
      <c r="M63" s="84"/>
      <c r="N63" s="84"/>
      <c r="O63" s="84"/>
      <c r="P63" s="84"/>
      <c r="R63" s="84">
        <v>195</v>
      </c>
      <c r="S63" s="84">
        <v>117.72364296000001</v>
      </c>
      <c r="T63" s="15">
        <f t="shared" ref="T63" si="81">R63/H63</f>
        <v>1.0655737704918034</v>
      </c>
      <c r="U63" s="15">
        <f t="shared" ref="U63" si="82">T63-AB63</f>
        <v>1.0399217589529701</v>
      </c>
      <c r="V63" s="16">
        <f t="shared" ref="V63" si="83">G63*U63</f>
        <v>190.30568188839354</v>
      </c>
      <c r="W63" s="16">
        <f t="shared" ref="W63" si="84">V63-G63</f>
        <v>7.3056818883935364</v>
      </c>
      <c r="X63" s="16">
        <f t="shared" ref="X63" si="85">F63*W63</f>
        <v>65.751136995541827</v>
      </c>
      <c r="Y63" s="15">
        <f t="shared" ref="Y63" si="86">104.584835545197%-100%</f>
        <v>4.5848355451969969E-2</v>
      </c>
      <c r="Z63" s="15">
        <f t="shared" ref="Z63" si="87">101.199262415129%-100%</f>
        <v>1.1992624151289988E-2</v>
      </c>
      <c r="AA63" s="15">
        <f t="shared" ref="AA63" si="88">101.911505501324%-100%</f>
        <v>1.9115055013239957E-2</v>
      </c>
      <c r="AB63" s="15">
        <f t="shared" ref="AB63" si="89">AVERAGE(Y63:AA63)</f>
        <v>2.5652011538833303E-2</v>
      </c>
      <c r="AC63" s="17" t="s">
        <v>4883</v>
      </c>
      <c r="AD63" s="86"/>
    </row>
    <row r="64" spans="1:30" x14ac:dyDescent="0.2">
      <c r="A64" s="2"/>
      <c r="B64" s="3" t="s">
        <v>2251</v>
      </c>
      <c r="C64" s="4" t="s">
        <v>2252</v>
      </c>
      <c r="D64" s="4" t="s">
        <v>44</v>
      </c>
      <c r="E64" s="5">
        <v>0</v>
      </c>
      <c r="F64" s="5">
        <v>4</v>
      </c>
      <c r="G64" s="6">
        <v>7891.91</v>
      </c>
      <c r="H64" s="6"/>
      <c r="I64" s="6"/>
      <c r="J64" s="6"/>
      <c r="K64" s="6"/>
      <c r="L64" s="6"/>
      <c r="M64" s="6"/>
      <c r="N64" s="6"/>
      <c r="O64" s="6"/>
      <c r="P64" s="6"/>
      <c r="R64" s="6"/>
      <c r="S64" s="6">
        <v>31567.64</v>
      </c>
      <c r="T64" s="15"/>
      <c r="U64" s="15"/>
      <c r="V64" s="16"/>
      <c r="W64" s="16"/>
      <c r="X64" s="16"/>
      <c r="Y64" s="15">
        <f t="shared" si="0"/>
        <v>4.5848355451969969E-2</v>
      </c>
      <c r="Z64" s="15">
        <f t="shared" si="1"/>
        <v>1.1992624151289988E-2</v>
      </c>
      <c r="AA64" s="15">
        <f t="shared" si="2"/>
        <v>1.9115055013239957E-2</v>
      </c>
      <c r="AB64" s="15">
        <f t="shared" si="71"/>
        <v>2.5652011538833303E-2</v>
      </c>
      <c r="AC64" s="17"/>
    </row>
    <row r="65" spans="1:30" x14ac:dyDescent="0.2">
      <c r="A65" s="2"/>
      <c r="B65" s="3" t="s">
        <v>2253</v>
      </c>
      <c r="C65" s="4" t="s">
        <v>2254</v>
      </c>
      <c r="D65" s="4" t="s">
        <v>44</v>
      </c>
      <c r="E65" s="5">
        <v>0</v>
      </c>
      <c r="F65" s="5">
        <v>2</v>
      </c>
      <c r="G65" s="6">
        <v>4532.53</v>
      </c>
      <c r="H65" s="6"/>
      <c r="I65" s="6"/>
      <c r="J65" s="6"/>
      <c r="K65" s="6"/>
      <c r="L65" s="6"/>
      <c r="M65" s="6"/>
      <c r="N65" s="6"/>
      <c r="O65" s="6"/>
      <c r="P65" s="6"/>
      <c r="R65" s="6"/>
      <c r="S65" s="6">
        <v>9065.06</v>
      </c>
      <c r="T65" s="15"/>
      <c r="U65" s="15"/>
      <c r="V65" s="16"/>
      <c r="W65" s="16"/>
      <c r="X65" s="16"/>
      <c r="Y65" s="15">
        <f t="shared" si="0"/>
        <v>4.5848355451969969E-2</v>
      </c>
      <c r="Z65" s="15">
        <f t="shared" si="1"/>
        <v>1.1992624151289988E-2</v>
      </c>
      <c r="AA65" s="15">
        <f t="shared" si="2"/>
        <v>1.9115055013239957E-2</v>
      </c>
      <c r="AB65" s="15">
        <f t="shared" si="71"/>
        <v>2.5652011538833303E-2</v>
      </c>
      <c r="AC65" s="17"/>
    </row>
    <row r="66" spans="1:30" x14ac:dyDescent="0.2">
      <c r="A66" s="2"/>
      <c r="B66" s="3" t="s">
        <v>2255</v>
      </c>
      <c r="C66" s="4" t="s">
        <v>2256</v>
      </c>
      <c r="D66" s="4" t="s">
        <v>44</v>
      </c>
      <c r="E66" s="5">
        <v>0</v>
      </c>
      <c r="F66" s="5">
        <v>12</v>
      </c>
      <c r="G66" s="6">
        <v>813.13</v>
      </c>
      <c r="H66" s="6"/>
      <c r="I66" s="6"/>
      <c r="J66" s="6"/>
      <c r="K66" s="6"/>
      <c r="L66" s="6"/>
      <c r="M66" s="6"/>
      <c r="N66" s="6"/>
      <c r="O66" s="6"/>
      <c r="P66" s="6"/>
      <c r="R66" s="6"/>
      <c r="S66" s="6">
        <v>9757.56</v>
      </c>
      <c r="T66" s="15"/>
      <c r="U66" s="15"/>
      <c r="V66" s="16"/>
      <c r="W66" s="16"/>
      <c r="X66" s="16"/>
      <c r="Y66" s="15">
        <f t="shared" si="0"/>
        <v>4.5848355451969969E-2</v>
      </c>
      <c r="Z66" s="15">
        <f t="shared" si="1"/>
        <v>1.1992624151289988E-2</v>
      </c>
      <c r="AA66" s="15">
        <f t="shared" si="2"/>
        <v>1.9115055013239957E-2</v>
      </c>
      <c r="AB66" s="15">
        <f t="shared" si="71"/>
        <v>2.5652011538833303E-2</v>
      </c>
      <c r="AC66" s="17"/>
    </row>
    <row r="67" spans="1:30" s="85" customFormat="1" x14ac:dyDescent="0.35">
      <c r="A67" s="80"/>
      <c r="B67" s="81"/>
      <c r="C67" s="82"/>
      <c r="D67" s="82"/>
      <c r="E67" s="83"/>
      <c r="F67" s="83"/>
      <c r="G67" s="84"/>
      <c r="H67" s="84" t="s">
        <v>4628</v>
      </c>
      <c r="I67" s="84"/>
      <c r="J67" s="84"/>
      <c r="K67" s="84"/>
      <c r="L67" s="84"/>
      <c r="M67" s="84"/>
      <c r="N67" s="84"/>
      <c r="O67" s="84"/>
      <c r="P67" s="84"/>
      <c r="R67" s="84" t="s">
        <v>4629</v>
      </c>
      <c r="S67" s="84"/>
      <c r="T67" s="15"/>
      <c r="U67" s="15"/>
      <c r="V67" s="16"/>
      <c r="W67" s="16"/>
      <c r="X67" s="16"/>
      <c r="Y67" s="15"/>
      <c r="Z67" s="15"/>
      <c r="AA67" s="15"/>
      <c r="AB67" s="15"/>
      <c r="AC67" s="17"/>
      <c r="AD67" s="86"/>
    </row>
    <row r="68" spans="1:30" s="85" customFormat="1" ht="20" x14ac:dyDescent="0.35">
      <c r="A68" s="80"/>
      <c r="B68" s="81">
        <v>42972315</v>
      </c>
      <c r="C68" s="82" t="s">
        <v>5059</v>
      </c>
      <c r="D68" s="82" t="s">
        <v>44</v>
      </c>
      <c r="E68" s="83">
        <v>1.295E-2</v>
      </c>
      <c r="F68" s="83">
        <v>12</v>
      </c>
      <c r="G68" s="84">
        <v>1210</v>
      </c>
      <c r="H68" s="84">
        <v>1210</v>
      </c>
      <c r="I68" s="84">
        <v>101.893380365</v>
      </c>
      <c r="J68" s="84">
        <v>101.893380365</v>
      </c>
      <c r="K68" s="84"/>
      <c r="L68" s="84"/>
      <c r="M68" s="84"/>
      <c r="N68" s="84"/>
      <c r="O68" s="84"/>
      <c r="P68" s="84"/>
      <c r="R68" s="84">
        <v>1360</v>
      </c>
      <c r="S68" s="84">
        <v>117.72364296000001</v>
      </c>
      <c r="T68" s="15">
        <f t="shared" ref="T68" si="90">R68/H68</f>
        <v>1.1239669421487604</v>
      </c>
      <c r="U68" s="15">
        <f t="shared" ref="U68" si="91">T68-AB68</f>
        <v>1.0983149306099271</v>
      </c>
      <c r="V68" s="16">
        <f t="shared" ref="V68" si="92">G68*U68</f>
        <v>1328.9610660380117</v>
      </c>
      <c r="W68" s="16">
        <f t="shared" ref="W68" si="93">V68-G68</f>
        <v>118.96106603801172</v>
      </c>
      <c r="X68" s="16">
        <f t="shared" ref="X68" si="94">F68*W68</f>
        <v>1427.5327924561407</v>
      </c>
      <c r="Y68" s="15">
        <f t="shared" ref="Y68" si="95">104.584835545197%-100%</f>
        <v>4.5848355451969969E-2</v>
      </c>
      <c r="Z68" s="15">
        <f t="shared" ref="Z68" si="96">101.199262415129%-100%</f>
        <v>1.1992624151289988E-2</v>
      </c>
      <c r="AA68" s="15">
        <f t="shared" ref="AA68" si="97">101.911505501324%-100%</f>
        <v>1.9115055013239957E-2</v>
      </c>
      <c r="AB68" s="15">
        <f t="shared" ref="AB68" si="98">AVERAGE(Y68:AA68)</f>
        <v>2.5652011538833303E-2</v>
      </c>
      <c r="AC68" s="17" t="s">
        <v>5060</v>
      </c>
      <c r="AD68" s="86"/>
    </row>
    <row r="69" spans="1:30" x14ac:dyDescent="0.2">
      <c r="A69" s="2"/>
      <c r="B69" s="3" t="s">
        <v>2257</v>
      </c>
      <c r="C69" s="4" t="s">
        <v>2258</v>
      </c>
      <c r="D69" s="4" t="s">
        <v>44</v>
      </c>
      <c r="E69" s="5">
        <v>0</v>
      </c>
      <c r="F69" s="5">
        <v>8</v>
      </c>
      <c r="G69" s="6">
        <v>659.71</v>
      </c>
      <c r="H69" s="6"/>
      <c r="I69" s="6"/>
      <c r="J69" s="6"/>
      <c r="K69" s="6"/>
      <c r="L69" s="6"/>
      <c r="M69" s="6"/>
      <c r="N69" s="6"/>
      <c r="O69" s="6"/>
      <c r="P69" s="6"/>
      <c r="R69" s="6"/>
      <c r="S69" s="6">
        <v>5277.68</v>
      </c>
      <c r="T69" s="15"/>
      <c r="U69" s="15"/>
      <c r="V69" s="16"/>
      <c r="W69" s="16"/>
      <c r="X69" s="16"/>
      <c r="Y69" s="15">
        <f t="shared" si="0"/>
        <v>4.5848355451969969E-2</v>
      </c>
      <c r="Z69" s="15">
        <f t="shared" si="1"/>
        <v>1.1992624151289988E-2</v>
      </c>
      <c r="AA69" s="15">
        <f t="shared" si="2"/>
        <v>1.9115055013239957E-2</v>
      </c>
      <c r="AB69" s="15">
        <f t="shared" si="71"/>
        <v>2.5652011538833303E-2</v>
      </c>
      <c r="AC69" s="17"/>
    </row>
    <row r="70" spans="1:30" s="85" customFormat="1" x14ac:dyDescent="0.35">
      <c r="A70" s="80"/>
      <c r="B70" s="81"/>
      <c r="C70" s="82"/>
      <c r="D70" s="82"/>
      <c r="E70" s="83"/>
      <c r="F70" s="83"/>
      <c r="G70" s="84"/>
      <c r="H70" s="84" t="s">
        <v>4628</v>
      </c>
      <c r="I70" s="84"/>
      <c r="J70" s="84"/>
      <c r="K70" s="84"/>
      <c r="L70" s="84"/>
      <c r="M70" s="84"/>
      <c r="N70" s="84"/>
      <c r="O70" s="84"/>
      <c r="P70" s="84"/>
      <c r="R70" s="84" t="s">
        <v>4629</v>
      </c>
      <c r="S70" s="84"/>
      <c r="T70" s="15"/>
      <c r="U70" s="15"/>
      <c r="V70" s="16"/>
      <c r="W70" s="16"/>
      <c r="X70" s="16"/>
      <c r="Y70" s="15"/>
      <c r="Z70" s="15"/>
      <c r="AA70" s="15"/>
      <c r="AB70" s="15"/>
      <c r="AC70" s="17"/>
      <c r="AD70" s="86"/>
    </row>
    <row r="71" spans="1:30" s="85" customFormat="1" ht="20" x14ac:dyDescent="0.35">
      <c r="A71" s="80"/>
      <c r="B71" s="81">
        <v>42972314</v>
      </c>
      <c r="C71" s="82" t="s">
        <v>5061</v>
      </c>
      <c r="D71" s="82" t="s">
        <v>44</v>
      </c>
      <c r="E71" s="83">
        <v>1.295E-2</v>
      </c>
      <c r="F71" s="83">
        <v>8</v>
      </c>
      <c r="G71" s="84">
        <v>789</v>
      </c>
      <c r="H71" s="84">
        <v>789</v>
      </c>
      <c r="I71" s="84">
        <v>101.893380365</v>
      </c>
      <c r="J71" s="84">
        <v>101.893380365</v>
      </c>
      <c r="K71" s="84"/>
      <c r="L71" s="84"/>
      <c r="M71" s="84"/>
      <c r="N71" s="84"/>
      <c r="O71" s="84"/>
      <c r="P71" s="84"/>
      <c r="R71" s="84">
        <v>888</v>
      </c>
      <c r="S71" s="84">
        <v>117.72364296000001</v>
      </c>
      <c r="T71" s="15">
        <f t="shared" ref="T71" si="99">R71/H71</f>
        <v>1.1254752851711027</v>
      </c>
      <c r="U71" s="15">
        <f t="shared" ref="U71" si="100">T71-AB71</f>
        <v>1.0998232736322695</v>
      </c>
      <c r="V71" s="16">
        <f t="shared" ref="V71" si="101">G71*U71</f>
        <v>867.76056289586063</v>
      </c>
      <c r="W71" s="16">
        <f t="shared" ref="W71" si="102">V71-G71</f>
        <v>78.76056289586063</v>
      </c>
      <c r="X71" s="16">
        <f t="shared" ref="X71" si="103">F71*W71</f>
        <v>630.08450316688504</v>
      </c>
      <c r="Y71" s="15">
        <f t="shared" ref="Y71" si="104">104.584835545197%-100%</f>
        <v>4.5848355451969969E-2</v>
      </c>
      <c r="Z71" s="15">
        <f t="shared" ref="Z71" si="105">101.199262415129%-100%</f>
        <v>1.1992624151289988E-2</v>
      </c>
      <c r="AA71" s="15">
        <f t="shared" ref="AA71" si="106">101.911505501324%-100%</f>
        <v>1.9115055013239957E-2</v>
      </c>
      <c r="AB71" s="15">
        <f t="shared" ref="AB71" si="107">AVERAGE(Y71:AA71)</f>
        <v>2.5652011538833303E-2</v>
      </c>
      <c r="AC71" s="17" t="s">
        <v>5062</v>
      </c>
      <c r="AD71" s="86"/>
    </row>
    <row r="72" spans="1:30" x14ac:dyDescent="0.2">
      <c r="A72" s="2"/>
      <c r="B72" s="3" t="s">
        <v>2259</v>
      </c>
      <c r="C72" s="4" t="s">
        <v>2260</v>
      </c>
      <c r="D72" s="4" t="s">
        <v>44</v>
      </c>
      <c r="E72" s="5">
        <v>0</v>
      </c>
      <c r="F72" s="5">
        <v>2</v>
      </c>
      <c r="G72" s="6">
        <v>360.54</v>
      </c>
      <c r="H72" s="6"/>
      <c r="I72" s="6"/>
      <c r="J72" s="6"/>
      <c r="K72" s="6"/>
      <c r="L72" s="6"/>
      <c r="M72" s="6"/>
      <c r="N72" s="6"/>
      <c r="O72" s="6"/>
      <c r="P72" s="6"/>
      <c r="R72" s="6"/>
      <c r="S72" s="6">
        <v>721.08</v>
      </c>
      <c r="T72" s="15"/>
      <c r="U72" s="15"/>
      <c r="V72" s="16"/>
      <c r="W72" s="16"/>
      <c r="X72" s="16"/>
      <c r="Y72" s="15">
        <f t="shared" si="0"/>
        <v>4.5848355451969969E-2</v>
      </c>
      <c r="Z72" s="15">
        <f t="shared" si="1"/>
        <v>1.1992624151289988E-2</v>
      </c>
      <c r="AA72" s="15">
        <f t="shared" si="2"/>
        <v>1.9115055013239957E-2</v>
      </c>
      <c r="AB72" s="15">
        <f t="shared" si="71"/>
        <v>2.5652011538833303E-2</v>
      </c>
      <c r="AC72" s="17"/>
    </row>
    <row r="73" spans="1:30" s="85" customFormat="1" x14ac:dyDescent="0.35">
      <c r="A73" s="80"/>
      <c r="B73" s="81"/>
      <c r="C73" s="82"/>
      <c r="D73" s="82"/>
      <c r="E73" s="83"/>
      <c r="F73" s="83"/>
      <c r="G73" s="84"/>
      <c r="H73" s="84" t="s">
        <v>4628</v>
      </c>
      <c r="I73" s="84"/>
      <c r="J73" s="84"/>
      <c r="K73" s="84"/>
      <c r="L73" s="84"/>
      <c r="M73" s="84"/>
      <c r="N73" s="84"/>
      <c r="O73" s="84"/>
      <c r="P73" s="84"/>
      <c r="R73" s="84" t="s">
        <v>4629</v>
      </c>
      <c r="S73" s="84"/>
      <c r="T73" s="15"/>
      <c r="U73" s="15"/>
      <c r="V73" s="16"/>
      <c r="W73" s="16"/>
      <c r="X73" s="16"/>
      <c r="Y73" s="15"/>
      <c r="Z73" s="15"/>
      <c r="AA73" s="15"/>
      <c r="AB73" s="15"/>
      <c r="AC73" s="17"/>
      <c r="AD73" s="86"/>
    </row>
    <row r="74" spans="1:30" s="85" customFormat="1" ht="20" x14ac:dyDescent="0.35">
      <c r="A74" s="80"/>
      <c r="B74" s="81">
        <v>42972302</v>
      </c>
      <c r="C74" s="82" t="s">
        <v>5063</v>
      </c>
      <c r="D74" s="82" t="s">
        <v>44</v>
      </c>
      <c r="E74" s="83">
        <v>1.295E-2</v>
      </c>
      <c r="F74" s="83">
        <v>2</v>
      </c>
      <c r="G74" s="84">
        <v>253</v>
      </c>
      <c r="H74" s="84">
        <v>253</v>
      </c>
      <c r="I74" s="84">
        <v>101.893380365</v>
      </c>
      <c r="J74" s="84">
        <v>101.893380365</v>
      </c>
      <c r="K74" s="84"/>
      <c r="L74" s="84"/>
      <c r="M74" s="84"/>
      <c r="N74" s="84"/>
      <c r="O74" s="84"/>
      <c r="P74" s="84"/>
      <c r="R74" s="84">
        <v>285</v>
      </c>
      <c r="S74" s="84">
        <v>117.72364296000001</v>
      </c>
      <c r="T74" s="15">
        <f t="shared" ref="T74" si="108">R74/H74</f>
        <v>1.1264822134387351</v>
      </c>
      <c r="U74" s="15">
        <f t="shared" ref="U74" si="109">T74-AB74</f>
        <v>1.1008302018999019</v>
      </c>
      <c r="V74" s="16">
        <f t="shared" ref="V74" si="110">G74*U74</f>
        <v>278.51004108067519</v>
      </c>
      <c r="W74" s="16">
        <f t="shared" ref="W74" si="111">V74-G74</f>
        <v>25.510041080675194</v>
      </c>
      <c r="X74" s="16">
        <f t="shared" ref="X74" si="112">F74*W74</f>
        <v>51.020082161350388</v>
      </c>
      <c r="Y74" s="15">
        <f t="shared" ref="Y74" si="113">104.584835545197%-100%</f>
        <v>4.5848355451969969E-2</v>
      </c>
      <c r="Z74" s="15">
        <f t="shared" ref="Z74" si="114">101.199262415129%-100%</f>
        <v>1.1992624151289988E-2</v>
      </c>
      <c r="AA74" s="15">
        <f t="shared" ref="AA74" si="115">101.911505501324%-100%</f>
        <v>1.9115055013239957E-2</v>
      </c>
      <c r="AB74" s="15">
        <f t="shared" ref="AB74" si="116">AVERAGE(Y74:AA74)</f>
        <v>2.5652011538833303E-2</v>
      </c>
      <c r="AC74" s="17" t="s">
        <v>5064</v>
      </c>
      <c r="AD74" s="86"/>
    </row>
    <row r="75" spans="1:30" x14ac:dyDescent="0.2">
      <c r="A75" s="2"/>
      <c r="B75" s="3" t="s">
        <v>2261</v>
      </c>
      <c r="C75" s="4" t="s">
        <v>2262</v>
      </c>
      <c r="D75" s="4" t="s">
        <v>44</v>
      </c>
      <c r="E75" s="5">
        <v>0</v>
      </c>
      <c r="F75" s="5">
        <v>4</v>
      </c>
      <c r="G75" s="6">
        <v>611.04</v>
      </c>
      <c r="H75" s="6"/>
      <c r="I75" s="6"/>
      <c r="J75" s="6"/>
      <c r="K75" s="6"/>
      <c r="L75" s="6"/>
      <c r="M75" s="6"/>
      <c r="N75" s="6"/>
      <c r="O75" s="6"/>
      <c r="P75" s="6"/>
      <c r="R75" s="6"/>
      <c r="S75" s="6">
        <v>2444.16</v>
      </c>
      <c r="T75" s="15"/>
      <c r="U75" s="15"/>
      <c r="V75" s="16"/>
      <c r="W75" s="16"/>
      <c r="X75" s="16"/>
      <c r="Y75" s="15">
        <f t="shared" si="0"/>
        <v>4.5848355451969969E-2</v>
      </c>
      <c r="Z75" s="15">
        <f t="shared" si="1"/>
        <v>1.1992624151289988E-2</v>
      </c>
      <c r="AA75" s="15">
        <f t="shared" si="2"/>
        <v>1.9115055013239957E-2</v>
      </c>
      <c r="AB75" s="15">
        <f t="shared" si="71"/>
        <v>2.5652011538833303E-2</v>
      </c>
      <c r="AC75" s="17"/>
    </row>
    <row r="76" spans="1:30" x14ac:dyDescent="0.2">
      <c r="A76" s="2"/>
      <c r="B76" s="3" t="s">
        <v>2263</v>
      </c>
      <c r="C76" s="4" t="s">
        <v>2264</v>
      </c>
      <c r="D76" s="4" t="s">
        <v>44</v>
      </c>
      <c r="E76" s="5">
        <v>0</v>
      </c>
      <c r="F76" s="5">
        <v>2</v>
      </c>
      <c r="G76" s="6">
        <v>380.91</v>
      </c>
      <c r="H76" s="6"/>
      <c r="I76" s="6"/>
      <c r="J76" s="6"/>
      <c r="K76" s="6"/>
      <c r="L76" s="6"/>
      <c r="M76" s="6"/>
      <c r="N76" s="6"/>
      <c r="O76" s="6"/>
      <c r="P76" s="6"/>
      <c r="R76" s="6"/>
      <c r="S76" s="6">
        <v>761.82</v>
      </c>
      <c r="T76" s="15"/>
      <c r="U76" s="15"/>
      <c r="V76" s="16"/>
      <c r="W76" s="16"/>
      <c r="X76" s="16"/>
      <c r="Y76" s="15">
        <f t="shared" si="0"/>
        <v>4.5848355451969969E-2</v>
      </c>
      <c r="Z76" s="15">
        <f t="shared" si="1"/>
        <v>1.1992624151289988E-2</v>
      </c>
      <c r="AA76" s="15">
        <f t="shared" si="2"/>
        <v>1.9115055013239957E-2</v>
      </c>
      <c r="AB76" s="15">
        <f t="shared" si="71"/>
        <v>2.5652011538833303E-2</v>
      </c>
      <c r="AC76" s="17"/>
    </row>
    <row r="77" spans="1:30" ht="20" x14ac:dyDescent="0.2">
      <c r="A77" s="2"/>
      <c r="B77" s="3" t="s">
        <v>2265</v>
      </c>
      <c r="C77" s="4" t="s">
        <v>2266</v>
      </c>
      <c r="D77" s="4" t="s">
        <v>2236</v>
      </c>
      <c r="E77" s="5">
        <v>0</v>
      </c>
      <c r="F77" s="5">
        <v>1</v>
      </c>
      <c r="G77" s="6">
        <v>728.86</v>
      </c>
      <c r="H77" s="6"/>
      <c r="I77" s="6"/>
      <c r="J77" s="6"/>
      <c r="K77" s="6"/>
      <c r="L77" s="6"/>
      <c r="M77" s="6"/>
      <c r="N77" s="6"/>
      <c r="O77" s="6"/>
      <c r="P77" s="6"/>
      <c r="R77" s="6"/>
      <c r="S77" s="6">
        <v>728.86</v>
      </c>
      <c r="T77" s="15">
        <f>T78</f>
        <v>1.8779761904761905</v>
      </c>
      <c r="U77" s="15">
        <f>U78</f>
        <v>1.8523241789373572</v>
      </c>
      <c r="V77" s="16">
        <f t="shared" ref="V77" si="117">G77*U77</f>
        <v>1350.0850010602821</v>
      </c>
      <c r="W77" s="16">
        <f t="shared" ref="W77" si="118">V77-G77</f>
        <v>621.22500106028212</v>
      </c>
      <c r="X77" s="16">
        <f t="shared" ref="X77" si="119">F77*W77</f>
        <v>621.22500106028212</v>
      </c>
      <c r="Y77" s="15"/>
      <c r="Z77" s="15"/>
      <c r="AA77" s="15"/>
      <c r="AB77" s="15"/>
      <c r="AC77" s="17" t="s">
        <v>5075</v>
      </c>
    </row>
    <row r="78" spans="1:30" s="85" customFormat="1" x14ac:dyDescent="0.35">
      <c r="A78" s="80"/>
      <c r="B78" s="81">
        <v>13756520</v>
      </c>
      <c r="C78" s="82" t="s">
        <v>5073</v>
      </c>
      <c r="D78" s="82" t="s">
        <v>139</v>
      </c>
      <c r="E78" s="83">
        <v>1.295E-2</v>
      </c>
      <c r="F78" s="83">
        <v>1</v>
      </c>
      <c r="G78" s="84"/>
      <c r="H78" s="84">
        <v>33600</v>
      </c>
      <c r="I78" s="84">
        <v>101.893380365</v>
      </c>
      <c r="J78" s="84">
        <v>101.893380365</v>
      </c>
      <c r="K78" s="84"/>
      <c r="L78" s="84"/>
      <c r="M78" s="84"/>
      <c r="N78" s="84"/>
      <c r="O78" s="84"/>
      <c r="P78" s="84"/>
      <c r="R78" s="84">
        <v>63100</v>
      </c>
      <c r="S78" s="84">
        <v>117.72364296000001</v>
      </c>
      <c r="T78" s="15">
        <f t="shared" ref="T78" si="120">R78/H78</f>
        <v>1.8779761904761905</v>
      </c>
      <c r="U78" s="15">
        <f t="shared" ref="U78" si="121">T78-AB78</f>
        <v>1.8523241789373572</v>
      </c>
      <c r="V78" s="16"/>
      <c r="W78" s="16"/>
      <c r="X78" s="16"/>
      <c r="Y78" s="15">
        <f t="shared" si="0"/>
        <v>4.5848355451969969E-2</v>
      </c>
      <c r="Z78" s="15">
        <f t="shared" si="1"/>
        <v>1.1992624151289988E-2</v>
      </c>
      <c r="AA78" s="15">
        <f t="shared" si="2"/>
        <v>1.9115055013239957E-2</v>
      </c>
      <c r="AB78" s="15">
        <f t="shared" si="71"/>
        <v>2.5652011538833303E-2</v>
      </c>
      <c r="AC78" s="17" t="s">
        <v>5074</v>
      </c>
      <c r="AD78" s="86"/>
    </row>
    <row r="79" spans="1:30" ht="20" x14ac:dyDescent="0.2">
      <c r="A79" s="2"/>
      <c r="B79" s="3" t="s">
        <v>2267</v>
      </c>
      <c r="C79" s="4" t="s">
        <v>2268</v>
      </c>
      <c r="D79" s="4" t="s">
        <v>2236</v>
      </c>
      <c r="E79" s="5">
        <v>0</v>
      </c>
      <c r="F79" s="5">
        <v>21</v>
      </c>
      <c r="G79" s="6">
        <v>263.08</v>
      </c>
      <c r="H79" s="6"/>
      <c r="I79" s="6"/>
      <c r="J79" s="6"/>
      <c r="K79" s="6"/>
      <c r="L79" s="6"/>
      <c r="M79" s="6"/>
      <c r="N79" s="6"/>
      <c r="O79" s="6"/>
      <c r="P79" s="6"/>
      <c r="R79" s="6"/>
      <c r="S79" s="6">
        <v>5524.68</v>
      </c>
      <c r="T79" s="15">
        <f>T80</f>
        <v>1.8779761904761905</v>
      </c>
      <c r="U79" s="15">
        <f>U80</f>
        <v>1.8523241789373572</v>
      </c>
      <c r="V79" s="16">
        <f t="shared" ref="V79" si="122">G79*U79</f>
        <v>487.30944499483991</v>
      </c>
      <c r="W79" s="16">
        <f t="shared" ref="W79" si="123">V79-G79</f>
        <v>224.22944499483992</v>
      </c>
      <c r="X79" s="16">
        <f t="shared" ref="X79" si="124">F79*W79</f>
        <v>4708.8183448916388</v>
      </c>
      <c r="Y79" s="15"/>
      <c r="Z79" s="15"/>
      <c r="AA79" s="15"/>
      <c r="AB79" s="15"/>
      <c r="AC79" s="17" t="s">
        <v>5075</v>
      </c>
    </row>
    <row r="80" spans="1:30" s="85" customFormat="1" x14ac:dyDescent="0.35">
      <c r="A80" s="80"/>
      <c r="B80" s="81">
        <v>13756520</v>
      </c>
      <c r="C80" s="82" t="s">
        <v>5073</v>
      </c>
      <c r="D80" s="82" t="s">
        <v>139</v>
      </c>
      <c r="E80" s="83">
        <v>1.295E-2</v>
      </c>
      <c r="F80" s="83">
        <v>1</v>
      </c>
      <c r="G80" s="84"/>
      <c r="H80" s="84">
        <v>33600</v>
      </c>
      <c r="I80" s="84">
        <v>101.893380365</v>
      </c>
      <c r="J80" s="84">
        <v>101.893380365</v>
      </c>
      <c r="K80" s="84"/>
      <c r="L80" s="84"/>
      <c r="M80" s="84"/>
      <c r="N80" s="84"/>
      <c r="O80" s="84"/>
      <c r="P80" s="84"/>
      <c r="R80" s="84">
        <v>63100</v>
      </c>
      <c r="S80" s="84">
        <v>117.72364296000001</v>
      </c>
      <c r="T80" s="15">
        <f t="shared" ref="T80" si="125">R80/H80</f>
        <v>1.8779761904761905</v>
      </c>
      <c r="U80" s="15">
        <f t="shared" ref="U80" si="126">T80-AB80</f>
        <v>1.8523241789373572</v>
      </c>
      <c r="V80" s="16"/>
      <c r="W80" s="16"/>
      <c r="X80" s="16"/>
      <c r="Y80" s="15">
        <f t="shared" si="0"/>
        <v>4.5848355451969969E-2</v>
      </c>
      <c r="Z80" s="15">
        <f t="shared" si="1"/>
        <v>1.1992624151289988E-2</v>
      </c>
      <c r="AA80" s="15">
        <f t="shared" si="2"/>
        <v>1.9115055013239957E-2</v>
      </c>
      <c r="AB80" s="15">
        <f t="shared" ref="AB80" si="127">AVERAGE(Y80:AA80)</f>
        <v>2.5652011538833303E-2</v>
      </c>
      <c r="AC80" s="17" t="s">
        <v>5074</v>
      </c>
      <c r="AD80" s="86"/>
    </row>
    <row r="81" spans="1:30" ht="20" x14ac:dyDescent="0.2">
      <c r="A81" s="2"/>
      <c r="B81" s="3" t="s">
        <v>2269</v>
      </c>
      <c r="C81" s="4" t="s">
        <v>2270</v>
      </c>
      <c r="D81" s="4" t="s">
        <v>2236</v>
      </c>
      <c r="E81" s="5">
        <v>0</v>
      </c>
      <c r="F81" s="5">
        <v>11</v>
      </c>
      <c r="G81" s="6">
        <v>273.14</v>
      </c>
      <c r="H81" s="6"/>
      <c r="I81" s="6"/>
      <c r="J81" s="6"/>
      <c r="K81" s="6"/>
      <c r="L81" s="6"/>
      <c r="M81" s="6"/>
      <c r="N81" s="6"/>
      <c r="O81" s="6"/>
      <c r="P81" s="6"/>
      <c r="R81" s="6"/>
      <c r="S81" s="6">
        <v>3004.54</v>
      </c>
      <c r="T81" s="15">
        <f>T82</f>
        <v>1.8779761904761905</v>
      </c>
      <c r="U81" s="15">
        <f>U82</f>
        <v>1.8523241789373572</v>
      </c>
      <c r="V81" s="16">
        <f t="shared" ref="V81" si="128">G81*U81</f>
        <v>505.94382623494971</v>
      </c>
      <c r="W81" s="16">
        <f t="shared" ref="W81" si="129">V81-G81</f>
        <v>232.80382623494972</v>
      </c>
      <c r="X81" s="16">
        <f t="shared" ref="X81" si="130">F81*W81</f>
        <v>2560.8420885844471</v>
      </c>
      <c r="Y81" s="15"/>
      <c r="Z81" s="15"/>
      <c r="AA81" s="15"/>
      <c r="AB81" s="15"/>
      <c r="AC81" s="17" t="s">
        <v>5075</v>
      </c>
    </row>
    <row r="82" spans="1:30" s="85" customFormat="1" x14ac:dyDescent="0.35">
      <c r="A82" s="80"/>
      <c r="B82" s="81">
        <v>13756520</v>
      </c>
      <c r="C82" s="82" t="s">
        <v>5073</v>
      </c>
      <c r="D82" s="82" t="s">
        <v>139</v>
      </c>
      <c r="E82" s="83">
        <v>1.295E-2</v>
      </c>
      <c r="F82" s="83">
        <v>1</v>
      </c>
      <c r="G82" s="84"/>
      <c r="H82" s="84">
        <v>33600</v>
      </c>
      <c r="I82" s="84">
        <v>101.893380365</v>
      </c>
      <c r="J82" s="84">
        <v>101.893380365</v>
      </c>
      <c r="K82" s="84"/>
      <c r="L82" s="84"/>
      <c r="M82" s="84"/>
      <c r="N82" s="84"/>
      <c r="O82" s="84"/>
      <c r="P82" s="84"/>
      <c r="R82" s="84">
        <v>63100</v>
      </c>
      <c r="S82" s="84">
        <v>117.72364296000001</v>
      </c>
      <c r="T82" s="15">
        <f t="shared" ref="T82" si="131">R82/H82</f>
        <v>1.8779761904761905</v>
      </c>
      <c r="U82" s="15">
        <f t="shared" ref="U82" si="132">T82-AB82</f>
        <v>1.8523241789373572</v>
      </c>
      <c r="V82" s="16"/>
      <c r="W82" s="16"/>
      <c r="X82" s="16"/>
      <c r="Y82" s="15">
        <f t="shared" si="0"/>
        <v>4.5848355451969969E-2</v>
      </c>
      <c r="Z82" s="15">
        <f t="shared" si="1"/>
        <v>1.1992624151289988E-2</v>
      </c>
      <c r="AA82" s="15">
        <f t="shared" si="2"/>
        <v>1.9115055013239957E-2</v>
      </c>
      <c r="AB82" s="15">
        <f t="shared" si="71"/>
        <v>2.5652011538833303E-2</v>
      </c>
      <c r="AC82" s="17" t="s">
        <v>5074</v>
      </c>
      <c r="AD82" s="86"/>
    </row>
    <row r="83" spans="1:30" ht="20" x14ac:dyDescent="0.2">
      <c r="A83" s="2"/>
      <c r="B83" s="3" t="s">
        <v>2271</v>
      </c>
      <c r="C83" s="4" t="s">
        <v>2272</v>
      </c>
      <c r="D83" s="4" t="s">
        <v>2236</v>
      </c>
      <c r="E83" s="5">
        <v>0</v>
      </c>
      <c r="F83" s="5">
        <v>6</v>
      </c>
      <c r="G83" s="6">
        <v>214.2</v>
      </c>
      <c r="H83" s="6"/>
      <c r="I83" s="6"/>
      <c r="J83" s="6"/>
      <c r="K83" s="6"/>
      <c r="L83" s="6"/>
      <c r="M83" s="6"/>
      <c r="N83" s="6"/>
      <c r="O83" s="6"/>
      <c r="P83" s="6"/>
      <c r="R83" s="6"/>
      <c r="S83" s="6">
        <v>1285.2</v>
      </c>
      <c r="T83" s="15">
        <f>T84</f>
        <v>1.8779761904761905</v>
      </c>
      <c r="U83" s="15">
        <f>U84</f>
        <v>1.8523241789373572</v>
      </c>
      <c r="V83" s="16">
        <f t="shared" ref="V83" si="133">G83*U83</f>
        <v>396.76783912838192</v>
      </c>
      <c r="W83" s="16">
        <f t="shared" ref="W83" si="134">V83-G83</f>
        <v>182.56783912838193</v>
      </c>
      <c r="X83" s="16">
        <f t="shared" ref="X83" si="135">F83*W83</f>
        <v>1095.4070347702916</v>
      </c>
      <c r="Y83" s="15"/>
      <c r="Z83" s="15"/>
      <c r="AA83" s="15"/>
      <c r="AB83" s="15"/>
      <c r="AC83" s="17" t="s">
        <v>5075</v>
      </c>
    </row>
    <row r="84" spans="1:30" s="85" customFormat="1" x14ac:dyDescent="0.35">
      <c r="A84" s="80"/>
      <c r="B84" s="81">
        <v>13756520</v>
      </c>
      <c r="C84" s="82" t="s">
        <v>5073</v>
      </c>
      <c r="D84" s="82" t="s">
        <v>139</v>
      </c>
      <c r="E84" s="83">
        <v>1.295E-2</v>
      </c>
      <c r="F84" s="83">
        <v>1</v>
      </c>
      <c r="G84" s="84"/>
      <c r="H84" s="84">
        <v>33600</v>
      </c>
      <c r="I84" s="84">
        <v>101.893380365</v>
      </c>
      <c r="J84" s="84">
        <v>101.893380365</v>
      </c>
      <c r="K84" s="84"/>
      <c r="L84" s="84"/>
      <c r="M84" s="84"/>
      <c r="N84" s="84"/>
      <c r="O84" s="84"/>
      <c r="P84" s="84"/>
      <c r="R84" s="84">
        <v>63100</v>
      </c>
      <c r="S84" s="84">
        <v>117.72364296000001</v>
      </c>
      <c r="T84" s="15">
        <f t="shared" ref="T84" si="136">R84/H84</f>
        <v>1.8779761904761905</v>
      </c>
      <c r="U84" s="15">
        <f t="shared" ref="U84" si="137">T84-AB84</f>
        <v>1.8523241789373572</v>
      </c>
      <c r="V84" s="16"/>
      <c r="W84" s="16"/>
      <c r="X84" s="16"/>
      <c r="Y84" s="15">
        <f t="shared" si="0"/>
        <v>4.5848355451969969E-2</v>
      </c>
      <c r="Z84" s="15">
        <f t="shared" si="1"/>
        <v>1.1992624151289988E-2</v>
      </c>
      <c r="AA84" s="15">
        <f t="shared" si="2"/>
        <v>1.9115055013239957E-2</v>
      </c>
      <c r="AB84" s="15">
        <f t="shared" ref="AB84" si="138">AVERAGE(Y84:AA84)</f>
        <v>2.5652011538833303E-2</v>
      </c>
      <c r="AC84" s="17" t="s">
        <v>5074</v>
      </c>
      <c r="AD84" s="86"/>
    </row>
    <row r="85" spans="1:30" ht="15" thickBot="1" x14ac:dyDescent="0.35">
      <c r="A85" s="58"/>
      <c r="B85" s="59" t="s">
        <v>2273</v>
      </c>
      <c r="C85" s="60" t="s">
        <v>2274</v>
      </c>
      <c r="D85" s="60"/>
      <c r="E85" s="61"/>
      <c r="F85" s="61"/>
      <c r="G85" s="62"/>
      <c r="H85" s="62"/>
      <c r="I85" s="62">
        <v>146347.76999999999</v>
      </c>
      <c r="J85" s="62">
        <v>0</v>
      </c>
      <c r="K85" s="62">
        <v>0</v>
      </c>
      <c r="L85" s="62">
        <v>0</v>
      </c>
      <c r="M85" s="62">
        <v>0</v>
      </c>
      <c r="N85" s="62">
        <v>0</v>
      </c>
      <c r="O85" s="62">
        <v>0</v>
      </c>
      <c r="P85" s="62">
        <v>0</v>
      </c>
      <c r="R85" s="62"/>
      <c r="S85" s="62">
        <v>0</v>
      </c>
    </row>
    <row r="86" spans="1:30" x14ac:dyDescent="0.2">
      <c r="A86" s="67"/>
      <c r="B86" s="68" t="s">
        <v>2275</v>
      </c>
      <c r="C86" s="69" t="s">
        <v>2276</v>
      </c>
      <c r="D86" s="69" t="s">
        <v>803</v>
      </c>
      <c r="E86" s="70">
        <v>0</v>
      </c>
      <c r="F86" s="70">
        <v>1</v>
      </c>
      <c r="G86" s="71">
        <v>92006.47</v>
      </c>
      <c r="H86" s="71"/>
      <c r="I86" s="71"/>
      <c r="J86" s="71"/>
      <c r="K86" s="71"/>
      <c r="L86" s="71"/>
      <c r="M86" s="71"/>
      <c r="N86" s="71"/>
      <c r="O86" s="71"/>
      <c r="P86" s="72"/>
      <c r="R86" s="71"/>
      <c r="S86" s="71">
        <v>0</v>
      </c>
    </row>
    <row r="87" spans="1:30" x14ac:dyDescent="0.2">
      <c r="A87" s="87"/>
      <c r="B87" s="88" t="s">
        <v>2277</v>
      </c>
      <c r="C87" s="89" t="s">
        <v>2278</v>
      </c>
      <c r="D87" s="89" t="s">
        <v>803</v>
      </c>
      <c r="E87" s="90">
        <v>0</v>
      </c>
      <c r="F87" s="90">
        <v>1</v>
      </c>
      <c r="G87" s="91">
        <v>20701.45</v>
      </c>
      <c r="H87" s="91"/>
      <c r="I87" s="91"/>
      <c r="J87" s="91"/>
      <c r="K87" s="91"/>
      <c r="L87" s="91"/>
      <c r="M87" s="91"/>
      <c r="N87" s="91"/>
      <c r="O87" s="91"/>
      <c r="P87" s="92"/>
      <c r="R87" s="91"/>
      <c r="S87" s="91">
        <v>0</v>
      </c>
    </row>
    <row r="88" spans="1:30" x14ac:dyDescent="0.2">
      <c r="A88" s="87"/>
      <c r="B88" s="88" t="s">
        <v>2279</v>
      </c>
      <c r="C88" s="89" t="s">
        <v>2280</v>
      </c>
      <c r="D88" s="89" t="s">
        <v>803</v>
      </c>
      <c r="E88" s="90">
        <v>0</v>
      </c>
      <c r="F88" s="90">
        <v>1</v>
      </c>
      <c r="G88" s="91">
        <v>19838.89</v>
      </c>
      <c r="H88" s="91"/>
      <c r="I88" s="91"/>
      <c r="J88" s="91"/>
      <c r="K88" s="91"/>
      <c r="L88" s="91"/>
      <c r="M88" s="91"/>
      <c r="N88" s="91"/>
      <c r="O88" s="91"/>
      <c r="P88" s="92"/>
      <c r="R88" s="91"/>
      <c r="S88" s="91">
        <v>0</v>
      </c>
    </row>
    <row r="89" spans="1:30" x14ac:dyDescent="0.2">
      <c r="A89" s="87"/>
      <c r="B89" s="88" t="s">
        <v>2281</v>
      </c>
      <c r="C89" s="89" t="s">
        <v>2198</v>
      </c>
      <c r="D89" s="89" t="s">
        <v>803</v>
      </c>
      <c r="E89" s="90">
        <v>0</v>
      </c>
      <c r="F89" s="90">
        <v>1</v>
      </c>
      <c r="G89" s="91">
        <v>2875.2</v>
      </c>
      <c r="H89" s="91"/>
      <c r="I89" s="91"/>
      <c r="J89" s="91"/>
      <c r="K89" s="91"/>
      <c r="L89" s="91"/>
      <c r="M89" s="91"/>
      <c r="N89" s="91"/>
      <c r="O89" s="91"/>
      <c r="P89" s="92"/>
      <c r="R89" s="91"/>
      <c r="S89" s="91">
        <v>0</v>
      </c>
    </row>
    <row r="90" spans="1:30" x14ac:dyDescent="0.2">
      <c r="A90" s="87"/>
      <c r="B90" s="88" t="s">
        <v>2282</v>
      </c>
      <c r="C90" s="89" t="s">
        <v>2283</v>
      </c>
      <c r="D90" s="89" t="s">
        <v>803</v>
      </c>
      <c r="E90" s="90">
        <v>0</v>
      </c>
      <c r="F90" s="90">
        <v>1</v>
      </c>
      <c r="G90" s="91">
        <v>5175.3599999999997</v>
      </c>
      <c r="H90" s="91"/>
      <c r="I90" s="91"/>
      <c r="J90" s="91"/>
      <c r="K90" s="91"/>
      <c r="L90" s="91"/>
      <c r="M90" s="91"/>
      <c r="N90" s="91"/>
      <c r="O90" s="91"/>
      <c r="P90" s="92"/>
      <c r="R90" s="91"/>
      <c r="S90" s="91">
        <v>0</v>
      </c>
    </row>
    <row r="91" spans="1:30" ht="15" thickBot="1" x14ac:dyDescent="0.25">
      <c r="A91" s="73"/>
      <c r="B91" s="74" t="s">
        <v>2284</v>
      </c>
      <c r="C91" s="75" t="s">
        <v>2285</v>
      </c>
      <c r="D91" s="75" t="s">
        <v>803</v>
      </c>
      <c r="E91" s="76">
        <v>0</v>
      </c>
      <c r="F91" s="76">
        <v>1</v>
      </c>
      <c r="G91" s="77">
        <v>5750.4</v>
      </c>
      <c r="H91" s="77"/>
      <c r="I91" s="77"/>
      <c r="J91" s="77"/>
      <c r="K91" s="77"/>
      <c r="L91" s="77"/>
      <c r="M91" s="77"/>
      <c r="N91" s="77"/>
      <c r="O91" s="77"/>
      <c r="P91" s="78"/>
      <c r="R91" s="77"/>
      <c r="S91" s="77">
        <v>0</v>
      </c>
    </row>
    <row r="92" spans="1:30" ht="15" thickBot="1" x14ac:dyDescent="0.35">
      <c r="A92" s="58"/>
      <c r="B92" s="59" t="s">
        <v>2286</v>
      </c>
      <c r="C92" s="60" t="s">
        <v>2287</v>
      </c>
      <c r="D92" s="60"/>
      <c r="E92" s="61"/>
      <c r="F92" s="61"/>
      <c r="G92" s="62"/>
      <c r="H92" s="62"/>
      <c r="I92" s="62"/>
      <c r="J92" s="62"/>
      <c r="K92" s="62"/>
      <c r="L92" s="62"/>
      <c r="M92" s="62"/>
      <c r="N92" s="62"/>
      <c r="O92" s="62"/>
      <c r="P92" s="62"/>
      <c r="R92" s="62"/>
      <c r="S92" s="62">
        <v>0</v>
      </c>
    </row>
    <row r="93" spans="1:30" ht="15" thickBot="1" x14ac:dyDescent="0.25">
      <c r="A93" s="8"/>
      <c r="B93" s="9" t="s">
        <v>2288</v>
      </c>
      <c r="C93" s="10" t="s">
        <v>2289</v>
      </c>
      <c r="D93" s="10" t="s">
        <v>803</v>
      </c>
      <c r="E93" s="11">
        <v>0</v>
      </c>
      <c r="F93" s="11">
        <v>1</v>
      </c>
      <c r="G93" s="12">
        <v>13225.93</v>
      </c>
      <c r="H93" s="12"/>
      <c r="I93" s="12"/>
      <c r="J93" s="12"/>
      <c r="K93" s="12"/>
      <c r="L93" s="12"/>
      <c r="M93" s="12"/>
      <c r="N93" s="12"/>
      <c r="O93" s="12"/>
      <c r="P93" s="13"/>
      <c r="R93" s="12"/>
      <c r="S93" s="12">
        <v>0</v>
      </c>
    </row>
    <row r="94" spans="1:30" x14ac:dyDescent="0.25">
      <c r="A94" s="115"/>
      <c r="B94" s="24"/>
      <c r="C94" s="116"/>
      <c r="D94" s="116"/>
      <c r="E94" s="117"/>
      <c r="F94" s="117"/>
      <c r="G94" s="118"/>
      <c r="H94" s="118"/>
      <c r="I94" s="118">
        <v>683215.06</v>
      </c>
      <c r="J94" s="118">
        <v>523641.36</v>
      </c>
      <c r="K94" s="118">
        <v>0</v>
      </c>
      <c r="L94" s="118">
        <v>0</v>
      </c>
      <c r="M94" s="118">
        <v>0</v>
      </c>
      <c r="N94" s="118">
        <v>0</v>
      </c>
      <c r="O94" s="118">
        <v>0</v>
      </c>
      <c r="P94" s="118">
        <v>0</v>
      </c>
      <c r="R94" s="118"/>
      <c r="S94" s="118">
        <v>523641.36</v>
      </c>
    </row>
  </sheetData>
  <mergeCells count="9">
    <mergeCell ref="H10:R10"/>
    <mergeCell ref="Y10:AB10"/>
    <mergeCell ref="J8:K8"/>
    <mergeCell ref="A1:P1"/>
    <mergeCell ref="J3:K3"/>
    <mergeCell ref="J4:K4"/>
    <mergeCell ref="J5:K5"/>
    <mergeCell ref="J6:K6"/>
    <mergeCell ref="J7:K7"/>
  </mergeCells>
  <conditionalFormatting sqref="W10:X10 W12:X13">
    <cfRule type="cellIs" dxfId="1220" priority="50" operator="lessThan">
      <formula>0</formula>
    </cfRule>
  </conditionalFormatting>
  <conditionalFormatting sqref="W16:X16">
    <cfRule type="cellIs" dxfId="1219" priority="49" operator="lessThan">
      <formula>0</formula>
    </cfRule>
  </conditionalFormatting>
  <conditionalFormatting sqref="W17:X33">
    <cfRule type="cellIs" dxfId="1218" priority="48" operator="lessThan">
      <formula>0</formula>
    </cfRule>
  </conditionalFormatting>
  <conditionalFormatting sqref="W61:X61 W64:X66 W69:X69 W72:X72 W75:X76 W58:X58">
    <cfRule type="cellIs" dxfId="1217" priority="47" operator="lessThan">
      <formula>0</formula>
    </cfRule>
  </conditionalFormatting>
  <conditionalFormatting sqref="X13">
    <cfRule type="cellIs" dxfId="1216" priority="46" operator="lessThan">
      <formula>0</formula>
    </cfRule>
  </conditionalFormatting>
  <conditionalFormatting sqref="W60:X60">
    <cfRule type="cellIs" dxfId="1215" priority="45" operator="lessThan">
      <formula>0</formula>
    </cfRule>
  </conditionalFormatting>
  <conditionalFormatting sqref="W59:X59">
    <cfRule type="cellIs" dxfId="1214" priority="44" operator="lessThan">
      <formula>0</formula>
    </cfRule>
  </conditionalFormatting>
  <conditionalFormatting sqref="W63:X63">
    <cfRule type="cellIs" dxfId="1213" priority="43" operator="lessThan">
      <formula>0</formula>
    </cfRule>
  </conditionalFormatting>
  <conditionalFormatting sqref="W62:X62">
    <cfRule type="cellIs" dxfId="1212" priority="42" operator="lessThan">
      <formula>0</formula>
    </cfRule>
  </conditionalFormatting>
  <conditionalFormatting sqref="W68:X68">
    <cfRule type="cellIs" dxfId="1211" priority="41" operator="lessThan">
      <formula>0</formula>
    </cfRule>
  </conditionalFormatting>
  <conditionalFormatting sqref="W67:X67">
    <cfRule type="cellIs" dxfId="1210" priority="40" operator="lessThan">
      <formula>0</formula>
    </cfRule>
  </conditionalFormatting>
  <conditionalFormatting sqref="W71:X71">
    <cfRule type="cellIs" dxfId="1209" priority="39" operator="lessThan">
      <formula>0</formula>
    </cfRule>
  </conditionalFormatting>
  <conditionalFormatting sqref="W70:X70">
    <cfRule type="cellIs" dxfId="1208" priority="38" operator="lessThan">
      <formula>0</formula>
    </cfRule>
  </conditionalFormatting>
  <conditionalFormatting sqref="W74:X74">
    <cfRule type="cellIs" dxfId="1207" priority="37" operator="lessThan">
      <formula>0</formula>
    </cfRule>
  </conditionalFormatting>
  <conditionalFormatting sqref="W73:X73">
    <cfRule type="cellIs" dxfId="1206" priority="36" operator="lessThan">
      <formula>0</formula>
    </cfRule>
  </conditionalFormatting>
  <conditionalFormatting sqref="W35:X35">
    <cfRule type="cellIs" dxfId="1205" priority="35" operator="lessThan">
      <formula>0</formula>
    </cfRule>
  </conditionalFormatting>
  <conditionalFormatting sqref="W34:X34">
    <cfRule type="cellIs" dxfId="1204" priority="34" operator="lessThan">
      <formula>0</formula>
    </cfRule>
  </conditionalFormatting>
  <conditionalFormatting sqref="W54:X54">
    <cfRule type="cellIs" dxfId="1203" priority="33" operator="lessThan">
      <formula>0</formula>
    </cfRule>
  </conditionalFormatting>
  <conditionalFormatting sqref="W53:X53">
    <cfRule type="cellIs" dxfId="1202" priority="32" operator="lessThan">
      <formula>0</formula>
    </cfRule>
  </conditionalFormatting>
  <conditionalFormatting sqref="W51:X51">
    <cfRule type="cellIs" dxfId="1201" priority="31" operator="lessThan">
      <formula>0</formula>
    </cfRule>
  </conditionalFormatting>
  <conditionalFormatting sqref="W50:X50">
    <cfRule type="cellIs" dxfId="1200" priority="30" operator="lessThan">
      <formula>0</formula>
    </cfRule>
  </conditionalFormatting>
  <conditionalFormatting sqref="W57:X57">
    <cfRule type="cellIs" dxfId="1199" priority="29" operator="lessThan">
      <formula>0</formula>
    </cfRule>
  </conditionalFormatting>
  <conditionalFormatting sqref="W56:X56">
    <cfRule type="cellIs" dxfId="1198" priority="28" operator="lessThan">
      <formula>0</formula>
    </cfRule>
  </conditionalFormatting>
  <conditionalFormatting sqref="W37:X37">
    <cfRule type="cellIs" dxfId="1197" priority="25" operator="lessThan">
      <formula>0</formula>
    </cfRule>
  </conditionalFormatting>
  <conditionalFormatting sqref="W36:X36">
    <cfRule type="cellIs" dxfId="1196" priority="24" operator="lessThan">
      <formula>0</formula>
    </cfRule>
  </conditionalFormatting>
  <conditionalFormatting sqref="W39:X39">
    <cfRule type="cellIs" dxfId="1195" priority="23" operator="lessThan">
      <formula>0</formula>
    </cfRule>
  </conditionalFormatting>
  <conditionalFormatting sqref="W41:X41">
    <cfRule type="cellIs" dxfId="1194" priority="22" operator="lessThan">
      <formula>0</formula>
    </cfRule>
  </conditionalFormatting>
  <conditionalFormatting sqref="W38:X38">
    <cfRule type="cellIs" dxfId="1193" priority="19" operator="lessThan">
      <formula>0</formula>
    </cfRule>
  </conditionalFormatting>
  <conditionalFormatting sqref="W40:X40">
    <cfRule type="cellIs" dxfId="1192" priority="18" operator="lessThan">
      <formula>0</formula>
    </cfRule>
  </conditionalFormatting>
  <conditionalFormatting sqref="W43:X43">
    <cfRule type="cellIs" dxfId="1191" priority="17" operator="lessThan">
      <formula>0</formula>
    </cfRule>
  </conditionalFormatting>
  <conditionalFormatting sqref="W42:X42">
    <cfRule type="cellIs" dxfId="1190" priority="16" operator="lessThan">
      <formula>0</formula>
    </cfRule>
  </conditionalFormatting>
  <conditionalFormatting sqref="W78:X78">
    <cfRule type="cellIs" dxfId="1189" priority="15" operator="lessThan">
      <formula>0</formula>
    </cfRule>
  </conditionalFormatting>
  <conditionalFormatting sqref="W80:X80">
    <cfRule type="cellIs" dxfId="1188" priority="14" operator="lessThan">
      <formula>0</formula>
    </cfRule>
  </conditionalFormatting>
  <conditionalFormatting sqref="W82:X82">
    <cfRule type="cellIs" dxfId="1187" priority="13" operator="lessThan">
      <formula>0</formula>
    </cfRule>
  </conditionalFormatting>
  <conditionalFormatting sqref="W84:X84">
    <cfRule type="cellIs" dxfId="1186" priority="12" operator="lessThan">
      <formula>0</formula>
    </cfRule>
  </conditionalFormatting>
  <conditionalFormatting sqref="W77:X77">
    <cfRule type="cellIs" dxfId="1185" priority="11" operator="lessThan">
      <formula>0</formula>
    </cfRule>
  </conditionalFormatting>
  <conditionalFormatting sqref="W79:X79">
    <cfRule type="cellIs" dxfId="1184" priority="10" operator="lessThan">
      <formula>0</formula>
    </cfRule>
  </conditionalFormatting>
  <conditionalFormatting sqref="W81:X81">
    <cfRule type="cellIs" dxfId="1183" priority="9" operator="lessThan">
      <formula>0</formula>
    </cfRule>
  </conditionalFormatting>
  <conditionalFormatting sqref="W83:X83">
    <cfRule type="cellIs" dxfId="1182" priority="8" operator="lessThan">
      <formula>0</formula>
    </cfRule>
  </conditionalFormatting>
  <conditionalFormatting sqref="W45:X45">
    <cfRule type="cellIs" dxfId="1181" priority="7" operator="lessThan">
      <formula>0</formula>
    </cfRule>
  </conditionalFormatting>
  <conditionalFormatting sqref="W44:X44">
    <cfRule type="cellIs" dxfId="1180" priority="6" operator="lessThan">
      <formula>0</formula>
    </cfRule>
  </conditionalFormatting>
  <conditionalFormatting sqref="W49:X49">
    <cfRule type="cellIs" dxfId="1179" priority="5" operator="lessThan">
      <formula>0</formula>
    </cfRule>
  </conditionalFormatting>
  <conditionalFormatting sqref="W52:X52">
    <cfRule type="cellIs" dxfId="1178" priority="4" operator="lessThan">
      <formula>0</formula>
    </cfRule>
  </conditionalFormatting>
  <conditionalFormatting sqref="W55:X55">
    <cfRule type="cellIs" dxfId="1177" priority="3" operator="lessThan">
      <formula>0</formula>
    </cfRule>
  </conditionalFormatting>
  <conditionalFormatting sqref="W47:X47">
    <cfRule type="cellIs" dxfId="1176" priority="2" operator="lessThan">
      <formula>0</formula>
    </cfRule>
  </conditionalFormatting>
  <conditionalFormatting sqref="W46:X46">
    <cfRule type="cellIs" dxfId="1175" priority="1" operator="lessThan">
      <formula>0</formula>
    </cfRule>
  </conditionalFormatting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50"/>
  <sheetViews>
    <sheetView workbookViewId="0">
      <selection activeCell="T13" sqref="T13"/>
    </sheetView>
  </sheetViews>
  <sheetFormatPr defaultColWidth="9" defaultRowHeight="14.5" x14ac:dyDescent="0.35"/>
  <cols>
    <col min="1" max="1" width="3.7265625" style="119" customWidth="1"/>
    <col min="2" max="2" width="13.26953125" style="7" customWidth="1"/>
    <col min="3" max="3" width="45.1796875" style="120" customWidth="1"/>
    <col min="4" max="4" width="3.81640625" style="120" customWidth="1"/>
    <col min="5" max="5" width="7.1796875" style="121" hidden="1" customWidth="1"/>
    <col min="6" max="6" width="9.26953125" style="121" customWidth="1"/>
    <col min="7" max="7" width="9.54296875" style="79" customWidth="1"/>
    <col min="8" max="8" width="10.54296875" style="79" customWidth="1"/>
    <col min="9" max="9" width="15.453125" style="79" hidden="1" customWidth="1"/>
    <col min="10" max="10" width="15.54296875" style="79" hidden="1" customWidth="1"/>
    <col min="11" max="11" width="14.54296875" style="79" hidden="1" customWidth="1"/>
    <col min="12" max="13" width="14" style="79" hidden="1" customWidth="1"/>
    <col min="14" max="14" width="14.54296875" style="79" hidden="1" customWidth="1"/>
    <col min="15" max="15" width="14.26953125" style="79" hidden="1" customWidth="1"/>
    <col min="16" max="16" width="16" style="79" hidden="1" customWidth="1"/>
    <col min="17" max="17" width="0" style="7" hidden="1" customWidth="1"/>
    <col min="18" max="18" width="9.54296875" style="79" customWidth="1"/>
    <col min="19" max="19" width="14.1796875" style="79" hidden="1" customWidth="1"/>
    <col min="20" max="20" width="13.81640625" style="7" customWidth="1"/>
    <col min="21" max="21" width="15.453125" style="7" customWidth="1"/>
    <col min="22" max="22" width="15" style="7" customWidth="1"/>
    <col min="23" max="28" width="13.81640625" style="7" customWidth="1"/>
    <col min="29" max="29" width="25" style="7" customWidth="1"/>
    <col min="30" max="257" width="9" style="7"/>
    <col min="258" max="258" width="3.7265625" style="7" customWidth="1"/>
    <col min="259" max="259" width="13.26953125" style="7" customWidth="1"/>
    <col min="260" max="260" width="45.1796875" style="7" customWidth="1"/>
    <col min="261" max="261" width="3.81640625" style="7" customWidth="1"/>
    <col min="262" max="262" width="7.1796875" style="7" customWidth="1"/>
    <col min="263" max="263" width="9.26953125" style="7" customWidth="1"/>
    <col min="264" max="264" width="10.54296875" style="7" customWidth="1"/>
    <col min="265" max="265" width="15.453125" style="7" customWidth="1"/>
    <col min="266" max="266" width="15.54296875" style="7" customWidth="1"/>
    <col min="267" max="267" width="14.54296875" style="7" customWidth="1"/>
    <col min="268" max="269" width="14" style="7" customWidth="1"/>
    <col min="270" max="270" width="14.54296875" style="7" customWidth="1"/>
    <col min="271" max="271" width="14.26953125" style="7" customWidth="1"/>
    <col min="272" max="272" width="16" style="7" customWidth="1"/>
    <col min="273" max="513" width="9" style="7"/>
    <col min="514" max="514" width="3.7265625" style="7" customWidth="1"/>
    <col min="515" max="515" width="13.26953125" style="7" customWidth="1"/>
    <col min="516" max="516" width="45.1796875" style="7" customWidth="1"/>
    <col min="517" max="517" width="3.81640625" style="7" customWidth="1"/>
    <col min="518" max="518" width="7.1796875" style="7" customWidth="1"/>
    <col min="519" max="519" width="9.26953125" style="7" customWidth="1"/>
    <col min="520" max="520" width="10.54296875" style="7" customWidth="1"/>
    <col min="521" max="521" width="15.453125" style="7" customWidth="1"/>
    <col min="522" max="522" width="15.54296875" style="7" customWidth="1"/>
    <col min="523" max="523" width="14.54296875" style="7" customWidth="1"/>
    <col min="524" max="525" width="14" style="7" customWidth="1"/>
    <col min="526" max="526" width="14.54296875" style="7" customWidth="1"/>
    <col min="527" max="527" width="14.26953125" style="7" customWidth="1"/>
    <col min="528" max="528" width="16" style="7" customWidth="1"/>
    <col min="529" max="769" width="9" style="7"/>
    <col min="770" max="770" width="3.7265625" style="7" customWidth="1"/>
    <col min="771" max="771" width="13.26953125" style="7" customWidth="1"/>
    <col min="772" max="772" width="45.1796875" style="7" customWidth="1"/>
    <col min="773" max="773" width="3.81640625" style="7" customWidth="1"/>
    <col min="774" max="774" width="7.1796875" style="7" customWidth="1"/>
    <col min="775" max="775" width="9.26953125" style="7" customWidth="1"/>
    <col min="776" max="776" width="10.54296875" style="7" customWidth="1"/>
    <col min="777" max="777" width="15.453125" style="7" customWidth="1"/>
    <col min="778" max="778" width="15.54296875" style="7" customWidth="1"/>
    <col min="779" max="779" width="14.54296875" style="7" customWidth="1"/>
    <col min="780" max="781" width="14" style="7" customWidth="1"/>
    <col min="782" max="782" width="14.54296875" style="7" customWidth="1"/>
    <col min="783" max="783" width="14.26953125" style="7" customWidth="1"/>
    <col min="784" max="784" width="16" style="7" customWidth="1"/>
    <col min="785" max="1025" width="9" style="7"/>
    <col min="1026" max="1026" width="3.7265625" style="7" customWidth="1"/>
    <col min="1027" max="1027" width="13.26953125" style="7" customWidth="1"/>
    <col min="1028" max="1028" width="45.1796875" style="7" customWidth="1"/>
    <col min="1029" max="1029" width="3.81640625" style="7" customWidth="1"/>
    <col min="1030" max="1030" width="7.1796875" style="7" customWidth="1"/>
    <col min="1031" max="1031" width="9.26953125" style="7" customWidth="1"/>
    <col min="1032" max="1032" width="10.54296875" style="7" customWidth="1"/>
    <col min="1033" max="1033" width="15.453125" style="7" customWidth="1"/>
    <col min="1034" max="1034" width="15.54296875" style="7" customWidth="1"/>
    <col min="1035" max="1035" width="14.54296875" style="7" customWidth="1"/>
    <col min="1036" max="1037" width="14" style="7" customWidth="1"/>
    <col min="1038" max="1038" width="14.54296875" style="7" customWidth="1"/>
    <col min="1039" max="1039" width="14.26953125" style="7" customWidth="1"/>
    <col min="1040" max="1040" width="16" style="7" customWidth="1"/>
    <col min="1041" max="1281" width="9" style="7"/>
    <col min="1282" max="1282" width="3.7265625" style="7" customWidth="1"/>
    <col min="1283" max="1283" width="13.26953125" style="7" customWidth="1"/>
    <col min="1284" max="1284" width="45.1796875" style="7" customWidth="1"/>
    <col min="1285" max="1285" width="3.81640625" style="7" customWidth="1"/>
    <col min="1286" max="1286" width="7.1796875" style="7" customWidth="1"/>
    <col min="1287" max="1287" width="9.26953125" style="7" customWidth="1"/>
    <col min="1288" max="1288" width="10.54296875" style="7" customWidth="1"/>
    <col min="1289" max="1289" width="15.453125" style="7" customWidth="1"/>
    <col min="1290" max="1290" width="15.54296875" style="7" customWidth="1"/>
    <col min="1291" max="1291" width="14.54296875" style="7" customWidth="1"/>
    <col min="1292" max="1293" width="14" style="7" customWidth="1"/>
    <col min="1294" max="1294" width="14.54296875" style="7" customWidth="1"/>
    <col min="1295" max="1295" width="14.26953125" style="7" customWidth="1"/>
    <col min="1296" max="1296" width="16" style="7" customWidth="1"/>
    <col min="1297" max="1537" width="9" style="7"/>
    <col min="1538" max="1538" width="3.7265625" style="7" customWidth="1"/>
    <col min="1539" max="1539" width="13.26953125" style="7" customWidth="1"/>
    <col min="1540" max="1540" width="45.1796875" style="7" customWidth="1"/>
    <col min="1541" max="1541" width="3.81640625" style="7" customWidth="1"/>
    <col min="1542" max="1542" width="7.1796875" style="7" customWidth="1"/>
    <col min="1543" max="1543" width="9.26953125" style="7" customWidth="1"/>
    <col min="1544" max="1544" width="10.54296875" style="7" customWidth="1"/>
    <col min="1545" max="1545" width="15.453125" style="7" customWidth="1"/>
    <col min="1546" max="1546" width="15.54296875" style="7" customWidth="1"/>
    <col min="1547" max="1547" width="14.54296875" style="7" customWidth="1"/>
    <col min="1548" max="1549" width="14" style="7" customWidth="1"/>
    <col min="1550" max="1550" width="14.54296875" style="7" customWidth="1"/>
    <col min="1551" max="1551" width="14.26953125" style="7" customWidth="1"/>
    <col min="1552" max="1552" width="16" style="7" customWidth="1"/>
    <col min="1553" max="1793" width="9" style="7"/>
    <col min="1794" max="1794" width="3.7265625" style="7" customWidth="1"/>
    <col min="1795" max="1795" width="13.26953125" style="7" customWidth="1"/>
    <col min="1796" max="1796" width="45.1796875" style="7" customWidth="1"/>
    <col min="1797" max="1797" width="3.81640625" style="7" customWidth="1"/>
    <col min="1798" max="1798" width="7.1796875" style="7" customWidth="1"/>
    <col min="1799" max="1799" width="9.26953125" style="7" customWidth="1"/>
    <col min="1800" max="1800" width="10.54296875" style="7" customWidth="1"/>
    <col min="1801" max="1801" width="15.453125" style="7" customWidth="1"/>
    <col min="1802" max="1802" width="15.54296875" style="7" customWidth="1"/>
    <col min="1803" max="1803" width="14.54296875" style="7" customWidth="1"/>
    <col min="1804" max="1805" width="14" style="7" customWidth="1"/>
    <col min="1806" max="1806" width="14.54296875" style="7" customWidth="1"/>
    <col min="1807" max="1807" width="14.26953125" style="7" customWidth="1"/>
    <col min="1808" max="1808" width="16" style="7" customWidth="1"/>
    <col min="1809" max="2049" width="9" style="7"/>
    <col min="2050" max="2050" width="3.7265625" style="7" customWidth="1"/>
    <col min="2051" max="2051" width="13.26953125" style="7" customWidth="1"/>
    <col min="2052" max="2052" width="45.1796875" style="7" customWidth="1"/>
    <col min="2053" max="2053" width="3.81640625" style="7" customWidth="1"/>
    <col min="2054" max="2054" width="7.1796875" style="7" customWidth="1"/>
    <col min="2055" max="2055" width="9.26953125" style="7" customWidth="1"/>
    <col min="2056" max="2056" width="10.54296875" style="7" customWidth="1"/>
    <col min="2057" max="2057" width="15.453125" style="7" customWidth="1"/>
    <col min="2058" max="2058" width="15.54296875" style="7" customWidth="1"/>
    <col min="2059" max="2059" width="14.54296875" style="7" customWidth="1"/>
    <col min="2060" max="2061" width="14" style="7" customWidth="1"/>
    <col min="2062" max="2062" width="14.54296875" style="7" customWidth="1"/>
    <col min="2063" max="2063" width="14.26953125" style="7" customWidth="1"/>
    <col min="2064" max="2064" width="16" style="7" customWidth="1"/>
    <col min="2065" max="2305" width="9" style="7"/>
    <col min="2306" max="2306" width="3.7265625" style="7" customWidth="1"/>
    <col min="2307" max="2307" width="13.26953125" style="7" customWidth="1"/>
    <col min="2308" max="2308" width="45.1796875" style="7" customWidth="1"/>
    <col min="2309" max="2309" width="3.81640625" style="7" customWidth="1"/>
    <col min="2310" max="2310" width="7.1796875" style="7" customWidth="1"/>
    <col min="2311" max="2311" width="9.26953125" style="7" customWidth="1"/>
    <col min="2312" max="2312" width="10.54296875" style="7" customWidth="1"/>
    <col min="2313" max="2313" width="15.453125" style="7" customWidth="1"/>
    <col min="2314" max="2314" width="15.54296875" style="7" customWidth="1"/>
    <col min="2315" max="2315" width="14.54296875" style="7" customWidth="1"/>
    <col min="2316" max="2317" width="14" style="7" customWidth="1"/>
    <col min="2318" max="2318" width="14.54296875" style="7" customWidth="1"/>
    <col min="2319" max="2319" width="14.26953125" style="7" customWidth="1"/>
    <col min="2320" max="2320" width="16" style="7" customWidth="1"/>
    <col min="2321" max="2561" width="9" style="7"/>
    <col min="2562" max="2562" width="3.7265625" style="7" customWidth="1"/>
    <col min="2563" max="2563" width="13.26953125" style="7" customWidth="1"/>
    <col min="2564" max="2564" width="45.1796875" style="7" customWidth="1"/>
    <col min="2565" max="2565" width="3.81640625" style="7" customWidth="1"/>
    <col min="2566" max="2566" width="7.1796875" style="7" customWidth="1"/>
    <col min="2567" max="2567" width="9.26953125" style="7" customWidth="1"/>
    <col min="2568" max="2568" width="10.54296875" style="7" customWidth="1"/>
    <col min="2569" max="2569" width="15.453125" style="7" customWidth="1"/>
    <col min="2570" max="2570" width="15.54296875" style="7" customWidth="1"/>
    <col min="2571" max="2571" width="14.54296875" style="7" customWidth="1"/>
    <col min="2572" max="2573" width="14" style="7" customWidth="1"/>
    <col min="2574" max="2574" width="14.54296875" style="7" customWidth="1"/>
    <col min="2575" max="2575" width="14.26953125" style="7" customWidth="1"/>
    <col min="2576" max="2576" width="16" style="7" customWidth="1"/>
    <col min="2577" max="2817" width="9" style="7"/>
    <col min="2818" max="2818" width="3.7265625" style="7" customWidth="1"/>
    <col min="2819" max="2819" width="13.26953125" style="7" customWidth="1"/>
    <col min="2820" max="2820" width="45.1796875" style="7" customWidth="1"/>
    <col min="2821" max="2821" width="3.81640625" style="7" customWidth="1"/>
    <col min="2822" max="2822" width="7.1796875" style="7" customWidth="1"/>
    <col min="2823" max="2823" width="9.26953125" style="7" customWidth="1"/>
    <col min="2824" max="2824" width="10.54296875" style="7" customWidth="1"/>
    <col min="2825" max="2825" width="15.453125" style="7" customWidth="1"/>
    <col min="2826" max="2826" width="15.54296875" style="7" customWidth="1"/>
    <col min="2827" max="2827" width="14.54296875" style="7" customWidth="1"/>
    <col min="2828" max="2829" width="14" style="7" customWidth="1"/>
    <col min="2830" max="2830" width="14.54296875" style="7" customWidth="1"/>
    <col min="2831" max="2831" width="14.26953125" style="7" customWidth="1"/>
    <col min="2832" max="2832" width="16" style="7" customWidth="1"/>
    <col min="2833" max="3073" width="9" style="7"/>
    <col min="3074" max="3074" width="3.7265625" style="7" customWidth="1"/>
    <col min="3075" max="3075" width="13.26953125" style="7" customWidth="1"/>
    <col min="3076" max="3076" width="45.1796875" style="7" customWidth="1"/>
    <col min="3077" max="3077" width="3.81640625" style="7" customWidth="1"/>
    <col min="3078" max="3078" width="7.1796875" style="7" customWidth="1"/>
    <col min="3079" max="3079" width="9.26953125" style="7" customWidth="1"/>
    <col min="3080" max="3080" width="10.54296875" style="7" customWidth="1"/>
    <col min="3081" max="3081" width="15.453125" style="7" customWidth="1"/>
    <col min="3082" max="3082" width="15.54296875" style="7" customWidth="1"/>
    <col min="3083" max="3083" width="14.54296875" style="7" customWidth="1"/>
    <col min="3084" max="3085" width="14" style="7" customWidth="1"/>
    <col min="3086" max="3086" width="14.54296875" style="7" customWidth="1"/>
    <col min="3087" max="3087" width="14.26953125" style="7" customWidth="1"/>
    <col min="3088" max="3088" width="16" style="7" customWidth="1"/>
    <col min="3089" max="3329" width="9" style="7"/>
    <col min="3330" max="3330" width="3.7265625" style="7" customWidth="1"/>
    <col min="3331" max="3331" width="13.26953125" style="7" customWidth="1"/>
    <col min="3332" max="3332" width="45.1796875" style="7" customWidth="1"/>
    <col min="3333" max="3333" width="3.81640625" style="7" customWidth="1"/>
    <col min="3334" max="3334" width="7.1796875" style="7" customWidth="1"/>
    <col min="3335" max="3335" width="9.26953125" style="7" customWidth="1"/>
    <col min="3336" max="3336" width="10.54296875" style="7" customWidth="1"/>
    <col min="3337" max="3337" width="15.453125" style="7" customWidth="1"/>
    <col min="3338" max="3338" width="15.54296875" style="7" customWidth="1"/>
    <col min="3339" max="3339" width="14.54296875" style="7" customWidth="1"/>
    <col min="3340" max="3341" width="14" style="7" customWidth="1"/>
    <col min="3342" max="3342" width="14.54296875" style="7" customWidth="1"/>
    <col min="3343" max="3343" width="14.26953125" style="7" customWidth="1"/>
    <col min="3344" max="3344" width="16" style="7" customWidth="1"/>
    <col min="3345" max="3585" width="9" style="7"/>
    <col min="3586" max="3586" width="3.7265625" style="7" customWidth="1"/>
    <col min="3587" max="3587" width="13.26953125" style="7" customWidth="1"/>
    <col min="3588" max="3588" width="45.1796875" style="7" customWidth="1"/>
    <col min="3589" max="3589" width="3.81640625" style="7" customWidth="1"/>
    <col min="3590" max="3590" width="7.1796875" style="7" customWidth="1"/>
    <col min="3591" max="3591" width="9.26953125" style="7" customWidth="1"/>
    <col min="3592" max="3592" width="10.54296875" style="7" customWidth="1"/>
    <col min="3593" max="3593" width="15.453125" style="7" customWidth="1"/>
    <col min="3594" max="3594" width="15.54296875" style="7" customWidth="1"/>
    <col min="3595" max="3595" width="14.54296875" style="7" customWidth="1"/>
    <col min="3596" max="3597" width="14" style="7" customWidth="1"/>
    <col min="3598" max="3598" width="14.54296875" style="7" customWidth="1"/>
    <col min="3599" max="3599" width="14.26953125" style="7" customWidth="1"/>
    <col min="3600" max="3600" width="16" style="7" customWidth="1"/>
    <col min="3601" max="3841" width="9" style="7"/>
    <col min="3842" max="3842" width="3.7265625" style="7" customWidth="1"/>
    <col min="3843" max="3843" width="13.26953125" style="7" customWidth="1"/>
    <col min="3844" max="3844" width="45.1796875" style="7" customWidth="1"/>
    <col min="3845" max="3845" width="3.81640625" style="7" customWidth="1"/>
    <col min="3846" max="3846" width="7.1796875" style="7" customWidth="1"/>
    <col min="3847" max="3847" width="9.26953125" style="7" customWidth="1"/>
    <col min="3848" max="3848" width="10.54296875" style="7" customWidth="1"/>
    <col min="3849" max="3849" width="15.453125" style="7" customWidth="1"/>
    <col min="3850" max="3850" width="15.54296875" style="7" customWidth="1"/>
    <col min="3851" max="3851" width="14.54296875" style="7" customWidth="1"/>
    <col min="3852" max="3853" width="14" style="7" customWidth="1"/>
    <col min="3854" max="3854" width="14.54296875" style="7" customWidth="1"/>
    <col min="3855" max="3855" width="14.26953125" style="7" customWidth="1"/>
    <col min="3856" max="3856" width="16" style="7" customWidth="1"/>
    <col min="3857" max="4097" width="9" style="7"/>
    <col min="4098" max="4098" width="3.7265625" style="7" customWidth="1"/>
    <col min="4099" max="4099" width="13.26953125" style="7" customWidth="1"/>
    <col min="4100" max="4100" width="45.1796875" style="7" customWidth="1"/>
    <col min="4101" max="4101" width="3.81640625" style="7" customWidth="1"/>
    <col min="4102" max="4102" width="7.1796875" style="7" customWidth="1"/>
    <col min="4103" max="4103" width="9.26953125" style="7" customWidth="1"/>
    <col min="4104" max="4104" width="10.54296875" style="7" customWidth="1"/>
    <col min="4105" max="4105" width="15.453125" style="7" customWidth="1"/>
    <col min="4106" max="4106" width="15.54296875" style="7" customWidth="1"/>
    <col min="4107" max="4107" width="14.54296875" style="7" customWidth="1"/>
    <col min="4108" max="4109" width="14" style="7" customWidth="1"/>
    <col min="4110" max="4110" width="14.54296875" style="7" customWidth="1"/>
    <col min="4111" max="4111" width="14.26953125" style="7" customWidth="1"/>
    <col min="4112" max="4112" width="16" style="7" customWidth="1"/>
    <col min="4113" max="4353" width="9" style="7"/>
    <col min="4354" max="4354" width="3.7265625" style="7" customWidth="1"/>
    <col min="4355" max="4355" width="13.26953125" style="7" customWidth="1"/>
    <col min="4356" max="4356" width="45.1796875" style="7" customWidth="1"/>
    <col min="4357" max="4357" width="3.81640625" style="7" customWidth="1"/>
    <col min="4358" max="4358" width="7.1796875" style="7" customWidth="1"/>
    <col min="4359" max="4359" width="9.26953125" style="7" customWidth="1"/>
    <col min="4360" max="4360" width="10.54296875" style="7" customWidth="1"/>
    <col min="4361" max="4361" width="15.453125" style="7" customWidth="1"/>
    <col min="4362" max="4362" width="15.54296875" style="7" customWidth="1"/>
    <col min="4363" max="4363" width="14.54296875" style="7" customWidth="1"/>
    <col min="4364" max="4365" width="14" style="7" customWidth="1"/>
    <col min="4366" max="4366" width="14.54296875" style="7" customWidth="1"/>
    <col min="4367" max="4367" width="14.26953125" style="7" customWidth="1"/>
    <col min="4368" max="4368" width="16" style="7" customWidth="1"/>
    <col min="4369" max="4609" width="9" style="7"/>
    <col min="4610" max="4610" width="3.7265625" style="7" customWidth="1"/>
    <col min="4611" max="4611" width="13.26953125" style="7" customWidth="1"/>
    <col min="4612" max="4612" width="45.1796875" style="7" customWidth="1"/>
    <col min="4613" max="4613" width="3.81640625" style="7" customWidth="1"/>
    <col min="4614" max="4614" width="7.1796875" style="7" customWidth="1"/>
    <col min="4615" max="4615" width="9.26953125" style="7" customWidth="1"/>
    <col min="4616" max="4616" width="10.54296875" style="7" customWidth="1"/>
    <col min="4617" max="4617" width="15.453125" style="7" customWidth="1"/>
    <col min="4618" max="4618" width="15.54296875" style="7" customWidth="1"/>
    <col min="4619" max="4619" width="14.54296875" style="7" customWidth="1"/>
    <col min="4620" max="4621" width="14" style="7" customWidth="1"/>
    <col min="4622" max="4622" width="14.54296875" style="7" customWidth="1"/>
    <col min="4623" max="4623" width="14.26953125" style="7" customWidth="1"/>
    <col min="4624" max="4624" width="16" style="7" customWidth="1"/>
    <col min="4625" max="4865" width="9" style="7"/>
    <col min="4866" max="4866" width="3.7265625" style="7" customWidth="1"/>
    <col min="4867" max="4867" width="13.26953125" style="7" customWidth="1"/>
    <col min="4868" max="4868" width="45.1796875" style="7" customWidth="1"/>
    <col min="4869" max="4869" width="3.81640625" style="7" customWidth="1"/>
    <col min="4870" max="4870" width="7.1796875" style="7" customWidth="1"/>
    <col min="4871" max="4871" width="9.26953125" style="7" customWidth="1"/>
    <col min="4872" max="4872" width="10.54296875" style="7" customWidth="1"/>
    <col min="4873" max="4873" width="15.453125" style="7" customWidth="1"/>
    <col min="4874" max="4874" width="15.54296875" style="7" customWidth="1"/>
    <col min="4875" max="4875" width="14.54296875" style="7" customWidth="1"/>
    <col min="4876" max="4877" width="14" style="7" customWidth="1"/>
    <col min="4878" max="4878" width="14.54296875" style="7" customWidth="1"/>
    <col min="4879" max="4879" width="14.26953125" style="7" customWidth="1"/>
    <col min="4880" max="4880" width="16" style="7" customWidth="1"/>
    <col min="4881" max="5121" width="9" style="7"/>
    <col min="5122" max="5122" width="3.7265625" style="7" customWidth="1"/>
    <col min="5123" max="5123" width="13.26953125" style="7" customWidth="1"/>
    <col min="5124" max="5124" width="45.1796875" style="7" customWidth="1"/>
    <col min="5125" max="5125" width="3.81640625" style="7" customWidth="1"/>
    <col min="5126" max="5126" width="7.1796875" style="7" customWidth="1"/>
    <col min="5127" max="5127" width="9.26953125" style="7" customWidth="1"/>
    <col min="5128" max="5128" width="10.54296875" style="7" customWidth="1"/>
    <col min="5129" max="5129" width="15.453125" style="7" customWidth="1"/>
    <col min="5130" max="5130" width="15.54296875" style="7" customWidth="1"/>
    <col min="5131" max="5131" width="14.54296875" style="7" customWidth="1"/>
    <col min="5132" max="5133" width="14" style="7" customWidth="1"/>
    <col min="5134" max="5134" width="14.54296875" style="7" customWidth="1"/>
    <col min="5135" max="5135" width="14.26953125" style="7" customWidth="1"/>
    <col min="5136" max="5136" width="16" style="7" customWidth="1"/>
    <col min="5137" max="5377" width="9" style="7"/>
    <col min="5378" max="5378" width="3.7265625" style="7" customWidth="1"/>
    <col min="5379" max="5379" width="13.26953125" style="7" customWidth="1"/>
    <col min="5380" max="5380" width="45.1796875" style="7" customWidth="1"/>
    <col min="5381" max="5381" width="3.81640625" style="7" customWidth="1"/>
    <col min="5382" max="5382" width="7.1796875" style="7" customWidth="1"/>
    <col min="5383" max="5383" width="9.26953125" style="7" customWidth="1"/>
    <col min="5384" max="5384" width="10.54296875" style="7" customWidth="1"/>
    <col min="5385" max="5385" width="15.453125" style="7" customWidth="1"/>
    <col min="5386" max="5386" width="15.54296875" style="7" customWidth="1"/>
    <col min="5387" max="5387" width="14.54296875" style="7" customWidth="1"/>
    <col min="5388" max="5389" width="14" style="7" customWidth="1"/>
    <col min="5390" max="5390" width="14.54296875" style="7" customWidth="1"/>
    <col min="5391" max="5391" width="14.26953125" style="7" customWidth="1"/>
    <col min="5392" max="5392" width="16" style="7" customWidth="1"/>
    <col min="5393" max="5633" width="9" style="7"/>
    <col min="5634" max="5634" width="3.7265625" style="7" customWidth="1"/>
    <col min="5635" max="5635" width="13.26953125" style="7" customWidth="1"/>
    <col min="5636" max="5636" width="45.1796875" style="7" customWidth="1"/>
    <col min="5637" max="5637" width="3.81640625" style="7" customWidth="1"/>
    <col min="5638" max="5638" width="7.1796875" style="7" customWidth="1"/>
    <col min="5639" max="5639" width="9.26953125" style="7" customWidth="1"/>
    <col min="5640" max="5640" width="10.54296875" style="7" customWidth="1"/>
    <col min="5641" max="5641" width="15.453125" style="7" customWidth="1"/>
    <col min="5642" max="5642" width="15.54296875" style="7" customWidth="1"/>
    <col min="5643" max="5643" width="14.54296875" style="7" customWidth="1"/>
    <col min="5644" max="5645" width="14" style="7" customWidth="1"/>
    <col min="5646" max="5646" width="14.54296875" style="7" customWidth="1"/>
    <col min="5647" max="5647" width="14.26953125" style="7" customWidth="1"/>
    <col min="5648" max="5648" width="16" style="7" customWidth="1"/>
    <col min="5649" max="5889" width="9" style="7"/>
    <col min="5890" max="5890" width="3.7265625" style="7" customWidth="1"/>
    <col min="5891" max="5891" width="13.26953125" style="7" customWidth="1"/>
    <col min="5892" max="5892" width="45.1796875" style="7" customWidth="1"/>
    <col min="5893" max="5893" width="3.81640625" style="7" customWidth="1"/>
    <col min="5894" max="5894" width="7.1796875" style="7" customWidth="1"/>
    <col min="5895" max="5895" width="9.26953125" style="7" customWidth="1"/>
    <col min="5896" max="5896" width="10.54296875" style="7" customWidth="1"/>
    <col min="5897" max="5897" width="15.453125" style="7" customWidth="1"/>
    <col min="5898" max="5898" width="15.54296875" style="7" customWidth="1"/>
    <col min="5899" max="5899" width="14.54296875" style="7" customWidth="1"/>
    <col min="5900" max="5901" width="14" style="7" customWidth="1"/>
    <col min="5902" max="5902" width="14.54296875" style="7" customWidth="1"/>
    <col min="5903" max="5903" width="14.26953125" style="7" customWidth="1"/>
    <col min="5904" max="5904" width="16" style="7" customWidth="1"/>
    <col min="5905" max="6145" width="9" style="7"/>
    <col min="6146" max="6146" width="3.7265625" style="7" customWidth="1"/>
    <col min="6147" max="6147" width="13.26953125" style="7" customWidth="1"/>
    <col min="6148" max="6148" width="45.1796875" style="7" customWidth="1"/>
    <col min="6149" max="6149" width="3.81640625" style="7" customWidth="1"/>
    <col min="6150" max="6150" width="7.1796875" style="7" customWidth="1"/>
    <col min="6151" max="6151" width="9.26953125" style="7" customWidth="1"/>
    <col min="6152" max="6152" width="10.54296875" style="7" customWidth="1"/>
    <col min="6153" max="6153" width="15.453125" style="7" customWidth="1"/>
    <col min="6154" max="6154" width="15.54296875" style="7" customWidth="1"/>
    <col min="6155" max="6155" width="14.54296875" style="7" customWidth="1"/>
    <col min="6156" max="6157" width="14" style="7" customWidth="1"/>
    <col min="6158" max="6158" width="14.54296875" style="7" customWidth="1"/>
    <col min="6159" max="6159" width="14.26953125" style="7" customWidth="1"/>
    <col min="6160" max="6160" width="16" style="7" customWidth="1"/>
    <col min="6161" max="6401" width="9" style="7"/>
    <col min="6402" max="6402" width="3.7265625" style="7" customWidth="1"/>
    <col min="6403" max="6403" width="13.26953125" style="7" customWidth="1"/>
    <col min="6404" max="6404" width="45.1796875" style="7" customWidth="1"/>
    <col min="6405" max="6405" width="3.81640625" style="7" customWidth="1"/>
    <col min="6406" max="6406" width="7.1796875" style="7" customWidth="1"/>
    <col min="6407" max="6407" width="9.26953125" style="7" customWidth="1"/>
    <col min="6408" max="6408" width="10.54296875" style="7" customWidth="1"/>
    <col min="6409" max="6409" width="15.453125" style="7" customWidth="1"/>
    <col min="6410" max="6410" width="15.54296875" style="7" customWidth="1"/>
    <col min="6411" max="6411" width="14.54296875" style="7" customWidth="1"/>
    <col min="6412" max="6413" width="14" style="7" customWidth="1"/>
    <col min="6414" max="6414" width="14.54296875" style="7" customWidth="1"/>
    <col min="6415" max="6415" width="14.26953125" style="7" customWidth="1"/>
    <col min="6416" max="6416" width="16" style="7" customWidth="1"/>
    <col min="6417" max="6657" width="9" style="7"/>
    <col min="6658" max="6658" width="3.7265625" style="7" customWidth="1"/>
    <col min="6659" max="6659" width="13.26953125" style="7" customWidth="1"/>
    <col min="6660" max="6660" width="45.1796875" style="7" customWidth="1"/>
    <col min="6661" max="6661" width="3.81640625" style="7" customWidth="1"/>
    <col min="6662" max="6662" width="7.1796875" style="7" customWidth="1"/>
    <col min="6663" max="6663" width="9.26953125" style="7" customWidth="1"/>
    <col min="6664" max="6664" width="10.54296875" style="7" customWidth="1"/>
    <col min="6665" max="6665" width="15.453125" style="7" customWidth="1"/>
    <col min="6666" max="6666" width="15.54296875" style="7" customWidth="1"/>
    <col min="6667" max="6667" width="14.54296875" style="7" customWidth="1"/>
    <col min="6668" max="6669" width="14" style="7" customWidth="1"/>
    <col min="6670" max="6670" width="14.54296875" style="7" customWidth="1"/>
    <col min="6671" max="6671" width="14.26953125" style="7" customWidth="1"/>
    <col min="6672" max="6672" width="16" style="7" customWidth="1"/>
    <col min="6673" max="6913" width="9" style="7"/>
    <col min="6914" max="6914" width="3.7265625" style="7" customWidth="1"/>
    <col min="6915" max="6915" width="13.26953125" style="7" customWidth="1"/>
    <col min="6916" max="6916" width="45.1796875" style="7" customWidth="1"/>
    <col min="6917" max="6917" width="3.81640625" style="7" customWidth="1"/>
    <col min="6918" max="6918" width="7.1796875" style="7" customWidth="1"/>
    <col min="6919" max="6919" width="9.26953125" style="7" customWidth="1"/>
    <col min="6920" max="6920" width="10.54296875" style="7" customWidth="1"/>
    <col min="6921" max="6921" width="15.453125" style="7" customWidth="1"/>
    <col min="6922" max="6922" width="15.54296875" style="7" customWidth="1"/>
    <col min="6923" max="6923" width="14.54296875" style="7" customWidth="1"/>
    <col min="6924" max="6925" width="14" style="7" customWidth="1"/>
    <col min="6926" max="6926" width="14.54296875" style="7" customWidth="1"/>
    <col min="6927" max="6927" width="14.26953125" style="7" customWidth="1"/>
    <col min="6928" max="6928" width="16" style="7" customWidth="1"/>
    <col min="6929" max="7169" width="9" style="7"/>
    <col min="7170" max="7170" width="3.7265625" style="7" customWidth="1"/>
    <col min="7171" max="7171" width="13.26953125" style="7" customWidth="1"/>
    <col min="7172" max="7172" width="45.1796875" style="7" customWidth="1"/>
    <col min="7173" max="7173" width="3.81640625" style="7" customWidth="1"/>
    <col min="7174" max="7174" width="7.1796875" style="7" customWidth="1"/>
    <col min="7175" max="7175" width="9.26953125" style="7" customWidth="1"/>
    <col min="7176" max="7176" width="10.54296875" style="7" customWidth="1"/>
    <col min="7177" max="7177" width="15.453125" style="7" customWidth="1"/>
    <col min="7178" max="7178" width="15.54296875" style="7" customWidth="1"/>
    <col min="7179" max="7179" width="14.54296875" style="7" customWidth="1"/>
    <col min="7180" max="7181" width="14" style="7" customWidth="1"/>
    <col min="7182" max="7182" width="14.54296875" style="7" customWidth="1"/>
    <col min="7183" max="7183" width="14.26953125" style="7" customWidth="1"/>
    <col min="7184" max="7184" width="16" style="7" customWidth="1"/>
    <col min="7185" max="7425" width="9" style="7"/>
    <col min="7426" max="7426" width="3.7265625" style="7" customWidth="1"/>
    <col min="7427" max="7427" width="13.26953125" style="7" customWidth="1"/>
    <col min="7428" max="7428" width="45.1796875" style="7" customWidth="1"/>
    <col min="7429" max="7429" width="3.81640625" style="7" customWidth="1"/>
    <col min="7430" max="7430" width="7.1796875" style="7" customWidth="1"/>
    <col min="7431" max="7431" width="9.26953125" style="7" customWidth="1"/>
    <col min="7432" max="7432" width="10.54296875" style="7" customWidth="1"/>
    <col min="7433" max="7433" width="15.453125" style="7" customWidth="1"/>
    <col min="7434" max="7434" width="15.54296875" style="7" customWidth="1"/>
    <col min="7435" max="7435" width="14.54296875" style="7" customWidth="1"/>
    <col min="7436" max="7437" width="14" style="7" customWidth="1"/>
    <col min="7438" max="7438" width="14.54296875" style="7" customWidth="1"/>
    <col min="7439" max="7439" width="14.26953125" style="7" customWidth="1"/>
    <col min="7440" max="7440" width="16" style="7" customWidth="1"/>
    <col min="7441" max="7681" width="9" style="7"/>
    <col min="7682" max="7682" width="3.7265625" style="7" customWidth="1"/>
    <col min="7683" max="7683" width="13.26953125" style="7" customWidth="1"/>
    <col min="7684" max="7684" width="45.1796875" style="7" customWidth="1"/>
    <col min="7685" max="7685" width="3.81640625" style="7" customWidth="1"/>
    <col min="7686" max="7686" width="7.1796875" style="7" customWidth="1"/>
    <col min="7687" max="7687" width="9.26953125" style="7" customWidth="1"/>
    <col min="7688" max="7688" width="10.54296875" style="7" customWidth="1"/>
    <col min="7689" max="7689" width="15.453125" style="7" customWidth="1"/>
    <col min="7690" max="7690" width="15.54296875" style="7" customWidth="1"/>
    <col min="7691" max="7691" width="14.54296875" style="7" customWidth="1"/>
    <col min="7692" max="7693" width="14" style="7" customWidth="1"/>
    <col min="7694" max="7694" width="14.54296875" style="7" customWidth="1"/>
    <col min="7695" max="7695" width="14.26953125" style="7" customWidth="1"/>
    <col min="7696" max="7696" width="16" style="7" customWidth="1"/>
    <col min="7697" max="7937" width="9" style="7"/>
    <col min="7938" max="7938" width="3.7265625" style="7" customWidth="1"/>
    <col min="7939" max="7939" width="13.26953125" style="7" customWidth="1"/>
    <col min="7940" max="7940" width="45.1796875" style="7" customWidth="1"/>
    <col min="7941" max="7941" width="3.81640625" style="7" customWidth="1"/>
    <col min="7942" max="7942" width="7.1796875" style="7" customWidth="1"/>
    <col min="7943" max="7943" width="9.26953125" style="7" customWidth="1"/>
    <col min="7944" max="7944" width="10.54296875" style="7" customWidth="1"/>
    <col min="7945" max="7945" width="15.453125" style="7" customWidth="1"/>
    <col min="7946" max="7946" width="15.54296875" style="7" customWidth="1"/>
    <col min="7947" max="7947" width="14.54296875" style="7" customWidth="1"/>
    <col min="7948" max="7949" width="14" style="7" customWidth="1"/>
    <col min="7950" max="7950" width="14.54296875" style="7" customWidth="1"/>
    <col min="7951" max="7951" width="14.26953125" style="7" customWidth="1"/>
    <col min="7952" max="7952" width="16" style="7" customWidth="1"/>
    <col min="7953" max="8193" width="9" style="7"/>
    <col min="8194" max="8194" width="3.7265625" style="7" customWidth="1"/>
    <col min="8195" max="8195" width="13.26953125" style="7" customWidth="1"/>
    <col min="8196" max="8196" width="45.1796875" style="7" customWidth="1"/>
    <col min="8197" max="8197" width="3.81640625" style="7" customWidth="1"/>
    <col min="8198" max="8198" width="7.1796875" style="7" customWidth="1"/>
    <col min="8199" max="8199" width="9.26953125" style="7" customWidth="1"/>
    <col min="8200" max="8200" width="10.54296875" style="7" customWidth="1"/>
    <col min="8201" max="8201" width="15.453125" style="7" customWidth="1"/>
    <col min="8202" max="8202" width="15.54296875" style="7" customWidth="1"/>
    <col min="8203" max="8203" width="14.54296875" style="7" customWidth="1"/>
    <col min="8204" max="8205" width="14" style="7" customWidth="1"/>
    <col min="8206" max="8206" width="14.54296875" style="7" customWidth="1"/>
    <col min="8207" max="8207" width="14.26953125" style="7" customWidth="1"/>
    <col min="8208" max="8208" width="16" style="7" customWidth="1"/>
    <col min="8209" max="8449" width="9" style="7"/>
    <col min="8450" max="8450" width="3.7265625" style="7" customWidth="1"/>
    <col min="8451" max="8451" width="13.26953125" style="7" customWidth="1"/>
    <col min="8452" max="8452" width="45.1796875" style="7" customWidth="1"/>
    <col min="8453" max="8453" width="3.81640625" style="7" customWidth="1"/>
    <col min="8454" max="8454" width="7.1796875" style="7" customWidth="1"/>
    <col min="8455" max="8455" width="9.26953125" style="7" customWidth="1"/>
    <col min="8456" max="8456" width="10.54296875" style="7" customWidth="1"/>
    <col min="8457" max="8457" width="15.453125" style="7" customWidth="1"/>
    <col min="8458" max="8458" width="15.54296875" style="7" customWidth="1"/>
    <col min="8459" max="8459" width="14.54296875" style="7" customWidth="1"/>
    <col min="8460" max="8461" width="14" style="7" customWidth="1"/>
    <col min="8462" max="8462" width="14.54296875" style="7" customWidth="1"/>
    <col min="8463" max="8463" width="14.26953125" style="7" customWidth="1"/>
    <col min="8464" max="8464" width="16" style="7" customWidth="1"/>
    <col min="8465" max="8705" width="9" style="7"/>
    <col min="8706" max="8706" width="3.7265625" style="7" customWidth="1"/>
    <col min="8707" max="8707" width="13.26953125" style="7" customWidth="1"/>
    <col min="8708" max="8708" width="45.1796875" style="7" customWidth="1"/>
    <col min="8709" max="8709" width="3.81640625" style="7" customWidth="1"/>
    <col min="8710" max="8710" width="7.1796875" style="7" customWidth="1"/>
    <col min="8711" max="8711" width="9.26953125" style="7" customWidth="1"/>
    <col min="8712" max="8712" width="10.54296875" style="7" customWidth="1"/>
    <col min="8713" max="8713" width="15.453125" style="7" customWidth="1"/>
    <col min="8714" max="8714" width="15.54296875" style="7" customWidth="1"/>
    <col min="8715" max="8715" width="14.54296875" style="7" customWidth="1"/>
    <col min="8716" max="8717" width="14" style="7" customWidth="1"/>
    <col min="8718" max="8718" width="14.54296875" style="7" customWidth="1"/>
    <col min="8719" max="8719" width="14.26953125" style="7" customWidth="1"/>
    <col min="8720" max="8720" width="16" style="7" customWidth="1"/>
    <col min="8721" max="8961" width="9" style="7"/>
    <col min="8962" max="8962" width="3.7265625" style="7" customWidth="1"/>
    <col min="8963" max="8963" width="13.26953125" style="7" customWidth="1"/>
    <col min="8964" max="8964" width="45.1796875" style="7" customWidth="1"/>
    <col min="8965" max="8965" width="3.81640625" style="7" customWidth="1"/>
    <col min="8966" max="8966" width="7.1796875" style="7" customWidth="1"/>
    <col min="8967" max="8967" width="9.26953125" style="7" customWidth="1"/>
    <col min="8968" max="8968" width="10.54296875" style="7" customWidth="1"/>
    <col min="8969" max="8969" width="15.453125" style="7" customWidth="1"/>
    <col min="8970" max="8970" width="15.54296875" style="7" customWidth="1"/>
    <col min="8971" max="8971" width="14.54296875" style="7" customWidth="1"/>
    <col min="8972" max="8973" width="14" style="7" customWidth="1"/>
    <col min="8974" max="8974" width="14.54296875" style="7" customWidth="1"/>
    <col min="8975" max="8975" width="14.26953125" style="7" customWidth="1"/>
    <col min="8976" max="8976" width="16" style="7" customWidth="1"/>
    <col min="8977" max="9217" width="9" style="7"/>
    <col min="9218" max="9218" width="3.7265625" style="7" customWidth="1"/>
    <col min="9219" max="9219" width="13.26953125" style="7" customWidth="1"/>
    <col min="9220" max="9220" width="45.1796875" style="7" customWidth="1"/>
    <col min="9221" max="9221" width="3.81640625" style="7" customWidth="1"/>
    <col min="9222" max="9222" width="7.1796875" style="7" customWidth="1"/>
    <col min="9223" max="9223" width="9.26953125" style="7" customWidth="1"/>
    <col min="9224" max="9224" width="10.54296875" style="7" customWidth="1"/>
    <col min="9225" max="9225" width="15.453125" style="7" customWidth="1"/>
    <col min="9226" max="9226" width="15.54296875" style="7" customWidth="1"/>
    <col min="9227" max="9227" width="14.54296875" style="7" customWidth="1"/>
    <col min="9228" max="9229" width="14" style="7" customWidth="1"/>
    <col min="9230" max="9230" width="14.54296875" style="7" customWidth="1"/>
    <col min="9231" max="9231" width="14.26953125" style="7" customWidth="1"/>
    <col min="9232" max="9232" width="16" style="7" customWidth="1"/>
    <col min="9233" max="9473" width="9" style="7"/>
    <col min="9474" max="9474" width="3.7265625" style="7" customWidth="1"/>
    <col min="9475" max="9475" width="13.26953125" style="7" customWidth="1"/>
    <col min="9476" max="9476" width="45.1796875" style="7" customWidth="1"/>
    <col min="9477" max="9477" width="3.81640625" style="7" customWidth="1"/>
    <col min="9478" max="9478" width="7.1796875" style="7" customWidth="1"/>
    <col min="9479" max="9479" width="9.26953125" style="7" customWidth="1"/>
    <col min="9480" max="9480" width="10.54296875" style="7" customWidth="1"/>
    <col min="9481" max="9481" width="15.453125" style="7" customWidth="1"/>
    <col min="9482" max="9482" width="15.54296875" style="7" customWidth="1"/>
    <col min="9483" max="9483" width="14.54296875" style="7" customWidth="1"/>
    <col min="9484" max="9485" width="14" style="7" customWidth="1"/>
    <col min="9486" max="9486" width="14.54296875" style="7" customWidth="1"/>
    <col min="9487" max="9487" width="14.26953125" style="7" customWidth="1"/>
    <col min="9488" max="9488" width="16" style="7" customWidth="1"/>
    <col min="9489" max="9729" width="9" style="7"/>
    <col min="9730" max="9730" width="3.7265625" style="7" customWidth="1"/>
    <col min="9731" max="9731" width="13.26953125" style="7" customWidth="1"/>
    <col min="9732" max="9732" width="45.1796875" style="7" customWidth="1"/>
    <col min="9733" max="9733" width="3.81640625" style="7" customWidth="1"/>
    <col min="9734" max="9734" width="7.1796875" style="7" customWidth="1"/>
    <col min="9735" max="9735" width="9.26953125" style="7" customWidth="1"/>
    <col min="9736" max="9736" width="10.54296875" style="7" customWidth="1"/>
    <col min="9737" max="9737" width="15.453125" style="7" customWidth="1"/>
    <col min="9738" max="9738" width="15.54296875" style="7" customWidth="1"/>
    <col min="9739" max="9739" width="14.54296875" style="7" customWidth="1"/>
    <col min="9740" max="9741" width="14" style="7" customWidth="1"/>
    <col min="9742" max="9742" width="14.54296875" style="7" customWidth="1"/>
    <col min="9743" max="9743" width="14.26953125" style="7" customWidth="1"/>
    <col min="9744" max="9744" width="16" style="7" customWidth="1"/>
    <col min="9745" max="9985" width="9" style="7"/>
    <col min="9986" max="9986" width="3.7265625" style="7" customWidth="1"/>
    <col min="9987" max="9987" width="13.26953125" style="7" customWidth="1"/>
    <col min="9988" max="9988" width="45.1796875" style="7" customWidth="1"/>
    <col min="9989" max="9989" width="3.81640625" style="7" customWidth="1"/>
    <col min="9990" max="9990" width="7.1796875" style="7" customWidth="1"/>
    <col min="9991" max="9991" width="9.26953125" style="7" customWidth="1"/>
    <col min="9992" max="9992" width="10.54296875" style="7" customWidth="1"/>
    <col min="9993" max="9993" width="15.453125" style="7" customWidth="1"/>
    <col min="9994" max="9994" width="15.54296875" style="7" customWidth="1"/>
    <col min="9995" max="9995" width="14.54296875" style="7" customWidth="1"/>
    <col min="9996" max="9997" width="14" style="7" customWidth="1"/>
    <col min="9998" max="9998" width="14.54296875" style="7" customWidth="1"/>
    <col min="9999" max="9999" width="14.26953125" style="7" customWidth="1"/>
    <col min="10000" max="10000" width="16" style="7" customWidth="1"/>
    <col min="10001" max="10241" width="9" style="7"/>
    <col min="10242" max="10242" width="3.7265625" style="7" customWidth="1"/>
    <col min="10243" max="10243" width="13.26953125" style="7" customWidth="1"/>
    <col min="10244" max="10244" width="45.1796875" style="7" customWidth="1"/>
    <col min="10245" max="10245" width="3.81640625" style="7" customWidth="1"/>
    <col min="10246" max="10246" width="7.1796875" style="7" customWidth="1"/>
    <col min="10247" max="10247" width="9.26953125" style="7" customWidth="1"/>
    <col min="10248" max="10248" width="10.54296875" style="7" customWidth="1"/>
    <col min="10249" max="10249" width="15.453125" style="7" customWidth="1"/>
    <col min="10250" max="10250" width="15.54296875" style="7" customWidth="1"/>
    <col min="10251" max="10251" width="14.54296875" style="7" customWidth="1"/>
    <col min="10252" max="10253" width="14" style="7" customWidth="1"/>
    <col min="10254" max="10254" width="14.54296875" style="7" customWidth="1"/>
    <col min="10255" max="10255" width="14.26953125" style="7" customWidth="1"/>
    <col min="10256" max="10256" width="16" style="7" customWidth="1"/>
    <col min="10257" max="10497" width="9" style="7"/>
    <col min="10498" max="10498" width="3.7265625" style="7" customWidth="1"/>
    <col min="10499" max="10499" width="13.26953125" style="7" customWidth="1"/>
    <col min="10500" max="10500" width="45.1796875" style="7" customWidth="1"/>
    <col min="10501" max="10501" width="3.81640625" style="7" customWidth="1"/>
    <col min="10502" max="10502" width="7.1796875" style="7" customWidth="1"/>
    <col min="10503" max="10503" width="9.26953125" style="7" customWidth="1"/>
    <col min="10504" max="10504" width="10.54296875" style="7" customWidth="1"/>
    <col min="10505" max="10505" width="15.453125" style="7" customWidth="1"/>
    <col min="10506" max="10506" width="15.54296875" style="7" customWidth="1"/>
    <col min="10507" max="10507" width="14.54296875" style="7" customWidth="1"/>
    <col min="10508" max="10509" width="14" style="7" customWidth="1"/>
    <col min="10510" max="10510" width="14.54296875" style="7" customWidth="1"/>
    <col min="10511" max="10511" width="14.26953125" style="7" customWidth="1"/>
    <col min="10512" max="10512" width="16" style="7" customWidth="1"/>
    <col min="10513" max="10753" width="9" style="7"/>
    <col min="10754" max="10754" width="3.7265625" style="7" customWidth="1"/>
    <col min="10755" max="10755" width="13.26953125" style="7" customWidth="1"/>
    <col min="10756" max="10756" width="45.1796875" style="7" customWidth="1"/>
    <col min="10757" max="10757" width="3.81640625" style="7" customWidth="1"/>
    <col min="10758" max="10758" width="7.1796875" style="7" customWidth="1"/>
    <col min="10759" max="10759" width="9.26953125" style="7" customWidth="1"/>
    <col min="10760" max="10760" width="10.54296875" style="7" customWidth="1"/>
    <col min="10761" max="10761" width="15.453125" style="7" customWidth="1"/>
    <col min="10762" max="10762" width="15.54296875" style="7" customWidth="1"/>
    <col min="10763" max="10763" width="14.54296875" style="7" customWidth="1"/>
    <col min="10764" max="10765" width="14" style="7" customWidth="1"/>
    <col min="10766" max="10766" width="14.54296875" style="7" customWidth="1"/>
    <col min="10767" max="10767" width="14.26953125" style="7" customWidth="1"/>
    <col min="10768" max="10768" width="16" style="7" customWidth="1"/>
    <col min="10769" max="11009" width="9" style="7"/>
    <col min="11010" max="11010" width="3.7265625" style="7" customWidth="1"/>
    <col min="11011" max="11011" width="13.26953125" style="7" customWidth="1"/>
    <col min="11012" max="11012" width="45.1796875" style="7" customWidth="1"/>
    <col min="11013" max="11013" width="3.81640625" style="7" customWidth="1"/>
    <col min="11014" max="11014" width="7.1796875" style="7" customWidth="1"/>
    <col min="11015" max="11015" width="9.26953125" style="7" customWidth="1"/>
    <col min="11016" max="11016" width="10.54296875" style="7" customWidth="1"/>
    <col min="11017" max="11017" width="15.453125" style="7" customWidth="1"/>
    <col min="11018" max="11018" width="15.54296875" style="7" customWidth="1"/>
    <col min="11019" max="11019" width="14.54296875" style="7" customWidth="1"/>
    <col min="11020" max="11021" width="14" style="7" customWidth="1"/>
    <col min="11022" max="11022" width="14.54296875" style="7" customWidth="1"/>
    <col min="11023" max="11023" width="14.26953125" style="7" customWidth="1"/>
    <col min="11024" max="11024" width="16" style="7" customWidth="1"/>
    <col min="11025" max="11265" width="9" style="7"/>
    <col min="11266" max="11266" width="3.7265625" style="7" customWidth="1"/>
    <col min="11267" max="11267" width="13.26953125" style="7" customWidth="1"/>
    <col min="11268" max="11268" width="45.1796875" style="7" customWidth="1"/>
    <col min="11269" max="11269" width="3.81640625" style="7" customWidth="1"/>
    <col min="11270" max="11270" width="7.1796875" style="7" customWidth="1"/>
    <col min="11271" max="11271" width="9.26953125" style="7" customWidth="1"/>
    <col min="11272" max="11272" width="10.54296875" style="7" customWidth="1"/>
    <col min="11273" max="11273" width="15.453125" style="7" customWidth="1"/>
    <col min="11274" max="11274" width="15.54296875" style="7" customWidth="1"/>
    <col min="11275" max="11275" width="14.54296875" style="7" customWidth="1"/>
    <col min="11276" max="11277" width="14" style="7" customWidth="1"/>
    <col min="11278" max="11278" width="14.54296875" style="7" customWidth="1"/>
    <col min="11279" max="11279" width="14.26953125" style="7" customWidth="1"/>
    <col min="11280" max="11280" width="16" style="7" customWidth="1"/>
    <col min="11281" max="11521" width="9" style="7"/>
    <col min="11522" max="11522" width="3.7265625" style="7" customWidth="1"/>
    <col min="11523" max="11523" width="13.26953125" style="7" customWidth="1"/>
    <col min="11524" max="11524" width="45.1796875" style="7" customWidth="1"/>
    <col min="11525" max="11525" width="3.81640625" style="7" customWidth="1"/>
    <col min="11526" max="11526" width="7.1796875" style="7" customWidth="1"/>
    <col min="11527" max="11527" width="9.26953125" style="7" customWidth="1"/>
    <col min="11528" max="11528" width="10.54296875" style="7" customWidth="1"/>
    <col min="11529" max="11529" width="15.453125" style="7" customWidth="1"/>
    <col min="11530" max="11530" width="15.54296875" style="7" customWidth="1"/>
    <col min="11531" max="11531" width="14.54296875" style="7" customWidth="1"/>
    <col min="11532" max="11533" width="14" style="7" customWidth="1"/>
    <col min="11534" max="11534" width="14.54296875" style="7" customWidth="1"/>
    <col min="11535" max="11535" width="14.26953125" style="7" customWidth="1"/>
    <col min="11536" max="11536" width="16" style="7" customWidth="1"/>
    <col min="11537" max="11777" width="9" style="7"/>
    <col min="11778" max="11778" width="3.7265625" style="7" customWidth="1"/>
    <col min="11779" max="11779" width="13.26953125" style="7" customWidth="1"/>
    <col min="11780" max="11780" width="45.1796875" style="7" customWidth="1"/>
    <col min="11781" max="11781" width="3.81640625" style="7" customWidth="1"/>
    <col min="11782" max="11782" width="7.1796875" style="7" customWidth="1"/>
    <col min="11783" max="11783" width="9.26953125" style="7" customWidth="1"/>
    <col min="11784" max="11784" width="10.54296875" style="7" customWidth="1"/>
    <col min="11785" max="11785" width="15.453125" style="7" customWidth="1"/>
    <col min="11786" max="11786" width="15.54296875" style="7" customWidth="1"/>
    <col min="11787" max="11787" width="14.54296875" style="7" customWidth="1"/>
    <col min="11788" max="11789" width="14" style="7" customWidth="1"/>
    <col min="11790" max="11790" width="14.54296875" style="7" customWidth="1"/>
    <col min="11791" max="11791" width="14.26953125" style="7" customWidth="1"/>
    <col min="11792" max="11792" width="16" style="7" customWidth="1"/>
    <col min="11793" max="12033" width="9" style="7"/>
    <col min="12034" max="12034" width="3.7265625" style="7" customWidth="1"/>
    <col min="12035" max="12035" width="13.26953125" style="7" customWidth="1"/>
    <col min="12036" max="12036" width="45.1796875" style="7" customWidth="1"/>
    <col min="12037" max="12037" width="3.81640625" style="7" customWidth="1"/>
    <col min="12038" max="12038" width="7.1796875" style="7" customWidth="1"/>
    <col min="12039" max="12039" width="9.26953125" style="7" customWidth="1"/>
    <col min="12040" max="12040" width="10.54296875" style="7" customWidth="1"/>
    <col min="12041" max="12041" width="15.453125" style="7" customWidth="1"/>
    <col min="12042" max="12042" width="15.54296875" style="7" customWidth="1"/>
    <col min="12043" max="12043" width="14.54296875" style="7" customWidth="1"/>
    <col min="12044" max="12045" width="14" style="7" customWidth="1"/>
    <col min="12046" max="12046" width="14.54296875" style="7" customWidth="1"/>
    <col min="12047" max="12047" width="14.26953125" style="7" customWidth="1"/>
    <col min="12048" max="12048" width="16" style="7" customWidth="1"/>
    <col min="12049" max="12289" width="9" style="7"/>
    <col min="12290" max="12290" width="3.7265625" style="7" customWidth="1"/>
    <col min="12291" max="12291" width="13.26953125" style="7" customWidth="1"/>
    <col min="12292" max="12292" width="45.1796875" style="7" customWidth="1"/>
    <col min="12293" max="12293" width="3.81640625" style="7" customWidth="1"/>
    <col min="12294" max="12294" width="7.1796875" style="7" customWidth="1"/>
    <col min="12295" max="12295" width="9.26953125" style="7" customWidth="1"/>
    <col min="12296" max="12296" width="10.54296875" style="7" customWidth="1"/>
    <col min="12297" max="12297" width="15.453125" style="7" customWidth="1"/>
    <col min="12298" max="12298" width="15.54296875" style="7" customWidth="1"/>
    <col min="12299" max="12299" width="14.54296875" style="7" customWidth="1"/>
    <col min="12300" max="12301" width="14" style="7" customWidth="1"/>
    <col min="12302" max="12302" width="14.54296875" style="7" customWidth="1"/>
    <col min="12303" max="12303" width="14.26953125" style="7" customWidth="1"/>
    <col min="12304" max="12304" width="16" style="7" customWidth="1"/>
    <col min="12305" max="12545" width="9" style="7"/>
    <col min="12546" max="12546" width="3.7265625" style="7" customWidth="1"/>
    <col min="12547" max="12547" width="13.26953125" style="7" customWidth="1"/>
    <col min="12548" max="12548" width="45.1796875" style="7" customWidth="1"/>
    <col min="12549" max="12549" width="3.81640625" style="7" customWidth="1"/>
    <col min="12550" max="12550" width="7.1796875" style="7" customWidth="1"/>
    <col min="12551" max="12551" width="9.26953125" style="7" customWidth="1"/>
    <col min="12552" max="12552" width="10.54296875" style="7" customWidth="1"/>
    <col min="12553" max="12553" width="15.453125" style="7" customWidth="1"/>
    <col min="12554" max="12554" width="15.54296875" style="7" customWidth="1"/>
    <col min="12555" max="12555" width="14.54296875" style="7" customWidth="1"/>
    <col min="12556" max="12557" width="14" style="7" customWidth="1"/>
    <col min="12558" max="12558" width="14.54296875" style="7" customWidth="1"/>
    <col min="12559" max="12559" width="14.26953125" style="7" customWidth="1"/>
    <col min="12560" max="12560" width="16" style="7" customWidth="1"/>
    <col min="12561" max="12801" width="9" style="7"/>
    <col min="12802" max="12802" width="3.7265625" style="7" customWidth="1"/>
    <col min="12803" max="12803" width="13.26953125" style="7" customWidth="1"/>
    <col min="12804" max="12804" width="45.1796875" style="7" customWidth="1"/>
    <col min="12805" max="12805" width="3.81640625" style="7" customWidth="1"/>
    <col min="12806" max="12806" width="7.1796875" style="7" customWidth="1"/>
    <col min="12807" max="12807" width="9.26953125" style="7" customWidth="1"/>
    <col min="12808" max="12808" width="10.54296875" style="7" customWidth="1"/>
    <col min="12809" max="12809" width="15.453125" style="7" customWidth="1"/>
    <col min="12810" max="12810" width="15.54296875" style="7" customWidth="1"/>
    <col min="12811" max="12811" width="14.54296875" style="7" customWidth="1"/>
    <col min="12812" max="12813" width="14" style="7" customWidth="1"/>
    <col min="12814" max="12814" width="14.54296875" style="7" customWidth="1"/>
    <col min="12815" max="12815" width="14.26953125" style="7" customWidth="1"/>
    <col min="12816" max="12816" width="16" style="7" customWidth="1"/>
    <col min="12817" max="13057" width="9" style="7"/>
    <col min="13058" max="13058" width="3.7265625" style="7" customWidth="1"/>
    <col min="13059" max="13059" width="13.26953125" style="7" customWidth="1"/>
    <col min="13060" max="13060" width="45.1796875" style="7" customWidth="1"/>
    <col min="13061" max="13061" width="3.81640625" style="7" customWidth="1"/>
    <col min="13062" max="13062" width="7.1796875" style="7" customWidth="1"/>
    <col min="13063" max="13063" width="9.26953125" style="7" customWidth="1"/>
    <col min="13064" max="13064" width="10.54296875" style="7" customWidth="1"/>
    <col min="13065" max="13065" width="15.453125" style="7" customWidth="1"/>
    <col min="13066" max="13066" width="15.54296875" style="7" customWidth="1"/>
    <col min="13067" max="13067" width="14.54296875" style="7" customWidth="1"/>
    <col min="13068" max="13069" width="14" style="7" customWidth="1"/>
    <col min="13070" max="13070" width="14.54296875" style="7" customWidth="1"/>
    <col min="13071" max="13071" width="14.26953125" style="7" customWidth="1"/>
    <col min="13072" max="13072" width="16" style="7" customWidth="1"/>
    <col min="13073" max="13313" width="9" style="7"/>
    <col min="13314" max="13314" width="3.7265625" style="7" customWidth="1"/>
    <col min="13315" max="13315" width="13.26953125" style="7" customWidth="1"/>
    <col min="13316" max="13316" width="45.1796875" style="7" customWidth="1"/>
    <col min="13317" max="13317" width="3.81640625" style="7" customWidth="1"/>
    <col min="13318" max="13318" width="7.1796875" style="7" customWidth="1"/>
    <col min="13319" max="13319" width="9.26953125" style="7" customWidth="1"/>
    <col min="13320" max="13320" width="10.54296875" style="7" customWidth="1"/>
    <col min="13321" max="13321" width="15.453125" style="7" customWidth="1"/>
    <col min="13322" max="13322" width="15.54296875" style="7" customWidth="1"/>
    <col min="13323" max="13323" width="14.54296875" style="7" customWidth="1"/>
    <col min="13324" max="13325" width="14" style="7" customWidth="1"/>
    <col min="13326" max="13326" width="14.54296875" style="7" customWidth="1"/>
    <col min="13327" max="13327" width="14.26953125" style="7" customWidth="1"/>
    <col min="13328" max="13328" width="16" style="7" customWidth="1"/>
    <col min="13329" max="13569" width="9" style="7"/>
    <col min="13570" max="13570" width="3.7265625" style="7" customWidth="1"/>
    <col min="13571" max="13571" width="13.26953125" style="7" customWidth="1"/>
    <col min="13572" max="13572" width="45.1796875" style="7" customWidth="1"/>
    <col min="13573" max="13573" width="3.81640625" style="7" customWidth="1"/>
    <col min="13574" max="13574" width="7.1796875" style="7" customWidth="1"/>
    <col min="13575" max="13575" width="9.26953125" style="7" customWidth="1"/>
    <col min="13576" max="13576" width="10.54296875" style="7" customWidth="1"/>
    <col min="13577" max="13577" width="15.453125" style="7" customWidth="1"/>
    <col min="13578" max="13578" width="15.54296875" style="7" customWidth="1"/>
    <col min="13579" max="13579" width="14.54296875" style="7" customWidth="1"/>
    <col min="13580" max="13581" width="14" style="7" customWidth="1"/>
    <col min="13582" max="13582" width="14.54296875" style="7" customWidth="1"/>
    <col min="13583" max="13583" width="14.26953125" style="7" customWidth="1"/>
    <col min="13584" max="13584" width="16" style="7" customWidth="1"/>
    <col min="13585" max="13825" width="9" style="7"/>
    <col min="13826" max="13826" width="3.7265625" style="7" customWidth="1"/>
    <col min="13827" max="13827" width="13.26953125" style="7" customWidth="1"/>
    <col min="13828" max="13828" width="45.1796875" style="7" customWidth="1"/>
    <col min="13829" max="13829" width="3.81640625" style="7" customWidth="1"/>
    <col min="13830" max="13830" width="7.1796875" style="7" customWidth="1"/>
    <col min="13831" max="13831" width="9.26953125" style="7" customWidth="1"/>
    <col min="13832" max="13832" width="10.54296875" style="7" customWidth="1"/>
    <col min="13833" max="13833" width="15.453125" style="7" customWidth="1"/>
    <col min="13834" max="13834" width="15.54296875" style="7" customWidth="1"/>
    <col min="13835" max="13835" width="14.54296875" style="7" customWidth="1"/>
    <col min="13836" max="13837" width="14" style="7" customWidth="1"/>
    <col min="13838" max="13838" width="14.54296875" style="7" customWidth="1"/>
    <col min="13839" max="13839" width="14.26953125" style="7" customWidth="1"/>
    <col min="13840" max="13840" width="16" style="7" customWidth="1"/>
    <col min="13841" max="14081" width="9" style="7"/>
    <col min="14082" max="14082" width="3.7265625" style="7" customWidth="1"/>
    <col min="14083" max="14083" width="13.26953125" style="7" customWidth="1"/>
    <col min="14084" max="14084" width="45.1796875" style="7" customWidth="1"/>
    <col min="14085" max="14085" width="3.81640625" style="7" customWidth="1"/>
    <col min="14086" max="14086" width="7.1796875" style="7" customWidth="1"/>
    <col min="14087" max="14087" width="9.26953125" style="7" customWidth="1"/>
    <col min="14088" max="14088" width="10.54296875" style="7" customWidth="1"/>
    <col min="14089" max="14089" width="15.453125" style="7" customWidth="1"/>
    <col min="14090" max="14090" width="15.54296875" style="7" customWidth="1"/>
    <col min="14091" max="14091" width="14.54296875" style="7" customWidth="1"/>
    <col min="14092" max="14093" width="14" style="7" customWidth="1"/>
    <col min="14094" max="14094" width="14.54296875" style="7" customWidth="1"/>
    <col min="14095" max="14095" width="14.26953125" style="7" customWidth="1"/>
    <col min="14096" max="14096" width="16" style="7" customWidth="1"/>
    <col min="14097" max="14337" width="9" style="7"/>
    <col min="14338" max="14338" width="3.7265625" style="7" customWidth="1"/>
    <col min="14339" max="14339" width="13.26953125" style="7" customWidth="1"/>
    <col min="14340" max="14340" width="45.1796875" style="7" customWidth="1"/>
    <col min="14341" max="14341" width="3.81640625" style="7" customWidth="1"/>
    <col min="14342" max="14342" width="7.1796875" style="7" customWidth="1"/>
    <col min="14343" max="14343" width="9.26953125" style="7" customWidth="1"/>
    <col min="14344" max="14344" width="10.54296875" style="7" customWidth="1"/>
    <col min="14345" max="14345" width="15.453125" style="7" customWidth="1"/>
    <col min="14346" max="14346" width="15.54296875" style="7" customWidth="1"/>
    <col min="14347" max="14347" width="14.54296875" style="7" customWidth="1"/>
    <col min="14348" max="14349" width="14" style="7" customWidth="1"/>
    <col min="14350" max="14350" width="14.54296875" style="7" customWidth="1"/>
    <col min="14351" max="14351" width="14.26953125" style="7" customWidth="1"/>
    <col min="14352" max="14352" width="16" style="7" customWidth="1"/>
    <col min="14353" max="14593" width="9" style="7"/>
    <col min="14594" max="14594" width="3.7265625" style="7" customWidth="1"/>
    <col min="14595" max="14595" width="13.26953125" style="7" customWidth="1"/>
    <col min="14596" max="14596" width="45.1796875" style="7" customWidth="1"/>
    <col min="14597" max="14597" width="3.81640625" style="7" customWidth="1"/>
    <col min="14598" max="14598" width="7.1796875" style="7" customWidth="1"/>
    <col min="14599" max="14599" width="9.26953125" style="7" customWidth="1"/>
    <col min="14600" max="14600" width="10.54296875" style="7" customWidth="1"/>
    <col min="14601" max="14601" width="15.453125" style="7" customWidth="1"/>
    <col min="14602" max="14602" width="15.54296875" style="7" customWidth="1"/>
    <col min="14603" max="14603" width="14.54296875" style="7" customWidth="1"/>
    <col min="14604" max="14605" width="14" style="7" customWidth="1"/>
    <col min="14606" max="14606" width="14.54296875" style="7" customWidth="1"/>
    <col min="14607" max="14607" width="14.26953125" style="7" customWidth="1"/>
    <col min="14608" max="14608" width="16" style="7" customWidth="1"/>
    <col min="14609" max="14849" width="9" style="7"/>
    <col min="14850" max="14850" width="3.7265625" style="7" customWidth="1"/>
    <col min="14851" max="14851" width="13.26953125" style="7" customWidth="1"/>
    <col min="14852" max="14852" width="45.1796875" style="7" customWidth="1"/>
    <col min="14853" max="14853" width="3.81640625" style="7" customWidth="1"/>
    <col min="14854" max="14854" width="7.1796875" style="7" customWidth="1"/>
    <col min="14855" max="14855" width="9.26953125" style="7" customWidth="1"/>
    <col min="14856" max="14856" width="10.54296875" style="7" customWidth="1"/>
    <col min="14857" max="14857" width="15.453125" style="7" customWidth="1"/>
    <col min="14858" max="14858" width="15.54296875" style="7" customWidth="1"/>
    <col min="14859" max="14859" width="14.54296875" style="7" customWidth="1"/>
    <col min="14860" max="14861" width="14" style="7" customWidth="1"/>
    <col min="14862" max="14862" width="14.54296875" style="7" customWidth="1"/>
    <col min="14863" max="14863" width="14.26953125" style="7" customWidth="1"/>
    <col min="14864" max="14864" width="16" style="7" customWidth="1"/>
    <col min="14865" max="15105" width="9" style="7"/>
    <col min="15106" max="15106" width="3.7265625" style="7" customWidth="1"/>
    <col min="15107" max="15107" width="13.26953125" style="7" customWidth="1"/>
    <col min="15108" max="15108" width="45.1796875" style="7" customWidth="1"/>
    <col min="15109" max="15109" width="3.81640625" style="7" customWidth="1"/>
    <col min="15110" max="15110" width="7.1796875" style="7" customWidth="1"/>
    <col min="15111" max="15111" width="9.26953125" style="7" customWidth="1"/>
    <col min="15112" max="15112" width="10.54296875" style="7" customWidth="1"/>
    <col min="15113" max="15113" width="15.453125" style="7" customWidth="1"/>
    <col min="15114" max="15114" width="15.54296875" style="7" customWidth="1"/>
    <col min="15115" max="15115" width="14.54296875" style="7" customWidth="1"/>
    <col min="15116" max="15117" width="14" style="7" customWidth="1"/>
    <col min="15118" max="15118" width="14.54296875" style="7" customWidth="1"/>
    <col min="15119" max="15119" width="14.26953125" style="7" customWidth="1"/>
    <col min="15120" max="15120" width="16" style="7" customWidth="1"/>
    <col min="15121" max="15361" width="9" style="7"/>
    <col min="15362" max="15362" width="3.7265625" style="7" customWidth="1"/>
    <col min="15363" max="15363" width="13.26953125" style="7" customWidth="1"/>
    <col min="15364" max="15364" width="45.1796875" style="7" customWidth="1"/>
    <col min="15365" max="15365" width="3.81640625" style="7" customWidth="1"/>
    <col min="15366" max="15366" width="7.1796875" style="7" customWidth="1"/>
    <col min="15367" max="15367" width="9.26953125" style="7" customWidth="1"/>
    <col min="15368" max="15368" width="10.54296875" style="7" customWidth="1"/>
    <col min="15369" max="15369" width="15.453125" style="7" customWidth="1"/>
    <col min="15370" max="15370" width="15.54296875" style="7" customWidth="1"/>
    <col min="15371" max="15371" width="14.54296875" style="7" customWidth="1"/>
    <col min="15372" max="15373" width="14" style="7" customWidth="1"/>
    <col min="15374" max="15374" width="14.54296875" style="7" customWidth="1"/>
    <col min="15375" max="15375" width="14.26953125" style="7" customWidth="1"/>
    <col min="15376" max="15376" width="16" style="7" customWidth="1"/>
    <col min="15377" max="15617" width="9" style="7"/>
    <col min="15618" max="15618" width="3.7265625" style="7" customWidth="1"/>
    <col min="15619" max="15619" width="13.26953125" style="7" customWidth="1"/>
    <col min="15620" max="15620" width="45.1796875" style="7" customWidth="1"/>
    <col min="15621" max="15621" width="3.81640625" style="7" customWidth="1"/>
    <col min="15622" max="15622" width="7.1796875" style="7" customWidth="1"/>
    <col min="15623" max="15623" width="9.26953125" style="7" customWidth="1"/>
    <col min="15624" max="15624" width="10.54296875" style="7" customWidth="1"/>
    <col min="15625" max="15625" width="15.453125" style="7" customWidth="1"/>
    <col min="15626" max="15626" width="15.54296875" style="7" customWidth="1"/>
    <col min="15627" max="15627" width="14.54296875" style="7" customWidth="1"/>
    <col min="15628" max="15629" width="14" style="7" customWidth="1"/>
    <col min="15630" max="15630" width="14.54296875" style="7" customWidth="1"/>
    <col min="15631" max="15631" width="14.26953125" style="7" customWidth="1"/>
    <col min="15632" max="15632" width="16" style="7" customWidth="1"/>
    <col min="15633" max="15873" width="9" style="7"/>
    <col min="15874" max="15874" width="3.7265625" style="7" customWidth="1"/>
    <col min="15875" max="15875" width="13.26953125" style="7" customWidth="1"/>
    <col min="15876" max="15876" width="45.1796875" style="7" customWidth="1"/>
    <col min="15877" max="15877" width="3.81640625" style="7" customWidth="1"/>
    <col min="15878" max="15878" width="7.1796875" style="7" customWidth="1"/>
    <col min="15879" max="15879" width="9.26953125" style="7" customWidth="1"/>
    <col min="15880" max="15880" width="10.54296875" style="7" customWidth="1"/>
    <col min="15881" max="15881" width="15.453125" style="7" customWidth="1"/>
    <col min="15882" max="15882" width="15.54296875" style="7" customWidth="1"/>
    <col min="15883" max="15883" width="14.54296875" style="7" customWidth="1"/>
    <col min="15884" max="15885" width="14" style="7" customWidth="1"/>
    <col min="15886" max="15886" width="14.54296875" style="7" customWidth="1"/>
    <col min="15887" max="15887" width="14.26953125" style="7" customWidth="1"/>
    <col min="15888" max="15888" width="16" style="7" customWidth="1"/>
    <col min="15889" max="16129" width="9" style="7"/>
    <col min="16130" max="16130" width="3.7265625" style="7" customWidth="1"/>
    <col min="16131" max="16131" width="13.26953125" style="7" customWidth="1"/>
    <col min="16132" max="16132" width="45.1796875" style="7" customWidth="1"/>
    <col min="16133" max="16133" width="3.81640625" style="7" customWidth="1"/>
    <col min="16134" max="16134" width="7.1796875" style="7" customWidth="1"/>
    <col min="16135" max="16135" width="9.26953125" style="7" customWidth="1"/>
    <col min="16136" max="16136" width="10.54296875" style="7" customWidth="1"/>
    <col min="16137" max="16137" width="15.453125" style="7" customWidth="1"/>
    <col min="16138" max="16138" width="15.54296875" style="7" customWidth="1"/>
    <col min="16139" max="16139" width="14.54296875" style="7" customWidth="1"/>
    <col min="16140" max="16141" width="14" style="7" customWidth="1"/>
    <col min="16142" max="16142" width="14.54296875" style="7" customWidth="1"/>
    <col min="16143" max="16143" width="14.26953125" style="7" customWidth="1"/>
    <col min="16144" max="16144" width="16" style="7" customWidth="1"/>
    <col min="16145" max="16384" width="9" style="7"/>
  </cols>
  <sheetData>
    <row r="1" spans="1:29" ht="18" x14ac:dyDescent="0.35">
      <c r="A1" s="199" t="s">
        <v>0</v>
      </c>
      <c r="B1" s="199"/>
      <c r="C1" s="200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R1" s="23"/>
      <c r="S1" s="23"/>
    </row>
    <row r="2" spans="1:29" ht="13.5" customHeight="1" x14ac:dyDescent="0.25">
      <c r="A2" s="24" t="s">
        <v>1</v>
      </c>
      <c r="B2" s="25"/>
      <c r="C2" s="7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R2" s="25"/>
      <c r="S2" s="25"/>
    </row>
    <row r="3" spans="1:29" ht="13.5" customHeight="1" x14ac:dyDescent="0.25">
      <c r="A3" s="24" t="s">
        <v>154</v>
      </c>
      <c r="B3" s="25"/>
      <c r="C3" s="7"/>
      <c r="D3" s="25"/>
      <c r="E3" s="25"/>
      <c r="F3" s="25"/>
      <c r="G3" s="25"/>
      <c r="H3" s="25"/>
      <c r="I3" s="25"/>
      <c r="J3" s="201"/>
      <c r="K3" s="202"/>
      <c r="L3" s="26"/>
      <c r="M3" s="25"/>
      <c r="N3" s="25"/>
      <c r="O3" s="25"/>
      <c r="P3" s="25"/>
      <c r="R3" s="25"/>
      <c r="S3" s="25"/>
    </row>
    <row r="4" spans="1:29" ht="13.5" customHeight="1" x14ac:dyDescent="0.25">
      <c r="A4" s="24" t="s">
        <v>2290</v>
      </c>
      <c r="B4" s="25"/>
      <c r="C4" s="7"/>
      <c r="D4" s="25"/>
      <c r="E4" s="25"/>
      <c r="F4" s="25"/>
      <c r="G4" s="25"/>
      <c r="H4" s="25"/>
      <c r="I4" s="25"/>
      <c r="J4" s="201"/>
      <c r="K4" s="202"/>
      <c r="L4" s="26"/>
      <c r="M4" s="25"/>
      <c r="N4" s="25"/>
      <c r="O4" s="25"/>
      <c r="P4" s="25"/>
      <c r="R4" s="25"/>
      <c r="S4" s="25"/>
    </row>
    <row r="5" spans="1:29" x14ac:dyDescent="0.35">
      <c r="A5" s="27"/>
      <c r="B5" s="28"/>
      <c r="C5" s="7"/>
      <c r="D5" s="29"/>
      <c r="E5" s="30"/>
      <c r="F5" s="30"/>
      <c r="G5" s="31"/>
      <c r="H5" s="31"/>
      <c r="I5" s="31"/>
      <c r="J5" s="203"/>
      <c r="K5" s="204"/>
      <c r="L5" s="31"/>
      <c r="M5" s="31"/>
      <c r="N5" s="31"/>
      <c r="O5" s="31"/>
      <c r="P5" s="31"/>
      <c r="R5" s="31"/>
      <c r="S5" s="31"/>
    </row>
    <row r="6" spans="1:29" ht="12.75" customHeight="1" x14ac:dyDescent="0.25">
      <c r="A6" s="32" t="s">
        <v>4</v>
      </c>
      <c r="B6" s="25"/>
      <c r="C6" s="7"/>
      <c r="D6" s="33"/>
      <c r="E6" s="34"/>
      <c r="F6" s="34"/>
      <c r="G6" s="35"/>
      <c r="H6" s="35"/>
      <c r="I6" s="35"/>
      <c r="J6" s="197"/>
      <c r="K6" s="198"/>
      <c r="L6" s="35"/>
      <c r="M6" s="35"/>
      <c r="N6" s="35"/>
      <c r="O6" s="35"/>
      <c r="P6" s="35"/>
      <c r="R6" s="35"/>
      <c r="S6" s="35"/>
    </row>
    <row r="7" spans="1:29" ht="12.75" customHeight="1" x14ac:dyDescent="0.25">
      <c r="A7" s="32" t="s">
        <v>5</v>
      </c>
      <c r="B7" s="25"/>
      <c r="C7" s="7"/>
      <c r="D7" s="33"/>
      <c r="E7" s="34"/>
      <c r="F7" s="34"/>
      <c r="G7" s="35"/>
      <c r="H7" s="35"/>
      <c r="I7" s="35"/>
      <c r="J7" s="197"/>
      <c r="K7" s="198"/>
      <c r="L7" s="35"/>
      <c r="M7" s="35"/>
      <c r="N7" s="32"/>
      <c r="O7" s="35"/>
      <c r="P7" s="35"/>
      <c r="R7" s="35"/>
      <c r="S7" s="35"/>
    </row>
    <row r="8" spans="1:29" ht="12.75" customHeight="1" x14ac:dyDescent="0.25">
      <c r="A8" s="32" t="s">
        <v>7</v>
      </c>
      <c r="B8" s="25"/>
      <c r="C8" s="7"/>
      <c r="D8" s="33"/>
      <c r="E8" s="34"/>
      <c r="F8" s="34"/>
      <c r="G8" s="35"/>
      <c r="H8" s="35"/>
      <c r="I8" s="35"/>
      <c r="J8" s="197"/>
      <c r="K8" s="198"/>
      <c r="L8" s="35"/>
      <c r="M8" s="35"/>
      <c r="N8" s="32"/>
      <c r="O8" s="35"/>
      <c r="P8" s="35"/>
      <c r="R8" s="35"/>
      <c r="S8" s="35"/>
    </row>
    <row r="9" spans="1:29" s="38" customFormat="1" ht="13" x14ac:dyDescent="0.3">
      <c r="A9" s="36"/>
      <c r="B9" s="37"/>
      <c r="D9" s="39"/>
      <c r="E9" s="40"/>
      <c r="F9" s="41"/>
      <c r="G9" s="42"/>
      <c r="H9" s="191" t="s">
        <v>4585</v>
      </c>
      <c r="I9" s="192"/>
      <c r="J9" s="192"/>
      <c r="K9" s="192"/>
      <c r="L9" s="192"/>
      <c r="M9" s="192"/>
      <c r="N9" s="192"/>
      <c r="O9" s="192"/>
      <c r="P9" s="192"/>
      <c r="Q9" s="192"/>
      <c r="R9" s="193"/>
      <c r="S9" s="42"/>
      <c r="T9" s="43"/>
      <c r="U9" s="43"/>
      <c r="V9" s="43"/>
      <c r="W9" s="43"/>
      <c r="X9" s="43"/>
      <c r="Y9" s="194" t="s">
        <v>4584</v>
      </c>
      <c r="Z9" s="195"/>
      <c r="AA9" s="195"/>
      <c r="AB9" s="196"/>
      <c r="AC9" s="44"/>
    </row>
    <row r="10" spans="1:29" s="38" customFormat="1" ht="13" x14ac:dyDescent="0.3">
      <c r="F10" s="45" t="s">
        <v>4560</v>
      </c>
      <c r="G10" s="45" t="s">
        <v>4561</v>
      </c>
      <c r="H10" s="45" t="s">
        <v>4562</v>
      </c>
      <c r="I10" s="45"/>
      <c r="J10" s="45"/>
      <c r="K10" s="45"/>
      <c r="L10" s="45"/>
      <c r="M10" s="45"/>
      <c r="N10" s="45"/>
      <c r="O10" s="45"/>
      <c r="P10" s="45"/>
      <c r="Q10" s="45"/>
      <c r="R10" s="45" t="s">
        <v>4566</v>
      </c>
      <c r="S10" s="45"/>
      <c r="T10" s="45" t="s">
        <v>4568</v>
      </c>
      <c r="U10" s="45" t="s">
        <v>4569</v>
      </c>
      <c r="V10" s="45" t="s">
        <v>4570</v>
      </c>
      <c r="W10" s="45" t="s">
        <v>4571</v>
      </c>
      <c r="X10" s="45" t="s">
        <v>4572</v>
      </c>
      <c r="Y10" s="45" t="s">
        <v>4573</v>
      </c>
      <c r="Z10" s="45" t="s">
        <v>4574</v>
      </c>
      <c r="AA10" s="45" t="s">
        <v>4575</v>
      </c>
      <c r="AB10" s="45" t="s">
        <v>95</v>
      </c>
      <c r="AC10" s="45" t="s">
        <v>4576</v>
      </c>
    </row>
    <row r="11" spans="1:29" s="38" customFormat="1" ht="65.5" thickBot="1" x14ac:dyDescent="0.4">
      <c r="A11" s="46" t="s">
        <v>4588</v>
      </c>
      <c r="B11" s="46" t="s">
        <v>4587</v>
      </c>
      <c r="C11" s="46" t="s">
        <v>4586</v>
      </c>
      <c r="D11" s="46" t="s">
        <v>8</v>
      </c>
      <c r="E11" s="46" t="s">
        <v>9</v>
      </c>
      <c r="F11" s="47" t="s">
        <v>4563</v>
      </c>
      <c r="G11" s="48" t="s">
        <v>4564</v>
      </c>
      <c r="H11" s="49" t="s">
        <v>4565</v>
      </c>
      <c r="I11" s="46" t="s">
        <v>10</v>
      </c>
      <c r="J11" s="46" t="s">
        <v>11</v>
      </c>
      <c r="K11" s="46" t="s">
        <v>12</v>
      </c>
      <c r="L11" s="46" t="s">
        <v>13</v>
      </c>
      <c r="M11" s="46" t="s">
        <v>14</v>
      </c>
      <c r="N11" s="46" t="s">
        <v>15</v>
      </c>
      <c r="O11" s="46" t="s">
        <v>16</v>
      </c>
      <c r="P11" s="46" t="s">
        <v>17</v>
      </c>
      <c r="R11" s="50" t="s">
        <v>4567</v>
      </c>
      <c r="S11" s="46" t="s">
        <v>11</v>
      </c>
      <c r="T11" s="49" t="s">
        <v>4577</v>
      </c>
      <c r="U11" s="49" t="s">
        <v>4578</v>
      </c>
      <c r="V11" s="49" t="s">
        <v>4579</v>
      </c>
      <c r="W11" s="49" t="s">
        <v>4580</v>
      </c>
      <c r="X11" s="49" t="s">
        <v>4581</v>
      </c>
      <c r="Y11" s="49">
        <v>2018</v>
      </c>
      <c r="Z11" s="49">
        <v>2019</v>
      </c>
      <c r="AA11" s="49">
        <v>2020</v>
      </c>
      <c r="AB11" s="49" t="s">
        <v>4582</v>
      </c>
      <c r="AC11" s="51" t="s">
        <v>4583</v>
      </c>
    </row>
    <row r="12" spans="1:29" ht="25.5" customHeight="1" thickBot="1" x14ac:dyDescent="0.4">
      <c r="A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R12" s="7"/>
      <c r="S12" s="7"/>
      <c r="X12" s="52">
        <f>SUBTOTAL(9,X13:X125)</f>
        <v>35178.976641408051</v>
      </c>
    </row>
    <row r="13" spans="1:29" ht="25.5" customHeight="1" thickBot="1" x14ac:dyDescent="0.35">
      <c r="A13" s="53"/>
      <c r="B13" s="54" t="s">
        <v>2204</v>
      </c>
      <c r="C13" s="55" t="s">
        <v>2291</v>
      </c>
      <c r="D13" s="55"/>
      <c r="E13" s="56"/>
      <c r="F13" s="56"/>
      <c r="G13" s="57"/>
      <c r="H13" s="57"/>
      <c r="I13" s="57">
        <v>80276.25</v>
      </c>
      <c r="J13" s="57">
        <v>0</v>
      </c>
      <c r="K13" s="57">
        <v>0</v>
      </c>
      <c r="L13" s="57">
        <v>0</v>
      </c>
      <c r="M13" s="57">
        <v>0</v>
      </c>
      <c r="N13" s="57">
        <v>0</v>
      </c>
      <c r="O13" s="57">
        <v>0</v>
      </c>
      <c r="P13" s="57">
        <v>0</v>
      </c>
      <c r="R13" s="57"/>
      <c r="S13" s="57">
        <v>0</v>
      </c>
    </row>
    <row r="14" spans="1:29" ht="20" x14ac:dyDescent="0.2">
      <c r="A14" s="67">
        <v>1</v>
      </c>
      <c r="B14" s="68" t="s">
        <v>2292</v>
      </c>
      <c r="C14" s="69" t="s">
        <v>2293</v>
      </c>
      <c r="D14" s="69" t="s">
        <v>44</v>
      </c>
      <c r="E14" s="70">
        <v>0</v>
      </c>
      <c r="F14" s="70">
        <v>3</v>
      </c>
      <c r="G14" s="71">
        <v>261.20999999999998</v>
      </c>
      <c r="H14" s="71"/>
      <c r="I14" s="71"/>
      <c r="J14" s="71"/>
      <c r="K14" s="71"/>
      <c r="L14" s="71"/>
      <c r="M14" s="71"/>
      <c r="N14" s="71"/>
      <c r="O14" s="71"/>
      <c r="P14" s="72"/>
      <c r="R14" s="71"/>
      <c r="S14" s="71">
        <v>0</v>
      </c>
      <c r="T14" s="15"/>
      <c r="U14" s="15"/>
      <c r="V14" s="16"/>
      <c r="W14" s="16"/>
      <c r="X14" s="16"/>
      <c r="Y14" s="15"/>
      <c r="Z14" s="15"/>
      <c r="AA14" s="15"/>
      <c r="AB14" s="15"/>
      <c r="AC14" s="17"/>
    </row>
    <row r="15" spans="1:29" ht="20" x14ac:dyDescent="0.2">
      <c r="A15" s="87">
        <v>1</v>
      </c>
      <c r="B15" s="88" t="s">
        <v>2294</v>
      </c>
      <c r="C15" s="89" t="s">
        <v>2295</v>
      </c>
      <c r="D15" s="89" t="s">
        <v>44</v>
      </c>
      <c r="E15" s="90">
        <v>0</v>
      </c>
      <c r="F15" s="90">
        <v>13</v>
      </c>
      <c r="G15" s="91">
        <v>357.47</v>
      </c>
      <c r="H15" s="91"/>
      <c r="I15" s="91"/>
      <c r="J15" s="91"/>
      <c r="K15" s="91"/>
      <c r="L15" s="91"/>
      <c r="M15" s="91"/>
      <c r="N15" s="91"/>
      <c r="O15" s="91"/>
      <c r="P15" s="92"/>
      <c r="R15" s="91"/>
      <c r="S15" s="91">
        <v>0</v>
      </c>
      <c r="T15" s="15"/>
      <c r="U15" s="15"/>
      <c r="V15" s="16"/>
      <c r="W15" s="16"/>
      <c r="X15" s="16"/>
      <c r="Y15" s="15"/>
      <c r="Z15" s="15"/>
      <c r="AA15" s="15"/>
      <c r="AB15" s="15"/>
      <c r="AC15" s="17"/>
    </row>
    <row r="16" spans="1:29" ht="20" x14ac:dyDescent="0.2">
      <c r="A16" s="87">
        <v>1</v>
      </c>
      <c r="B16" s="88" t="s">
        <v>2296</v>
      </c>
      <c r="C16" s="89" t="s">
        <v>2297</v>
      </c>
      <c r="D16" s="89" t="s">
        <v>44</v>
      </c>
      <c r="E16" s="90">
        <v>0</v>
      </c>
      <c r="F16" s="90">
        <v>1</v>
      </c>
      <c r="G16" s="91">
        <v>23546.65</v>
      </c>
      <c r="H16" s="91"/>
      <c r="I16" s="91"/>
      <c r="J16" s="91"/>
      <c r="K16" s="91"/>
      <c r="L16" s="91"/>
      <c r="M16" s="91"/>
      <c r="N16" s="91"/>
      <c r="O16" s="91"/>
      <c r="P16" s="92"/>
      <c r="R16" s="91"/>
      <c r="S16" s="91">
        <v>0</v>
      </c>
      <c r="T16" s="15"/>
      <c r="U16" s="15"/>
      <c r="V16" s="16"/>
      <c r="W16" s="16"/>
      <c r="X16" s="16"/>
      <c r="Y16" s="15"/>
      <c r="Z16" s="15"/>
      <c r="AA16" s="15"/>
      <c r="AB16" s="15"/>
      <c r="AC16" s="17"/>
    </row>
    <row r="17" spans="1:29" x14ac:dyDescent="0.2">
      <c r="A17" s="87">
        <v>1</v>
      </c>
      <c r="B17" s="88" t="s">
        <v>2298</v>
      </c>
      <c r="C17" s="89" t="s">
        <v>2299</v>
      </c>
      <c r="D17" s="89" t="s">
        <v>44</v>
      </c>
      <c r="E17" s="90">
        <v>0</v>
      </c>
      <c r="F17" s="90">
        <v>5</v>
      </c>
      <c r="G17" s="91">
        <v>1832.38</v>
      </c>
      <c r="H17" s="91"/>
      <c r="I17" s="91"/>
      <c r="J17" s="91"/>
      <c r="K17" s="91"/>
      <c r="L17" s="91"/>
      <c r="M17" s="91"/>
      <c r="N17" s="91"/>
      <c r="O17" s="91"/>
      <c r="P17" s="92"/>
      <c r="R17" s="91"/>
      <c r="S17" s="91">
        <v>0</v>
      </c>
      <c r="T17" s="15"/>
      <c r="U17" s="15"/>
      <c r="V17" s="16"/>
      <c r="W17" s="16"/>
      <c r="X17" s="16"/>
      <c r="Y17" s="15"/>
      <c r="Z17" s="15"/>
      <c r="AA17" s="15"/>
      <c r="AB17" s="15"/>
      <c r="AC17" s="17"/>
    </row>
    <row r="18" spans="1:29" x14ac:dyDescent="0.2">
      <c r="A18" s="87">
        <v>2</v>
      </c>
      <c r="B18" s="88" t="s">
        <v>2300</v>
      </c>
      <c r="C18" s="89" t="s">
        <v>2301</v>
      </c>
      <c r="D18" s="89" t="s">
        <v>44</v>
      </c>
      <c r="E18" s="90">
        <v>0</v>
      </c>
      <c r="F18" s="90">
        <v>16</v>
      </c>
      <c r="G18" s="91">
        <v>68.56</v>
      </c>
      <c r="H18" s="91"/>
      <c r="I18" s="91"/>
      <c r="J18" s="91"/>
      <c r="K18" s="91"/>
      <c r="L18" s="91"/>
      <c r="M18" s="91"/>
      <c r="N18" s="91"/>
      <c r="O18" s="91"/>
      <c r="P18" s="92"/>
      <c r="R18" s="91"/>
      <c r="S18" s="91">
        <v>0</v>
      </c>
      <c r="T18" s="15"/>
      <c r="U18" s="15"/>
      <c r="V18" s="16"/>
      <c r="W18" s="16"/>
      <c r="X18" s="16"/>
      <c r="Y18" s="15"/>
      <c r="Z18" s="15"/>
      <c r="AA18" s="15"/>
      <c r="AB18" s="15"/>
      <c r="AC18" s="17"/>
    </row>
    <row r="19" spans="1:29" x14ac:dyDescent="0.2">
      <c r="A19" s="87">
        <v>2</v>
      </c>
      <c r="B19" s="88" t="s">
        <v>2302</v>
      </c>
      <c r="C19" s="89" t="s">
        <v>2303</v>
      </c>
      <c r="D19" s="89" t="s">
        <v>95</v>
      </c>
      <c r="E19" s="90">
        <v>0</v>
      </c>
      <c r="F19" s="90">
        <v>1600</v>
      </c>
      <c r="G19" s="91">
        <v>6.33</v>
      </c>
      <c r="H19" s="91"/>
      <c r="I19" s="91"/>
      <c r="J19" s="91"/>
      <c r="K19" s="91"/>
      <c r="L19" s="91"/>
      <c r="M19" s="91"/>
      <c r="N19" s="91"/>
      <c r="O19" s="91"/>
      <c r="P19" s="92"/>
      <c r="R19" s="91"/>
      <c r="S19" s="91">
        <v>0</v>
      </c>
      <c r="T19" s="15"/>
      <c r="U19" s="15"/>
      <c r="V19" s="16"/>
      <c r="W19" s="16"/>
      <c r="X19" s="16"/>
      <c r="Y19" s="15"/>
      <c r="Z19" s="15"/>
      <c r="AA19" s="15"/>
      <c r="AB19" s="15"/>
      <c r="AC19" s="17"/>
    </row>
    <row r="20" spans="1:29" ht="15" thickBot="1" x14ac:dyDescent="0.25">
      <c r="A20" s="73">
        <v>2</v>
      </c>
      <c r="B20" s="74" t="s">
        <v>2304</v>
      </c>
      <c r="C20" s="75" t="s">
        <v>2305</v>
      </c>
      <c r="D20" s="75" t="s">
        <v>95</v>
      </c>
      <c r="E20" s="76">
        <v>0</v>
      </c>
      <c r="F20" s="76">
        <v>1600</v>
      </c>
      <c r="G20" s="77">
        <v>19.32</v>
      </c>
      <c r="H20" s="77"/>
      <c r="I20" s="77"/>
      <c r="J20" s="77"/>
      <c r="K20" s="77"/>
      <c r="L20" s="77"/>
      <c r="M20" s="77"/>
      <c r="N20" s="77"/>
      <c r="O20" s="77"/>
      <c r="P20" s="78"/>
      <c r="R20" s="77"/>
      <c r="S20" s="77">
        <v>0</v>
      </c>
      <c r="T20" s="15"/>
      <c r="U20" s="15"/>
      <c r="V20" s="16"/>
      <c r="W20" s="16"/>
      <c r="X20" s="16"/>
      <c r="Y20" s="15"/>
      <c r="Z20" s="15"/>
      <c r="AA20" s="15"/>
      <c r="AB20" s="15"/>
      <c r="AC20" s="17"/>
    </row>
    <row r="21" spans="1:29" ht="15" thickBot="1" x14ac:dyDescent="0.35">
      <c r="A21" s="53"/>
      <c r="B21" s="54" t="s">
        <v>2206</v>
      </c>
      <c r="C21" s="55" t="s">
        <v>2306</v>
      </c>
      <c r="D21" s="55"/>
      <c r="E21" s="56"/>
      <c r="F21" s="56"/>
      <c r="G21" s="57"/>
      <c r="H21" s="57"/>
      <c r="I21" s="57"/>
      <c r="J21" s="57"/>
      <c r="K21" s="57"/>
      <c r="L21" s="57"/>
      <c r="M21" s="57"/>
      <c r="N21" s="57"/>
      <c r="O21" s="57"/>
      <c r="P21" s="57"/>
      <c r="R21" s="57"/>
      <c r="S21" s="57">
        <v>0</v>
      </c>
    </row>
    <row r="22" spans="1:29" x14ac:dyDescent="0.2">
      <c r="A22" s="67">
        <v>2</v>
      </c>
      <c r="B22" s="68" t="s">
        <v>2307</v>
      </c>
      <c r="C22" s="69" t="s">
        <v>2308</v>
      </c>
      <c r="D22" s="69" t="s">
        <v>44</v>
      </c>
      <c r="E22" s="70">
        <v>0</v>
      </c>
      <c r="F22" s="70">
        <v>6</v>
      </c>
      <c r="G22" s="71">
        <v>3075.32</v>
      </c>
      <c r="H22" s="71"/>
      <c r="I22" s="71"/>
      <c r="J22" s="71"/>
      <c r="K22" s="71"/>
      <c r="L22" s="71"/>
      <c r="M22" s="71"/>
      <c r="N22" s="71"/>
      <c r="O22" s="71"/>
      <c r="P22" s="72"/>
      <c r="R22" s="71"/>
      <c r="S22" s="71">
        <v>0</v>
      </c>
      <c r="T22" s="15"/>
      <c r="U22" s="15"/>
      <c r="V22" s="16"/>
      <c r="W22" s="16"/>
      <c r="X22" s="16"/>
      <c r="Y22" s="15"/>
      <c r="Z22" s="15"/>
      <c r="AA22" s="15"/>
      <c r="AB22" s="15"/>
      <c r="AC22" s="17"/>
    </row>
    <row r="23" spans="1:29" x14ac:dyDescent="0.2">
      <c r="A23" s="87">
        <v>2</v>
      </c>
      <c r="B23" s="88" t="s">
        <v>2309</v>
      </c>
      <c r="C23" s="89" t="s">
        <v>2310</v>
      </c>
      <c r="D23" s="89" t="s">
        <v>44</v>
      </c>
      <c r="E23" s="90">
        <v>0</v>
      </c>
      <c r="F23" s="90">
        <v>7</v>
      </c>
      <c r="G23" s="91">
        <v>1075.3800000000001</v>
      </c>
      <c r="H23" s="91"/>
      <c r="I23" s="91"/>
      <c r="J23" s="91"/>
      <c r="K23" s="91"/>
      <c r="L23" s="91"/>
      <c r="M23" s="91"/>
      <c r="N23" s="91"/>
      <c r="O23" s="91"/>
      <c r="P23" s="92"/>
      <c r="R23" s="91"/>
      <c r="S23" s="91">
        <v>0</v>
      </c>
      <c r="T23" s="15"/>
      <c r="U23" s="15"/>
      <c r="V23" s="16"/>
      <c r="W23" s="16"/>
      <c r="X23" s="16"/>
      <c r="Y23" s="15"/>
      <c r="Z23" s="15"/>
      <c r="AA23" s="15"/>
      <c r="AB23" s="15"/>
      <c r="AC23" s="17"/>
    </row>
    <row r="24" spans="1:29" x14ac:dyDescent="0.2">
      <c r="A24" s="87">
        <v>2</v>
      </c>
      <c r="B24" s="88" t="s">
        <v>2311</v>
      </c>
      <c r="C24" s="89" t="s">
        <v>2312</v>
      </c>
      <c r="D24" s="89" t="s">
        <v>44</v>
      </c>
      <c r="E24" s="90">
        <v>0</v>
      </c>
      <c r="F24" s="90">
        <v>1</v>
      </c>
      <c r="G24" s="91">
        <v>4027.8</v>
      </c>
      <c r="H24" s="91"/>
      <c r="I24" s="91"/>
      <c r="J24" s="91"/>
      <c r="K24" s="91"/>
      <c r="L24" s="91"/>
      <c r="M24" s="91"/>
      <c r="N24" s="91"/>
      <c r="O24" s="91"/>
      <c r="P24" s="92"/>
      <c r="R24" s="91"/>
      <c r="S24" s="91">
        <v>0</v>
      </c>
      <c r="T24" s="15"/>
      <c r="U24" s="15"/>
      <c r="V24" s="16"/>
      <c r="W24" s="16"/>
      <c r="X24" s="16"/>
      <c r="Y24" s="15"/>
      <c r="Z24" s="15"/>
      <c r="AA24" s="15"/>
      <c r="AB24" s="15"/>
      <c r="AC24" s="17"/>
    </row>
    <row r="25" spans="1:29" x14ac:dyDescent="0.2">
      <c r="A25" s="87">
        <v>2</v>
      </c>
      <c r="B25" s="88" t="s">
        <v>2313</v>
      </c>
      <c r="C25" s="89" t="s">
        <v>2314</v>
      </c>
      <c r="D25" s="89" t="s">
        <v>44</v>
      </c>
      <c r="E25" s="90">
        <v>0</v>
      </c>
      <c r="F25" s="90">
        <v>1</v>
      </c>
      <c r="G25" s="91">
        <v>790.11</v>
      </c>
      <c r="H25" s="91"/>
      <c r="I25" s="91"/>
      <c r="J25" s="91"/>
      <c r="K25" s="91"/>
      <c r="L25" s="91"/>
      <c r="M25" s="91"/>
      <c r="N25" s="91"/>
      <c r="O25" s="91"/>
      <c r="P25" s="92"/>
      <c r="R25" s="91"/>
      <c r="S25" s="91">
        <v>0</v>
      </c>
      <c r="T25" s="15"/>
      <c r="U25" s="15"/>
      <c r="V25" s="16"/>
      <c r="W25" s="16"/>
      <c r="X25" s="16"/>
      <c r="Y25" s="15"/>
      <c r="Z25" s="15"/>
      <c r="AA25" s="15"/>
      <c r="AB25" s="15"/>
      <c r="AC25" s="17"/>
    </row>
    <row r="26" spans="1:29" x14ac:dyDescent="0.2">
      <c r="A26" s="87">
        <v>2</v>
      </c>
      <c r="B26" s="88" t="s">
        <v>2315</v>
      </c>
      <c r="C26" s="89" t="s">
        <v>2316</v>
      </c>
      <c r="D26" s="89" t="s">
        <v>44</v>
      </c>
      <c r="E26" s="90">
        <v>0</v>
      </c>
      <c r="F26" s="90">
        <v>17</v>
      </c>
      <c r="G26" s="91">
        <v>1182.2</v>
      </c>
      <c r="H26" s="91"/>
      <c r="I26" s="91"/>
      <c r="J26" s="91"/>
      <c r="K26" s="91"/>
      <c r="L26" s="91"/>
      <c r="M26" s="91"/>
      <c r="N26" s="91"/>
      <c r="O26" s="91"/>
      <c r="P26" s="92"/>
      <c r="R26" s="91"/>
      <c r="S26" s="91">
        <v>0</v>
      </c>
      <c r="T26" s="15"/>
      <c r="U26" s="15"/>
      <c r="V26" s="16"/>
      <c r="W26" s="16"/>
      <c r="X26" s="16"/>
      <c r="Y26" s="15"/>
      <c r="Z26" s="15"/>
      <c r="AA26" s="15"/>
      <c r="AB26" s="15"/>
      <c r="AC26" s="17"/>
    </row>
    <row r="27" spans="1:29" x14ac:dyDescent="0.2">
      <c r="A27" s="87">
        <v>3</v>
      </c>
      <c r="B27" s="88" t="s">
        <v>2317</v>
      </c>
      <c r="C27" s="89" t="s">
        <v>2318</v>
      </c>
      <c r="D27" s="89" t="s">
        <v>44</v>
      </c>
      <c r="E27" s="90">
        <v>0</v>
      </c>
      <c r="F27" s="90">
        <v>33</v>
      </c>
      <c r="G27" s="91">
        <v>165.61</v>
      </c>
      <c r="H27" s="91"/>
      <c r="I27" s="91"/>
      <c r="J27" s="91"/>
      <c r="K27" s="91"/>
      <c r="L27" s="91"/>
      <c r="M27" s="91"/>
      <c r="N27" s="91"/>
      <c r="O27" s="91"/>
      <c r="P27" s="92"/>
      <c r="R27" s="91"/>
      <c r="S27" s="91">
        <v>0</v>
      </c>
      <c r="T27" s="15"/>
      <c r="U27" s="15"/>
      <c r="V27" s="16"/>
      <c r="W27" s="16"/>
      <c r="X27" s="16"/>
      <c r="Y27" s="15"/>
      <c r="Z27" s="15"/>
      <c r="AA27" s="15"/>
      <c r="AB27" s="15"/>
      <c r="AC27" s="17"/>
    </row>
    <row r="28" spans="1:29" x14ac:dyDescent="0.2">
      <c r="A28" s="87">
        <v>3</v>
      </c>
      <c r="B28" s="88" t="s">
        <v>2319</v>
      </c>
      <c r="C28" s="89" t="s">
        <v>2320</v>
      </c>
      <c r="D28" s="89" t="s">
        <v>44</v>
      </c>
      <c r="E28" s="90">
        <v>0</v>
      </c>
      <c r="F28" s="90">
        <v>20</v>
      </c>
      <c r="G28" s="91">
        <v>367.11</v>
      </c>
      <c r="H28" s="91"/>
      <c r="I28" s="91"/>
      <c r="J28" s="91"/>
      <c r="K28" s="91"/>
      <c r="L28" s="91"/>
      <c r="M28" s="91"/>
      <c r="N28" s="91"/>
      <c r="O28" s="91"/>
      <c r="P28" s="92"/>
      <c r="R28" s="91"/>
      <c r="S28" s="91">
        <v>0</v>
      </c>
      <c r="T28" s="15"/>
      <c r="U28" s="15"/>
      <c r="V28" s="16"/>
      <c r="W28" s="16"/>
      <c r="X28" s="16"/>
      <c r="Y28" s="15"/>
      <c r="Z28" s="15"/>
      <c r="AA28" s="15"/>
      <c r="AB28" s="15"/>
      <c r="AC28" s="17"/>
    </row>
    <row r="29" spans="1:29" x14ac:dyDescent="0.2">
      <c r="A29" s="87">
        <v>3</v>
      </c>
      <c r="B29" s="88" t="s">
        <v>2321</v>
      </c>
      <c r="C29" s="89" t="s">
        <v>2322</v>
      </c>
      <c r="D29" s="89" t="s">
        <v>44</v>
      </c>
      <c r="E29" s="90">
        <v>0</v>
      </c>
      <c r="F29" s="90">
        <v>2</v>
      </c>
      <c r="G29" s="91">
        <v>5611.31</v>
      </c>
      <c r="H29" s="91"/>
      <c r="I29" s="91"/>
      <c r="J29" s="91"/>
      <c r="K29" s="91"/>
      <c r="L29" s="91"/>
      <c r="M29" s="91"/>
      <c r="N29" s="91"/>
      <c r="O29" s="91"/>
      <c r="P29" s="92"/>
      <c r="R29" s="91"/>
      <c r="S29" s="91">
        <v>0</v>
      </c>
      <c r="T29" s="15"/>
      <c r="U29" s="15"/>
      <c r="V29" s="16"/>
      <c r="W29" s="16"/>
      <c r="X29" s="16"/>
      <c r="Y29" s="15"/>
      <c r="Z29" s="15"/>
      <c r="AA29" s="15"/>
      <c r="AB29" s="15"/>
      <c r="AC29" s="17"/>
    </row>
    <row r="30" spans="1:29" x14ac:dyDescent="0.2">
      <c r="A30" s="87">
        <v>3</v>
      </c>
      <c r="B30" s="88" t="s">
        <v>2323</v>
      </c>
      <c r="C30" s="89" t="s">
        <v>2324</v>
      </c>
      <c r="D30" s="89" t="s">
        <v>95</v>
      </c>
      <c r="E30" s="90">
        <v>0</v>
      </c>
      <c r="F30" s="90">
        <v>450</v>
      </c>
      <c r="G30" s="91">
        <v>68.88</v>
      </c>
      <c r="H30" s="91"/>
      <c r="I30" s="91"/>
      <c r="J30" s="91"/>
      <c r="K30" s="91"/>
      <c r="L30" s="91"/>
      <c r="M30" s="91"/>
      <c r="N30" s="91"/>
      <c r="O30" s="91"/>
      <c r="P30" s="92"/>
      <c r="R30" s="91"/>
      <c r="S30" s="91">
        <v>0</v>
      </c>
      <c r="T30" s="15"/>
      <c r="U30" s="15"/>
      <c r="V30" s="16"/>
      <c r="W30" s="16"/>
      <c r="X30" s="16"/>
      <c r="Y30" s="15"/>
      <c r="Z30" s="15"/>
      <c r="AA30" s="15"/>
      <c r="AB30" s="15"/>
      <c r="AC30" s="17"/>
    </row>
    <row r="31" spans="1:29" ht="15" thickBot="1" x14ac:dyDescent="0.25">
      <c r="A31" s="73">
        <v>2</v>
      </c>
      <c r="B31" s="74" t="s">
        <v>2325</v>
      </c>
      <c r="C31" s="75" t="s">
        <v>2326</v>
      </c>
      <c r="D31" s="75" t="s">
        <v>95</v>
      </c>
      <c r="E31" s="76">
        <v>0</v>
      </c>
      <c r="F31" s="76">
        <v>100</v>
      </c>
      <c r="G31" s="77">
        <v>29.44</v>
      </c>
      <c r="H31" s="77"/>
      <c r="I31" s="77"/>
      <c r="J31" s="77"/>
      <c r="K31" s="77"/>
      <c r="L31" s="77"/>
      <c r="M31" s="77"/>
      <c r="N31" s="77"/>
      <c r="O31" s="77"/>
      <c r="P31" s="78"/>
      <c r="R31" s="77"/>
      <c r="S31" s="77">
        <v>0</v>
      </c>
      <c r="T31" s="15"/>
      <c r="U31" s="15"/>
      <c r="V31" s="16"/>
      <c r="W31" s="16"/>
      <c r="X31" s="16"/>
      <c r="Y31" s="15"/>
      <c r="Z31" s="15"/>
      <c r="AA31" s="15"/>
      <c r="AB31" s="15"/>
      <c r="AC31" s="17"/>
    </row>
    <row r="32" spans="1:29" ht="15" thickBot="1" x14ac:dyDescent="0.35">
      <c r="A32" s="53"/>
      <c r="B32" s="54" t="s">
        <v>2244</v>
      </c>
      <c r="C32" s="55" t="s">
        <v>2327</v>
      </c>
      <c r="D32" s="55"/>
      <c r="E32" s="56"/>
      <c r="F32" s="56"/>
      <c r="G32" s="57"/>
      <c r="H32" s="57"/>
      <c r="I32" s="57"/>
      <c r="J32" s="57"/>
      <c r="K32" s="57"/>
      <c r="L32" s="57"/>
      <c r="M32" s="57"/>
      <c r="N32" s="57"/>
      <c r="O32" s="57"/>
      <c r="P32" s="57"/>
      <c r="R32" s="57"/>
      <c r="S32" s="57">
        <v>0</v>
      </c>
    </row>
    <row r="33" spans="1:31" x14ac:dyDescent="0.2">
      <c r="A33" s="67">
        <v>3</v>
      </c>
      <c r="B33" s="68" t="s">
        <v>2328</v>
      </c>
      <c r="C33" s="69" t="s">
        <v>2329</v>
      </c>
      <c r="D33" s="69" t="s">
        <v>95</v>
      </c>
      <c r="E33" s="70">
        <v>0</v>
      </c>
      <c r="F33" s="70">
        <v>330</v>
      </c>
      <c r="G33" s="71">
        <v>31.85</v>
      </c>
      <c r="H33" s="71"/>
      <c r="I33" s="71"/>
      <c r="J33" s="71"/>
      <c r="K33" s="71"/>
      <c r="L33" s="71"/>
      <c r="M33" s="71"/>
      <c r="N33" s="71"/>
      <c r="O33" s="71"/>
      <c r="P33" s="72"/>
      <c r="R33" s="71"/>
      <c r="S33" s="71">
        <v>0</v>
      </c>
      <c r="T33" s="15"/>
      <c r="U33" s="15"/>
      <c r="V33" s="16"/>
      <c r="W33" s="16"/>
      <c r="X33" s="16"/>
      <c r="Y33" s="15"/>
      <c r="Z33" s="15"/>
      <c r="AA33" s="15"/>
      <c r="AB33" s="15"/>
      <c r="AC33" s="17"/>
    </row>
    <row r="34" spans="1:31" x14ac:dyDescent="0.2">
      <c r="A34" s="87">
        <v>3</v>
      </c>
      <c r="B34" s="88" t="s">
        <v>2330</v>
      </c>
      <c r="C34" s="89" t="s">
        <v>2331</v>
      </c>
      <c r="D34" s="89" t="s">
        <v>44</v>
      </c>
      <c r="E34" s="90">
        <v>0</v>
      </c>
      <c r="F34" s="90">
        <v>5</v>
      </c>
      <c r="G34" s="91">
        <v>469.77</v>
      </c>
      <c r="H34" s="91"/>
      <c r="I34" s="91"/>
      <c r="J34" s="91"/>
      <c r="K34" s="91"/>
      <c r="L34" s="91"/>
      <c r="M34" s="91"/>
      <c r="N34" s="91"/>
      <c r="O34" s="91"/>
      <c r="P34" s="92"/>
      <c r="R34" s="91"/>
      <c r="S34" s="91">
        <v>0</v>
      </c>
      <c r="T34" s="15"/>
      <c r="U34" s="15"/>
      <c r="V34" s="16"/>
      <c r="W34" s="16"/>
      <c r="X34" s="16"/>
      <c r="Y34" s="15"/>
      <c r="Z34" s="15"/>
      <c r="AA34" s="15"/>
      <c r="AB34" s="15"/>
      <c r="AC34" s="17"/>
    </row>
    <row r="35" spans="1:31" ht="15" thickBot="1" x14ac:dyDescent="0.25">
      <c r="A35" s="73">
        <v>3</v>
      </c>
      <c r="B35" s="74" t="s">
        <v>2300</v>
      </c>
      <c r="C35" s="75" t="s">
        <v>2301</v>
      </c>
      <c r="D35" s="75" t="s">
        <v>44</v>
      </c>
      <c r="E35" s="76">
        <v>0</v>
      </c>
      <c r="F35" s="76">
        <v>5</v>
      </c>
      <c r="G35" s="77">
        <v>68.56</v>
      </c>
      <c r="H35" s="77"/>
      <c r="I35" s="77"/>
      <c r="J35" s="77"/>
      <c r="K35" s="77"/>
      <c r="L35" s="77"/>
      <c r="M35" s="77"/>
      <c r="N35" s="77"/>
      <c r="O35" s="77"/>
      <c r="P35" s="78"/>
      <c r="R35" s="77"/>
      <c r="S35" s="77">
        <v>0</v>
      </c>
      <c r="T35" s="15"/>
      <c r="U35" s="15"/>
      <c r="V35" s="16"/>
      <c r="W35" s="16"/>
      <c r="X35" s="16"/>
      <c r="Y35" s="15"/>
      <c r="Z35" s="15"/>
      <c r="AA35" s="15"/>
      <c r="AB35" s="15"/>
      <c r="AC35" s="17"/>
    </row>
    <row r="36" spans="1:31" ht="15" thickBot="1" x14ac:dyDescent="0.35">
      <c r="A36" s="53"/>
      <c r="B36" s="54" t="s">
        <v>2273</v>
      </c>
      <c r="C36" s="55" t="s">
        <v>2332</v>
      </c>
      <c r="D36" s="55"/>
      <c r="E36" s="56"/>
      <c r="F36" s="56"/>
      <c r="G36" s="57"/>
      <c r="H36" s="57"/>
      <c r="I36" s="57">
        <v>120598.58</v>
      </c>
      <c r="J36" s="57">
        <v>0</v>
      </c>
      <c r="K36" s="57">
        <v>0</v>
      </c>
      <c r="L36" s="57">
        <v>0</v>
      </c>
      <c r="M36" s="57">
        <v>0</v>
      </c>
      <c r="N36" s="57">
        <v>0</v>
      </c>
      <c r="O36" s="57">
        <v>0</v>
      </c>
      <c r="P36" s="57">
        <v>0</v>
      </c>
      <c r="R36" s="57"/>
      <c r="S36" s="57">
        <v>0</v>
      </c>
    </row>
    <row r="37" spans="1:31" ht="30" x14ac:dyDescent="0.2">
      <c r="A37" s="67">
        <v>4</v>
      </c>
      <c r="B37" s="68" t="s">
        <v>2333</v>
      </c>
      <c r="C37" s="69" t="s">
        <v>2334</v>
      </c>
      <c r="D37" s="69" t="s">
        <v>95</v>
      </c>
      <c r="E37" s="70">
        <v>0</v>
      </c>
      <c r="F37" s="70">
        <v>50</v>
      </c>
      <c r="G37" s="71">
        <v>51.05</v>
      </c>
      <c r="H37" s="71"/>
      <c r="I37" s="71"/>
      <c r="J37" s="71"/>
      <c r="K37" s="71"/>
      <c r="L37" s="71"/>
      <c r="M37" s="71"/>
      <c r="N37" s="71"/>
      <c r="O37" s="71"/>
      <c r="P37" s="72"/>
      <c r="R37" s="71"/>
      <c r="S37" s="71">
        <v>0</v>
      </c>
      <c r="T37" s="15"/>
      <c r="U37" s="15"/>
      <c r="V37" s="16"/>
      <c r="W37" s="16"/>
      <c r="X37" s="16"/>
      <c r="Y37" s="15"/>
      <c r="Z37" s="15"/>
      <c r="AA37" s="15"/>
      <c r="AB37" s="15"/>
      <c r="AC37" s="17"/>
    </row>
    <row r="38" spans="1:31" s="85" customFormat="1" ht="20" x14ac:dyDescent="0.35">
      <c r="A38" s="80"/>
      <c r="B38" s="81">
        <v>34571157</v>
      </c>
      <c r="C38" s="82" t="s">
        <v>4960</v>
      </c>
      <c r="D38" s="82" t="s">
        <v>95</v>
      </c>
      <c r="E38" s="83">
        <v>1.295E-2</v>
      </c>
      <c r="F38" s="83">
        <v>50</v>
      </c>
      <c r="G38" s="84">
        <v>42.4</v>
      </c>
      <c r="H38" s="84">
        <v>42.4</v>
      </c>
      <c r="I38" s="84">
        <v>101.893380365</v>
      </c>
      <c r="J38" s="84">
        <v>101.893380365</v>
      </c>
      <c r="K38" s="84"/>
      <c r="L38" s="84"/>
      <c r="M38" s="84"/>
      <c r="N38" s="84"/>
      <c r="O38" s="84"/>
      <c r="P38" s="84"/>
      <c r="R38" s="84">
        <v>51.6</v>
      </c>
      <c r="S38" s="84">
        <v>117.72364296000001</v>
      </c>
      <c r="T38" s="15">
        <f t="shared" ref="T38" si="0">R38/H38</f>
        <v>1.2169811320754718</v>
      </c>
      <c r="U38" s="15">
        <f t="shared" ref="U38" si="1">T38-AB38</f>
        <v>1.1913291205366385</v>
      </c>
      <c r="V38" s="16">
        <f t="shared" ref="V38" si="2">G38*U38</f>
        <v>50.51235471075347</v>
      </c>
      <c r="W38" s="16">
        <f t="shared" ref="W38" si="3">V38-G38</f>
        <v>8.1123547107534719</v>
      </c>
      <c r="X38" s="16">
        <f t="shared" ref="X38" si="4">F38*W38</f>
        <v>405.61773553767358</v>
      </c>
      <c r="Y38" s="15">
        <f t="shared" ref="Y38:Y40" si="5">104.584835545197%-100%</f>
        <v>4.5848355451969969E-2</v>
      </c>
      <c r="Z38" s="15">
        <f t="shared" ref="Z38:Z40" si="6">101.199262415129%-100%</f>
        <v>1.1992624151289988E-2</v>
      </c>
      <c r="AA38" s="15">
        <f t="shared" ref="AA38:AA40" si="7">101.911505501324%-100%</f>
        <v>1.9115055013239957E-2</v>
      </c>
      <c r="AB38" s="15">
        <f t="shared" ref="AB38" si="8">AVERAGE(Y38:AA38)</f>
        <v>2.5652011538833303E-2</v>
      </c>
      <c r="AC38" s="17" t="s">
        <v>4958</v>
      </c>
      <c r="AD38" s="86"/>
      <c r="AE38" s="101"/>
    </row>
    <row r="39" spans="1:31" ht="40" x14ac:dyDescent="0.2">
      <c r="A39" s="87">
        <v>4</v>
      </c>
      <c r="B39" s="88" t="s">
        <v>2335</v>
      </c>
      <c r="C39" s="89" t="s">
        <v>2336</v>
      </c>
      <c r="D39" s="89" t="s">
        <v>95</v>
      </c>
      <c r="E39" s="90">
        <v>0</v>
      </c>
      <c r="F39" s="90">
        <v>2500</v>
      </c>
      <c r="G39" s="91">
        <v>33.92</v>
      </c>
      <c r="H39" s="91"/>
      <c r="I39" s="91"/>
      <c r="J39" s="91"/>
      <c r="K39" s="91"/>
      <c r="L39" s="91"/>
      <c r="M39" s="91"/>
      <c r="N39" s="91"/>
      <c r="O39" s="91"/>
      <c r="P39" s="92"/>
      <c r="R39" s="91"/>
      <c r="S39" s="91">
        <v>0</v>
      </c>
      <c r="T39" s="15"/>
      <c r="U39" s="15"/>
      <c r="V39" s="16"/>
      <c r="W39" s="16"/>
      <c r="X39" s="16"/>
      <c r="Y39" s="15"/>
      <c r="Z39" s="15"/>
      <c r="AA39" s="15"/>
      <c r="AB39" s="15"/>
      <c r="AC39" s="17"/>
    </row>
    <row r="40" spans="1:31" s="85" customFormat="1" ht="20" x14ac:dyDescent="0.35">
      <c r="A40" s="80"/>
      <c r="B40" s="81">
        <v>34571076</v>
      </c>
      <c r="C40" s="82" t="s">
        <v>4957</v>
      </c>
      <c r="D40" s="82" t="s">
        <v>95</v>
      </c>
      <c r="E40" s="83">
        <v>1.295E-2</v>
      </c>
      <c r="F40" s="83">
        <v>2500</v>
      </c>
      <c r="G40" s="84">
        <v>33</v>
      </c>
      <c r="H40" s="84">
        <v>33</v>
      </c>
      <c r="I40" s="84">
        <v>101.893380365</v>
      </c>
      <c r="J40" s="84">
        <v>101.893380365</v>
      </c>
      <c r="K40" s="84"/>
      <c r="L40" s="84"/>
      <c r="M40" s="84"/>
      <c r="N40" s="84"/>
      <c r="O40" s="84"/>
      <c r="P40" s="84"/>
      <c r="R40" s="84">
        <v>44.5</v>
      </c>
      <c r="S40" s="84">
        <v>117.72364296000001</v>
      </c>
      <c r="T40" s="15">
        <f t="shared" ref="T40" si="9">R40/H40</f>
        <v>1.3484848484848484</v>
      </c>
      <c r="U40" s="15">
        <f t="shared" ref="U40" si="10">T40-AB40</f>
        <v>1.3228328369460152</v>
      </c>
      <c r="V40" s="16">
        <f t="shared" ref="V40" si="11">G40*U40</f>
        <v>43.653483619218498</v>
      </c>
      <c r="W40" s="16">
        <f t="shared" ref="W40" si="12">V40-G40</f>
        <v>10.653483619218498</v>
      </c>
      <c r="X40" s="16">
        <f t="shared" ref="X40" si="13">F40*W40</f>
        <v>26633.709048046247</v>
      </c>
      <c r="Y40" s="15">
        <f t="shared" si="5"/>
        <v>4.5848355451969969E-2</v>
      </c>
      <c r="Z40" s="15">
        <f t="shared" si="6"/>
        <v>1.1992624151289988E-2</v>
      </c>
      <c r="AA40" s="15">
        <f t="shared" si="7"/>
        <v>1.9115055013239957E-2</v>
      </c>
      <c r="AB40" s="15">
        <f t="shared" ref="AB40" si="14">AVERAGE(Y40:AA40)</f>
        <v>2.5652011538833303E-2</v>
      </c>
      <c r="AC40" s="17" t="s">
        <v>4959</v>
      </c>
      <c r="AD40" s="86"/>
      <c r="AE40" s="101"/>
    </row>
    <row r="41" spans="1:31" ht="30" x14ac:dyDescent="0.2">
      <c r="A41" s="87">
        <v>4</v>
      </c>
      <c r="B41" s="88" t="s">
        <v>2337</v>
      </c>
      <c r="C41" s="89" t="s">
        <v>2338</v>
      </c>
      <c r="D41" s="89" t="s">
        <v>95</v>
      </c>
      <c r="E41" s="90">
        <v>0</v>
      </c>
      <c r="F41" s="90">
        <v>20</v>
      </c>
      <c r="G41" s="91">
        <v>88.06</v>
      </c>
      <c r="H41" s="91"/>
      <c r="I41" s="91">
        <v>1761.2</v>
      </c>
      <c r="J41" s="91">
        <v>0</v>
      </c>
      <c r="K41" s="91">
        <v>0</v>
      </c>
      <c r="L41" s="91">
        <v>0</v>
      </c>
      <c r="M41" s="91">
        <v>0</v>
      </c>
      <c r="N41" s="91">
        <v>0</v>
      </c>
      <c r="O41" s="91">
        <v>0</v>
      </c>
      <c r="P41" s="92">
        <v>0</v>
      </c>
      <c r="R41" s="91"/>
      <c r="S41" s="91">
        <v>0</v>
      </c>
      <c r="T41" s="15"/>
      <c r="U41" s="15"/>
      <c r="V41" s="16"/>
      <c r="W41" s="16"/>
      <c r="X41" s="16"/>
      <c r="Y41" s="15"/>
      <c r="Z41" s="15"/>
      <c r="AA41" s="15"/>
      <c r="AB41" s="15"/>
      <c r="AC41" s="17"/>
    </row>
    <row r="42" spans="1:31" s="85" customFormat="1" x14ac:dyDescent="0.35">
      <c r="A42" s="80"/>
      <c r="B42" s="81">
        <v>34557096</v>
      </c>
      <c r="C42" s="82" t="s">
        <v>4970</v>
      </c>
      <c r="D42" s="82" t="s">
        <v>41</v>
      </c>
      <c r="E42" s="83">
        <v>1.295E-2</v>
      </c>
      <c r="F42" s="83">
        <v>20</v>
      </c>
      <c r="G42" s="84">
        <v>15.9</v>
      </c>
      <c r="H42" s="84">
        <v>15.9</v>
      </c>
      <c r="I42" s="84">
        <v>101.893380365</v>
      </c>
      <c r="J42" s="84">
        <v>101.893380365</v>
      </c>
      <c r="K42" s="84"/>
      <c r="L42" s="84"/>
      <c r="M42" s="84"/>
      <c r="N42" s="84"/>
      <c r="O42" s="84"/>
      <c r="P42" s="84"/>
      <c r="R42" s="84">
        <v>22.8</v>
      </c>
      <c r="S42" s="84">
        <v>117.72364296000001</v>
      </c>
      <c r="T42" s="15">
        <f t="shared" ref="T42" si="15">R42/H42</f>
        <v>1.4339622641509433</v>
      </c>
      <c r="U42" s="15">
        <f t="shared" ref="U42" si="16">T42-AB42</f>
        <v>1.4083102526121101</v>
      </c>
      <c r="V42" s="16">
        <f t="shared" ref="V42" si="17">G42*U42</f>
        <v>22.392133016532551</v>
      </c>
      <c r="W42" s="16">
        <f t="shared" ref="W42" si="18">V42-G42</f>
        <v>6.4921330165325504</v>
      </c>
      <c r="X42" s="16">
        <f t="shared" ref="X42" si="19">F42*W42</f>
        <v>129.842660330651</v>
      </c>
      <c r="Y42" s="15">
        <f t="shared" ref="Y42" si="20">104.584835545197%-100%</f>
        <v>4.5848355451969969E-2</v>
      </c>
      <c r="Z42" s="15">
        <f t="shared" ref="Z42" si="21">101.199262415129%-100%</f>
        <v>1.1992624151289988E-2</v>
      </c>
      <c r="AA42" s="15">
        <f t="shared" ref="AA42" si="22">101.911505501324%-100%</f>
        <v>1.9115055013239957E-2</v>
      </c>
      <c r="AB42" s="15">
        <f t="shared" ref="AB42" si="23">AVERAGE(Y42:AA42)</f>
        <v>2.5652011538833303E-2</v>
      </c>
      <c r="AC42" s="17" t="s">
        <v>4971</v>
      </c>
      <c r="AD42" s="86"/>
    </row>
    <row r="43" spans="1:31" ht="20" x14ac:dyDescent="0.2">
      <c r="A43" s="87">
        <v>4</v>
      </c>
      <c r="B43" s="88" t="s">
        <v>2339</v>
      </c>
      <c r="C43" s="89" t="s">
        <v>2340</v>
      </c>
      <c r="D43" s="89" t="s">
        <v>2159</v>
      </c>
      <c r="E43" s="90">
        <v>0</v>
      </c>
      <c r="F43" s="90">
        <v>1</v>
      </c>
      <c r="G43" s="91">
        <v>6900.48</v>
      </c>
      <c r="H43" s="91"/>
      <c r="I43" s="91"/>
      <c r="J43" s="91"/>
      <c r="K43" s="91"/>
      <c r="L43" s="91"/>
      <c r="M43" s="91"/>
      <c r="N43" s="91"/>
      <c r="O43" s="91"/>
      <c r="P43" s="92"/>
      <c r="R43" s="91"/>
      <c r="S43" s="91">
        <v>0</v>
      </c>
      <c r="T43" s="15"/>
      <c r="U43" s="15"/>
      <c r="V43" s="16"/>
      <c r="W43" s="16"/>
      <c r="X43" s="16"/>
      <c r="Y43" s="15"/>
      <c r="Z43" s="15"/>
      <c r="AA43" s="15"/>
      <c r="AB43" s="15"/>
      <c r="AC43" s="17"/>
    </row>
    <row r="44" spans="1:31" ht="30" x14ac:dyDescent="0.2">
      <c r="A44" s="87">
        <v>4</v>
      </c>
      <c r="B44" s="88" t="s">
        <v>2341</v>
      </c>
      <c r="C44" s="89" t="s">
        <v>2342</v>
      </c>
      <c r="D44" s="89" t="s">
        <v>44</v>
      </c>
      <c r="E44" s="90">
        <v>0</v>
      </c>
      <c r="F44" s="90">
        <v>800</v>
      </c>
      <c r="G44" s="91">
        <v>18.75</v>
      </c>
      <c r="H44" s="91"/>
      <c r="I44" s="91"/>
      <c r="J44" s="91"/>
      <c r="K44" s="91"/>
      <c r="L44" s="91"/>
      <c r="M44" s="91"/>
      <c r="N44" s="91"/>
      <c r="O44" s="91"/>
      <c r="P44" s="92"/>
      <c r="R44" s="91"/>
      <c r="S44" s="91">
        <v>0</v>
      </c>
      <c r="T44" s="15"/>
      <c r="U44" s="15"/>
      <c r="V44" s="16"/>
      <c r="W44" s="16"/>
      <c r="X44" s="16"/>
      <c r="Y44" s="15"/>
      <c r="Z44" s="15"/>
      <c r="AA44" s="15"/>
      <c r="AB44" s="15"/>
      <c r="AC44" s="17"/>
    </row>
    <row r="45" spans="1:31" s="85" customFormat="1" x14ac:dyDescent="0.35">
      <c r="A45" s="80"/>
      <c r="B45" s="81">
        <v>35432540</v>
      </c>
      <c r="C45" s="82" t="s">
        <v>4967</v>
      </c>
      <c r="D45" s="82" t="s">
        <v>41</v>
      </c>
      <c r="E45" s="83">
        <v>1.295E-2</v>
      </c>
      <c r="F45" s="83">
        <v>800</v>
      </c>
      <c r="G45" s="84">
        <v>15.9</v>
      </c>
      <c r="H45" s="84">
        <v>15.9</v>
      </c>
      <c r="I45" s="84">
        <v>101.893380365</v>
      </c>
      <c r="J45" s="84">
        <v>101.893380365</v>
      </c>
      <c r="K45" s="84"/>
      <c r="L45" s="84"/>
      <c r="M45" s="84"/>
      <c r="N45" s="84"/>
      <c r="O45" s="84"/>
      <c r="P45" s="84"/>
      <c r="R45" s="84">
        <v>22.8</v>
      </c>
      <c r="S45" s="84">
        <v>117.72364296000001</v>
      </c>
      <c r="T45" s="15">
        <f t="shared" ref="T45" si="24">R45/H45</f>
        <v>1.4339622641509433</v>
      </c>
      <c r="U45" s="15">
        <f t="shared" ref="U45" si="25">T45-AB45</f>
        <v>1.4083102526121101</v>
      </c>
      <c r="V45" s="16">
        <f t="shared" ref="V45" si="26">G45*U45</f>
        <v>22.392133016532551</v>
      </c>
      <c r="W45" s="16">
        <f t="shared" ref="W45" si="27">V45-G45</f>
        <v>6.4921330165325504</v>
      </c>
      <c r="X45" s="16">
        <f t="shared" ref="X45" si="28">F45*W45</f>
        <v>5193.7064132260402</v>
      </c>
      <c r="Y45" s="15">
        <f t="shared" ref="Y45" si="29">104.584835545197%-100%</f>
        <v>4.5848355451969969E-2</v>
      </c>
      <c r="Z45" s="15">
        <f t="shared" ref="Z45" si="30">101.199262415129%-100%</f>
        <v>1.1992624151289988E-2</v>
      </c>
      <c r="AA45" s="15">
        <f t="shared" ref="AA45" si="31">101.911505501324%-100%</f>
        <v>1.9115055013239957E-2</v>
      </c>
      <c r="AB45" s="15">
        <f t="shared" ref="AB45" si="32">AVERAGE(Y45:AA45)</f>
        <v>2.5652011538833303E-2</v>
      </c>
      <c r="AC45" s="17" t="s">
        <v>4968</v>
      </c>
      <c r="AD45" s="86"/>
    </row>
    <row r="46" spans="1:31" ht="30.5" thickBot="1" x14ac:dyDescent="0.25">
      <c r="A46" s="73">
        <v>5</v>
      </c>
      <c r="B46" s="74" t="s">
        <v>2343</v>
      </c>
      <c r="C46" s="75" t="s">
        <v>2344</v>
      </c>
      <c r="D46" s="75" t="s">
        <v>95</v>
      </c>
      <c r="E46" s="76">
        <v>0</v>
      </c>
      <c r="F46" s="76">
        <v>30</v>
      </c>
      <c r="G46" s="77">
        <v>319.48</v>
      </c>
      <c r="H46" s="77"/>
      <c r="I46" s="77"/>
      <c r="J46" s="77"/>
      <c r="K46" s="77"/>
      <c r="L46" s="77"/>
      <c r="M46" s="77"/>
      <c r="N46" s="77"/>
      <c r="O46" s="77"/>
      <c r="P46" s="78"/>
      <c r="R46" s="77"/>
      <c r="S46" s="77">
        <v>0</v>
      </c>
      <c r="T46" s="15"/>
      <c r="U46" s="15"/>
      <c r="V46" s="16"/>
      <c r="W46" s="16"/>
      <c r="X46" s="16"/>
      <c r="Y46" s="15"/>
      <c r="Z46" s="15"/>
      <c r="AA46" s="15"/>
      <c r="AB46" s="15"/>
      <c r="AC46" s="17"/>
    </row>
    <row r="47" spans="1:31" s="85" customFormat="1" ht="20" x14ac:dyDescent="0.35">
      <c r="A47" s="80"/>
      <c r="B47" s="81">
        <v>34575492</v>
      </c>
      <c r="C47" s="82" t="s">
        <v>4961</v>
      </c>
      <c r="D47" s="82" t="s">
        <v>95</v>
      </c>
      <c r="E47" s="83">
        <v>1.295E-2</v>
      </c>
      <c r="F47" s="83">
        <v>30</v>
      </c>
      <c r="G47" s="84">
        <v>161</v>
      </c>
      <c r="H47" s="84">
        <v>161</v>
      </c>
      <c r="I47" s="84">
        <v>101.893380365</v>
      </c>
      <c r="J47" s="84">
        <v>101.893380365</v>
      </c>
      <c r="K47" s="84"/>
      <c r="L47" s="84"/>
      <c r="M47" s="84"/>
      <c r="N47" s="84"/>
      <c r="O47" s="84"/>
      <c r="P47" s="84"/>
      <c r="R47" s="84">
        <v>259</v>
      </c>
      <c r="S47" s="84">
        <v>117.72364296000001</v>
      </c>
      <c r="T47" s="15">
        <f t="shared" ref="T47" si="33">R47/H47</f>
        <v>1.6086956521739131</v>
      </c>
      <c r="U47" s="15">
        <f t="shared" ref="U47" si="34">T47-AB47</f>
        <v>1.5830436406350799</v>
      </c>
      <c r="V47" s="16">
        <f t="shared" ref="V47" si="35">G47*U47</f>
        <v>254.87002614224787</v>
      </c>
      <c r="W47" s="16">
        <f t="shared" ref="W47" si="36">V47-G47</f>
        <v>93.870026142247866</v>
      </c>
      <c r="X47" s="16">
        <f t="shared" ref="X47" si="37">F47*W47</f>
        <v>2816.1007842674362</v>
      </c>
      <c r="Y47" s="15">
        <f t="shared" ref="Y47" si="38">104.584835545197%-100%</f>
        <v>4.5848355451969969E-2</v>
      </c>
      <c r="Z47" s="15">
        <f t="shared" ref="Z47" si="39">101.199262415129%-100%</f>
        <v>1.1992624151289988E-2</v>
      </c>
      <c r="AA47" s="15">
        <f t="shared" ref="AA47" si="40">101.911505501324%-100%</f>
        <v>1.9115055013239957E-2</v>
      </c>
      <c r="AB47" s="15">
        <f t="shared" ref="AB47" si="41">AVERAGE(Y47:AA47)</f>
        <v>2.5652011538833303E-2</v>
      </c>
      <c r="AC47" s="17" t="s">
        <v>4962</v>
      </c>
      <c r="AD47" s="86"/>
      <c r="AE47" s="101"/>
    </row>
    <row r="48" spans="1:31" ht="28.5" thickBot="1" x14ac:dyDescent="0.35">
      <c r="A48" s="53"/>
      <c r="B48" s="54" t="s">
        <v>2345</v>
      </c>
      <c r="C48" s="55" t="s">
        <v>2346</v>
      </c>
      <c r="D48" s="55"/>
      <c r="E48" s="56"/>
      <c r="F48" s="56"/>
      <c r="G48" s="57"/>
      <c r="H48" s="57"/>
      <c r="I48" s="57">
        <v>5750.4</v>
      </c>
      <c r="J48" s="57">
        <v>0</v>
      </c>
      <c r="K48" s="57">
        <v>0</v>
      </c>
      <c r="L48" s="57">
        <v>0</v>
      </c>
      <c r="M48" s="57">
        <v>0</v>
      </c>
      <c r="N48" s="57">
        <v>0</v>
      </c>
      <c r="O48" s="57">
        <v>0</v>
      </c>
      <c r="P48" s="57">
        <v>0</v>
      </c>
      <c r="R48" s="57"/>
      <c r="S48" s="57">
        <v>0</v>
      </c>
    </row>
    <row r="49" spans="1:29" ht="20.5" thickBot="1" x14ac:dyDescent="0.25">
      <c r="A49" s="8">
        <v>5</v>
      </c>
      <c r="B49" s="9" t="s">
        <v>2347</v>
      </c>
      <c r="C49" s="10" t="s">
        <v>2348</v>
      </c>
      <c r="D49" s="10" t="s">
        <v>803</v>
      </c>
      <c r="E49" s="11">
        <v>0</v>
      </c>
      <c r="F49" s="11">
        <v>1</v>
      </c>
      <c r="G49" s="12">
        <v>5750.4</v>
      </c>
      <c r="H49" s="12"/>
      <c r="I49" s="12"/>
      <c r="J49" s="12"/>
      <c r="K49" s="12"/>
      <c r="L49" s="12"/>
      <c r="M49" s="12"/>
      <c r="N49" s="12"/>
      <c r="O49" s="12"/>
      <c r="P49" s="13"/>
      <c r="R49" s="12"/>
      <c r="S49" s="12">
        <v>0</v>
      </c>
      <c r="T49" s="15"/>
      <c r="U49" s="15"/>
      <c r="V49" s="16"/>
      <c r="W49" s="16"/>
      <c r="X49" s="16"/>
      <c r="Y49" s="15"/>
      <c r="Z49" s="15"/>
      <c r="AA49" s="15"/>
      <c r="AB49" s="15"/>
      <c r="AC49" s="17"/>
    </row>
    <row r="50" spans="1:29" ht="30.75" customHeight="1" x14ac:dyDescent="0.25">
      <c r="A50" s="115"/>
      <c r="B50" s="24"/>
      <c r="C50" s="116"/>
      <c r="D50" s="116"/>
      <c r="E50" s="117"/>
      <c r="F50" s="117"/>
      <c r="G50" s="118"/>
      <c r="H50" s="118"/>
      <c r="I50" s="118">
        <v>328692.21999999997</v>
      </c>
      <c r="J50" s="118">
        <v>0</v>
      </c>
      <c r="K50" s="118">
        <v>0</v>
      </c>
      <c r="L50" s="118">
        <v>0</v>
      </c>
      <c r="M50" s="118">
        <v>0</v>
      </c>
      <c r="N50" s="118">
        <v>0</v>
      </c>
      <c r="O50" s="118">
        <v>0</v>
      </c>
      <c r="P50" s="118">
        <v>0</v>
      </c>
      <c r="R50" s="118"/>
      <c r="S50" s="118">
        <v>0</v>
      </c>
    </row>
  </sheetData>
  <mergeCells count="9">
    <mergeCell ref="H9:R9"/>
    <mergeCell ref="Y9:AB9"/>
    <mergeCell ref="J8:K8"/>
    <mergeCell ref="A1:P1"/>
    <mergeCell ref="J3:K3"/>
    <mergeCell ref="J4:K4"/>
    <mergeCell ref="J5:K5"/>
    <mergeCell ref="J6:K6"/>
    <mergeCell ref="J7:K7"/>
  </mergeCells>
  <conditionalFormatting sqref="W9:X9 W11:X11">
    <cfRule type="cellIs" dxfId="1174" priority="15" operator="lessThan">
      <formula>0</formula>
    </cfRule>
  </conditionalFormatting>
  <conditionalFormatting sqref="X12">
    <cfRule type="cellIs" dxfId="1173" priority="14" operator="lessThan">
      <formula>0</formula>
    </cfRule>
  </conditionalFormatting>
  <conditionalFormatting sqref="W14:X20">
    <cfRule type="cellIs" dxfId="1172" priority="13" operator="lessThan">
      <formula>0</formula>
    </cfRule>
  </conditionalFormatting>
  <conditionalFormatting sqref="W22:X31">
    <cfRule type="cellIs" dxfId="1171" priority="12" operator="lessThan">
      <formula>0</formula>
    </cfRule>
  </conditionalFormatting>
  <conditionalFormatting sqref="W33:X35">
    <cfRule type="cellIs" dxfId="1170" priority="11" operator="lessThan">
      <formula>0</formula>
    </cfRule>
  </conditionalFormatting>
  <conditionalFormatting sqref="W37:X37 W41:X41 W39:X39 W46:X46 W43:X44">
    <cfRule type="cellIs" dxfId="1169" priority="10" operator="lessThan">
      <formula>0</formula>
    </cfRule>
  </conditionalFormatting>
  <conditionalFormatting sqref="W49:X49">
    <cfRule type="cellIs" dxfId="1168" priority="9" operator="lessThan">
      <formula>0</formula>
    </cfRule>
  </conditionalFormatting>
  <conditionalFormatting sqref="W40:X40">
    <cfRule type="cellIs" dxfId="1167" priority="8" operator="lessThan">
      <formula>0</formula>
    </cfRule>
  </conditionalFormatting>
  <conditionalFormatting sqref="W38:X38">
    <cfRule type="cellIs" dxfId="1166" priority="6" operator="lessThan">
      <formula>0</formula>
    </cfRule>
  </conditionalFormatting>
  <conditionalFormatting sqref="W47:X47">
    <cfRule type="cellIs" dxfId="1165" priority="4" operator="lessThan">
      <formula>0</formula>
    </cfRule>
  </conditionalFormatting>
  <conditionalFormatting sqref="W45:X45">
    <cfRule type="cellIs" dxfId="1164" priority="2" operator="lessThan">
      <formula>0</formula>
    </cfRule>
  </conditionalFormatting>
  <conditionalFormatting sqref="W42:X42">
    <cfRule type="cellIs" dxfId="1163" priority="1" operator="lessThan">
      <formula>0</formula>
    </cfRule>
  </conditionalFormatting>
  <pageMargins left="0.7" right="0.7" top="0.78740157499999996" bottom="0.78740157499999996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21"/>
  <sheetViews>
    <sheetView topLeftCell="A109" zoomScaleNormal="100" workbookViewId="0">
      <selection activeCell="X13" sqref="X13"/>
    </sheetView>
  </sheetViews>
  <sheetFormatPr defaultColWidth="9" defaultRowHeight="14.5" x14ac:dyDescent="0.35"/>
  <cols>
    <col min="1" max="1" width="3.7265625" style="119" customWidth="1"/>
    <col min="2" max="2" width="13.26953125" style="7" customWidth="1"/>
    <col min="3" max="3" width="51.81640625" style="120" customWidth="1"/>
    <col min="4" max="4" width="3.81640625" style="120" customWidth="1"/>
    <col min="5" max="5" width="7.1796875" style="121" hidden="1" customWidth="1"/>
    <col min="6" max="6" width="9.26953125" style="121" customWidth="1"/>
    <col min="7" max="7" width="9.54296875" style="79" customWidth="1"/>
    <col min="8" max="8" width="10.54296875" style="79" customWidth="1"/>
    <col min="9" max="9" width="15.453125" style="79" hidden="1" customWidth="1"/>
    <col min="10" max="10" width="15.54296875" style="79" hidden="1" customWidth="1"/>
    <col min="11" max="11" width="14.54296875" style="79" hidden="1" customWidth="1"/>
    <col min="12" max="13" width="14" style="79" hidden="1" customWidth="1"/>
    <col min="14" max="14" width="14.54296875" style="79" hidden="1" customWidth="1"/>
    <col min="15" max="15" width="14.26953125" style="79" hidden="1" customWidth="1"/>
    <col min="16" max="16" width="16" style="79" hidden="1" customWidth="1"/>
    <col min="17" max="17" width="0" style="7" hidden="1" customWidth="1"/>
    <col min="18" max="18" width="9.54296875" style="79" customWidth="1"/>
    <col min="19" max="19" width="14.1796875" style="79" hidden="1" customWidth="1"/>
    <col min="20" max="25" width="13.26953125" style="7" customWidth="1"/>
    <col min="26" max="26" width="10" style="7" customWidth="1"/>
    <col min="27" max="27" width="9.81640625" style="7" customWidth="1"/>
    <col min="28" max="28" width="10.81640625" style="7" customWidth="1"/>
    <col min="29" max="29" width="36.453125" style="120" customWidth="1"/>
    <col min="30" max="32" width="14.81640625" style="7" customWidth="1"/>
    <col min="33" max="257" width="9" style="7"/>
    <col min="258" max="258" width="3.7265625" style="7" customWidth="1"/>
    <col min="259" max="259" width="13.26953125" style="7" customWidth="1"/>
    <col min="260" max="260" width="45.1796875" style="7" customWidth="1"/>
    <col min="261" max="261" width="3.81640625" style="7" customWidth="1"/>
    <col min="262" max="262" width="7.1796875" style="7" customWidth="1"/>
    <col min="263" max="263" width="9.26953125" style="7" customWidth="1"/>
    <col min="264" max="264" width="10.54296875" style="7" customWidth="1"/>
    <col min="265" max="265" width="15.453125" style="7" customWidth="1"/>
    <col min="266" max="266" width="15.54296875" style="7" customWidth="1"/>
    <col min="267" max="267" width="14.54296875" style="7" customWidth="1"/>
    <col min="268" max="269" width="14" style="7" customWidth="1"/>
    <col min="270" max="270" width="14.54296875" style="7" customWidth="1"/>
    <col min="271" max="271" width="14.26953125" style="7" customWidth="1"/>
    <col min="272" max="272" width="16" style="7" customWidth="1"/>
    <col min="273" max="513" width="9" style="7"/>
    <col min="514" max="514" width="3.7265625" style="7" customWidth="1"/>
    <col min="515" max="515" width="13.26953125" style="7" customWidth="1"/>
    <col min="516" max="516" width="45.1796875" style="7" customWidth="1"/>
    <col min="517" max="517" width="3.81640625" style="7" customWidth="1"/>
    <col min="518" max="518" width="7.1796875" style="7" customWidth="1"/>
    <col min="519" max="519" width="9.26953125" style="7" customWidth="1"/>
    <col min="520" max="520" width="10.54296875" style="7" customWidth="1"/>
    <col min="521" max="521" width="15.453125" style="7" customWidth="1"/>
    <col min="522" max="522" width="15.54296875" style="7" customWidth="1"/>
    <col min="523" max="523" width="14.54296875" style="7" customWidth="1"/>
    <col min="524" max="525" width="14" style="7" customWidth="1"/>
    <col min="526" max="526" width="14.54296875" style="7" customWidth="1"/>
    <col min="527" max="527" width="14.26953125" style="7" customWidth="1"/>
    <col min="528" max="528" width="16" style="7" customWidth="1"/>
    <col min="529" max="769" width="9" style="7"/>
    <col min="770" max="770" width="3.7265625" style="7" customWidth="1"/>
    <col min="771" max="771" width="13.26953125" style="7" customWidth="1"/>
    <col min="772" max="772" width="45.1796875" style="7" customWidth="1"/>
    <col min="773" max="773" width="3.81640625" style="7" customWidth="1"/>
    <col min="774" max="774" width="7.1796875" style="7" customWidth="1"/>
    <col min="775" max="775" width="9.26953125" style="7" customWidth="1"/>
    <col min="776" max="776" width="10.54296875" style="7" customWidth="1"/>
    <col min="777" max="777" width="15.453125" style="7" customWidth="1"/>
    <col min="778" max="778" width="15.54296875" style="7" customWidth="1"/>
    <col min="779" max="779" width="14.54296875" style="7" customWidth="1"/>
    <col min="780" max="781" width="14" style="7" customWidth="1"/>
    <col min="782" max="782" width="14.54296875" style="7" customWidth="1"/>
    <col min="783" max="783" width="14.26953125" style="7" customWidth="1"/>
    <col min="784" max="784" width="16" style="7" customWidth="1"/>
    <col min="785" max="1025" width="9" style="7"/>
    <col min="1026" max="1026" width="3.7265625" style="7" customWidth="1"/>
    <col min="1027" max="1027" width="13.26953125" style="7" customWidth="1"/>
    <col min="1028" max="1028" width="45.1796875" style="7" customWidth="1"/>
    <col min="1029" max="1029" width="3.81640625" style="7" customWidth="1"/>
    <col min="1030" max="1030" width="7.1796875" style="7" customWidth="1"/>
    <col min="1031" max="1031" width="9.26953125" style="7" customWidth="1"/>
    <col min="1032" max="1032" width="10.54296875" style="7" customWidth="1"/>
    <col min="1033" max="1033" width="15.453125" style="7" customWidth="1"/>
    <col min="1034" max="1034" width="15.54296875" style="7" customWidth="1"/>
    <col min="1035" max="1035" width="14.54296875" style="7" customWidth="1"/>
    <col min="1036" max="1037" width="14" style="7" customWidth="1"/>
    <col min="1038" max="1038" width="14.54296875" style="7" customWidth="1"/>
    <col min="1039" max="1039" width="14.26953125" style="7" customWidth="1"/>
    <col min="1040" max="1040" width="16" style="7" customWidth="1"/>
    <col min="1041" max="1281" width="9" style="7"/>
    <col min="1282" max="1282" width="3.7265625" style="7" customWidth="1"/>
    <col min="1283" max="1283" width="13.26953125" style="7" customWidth="1"/>
    <col min="1284" max="1284" width="45.1796875" style="7" customWidth="1"/>
    <col min="1285" max="1285" width="3.81640625" style="7" customWidth="1"/>
    <col min="1286" max="1286" width="7.1796875" style="7" customWidth="1"/>
    <col min="1287" max="1287" width="9.26953125" style="7" customWidth="1"/>
    <col min="1288" max="1288" width="10.54296875" style="7" customWidth="1"/>
    <col min="1289" max="1289" width="15.453125" style="7" customWidth="1"/>
    <col min="1290" max="1290" width="15.54296875" style="7" customWidth="1"/>
    <col min="1291" max="1291" width="14.54296875" style="7" customWidth="1"/>
    <col min="1292" max="1293" width="14" style="7" customWidth="1"/>
    <col min="1294" max="1294" width="14.54296875" style="7" customWidth="1"/>
    <col min="1295" max="1295" width="14.26953125" style="7" customWidth="1"/>
    <col min="1296" max="1296" width="16" style="7" customWidth="1"/>
    <col min="1297" max="1537" width="9" style="7"/>
    <col min="1538" max="1538" width="3.7265625" style="7" customWidth="1"/>
    <col min="1539" max="1539" width="13.26953125" style="7" customWidth="1"/>
    <col min="1540" max="1540" width="45.1796875" style="7" customWidth="1"/>
    <col min="1541" max="1541" width="3.81640625" style="7" customWidth="1"/>
    <col min="1542" max="1542" width="7.1796875" style="7" customWidth="1"/>
    <col min="1543" max="1543" width="9.26953125" style="7" customWidth="1"/>
    <col min="1544" max="1544" width="10.54296875" style="7" customWidth="1"/>
    <col min="1545" max="1545" width="15.453125" style="7" customWidth="1"/>
    <col min="1546" max="1546" width="15.54296875" style="7" customWidth="1"/>
    <col min="1547" max="1547" width="14.54296875" style="7" customWidth="1"/>
    <col min="1548" max="1549" width="14" style="7" customWidth="1"/>
    <col min="1550" max="1550" width="14.54296875" style="7" customWidth="1"/>
    <col min="1551" max="1551" width="14.26953125" style="7" customWidth="1"/>
    <col min="1552" max="1552" width="16" style="7" customWidth="1"/>
    <col min="1553" max="1793" width="9" style="7"/>
    <col min="1794" max="1794" width="3.7265625" style="7" customWidth="1"/>
    <col min="1795" max="1795" width="13.26953125" style="7" customWidth="1"/>
    <col min="1796" max="1796" width="45.1796875" style="7" customWidth="1"/>
    <col min="1797" max="1797" width="3.81640625" style="7" customWidth="1"/>
    <col min="1798" max="1798" width="7.1796875" style="7" customWidth="1"/>
    <col min="1799" max="1799" width="9.26953125" style="7" customWidth="1"/>
    <col min="1800" max="1800" width="10.54296875" style="7" customWidth="1"/>
    <col min="1801" max="1801" width="15.453125" style="7" customWidth="1"/>
    <col min="1802" max="1802" width="15.54296875" style="7" customWidth="1"/>
    <col min="1803" max="1803" width="14.54296875" style="7" customWidth="1"/>
    <col min="1804" max="1805" width="14" style="7" customWidth="1"/>
    <col min="1806" max="1806" width="14.54296875" style="7" customWidth="1"/>
    <col min="1807" max="1807" width="14.26953125" style="7" customWidth="1"/>
    <col min="1808" max="1808" width="16" style="7" customWidth="1"/>
    <col min="1809" max="2049" width="9" style="7"/>
    <col min="2050" max="2050" width="3.7265625" style="7" customWidth="1"/>
    <col min="2051" max="2051" width="13.26953125" style="7" customWidth="1"/>
    <col min="2052" max="2052" width="45.1796875" style="7" customWidth="1"/>
    <col min="2053" max="2053" width="3.81640625" style="7" customWidth="1"/>
    <col min="2054" max="2054" width="7.1796875" style="7" customWidth="1"/>
    <col min="2055" max="2055" width="9.26953125" style="7" customWidth="1"/>
    <col min="2056" max="2056" width="10.54296875" style="7" customWidth="1"/>
    <col min="2057" max="2057" width="15.453125" style="7" customWidth="1"/>
    <col min="2058" max="2058" width="15.54296875" style="7" customWidth="1"/>
    <col min="2059" max="2059" width="14.54296875" style="7" customWidth="1"/>
    <col min="2060" max="2061" width="14" style="7" customWidth="1"/>
    <col min="2062" max="2062" width="14.54296875" style="7" customWidth="1"/>
    <col min="2063" max="2063" width="14.26953125" style="7" customWidth="1"/>
    <col min="2064" max="2064" width="16" style="7" customWidth="1"/>
    <col min="2065" max="2305" width="9" style="7"/>
    <col min="2306" max="2306" width="3.7265625" style="7" customWidth="1"/>
    <col min="2307" max="2307" width="13.26953125" style="7" customWidth="1"/>
    <col min="2308" max="2308" width="45.1796875" style="7" customWidth="1"/>
    <col min="2309" max="2309" width="3.81640625" style="7" customWidth="1"/>
    <col min="2310" max="2310" width="7.1796875" style="7" customWidth="1"/>
    <col min="2311" max="2311" width="9.26953125" style="7" customWidth="1"/>
    <col min="2312" max="2312" width="10.54296875" style="7" customWidth="1"/>
    <col min="2313" max="2313" width="15.453125" style="7" customWidth="1"/>
    <col min="2314" max="2314" width="15.54296875" style="7" customWidth="1"/>
    <col min="2315" max="2315" width="14.54296875" style="7" customWidth="1"/>
    <col min="2316" max="2317" width="14" style="7" customWidth="1"/>
    <col min="2318" max="2318" width="14.54296875" style="7" customWidth="1"/>
    <col min="2319" max="2319" width="14.26953125" style="7" customWidth="1"/>
    <col min="2320" max="2320" width="16" style="7" customWidth="1"/>
    <col min="2321" max="2561" width="9" style="7"/>
    <col min="2562" max="2562" width="3.7265625" style="7" customWidth="1"/>
    <col min="2563" max="2563" width="13.26953125" style="7" customWidth="1"/>
    <col min="2564" max="2564" width="45.1796875" style="7" customWidth="1"/>
    <col min="2565" max="2565" width="3.81640625" style="7" customWidth="1"/>
    <col min="2566" max="2566" width="7.1796875" style="7" customWidth="1"/>
    <col min="2567" max="2567" width="9.26953125" style="7" customWidth="1"/>
    <col min="2568" max="2568" width="10.54296875" style="7" customWidth="1"/>
    <col min="2569" max="2569" width="15.453125" style="7" customWidth="1"/>
    <col min="2570" max="2570" width="15.54296875" style="7" customWidth="1"/>
    <col min="2571" max="2571" width="14.54296875" style="7" customWidth="1"/>
    <col min="2572" max="2573" width="14" style="7" customWidth="1"/>
    <col min="2574" max="2574" width="14.54296875" style="7" customWidth="1"/>
    <col min="2575" max="2575" width="14.26953125" style="7" customWidth="1"/>
    <col min="2576" max="2576" width="16" style="7" customWidth="1"/>
    <col min="2577" max="2817" width="9" style="7"/>
    <col min="2818" max="2818" width="3.7265625" style="7" customWidth="1"/>
    <col min="2819" max="2819" width="13.26953125" style="7" customWidth="1"/>
    <col min="2820" max="2820" width="45.1796875" style="7" customWidth="1"/>
    <col min="2821" max="2821" width="3.81640625" style="7" customWidth="1"/>
    <col min="2822" max="2822" width="7.1796875" style="7" customWidth="1"/>
    <col min="2823" max="2823" width="9.26953125" style="7" customWidth="1"/>
    <col min="2824" max="2824" width="10.54296875" style="7" customWidth="1"/>
    <col min="2825" max="2825" width="15.453125" style="7" customWidth="1"/>
    <col min="2826" max="2826" width="15.54296875" style="7" customWidth="1"/>
    <col min="2827" max="2827" width="14.54296875" style="7" customWidth="1"/>
    <col min="2828" max="2829" width="14" style="7" customWidth="1"/>
    <col min="2830" max="2830" width="14.54296875" style="7" customWidth="1"/>
    <col min="2831" max="2831" width="14.26953125" style="7" customWidth="1"/>
    <col min="2832" max="2832" width="16" style="7" customWidth="1"/>
    <col min="2833" max="3073" width="9" style="7"/>
    <col min="3074" max="3074" width="3.7265625" style="7" customWidth="1"/>
    <col min="3075" max="3075" width="13.26953125" style="7" customWidth="1"/>
    <col min="3076" max="3076" width="45.1796875" style="7" customWidth="1"/>
    <col min="3077" max="3077" width="3.81640625" style="7" customWidth="1"/>
    <col min="3078" max="3078" width="7.1796875" style="7" customWidth="1"/>
    <col min="3079" max="3079" width="9.26953125" style="7" customWidth="1"/>
    <col min="3080" max="3080" width="10.54296875" style="7" customWidth="1"/>
    <col min="3081" max="3081" width="15.453125" style="7" customWidth="1"/>
    <col min="3082" max="3082" width="15.54296875" style="7" customWidth="1"/>
    <col min="3083" max="3083" width="14.54296875" style="7" customWidth="1"/>
    <col min="3084" max="3085" width="14" style="7" customWidth="1"/>
    <col min="3086" max="3086" width="14.54296875" style="7" customWidth="1"/>
    <col min="3087" max="3087" width="14.26953125" style="7" customWidth="1"/>
    <col min="3088" max="3088" width="16" style="7" customWidth="1"/>
    <col min="3089" max="3329" width="9" style="7"/>
    <col min="3330" max="3330" width="3.7265625" style="7" customWidth="1"/>
    <col min="3331" max="3331" width="13.26953125" style="7" customWidth="1"/>
    <col min="3332" max="3332" width="45.1796875" style="7" customWidth="1"/>
    <col min="3333" max="3333" width="3.81640625" style="7" customWidth="1"/>
    <col min="3334" max="3334" width="7.1796875" style="7" customWidth="1"/>
    <col min="3335" max="3335" width="9.26953125" style="7" customWidth="1"/>
    <col min="3336" max="3336" width="10.54296875" style="7" customWidth="1"/>
    <col min="3337" max="3337" width="15.453125" style="7" customWidth="1"/>
    <col min="3338" max="3338" width="15.54296875" style="7" customWidth="1"/>
    <col min="3339" max="3339" width="14.54296875" style="7" customWidth="1"/>
    <col min="3340" max="3341" width="14" style="7" customWidth="1"/>
    <col min="3342" max="3342" width="14.54296875" style="7" customWidth="1"/>
    <col min="3343" max="3343" width="14.26953125" style="7" customWidth="1"/>
    <col min="3344" max="3344" width="16" style="7" customWidth="1"/>
    <col min="3345" max="3585" width="9" style="7"/>
    <col min="3586" max="3586" width="3.7265625" style="7" customWidth="1"/>
    <col min="3587" max="3587" width="13.26953125" style="7" customWidth="1"/>
    <col min="3588" max="3588" width="45.1796875" style="7" customWidth="1"/>
    <col min="3589" max="3589" width="3.81640625" style="7" customWidth="1"/>
    <col min="3590" max="3590" width="7.1796875" style="7" customWidth="1"/>
    <col min="3591" max="3591" width="9.26953125" style="7" customWidth="1"/>
    <col min="3592" max="3592" width="10.54296875" style="7" customWidth="1"/>
    <col min="3593" max="3593" width="15.453125" style="7" customWidth="1"/>
    <col min="3594" max="3594" width="15.54296875" style="7" customWidth="1"/>
    <col min="3595" max="3595" width="14.54296875" style="7" customWidth="1"/>
    <col min="3596" max="3597" width="14" style="7" customWidth="1"/>
    <col min="3598" max="3598" width="14.54296875" style="7" customWidth="1"/>
    <col min="3599" max="3599" width="14.26953125" style="7" customWidth="1"/>
    <col min="3600" max="3600" width="16" style="7" customWidth="1"/>
    <col min="3601" max="3841" width="9" style="7"/>
    <col min="3842" max="3842" width="3.7265625" style="7" customWidth="1"/>
    <col min="3843" max="3843" width="13.26953125" style="7" customWidth="1"/>
    <col min="3844" max="3844" width="45.1796875" style="7" customWidth="1"/>
    <col min="3845" max="3845" width="3.81640625" style="7" customWidth="1"/>
    <col min="3846" max="3846" width="7.1796875" style="7" customWidth="1"/>
    <col min="3847" max="3847" width="9.26953125" style="7" customWidth="1"/>
    <col min="3848" max="3848" width="10.54296875" style="7" customWidth="1"/>
    <col min="3849" max="3849" width="15.453125" style="7" customWidth="1"/>
    <col min="3850" max="3850" width="15.54296875" style="7" customWidth="1"/>
    <col min="3851" max="3851" width="14.54296875" style="7" customWidth="1"/>
    <col min="3852" max="3853" width="14" style="7" customWidth="1"/>
    <col min="3854" max="3854" width="14.54296875" style="7" customWidth="1"/>
    <col min="3855" max="3855" width="14.26953125" style="7" customWidth="1"/>
    <col min="3856" max="3856" width="16" style="7" customWidth="1"/>
    <col min="3857" max="4097" width="9" style="7"/>
    <col min="4098" max="4098" width="3.7265625" style="7" customWidth="1"/>
    <col min="4099" max="4099" width="13.26953125" style="7" customWidth="1"/>
    <col min="4100" max="4100" width="45.1796875" style="7" customWidth="1"/>
    <col min="4101" max="4101" width="3.81640625" style="7" customWidth="1"/>
    <col min="4102" max="4102" width="7.1796875" style="7" customWidth="1"/>
    <col min="4103" max="4103" width="9.26953125" style="7" customWidth="1"/>
    <col min="4104" max="4104" width="10.54296875" style="7" customWidth="1"/>
    <col min="4105" max="4105" width="15.453125" style="7" customWidth="1"/>
    <col min="4106" max="4106" width="15.54296875" style="7" customWidth="1"/>
    <col min="4107" max="4107" width="14.54296875" style="7" customWidth="1"/>
    <col min="4108" max="4109" width="14" style="7" customWidth="1"/>
    <col min="4110" max="4110" width="14.54296875" style="7" customWidth="1"/>
    <col min="4111" max="4111" width="14.26953125" style="7" customWidth="1"/>
    <col min="4112" max="4112" width="16" style="7" customWidth="1"/>
    <col min="4113" max="4353" width="9" style="7"/>
    <col min="4354" max="4354" width="3.7265625" style="7" customWidth="1"/>
    <col min="4355" max="4355" width="13.26953125" style="7" customWidth="1"/>
    <col min="4356" max="4356" width="45.1796875" style="7" customWidth="1"/>
    <col min="4357" max="4357" width="3.81640625" style="7" customWidth="1"/>
    <col min="4358" max="4358" width="7.1796875" style="7" customWidth="1"/>
    <col min="4359" max="4359" width="9.26953125" style="7" customWidth="1"/>
    <col min="4360" max="4360" width="10.54296875" style="7" customWidth="1"/>
    <col min="4361" max="4361" width="15.453125" style="7" customWidth="1"/>
    <col min="4362" max="4362" width="15.54296875" style="7" customWidth="1"/>
    <col min="4363" max="4363" width="14.54296875" style="7" customWidth="1"/>
    <col min="4364" max="4365" width="14" style="7" customWidth="1"/>
    <col min="4366" max="4366" width="14.54296875" style="7" customWidth="1"/>
    <col min="4367" max="4367" width="14.26953125" style="7" customWidth="1"/>
    <col min="4368" max="4368" width="16" style="7" customWidth="1"/>
    <col min="4369" max="4609" width="9" style="7"/>
    <col min="4610" max="4610" width="3.7265625" style="7" customWidth="1"/>
    <col min="4611" max="4611" width="13.26953125" style="7" customWidth="1"/>
    <col min="4612" max="4612" width="45.1796875" style="7" customWidth="1"/>
    <col min="4613" max="4613" width="3.81640625" style="7" customWidth="1"/>
    <col min="4614" max="4614" width="7.1796875" style="7" customWidth="1"/>
    <col min="4615" max="4615" width="9.26953125" style="7" customWidth="1"/>
    <col min="4616" max="4616" width="10.54296875" style="7" customWidth="1"/>
    <col min="4617" max="4617" width="15.453125" style="7" customWidth="1"/>
    <col min="4618" max="4618" width="15.54296875" style="7" customWidth="1"/>
    <col min="4619" max="4619" width="14.54296875" style="7" customWidth="1"/>
    <col min="4620" max="4621" width="14" style="7" customWidth="1"/>
    <col min="4622" max="4622" width="14.54296875" style="7" customWidth="1"/>
    <col min="4623" max="4623" width="14.26953125" style="7" customWidth="1"/>
    <col min="4624" max="4624" width="16" style="7" customWidth="1"/>
    <col min="4625" max="4865" width="9" style="7"/>
    <col min="4866" max="4866" width="3.7265625" style="7" customWidth="1"/>
    <col min="4867" max="4867" width="13.26953125" style="7" customWidth="1"/>
    <col min="4868" max="4868" width="45.1796875" style="7" customWidth="1"/>
    <col min="4869" max="4869" width="3.81640625" style="7" customWidth="1"/>
    <col min="4870" max="4870" width="7.1796875" style="7" customWidth="1"/>
    <col min="4871" max="4871" width="9.26953125" style="7" customWidth="1"/>
    <col min="4872" max="4872" width="10.54296875" style="7" customWidth="1"/>
    <col min="4873" max="4873" width="15.453125" style="7" customWidth="1"/>
    <col min="4874" max="4874" width="15.54296875" style="7" customWidth="1"/>
    <col min="4875" max="4875" width="14.54296875" style="7" customWidth="1"/>
    <col min="4876" max="4877" width="14" style="7" customWidth="1"/>
    <col min="4878" max="4878" width="14.54296875" style="7" customWidth="1"/>
    <col min="4879" max="4879" width="14.26953125" style="7" customWidth="1"/>
    <col min="4880" max="4880" width="16" style="7" customWidth="1"/>
    <col min="4881" max="5121" width="9" style="7"/>
    <col min="5122" max="5122" width="3.7265625" style="7" customWidth="1"/>
    <col min="5123" max="5123" width="13.26953125" style="7" customWidth="1"/>
    <col min="5124" max="5124" width="45.1796875" style="7" customWidth="1"/>
    <col min="5125" max="5125" width="3.81640625" style="7" customWidth="1"/>
    <col min="5126" max="5126" width="7.1796875" style="7" customWidth="1"/>
    <col min="5127" max="5127" width="9.26953125" style="7" customWidth="1"/>
    <col min="5128" max="5128" width="10.54296875" style="7" customWidth="1"/>
    <col min="5129" max="5129" width="15.453125" style="7" customWidth="1"/>
    <col min="5130" max="5130" width="15.54296875" style="7" customWidth="1"/>
    <col min="5131" max="5131" width="14.54296875" style="7" customWidth="1"/>
    <col min="5132" max="5133" width="14" style="7" customWidth="1"/>
    <col min="5134" max="5134" width="14.54296875" style="7" customWidth="1"/>
    <col min="5135" max="5135" width="14.26953125" style="7" customWidth="1"/>
    <col min="5136" max="5136" width="16" style="7" customWidth="1"/>
    <col min="5137" max="5377" width="9" style="7"/>
    <col min="5378" max="5378" width="3.7265625" style="7" customWidth="1"/>
    <col min="5379" max="5379" width="13.26953125" style="7" customWidth="1"/>
    <col min="5380" max="5380" width="45.1796875" style="7" customWidth="1"/>
    <col min="5381" max="5381" width="3.81640625" style="7" customWidth="1"/>
    <col min="5382" max="5382" width="7.1796875" style="7" customWidth="1"/>
    <col min="5383" max="5383" width="9.26953125" style="7" customWidth="1"/>
    <col min="5384" max="5384" width="10.54296875" style="7" customWidth="1"/>
    <col min="5385" max="5385" width="15.453125" style="7" customWidth="1"/>
    <col min="5386" max="5386" width="15.54296875" style="7" customWidth="1"/>
    <col min="5387" max="5387" width="14.54296875" style="7" customWidth="1"/>
    <col min="5388" max="5389" width="14" style="7" customWidth="1"/>
    <col min="5390" max="5390" width="14.54296875" style="7" customWidth="1"/>
    <col min="5391" max="5391" width="14.26953125" style="7" customWidth="1"/>
    <col min="5392" max="5392" width="16" style="7" customWidth="1"/>
    <col min="5393" max="5633" width="9" style="7"/>
    <col min="5634" max="5634" width="3.7265625" style="7" customWidth="1"/>
    <col min="5635" max="5635" width="13.26953125" style="7" customWidth="1"/>
    <col min="5636" max="5636" width="45.1796875" style="7" customWidth="1"/>
    <col min="5637" max="5637" width="3.81640625" style="7" customWidth="1"/>
    <col min="5638" max="5638" width="7.1796875" style="7" customWidth="1"/>
    <col min="5639" max="5639" width="9.26953125" style="7" customWidth="1"/>
    <col min="5640" max="5640" width="10.54296875" style="7" customWidth="1"/>
    <col min="5641" max="5641" width="15.453125" style="7" customWidth="1"/>
    <col min="5642" max="5642" width="15.54296875" style="7" customWidth="1"/>
    <col min="5643" max="5643" width="14.54296875" style="7" customWidth="1"/>
    <col min="5644" max="5645" width="14" style="7" customWidth="1"/>
    <col min="5646" max="5646" width="14.54296875" style="7" customWidth="1"/>
    <col min="5647" max="5647" width="14.26953125" style="7" customWidth="1"/>
    <col min="5648" max="5648" width="16" style="7" customWidth="1"/>
    <col min="5649" max="5889" width="9" style="7"/>
    <col min="5890" max="5890" width="3.7265625" style="7" customWidth="1"/>
    <col min="5891" max="5891" width="13.26953125" style="7" customWidth="1"/>
    <col min="5892" max="5892" width="45.1796875" style="7" customWidth="1"/>
    <col min="5893" max="5893" width="3.81640625" style="7" customWidth="1"/>
    <col min="5894" max="5894" width="7.1796875" style="7" customWidth="1"/>
    <col min="5895" max="5895" width="9.26953125" style="7" customWidth="1"/>
    <col min="5896" max="5896" width="10.54296875" style="7" customWidth="1"/>
    <col min="5897" max="5897" width="15.453125" style="7" customWidth="1"/>
    <col min="5898" max="5898" width="15.54296875" style="7" customWidth="1"/>
    <col min="5899" max="5899" width="14.54296875" style="7" customWidth="1"/>
    <col min="5900" max="5901" width="14" style="7" customWidth="1"/>
    <col min="5902" max="5902" width="14.54296875" style="7" customWidth="1"/>
    <col min="5903" max="5903" width="14.26953125" style="7" customWidth="1"/>
    <col min="5904" max="5904" width="16" style="7" customWidth="1"/>
    <col min="5905" max="6145" width="9" style="7"/>
    <col min="6146" max="6146" width="3.7265625" style="7" customWidth="1"/>
    <col min="6147" max="6147" width="13.26953125" style="7" customWidth="1"/>
    <col min="6148" max="6148" width="45.1796875" style="7" customWidth="1"/>
    <col min="6149" max="6149" width="3.81640625" style="7" customWidth="1"/>
    <col min="6150" max="6150" width="7.1796875" style="7" customWidth="1"/>
    <col min="6151" max="6151" width="9.26953125" style="7" customWidth="1"/>
    <col min="6152" max="6152" width="10.54296875" style="7" customWidth="1"/>
    <col min="6153" max="6153" width="15.453125" style="7" customWidth="1"/>
    <col min="6154" max="6154" width="15.54296875" style="7" customWidth="1"/>
    <col min="6155" max="6155" width="14.54296875" style="7" customWidth="1"/>
    <col min="6156" max="6157" width="14" style="7" customWidth="1"/>
    <col min="6158" max="6158" width="14.54296875" style="7" customWidth="1"/>
    <col min="6159" max="6159" width="14.26953125" style="7" customWidth="1"/>
    <col min="6160" max="6160" width="16" style="7" customWidth="1"/>
    <col min="6161" max="6401" width="9" style="7"/>
    <col min="6402" max="6402" width="3.7265625" style="7" customWidth="1"/>
    <col min="6403" max="6403" width="13.26953125" style="7" customWidth="1"/>
    <col min="6404" max="6404" width="45.1796875" style="7" customWidth="1"/>
    <col min="6405" max="6405" width="3.81640625" style="7" customWidth="1"/>
    <col min="6406" max="6406" width="7.1796875" style="7" customWidth="1"/>
    <col min="6407" max="6407" width="9.26953125" style="7" customWidth="1"/>
    <col min="6408" max="6408" width="10.54296875" style="7" customWidth="1"/>
    <col min="6409" max="6409" width="15.453125" style="7" customWidth="1"/>
    <col min="6410" max="6410" width="15.54296875" style="7" customWidth="1"/>
    <col min="6411" max="6411" width="14.54296875" style="7" customWidth="1"/>
    <col min="6412" max="6413" width="14" style="7" customWidth="1"/>
    <col min="6414" max="6414" width="14.54296875" style="7" customWidth="1"/>
    <col min="6415" max="6415" width="14.26953125" style="7" customWidth="1"/>
    <col min="6416" max="6416" width="16" style="7" customWidth="1"/>
    <col min="6417" max="6657" width="9" style="7"/>
    <col min="6658" max="6658" width="3.7265625" style="7" customWidth="1"/>
    <col min="6659" max="6659" width="13.26953125" style="7" customWidth="1"/>
    <col min="6660" max="6660" width="45.1796875" style="7" customWidth="1"/>
    <col min="6661" max="6661" width="3.81640625" style="7" customWidth="1"/>
    <col min="6662" max="6662" width="7.1796875" style="7" customWidth="1"/>
    <col min="6663" max="6663" width="9.26953125" style="7" customWidth="1"/>
    <col min="6664" max="6664" width="10.54296875" style="7" customWidth="1"/>
    <col min="6665" max="6665" width="15.453125" style="7" customWidth="1"/>
    <col min="6666" max="6666" width="15.54296875" style="7" customWidth="1"/>
    <col min="6667" max="6667" width="14.54296875" style="7" customWidth="1"/>
    <col min="6668" max="6669" width="14" style="7" customWidth="1"/>
    <col min="6670" max="6670" width="14.54296875" style="7" customWidth="1"/>
    <col min="6671" max="6671" width="14.26953125" style="7" customWidth="1"/>
    <col min="6672" max="6672" width="16" style="7" customWidth="1"/>
    <col min="6673" max="6913" width="9" style="7"/>
    <col min="6914" max="6914" width="3.7265625" style="7" customWidth="1"/>
    <col min="6915" max="6915" width="13.26953125" style="7" customWidth="1"/>
    <col min="6916" max="6916" width="45.1796875" style="7" customWidth="1"/>
    <col min="6917" max="6917" width="3.81640625" style="7" customWidth="1"/>
    <col min="6918" max="6918" width="7.1796875" style="7" customWidth="1"/>
    <col min="6919" max="6919" width="9.26953125" style="7" customWidth="1"/>
    <col min="6920" max="6920" width="10.54296875" style="7" customWidth="1"/>
    <col min="6921" max="6921" width="15.453125" style="7" customWidth="1"/>
    <col min="6922" max="6922" width="15.54296875" style="7" customWidth="1"/>
    <col min="6923" max="6923" width="14.54296875" style="7" customWidth="1"/>
    <col min="6924" max="6925" width="14" style="7" customWidth="1"/>
    <col min="6926" max="6926" width="14.54296875" style="7" customWidth="1"/>
    <col min="6927" max="6927" width="14.26953125" style="7" customWidth="1"/>
    <col min="6928" max="6928" width="16" style="7" customWidth="1"/>
    <col min="6929" max="7169" width="9" style="7"/>
    <col min="7170" max="7170" width="3.7265625" style="7" customWidth="1"/>
    <col min="7171" max="7171" width="13.26953125" style="7" customWidth="1"/>
    <col min="7172" max="7172" width="45.1796875" style="7" customWidth="1"/>
    <col min="7173" max="7173" width="3.81640625" style="7" customWidth="1"/>
    <col min="7174" max="7174" width="7.1796875" style="7" customWidth="1"/>
    <col min="7175" max="7175" width="9.26953125" style="7" customWidth="1"/>
    <col min="7176" max="7176" width="10.54296875" style="7" customWidth="1"/>
    <col min="7177" max="7177" width="15.453125" style="7" customWidth="1"/>
    <col min="7178" max="7178" width="15.54296875" style="7" customWidth="1"/>
    <col min="7179" max="7179" width="14.54296875" style="7" customWidth="1"/>
    <col min="7180" max="7181" width="14" style="7" customWidth="1"/>
    <col min="7182" max="7182" width="14.54296875" style="7" customWidth="1"/>
    <col min="7183" max="7183" width="14.26953125" style="7" customWidth="1"/>
    <col min="7184" max="7184" width="16" style="7" customWidth="1"/>
    <col min="7185" max="7425" width="9" style="7"/>
    <col min="7426" max="7426" width="3.7265625" style="7" customWidth="1"/>
    <col min="7427" max="7427" width="13.26953125" style="7" customWidth="1"/>
    <col min="7428" max="7428" width="45.1796875" style="7" customWidth="1"/>
    <col min="7429" max="7429" width="3.81640625" style="7" customWidth="1"/>
    <col min="7430" max="7430" width="7.1796875" style="7" customWidth="1"/>
    <col min="7431" max="7431" width="9.26953125" style="7" customWidth="1"/>
    <col min="7432" max="7432" width="10.54296875" style="7" customWidth="1"/>
    <col min="7433" max="7433" width="15.453125" style="7" customWidth="1"/>
    <col min="7434" max="7434" width="15.54296875" style="7" customWidth="1"/>
    <col min="7435" max="7435" width="14.54296875" style="7" customWidth="1"/>
    <col min="7436" max="7437" width="14" style="7" customWidth="1"/>
    <col min="7438" max="7438" width="14.54296875" style="7" customWidth="1"/>
    <col min="7439" max="7439" width="14.26953125" style="7" customWidth="1"/>
    <col min="7440" max="7440" width="16" style="7" customWidth="1"/>
    <col min="7441" max="7681" width="9" style="7"/>
    <col min="7682" max="7682" width="3.7265625" style="7" customWidth="1"/>
    <col min="7683" max="7683" width="13.26953125" style="7" customWidth="1"/>
    <col min="7684" max="7684" width="45.1796875" style="7" customWidth="1"/>
    <col min="7685" max="7685" width="3.81640625" style="7" customWidth="1"/>
    <col min="7686" max="7686" width="7.1796875" style="7" customWidth="1"/>
    <col min="7687" max="7687" width="9.26953125" style="7" customWidth="1"/>
    <col min="7688" max="7688" width="10.54296875" style="7" customWidth="1"/>
    <col min="7689" max="7689" width="15.453125" style="7" customWidth="1"/>
    <col min="7690" max="7690" width="15.54296875" style="7" customWidth="1"/>
    <col min="7691" max="7691" width="14.54296875" style="7" customWidth="1"/>
    <col min="7692" max="7693" width="14" style="7" customWidth="1"/>
    <col min="7694" max="7694" width="14.54296875" style="7" customWidth="1"/>
    <col min="7695" max="7695" width="14.26953125" style="7" customWidth="1"/>
    <col min="7696" max="7696" width="16" style="7" customWidth="1"/>
    <col min="7697" max="7937" width="9" style="7"/>
    <col min="7938" max="7938" width="3.7265625" style="7" customWidth="1"/>
    <col min="7939" max="7939" width="13.26953125" style="7" customWidth="1"/>
    <col min="7940" max="7940" width="45.1796875" style="7" customWidth="1"/>
    <col min="7941" max="7941" width="3.81640625" style="7" customWidth="1"/>
    <col min="7942" max="7942" width="7.1796875" style="7" customWidth="1"/>
    <col min="7943" max="7943" width="9.26953125" style="7" customWidth="1"/>
    <col min="7944" max="7944" width="10.54296875" style="7" customWidth="1"/>
    <col min="7945" max="7945" width="15.453125" style="7" customWidth="1"/>
    <col min="7946" max="7946" width="15.54296875" style="7" customWidth="1"/>
    <col min="7947" max="7947" width="14.54296875" style="7" customWidth="1"/>
    <col min="7948" max="7949" width="14" style="7" customWidth="1"/>
    <col min="7950" max="7950" width="14.54296875" style="7" customWidth="1"/>
    <col min="7951" max="7951" width="14.26953125" style="7" customWidth="1"/>
    <col min="7952" max="7952" width="16" style="7" customWidth="1"/>
    <col min="7953" max="8193" width="9" style="7"/>
    <col min="8194" max="8194" width="3.7265625" style="7" customWidth="1"/>
    <col min="8195" max="8195" width="13.26953125" style="7" customWidth="1"/>
    <col min="8196" max="8196" width="45.1796875" style="7" customWidth="1"/>
    <col min="8197" max="8197" width="3.81640625" style="7" customWidth="1"/>
    <col min="8198" max="8198" width="7.1796875" style="7" customWidth="1"/>
    <col min="8199" max="8199" width="9.26953125" style="7" customWidth="1"/>
    <col min="8200" max="8200" width="10.54296875" style="7" customWidth="1"/>
    <col min="8201" max="8201" width="15.453125" style="7" customWidth="1"/>
    <col min="8202" max="8202" width="15.54296875" style="7" customWidth="1"/>
    <col min="8203" max="8203" width="14.54296875" style="7" customWidth="1"/>
    <col min="8204" max="8205" width="14" style="7" customWidth="1"/>
    <col min="8206" max="8206" width="14.54296875" style="7" customWidth="1"/>
    <col min="8207" max="8207" width="14.26953125" style="7" customWidth="1"/>
    <col min="8208" max="8208" width="16" style="7" customWidth="1"/>
    <col min="8209" max="8449" width="9" style="7"/>
    <col min="8450" max="8450" width="3.7265625" style="7" customWidth="1"/>
    <col min="8451" max="8451" width="13.26953125" style="7" customWidth="1"/>
    <col min="8452" max="8452" width="45.1796875" style="7" customWidth="1"/>
    <col min="8453" max="8453" width="3.81640625" style="7" customWidth="1"/>
    <col min="8454" max="8454" width="7.1796875" style="7" customWidth="1"/>
    <col min="8455" max="8455" width="9.26953125" style="7" customWidth="1"/>
    <col min="8456" max="8456" width="10.54296875" style="7" customWidth="1"/>
    <col min="8457" max="8457" width="15.453125" style="7" customWidth="1"/>
    <col min="8458" max="8458" width="15.54296875" style="7" customWidth="1"/>
    <col min="8459" max="8459" width="14.54296875" style="7" customWidth="1"/>
    <col min="8460" max="8461" width="14" style="7" customWidth="1"/>
    <col min="8462" max="8462" width="14.54296875" style="7" customWidth="1"/>
    <col min="8463" max="8463" width="14.26953125" style="7" customWidth="1"/>
    <col min="8464" max="8464" width="16" style="7" customWidth="1"/>
    <col min="8465" max="8705" width="9" style="7"/>
    <col min="8706" max="8706" width="3.7265625" style="7" customWidth="1"/>
    <col min="8707" max="8707" width="13.26953125" style="7" customWidth="1"/>
    <col min="8708" max="8708" width="45.1796875" style="7" customWidth="1"/>
    <col min="8709" max="8709" width="3.81640625" style="7" customWidth="1"/>
    <col min="8710" max="8710" width="7.1796875" style="7" customWidth="1"/>
    <col min="8711" max="8711" width="9.26953125" style="7" customWidth="1"/>
    <col min="8712" max="8712" width="10.54296875" style="7" customWidth="1"/>
    <col min="8713" max="8713" width="15.453125" style="7" customWidth="1"/>
    <col min="8714" max="8714" width="15.54296875" style="7" customWidth="1"/>
    <col min="8715" max="8715" width="14.54296875" style="7" customWidth="1"/>
    <col min="8716" max="8717" width="14" style="7" customWidth="1"/>
    <col min="8718" max="8718" width="14.54296875" style="7" customWidth="1"/>
    <col min="8719" max="8719" width="14.26953125" style="7" customWidth="1"/>
    <col min="8720" max="8720" width="16" style="7" customWidth="1"/>
    <col min="8721" max="8961" width="9" style="7"/>
    <col min="8962" max="8962" width="3.7265625" style="7" customWidth="1"/>
    <col min="8963" max="8963" width="13.26953125" style="7" customWidth="1"/>
    <col min="8964" max="8964" width="45.1796875" style="7" customWidth="1"/>
    <col min="8965" max="8965" width="3.81640625" style="7" customWidth="1"/>
    <col min="8966" max="8966" width="7.1796875" style="7" customWidth="1"/>
    <col min="8967" max="8967" width="9.26953125" style="7" customWidth="1"/>
    <col min="8968" max="8968" width="10.54296875" style="7" customWidth="1"/>
    <col min="8969" max="8969" width="15.453125" style="7" customWidth="1"/>
    <col min="8970" max="8970" width="15.54296875" style="7" customWidth="1"/>
    <col min="8971" max="8971" width="14.54296875" style="7" customWidth="1"/>
    <col min="8972" max="8973" width="14" style="7" customWidth="1"/>
    <col min="8974" max="8974" width="14.54296875" style="7" customWidth="1"/>
    <col min="8975" max="8975" width="14.26953125" style="7" customWidth="1"/>
    <col min="8976" max="8976" width="16" style="7" customWidth="1"/>
    <col min="8977" max="9217" width="9" style="7"/>
    <col min="9218" max="9218" width="3.7265625" style="7" customWidth="1"/>
    <col min="9219" max="9219" width="13.26953125" style="7" customWidth="1"/>
    <col min="9220" max="9220" width="45.1796875" style="7" customWidth="1"/>
    <col min="9221" max="9221" width="3.81640625" style="7" customWidth="1"/>
    <col min="9222" max="9222" width="7.1796875" style="7" customWidth="1"/>
    <col min="9223" max="9223" width="9.26953125" style="7" customWidth="1"/>
    <col min="9224" max="9224" width="10.54296875" style="7" customWidth="1"/>
    <col min="9225" max="9225" width="15.453125" style="7" customWidth="1"/>
    <col min="9226" max="9226" width="15.54296875" style="7" customWidth="1"/>
    <col min="9227" max="9227" width="14.54296875" style="7" customWidth="1"/>
    <col min="9228" max="9229" width="14" style="7" customWidth="1"/>
    <col min="9230" max="9230" width="14.54296875" style="7" customWidth="1"/>
    <col min="9231" max="9231" width="14.26953125" style="7" customWidth="1"/>
    <col min="9232" max="9232" width="16" style="7" customWidth="1"/>
    <col min="9233" max="9473" width="9" style="7"/>
    <col min="9474" max="9474" width="3.7265625" style="7" customWidth="1"/>
    <col min="9475" max="9475" width="13.26953125" style="7" customWidth="1"/>
    <col min="9476" max="9476" width="45.1796875" style="7" customWidth="1"/>
    <col min="9477" max="9477" width="3.81640625" style="7" customWidth="1"/>
    <col min="9478" max="9478" width="7.1796875" style="7" customWidth="1"/>
    <col min="9479" max="9479" width="9.26953125" style="7" customWidth="1"/>
    <col min="9480" max="9480" width="10.54296875" style="7" customWidth="1"/>
    <col min="9481" max="9481" width="15.453125" style="7" customWidth="1"/>
    <col min="9482" max="9482" width="15.54296875" style="7" customWidth="1"/>
    <col min="9483" max="9483" width="14.54296875" style="7" customWidth="1"/>
    <col min="9484" max="9485" width="14" style="7" customWidth="1"/>
    <col min="9486" max="9486" width="14.54296875" style="7" customWidth="1"/>
    <col min="9487" max="9487" width="14.26953125" style="7" customWidth="1"/>
    <col min="9488" max="9488" width="16" style="7" customWidth="1"/>
    <col min="9489" max="9729" width="9" style="7"/>
    <col min="9730" max="9730" width="3.7265625" style="7" customWidth="1"/>
    <col min="9731" max="9731" width="13.26953125" style="7" customWidth="1"/>
    <col min="9732" max="9732" width="45.1796875" style="7" customWidth="1"/>
    <col min="9733" max="9733" width="3.81640625" style="7" customWidth="1"/>
    <col min="9734" max="9734" width="7.1796875" style="7" customWidth="1"/>
    <col min="9735" max="9735" width="9.26953125" style="7" customWidth="1"/>
    <col min="9736" max="9736" width="10.54296875" style="7" customWidth="1"/>
    <col min="9737" max="9737" width="15.453125" style="7" customWidth="1"/>
    <col min="9738" max="9738" width="15.54296875" style="7" customWidth="1"/>
    <col min="9739" max="9739" width="14.54296875" style="7" customWidth="1"/>
    <col min="9740" max="9741" width="14" style="7" customWidth="1"/>
    <col min="9742" max="9742" width="14.54296875" style="7" customWidth="1"/>
    <col min="9743" max="9743" width="14.26953125" style="7" customWidth="1"/>
    <col min="9744" max="9744" width="16" style="7" customWidth="1"/>
    <col min="9745" max="9985" width="9" style="7"/>
    <col min="9986" max="9986" width="3.7265625" style="7" customWidth="1"/>
    <col min="9987" max="9987" width="13.26953125" style="7" customWidth="1"/>
    <col min="9988" max="9988" width="45.1796875" style="7" customWidth="1"/>
    <col min="9989" max="9989" width="3.81640625" style="7" customWidth="1"/>
    <col min="9990" max="9990" width="7.1796875" style="7" customWidth="1"/>
    <col min="9991" max="9991" width="9.26953125" style="7" customWidth="1"/>
    <col min="9992" max="9992" width="10.54296875" style="7" customWidth="1"/>
    <col min="9993" max="9993" width="15.453125" style="7" customWidth="1"/>
    <col min="9994" max="9994" width="15.54296875" style="7" customWidth="1"/>
    <col min="9995" max="9995" width="14.54296875" style="7" customWidth="1"/>
    <col min="9996" max="9997" width="14" style="7" customWidth="1"/>
    <col min="9998" max="9998" width="14.54296875" style="7" customWidth="1"/>
    <col min="9999" max="9999" width="14.26953125" style="7" customWidth="1"/>
    <col min="10000" max="10000" width="16" style="7" customWidth="1"/>
    <col min="10001" max="10241" width="9" style="7"/>
    <col min="10242" max="10242" width="3.7265625" style="7" customWidth="1"/>
    <col min="10243" max="10243" width="13.26953125" style="7" customWidth="1"/>
    <col min="10244" max="10244" width="45.1796875" style="7" customWidth="1"/>
    <col min="10245" max="10245" width="3.81640625" style="7" customWidth="1"/>
    <col min="10246" max="10246" width="7.1796875" style="7" customWidth="1"/>
    <col min="10247" max="10247" width="9.26953125" style="7" customWidth="1"/>
    <col min="10248" max="10248" width="10.54296875" style="7" customWidth="1"/>
    <col min="10249" max="10249" width="15.453125" style="7" customWidth="1"/>
    <col min="10250" max="10250" width="15.54296875" style="7" customWidth="1"/>
    <col min="10251" max="10251" width="14.54296875" style="7" customWidth="1"/>
    <col min="10252" max="10253" width="14" style="7" customWidth="1"/>
    <col min="10254" max="10254" width="14.54296875" style="7" customWidth="1"/>
    <col min="10255" max="10255" width="14.26953125" style="7" customWidth="1"/>
    <col min="10256" max="10256" width="16" style="7" customWidth="1"/>
    <col min="10257" max="10497" width="9" style="7"/>
    <col min="10498" max="10498" width="3.7265625" style="7" customWidth="1"/>
    <col min="10499" max="10499" width="13.26953125" style="7" customWidth="1"/>
    <col min="10500" max="10500" width="45.1796875" style="7" customWidth="1"/>
    <col min="10501" max="10501" width="3.81640625" style="7" customWidth="1"/>
    <col min="10502" max="10502" width="7.1796875" style="7" customWidth="1"/>
    <col min="10503" max="10503" width="9.26953125" style="7" customWidth="1"/>
    <col min="10504" max="10504" width="10.54296875" style="7" customWidth="1"/>
    <col min="10505" max="10505" width="15.453125" style="7" customWidth="1"/>
    <col min="10506" max="10506" width="15.54296875" style="7" customWidth="1"/>
    <col min="10507" max="10507" width="14.54296875" style="7" customWidth="1"/>
    <col min="10508" max="10509" width="14" style="7" customWidth="1"/>
    <col min="10510" max="10510" width="14.54296875" style="7" customWidth="1"/>
    <col min="10511" max="10511" width="14.26953125" style="7" customWidth="1"/>
    <col min="10512" max="10512" width="16" style="7" customWidth="1"/>
    <col min="10513" max="10753" width="9" style="7"/>
    <col min="10754" max="10754" width="3.7265625" style="7" customWidth="1"/>
    <col min="10755" max="10755" width="13.26953125" style="7" customWidth="1"/>
    <col min="10756" max="10756" width="45.1796875" style="7" customWidth="1"/>
    <col min="10757" max="10757" width="3.81640625" style="7" customWidth="1"/>
    <col min="10758" max="10758" width="7.1796875" style="7" customWidth="1"/>
    <col min="10759" max="10759" width="9.26953125" style="7" customWidth="1"/>
    <col min="10760" max="10760" width="10.54296875" style="7" customWidth="1"/>
    <col min="10761" max="10761" width="15.453125" style="7" customWidth="1"/>
    <col min="10762" max="10762" width="15.54296875" style="7" customWidth="1"/>
    <col min="10763" max="10763" width="14.54296875" style="7" customWidth="1"/>
    <col min="10764" max="10765" width="14" style="7" customWidth="1"/>
    <col min="10766" max="10766" width="14.54296875" style="7" customWidth="1"/>
    <col min="10767" max="10767" width="14.26953125" style="7" customWidth="1"/>
    <col min="10768" max="10768" width="16" style="7" customWidth="1"/>
    <col min="10769" max="11009" width="9" style="7"/>
    <col min="11010" max="11010" width="3.7265625" style="7" customWidth="1"/>
    <col min="11011" max="11011" width="13.26953125" style="7" customWidth="1"/>
    <col min="11012" max="11012" width="45.1796875" style="7" customWidth="1"/>
    <col min="11013" max="11013" width="3.81640625" style="7" customWidth="1"/>
    <col min="11014" max="11014" width="7.1796875" style="7" customWidth="1"/>
    <col min="11015" max="11015" width="9.26953125" style="7" customWidth="1"/>
    <col min="11016" max="11016" width="10.54296875" style="7" customWidth="1"/>
    <col min="11017" max="11017" width="15.453125" style="7" customWidth="1"/>
    <col min="11018" max="11018" width="15.54296875" style="7" customWidth="1"/>
    <col min="11019" max="11019" width="14.54296875" style="7" customWidth="1"/>
    <col min="11020" max="11021" width="14" style="7" customWidth="1"/>
    <col min="11022" max="11022" width="14.54296875" style="7" customWidth="1"/>
    <col min="11023" max="11023" width="14.26953125" style="7" customWidth="1"/>
    <col min="11024" max="11024" width="16" style="7" customWidth="1"/>
    <col min="11025" max="11265" width="9" style="7"/>
    <col min="11266" max="11266" width="3.7265625" style="7" customWidth="1"/>
    <col min="11267" max="11267" width="13.26953125" style="7" customWidth="1"/>
    <col min="11268" max="11268" width="45.1796875" style="7" customWidth="1"/>
    <col min="11269" max="11269" width="3.81640625" style="7" customWidth="1"/>
    <col min="11270" max="11270" width="7.1796875" style="7" customWidth="1"/>
    <col min="11271" max="11271" width="9.26953125" style="7" customWidth="1"/>
    <col min="11272" max="11272" width="10.54296875" style="7" customWidth="1"/>
    <col min="11273" max="11273" width="15.453125" style="7" customWidth="1"/>
    <col min="11274" max="11274" width="15.54296875" style="7" customWidth="1"/>
    <col min="11275" max="11275" width="14.54296875" style="7" customWidth="1"/>
    <col min="11276" max="11277" width="14" style="7" customWidth="1"/>
    <col min="11278" max="11278" width="14.54296875" style="7" customWidth="1"/>
    <col min="11279" max="11279" width="14.26953125" style="7" customWidth="1"/>
    <col min="11280" max="11280" width="16" style="7" customWidth="1"/>
    <col min="11281" max="11521" width="9" style="7"/>
    <col min="11522" max="11522" width="3.7265625" style="7" customWidth="1"/>
    <col min="11523" max="11523" width="13.26953125" style="7" customWidth="1"/>
    <col min="11524" max="11524" width="45.1796875" style="7" customWidth="1"/>
    <col min="11525" max="11525" width="3.81640625" style="7" customWidth="1"/>
    <col min="11526" max="11526" width="7.1796875" style="7" customWidth="1"/>
    <col min="11527" max="11527" width="9.26953125" style="7" customWidth="1"/>
    <col min="11528" max="11528" width="10.54296875" style="7" customWidth="1"/>
    <col min="11529" max="11529" width="15.453125" style="7" customWidth="1"/>
    <col min="11530" max="11530" width="15.54296875" style="7" customWidth="1"/>
    <col min="11531" max="11531" width="14.54296875" style="7" customWidth="1"/>
    <col min="11532" max="11533" width="14" style="7" customWidth="1"/>
    <col min="11534" max="11534" width="14.54296875" style="7" customWidth="1"/>
    <col min="11535" max="11535" width="14.26953125" style="7" customWidth="1"/>
    <col min="11536" max="11536" width="16" style="7" customWidth="1"/>
    <col min="11537" max="11777" width="9" style="7"/>
    <col min="11778" max="11778" width="3.7265625" style="7" customWidth="1"/>
    <col min="11779" max="11779" width="13.26953125" style="7" customWidth="1"/>
    <col min="11780" max="11780" width="45.1796875" style="7" customWidth="1"/>
    <col min="11781" max="11781" width="3.81640625" style="7" customWidth="1"/>
    <col min="11782" max="11782" width="7.1796875" style="7" customWidth="1"/>
    <col min="11783" max="11783" width="9.26953125" style="7" customWidth="1"/>
    <col min="11784" max="11784" width="10.54296875" style="7" customWidth="1"/>
    <col min="11785" max="11785" width="15.453125" style="7" customWidth="1"/>
    <col min="11786" max="11786" width="15.54296875" style="7" customWidth="1"/>
    <col min="11787" max="11787" width="14.54296875" style="7" customWidth="1"/>
    <col min="11788" max="11789" width="14" style="7" customWidth="1"/>
    <col min="11790" max="11790" width="14.54296875" style="7" customWidth="1"/>
    <col min="11791" max="11791" width="14.26953125" style="7" customWidth="1"/>
    <col min="11792" max="11792" width="16" style="7" customWidth="1"/>
    <col min="11793" max="12033" width="9" style="7"/>
    <col min="12034" max="12034" width="3.7265625" style="7" customWidth="1"/>
    <col min="12035" max="12035" width="13.26953125" style="7" customWidth="1"/>
    <col min="12036" max="12036" width="45.1796875" style="7" customWidth="1"/>
    <col min="12037" max="12037" width="3.81640625" style="7" customWidth="1"/>
    <col min="12038" max="12038" width="7.1796875" style="7" customWidth="1"/>
    <col min="12039" max="12039" width="9.26953125" style="7" customWidth="1"/>
    <col min="12040" max="12040" width="10.54296875" style="7" customWidth="1"/>
    <col min="12041" max="12041" width="15.453125" style="7" customWidth="1"/>
    <col min="12042" max="12042" width="15.54296875" style="7" customWidth="1"/>
    <col min="12043" max="12043" width="14.54296875" style="7" customWidth="1"/>
    <col min="12044" max="12045" width="14" style="7" customWidth="1"/>
    <col min="12046" max="12046" width="14.54296875" style="7" customWidth="1"/>
    <col min="12047" max="12047" width="14.26953125" style="7" customWidth="1"/>
    <col min="12048" max="12048" width="16" style="7" customWidth="1"/>
    <col min="12049" max="12289" width="9" style="7"/>
    <col min="12290" max="12290" width="3.7265625" style="7" customWidth="1"/>
    <col min="12291" max="12291" width="13.26953125" style="7" customWidth="1"/>
    <col min="12292" max="12292" width="45.1796875" style="7" customWidth="1"/>
    <col min="12293" max="12293" width="3.81640625" style="7" customWidth="1"/>
    <col min="12294" max="12294" width="7.1796875" style="7" customWidth="1"/>
    <col min="12295" max="12295" width="9.26953125" style="7" customWidth="1"/>
    <col min="12296" max="12296" width="10.54296875" style="7" customWidth="1"/>
    <col min="12297" max="12297" width="15.453125" style="7" customWidth="1"/>
    <col min="12298" max="12298" width="15.54296875" style="7" customWidth="1"/>
    <col min="12299" max="12299" width="14.54296875" style="7" customWidth="1"/>
    <col min="12300" max="12301" width="14" style="7" customWidth="1"/>
    <col min="12302" max="12302" width="14.54296875" style="7" customWidth="1"/>
    <col min="12303" max="12303" width="14.26953125" style="7" customWidth="1"/>
    <col min="12304" max="12304" width="16" style="7" customWidth="1"/>
    <col min="12305" max="12545" width="9" style="7"/>
    <col min="12546" max="12546" width="3.7265625" style="7" customWidth="1"/>
    <col min="12547" max="12547" width="13.26953125" style="7" customWidth="1"/>
    <col min="12548" max="12548" width="45.1796875" style="7" customWidth="1"/>
    <col min="12549" max="12549" width="3.81640625" style="7" customWidth="1"/>
    <col min="12550" max="12550" width="7.1796875" style="7" customWidth="1"/>
    <col min="12551" max="12551" width="9.26953125" style="7" customWidth="1"/>
    <col min="12552" max="12552" width="10.54296875" style="7" customWidth="1"/>
    <col min="12553" max="12553" width="15.453125" style="7" customWidth="1"/>
    <col min="12554" max="12554" width="15.54296875" style="7" customWidth="1"/>
    <col min="12555" max="12555" width="14.54296875" style="7" customWidth="1"/>
    <col min="12556" max="12557" width="14" style="7" customWidth="1"/>
    <col min="12558" max="12558" width="14.54296875" style="7" customWidth="1"/>
    <col min="12559" max="12559" width="14.26953125" style="7" customWidth="1"/>
    <col min="12560" max="12560" width="16" style="7" customWidth="1"/>
    <col min="12561" max="12801" width="9" style="7"/>
    <col min="12802" max="12802" width="3.7265625" style="7" customWidth="1"/>
    <col min="12803" max="12803" width="13.26953125" style="7" customWidth="1"/>
    <col min="12804" max="12804" width="45.1796875" style="7" customWidth="1"/>
    <col min="12805" max="12805" width="3.81640625" style="7" customWidth="1"/>
    <col min="12806" max="12806" width="7.1796875" style="7" customWidth="1"/>
    <col min="12807" max="12807" width="9.26953125" style="7" customWidth="1"/>
    <col min="12808" max="12808" width="10.54296875" style="7" customWidth="1"/>
    <col min="12809" max="12809" width="15.453125" style="7" customWidth="1"/>
    <col min="12810" max="12810" width="15.54296875" style="7" customWidth="1"/>
    <col min="12811" max="12811" width="14.54296875" style="7" customWidth="1"/>
    <col min="12812" max="12813" width="14" style="7" customWidth="1"/>
    <col min="12814" max="12814" width="14.54296875" style="7" customWidth="1"/>
    <col min="12815" max="12815" width="14.26953125" style="7" customWidth="1"/>
    <col min="12816" max="12816" width="16" style="7" customWidth="1"/>
    <col min="12817" max="13057" width="9" style="7"/>
    <col min="13058" max="13058" width="3.7265625" style="7" customWidth="1"/>
    <col min="13059" max="13059" width="13.26953125" style="7" customWidth="1"/>
    <col min="13060" max="13060" width="45.1796875" style="7" customWidth="1"/>
    <col min="13061" max="13061" width="3.81640625" style="7" customWidth="1"/>
    <col min="13062" max="13062" width="7.1796875" style="7" customWidth="1"/>
    <col min="13063" max="13063" width="9.26953125" style="7" customWidth="1"/>
    <col min="13064" max="13064" width="10.54296875" style="7" customWidth="1"/>
    <col min="13065" max="13065" width="15.453125" style="7" customWidth="1"/>
    <col min="13066" max="13066" width="15.54296875" style="7" customWidth="1"/>
    <col min="13067" max="13067" width="14.54296875" style="7" customWidth="1"/>
    <col min="13068" max="13069" width="14" style="7" customWidth="1"/>
    <col min="13070" max="13070" width="14.54296875" style="7" customWidth="1"/>
    <col min="13071" max="13071" width="14.26953125" style="7" customWidth="1"/>
    <col min="13072" max="13072" width="16" style="7" customWidth="1"/>
    <col min="13073" max="13313" width="9" style="7"/>
    <col min="13314" max="13314" width="3.7265625" style="7" customWidth="1"/>
    <col min="13315" max="13315" width="13.26953125" style="7" customWidth="1"/>
    <col min="13316" max="13316" width="45.1796875" style="7" customWidth="1"/>
    <col min="13317" max="13317" width="3.81640625" style="7" customWidth="1"/>
    <col min="13318" max="13318" width="7.1796875" style="7" customWidth="1"/>
    <col min="13319" max="13319" width="9.26953125" style="7" customWidth="1"/>
    <col min="13320" max="13320" width="10.54296875" style="7" customWidth="1"/>
    <col min="13321" max="13321" width="15.453125" style="7" customWidth="1"/>
    <col min="13322" max="13322" width="15.54296875" style="7" customWidth="1"/>
    <col min="13323" max="13323" width="14.54296875" style="7" customWidth="1"/>
    <col min="13324" max="13325" width="14" style="7" customWidth="1"/>
    <col min="13326" max="13326" width="14.54296875" style="7" customWidth="1"/>
    <col min="13327" max="13327" width="14.26953125" style="7" customWidth="1"/>
    <col min="13328" max="13328" width="16" style="7" customWidth="1"/>
    <col min="13329" max="13569" width="9" style="7"/>
    <col min="13570" max="13570" width="3.7265625" style="7" customWidth="1"/>
    <col min="13571" max="13571" width="13.26953125" style="7" customWidth="1"/>
    <col min="13572" max="13572" width="45.1796875" style="7" customWidth="1"/>
    <col min="13573" max="13573" width="3.81640625" style="7" customWidth="1"/>
    <col min="13574" max="13574" width="7.1796875" style="7" customWidth="1"/>
    <col min="13575" max="13575" width="9.26953125" style="7" customWidth="1"/>
    <col min="13576" max="13576" width="10.54296875" style="7" customWidth="1"/>
    <col min="13577" max="13577" width="15.453125" style="7" customWidth="1"/>
    <col min="13578" max="13578" width="15.54296875" style="7" customWidth="1"/>
    <col min="13579" max="13579" width="14.54296875" style="7" customWidth="1"/>
    <col min="13580" max="13581" width="14" style="7" customWidth="1"/>
    <col min="13582" max="13582" width="14.54296875" style="7" customWidth="1"/>
    <col min="13583" max="13583" width="14.26953125" style="7" customWidth="1"/>
    <col min="13584" max="13584" width="16" style="7" customWidth="1"/>
    <col min="13585" max="13825" width="9" style="7"/>
    <col min="13826" max="13826" width="3.7265625" style="7" customWidth="1"/>
    <col min="13827" max="13827" width="13.26953125" style="7" customWidth="1"/>
    <col min="13828" max="13828" width="45.1796875" style="7" customWidth="1"/>
    <col min="13829" max="13829" width="3.81640625" style="7" customWidth="1"/>
    <col min="13830" max="13830" width="7.1796875" style="7" customWidth="1"/>
    <col min="13831" max="13831" width="9.26953125" style="7" customWidth="1"/>
    <col min="13832" max="13832" width="10.54296875" style="7" customWidth="1"/>
    <col min="13833" max="13833" width="15.453125" style="7" customWidth="1"/>
    <col min="13834" max="13834" width="15.54296875" style="7" customWidth="1"/>
    <col min="13835" max="13835" width="14.54296875" style="7" customWidth="1"/>
    <col min="13836" max="13837" width="14" style="7" customWidth="1"/>
    <col min="13838" max="13838" width="14.54296875" style="7" customWidth="1"/>
    <col min="13839" max="13839" width="14.26953125" style="7" customWidth="1"/>
    <col min="13840" max="13840" width="16" style="7" customWidth="1"/>
    <col min="13841" max="14081" width="9" style="7"/>
    <col min="14082" max="14082" width="3.7265625" style="7" customWidth="1"/>
    <col min="14083" max="14083" width="13.26953125" style="7" customWidth="1"/>
    <col min="14084" max="14084" width="45.1796875" style="7" customWidth="1"/>
    <col min="14085" max="14085" width="3.81640625" style="7" customWidth="1"/>
    <col min="14086" max="14086" width="7.1796875" style="7" customWidth="1"/>
    <col min="14087" max="14087" width="9.26953125" style="7" customWidth="1"/>
    <col min="14088" max="14088" width="10.54296875" style="7" customWidth="1"/>
    <col min="14089" max="14089" width="15.453125" style="7" customWidth="1"/>
    <col min="14090" max="14090" width="15.54296875" style="7" customWidth="1"/>
    <col min="14091" max="14091" width="14.54296875" style="7" customWidth="1"/>
    <col min="14092" max="14093" width="14" style="7" customWidth="1"/>
    <col min="14094" max="14094" width="14.54296875" style="7" customWidth="1"/>
    <col min="14095" max="14095" width="14.26953125" style="7" customWidth="1"/>
    <col min="14096" max="14096" width="16" style="7" customWidth="1"/>
    <col min="14097" max="14337" width="9" style="7"/>
    <col min="14338" max="14338" width="3.7265625" style="7" customWidth="1"/>
    <col min="14339" max="14339" width="13.26953125" style="7" customWidth="1"/>
    <col min="14340" max="14340" width="45.1796875" style="7" customWidth="1"/>
    <col min="14341" max="14341" width="3.81640625" style="7" customWidth="1"/>
    <col min="14342" max="14342" width="7.1796875" style="7" customWidth="1"/>
    <col min="14343" max="14343" width="9.26953125" style="7" customWidth="1"/>
    <col min="14344" max="14344" width="10.54296875" style="7" customWidth="1"/>
    <col min="14345" max="14345" width="15.453125" style="7" customWidth="1"/>
    <col min="14346" max="14346" width="15.54296875" style="7" customWidth="1"/>
    <col min="14347" max="14347" width="14.54296875" style="7" customWidth="1"/>
    <col min="14348" max="14349" width="14" style="7" customWidth="1"/>
    <col min="14350" max="14350" width="14.54296875" style="7" customWidth="1"/>
    <col min="14351" max="14351" width="14.26953125" style="7" customWidth="1"/>
    <col min="14352" max="14352" width="16" style="7" customWidth="1"/>
    <col min="14353" max="14593" width="9" style="7"/>
    <col min="14594" max="14594" width="3.7265625" style="7" customWidth="1"/>
    <col min="14595" max="14595" width="13.26953125" style="7" customWidth="1"/>
    <col min="14596" max="14596" width="45.1796875" style="7" customWidth="1"/>
    <col min="14597" max="14597" width="3.81640625" style="7" customWidth="1"/>
    <col min="14598" max="14598" width="7.1796875" style="7" customWidth="1"/>
    <col min="14599" max="14599" width="9.26953125" style="7" customWidth="1"/>
    <col min="14600" max="14600" width="10.54296875" style="7" customWidth="1"/>
    <col min="14601" max="14601" width="15.453125" style="7" customWidth="1"/>
    <col min="14602" max="14602" width="15.54296875" style="7" customWidth="1"/>
    <col min="14603" max="14603" width="14.54296875" style="7" customWidth="1"/>
    <col min="14604" max="14605" width="14" style="7" customWidth="1"/>
    <col min="14606" max="14606" width="14.54296875" style="7" customWidth="1"/>
    <col min="14607" max="14607" width="14.26953125" style="7" customWidth="1"/>
    <col min="14608" max="14608" width="16" style="7" customWidth="1"/>
    <col min="14609" max="14849" width="9" style="7"/>
    <col min="14850" max="14850" width="3.7265625" style="7" customWidth="1"/>
    <col min="14851" max="14851" width="13.26953125" style="7" customWidth="1"/>
    <col min="14852" max="14852" width="45.1796875" style="7" customWidth="1"/>
    <col min="14853" max="14853" width="3.81640625" style="7" customWidth="1"/>
    <col min="14854" max="14854" width="7.1796875" style="7" customWidth="1"/>
    <col min="14855" max="14855" width="9.26953125" style="7" customWidth="1"/>
    <col min="14856" max="14856" width="10.54296875" style="7" customWidth="1"/>
    <col min="14857" max="14857" width="15.453125" style="7" customWidth="1"/>
    <col min="14858" max="14858" width="15.54296875" style="7" customWidth="1"/>
    <col min="14859" max="14859" width="14.54296875" style="7" customWidth="1"/>
    <col min="14860" max="14861" width="14" style="7" customWidth="1"/>
    <col min="14862" max="14862" width="14.54296875" style="7" customWidth="1"/>
    <col min="14863" max="14863" width="14.26953125" style="7" customWidth="1"/>
    <col min="14864" max="14864" width="16" style="7" customWidth="1"/>
    <col min="14865" max="15105" width="9" style="7"/>
    <col min="15106" max="15106" width="3.7265625" style="7" customWidth="1"/>
    <col min="15107" max="15107" width="13.26953125" style="7" customWidth="1"/>
    <col min="15108" max="15108" width="45.1796875" style="7" customWidth="1"/>
    <col min="15109" max="15109" width="3.81640625" style="7" customWidth="1"/>
    <col min="15110" max="15110" width="7.1796875" style="7" customWidth="1"/>
    <col min="15111" max="15111" width="9.26953125" style="7" customWidth="1"/>
    <col min="15112" max="15112" width="10.54296875" style="7" customWidth="1"/>
    <col min="15113" max="15113" width="15.453125" style="7" customWidth="1"/>
    <col min="15114" max="15114" width="15.54296875" style="7" customWidth="1"/>
    <col min="15115" max="15115" width="14.54296875" style="7" customWidth="1"/>
    <col min="15116" max="15117" width="14" style="7" customWidth="1"/>
    <col min="15118" max="15118" width="14.54296875" style="7" customWidth="1"/>
    <col min="15119" max="15119" width="14.26953125" style="7" customWidth="1"/>
    <col min="15120" max="15120" width="16" style="7" customWidth="1"/>
    <col min="15121" max="15361" width="9" style="7"/>
    <col min="15362" max="15362" width="3.7265625" style="7" customWidth="1"/>
    <col min="15363" max="15363" width="13.26953125" style="7" customWidth="1"/>
    <col min="15364" max="15364" width="45.1796875" style="7" customWidth="1"/>
    <col min="15365" max="15365" width="3.81640625" style="7" customWidth="1"/>
    <col min="15366" max="15366" width="7.1796875" style="7" customWidth="1"/>
    <col min="15367" max="15367" width="9.26953125" style="7" customWidth="1"/>
    <col min="15368" max="15368" width="10.54296875" style="7" customWidth="1"/>
    <col min="15369" max="15369" width="15.453125" style="7" customWidth="1"/>
    <col min="15370" max="15370" width="15.54296875" style="7" customWidth="1"/>
    <col min="15371" max="15371" width="14.54296875" style="7" customWidth="1"/>
    <col min="15372" max="15373" width="14" style="7" customWidth="1"/>
    <col min="15374" max="15374" width="14.54296875" style="7" customWidth="1"/>
    <col min="15375" max="15375" width="14.26953125" style="7" customWidth="1"/>
    <col min="15376" max="15376" width="16" style="7" customWidth="1"/>
    <col min="15377" max="15617" width="9" style="7"/>
    <col min="15618" max="15618" width="3.7265625" style="7" customWidth="1"/>
    <col min="15619" max="15619" width="13.26953125" style="7" customWidth="1"/>
    <col min="15620" max="15620" width="45.1796875" style="7" customWidth="1"/>
    <col min="15621" max="15621" width="3.81640625" style="7" customWidth="1"/>
    <col min="15622" max="15622" width="7.1796875" style="7" customWidth="1"/>
    <col min="15623" max="15623" width="9.26953125" style="7" customWidth="1"/>
    <col min="15624" max="15624" width="10.54296875" style="7" customWidth="1"/>
    <col min="15625" max="15625" width="15.453125" style="7" customWidth="1"/>
    <col min="15626" max="15626" width="15.54296875" style="7" customWidth="1"/>
    <col min="15627" max="15627" width="14.54296875" style="7" customWidth="1"/>
    <col min="15628" max="15629" width="14" style="7" customWidth="1"/>
    <col min="15630" max="15630" width="14.54296875" style="7" customWidth="1"/>
    <col min="15631" max="15631" width="14.26953125" style="7" customWidth="1"/>
    <col min="15632" max="15632" width="16" style="7" customWidth="1"/>
    <col min="15633" max="15873" width="9" style="7"/>
    <col min="15874" max="15874" width="3.7265625" style="7" customWidth="1"/>
    <col min="15875" max="15875" width="13.26953125" style="7" customWidth="1"/>
    <col min="15876" max="15876" width="45.1796875" style="7" customWidth="1"/>
    <col min="15877" max="15877" width="3.81640625" style="7" customWidth="1"/>
    <col min="15878" max="15878" width="7.1796875" style="7" customWidth="1"/>
    <col min="15879" max="15879" width="9.26953125" style="7" customWidth="1"/>
    <col min="15880" max="15880" width="10.54296875" style="7" customWidth="1"/>
    <col min="15881" max="15881" width="15.453125" style="7" customWidth="1"/>
    <col min="15882" max="15882" width="15.54296875" style="7" customWidth="1"/>
    <col min="15883" max="15883" width="14.54296875" style="7" customWidth="1"/>
    <col min="15884" max="15885" width="14" style="7" customWidth="1"/>
    <col min="15886" max="15886" width="14.54296875" style="7" customWidth="1"/>
    <col min="15887" max="15887" width="14.26953125" style="7" customWidth="1"/>
    <col min="15888" max="15888" width="16" style="7" customWidth="1"/>
    <col min="15889" max="16129" width="9" style="7"/>
    <col min="16130" max="16130" width="3.7265625" style="7" customWidth="1"/>
    <col min="16131" max="16131" width="13.26953125" style="7" customWidth="1"/>
    <col min="16132" max="16132" width="45.1796875" style="7" customWidth="1"/>
    <col min="16133" max="16133" width="3.81640625" style="7" customWidth="1"/>
    <col min="16134" max="16134" width="7.1796875" style="7" customWidth="1"/>
    <col min="16135" max="16135" width="9.26953125" style="7" customWidth="1"/>
    <col min="16136" max="16136" width="10.54296875" style="7" customWidth="1"/>
    <col min="16137" max="16137" width="15.453125" style="7" customWidth="1"/>
    <col min="16138" max="16138" width="15.54296875" style="7" customWidth="1"/>
    <col min="16139" max="16139" width="14.54296875" style="7" customWidth="1"/>
    <col min="16140" max="16141" width="14" style="7" customWidth="1"/>
    <col min="16142" max="16142" width="14.54296875" style="7" customWidth="1"/>
    <col min="16143" max="16143" width="14.26953125" style="7" customWidth="1"/>
    <col min="16144" max="16144" width="16" style="7" customWidth="1"/>
    <col min="16145" max="16384" width="9" style="7"/>
  </cols>
  <sheetData>
    <row r="1" spans="1:29" ht="18" x14ac:dyDescent="0.35">
      <c r="A1" s="199" t="s">
        <v>0</v>
      </c>
      <c r="B1" s="199"/>
      <c r="C1" s="200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R1" s="23"/>
      <c r="S1" s="23"/>
    </row>
    <row r="2" spans="1:29" x14ac:dyDescent="0.25">
      <c r="A2" s="24" t="s">
        <v>1</v>
      </c>
      <c r="B2" s="25"/>
      <c r="C2" s="7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R2" s="25"/>
      <c r="S2" s="25"/>
    </row>
    <row r="3" spans="1:29" x14ac:dyDescent="0.25">
      <c r="A3" s="24" t="s">
        <v>154</v>
      </c>
      <c r="B3" s="25"/>
      <c r="C3" s="7"/>
      <c r="D3" s="25"/>
      <c r="E3" s="25"/>
      <c r="F3" s="25"/>
      <c r="G3" s="25"/>
      <c r="H3" s="25"/>
      <c r="I3" s="25"/>
      <c r="J3" s="201"/>
      <c r="K3" s="202"/>
      <c r="L3" s="26"/>
      <c r="M3" s="25"/>
      <c r="N3" s="25"/>
      <c r="O3" s="25"/>
      <c r="P3" s="25"/>
      <c r="R3" s="25"/>
      <c r="S3" s="25"/>
    </row>
    <row r="4" spans="1:29" x14ac:dyDescent="0.25">
      <c r="A4" s="24" t="s">
        <v>2349</v>
      </c>
      <c r="B4" s="25"/>
      <c r="C4" s="7"/>
      <c r="D4" s="25"/>
      <c r="E4" s="25"/>
      <c r="F4" s="25"/>
      <c r="G4" s="25"/>
      <c r="H4" s="25"/>
      <c r="I4" s="25"/>
      <c r="J4" s="201"/>
      <c r="K4" s="202"/>
      <c r="L4" s="26"/>
      <c r="M4" s="25"/>
      <c r="N4" s="25"/>
      <c r="O4" s="25"/>
      <c r="P4" s="25"/>
      <c r="R4" s="25"/>
      <c r="S4" s="25"/>
    </row>
    <row r="5" spans="1:29" x14ac:dyDescent="0.35">
      <c r="A5" s="27"/>
      <c r="B5" s="28"/>
      <c r="C5" s="7"/>
      <c r="D5" s="29"/>
      <c r="E5" s="30"/>
      <c r="F5" s="30"/>
      <c r="G5" s="31"/>
      <c r="H5" s="31"/>
      <c r="I5" s="31"/>
      <c r="J5" s="203"/>
      <c r="K5" s="204"/>
      <c r="L5" s="31"/>
      <c r="M5" s="31"/>
      <c r="N5" s="31"/>
      <c r="O5" s="31"/>
      <c r="P5" s="31"/>
      <c r="R5" s="31"/>
      <c r="S5" s="31"/>
    </row>
    <row r="6" spans="1:29" x14ac:dyDescent="0.25">
      <c r="A6" s="32" t="s">
        <v>4</v>
      </c>
      <c r="B6" s="25"/>
      <c r="C6" s="7"/>
      <c r="D6" s="33"/>
      <c r="E6" s="34"/>
      <c r="F6" s="34"/>
      <c r="G6" s="35"/>
      <c r="H6" s="35"/>
      <c r="I6" s="35"/>
      <c r="J6" s="197"/>
      <c r="K6" s="198"/>
      <c r="L6" s="35"/>
      <c r="M6" s="35"/>
      <c r="N6" s="35"/>
      <c r="O6" s="35"/>
      <c r="P6" s="35"/>
      <c r="R6" s="35"/>
      <c r="S6" s="35"/>
    </row>
    <row r="7" spans="1:29" x14ac:dyDescent="0.25">
      <c r="A7" s="32" t="s">
        <v>5</v>
      </c>
      <c r="B7" s="25"/>
      <c r="C7" s="7"/>
      <c r="D7" s="33"/>
      <c r="E7" s="34"/>
      <c r="F7" s="34"/>
      <c r="G7" s="35"/>
      <c r="H7" s="35"/>
      <c r="I7" s="35"/>
      <c r="J7" s="197"/>
      <c r="K7" s="198"/>
      <c r="L7" s="35"/>
      <c r="M7" s="35"/>
      <c r="N7" s="32" t="s">
        <v>6</v>
      </c>
      <c r="O7" s="35"/>
      <c r="P7" s="35"/>
      <c r="R7" s="35"/>
      <c r="S7" s="35"/>
    </row>
    <row r="8" spans="1:29" x14ac:dyDescent="0.25">
      <c r="A8" s="32" t="s">
        <v>7</v>
      </c>
      <c r="B8" s="25"/>
      <c r="C8" s="7"/>
      <c r="D8" s="33"/>
      <c r="E8" s="34"/>
      <c r="F8" s="34"/>
      <c r="G8" s="35"/>
      <c r="H8" s="35"/>
      <c r="I8" s="35"/>
      <c r="J8" s="197"/>
      <c r="K8" s="198"/>
      <c r="L8" s="35"/>
      <c r="M8" s="35"/>
      <c r="N8" s="32"/>
      <c r="O8" s="35"/>
      <c r="P8" s="35"/>
      <c r="R8" s="35"/>
      <c r="S8" s="35"/>
    </row>
    <row r="9" spans="1:29" x14ac:dyDescent="0.35">
      <c r="A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R9" s="7"/>
      <c r="S9" s="7"/>
    </row>
    <row r="10" spans="1:29" s="38" customFormat="1" ht="13" x14ac:dyDescent="0.3">
      <c r="A10" s="36"/>
      <c r="B10" s="37"/>
      <c r="D10" s="39"/>
      <c r="E10" s="40"/>
      <c r="F10" s="41"/>
      <c r="G10" s="42"/>
      <c r="H10" s="191" t="s">
        <v>4585</v>
      </c>
      <c r="I10" s="192"/>
      <c r="J10" s="192"/>
      <c r="K10" s="192"/>
      <c r="L10" s="192"/>
      <c r="M10" s="192"/>
      <c r="N10" s="192"/>
      <c r="O10" s="192"/>
      <c r="P10" s="192"/>
      <c r="Q10" s="192"/>
      <c r="R10" s="193"/>
      <c r="S10" s="42"/>
      <c r="T10" s="43"/>
      <c r="U10" s="43"/>
      <c r="V10" s="43"/>
      <c r="W10" s="43"/>
      <c r="X10" s="43"/>
      <c r="Y10" s="194" t="s">
        <v>4584</v>
      </c>
      <c r="Z10" s="195"/>
      <c r="AA10" s="195"/>
      <c r="AB10" s="196"/>
      <c r="AC10" s="134"/>
    </row>
    <row r="11" spans="1:29" s="38" customFormat="1" ht="13" x14ac:dyDescent="0.3">
      <c r="F11" s="45" t="s">
        <v>4560</v>
      </c>
      <c r="G11" s="45" t="s">
        <v>4561</v>
      </c>
      <c r="H11" s="45" t="s">
        <v>4562</v>
      </c>
      <c r="I11" s="45"/>
      <c r="J11" s="45"/>
      <c r="K11" s="45"/>
      <c r="L11" s="45"/>
      <c r="M11" s="45"/>
      <c r="N11" s="45"/>
      <c r="O11" s="45"/>
      <c r="P11" s="45"/>
      <c r="Q11" s="45"/>
      <c r="R11" s="45" t="s">
        <v>4566</v>
      </c>
      <c r="S11" s="45"/>
      <c r="T11" s="45" t="s">
        <v>4568</v>
      </c>
      <c r="U11" s="45" t="s">
        <v>4569</v>
      </c>
      <c r="V11" s="45" t="s">
        <v>4570</v>
      </c>
      <c r="W11" s="45" t="s">
        <v>4571</v>
      </c>
      <c r="X11" s="45" t="s">
        <v>4572</v>
      </c>
      <c r="Y11" s="45" t="s">
        <v>4573</v>
      </c>
      <c r="Z11" s="45" t="s">
        <v>4574</v>
      </c>
      <c r="AA11" s="45" t="s">
        <v>4575</v>
      </c>
      <c r="AB11" s="45" t="s">
        <v>95</v>
      </c>
      <c r="AC11" s="135" t="s">
        <v>4576</v>
      </c>
    </row>
    <row r="12" spans="1:29" s="38" customFormat="1" ht="78.5" thickBot="1" x14ac:dyDescent="0.4">
      <c r="A12" s="46" t="s">
        <v>4588</v>
      </c>
      <c r="B12" s="46" t="s">
        <v>4587</v>
      </c>
      <c r="C12" s="46" t="s">
        <v>4586</v>
      </c>
      <c r="D12" s="46" t="s">
        <v>8</v>
      </c>
      <c r="E12" s="46" t="s">
        <v>9</v>
      </c>
      <c r="F12" s="47" t="s">
        <v>4563</v>
      </c>
      <c r="G12" s="48" t="s">
        <v>4564</v>
      </c>
      <c r="H12" s="49" t="s">
        <v>4565</v>
      </c>
      <c r="I12" s="46" t="s">
        <v>10</v>
      </c>
      <c r="J12" s="46" t="s">
        <v>11</v>
      </c>
      <c r="K12" s="46" t="s">
        <v>12</v>
      </c>
      <c r="L12" s="46" t="s">
        <v>13</v>
      </c>
      <c r="M12" s="46" t="s">
        <v>14</v>
      </c>
      <c r="N12" s="46" t="s">
        <v>15</v>
      </c>
      <c r="O12" s="46" t="s">
        <v>16</v>
      </c>
      <c r="P12" s="46" t="s">
        <v>17</v>
      </c>
      <c r="R12" s="50" t="s">
        <v>4567</v>
      </c>
      <c r="S12" s="46" t="s">
        <v>11</v>
      </c>
      <c r="T12" s="49" t="s">
        <v>4577</v>
      </c>
      <c r="U12" s="49" t="s">
        <v>4578</v>
      </c>
      <c r="V12" s="49" t="s">
        <v>4579</v>
      </c>
      <c r="W12" s="49" t="s">
        <v>4580</v>
      </c>
      <c r="X12" s="49" t="s">
        <v>4581</v>
      </c>
      <c r="Y12" s="49">
        <v>2018</v>
      </c>
      <c r="Z12" s="49">
        <v>2019</v>
      </c>
      <c r="AA12" s="49">
        <v>2020</v>
      </c>
      <c r="AB12" s="49" t="s">
        <v>4582</v>
      </c>
      <c r="AC12" s="48" t="s">
        <v>4583</v>
      </c>
    </row>
    <row r="13" spans="1:29" ht="15" thickBot="1" x14ac:dyDescent="0.4">
      <c r="A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R13" s="7"/>
      <c r="S13" s="136" t="s">
        <v>11</v>
      </c>
      <c r="X13" s="52">
        <f>SUBTOTAL(9,X14:X126)</f>
        <v>147771.33372421871</v>
      </c>
    </row>
    <row r="14" spans="1:29" x14ac:dyDescent="0.35">
      <c r="A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R14" s="7"/>
      <c r="S14" s="7"/>
    </row>
    <row r="15" spans="1:29" ht="40" x14ac:dyDescent="0.2">
      <c r="A15" s="2"/>
      <c r="B15" s="3" t="s">
        <v>2350</v>
      </c>
      <c r="C15" s="4" t="s">
        <v>2351</v>
      </c>
      <c r="D15" s="4" t="s">
        <v>44</v>
      </c>
      <c r="E15" s="5">
        <v>0</v>
      </c>
      <c r="F15" s="5">
        <v>3</v>
      </c>
      <c r="G15" s="6">
        <v>954.95</v>
      </c>
      <c r="H15" s="6"/>
      <c r="I15" s="6">
        <v>2864.85</v>
      </c>
      <c r="J15" s="6">
        <v>2864.85</v>
      </c>
      <c r="K15" s="6">
        <v>0</v>
      </c>
      <c r="L15" s="6">
        <v>0</v>
      </c>
      <c r="M15" s="6">
        <v>0</v>
      </c>
      <c r="N15" s="6">
        <v>0</v>
      </c>
      <c r="O15" s="6">
        <v>0</v>
      </c>
      <c r="P15" s="6">
        <v>0</v>
      </c>
      <c r="R15" s="6"/>
      <c r="S15" s="6">
        <v>2864.85</v>
      </c>
      <c r="T15" s="15">
        <v>1.25</v>
      </c>
      <c r="U15" s="15">
        <f t="shared" ref="U15" si="0">T15-AB15</f>
        <v>1.2243479884611668</v>
      </c>
      <c r="V15" s="16">
        <f t="shared" ref="V15" si="1">G15*U15</f>
        <v>1169.1911115809912</v>
      </c>
      <c r="W15" s="16">
        <f t="shared" ref="W15" si="2">V15-G15</f>
        <v>214.24111158099117</v>
      </c>
      <c r="X15" s="16">
        <f t="shared" ref="X15" si="3">F15*W15</f>
        <v>642.72333474297352</v>
      </c>
      <c r="Y15" s="15">
        <f t="shared" ref="Y15" si="4">104.584835545197%-100%</f>
        <v>4.5848355451969969E-2</v>
      </c>
      <c r="Z15" s="15">
        <f t="shared" ref="Z15" si="5">101.199262415129%-100%</f>
        <v>1.1992624151289988E-2</v>
      </c>
      <c r="AA15" s="15">
        <f t="shared" ref="AA15" si="6">101.911505501324%-100%</f>
        <v>1.9115055013239957E-2</v>
      </c>
      <c r="AB15" s="15">
        <f t="shared" ref="AB15" si="7">AVERAGE(Y15:AA15)</f>
        <v>2.5652011538833303E-2</v>
      </c>
      <c r="AC15" s="17" t="s">
        <v>5106</v>
      </c>
    </row>
    <row r="16" spans="1:29" ht="40" x14ac:dyDescent="0.2">
      <c r="A16" s="2"/>
      <c r="B16" s="3" t="s">
        <v>2352</v>
      </c>
      <c r="C16" s="4" t="s">
        <v>2353</v>
      </c>
      <c r="D16" s="4" t="s">
        <v>44</v>
      </c>
      <c r="E16" s="5">
        <v>0</v>
      </c>
      <c r="F16" s="5">
        <v>8</v>
      </c>
      <c r="G16" s="6">
        <v>883.9</v>
      </c>
      <c r="H16" s="6"/>
      <c r="I16" s="6">
        <v>7071.2</v>
      </c>
      <c r="J16" s="6">
        <v>7071.2</v>
      </c>
      <c r="K16" s="6">
        <v>0</v>
      </c>
      <c r="L16" s="6">
        <v>0</v>
      </c>
      <c r="M16" s="6">
        <v>0</v>
      </c>
      <c r="N16" s="6">
        <v>0</v>
      </c>
      <c r="O16" s="6">
        <v>0</v>
      </c>
      <c r="P16" s="6">
        <v>0</v>
      </c>
      <c r="R16" s="6"/>
      <c r="S16" s="6">
        <v>7071.2</v>
      </c>
      <c r="T16" s="15">
        <v>1.25</v>
      </c>
      <c r="U16" s="15">
        <f t="shared" ref="U16" si="8">T16-AB16</f>
        <v>1.2243479884611668</v>
      </c>
      <c r="V16" s="16">
        <f t="shared" ref="V16" si="9">G16*U16</f>
        <v>1082.2011870008253</v>
      </c>
      <c r="W16" s="16">
        <f t="shared" ref="W16" si="10">V16-G16</f>
        <v>198.30118700082528</v>
      </c>
      <c r="X16" s="16">
        <f t="shared" ref="X16" si="11">F16*W16</f>
        <v>1586.4094960066022</v>
      </c>
      <c r="Y16" s="15">
        <f t="shared" ref="Y16:Y46" si="12">104.584835545197%-100%</f>
        <v>4.5848355451969969E-2</v>
      </c>
      <c r="Z16" s="15">
        <f t="shared" ref="Z16:Z46" si="13">101.199262415129%-100%</f>
        <v>1.1992624151289988E-2</v>
      </c>
      <c r="AA16" s="15">
        <f t="shared" ref="AA16:AA46" si="14">101.911505501324%-100%</f>
        <v>1.9115055013239957E-2</v>
      </c>
      <c r="AB16" s="15">
        <f t="shared" ref="AB16:AB28" si="15">AVERAGE(Y16:AA16)</f>
        <v>2.5652011538833303E-2</v>
      </c>
      <c r="AC16" s="17" t="s">
        <v>5106</v>
      </c>
    </row>
    <row r="17" spans="1:29" ht="40" x14ac:dyDescent="0.2">
      <c r="A17" s="2"/>
      <c r="B17" s="3" t="s">
        <v>2354</v>
      </c>
      <c r="C17" s="4" t="s">
        <v>2355</v>
      </c>
      <c r="D17" s="4" t="s">
        <v>44</v>
      </c>
      <c r="E17" s="5">
        <v>0</v>
      </c>
      <c r="F17" s="5">
        <v>36</v>
      </c>
      <c r="G17" s="6">
        <v>1305.9000000000001</v>
      </c>
      <c r="H17" s="6"/>
      <c r="I17" s="6">
        <v>47012.4</v>
      </c>
      <c r="J17" s="6">
        <v>47012.4</v>
      </c>
      <c r="K17" s="6">
        <v>0</v>
      </c>
      <c r="L17" s="6">
        <v>0</v>
      </c>
      <c r="M17" s="6">
        <v>0</v>
      </c>
      <c r="N17" s="6">
        <v>0</v>
      </c>
      <c r="O17" s="6">
        <v>0</v>
      </c>
      <c r="P17" s="6">
        <v>0</v>
      </c>
      <c r="R17" s="6"/>
      <c r="S17" s="6">
        <v>47012.4</v>
      </c>
      <c r="T17" s="15">
        <v>1.25</v>
      </c>
      <c r="U17" s="15">
        <f t="shared" ref="U17" si="16">T17-AB17</f>
        <v>1.2243479884611668</v>
      </c>
      <c r="V17" s="16">
        <f t="shared" ref="V17" si="17">G17*U17</f>
        <v>1598.8760381314378</v>
      </c>
      <c r="W17" s="16">
        <f t="shared" ref="W17" si="18">V17-G17</f>
        <v>292.97603813143769</v>
      </c>
      <c r="X17" s="16">
        <f t="shared" ref="X17" si="19">F17*W17</f>
        <v>10547.137372731757</v>
      </c>
      <c r="Y17" s="15">
        <f t="shared" si="12"/>
        <v>4.5848355451969969E-2</v>
      </c>
      <c r="Z17" s="15">
        <f t="shared" si="13"/>
        <v>1.1992624151289988E-2</v>
      </c>
      <c r="AA17" s="15">
        <f t="shared" si="14"/>
        <v>1.9115055013239957E-2</v>
      </c>
      <c r="AB17" s="15">
        <f t="shared" si="15"/>
        <v>2.5652011538833303E-2</v>
      </c>
      <c r="AC17" s="17" t="s">
        <v>5106</v>
      </c>
    </row>
    <row r="18" spans="1:29" ht="40" x14ac:dyDescent="0.2">
      <c r="A18" s="2"/>
      <c r="B18" s="3" t="s">
        <v>2356</v>
      </c>
      <c r="C18" s="4" t="s">
        <v>2357</v>
      </c>
      <c r="D18" s="4" t="s">
        <v>44</v>
      </c>
      <c r="E18" s="5">
        <v>0</v>
      </c>
      <c r="F18" s="5">
        <v>7</v>
      </c>
      <c r="G18" s="6">
        <v>1298</v>
      </c>
      <c r="H18" s="6"/>
      <c r="I18" s="6">
        <v>9086</v>
      </c>
      <c r="J18" s="6">
        <v>9086</v>
      </c>
      <c r="K18" s="6">
        <v>0</v>
      </c>
      <c r="L18" s="6">
        <v>0</v>
      </c>
      <c r="M18" s="6">
        <v>0</v>
      </c>
      <c r="N18" s="6">
        <v>0</v>
      </c>
      <c r="O18" s="6">
        <v>0</v>
      </c>
      <c r="P18" s="6">
        <v>0</v>
      </c>
      <c r="R18" s="6"/>
      <c r="S18" s="6">
        <v>9086</v>
      </c>
      <c r="T18" s="15">
        <v>1.25</v>
      </c>
      <c r="U18" s="15">
        <f t="shared" ref="U18" si="20">T18-AB18</f>
        <v>1.2243479884611668</v>
      </c>
      <c r="V18" s="16">
        <f t="shared" ref="V18" si="21">G18*U18</f>
        <v>1589.2036890225945</v>
      </c>
      <c r="W18" s="16">
        <f t="shared" ref="W18" si="22">V18-G18</f>
        <v>291.20368902259452</v>
      </c>
      <c r="X18" s="16">
        <f t="shared" ref="X18" si="23">F18*W18</f>
        <v>2038.4258231581616</v>
      </c>
      <c r="Y18" s="15">
        <f t="shared" si="12"/>
        <v>4.5848355451969969E-2</v>
      </c>
      <c r="Z18" s="15">
        <f t="shared" si="13"/>
        <v>1.1992624151289988E-2</v>
      </c>
      <c r="AA18" s="15">
        <f t="shared" si="14"/>
        <v>1.9115055013239957E-2</v>
      </c>
      <c r="AB18" s="15">
        <f t="shared" si="15"/>
        <v>2.5652011538833303E-2</v>
      </c>
      <c r="AC18" s="17" t="s">
        <v>5106</v>
      </c>
    </row>
    <row r="19" spans="1:29" ht="40" x14ac:dyDescent="0.2">
      <c r="A19" s="2"/>
      <c r="B19" s="3" t="s">
        <v>2358</v>
      </c>
      <c r="C19" s="4" t="s">
        <v>2359</v>
      </c>
      <c r="D19" s="4" t="s">
        <v>44</v>
      </c>
      <c r="E19" s="5">
        <v>0</v>
      </c>
      <c r="F19" s="5">
        <v>6</v>
      </c>
      <c r="G19" s="6">
        <v>1895.11</v>
      </c>
      <c r="H19" s="6"/>
      <c r="I19" s="6">
        <v>11370.66</v>
      </c>
      <c r="J19" s="6">
        <v>11370.66</v>
      </c>
      <c r="K19" s="6">
        <v>0</v>
      </c>
      <c r="L19" s="6">
        <v>0</v>
      </c>
      <c r="M19" s="6">
        <v>0</v>
      </c>
      <c r="N19" s="6">
        <v>0</v>
      </c>
      <c r="O19" s="6">
        <v>0</v>
      </c>
      <c r="P19" s="6">
        <v>0</v>
      </c>
      <c r="R19" s="6"/>
      <c r="S19" s="6">
        <v>11370.66</v>
      </c>
      <c r="T19" s="15">
        <v>1.25</v>
      </c>
      <c r="U19" s="15">
        <f t="shared" ref="U19" si="24">T19-AB19</f>
        <v>1.2243479884611668</v>
      </c>
      <c r="V19" s="16">
        <f t="shared" ref="V19" si="25">G19*U19</f>
        <v>2320.2741164126414</v>
      </c>
      <c r="W19" s="16">
        <f t="shared" ref="W19" si="26">V19-G19</f>
        <v>425.16411641264153</v>
      </c>
      <c r="X19" s="16">
        <f t="shared" ref="X19" si="27">F19*W19</f>
        <v>2550.9846984758492</v>
      </c>
      <c r="Y19" s="15">
        <f t="shared" si="12"/>
        <v>4.5848355451969969E-2</v>
      </c>
      <c r="Z19" s="15">
        <f t="shared" si="13"/>
        <v>1.1992624151289988E-2</v>
      </c>
      <c r="AA19" s="15">
        <f t="shared" si="14"/>
        <v>1.9115055013239957E-2</v>
      </c>
      <c r="AB19" s="15">
        <f t="shared" si="15"/>
        <v>2.5652011538833303E-2</v>
      </c>
      <c r="AC19" s="17" t="s">
        <v>5106</v>
      </c>
    </row>
    <row r="20" spans="1:29" ht="40" x14ac:dyDescent="0.2">
      <c r="A20" s="2"/>
      <c r="B20" s="3" t="s">
        <v>2360</v>
      </c>
      <c r="C20" s="4" t="s">
        <v>2361</v>
      </c>
      <c r="D20" s="4" t="s">
        <v>44</v>
      </c>
      <c r="E20" s="5">
        <v>0</v>
      </c>
      <c r="F20" s="5">
        <v>114</v>
      </c>
      <c r="G20" s="6">
        <v>837.25</v>
      </c>
      <c r="H20" s="6"/>
      <c r="I20" s="6">
        <v>95446.5</v>
      </c>
      <c r="J20" s="6">
        <v>95446.5</v>
      </c>
      <c r="K20" s="6">
        <v>0</v>
      </c>
      <c r="L20" s="6">
        <v>0</v>
      </c>
      <c r="M20" s="6">
        <v>0</v>
      </c>
      <c r="N20" s="6">
        <v>0</v>
      </c>
      <c r="O20" s="6">
        <v>0</v>
      </c>
      <c r="P20" s="6">
        <v>0</v>
      </c>
      <c r="R20" s="6"/>
      <c r="S20" s="6">
        <v>95446.5</v>
      </c>
      <c r="T20" s="15">
        <v>1.25</v>
      </c>
      <c r="U20" s="15">
        <f t="shared" ref="U20" si="28">T20-AB20</f>
        <v>1.2243479884611668</v>
      </c>
      <c r="V20" s="16">
        <f t="shared" ref="V20" si="29">G20*U20</f>
        <v>1025.0853533391119</v>
      </c>
      <c r="W20" s="16">
        <f t="shared" ref="W20" si="30">V20-G20</f>
        <v>187.83535333911186</v>
      </c>
      <c r="X20" s="16">
        <f t="shared" ref="X20" si="31">F20*W20</f>
        <v>21413.230280658754</v>
      </c>
      <c r="Y20" s="15">
        <f t="shared" si="12"/>
        <v>4.5848355451969969E-2</v>
      </c>
      <c r="Z20" s="15">
        <f t="shared" si="13"/>
        <v>1.1992624151289988E-2</v>
      </c>
      <c r="AA20" s="15">
        <f t="shared" si="14"/>
        <v>1.9115055013239957E-2</v>
      </c>
      <c r="AB20" s="15">
        <f t="shared" si="15"/>
        <v>2.5652011538833303E-2</v>
      </c>
      <c r="AC20" s="17" t="s">
        <v>5106</v>
      </c>
    </row>
    <row r="21" spans="1:29" ht="40" x14ac:dyDescent="0.2">
      <c r="A21" s="2"/>
      <c r="B21" s="3" t="s">
        <v>2362</v>
      </c>
      <c r="C21" s="4" t="s">
        <v>2363</v>
      </c>
      <c r="D21" s="4" t="s">
        <v>44</v>
      </c>
      <c r="E21" s="5">
        <v>0</v>
      </c>
      <c r="F21" s="5">
        <v>1</v>
      </c>
      <c r="G21" s="6">
        <v>1327.43</v>
      </c>
      <c r="H21" s="6"/>
      <c r="I21" s="6">
        <v>1327.43</v>
      </c>
      <c r="J21" s="6">
        <v>1327.43</v>
      </c>
      <c r="K21" s="6">
        <v>0</v>
      </c>
      <c r="L21" s="6">
        <v>0</v>
      </c>
      <c r="M21" s="6">
        <v>0</v>
      </c>
      <c r="N21" s="6">
        <v>0</v>
      </c>
      <c r="O21" s="6">
        <v>0</v>
      </c>
      <c r="P21" s="6">
        <v>0</v>
      </c>
      <c r="R21" s="6"/>
      <c r="S21" s="6">
        <v>1327.43</v>
      </c>
      <c r="T21" s="15">
        <v>1.25</v>
      </c>
      <c r="U21" s="15">
        <f t="shared" ref="U21" si="32">T21-AB21</f>
        <v>1.2243479884611668</v>
      </c>
      <c r="V21" s="16">
        <f t="shared" ref="V21" si="33">G21*U21</f>
        <v>1625.2362503230067</v>
      </c>
      <c r="W21" s="16">
        <f t="shared" ref="W21" si="34">V21-G21</f>
        <v>297.80625032300668</v>
      </c>
      <c r="X21" s="16">
        <f t="shared" ref="X21" si="35">F21*W21</f>
        <v>297.80625032300668</v>
      </c>
      <c r="Y21" s="15">
        <f t="shared" si="12"/>
        <v>4.5848355451969969E-2</v>
      </c>
      <c r="Z21" s="15">
        <f t="shared" si="13"/>
        <v>1.1992624151289988E-2</v>
      </c>
      <c r="AA21" s="15">
        <f t="shared" si="14"/>
        <v>1.9115055013239957E-2</v>
      </c>
      <c r="AB21" s="15">
        <f t="shared" si="15"/>
        <v>2.5652011538833303E-2</v>
      </c>
      <c r="AC21" s="17" t="s">
        <v>5106</v>
      </c>
    </row>
    <row r="22" spans="1:29" ht="40" x14ac:dyDescent="0.2">
      <c r="A22" s="2"/>
      <c r="B22" s="3" t="s">
        <v>2364</v>
      </c>
      <c r="C22" s="4" t="s">
        <v>2365</v>
      </c>
      <c r="D22" s="4" t="s">
        <v>44</v>
      </c>
      <c r="E22" s="5">
        <v>0</v>
      </c>
      <c r="F22" s="5">
        <v>20</v>
      </c>
      <c r="G22" s="6">
        <v>2278.87</v>
      </c>
      <c r="H22" s="6"/>
      <c r="I22" s="6">
        <v>45577.4</v>
      </c>
      <c r="J22" s="6">
        <v>45577.4</v>
      </c>
      <c r="K22" s="6">
        <v>0</v>
      </c>
      <c r="L22" s="6">
        <v>0</v>
      </c>
      <c r="M22" s="6">
        <v>0</v>
      </c>
      <c r="N22" s="6">
        <v>0</v>
      </c>
      <c r="O22" s="6">
        <v>0</v>
      </c>
      <c r="P22" s="6">
        <v>0</v>
      </c>
      <c r="R22" s="6"/>
      <c r="S22" s="6">
        <v>45577.4</v>
      </c>
      <c r="T22" s="15">
        <v>1.25</v>
      </c>
      <c r="U22" s="15">
        <f t="shared" ref="U22" si="36">T22-AB22</f>
        <v>1.2243479884611668</v>
      </c>
      <c r="V22" s="16">
        <f t="shared" ref="V22" si="37">G22*U22</f>
        <v>2790.1299004644989</v>
      </c>
      <c r="W22" s="16">
        <f t="shared" ref="W22" si="38">V22-G22</f>
        <v>511.25990046449897</v>
      </c>
      <c r="X22" s="16">
        <f t="shared" ref="X22" si="39">F22*W22</f>
        <v>10225.198009289979</v>
      </c>
      <c r="Y22" s="15">
        <f t="shared" si="12"/>
        <v>4.5848355451969969E-2</v>
      </c>
      <c r="Z22" s="15">
        <f t="shared" si="13"/>
        <v>1.1992624151289988E-2</v>
      </c>
      <c r="AA22" s="15">
        <f t="shared" si="14"/>
        <v>1.9115055013239957E-2</v>
      </c>
      <c r="AB22" s="15">
        <f t="shared" si="15"/>
        <v>2.5652011538833303E-2</v>
      </c>
      <c r="AC22" s="17" t="s">
        <v>5106</v>
      </c>
    </row>
    <row r="23" spans="1:29" ht="40" x14ac:dyDescent="0.2">
      <c r="A23" s="2"/>
      <c r="B23" s="3" t="s">
        <v>2366</v>
      </c>
      <c r="C23" s="4" t="s">
        <v>2367</v>
      </c>
      <c r="D23" s="4" t="s">
        <v>44</v>
      </c>
      <c r="E23" s="5">
        <v>0</v>
      </c>
      <c r="F23" s="5">
        <v>5</v>
      </c>
      <c r="G23" s="6">
        <v>3520.46</v>
      </c>
      <c r="H23" s="6"/>
      <c r="I23" s="6">
        <v>17602.3</v>
      </c>
      <c r="J23" s="6">
        <v>17602.3</v>
      </c>
      <c r="K23" s="6">
        <v>0</v>
      </c>
      <c r="L23" s="6">
        <v>0</v>
      </c>
      <c r="M23" s="6">
        <v>0</v>
      </c>
      <c r="N23" s="6">
        <v>0</v>
      </c>
      <c r="O23" s="6">
        <v>0</v>
      </c>
      <c r="P23" s="6">
        <v>0</v>
      </c>
      <c r="R23" s="6"/>
      <c r="S23" s="6">
        <v>17602.3</v>
      </c>
      <c r="T23" s="15">
        <v>1.25</v>
      </c>
      <c r="U23" s="15">
        <f t="shared" ref="U23" si="40">T23-AB23</f>
        <v>1.2243479884611668</v>
      </c>
      <c r="V23" s="16">
        <f t="shared" ref="V23" si="41">G23*U23</f>
        <v>4310.2681194579991</v>
      </c>
      <c r="W23" s="16">
        <f t="shared" ref="W23" si="42">V23-G23</f>
        <v>789.80811945799906</v>
      </c>
      <c r="X23" s="16">
        <f t="shared" ref="X23" si="43">F23*W23</f>
        <v>3949.0405972899953</v>
      </c>
      <c r="Y23" s="15">
        <f t="shared" si="12"/>
        <v>4.5848355451969969E-2</v>
      </c>
      <c r="Z23" s="15">
        <f t="shared" si="13"/>
        <v>1.1992624151289988E-2</v>
      </c>
      <c r="AA23" s="15">
        <f t="shared" si="14"/>
        <v>1.9115055013239957E-2</v>
      </c>
      <c r="AB23" s="15">
        <f t="shared" si="15"/>
        <v>2.5652011538833303E-2</v>
      </c>
      <c r="AC23" s="17" t="s">
        <v>5106</v>
      </c>
    </row>
    <row r="24" spans="1:29" ht="40" x14ac:dyDescent="0.2">
      <c r="A24" s="2"/>
      <c r="B24" s="3" t="s">
        <v>2368</v>
      </c>
      <c r="C24" s="4" t="s">
        <v>2369</v>
      </c>
      <c r="D24" s="4" t="s">
        <v>44</v>
      </c>
      <c r="E24" s="5">
        <v>0</v>
      </c>
      <c r="F24" s="5">
        <v>18</v>
      </c>
      <c r="G24" s="6">
        <v>2734.08</v>
      </c>
      <c r="H24" s="6"/>
      <c r="I24" s="6">
        <v>49213.440000000002</v>
      </c>
      <c r="J24" s="6">
        <v>49213.440000000002</v>
      </c>
      <c r="K24" s="6">
        <v>0</v>
      </c>
      <c r="L24" s="6">
        <v>0</v>
      </c>
      <c r="M24" s="6">
        <v>0</v>
      </c>
      <c r="N24" s="6">
        <v>0</v>
      </c>
      <c r="O24" s="6">
        <v>0</v>
      </c>
      <c r="P24" s="6">
        <v>0</v>
      </c>
      <c r="R24" s="6"/>
      <c r="S24" s="6">
        <v>49213.440000000002</v>
      </c>
      <c r="T24" s="15">
        <v>1.25</v>
      </c>
      <c r="U24" s="15">
        <f t="shared" ref="U24" si="44">T24-AB24</f>
        <v>1.2243479884611668</v>
      </c>
      <c r="V24" s="16">
        <f t="shared" ref="V24" si="45">G24*U24</f>
        <v>3347.4653482919066</v>
      </c>
      <c r="W24" s="16">
        <f t="shared" ref="W24" si="46">V24-G24</f>
        <v>613.38534829190667</v>
      </c>
      <c r="X24" s="16">
        <f t="shared" ref="X24" si="47">F24*W24</f>
        <v>11040.93626925432</v>
      </c>
      <c r="Y24" s="15">
        <f t="shared" si="12"/>
        <v>4.5848355451969969E-2</v>
      </c>
      <c r="Z24" s="15">
        <f t="shared" si="13"/>
        <v>1.1992624151289988E-2</v>
      </c>
      <c r="AA24" s="15">
        <f t="shared" si="14"/>
        <v>1.9115055013239957E-2</v>
      </c>
      <c r="AB24" s="15">
        <f t="shared" si="15"/>
        <v>2.5652011538833303E-2</v>
      </c>
      <c r="AC24" s="17" t="s">
        <v>5106</v>
      </c>
    </row>
    <row r="25" spans="1:29" ht="40" x14ac:dyDescent="0.2">
      <c r="A25" s="2"/>
      <c r="B25" s="3" t="s">
        <v>2370</v>
      </c>
      <c r="C25" s="4" t="s">
        <v>2371</v>
      </c>
      <c r="D25" s="4" t="s">
        <v>44</v>
      </c>
      <c r="E25" s="5">
        <v>0</v>
      </c>
      <c r="F25" s="5">
        <v>8</v>
      </c>
      <c r="G25" s="6">
        <v>2734.08</v>
      </c>
      <c r="H25" s="6"/>
      <c r="I25" s="6">
        <v>21872.639999999999</v>
      </c>
      <c r="J25" s="6">
        <v>21872.639999999999</v>
      </c>
      <c r="K25" s="6">
        <v>0</v>
      </c>
      <c r="L25" s="6">
        <v>0</v>
      </c>
      <c r="M25" s="6">
        <v>0</v>
      </c>
      <c r="N25" s="6">
        <v>0</v>
      </c>
      <c r="O25" s="6">
        <v>0</v>
      </c>
      <c r="P25" s="6">
        <v>0</v>
      </c>
      <c r="R25" s="6"/>
      <c r="S25" s="6">
        <v>21872.639999999999</v>
      </c>
      <c r="T25" s="15">
        <v>1.25</v>
      </c>
      <c r="U25" s="15">
        <f t="shared" ref="U25" si="48">T25-AB25</f>
        <v>1.2243479884611668</v>
      </c>
      <c r="V25" s="16">
        <f t="shared" ref="V25" si="49">G25*U25</f>
        <v>3347.4653482919066</v>
      </c>
      <c r="W25" s="16">
        <f t="shared" ref="W25" si="50">V25-G25</f>
        <v>613.38534829190667</v>
      </c>
      <c r="X25" s="16">
        <f t="shared" ref="X25" si="51">F25*W25</f>
        <v>4907.0827863352533</v>
      </c>
      <c r="Y25" s="15">
        <f t="shared" si="12"/>
        <v>4.5848355451969969E-2</v>
      </c>
      <c r="Z25" s="15">
        <f t="shared" si="13"/>
        <v>1.1992624151289988E-2</v>
      </c>
      <c r="AA25" s="15">
        <f t="shared" si="14"/>
        <v>1.9115055013239957E-2</v>
      </c>
      <c r="AB25" s="15">
        <f t="shared" si="15"/>
        <v>2.5652011538833303E-2</v>
      </c>
      <c r="AC25" s="17" t="s">
        <v>5106</v>
      </c>
    </row>
    <row r="26" spans="1:29" ht="40" x14ac:dyDescent="0.2">
      <c r="A26" s="2"/>
      <c r="B26" s="3" t="s">
        <v>2372</v>
      </c>
      <c r="C26" s="4" t="s">
        <v>2373</v>
      </c>
      <c r="D26" s="4" t="s">
        <v>44</v>
      </c>
      <c r="E26" s="5">
        <v>0</v>
      </c>
      <c r="F26" s="5">
        <v>1</v>
      </c>
      <c r="G26" s="6">
        <v>2129.1799999999998</v>
      </c>
      <c r="H26" s="6"/>
      <c r="I26" s="6">
        <v>2129.1799999999998</v>
      </c>
      <c r="J26" s="6">
        <v>2129.1799999999998</v>
      </c>
      <c r="K26" s="6">
        <v>0</v>
      </c>
      <c r="L26" s="6">
        <v>0</v>
      </c>
      <c r="M26" s="6">
        <v>0</v>
      </c>
      <c r="N26" s="6">
        <v>0</v>
      </c>
      <c r="O26" s="6">
        <v>0</v>
      </c>
      <c r="P26" s="6">
        <v>0</v>
      </c>
      <c r="R26" s="6"/>
      <c r="S26" s="6">
        <v>2129.1799999999998</v>
      </c>
      <c r="T26" s="15">
        <v>1.25</v>
      </c>
      <c r="U26" s="15">
        <f t="shared" ref="U26" si="52">T26-AB26</f>
        <v>1.2243479884611668</v>
      </c>
      <c r="V26" s="16">
        <f t="shared" ref="V26" si="53">G26*U26</f>
        <v>2606.8572500717469</v>
      </c>
      <c r="W26" s="16">
        <f t="shared" ref="W26" si="54">V26-G26</f>
        <v>477.67725007174704</v>
      </c>
      <c r="X26" s="16">
        <f t="shared" ref="X26" si="55">F26*W26</f>
        <v>477.67725007174704</v>
      </c>
      <c r="Y26" s="15">
        <f t="shared" si="12"/>
        <v>4.5848355451969969E-2</v>
      </c>
      <c r="Z26" s="15">
        <f t="shared" si="13"/>
        <v>1.1992624151289988E-2</v>
      </c>
      <c r="AA26" s="15">
        <f t="shared" si="14"/>
        <v>1.9115055013239957E-2</v>
      </c>
      <c r="AB26" s="15">
        <f t="shared" si="15"/>
        <v>2.5652011538833303E-2</v>
      </c>
      <c r="AC26" s="17" t="s">
        <v>5106</v>
      </c>
    </row>
    <row r="27" spans="1:29" ht="40" x14ac:dyDescent="0.2">
      <c r="A27" s="2"/>
      <c r="B27" s="3" t="s">
        <v>2374</v>
      </c>
      <c r="C27" s="4" t="s">
        <v>2375</v>
      </c>
      <c r="D27" s="4" t="s">
        <v>44</v>
      </c>
      <c r="E27" s="5">
        <v>0</v>
      </c>
      <c r="F27" s="5">
        <v>2</v>
      </c>
      <c r="G27" s="6">
        <v>2241.96</v>
      </c>
      <c r="H27" s="6"/>
      <c r="I27" s="6">
        <v>4483.92</v>
      </c>
      <c r="J27" s="6">
        <v>4483.92</v>
      </c>
      <c r="K27" s="6">
        <v>0</v>
      </c>
      <c r="L27" s="6">
        <v>0</v>
      </c>
      <c r="M27" s="6">
        <v>0</v>
      </c>
      <c r="N27" s="6">
        <v>0</v>
      </c>
      <c r="O27" s="6">
        <v>0</v>
      </c>
      <c r="P27" s="6">
        <v>0</v>
      </c>
      <c r="R27" s="6"/>
      <c r="S27" s="6">
        <v>4483.92</v>
      </c>
      <c r="T27" s="15">
        <v>1.25</v>
      </c>
      <c r="U27" s="15">
        <f t="shared" ref="U27" si="56">T27-AB27</f>
        <v>1.2243479884611668</v>
      </c>
      <c r="V27" s="16">
        <f t="shared" ref="V27" si="57">G27*U27</f>
        <v>2744.9392162103977</v>
      </c>
      <c r="W27" s="16">
        <f t="shared" ref="W27" si="58">V27-G27</f>
        <v>502.97921621039768</v>
      </c>
      <c r="X27" s="16">
        <f t="shared" ref="X27" si="59">F27*W27</f>
        <v>1005.9584324207954</v>
      </c>
      <c r="Y27" s="15">
        <f t="shared" si="12"/>
        <v>4.5848355451969969E-2</v>
      </c>
      <c r="Z27" s="15">
        <f t="shared" si="13"/>
        <v>1.1992624151289988E-2</v>
      </c>
      <c r="AA27" s="15">
        <f t="shared" si="14"/>
        <v>1.9115055013239957E-2</v>
      </c>
      <c r="AB27" s="15">
        <f t="shared" si="15"/>
        <v>2.5652011538833303E-2</v>
      </c>
      <c r="AC27" s="17" t="s">
        <v>5106</v>
      </c>
    </row>
    <row r="28" spans="1:29" ht="40" x14ac:dyDescent="0.2">
      <c r="A28" s="2"/>
      <c r="B28" s="3" t="s">
        <v>2376</v>
      </c>
      <c r="C28" s="4" t="s">
        <v>2377</v>
      </c>
      <c r="D28" s="4" t="s">
        <v>44</v>
      </c>
      <c r="E28" s="5">
        <v>0</v>
      </c>
      <c r="F28" s="5">
        <v>1</v>
      </c>
      <c r="G28" s="6">
        <v>995.86</v>
      </c>
      <c r="H28" s="6"/>
      <c r="I28" s="6">
        <v>995.86</v>
      </c>
      <c r="J28" s="6">
        <v>995.86</v>
      </c>
      <c r="K28" s="6">
        <v>0</v>
      </c>
      <c r="L28" s="6">
        <v>0</v>
      </c>
      <c r="M28" s="6">
        <v>0</v>
      </c>
      <c r="N28" s="6">
        <v>0</v>
      </c>
      <c r="O28" s="6">
        <v>0</v>
      </c>
      <c r="P28" s="6">
        <v>0</v>
      </c>
      <c r="R28" s="6"/>
      <c r="S28" s="6">
        <v>995.86</v>
      </c>
      <c r="T28" s="15">
        <v>1.25</v>
      </c>
      <c r="U28" s="15">
        <f t="shared" ref="U28" si="60">T28-AB28</f>
        <v>1.2243479884611668</v>
      </c>
      <c r="V28" s="16">
        <f t="shared" ref="V28" si="61">G28*U28</f>
        <v>1219.2791877889376</v>
      </c>
      <c r="W28" s="16">
        <f t="shared" ref="W28" si="62">V28-G28</f>
        <v>223.41918778893762</v>
      </c>
      <c r="X28" s="16">
        <f t="shared" ref="X28" si="63">F28*W28</f>
        <v>223.41918778893762</v>
      </c>
      <c r="Y28" s="15">
        <f t="shared" si="12"/>
        <v>4.5848355451969969E-2</v>
      </c>
      <c r="Z28" s="15">
        <f t="shared" si="13"/>
        <v>1.1992624151289988E-2</v>
      </c>
      <c r="AA28" s="15">
        <f t="shared" si="14"/>
        <v>1.9115055013239957E-2</v>
      </c>
      <c r="AB28" s="15">
        <f t="shared" si="15"/>
        <v>2.5652011538833303E-2</v>
      </c>
      <c r="AC28" s="17" t="s">
        <v>5106</v>
      </c>
    </row>
    <row r="29" spans="1:29" ht="40" x14ac:dyDescent="0.2">
      <c r="A29" s="2"/>
      <c r="B29" s="3" t="s">
        <v>2378</v>
      </c>
      <c r="C29" s="4" t="s">
        <v>2379</v>
      </c>
      <c r="D29" s="4" t="s">
        <v>44</v>
      </c>
      <c r="E29" s="5">
        <v>0</v>
      </c>
      <c r="F29" s="5">
        <v>1</v>
      </c>
      <c r="G29" s="6">
        <v>29028.400000000001</v>
      </c>
      <c r="H29" s="6"/>
      <c r="I29" s="6">
        <v>29028.400000000001</v>
      </c>
      <c r="J29" s="6">
        <v>29028.400000000001</v>
      </c>
      <c r="K29" s="6">
        <v>0</v>
      </c>
      <c r="L29" s="6">
        <v>0</v>
      </c>
      <c r="M29" s="6">
        <v>0</v>
      </c>
      <c r="N29" s="6">
        <v>0</v>
      </c>
      <c r="O29" s="6">
        <v>0</v>
      </c>
      <c r="P29" s="6">
        <v>0</v>
      </c>
      <c r="R29" s="6"/>
      <c r="S29" s="6">
        <v>29028.400000000001</v>
      </c>
      <c r="T29" s="15">
        <f>T30</f>
        <v>1.047945205479452</v>
      </c>
      <c r="U29" s="15">
        <f>U30</f>
        <v>1.0222931939406188</v>
      </c>
      <c r="V29" s="16">
        <f t="shared" ref="V29" si="64">G29*U29</f>
        <v>29675.535750985859</v>
      </c>
      <c r="W29" s="16">
        <f t="shared" ref="W29" si="65">V29-G29</f>
        <v>647.13575098585716</v>
      </c>
      <c r="X29" s="16">
        <f t="shared" ref="X29" si="66">F29*W29</f>
        <v>647.13575098585716</v>
      </c>
      <c r="Y29" s="15"/>
      <c r="Z29" s="15"/>
      <c r="AA29" s="15"/>
      <c r="AB29" s="15"/>
      <c r="AC29" s="17" t="s">
        <v>5050</v>
      </c>
    </row>
    <row r="30" spans="1:29" s="85" customFormat="1" x14ac:dyDescent="0.35">
      <c r="A30" s="80"/>
      <c r="B30" s="81">
        <v>35718100</v>
      </c>
      <c r="C30" s="82" t="s">
        <v>5049</v>
      </c>
      <c r="D30" s="82" t="s">
        <v>44</v>
      </c>
      <c r="E30" s="83">
        <v>1.295E-2</v>
      </c>
      <c r="F30" s="83">
        <v>1</v>
      </c>
      <c r="G30" s="84"/>
      <c r="H30" s="84">
        <v>14600</v>
      </c>
      <c r="I30" s="84">
        <v>101.893380365</v>
      </c>
      <c r="J30" s="84">
        <v>101.893380365</v>
      </c>
      <c r="K30" s="84"/>
      <c r="L30" s="84"/>
      <c r="M30" s="84"/>
      <c r="N30" s="84"/>
      <c r="O30" s="84"/>
      <c r="P30" s="84"/>
      <c r="R30" s="84">
        <v>15300</v>
      </c>
      <c r="S30" s="84">
        <v>117.72364296000001</v>
      </c>
      <c r="T30" s="15">
        <f t="shared" ref="T30" si="67">R30/H30</f>
        <v>1.047945205479452</v>
      </c>
      <c r="U30" s="15">
        <f t="shared" ref="U30" si="68">T30-AB30</f>
        <v>1.0222931939406188</v>
      </c>
      <c r="V30" s="16"/>
      <c r="W30" s="16"/>
      <c r="X30" s="16"/>
      <c r="Y30" s="15">
        <f t="shared" si="12"/>
        <v>4.5848355451969969E-2</v>
      </c>
      <c r="Z30" s="15">
        <f t="shared" si="13"/>
        <v>1.1992624151289988E-2</v>
      </c>
      <c r="AA30" s="15">
        <f t="shared" si="14"/>
        <v>1.9115055013239957E-2</v>
      </c>
      <c r="AB30" s="15">
        <f t="shared" ref="AB30:AB46" si="69">AVERAGE(Y30:AA30)</f>
        <v>2.5652011538833303E-2</v>
      </c>
      <c r="AC30" s="17" t="s">
        <v>5107</v>
      </c>
    </row>
    <row r="31" spans="1:29" ht="40" x14ac:dyDescent="0.2">
      <c r="A31" s="2"/>
      <c r="B31" s="3" t="s">
        <v>2380</v>
      </c>
      <c r="C31" s="4" t="s">
        <v>2381</v>
      </c>
      <c r="D31" s="4" t="s">
        <v>44</v>
      </c>
      <c r="E31" s="5">
        <v>0</v>
      </c>
      <c r="F31" s="5">
        <v>1</v>
      </c>
      <c r="G31" s="6">
        <v>47430.1</v>
      </c>
      <c r="H31" s="6"/>
      <c r="I31" s="6">
        <v>47430.1</v>
      </c>
      <c r="J31" s="6">
        <v>47430.1</v>
      </c>
      <c r="K31" s="6">
        <v>0</v>
      </c>
      <c r="L31" s="6">
        <v>0</v>
      </c>
      <c r="M31" s="6">
        <v>0</v>
      </c>
      <c r="N31" s="6">
        <v>0</v>
      </c>
      <c r="O31" s="6">
        <v>0</v>
      </c>
      <c r="P31" s="6">
        <v>0</v>
      </c>
      <c r="R31" s="6"/>
      <c r="S31" s="6">
        <v>47430.1</v>
      </c>
      <c r="T31" s="15">
        <f>T32</f>
        <v>1.047945205479452</v>
      </c>
      <c r="U31" s="15">
        <f>U32</f>
        <v>1.0222931939406188</v>
      </c>
      <c r="V31" s="16">
        <f t="shared" ref="V31" si="70">G31*U31</f>
        <v>48487.468417922944</v>
      </c>
      <c r="W31" s="16">
        <f t="shared" ref="W31" si="71">V31-G31</f>
        <v>1057.3684179229458</v>
      </c>
      <c r="X31" s="16">
        <f t="shared" ref="X31" si="72">F31*W31</f>
        <v>1057.3684179229458</v>
      </c>
      <c r="Y31" s="15"/>
      <c r="Z31" s="15"/>
      <c r="AA31" s="15"/>
      <c r="AB31" s="15"/>
      <c r="AC31" s="17" t="s">
        <v>5050</v>
      </c>
    </row>
    <row r="32" spans="1:29" s="85" customFormat="1" x14ac:dyDescent="0.35">
      <c r="A32" s="80"/>
      <c r="B32" s="81">
        <v>35718100</v>
      </c>
      <c r="C32" s="82" t="s">
        <v>5049</v>
      </c>
      <c r="D32" s="82" t="s">
        <v>44</v>
      </c>
      <c r="E32" s="83">
        <v>1.295E-2</v>
      </c>
      <c r="F32" s="83">
        <v>1</v>
      </c>
      <c r="G32" s="84"/>
      <c r="H32" s="84">
        <v>14600</v>
      </c>
      <c r="I32" s="84">
        <v>101.893380365</v>
      </c>
      <c r="J32" s="84">
        <v>101.893380365</v>
      </c>
      <c r="K32" s="84"/>
      <c r="L32" s="84"/>
      <c r="M32" s="84"/>
      <c r="N32" s="84"/>
      <c r="O32" s="84"/>
      <c r="P32" s="84"/>
      <c r="R32" s="84">
        <v>15300</v>
      </c>
      <c r="S32" s="84">
        <v>117.72364296000001</v>
      </c>
      <c r="T32" s="15">
        <f t="shared" ref="T32" si="73">R32/H32</f>
        <v>1.047945205479452</v>
      </c>
      <c r="U32" s="15">
        <f t="shared" ref="U32" si="74">T32-AB32</f>
        <v>1.0222931939406188</v>
      </c>
      <c r="V32" s="16"/>
      <c r="W32" s="16"/>
      <c r="X32" s="16"/>
      <c r="Y32" s="15">
        <f t="shared" si="12"/>
        <v>4.5848355451969969E-2</v>
      </c>
      <c r="Z32" s="15">
        <f t="shared" si="13"/>
        <v>1.1992624151289988E-2</v>
      </c>
      <c r="AA32" s="15">
        <f t="shared" si="14"/>
        <v>1.9115055013239957E-2</v>
      </c>
      <c r="AB32" s="15">
        <f t="shared" ref="AB32" si="75">AVERAGE(Y32:AA32)</f>
        <v>2.5652011538833303E-2</v>
      </c>
      <c r="AC32" s="17" t="s">
        <v>5107</v>
      </c>
    </row>
    <row r="33" spans="1:30" ht="40" x14ac:dyDescent="0.2">
      <c r="A33" s="2"/>
      <c r="B33" s="3" t="s">
        <v>2382</v>
      </c>
      <c r="C33" s="4" t="s">
        <v>2383</v>
      </c>
      <c r="D33" s="4" t="s">
        <v>44</v>
      </c>
      <c r="E33" s="5">
        <v>0</v>
      </c>
      <c r="F33" s="5">
        <v>17</v>
      </c>
      <c r="G33" s="6">
        <v>179.1</v>
      </c>
      <c r="H33" s="6"/>
      <c r="I33" s="6">
        <v>3044.7</v>
      </c>
      <c r="J33" s="6">
        <v>3044.7</v>
      </c>
      <c r="K33" s="6">
        <v>0</v>
      </c>
      <c r="L33" s="6">
        <v>0</v>
      </c>
      <c r="M33" s="6">
        <v>0</v>
      </c>
      <c r="N33" s="6">
        <v>0</v>
      </c>
      <c r="O33" s="6">
        <v>0</v>
      </c>
      <c r="P33" s="6">
        <v>0</v>
      </c>
      <c r="R33" s="6"/>
      <c r="S33" s="6">
        <v>3044.7</v>
      </c>
      <c r="T33" s="15"/>
      <c r="U33" s="15"/>
      <c r="V33" s="16"/>
      <c r="W33" s="16"/>
      <c r="X33" s="16"/>
      <c r="Y33" s="15">
        <f t="shared" si="12"/>
        <v>4.5848355451969969E-2</v>
      </c>
      <c r="Z33" s="15">
        <f t="shared" si="13"/>
        <v>1.1992624151289988E-2</v>
      </c>
      <c r="AA33" s="15">
        <f t="shared" si="14"/>
        <v>1.9115055013239957E-2</v>
      </c>
      <c r="AB33" s="15">
        <f t="shared" si="69"/>
        <v>2.5652011538833303E-2</v>
      </c>
      <c r="AC33" s="17"/>
    </row>
    <row r="34" spans="1:30" ht="40" x14ac:dyDescent="0.2">
      <c r="A34" s="2"/>
      <c r="B34" s="3" t="s">
        <v>2384</v>
      </c>
      <c r="C34" s="4" t="s">
        <v>2385</v>
      </c>
      <c r="D34" s="4" t="s">
        <v>44</v>
      </c>
      <c r="E34" s="5">
        <v>0</v>
      </c>
      <c r="F34" s="5">
        <v>11</v>
      </c>
      <c r="G34" s="6">
        <v>226.16</v>
      </c>
      <c r="H34" s="6"/>
      <c r="I34" s="6">
        <v>2487.7600000000002</v>
      </c>
      <c r="J34" s="6">
        <v>2487.7600000000002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R34" s="6"/>
      <c r="S34" s="6">
        <v>2487.7600000000002</v>
      </c>
      <c r="T34" s="15"/>
      <c r="U34" s="15"/>
      <c r="V34" s="16"/>
      <c r="W34" s="16"/>
      <c r="X34" s="16"/>
      <c r="Y34" s="15">
        <f t="shared" si="12"/>
        <v>4.5848355451969969E-2</v>
      </c>
      <c r="Z34" s="15">
        <f t="shared" si="13"/>
        <v>1.1992624151289988E-2</v>
      </c>
      <c r="AA34" s="15">
        <f t="shared" si="14"/>
        <v>1.9115055013239957E-2</v>
      </c>
      <c r="AB34" s="15">
        <f t="shared" si="69"/>
        <v>2.5652011538833303E-2</v>
      </c>
      <c r="AC34" s="17"/>
    </row>
    <row r="35" spans="1:30" ht="30" x14ac:dyDescent="0.2">
      <c r="A35" s="2"/>
      <c r="B35" s="3" t="s">
        <v>2386</v>
      </c>
      <c r="C35" s="4" t="s">
        <v>2387</v>
      </c>
      <c r="D35" s="4" t="s">
        <v>44</v>
      </c>
      <c r="E35" s="5">
        <v>0</v>
      </c>
      <c r="F35" s="5">
        <v>1</v>
      </c>
      <c r="G35" s="6">
        <v>214.58</v>
      </c>
      <c r="H35" s="6"/>
      <c r="I35" s="6">
        <v>214.58</v>
      </c>
      <c r="J35" s="6">
        <v>214.58</v>
      </c>
      <c r="K35" s="6">
        <v>0</v>
      </c>
      <c r="L35" s="6">
        <v>0</v>
      </c>
      <c r="M35" s="6">
        <v>0</v>
      </c>
      <c r="N35" s="6">
        <v>0</v>
      </c>
      <c r="O35" s="6">
        <v>0</v>
      </c>
      <c r="P35" s="6">
        <v>0</v>
      </c>
      <c r="R35" s="6"/>
      <c r="S35" s="6">
        <v>214.58</v>
      </c>
      <c r="T35" s="15"/>
      <c r="U35" s="15"/>
      <c r="V35" s="16"/>
      <c r="W35" s="16"/>
      <c r="X35" s="16"/>
      <c r="Y35" s="15">
        <f t="shared" si="12"/>
        <v>4.5848355451969969E-2</v>
      </c>
      <c r="Z35" s="15">
        <f t="shared" si="13"/>
        <v>1.1992624151289988E-2</v>
      </c>
      <c r="AA35" s="15">
        <f t="shared" si="14"/>
        <v>1.9115055013239957E-2</v>
      </c>
      <c r="AB35" s="15">
        <f t="shared" si="69"/>
        <v>2.5652011538833303E-2</v>
      </c>
      <c r="AC35" s="17"/>
    </row>
    <row r="36" spans="1:30" ht="30" x14ac:dyDescent="0.2">
      <c r="A36" s="2"/>
      <c r="B36" s="3" t="s">
        <v>2388</v>
      </c>
      <c r="C36" s="4" t="s">
        <v>2389</v>
      </c>
      <c r="D36" s="4" t="s">
        <v>44</v>
      </c>
      <c r="E36" s="5">
        <v>0</v>
      </c>
      <c r="F36" s="5">
        <v>8</v>
      </c>
      <c r="G36" s="6">
        <v>184.13</v>
      </c>
      <c r="H36" s="6"/>
      <c r="I36" s="6">
        <v>1473.04</v>
      </c>
      <c r="J36" s="6">
        <v>1473.04</v>
      </c>
      <c r="K36" s="6">
        <v>0</v>
      </c>
      <c r="L36" s="6">
        <v>0</v>
      </c>
      <c r="M36" s="6">
        <v>0</v>
      </c>
      <c r="N36" s="6">
        <v>0</v>
      </c>
      <c r="O36" s="6">
        <v>0</v>
      </c>
      <c r="P36" s="6">
        <v>0</v>
      </c>
      <c r="R36" s="6"/>
      <c r="S36" s="6">
        <v>1473.04</v>
      </c>
      <c r="T36" s="15"/>
      <c r="U36" s="15"/>
      <c r="V36" s="16"/>
      <c r="W36" s="16"/>
      <c r="X36" s="16"/>
      <c r="Y36" s="15">
        <f t="shared" si="12"/>
        <v>4.5848355451969969E-2</v>
      </c>
      <c r="Z36" s="15">
        <f t="shared" si="13"/>
        <v>1.1992624151289988E-2</v>
      </c>
      <c r="AA36" s="15">
        <f t="shared" si="14"/>
        <v>1.9115055013239957E-2</v>
      </c>
      <c r="AB36" s="15">
        <f t="shared" si="69"/>
        <v>2.5652011538833303E-2</v>
      </c>
      <c r="AC36" s="17"/>
    </row>
    <row r="37" spans="1:30" ht="40" x14ac:dyDescent="0.2">
      <c r="A37" s="2"/>
      <c r="B37" s="3" t="s">
        <v>2390</v>
      </c>
      <c r="C37" s="4" t="s">
        <v>2391</v>
      </c>
      <c r="D37" s="4" t="s">
        <v>44</v>
      </c>
      <c r="E37" s="5">
        <v>0</v>
      </c>
      <c r="F37" s="5">
        <v>4</v>
      </c>
      <c r="G37" s="6">
        <v>203.3</v>
      </c>
      <c r="H37" s="6"/>
      <c r="I37" s="6">
        <v>813.2</v>
      </c>
      <c r="J37" s="6">
        <v>813.2</v>
      </c>
      <c r="K37" s="6">
        <v>0</v>
      </c>
      <c r="L37" s="6">
        <v>0</v>
      </c>
      <c r="M37" s="6">
        <v>0</v>
      </c>
      <c r="N37" s="6">
        <v>0</v>
      </c>
      <c r="O37" s="6">
        <v>0</v>
      </c>
      <c r="P37" s="6">
        <v>0</v>
      </c>
      <c r="R37" s="6"/>
      <c r="S37" s="6">
        <v>813.2</v>
      </c>
      <c r="T37" s="15"/>
      <c r="U37" s="15"/>
      <c r="V37" s="16"/>
      <c r="W37" s="16"/>
      <c r="X37" s="16"/>
      <c r="Y37" s="15">
        <f t="shared" si="12"/>
        <v>4.5848355451969969E-2</v>
      </c>
      <c r="Z37" s="15">
        <f t="shared" si="13"/>
        <v>1.1992624151289988E-2</v>
      </c>
      <c r="AA37" s="15">
        <f t="shared" si="14"/>
        <v>1.9115055013239957E-2</v>
      </c>
      <c r="AB37" s="15">
        <f t="shared" si="69"/>
        <v>2.5652011538833303E-2</v>
      </c>
      <c r="AC37" s="17"/>
    </row>
    <row r="38" spans="1:30" ht="40" x14ac:dyDescent="0.2">
      <c r="A38" s="2"/>
      <c r="B38" s="3" t="s">
        <v>2392</v>
      </c>
      <c r="C38" s="4" t="s">
        <v>2393</v>
      </c>
      <c r="D38" s="4" t="s">
        <v>44</v>
      </c>
      <c r="E38" s="5">
        <v>0</v>
      </c>
      <c r="F38" s="5">
        <v>16</v>
      </c>
      <c r="G38" s="6">
        <v>255.9</v>
      </c>
      <c r="H38" s="6"/>
      <c r="I38" s="6">
        <v>4094.4</v>
      </c>
      <c r="J38" s="6">
        <v>4094.4</v>
      </c>
      <c r="K38" s="6">
        <v>0</v>
      </c>
      <c r="L38" s="6">
        <v>0</v>
      </c>
      <c r="M38" s="6">
        <v>0</v>
      </c>
      <c r="N38" s="6">
        <v>0</v>
      </c>
      <c r="O38" s="6">
        <v>0</v>
      </c>
      <c r="P38" s="6">
        <v>0</v>
      </c>
      <c r="R38" s="6"/>
      <c r="S38" s="6">
        <v>4094.4</v>
      </c>
      <c r="T38" s="15"/>
      <c r="U38" s="15"/>
      <c r="V38" s="16"/>
      <c r="W38" s="16"/>
      <c r="X38" s="16"/>
      <c r="Y38" s="15">
        <f t="shared" si="12"/>
        <v>4.5848355451969969E-2</v>
      </c>
      <c r="Z38" s="15">
        <f t="shared" si="13"/>
        <v>1.1992624151289988E-2</v>
      </c>
      <c r="AA38" s="15">
        <f t="shared" si="14"/>
        <v>1.9115055013239957E-2</v>
      </c>
      <c r="AB38" s="15">
        <f t="shared" si="69"/>
        <v>2.5652011538833303E-2</v>
      </c>
      <c r="AC38" s="17"/>
    </row>
    <row r="39" spans="1:30" ht="30" x14ac:dyDescent="0.2">
      <c r="A39" s="2"/>
      <c r="B39" s="3" t="s">
        <v>2394</v>
      </c>
      <c r="C39" s="4" t="s">
        <v>2395</v>
      </c>
      <c r="D39" s="4" t="s">
        <v>44</v>
      </c>
      <c r="E39" s="5">
        <v>0</v>
      </c>
      <c r="F39" s="5">
        <v>8</v>
      </c>
      <c r="G39" s="6">
        <v>222.16</v>
      </c>
      <c r="H39" s="6"/>
      <c r="I39" s="6">
        <v>1777.28</v>
      </c>
      <c r="J39" s="6">
        <v>1777.28</v>
      </c>
      <c r="K39" s="6">
        <v>0</v>
      </c>
      <c r="L39" s="6">
        <v>0</v>
      </c>
      <c r="M39" s="6">
        <v>0</v>
      </c>
      <c r="N39" s="6">
        <v>0</v>
      </c>
      <c r="O39" s="6">
        <v>0</v>
      </c>
      <c r="P39" s="6">
        <v>0</v>
      </c>
      <c r="R39" s="6"/>
      <c r="S39" s="6">
        <v>1777.28</v>
      </c>
      <c r="T39" s="15"/>
      <c r="U39" s="15"/>
      <c r="V39" s="16"/>
      <c r="W39" s="16"/>
      <c r="X39" s="16"/>
      <c r="Y39" s="15">
        <f t="shared" si="12"/>
        <v>4.5848355451969969E-2</v>
      </c>
      <c r="Z39" s="15">
        <f t="shared" si="13"/>
        <v>1.1992624151289988E-2</v>
      </c>
      <c r="AA39" s="15">
        <f t="shared" si="14"/>
        <v>1.9115055013239957E-2</v>
      </c>
      <c r="AB39" s="15">
        <f t="shared" si="69"/>
        <v>2.5652011538833303E-2</v>
      </c>
      <c r="AC39" s="17"/>
    </row>
    <row r="40" spans="1:30" ht="40" x14ac:dyDescent="0.2">
      <c r="A40" s="2"/>
      <c r="B40" s="3" t="s">
        <v>2396</v>
      </c>
      <c r="C40" s="4" t="s">
        <v>2397</v>
      </c>
      <c r="D40" s="4" t="s">
        <v>44</v>
      </c>
      <c r="E40" s="5">
        <v>0</v>
      </c>
      <c r="F40" s="5">
        <v>2</v>
      </c>
      <c r="G40" s="6">
        <v>1346.82</v>
      </c>
      <c r="H40" s="6"/>
      <c r="I40" s="6">
        <v>2693.64</v>
      </c>
      <c r="J40" s="6">
        <v>2693.64</v>
      </c>
      <c r="K40" s="6">
        <v>0</v>
      </c>
      <c r="L40" s="6">
        <v>0</v>
      </c>
      <c r="M40" s="6">
        <v>0</v>
      </c>
      <c r="N40" s="6">
        <v>0</v>
      </c>
      <c r="O40" s="6">
        <v>0</v>
      </c>
      <c r="P40" s="6">
        <v>0</v>
      </c>
      <c r="R40" s="6"/>
      <c r="S40" s="6">
        <v>2693.64</v>
      </c>
      <c r="T40" s="15"/>
      <c r="U40" s="15"/>
      <c r="V40" s="16"/>
      <c r="W40" s="16"/>
      <c r="X40" s="16"/>
      <c r="Y40" s="15">
        <f t="shared" si="12"/>
        <v>4.5848355451969969E-2</v>
      </c>
      <c r="Z40" s="15">
        <f t="shared" si="13"/>
        <v>1.1992624151289988E-2</v>
      </c>
      <c r="AA40" s="15">
        <f t="shared" si="14"/>
        <v>1.9115055013239957E-2</v>
      </c>
      <c r="AB40" s="15">
        <f t="shared" si="69"/>
        <v>2.5652011538833303E-2</v>
      </c>
      <c r="AC40" s="17"/>
    </row>
    <row r="41" spans="1:30" ht="40" x14ac:dyDescent="0.2">
      <c r="A41" s="2"/>
      <c r="B41" s="3" t="s">
        <v>2398</v>
      </c>
      <c r="C41" s="4" t="s">
        <v>2399</v>
      </c>
      <c r="D41" s="4" t="s">
        <v>44</v>
      </c>
      <c r="E41" s="5">
        <v>0</v>
      </c>
      <c r="F41" s="5">
        <v>28</v>
      </c>
      <c r="G41" s="6">
        <v>194.91</v>
      </c>
      <c r="H41" s="6"/>
      <c r="I41" s="6">
        <v>5457.48</v>
      </c>
      <c r="J41" s="6">
        <v>5457.48</v>
      </c>
      <c r="K41" s="6">
        <v>0</v>
      </c>
      <c r="L41" s="6">
        <v>0</v>
      </c>
      <c r="M41" s="6">
        <v>0</v>
      </c>
      <c r="N41" s="6">
        <v>0</v>
      </c>
      <c r="O41" s="6">
        <v>0</v>
      </c>
      <c r="P41" s="6">
        <v>0</v>
      </c>
      <c r="R41" s="6"/>
      <c r="S41" s="6">
        <v>5457.48</v>
      </c>
      <c r="T41" s="15"/>
      <c r="U41" s="15"/>
      <c r="V41" s="16"/>
      <c r="W41" s="16"/>
      <c r="X41" s="16"/>
      <c r="Y41" s="15">
        <f t="shared" si="12"/>
        <v>4.5848355451969969E-2</v>
      </c>
      <c r="Z41" s="15">
        <f t="shared" si="13"/>
        <v>1.1992624151289988E-2</v>
      </c>
      <c r="AA41" s="15">
        <f t="shared" si="14"/>
        <v>1.9115055013239957E-2</v>
      </c>
      <c r="AB41" s="15">
        <f t="shared" si="69"/>
        <v>2.5652011538833303E-2</v>
      </c>
      <c r="AC41" s="17"/>
    </row>
    <row r="42" spans="1:30" ht="40" x14ac:dyDescent="0.2">
      <c r="A42" s="2"/>
      <c r="B42" s="3" t="s">
        <v>2400</v>
      </c>
      <c r="C42" s="4" t="s">
        <v>2401</v>
      </c>
      <c r="D42" s="4" t="s">
        <v>44</v>
      </c>
      <c r="E42" s="5">
        <v>0</v>
      </c>
      <c r="F42" s="5">
        <v>17</v>
      </c>
      <c r="G42" s="6">
        <v>306.66000000000003</v>
      </c>
      <c r="H42" s="6"/>
      <c r="I42" s="6">
        <v>5213.22</v>
      </c>
      <c r="J42" s="6">
        <v>5213.22</v>
      </c>
      <c r="K42" s="6">
        <v>0</v>
      </c>
      <c r="L42" s="6">
        <v>0</v>
      </c>
      <c r="M42" s="6">
        <v>0</v>
      </c>
      <c r="N42" s="6">
        <v>0</v>
      </c>
      <c r="O42" s="6">
        <v>0</v>
      </c>
      <c r="P42" s="6">
        <v>0</v>
      </c>
      <c r="R42" s="6"/>
      <c r="S42" s="6">
        <v>5213.22</v>
      </c>
      <c r="T42" s="15"/>
      <c r="U42" s="15"/>
      <c r="V42" s="16"/>
      <c r="W42" s="16"/>
      <c r="X42" s="16"/>
      <c r="Y42" s="15">
        <f t="shared" si="12"/>
        <v>4.5848355451969969E-2</v>
      </c>
      <c r="Z42" s="15">
        <f t="shared" si="13"/>
        <v>1.1992624151289988E-2</v>
      </c>
      <c r="AA42" s="15">
        <f t="shared" si="14"/>
        <v>1.9115055013239957E-2</v>
      </c>
      <c r="AB42" s="15">
        <f t="shared" si="69"/>
        <v>2.5652011538833303E-2</v>
      </c>
      <c r="AC42" s="17"/>
    </row>
    <row r="43" spans="1:30" ht="40" x14ac:dyDescent="0.2">
      <c r="A43" s="2"/>
      <c r="B43" s="3" t="s">
        <v>2402</v>
      </c>
      <c r="C43" s="4" t="s">
        <v>2403</v>
      </c>
      <c r="D43" s="4" t="s">
        <v>44</v>
      </c>
      <c r="E43" s="5">
        <v>0</v>
      </c>
      <c r="F43" s="5">
        <v>26</v>
      </c>
      <c r="G43" s="6">
        <v>480.96</v>
      </c>
      <c r="H43" s="6"/>
      <c r="I43" s="6">
        <v>12504.96</v>
      </c>
      <c r="J43" s="6">
        <v>12504.96</v>
      </c>
      <c r="K43" s="6">
        <v>0</v>
      </c>
      <c r="L43" s="6">
        <v>0</v>
      </c>
      <c r="M43" s="6">
        <v>0</v>
      </c>
      <c r="N43" s="6">
        <v>0</v>
      </c>
      <c r="O43" s="6">
        <v>0</v>
      </c>
      <c r="P43" s="6">
        <v>0</v>
      </c>
      <c r="R43" s="6"/>
      <c r="S43" s="6">
        <v>12504.96</v>
      </c>
      <c r="T43" s="15"/>
      <c r="U43" s="15"/>
      <c r="V43" s="16"/>
      <c r="W43" s="16"/>
      <c r="X43" s="16"/>
      <c r="Y43" s="15">
        <f t="shared" si="12"/>
        <v>4.5848355451969969E-2</v>
      </c>
      <c r="Z43" s="15">
        <f t="shared" si="13"/>
        <v>1.1992624151289988E-2</v>
      </c>
      <c r="AA43" s="15">
        <f t="shared" si="14"/>
        <v>1.9115055013239957E-2</v>
      </c>
      <c r="AB43" s="15">
        <f t="shared" si="69"/>
        <v>2.5652011538833303E-2</v>
      </c>
      <c r="AC43" s="17"/>
    </row>
    <row r="44" spans="1:30" ht="50" x14ac:dyDescent="0.2">
      <c r="A44" s="2"/>
      <c r="B44" s="3" t="s">
        <v>2404</v>
      </c>
      <c r="C44" s="4" t="s">
        <v>2405</v>
      </c>
      <c r="D44" s="4" t="s">
        <v>44</v>
      </c>
      <c r="E44" s="5">
        <v>0</v>
      </c>
      <c r="F44" s="5">
        <v>1</v>
      </c>
      <c r="G44" s="6">
        <v>491.18</v>
      </c>
      <c r="H44" s="6"/>
      <c r="I44" s="6">
        <v>491.18</v>
      </c>
      <c r="J44" s="6">
        <v>491.18</v>
      </c>
      <c r="K44" s="6">
        <v>0</v>
      </c>
      <c r="L44" s="6">
        <v>0</v>
      </c>
      <c r="M44" s="6">
        <v>0</v>
      </c>
      <c r="N44" s="6">
        <v>0</v>
      </c>
      <c r="O44" s="6">
        <v>0</v>
      </c>
      <c r="P44" s="6">
        <v>0</v>
      </c>
      <c r="R44" s="6"/>
      <c r="S44" s="6">
        <v>491.18</v>
      </c>
      <c r="T44" s="15"/>
      <c r="U44" s="15"/>
      <c r="V44" s="16"/>
      <c r="W44" s="16"/>
      <c r="X44" s="16"/>
      <c r="Y44" s="15">
        <f t="shared" si="12"/>
        <v>4.5848355451969969E-2</v>
      </c>
      <c r="Z44" s="15">
        <f t="shared" si="13"/>
        <v>1.1992624151289988E-2</v>
      </c>
      <c r="AA44" s="15">
        <f t="shared" si="14"/>
        <v>1.9115055013239957E-2</v>
      </c>
      <c r="AB44" s="15">
        <f t="shared" si="69"/>
        <v>2.5652011538833303E-2</v>
      </c>
      <c r="AC44" s="17"/>
    </row>
    <row r="45" spans="1:30" ht="50" x14ac:dyDescent="0.2">
      <c r="A45" s="2"/>
      <c r="B45" s="3" t="s">
        <v>2406</v>
      </c>
      <c r="C45" s="4" t="s">
        <v>2407</v>
      </c>
      <c r="D45" s="4" t="s">
        <v>44</v>
      </c>
      <c r="E45" s="5">
        <v>0</v>
      </c>
      <c r="F45" s="5">
        <v>7</v>
      </c>
      <c r="G45" s="6">
        <v>1677.74</v>
      </c>
      <c r="H45" s="6"/>
      <c r="I45" s="6">
        <v>11744.18</v>
      </c>
      <c r="J45" s="6">
        <v>11744.18</v>
      </c>
      <c r="K45" s="6">
        <v>0</v>
      </c>
      <c r="L45" s="6">
        <v>0</v>
      </c>
      <c r="M45" s="6">
        <v>0</v>
      </c>
      <c r="N45" s="6">
        <v>0</v>
      </c>
      <c r="O45" s="6">
        <v>0</v>
      </c>
      <c r="P45" s="6">
        <v>0</v>
      </c>
      <c r="R45" s="6"/>
      <c r="S45" s="6">
        <v>11744.18</v>
      </c>
      <c r="T45" s="15"/>
      <c r="U45" s="15"/>
      <c r="V45" s="16"/>
      <c r="W45" s="16"/>
      <c r="X45" s="16"/>
      <c r="Y45" s="15">
        <f t="shared" si="12"/>
        <v>4.5848355451969969E-2</v>
      </c>
      <c r="Z45" s="15">
        <f t="shared" si="13"/>
        <v>1.1992624151289988E-2</v>
      </c>
      <c r="AA45" s="15">
        <f t="shared" si="14"/>
        <v>1.9115055013239957E-2</v>
      </c>
      <c r="AB45" s="15">
        <f t="shared" si="69"/>
        <v>2.5652011538833303E-2</v>
      </c>
      <c r="AC45" s="17"/>
    </row>
    <row r="46" spans="1:30" ht="20" x14ac:dyDescent="0.2">
      <c r="A46" s="2"/>
      <c r="B46" s="3" t="s">
        <v>2408</v>
      </c>
      <c r="C46" s="4" t="s">
        <v>2409</v>
      </c>
      <c r="D46" s="4" t="s">
        <v>44</v>
      </c>
      <c r="E46" s="5">
        <v>0</v>
      </c>
      <c r="F46" s="5">
        <v>1</v>
      </c>
      <c r="G46" s="6">
        <v>276.75</v>
      </c>
      <c r="H46" s="6"/>
      <c r="I46" s="6">
        <v>276.75</v>
      </c>
      <c r="J46" s="6">
        <v>276.75</v>
      </c>
      <c r="K46" s="6">
        <v>0</v>
      </c>
      <c r="L46" s="6">
        <v>0</v>
      </c>
      <c r="M46" s="6">
        <v>0</v>
      </c>
      <c r="N46" s="6">
        <v>0</v>
      </c>
      <c r="O46" s="6">
        <v>0</v>
      </c>
      <c r="P46" s="6">
        <v>0</v>
      </c>
      <c r="R46" s="6"/>
      <c r="S46" s="6">
        <v>276.75</v>
      </c>
      <c r="T46" s="15"/>
      <c r="U46" s="15"/>
      <c r="V46" s="16"/>
      <c r="W46" s="16"/>
      <c r="X46" s="16"/>
      <c r="Y46" s="15">
        <f t="shared" si="12"/>
        <v>4.5848355451969969E-2</v>
      </c>
      <c r="Z46" s="15">
        <f t="shared" si="13"/>
        <v>1.1992624151289988E-2</v>
      </c>
      <c r="AA46" s="15">
        <f t="shared" si="14"/>
        <v>1.9115055013239957E-2</v>
      </c>
      <c r="AB46" s="15">
        <f t="shared" si="69"/>
        <v>2.5652011538833303E-2</v>
      </c>
      <c r="AC46" s="17"/>
    </row>
    <row r="47" spans="1:30" ht="30" x14ac:dyDescent="0.2">
      <c r="A47" s="2"/>
      <c r="B47" s="3" t="s">
        <v>2410</v>
      </c>
      <c r="C47" s="4" t="s">
        <v>2411</v>
      </c>
      <c r="D47" s="4" t="s">
        <v>95</v>
      </c>
      <c r="E47" s="5">
        <v>0</v>
      </c>
      <c r="F47" s="5">
        <v>48</v>
      </c>
      <c r="G47" s="6">
        <v>270.98</v>
      </c>
      <c r="H47" s="6"/>
      <c r="I47" s="6"/>
      <c r="J47" s="6"/>
      <c r="K47" s="6"/>
      <c r="L47" s="6"/>
      <c r="M47" s="6"/>
      <c r="N47" s="6"/>
      <c r="O47" s="6"/>
      <c r="P47" s="6"/>
      <c r="R47" s="6"/>
      <c r="S47" s="6">
        <v>13007.04</v>
      </c>
    </row>
    <row r="48" spans="1:30" s="85" customFormat="1" x14ac:dyDescent="0.35">
      <c r="A48" s="80"/>
      <c r="B48" s="81"/>
      <c r="C48" s="82"/>
      <c r="D48" s="82"/>
      <c r="E48" s="83"/>
      <c r="F48" s="83"/>
      <c r="G48" s="84"/>
      <c r="H48" s="84" t="s">
        <v>4628</v>
      </c>
      <c r="I48" s="84"/>
      <c r="J48" s="84"/>
      <c r="K48" s="84"/>
      <c r="L48" s="84"/>
      <c r="M48" s="84"/>
      <c r="N48" s="84"/>
      <c r="O48" s="84"/>
      <c r="P48" s="84"/>
      <c r="R48" s="84" t="s">
        <v>4629</v>
      </c>
      <c r="S48" s="84"/>
      <c r="T48" s="15"/>
      <c r="U48" s="15"/>
      <c r="V48" s="16"/>
      <c r="W48" s="16"/>
      <c r="X48" s="16"/>
      <c r="Y48" s="15"/>
      <c r="Z48" s="15"/>
      <c r="AA48" s="15"/>
      <c r="AB48" s="15"/>
      <c r="AC48" s="17"/>
      <c r="AD48" s="86"/>
    </row>
    <row r="49" spans="1:31" s="85" customFormat="1" ht="20" x14ac:dyDescent="0.35">
      <c r="A49" s="80"/>
      <c r="B49" s="81">
        <v>34113134</v>
      </c>
      <c r="C49" s="82" t="s">
        <v>4627</v>
      </c>
      <c r="D49" s="82" t="s">
        <v>95</v>
      </c>
      <c r="E49" s="83">
        <v>1.295E-2</v>
      </c>
      <c r="F49" s="83">
        <v>48</v>
      </c>
      <c r="G49" s="84">
        <v>234</v>
      </c>
      <c r="H49" s="84">
        <v>234</v>
      </c>
      <c r="I49" s="84">
        <v>101.893380365</v>
      </c>
      <c r="J49" s="84">
        <v>101.893380365</v>
      </c>
      <c r="K49" s="84"/>
      <c r="L49" s="84"/>
      <c r="M49" s="84"/>
      <c r="N49" s="84"/>
      <c r="O49" s="84"/>
      <c r="P49" s="84"/>
      <c r="R49" s="84">
        <v>477</v>
      </c>
      <c r="S49" s="84">
        <v>117.72364296000001</v>
      </c>
      <c r="T49" s="15">
        <f t="shared" ref="T49" si="76">R49/H49</f>
        <v>2.0384615384615383</v>
      </c>
      <c r="U49" s="15">
        <f t="shared" ref="U49" si="77">T49-AB49</f>
        <v>2.0128095269227049</v>
      </c>
      <c r="V49" s="16">
        <f t="shared" ref="V49" si="78">G49*U49</f>
        <v>470.99742929991294</v>
      </c>
      <c r="W49" s="16">
        <f t="shared" ref="W49" si="79">V49-G49</f>
        <v>236.99742929991294</v>
      </c>
      <c r="X49" s="16">
        <f t="shared" ref="X49" si="80">F49*W49</f>
        <v>11375.876606395821</v>
      </c>
      <c r="Y49" s="15">
        <f t="shared" ref="Y49:Y67" si="81">104.584835545197%-100%</f>
        <v>4.5848355451969969E-2</v>
      </c>
      <c r="Z49" s="15">
        <f t="shared" ref="Z49:Z67" si="82">101.199262415129%-100%</f>
        <v>1.1992624151289988E-2</v>
      </c>
      <c r="AA49" s="15">
        <f t="shared" ref="AA49:AA67" si="83">101.911505501324%-100%</f>
        <v>1.9115055013239957E-2</v>
      </c>
      <c r="AB49" s="15">
        <f t="shared" ref="AB49" si="84">AVERAGE(Y49:AA49)</f>
        <v>2.5652011538833303E-2</v>
      </c>
      <c r="AC49" s="17" t="s">
        <v>4889</v>
      </c>
      <c r="AD49" s="86">
        <f t="shared" ref="AD49" si="85">H49-R49</f>
        <v>-243</v>
      </c>
    </row>
    <row r="50" spans="1:31" ht="30" x14ac:dyDescent="0.2">
      <c r="A50" s="2"/>
      <c r="B50" s="3" t="s">
        <v>2412</v>
      </c>
      <c r="C50" s="4" t="s">
        <v>2413</v>
      </c>
      <c r="D50" s="4" t="s">
        <v>95</v>
      </c>
      <c r="E50" s="5">
        <v>0</v>
      </c>
      <c r="F50" s="5">
        <v>13</v>
      </c>
      <c r="G50" s="6">
        <v>87.66</v>
      </c>
      <c r="H50" s="6"/>
      <c r="I50" s="6"/>
      <c r="J50" s="6"/>
      <c r="K50" s="6"/>
      <c r="L50" s="6"/>
      <c r="M50" s="6"/>
      <c r="N50" s="6"/>
      <c r="O50" s="6"/>
      <c r="P50" s="6"/>
      <c r="R50" s="6"/>
      <c r="S50" s="6">
        <v>1139.58</v>
      </c>
    </row>
    <row r="51" spans="1:31" s="85" customFormat="1" ht="20" x14ac:dyDescent="0.35">
      <c r="A51" s="80"/>
      <c r="B51" s="81">
        <v>34111100</v>
      </c>
      <c r="C51" s="82" t="s">
        <v>4630</v>
      </c>
      <c r="D51" s="82" t="s">
        <v>95</v>
      </c>
      <c r="E51" s="83">
        <v>1.295E-2</v>
      </c>
      <c r="F51" s="83">
        <v>13</v>
      </c>
      <c r="G51" s="84">
        <v>86.9</v>
      </c>
      <c r="H51" s="84">
        <v>86.9</v>
      </c>
      <c r="I51" s="84">
        <v>101.893380365</v>
      </c>
      <c r="J51" s="84">
        <v>101.893380365</v>
      </c>
      <c r="K51" s="84"/>
      <c r="L51" s="84"/>
      <c r="M51" s="84"/>
      <c r="N51" s="84"/>
      <c r="O51" s="84"/>
      <c r="P51" s="84"/>
      <c r="R51" s="84">
        <v>116</v>
      </c>
      <c r="S51" s="84">
        <v>117.72364296000001</v>
      </c>
      <c r="T51" s="15">
        <f t="shared" ref="T51" si="86">R51/H51</f>
        <v>1.334867663981588</v>
      </c>
      <c r="U51" s="15">
        <f t="shared" ref="U51" si="87">T51-AB51</f>
        <v>1.3092156524427547</v>
      </c>
      <c r="V51" s="16">
        <f t="shared" ref="V51" si="88">G51*U51</f>
        <v>113.77084019727539</v>
      </c>
      <c r="W51" s="16">
        <f t="shared" ref="W51" si="89">V51-G51</f>
        <v>26.870840197275385</v>
      </c>
      <c r="X51" s="16">
        <f t="shared" ref="X51" si="90">F51*W51</f>
        <v>349.32092256457997</v>
      </c>
      <c r="Y51" s="15">
        <f t="shared" si="81"/>
        <v>4.5848355451969969E-2</v>
      </c>
      <c r="Z51" s="15">
        <f t="shared" si="82"/>
        <v>1.1992624151289988E-2</v>
      </c>
      <c r="AA51" s="15">
        <f t="shared" si="83"/>
        <v>1.9115055013239957E-2</v>
      </c>
      <c r="AB51" s="15">
        <f t="shared" ref="AB51" si="91">AVERAGE(Y51:AA51)</f>
        <v>2.5652011538833303E-2</v>
      </c>
      <c r="AC51" s="17" t="s">
        <v>4890</v>
      </c>
      <c r="AD51" s="86">
        <f t="shared" ref="AD51" si="92">H51-R51</f>
        <v>-29.099999999999994</v>
      </c>
    </row>
    <row r="52" spans="1:31" ht="30" x14ac:dyDescent="0.2">
      <c r="A52" s="2"/>
      <c r="B52" s="3" t="s">
        <v>2414</v>
      </c>
      <c r="C52" s="4" t="s">
        <v>2415</v>
      </c>
      <c r="D52" s="4" t="s">
        <v>95</v>
      </c>
      <c r="E52" s="5">
        <v>0</v>
      </c>
      <c r="F52" s="5">
        <v>43</v>
      </c>
      <c r="G52" s="6">
        <v>64.59</v>
      </c>
      <c r="H52" s="6"/>
      <c r="I52" s="6"/>
      <c r="J52" s="6"/>
      <c r="K52" s="6"/>
      <c r="L52" s="6"/>
      <c r="M52" s="6"/>
      <c r="N52" s="6"/>
      <c r="O52" s="6"/>
      <c r="P52" s="6"/>
      <c r="R52" s="6"/>
      <c r="S52" s="6">
        <v>2777.37</v>
      </c>
    </row>
    <row r="53" spans="1:31" s="85" customFormat="1" ht="20" x14ac:dyDescent="0.35">
      <c r="A53" s="80"/>
      <c r="B53" s="81">
        <v>34111098</v>
      </c>
      <c r="C53" s="82" t="s">
        <v>4631</v>
      </c>
      <c r="D53" s="82" t="s">
        <v>95</v>
      </c>
      <c r="E53" s="83">
        <v>1.295E-2</v>
      </c>
      <c r="F53" s="83">
        <v>43</v>
      </c>
      <c r="G53" s="84">
        <v>60.3</v>
      </c>
      <c r="H53" s="84">
        <v>60.3</v>
      </c>
      <c r="I53" s="84">
        <v>101.893380365</v>
      </c>
      <c r="J53" s="84">
        <v>101.893380365</v>
      </c>
      <c r="K53" s="84"/>
      <c r="L53" s="84"/>
      <c r="M53" s="84"/>
      <c r="N53" s="84"/>
      <c r="O53" s="84"/>
      <c r="P53" s="84"/>
      <c r="R53" s="84">
        <v>79.8</v>
      </c>
      <c r="S53" s="84">
        <v>117.72364296000001</v>
      </c>
      <c r="T53" s="15">
        <f t="shared" ref="T53" si="93">R53/H53</f>
        <v>1.3233830845771144</v>
      </c>
      <c r="U53" s="15">
        <f t="shared" ref="U53" si="94">T53-AB53</f>
        <v>1.2977310730382812</v>
      </c>
      <c r="V53" s="16">
        <f t="shared" ref="V53" si="95">G53*U53</f>
        <v>78.253183704208354</v>
      </c>
      <c r="W53" s="16">
        <f t="shared" ref="W53" si="96">V53-G53</f>
        <v>17.953183704208357</v>
      </c>
      <c r="X53" s="16">
        <f t="shared" ref="X53" si="97">F53*W53</f>
        <v>771.98689928095928</v>
      </c>
      <c r="Y53" s="15">
        <f t="shared" ref="Y53" si="98">104.584835545197%-100%</f>
        <v>4.5848355451969969E-2</v>
      </c>
      <c r="Z53" s="15">
        <f t="shared" ref="Z53" si="99">101.199262415129%-100%</f>
        <v>1.1992624151289988E-2</v>
      </c>
      <c r="AA53" s="15">
        <f t="shared" ref="AA53" si="100">101.911505501324%-100%</f>
        <v>1.9115055013239957E-2</v>
      </c>
      <c r="AB53" s="15">
        <f t="shared" ref="AB53" si="101">AVERAGE(Y53:AA53)</f>
        <v>2.5652011538833303E-2</v>
      </c>
      <c r="AC53" s="17" t="s">
        <v>4894</v>
      </c>
      <c r="AD53" s="86">
        <f t="shared" ref="AD53" si="102">H53-R53</f>
        <v>-19.5</v>
      </c>
      <c r="AE53" s="101">
        <f t="shared" ref="AE53" si="103">X53</f>
        <v>771.98689928095928</v>
      </c>
    </row>
    <row r="54" spans="1:31" ht="30" x14ac:dyDescent="0.2">
      <c r="A54" s="2"/>
      <c r="B54" s="3" t="s">
        <v>2416</v>
      </c>
      <c r="C54" s="4" t="s">
        <v>2417</v>
      </c>
      <c r="D54" s="4" t="s">
        <v>95</v>
      </c>
      <c r="E54" s="5">
        <v>0</v>
      </c>
      <c r="F54" s="5">
        <v>22</v>
      </c>
      <c r="G54" s="6">
        <v>43.26</v>
      </c>
      <c r="H54" s="6"/>
      <c r="I54" s="6"/>
      <c r="J54" s="6"/>
      <c r="K54" s="6"/>
      <c r="L54" s="6"/>
      <c r="M54" s="6"/>
      <c r="N54" s="6"/>
      <c r="O54" s="6"/>
      <c r="P54" s="6"/>
      <c r="R54" s="6"/>
      <c r="S54" s="6">
        <v>951.72</v>
      </c>
    </row>
    <row r="55" spans="1:31" s="85" customFormat="1" ht="20" x14ac:dyDescent="0.35">
      <c r="A55" s="80"/>
      <c r="B55" s="81">
        <v>34111094</v>
      </c>
      <c r="C55" s="82" t="s">
        <v>4632</v>
      </c>
      <c r="D55" s="82" t="s">
        <v>95</v>
      </c>
      <c r="E55" s="83">
        <v>1.295E-2</v>
      </c>
      <c r="F55" s="83">
        <v>22</v>
      </c>
      <c r="G55" s="84">
        <v>36.4</v>
      </c>
      <c r="H55" s="84">
        <v>36.4</v>
      </c>
      <c r="I55" s="84">
        <v>101.893380365</v>
      </c>
      <c r="J55" s="84">
        <v>101.893380365</v>
      </c>
      <c r="K55" s="84"/>
      <c r="L55" s="84"/>
      <c r="M55" s="84"/>
      <c r="N55" s="84"/>
      <c r="O55" s="84"/>
      <c r="P55" s="84"/>
      <c r="R55" s="84">
        <v>48.7</v>
      </c>
      <c r="S55" s="84">
        <v>117.72364296000001</v>
      </c>
      <c r="T55" s="15">
        <f t="shared" ref="T55" si="104">R55/H55</f>
        <v>1.337912087912088</v>
      </c>
      <c r="U55" s="15">
        <f t="shared" ref="U55" si="105">T55-AB55</f>
        <v>1.3122600763732548</v>
      </c>
      <c r="V55" s="16">
        <f t="shared" ref="V55" si="106">G55*U55</f>
        <v>47.766266779986474</v>
      </c>
      <c r="W55" s="16">
        <f t="shared" ref="W55" si="107">V55-G55</f>
        <v>11.366266779986475</v>
      </c>
      <c r="X55" s="16">
        <f t="shared" ref="X55" si="108">F55*W55</f>
        <v>250.05786915970245</v>
      </c>
      <c r="Y55" s="15">
        <f t="shared" ref="Y55" si="109">104.584835545197%-100%</f>
        <v>4.5848355451969969E-2</v>
      </c>
      <c r="Z55" s="15">
        <f t="shared" ref="Z55" si="110">101.199262415129%-100%</f>
        <v>1.1992624151289988E-2</v>
      </c>
      <c r="AA55" s="15">
        <f t="shared" ref="AA55" si="111">101.911505501324%-100%</f>
        <v>1.9115055013239957E-2</v>
      </c>
      <c r="AB55" s="15">
        <f t="shared" ref="AB55" si="112">AVERAGE(Y55:AA55)</f>
        <v>2.5652011538833303E-2</v>
      </c>
      <c r="AC55" s="17" t="s">
        <v>4895</v>
      </c>
      <c r="AD55" s="86">
        <f t="shared" ref="AD55" si="113">H55-R55</f>
        <v>-12.300000000000004</v>
      </c>
      <c r="AE55" s="101">
        <f t="shared" ref="AE55" si="114">X55</f>
        <v>250.05786915970245</v>
      </c>
    </row>
    <row r="56" spans="1:31" ht="30" x14ac:dyDescent="0.2">
      <c r="A56" s="2"/>
      <c r="B56" s="3" t="s">
        <v>2418</v>
      </c>
      <c r="C56" s="4" t="s">
        <v>2419</v>
      </c>
      <c r="D56" s="4" t="s">
        <v>95</v>
      </c>
      <c r="E56" s="5">
        <v>0</v>
      </c>
      <c r="F56" s="5">
        <v>55</v>
      </c>
      <c r="G56" s="6">
        <v>32</v>
      </c>
      <c r="H56" s="6"/>
      <c r="I56" s="6"/>
      <c r="J56" s="6"/>
      <c r="K56" s="6"/>
      <c r="L56" s="6"/>
      <c r="M56" s="6"/>
      <c r="N56" s="6"/>
      <c r="O56" s="6"/>
      <c r="P56" s="6"/>
      <c r="R56" s="6"/>
      <c r="S56" s="6">
        <v>1760</v>
      </c>
    </row>
    <row r="57" spans="1:31" s="85" customFormat="1" ht="20" x14ac:dyDescent="0.35">
      <c r="A57" s="80"/>
      <c r="B57" s="81">
        <v>34111090</v>
      </c>
      <c r="C57" s="82" t="s">
        <v>4633</v>
      </c>
      <c r="D57" s="82" t="s">
        <v>95</v>
      </c>
      <c r="E57" s="83">
        <v>1.295E-2</v>
      </c>
      <c r="F57" s="83">
        <v>55</v>
      </c>
      <c r="G57" s="84">
        <v>22.6</v>
      </c>
      <c r="H57" s="84">
        <v>22.6</v>
      </c>
      <c r="I57" s="84">
        <v>101.893380365</v>
      </c>
      <c r="J57" s="84">
        <v>101.893380365</v>
      </c>
      <c r="K57" s="84"/>
      <c r="L57" s="84"/>
      <c r="M57" s="84"/>
      <c r="N57" s="84"/>
      <c r="O57" s="84"/>
      <c r="P57" s="84"/>
      <c r="R57" s="84">
        <v>29.9</v>
      </c>
      <c r="S57" s="84">
        <v>117.72364296000001</v>
      </c>
      <c r="T57" s="15">
        <f t="shared" ref="T57" si="115">R57/H57</f>
        <v>1.3230088495575221</v>
      </c>
      <c r="U57" s="15">
        <f t="shared" ref="U57" si="116">T57-AB57</f>
        <v>1.2973568380186888</v>
      </c>
      <c r="V57" s="16">
        <f t="shared" ref="V57" si="117">G57*U57</f>
        <v>29.320264539222368</v>
      </c>
      <c r="W57" s="16">
        <f t="shared" ref="W57" si="118">V57-G57</f>
        <v>6.7202645392223666</v>
      </c>
      <c r="X57" s="16">
        <f t="shared" ref="X57" si="119">F57*W57</f>
        <v>369.61454965723016</v>
      </c>
      <c r="Y57" s="15">
        <f t="shared" si="81"/>
        <v>4.5848355451969969E-2</v>
      </c>
      <c r="Z57" s="15">
        <f t="shared" si="82"/>
        <v>1.1992624151289988E-2</v>
      </c>
      <c r="AA57" s="15">
        <f t="shared" si="83"/>
        <v>1.9115055013239957E-2</v>
      </c>
      <c r="AB57" s="15">
        <f t="shared" ref="AB57" si="120">AVERAGE(Y57:AA57)</f>
        <v>2.5652011538833303E-2</v>
      </c>
      <c r="AC57" s="17" t="s">
        <v>4891</v>
      </c>
      <c r="AD57" s="86">
        <f t="shared" ref="AD57" si="121">H57-R57</f>
        <v>-7.2999999999999972</v>
      </c>
    </row>
    <row r="58" spans="1:31" ht="20" x14ac:dyDescent="0.2">
      <c r="A58" s="2"/>
      <c r="B58" s="3" t="s">
        <v>2420</v>
      </c>
      <c r="C58" s="4" t="s">
        <v>2421</v>
      </c>
      <c r="D58" s="4" t="s">
        <v>95</v>
      </c>
      <c r="E58" s="5">
        <v>0</v>
      </c>
      <c r="F58" s="5">
        <v>1350</v>
      </c>
      <c r="G58" s="6">
        <v>31.79</v>
      </c>
      <c r="H58" s="6"/>
      <c r="I58" s="6"/>
      <c r="J58" s="6"/>
      <c r="K58" s="6"/>
      <c r="L58" s="6"/>
      <c r="M58" s="6"/>
      <c r="N58" s="6"/>
      <c r="O58" s="6"/>
      <c r="P58" s="6"/>
      <c r="R58" s="6"/>
      <c r="S58" s="6">
        <v>42916.5</v>
      </c>
    </row>
    <row r="59" spans="1:31" s="85" customFormat="1" ht="20" x14ac:dyDescent="0.35">
      <c r="A59" s="80"/>
      <c r="B59" s="81">
        <v>34111036</v>
      </c>
      <c r="C59" s="82" t="s">
        <v>4634</v>
      </c>
      <c r="D59" s="82" t="s">
        <v>95</v>
      </c>
      <c r="E59" s="83">
        <v>1.295E-2</v>
      </c>
      <c r="F59" s="83">
        <v>1350</v>
      </c>
      <c r="G59" s="84">
        <v>22.4</v>
      </c>
      <c r="H59" s="84">
        <v>22.4</v>
      </c>
      <c r="I59" s="84">
        <v>101.893380365</v>
      </c>
      <c r="J59" s="84">
        <v>101.893380365</v>
      </c>
      <c r="K59" s="84"/>
      <c r="L59" s="84"/>
      <c r="M59" s="84"/>
      <c r="N59" s="84"/>
      <c r="O59" s="84"/>
      <c r="P59" s="84"/>
      <c r="R59" s="84">
        <v>29.8</v>
      </c>
      <c r="S59" s="84">
        <v>117.72364296000001</v>
      </c>
      <c r="T59" s="15">
        <f t="shared" ref="T59" si="122">R59/H59</f>
        <v>1.330357142857143</v>
      </c>
      <c r="U59" s="15">
        <f t="shared" ref="U59" si="123">T59-AB59</f>
        <v>1.3047051313183098</v>
      </c>
      <c r="V59" s="16">
        <f t="shared" ref="V59" si="124">G59*U59</f>
        <v>29.225394941530137</v>
      </c>
      <c r="W59" s="16">
        <f t="shared" ref="W59" si="125">V59-G59</f>
        <v>6.8253949415301385</v>
      </c>
      <c r="X59" s="16">
        <f t="shared" ref="X59" si="126">F59*W59</f>
        <v>9214.2831710656865</v>
      </c>
      <c r="Y59" s="15">
        <f t="shared" si="81"/>
        <v>4.5848355451969969E-2</v>
      </c>
      <c r="Z59" s="15">
        <f t="shared" si="82"/>
        <v>1.1992624151289988E-2</v>
      </c>
      <c r="AA59" s="15">
        <f t="shared" si="83"/>
        <v>1.9115055013239957E-2</v>
      </c>
      <c r="AB59" s="15">
        <f t="shared" ref="AB59" si="127">AVERAGE(Y59:AA59)</f>
        <v>2.5652011538833303E-2</v>
      </c>
      <c r="AC59" s="17" t="s">
        <v>4892</v>
      </c>
      <c r="AD59" s="86">
        <f t="shared" ref="AD59" si="128">H59-R59</f>
        <v>-7.4000000000000021</v>
      </c>
    </row>
    <row r="60" spans="1:31" ht="20" x14ac:dyDescent="0.2">
      <c r="A60" s="2"/>
      <c r="B60" s="3" t="s">
        <v>2422</v>
      </c>
      <c r="C60" s="4" t="s">
        <v>2423</v>
      </c>
      <c r="D60" s="4" t="s">
        <v>95</v>
      </c>
      <c r="E60" s="5">
        <v>0</v>
      </c>
      <c r="F60" s="5">
        <v>1640</v>
      </c>
      <c r="G60" s="6">
        <v>25.56</v>
      </c>
      <c r="H60" s="6"/>
      <c r="I60" s="6"/>
      <c r="J60" s="6"/>
      <c r="K60" s="6"/>
      <c r="L60" s="6"/>
      <c r="M60" s="6"/>
      <c r="N60" s="6"/>
      <c r="O60" s="6"/>
      <c r="P60" s="6"/>
      <c r="R60" s="6"/>
      <c r="S60" s="6">
        <v>41918.400000000001</v>
      </c>
    </row>
    <row r="61" spans="1:31" s="85" customFormat="1" ht="20" x14ac:dyDescent="0.35">
      <c r="A61" s="80"/>
      <c r="B61" s="81">
        <v>34111030</v>
      </c>
      <c r="C61" s="82" t="s">
        <v>4635</v>
      </c>
      <c r="D61" s="82" t="s">
        <v>95</v>
      </c>
      <c r="E61" s="83">
        <v>1.295E-2</v>
      </c>
      <c r="F61" s="83">
        <v>1640</v>
      </c>
      <c r="G61" s="84">
        <v>13.9</v>
      </c>
      <c r="H61" s="84">
        <v>13.9</v>
      </c>
      <c r="I61" s="84">
        <v>101.893380365</v>
      </c>
      <c r="J61" s="84">
        <v>101.893380365</v>
      </c>
      <c r="K61" s="84"/>
      <c r="L61" s="84"/>
      <c r="M61" s="84"/>
      <c r="N61" s="84"/>
      <c r="O61" s="84"/>
      <c r="P61" s="84"/>
      <c r="R61" s="84">
        <v>18.2</v>
      </c>
      <c r="S61" s="84">
        <v>117.72364296000001</v>
      </c>
      <c r="T61" s="15">
        <f t="shared" ref="T61" si="129">R61/H61</f>
        <v>1.3093525179856114</v>
      </c>
      <c r="U61" s="15">
        <f t="shared" ref="U61" si="130">T61-AB61</f>
        <v>1.2837005064467781</v>
      </c>
      <c r="V61" s="16">
        <f t="shared" ref="V61" si="131">G61*U61</f>
        <v>17.843437039610215</v>
      </c>
      <c r="W61" s="16">
        <f t="shared" ref="W61" si="132">V61-G61</f>
        <v>3.943437039610215</v>
      </c>
      <c r="X61" s="16">
        <f t="shared" ref="X61" si="133">F61*W61</f>
        <v>6467.2367449607527</v>
      </c>
      <c r="Y61" s="15">
        <f t="shared" si="81"/>
        <v>4.5848355451969969E-2</v>
      </c>
      <c r="Z61" s="15">
        <f t="shared" si="82"/>
        <v>1.1992624151289988E-2</v>
      </c>
      <c r="AA61" s="15">
        <f t="shared" si="83"/>
        <v>1.9115055013239957E-2</v>
      </c>
      <c r="AB61" s="15">
        <f t="shared" ref="AB61" si="134">AVERAGE(Y61:AA61)</f>
        <v>2.5652011538833303E-2</v>
      </c>
      <c r="AC61" s="17" t="s">
        <v>4893</v>
      </c>
      <c r="AD61" s="86">
        <f t="shared" ref="AD61" si="135">H61-R61</f>
        <v>-4.2999999999999989</v>
      </c>
    </row>
    <row r="62" spans="1:31" ht="20" x14ac:dyDescent="0.2">
      <c r="A62" s="2"/>
      <c r="B62" s="3" t="s">
        <v>2424</v>
      </c>
      <c r="C62" s="4" t="s">
        <v>2425</v>
      </c>
      <c r="D62" s="4" t="s">
        <v>95</v>
      </c>
      <c r="E62" s="5">
        <v>0</v>
      </c>
      <c r="F62" s="5">
        <v>880</v>
      </c>
      <c r="G62" s="6">
        <v>25.56</v>
      </c>
      <c r="H62" s="6"/>
      <c r="I62" s="6"/>
      <c r="J62" s="6"/>
      <c r="K62" s="6"/>
      <c r="L62" s="6"/>
      <c r="M62" s="6"/>
      <c r="N62" s="6"/>
      <c r="O62" s="6"/>
      <c r="P62" s="6"/>
      <c r="R62" s="6"/>
      <c r="S62" s="6">
        <v>22492.799999999999</v>
      </c>
    </row>
    <row r="63" spans="1:31" s="85" customFormat="1" ht="20" x14ac:dyDescent="0.35">
      <c r="A63" s="80"/>
      <c r="B63" s="81">
        <v>34111030</v>
      </c>
      <c r="C63" s="82" t="s">
        <v>4635</v>
      </c>
      <c r="D63" s="82" t="s">
        <v>95</v>
      </c>
      <c r="E63" s="83">
        <v>1.295E-2</v>
      </c>
      <c r="F63" s="83">
        <v>880</v>
      </c>
      <c r="G63" s="84">
        <v>13.9</v>
      </c>
      <c r="H63" s="84">
        <v>13.9</v>
      </c>
      <c r="I63" s="84">
        <v>101.893380365</v>
      </c>
      <c r="J63" s="84">
        <v>101.893380365</v>
      </c>
      <c r="K63" s="84"/>
      <c r="L63" s="84"/>
      <c r="M63" s="84"/>
      <c r="N63" s="84"/>
      <c r="O63" s="84"/>
      <c r="P63" s="84"/>
      <c r="R63" s="84">
        <v>18.2</v>
      </c>
      <c r="S63" s="84">
        <v>117.72364296000001</v>
      </c>
      <c r="T63" s="15">
        <f t="shared" ref="T63" si="136">R63/H63</f>
        <v>1.3093525179856114</v>
      </c>
      <c r="U63" s="15">
        <f t="shared" ref="U63" si="137">T63-AB63</f>
        <v>1.2837005064467781</v>
      </c>
      <c r="V63" s="16">
        <f t="shared" ref="V63:V65" si="138">G63*U63</f>
        <v>17.843437039610215</v>
      </c>
      <c r="W63" s="16">
        <f t="shared" ref="W63:W65" si="139">V63-G63</f>
        <v>3.943437039610215</v>
      </c>
      <c r="X63" s="16">
        <f t="shared" ref="X63:X65" si="140">F63*W63</f>
        <v>3470.2245948569894</v>
      </c>
      <c r="Y63" s="15">
        <f t="shared" si="81"/>
        <v>4.5848355451969969E-2</v>
      </c>
      <c r="Z63" s="15">
        <f t="shared" si="82"/>
        <v>1.1992624151289988E-2</v>
      </c>
      <c r="AA63" s="15">
        <f t="shared" si="83"/>
        <v>1.9115055013239957E-2</v>
      </c>
      <c r="AB63" s="15">
        <f t="shared" ref="AB63" si="141">AVERAGE(Y63:AA63)</f>
        <v>2.5652011538833303E-2</v>
      </c>
      <c r="AC63" s="17" t="s">
        <v>4893</v>
      </c>
      <c r="AD63" s="86">
        <f t="shared" ref="AD63" si="142">H63-R63</f>
        <v>-4.2999999999999989</v>
      </c>
    </row>
    <row r="64" spans="1:31" ht="40" x14ac:dyDescent="0.2">
      <c r="A64" s="2"/>
      <c r="B64" s="3" t="s">
        <v>2426</v>
      </c>
      <c r="C64" s="4" t="s">
        <v>2427</v>
      </c>
      <c r="D64" s="4" t="s">
        <v>95</v>
      </c>
      <c r="E64" s="5">
        <v>0</v>
      </c>
      <c r="F64" s="5">
        <v>20</v>
      </c>
      <c r="G64" s="6">
        <v>42.21</v>
      </c>
      <c r="H64" s="6"/>
      <c r="I64" s="6"/>
      <c r="J64" s="6"/>
      <c r="K64" s="6"/>
      <c r="L64" s="6"/>
      <c r="M64" s="6"/>
      <c r="N64" s="6"/>
      <c r="O64" s="6"/>
      <c r="P64" s="6"/>
      <c r="R64" s="6"/>
      <c r="S64" s="6">
        <v>844.2</v>
      </c>
      <c r="T64" s="15"/>
      <c r="U64" s="15"/>
      <c r="V64" s="16"/>
      <c r="W64" s="16"/>
      <c r="X64" s="16"/>
      <c r="Y64" s="15"/>
      <c r="Z64" s="15"/>
      <c r="AA64" s="15"/>
      <c r="AB64" s="15"/>
      <c r="AC64" s="17" t="s">
        <v>4893</v>
      </c>
    </row>
    <row r="65" spans="1:31" s="85" customFormat="1" ht="20" x14ac:dyDescent="0.35">
      <c r="A65" s="80"/>
      <c r="B65" s="81">
        <v>34111030</v>
      </c>
      <c r="C65" s="82" t="s">
        <v>4635</v>
      </c>
      <c r="D65" s="82" t="s">
        <v>95</v>
      </c>
      <c r="E65" s="83">
        <v>1.295E-2</v>
      </c>
      <c r="F65" s="83">
        <v>20</v>
      </c>
      <c r="G65" s="84">
        <v>13.9</v>
      </c>
      <c r="H65" s="84">
        <v>13.9</v>
      </c>
      <c r="I65" s="84">
        <v>101.893380365</v>
      </c>
      <c r="J65" s="84">
        <v>101.893380365</v>
      </c>
      <c r="K65" s="84"/>
      <c r="L65" s="84"/>
      <c r="M65" s="84"/>
      <c r="N65" s="84"/>
      <c r="O65" s="84"/>
      <c r="P65" s="84"/>
      <c r="R65" s="84">
        <v>18.2</v>
      </c>
      <c r="S65" s="84">
        <v>117.72364296000001</v>
      </c>
      <c r="T65" s="15">
        <f t="shared" ref="T65" si="143">R65/H65</f>
        <v>1.3093525179856114</v>
      </c>
      <c r="U65" s="15">
        <f t="shared" ref="U65" si="144">T65-AB65</f>
        <v>1.2837005064467781</v>
      </c>
      <c r="V65" s="16">
        <f t="shared" si="138"/>
        <v>17.843437039610215</v>
      </c>
      <c r="W65" s="16">
        <f t="shared" si="139"/>
        <v>3.943437039610215</v>
      </c>
      <c r="X65" s="16">
        <f t="shared" si="140"/>
        <v>78.868740792204306</v>
      </c>
      <c r="Y65" s="15">
        <f t="shared" si="81"/>
        <v>4.5848355451969969E-2</v>
      </c>
      <c r="Z65" s="15">
        <f t="shared" si="82"/>
        <v>1.1992624151289988E-2</v>
      </c>
      <c r="AA65" s="15">
        <f t="shared" si="83"/>
        <v>1.9115055013239957E-2</v>
      </c>
      <c r="AB65" s="15">
        <f t="shared" ref="AB65" si="145">AVERAGE(Y65:AA65)</f>
        <v>2.5652011538833303E-2</v>
      </c>
      <c r="AC65" s="17" t="s">
        <v>4893</v>
      </c>
      <c r="AD65" s="86">
        <f t="shared" ref="AD65" si="146">H65-R65</f>
        <v>-4.2999999999999989</v>
      </c>
    </row>
    <row r="66" spans="1:31" ht="40" x14ac:dyDescent="0.2">
      <c r="A66" s="2"/>
      <c r="B66" s="3" t="s">
        <v>2428</v>
      </c>
      <c r="C66" s="4" t="s">
        <v>2429</v>
      </c>
      <c r="D66" s="4" t="s">
        <v>95</v>
      </c>
      <c r="E66" s="5">
        <v>0</v>
      </c>
      <c r="F66" s="5">
        <v>80</v>
      </c>
      <c r="G66" s="6">
        <v>42.21</v>
      </c>
      <c r="H66" s="6"/>
      <c r="I66" s="6"/>
      <c r="J66" s="6"/>
      <c r="K66" s="6"/>
      <c r="L66" s="6"/>
      <c r="M66" s="6"/>
      <c r="N66" s="6"/>
      <c r="O66" s="6"/>
      <c r="P66" s="6"/>
      <c r="R66" s="6"/>
      <c r="S66" s="6">
        <v>3376.8</v>
      </c>
      <c r="T66" s="15"/>
      <c r="U66" s="15"/>
      <c r="V66" s="16"/>
      <c r="W66" s="16"/>
      <c r="X66" s="16"/>
      <c r="Y66" s="15"/>
      <c r="Z66" s="15"/>
      <c r="AA66" s="15"/>
      <c r="AB66" s="15"/>
      <c r="AC66" s="17"/>
    </row>
    <row r="67" spans="1:31" s="85" customFormat="1" ht="20" x14ac:dyDescent="0.35">
      <c r="A67" s="80"/>
      <c r="B67" s="81">
        <v>34111030</v>
      </c>
      <c r="C67" s="82" t="s">
        <v>4635</v>
      </c>
      <c r="D67" s="82" t="s">
        <v>95</v>
      </c>
      <c r="E67" s="83">
        <v>1.295E-2</v>
      </c>
      <c r="F67" s="83">
        <v>80</v>
      </c>
      <c r="G67" s="84">
        <v>13.9</v>
      </c>
      <c r="H67" s="84">
        <v>13.9</v>
      </c>
      <c r="I67" s="84">
        <v>101.893380365</v>
      </c>
      <c r="J67" s="84">
        <v>101.893380365</v>
      </c>
      <c r="K67" s="84"/>
      <c r="L67" s="84"/>
      <c r="M67" s="84"/>
      <c r="N67" s="84"/>
      <c r="O67" s="84"/>
      <c r="P67" s="84"/>
      <c r="R67" s="84">
        <v>18.2</v>
      </c>
      <c r="S67" s="84">
        <v>117.72364296000001</v>
      </c>
      <c r="T67" s="15">
        <f t="shared" ref="T67" si="147">R67/H67</f>
        <v>1.3093525179856114</v>
      </c>
      <c r="U67" s="15">
        <f t="shared" ref="U67" si="148">T67-AB67</f>
        <v>1.2837005064467781</v>
      </c>
      <c r="V67" s="16">
        <f t="shared" ref="V67" si="149">G67*U67</f>
        <v>17.843437039610215</v>
      </c>
      <c r="W67" s="16">
        <f t="shared" ref="W67" si="150">V67-G67</f>
        <v>3.943437039610215</v>
      </c>
      <c r="X67" s="16">
        <f t="shared" ref="X67" si="151">F67*W67</f>
        <v>315.47496316881723</v>
      </c>
      <c r="Y67" s="15">
        <f t="shared" si="81"/>
        <v>4.5848355451969969E-2</v>
      </c>
      <c r="Z67" s="15">
        <f t="shared" si="82"/>
        <v>1.1992624151289988E-2</v>
      </c>
      <c r="AA67" s="15">
        <f t="shared" si="83"/>
        <v>1.9115055013239957E-2</v>
      </c>
      <c r="AB67" s="15">
        <f t="shared" ref="AB67" si="152">AVERAGE(Y67:AA67)</f>
        <v>2.5652011538833303E-2</v>
      </c>
      <c r="AC67" s="17" t="s">
        <v>4893</v>
      </c>
      <c r="AD67" s="86">
        <f t="shared" ref="AD67" si="153">H67-R67</f>
        <v>-4.2999999999999989</v>
      </c>
    </row>
    <row r="68" spans="1:31" ht="20" x14ac:dyDescent="0.2">
      <c r="A68" s="2"/>
      <c r="B68" s="3" t="s">
        <v>2430</v>
      </c>
      <c r="C68" s="4" t="s">
        <v>2431</v>
      </c>
      <c r="D68" s="4" t="s">
        <v>95</v>
      </c>
      <c r="E68" s="5">
        <v>0</v>
      </c>
      <c r="F68" s="5">
        <v>190</v>
      </c>
      <c r="G68" s="6">
        <v>23.61</v>
      </c>
      <c r="H68" s="6"/>
      <c r="I68" s="6"/>
      <c r="J68" s="6"/>
      <c r="K68" s="6"/>
      <c r="L68" s="6"/>
      <c r="M68" s="6"/>
      <c r="N68" s="6"/>
      <c r="O68" s="6"/>
      <c r="P68" s="6"/>
      <c r="R68" s="6"/>
      <c r="S68" s="6">
        <v>4485.8999999999996</v>
      </c>
    </row>
    <row r="69" spans="1:31" s="85" customFormat="1" x14ac:dyDescent="0.35">
      <c r="A69" s="80"/>
      <c r="B69" s="81"/>
      <c r="C69" s="82"/>
      <c r="D69" s="82"/>
      <c r="E69" s="83"/>
      <c r="F69" s="83"/>
      <c r="G69" s="84"/>
      <c r="H69" s="84" t="s">
        <v>4628</v>
      </c>
      <c r="I69" s="84"/>
      <c r="J69" s="84"/>
      <c r="K69" s="84"/>
      <c r="L69" s="84"/>
      <c r="M69" s="84"/>
      <c r="N69" s="84"/>
      <c r="O69" s="84"/>
      <c r="P69" s="84"/>
      <c r="R69" s="84" t="s">
        <v>4629</v>
      </c>
      <c r="S69" s="84"/>
      <c r="T69" s="15"/>
      <c r="U69" s="15"/>
      <c r="V69" s="16"/>
      <c r="W69" s="16"/>
      <c r="X69" s="16"/>
      <c r="Y69" s="15"/>
      <c r="Z69" s="15"/>
      <c r="AA69" s="15"/>
      <c r="AB69" s="15"/>
      <c r="AC69" s="17"/>
      <c r="AD69" s="86"/>
    </row>
    <row r="70" spans="1:31" s="85" customFormat="1" ht="20" x14ac:dyDescent="0.35">
      <c r="A70" s="80"/>
      <c r="B70" s="81">
        <v>34141026</v>
      </c>
      <c r="C70" s="82" t="s">
        <v>4910</v>
      </c>
      <c r="D70" s="82" t="s">
        <v>95</v>
      </c>
      <c r="E70" s="83">
        <v>1.295E-2</v>
      </c>
      <c r="F70" s="83">
        <v>190</v>
      </c>
      <c r="G70" s="84">
        <v>7.69</v>
      </c>
      <c r="H70" s="84">
        <v>7.69</v>
      </c>
      <c r="I70" s="84">
        <v>101.893380365</v>
      </c>
      <c r="J70" s="84">
        <v>101.893380365</v>
      </c>
      <c r="K70" s="84"/>
      <c r="L70" s="84"/>
      <c r="M70" s="84"/>
      <c r="N70" s="84"/>
      <c r="O70" s="84"/>
      <c r="P70" s="84"/>
      <c r="R70" s="84">
        <v>13.9</v>
      </c>
      <c r="S70" s="84">
        <v>117.72364296000001</v>
      </c>
      <c r="T70" s="15">
        <f t="shared" ref="T70" si="154">R70/H70</f>
        <v>1.8075422626788036</v>
      </c>
      <c r="U70" s="15">
        <f t="shared" ref="U70" si="155">T70-AB70</f>
        <v>1.7818902511399703</v>
      </c>
      <c r="V70" s="16">
        <f t="shared" ref="V70" si="156">G70*U70</f>
        <v>13.702736031266372</v>
      </c>
      <c r="W70" s="16">
        <f t="shared" ref="W70" si="157">V70-G70</f>
        <v>6.012736031266372</v>
      </c>
      <c r="X70" s="16">
        <f t="shared" ref="X70" si="158">F70*W70</f>
        <v>1142.4198459406107</v>
      </c>
      <c r="Y70" s="15">
        <f t="shared" ref="Y70" si="159">104.584835545197%-100%</f>
        <v>4.5848355451969969E-2</v>
      </c>
      <c r="Z70" s="15">
        <f t="shared" ref="Z70" si="160">101.199262415129%-100%</f>
        <v>1.1992624151289988E-2</v>
      </c>
      <c r="AA70" s="15">
        <f t="shared" ref="AA70" si="161">101.911505501324%-100%</f>
        <v>1.9115055013239957E-2</v>
      </c>
      <c r="AB70" s="15">
        <f t="shared" ref="AB70" si="162">AVERAGE(Y70:AA70)</f>
        <v>2.5652011538833303E-2</v>
      </c>
      <c r="AC70" s="17" t="s">
        <v>4911</v>
      </c>
      <c r="AD70" s="86">
        <f t="shared" ref="AD70" si="163">H70-R70</f>
        <v>-6.21</v>
      </c>
    </row>
    <row r="71" spans="1:31" ht="20" x14ac:dyDescent="0.2">
      <c r="A71" s="2"/>
      <c r="B71" s="3" t="s">
        <v>2432</v>
      </c>
      <c r="C71" s="4" t="s">
        <v>2433</v>
      </c>
      <c r="D71" s="4" t="s">
        <v>95</v>
      </c>
      <c r="E71" s="5">
        <v>0</v>
      </c>
      <c r="F71" s="5">
        <v>20</v>
      </c>
      <c r="G71" s="6">
        <v>27.81</v>
      </c>
      <c r="H71" s="6"/>
      <c r="I71" s="6"/>
      <c r="J71" s="6"/>
      <c r="K71" s="6"/>
      <c r="L71" s="6"/>
      <c r="M71" s="6"/>
      <c r="N71" s="6"/>
      <c r="O71" s="6"/>
      <c r="P71" s="6"/>
      <c r="R71" s="6"/>
      <c r="S71" s="6">
        <v>556.20000000000005</v>
      </c>
    </row>
    <row r="72" spans="1:31" s="85" customFormat="1" x14ac:dyDescent="0.35">
      <c r="A72" s="80"/>
      <c r="B72" s="81"/>
      <c r="C72" s="82"/>
      <c r="D72" s="82"/>
      <c r="E72" s="83"/>
      <c r="F72" s="83"/>
      <c r="G72" s="84"/>
      <c r="H72" s="84" t="s">
        <v>4628</v>
      </c>
      <c r="I72" s="84"/>
      <c r="J72" s="84"/>
      <c r="K72" s="84"/>
      <c r="L72" s="84"/>
      <c r="M72" s="84"/>
      <c r="N72" s="84"/>
      <c r="O72" s="84"/>
      <c r="P72" s="84"/>
      <c r="R72" s="84" t="s">
        <v>4629</v>
      </c>
      <c r="S72" s="84"/>
      <c r="T72" s="15"/>
      <c r="U72" s="15"/>
      <c r="V72" s="16"/>
      <c r="W72" s="16"/>
      <c r="X72" s="16"/>
      <c r="Y72" s="15"/>
      <c r="Z72" s="15"/>
      <c r="AA72" s="15"/>
      <c r="AB72" s="15"/>
      <c r="AC72" s="17"/>
      <c r="AD72" s="86"/>
    </row>
    <row r="73" spans="1:31" s="85" customFormat="1" ht="20" x14ac:dyDescent="0.35">
      <c r="A73" s="80"/>
      <c r="B73" s="81">
        <v>34141027</v>
      </c>
      <c r="C73" s="82" t="s">
        <v>4907</v>
      </c>
      <c r="D73" s="82" t="s">
        <v>95</v>
      </c>
      <c r="E73" s="83">
        <v>1.295E-2</v>
      </c>
      <c r="F73" s="83">
        <v>20</v>
      </c>
      <c r="G73" s="84">
        <v>12.2</v>
      </c>
      <c r="H73" s="84">
        <v>12.2</v>
      </c>
      <c r="I73" s="84">
        <v>101.893380365</v>
      </c>
      <c r="J73" s="84">
        <v>101.893380365</v>
      </c>
      <c r="K73" s="84"/>
      <c r="L73" s="84"/>
      <c r="M73" s="84"/>
      <c r="N73" s="84"/>
      <c r="O73" s="84"/>
      <c r="P73" s="84"/>
      <c r="R73" s="84">
        <v>22.2</v>
      </c>
      <c r="S73" s="84">
        <v>117.72364296000001</v>
      </c>
      <c r="T73" s="15">
        <f t="shared" ref="T73" si="164">R73/H73</f>
        <v>1.819672131147541</v>
      </c>
      <c r="U73" s="15">
        <f t="shared" ref="U73" si="165">T73-AB73</f>
        <v>1.7940201196087078</v>
      </c>
      <c r="V73" s="16">
        <f t="shared" ref="V73" si="166">G73*U73</f>
        <v>21.887045459226233</v>
      </c>
      <c r="W73" s="16">
        <f t="shared" ref="W73" si="167">V73-G73</f>
        <v>9.6870454592262334</v>
      </c>
      <c r="X73" s="16">
        <f t="shared" ref="X73" si="168">F73*W73</f>
        <v>193.74090918452467</v>
      </c>
      <c r="Y73" s="15">
        <f t="shared" ref="Y73" si="169">104.584835545197%-100%</f>
        <v>4.5848355451969969E-2</v>
      </c>
      <c r="Z73" s="15">
        <f t="shared" ref="Z73" si="170">101.199262415129%-100%</f>
        <v>1.1992624151289988E-2</v>
      </c>
      <c r="AA73" s="15">
        <f t="shared" ref="AA73" si="171">101.911505501324%-100%</f>
        <v>1.9115055013239957E-2</v>
      </c>
      <c r="AB73" s="15">
        <f t="shared" ref="AB73" si="172">AVERAGE(Y73:AA73)</f>
        <v>2.5652011538833303E-2</v>
      </c>
      <c r="AC73" s="17" t="s">
        <v>4908</v>
      </c>
      <c r="AD73" s="86">
        <f t="shared" ref="AD73" si="173">H73-R73</f>
        <v>-10</v>
      </c>
    </row>
    <row r="74" spans="1:31" ht="20" x14ac:dyDescent="0.2">
      <c r="A74" s="2"/>
      <c r="B74" s="3" t="s">
        <v>2434</v>
      </c>
      <c r="C74" s="4" t="s">
        <v>2435</v>
      </c>
      <c r="D74" s="4" t="s">
        <v>95</v>
      </c>
      <c r="E74" s="5">
        <v>0</v>
      </c>
      <c r="F74" s="5">
        <v>130</v>
      </c>
      <c r="G74" s="6">
        <v>71.12</v>
      </c>
      <c r="H74" s="6"/>
      <c r="I74" s="6"/>
      <c r="J74" s="6"/>
      <c r="K74" s="6"/>
      <c r="L74" s="6"/>
      <c r="M74" s="6"/>
      <c r="N74" s="6"/>
      <c r="O74" s="6"/>
      <c r="P74" s="6"/>
      <c r="R74" s="6"/>
      <c r="S74" s="6">
        <v>9245.6</v>
      </c>
    </row>
    <row r="75" spans="1:31" s="85" customFormat="1" x14ac:dyDescent="0.35">
      <c r="A75" s="80"/>
      <c r="B75" s="81"/>
      <c r="C75" s="82"/>
      <c r="D75" s="82"/>
      <c r="E75" s="83"/>
      <c r="F75" s="83"/>
      <c r="G75" s="84"/>
      <c r="H75" s="84" t="s">
        <v>4628</v>
      </c>
      <c r="I75" s="84"/>
      <c r="J75" s="84"/>
      <c r="K75" s="84"/>
      <c r="L75" s="84"/>
      <c r="M75" s="84"/>
      <c r="N75" s="84"/>
      <c r="O75" s="84"/>
      <c r="P75" s="84"/>
      <c r="R75" s="84" t="s">
        <v>4629</v>
      </c>
      <c r="S75" s="84"/>
      <c r="T75" s="15"/>
      <c r="U75" s="15"/>
      <c r="V75" s="16"/>
      <c r="W75" s="16"/>
      <c r="X75" s="16"/>
      <c r="Y75" s="15"/>
      <c r="Z75" s="15"/>
      <c r="AA75" s="15"/>
      <c r="AB75" s="15"/>
      <c r="AC75" s="17"/>
      <c r="AD75" s="86"/>
    </row>
    <row r="76" spans="1:31" s="85" customFormat="1" ht="20" x14ac:dyDescent="0.35">
      <c r="A76" s="80"/>
      <c r="B76" s="81">
        <v>34141030</v>
      </c>
      <c r="C76" s="82" t="s">
        <v>4905</v>
      </c>
      <c r="D76" s="82" t="s">
        <v>95</v>
      </c>
      <c r="E76" s="83">
        <v>1.295E-2</v>
      </c>
      <c r="F76" s="83">
        <v>130</v>
      </c>
      <c r="G76" s="84">
        <v>50.3</v>
      </c>
      <c r="H76" s="84">
        <v>50.3</v>
      </c>
      <c r="I76" s="84">
        <v>101.893380365</v>
      </c>
      <c r="J76" s="84">
        <v>101.893380365</v>
      </c>
      <c r="K76" s="84"/>
      <c r="L76" s="84"/>
      <c r="M76" s="84"/>
      <c r="N76" s="84"/>
      <c r="O76" s="84"/>
      <c r="P76" s="84"/>
      <c r="R76" s="84">
        <v>91.3</v>
      </c>
      <c r="S76" s="84">
        <v>117.72364296000001</v>
      </c>
      <c r="T76" s="15">
        <f t="shared" ref="T76" si="174">R76/H76</f>
        <v>1.8151093439363817</v>
      </c>
      <c r="U76" s="15">
        <f t="shared" ref="U76" si="175">T76-AB76</f>
        <v>1.7894573323975485</v>
      </c>
      <c r="V76" s="16">
        <f t="shared" ref="V76" si="176">G76*U76</f>
        <v>90.00970381959668</v>
      </c>
      <c r="W76" s="16">
        <f t="shared" ref="W76" si="177">V76-G76</f>
        <v>39.709703819596683</v>
      </c>
      <c r="X76" s="16">
        <f t="shared" ref="X76" si="178">F76*W76</f>
        <v>5162.2614965475686</v>
      </c>
      <c r="Y76" s="15">
        <f t="shared" ref="Y76" si="179">104.584835545197%-100%</f>
        <v>4.5848355451969969E-2</v>
      </c>
      <c r="Z76" s="15">
        <f t="shared" ref="Z76" si="180">101.199262415129%-100%</f>
        <v>1.1992624151289988E-2</v>
      </c>
      <c r="AA76" s="15">
        <f t="shared" ref="AA76" si="181">101.911505501324%-100%</f>
        <v>1.9115055013239957E-2</v>
      </c>
      <c r="AB76" s="15">
        <f t="shared" ref="AB76" si="182">AVERAGE(Y76:AA76)</f>
        <v>2.5652011538833303E-2</v>
      </c>
      <c r="AC76" s="17" t="s">
        <v>4906</v>
      </c>
      <c r="AD76" s="86">
        <f t="shared" ref="AD76" si="183">H76-R76</f>
        <v>-41</v>
      </c>
    </row>
    <row r="77" spans="1:31" ht="20" x14ac:dyDescent="0.2">
      <c r="A77" s="2"/>
      <c r="B77" s="3" t="s">
        <v>2436</v>
      </c>
      <c r="C77" s="4" t="s">
        <v>2437</v>
      </c>
      <c r="D77" s="4" t="s">
        <v>44</v>
      </c>
      <c r="E77" s="5">
        <v>0</v>
      </c>
      <c r="F77" s="5">
        <v>1</v>
      </c>
      <c r="G77" s="6">
        <v>4660.26</v>
      </c>
      <c r="H77" s="6"/>
      <c r="I77" s="6">
        <v>4660.26</v>
      </c>
      <c r="J77" s="6">
        <v>4660.26</v>
      </c>
      <c r="K77" s="6">
        <v>0</v>
      </c>
      <c r="L77" s="6">
        <v>0</v>
      </c>
      <c r="M77" s="6">
        <v>0</v>
      </c>
      <c r="N77" s="6">
        <v>0</v>
      </c>
      <c r="O77" s="6">
        <v>0</v>
      </c>
      <c r="P77" s="6">
        <v>0</v>
      </c>
      <c r="R77" s="6"/>
      <c r="S77" s="6">
        <v>4660.26</v>
      </c>
    </row>
    <row r="78" spans="1:31" ht="40" x14ac:dyDescent="0.2">
      <c r="A78" s="2"/>
      <c r="B78" s="3" t="s">
        <v>2438</v>
      </c>
      <c r="C78" s="4" t="s">
        <v>2439</v>
      </c>
      <c r="D78" s="4" t="s">
        <v>44</v>
      </c>
      <c r="E78" s="5">
        <v>0</v>
      </c>
      <c r="F78" s="5">
        <v>90</v>
      </c>
      <c r="G78" s="6">
        <v>10.72</v>
      </c>
      <c r="H78" s="6"/>
      <c r="I78" s="6">
        <v>964.8</v>
      </c>
      <c r="J78" s="6">
        <v>964.8</v>
      </c>
      <c r="K78" s="6">
        <v>0</v>
      </c>
      <c r="L78" s="6">
        <v>0</v>
      </c>
      <c r="M78" s="6">
        <v>0</v>
      </c>
      <c r="N78" s="6">
        <v>0</v>
      </c>
      <c r="O78" s="6">
        <v>0</v>
      </c>
      <c r="P78" s="6">
        <v>0</v>
      </c>
      <c r="R78" s="6"/>
      <c r="S78" s="6">
        <v>964.8</v>
      </c>
    </row>
    <row r="79" spans="1:31" ht="40" x14ac:dyDescent="0.2">
      <c r="A79" s="2"/>
      <c r="B79" s="3" t="s">
        <v>2440</v>
      </c>
      <c r="C79" s="4" t="s">
        <v>2441</v>
      </c>
      <c r="D79" s="4" t="s">
        <v>95</v>
      </c>
      <c r="E79" s="5">
        <v>0</v>
      </c>
      <c r="F79" s="5">
        <v>40</v>
      </c>
      <c r="G79" s="6">
        <v>293.17</v>
      </c>
      <c r="H79" s="6"/>
      <c r="I79" s="6">
        <v>11726.8</v>
      </c>
      <c r="J79" s="6">
        <v>11726.8</v>
      </c>
      <c r="K79" s="6">
        <v>0</v>
      </c>
      <c r="L79" s="6">
        <v>0</v>
      </c>
      <c r="M79" s="6">
        <v>0</v>
      </c>
      <c r="N79" s="6">
        <v>0</v>
      </c>
      <c r="O79" s="6">
        <v>0</v>
      </c>
      <c r="P79" s="6">
        <v>0</v>
      </c>
      <c r="R79" s="6"/>
      <c r="S79" s="6">
        <v>11726.8</v>
      </c>
      <c r="T79" s="15">
        <f>T80</f>
        <v>1.6086956521739131</v>
      </c>
      <c r="U79" s="15">
        <f>U80</f>
        <v>1.5830436406350799</v>
      </c>
      <c r="V79" s="16">
        <f t="shared" ref="V79" si="184">G79*U79</f>
        <v>464.10090412498636</v>
      </c>
      <c r="W79" s="16">
        <f t="shared" ref="W79" si="185">V79-G79</f>
        <v>170.93090412498634</v>
      </c>
      <c r="X79" s="16">
        <f t="shared" ref="X79" si="186">F79*W79</f>
        <v>6837.2361649994536</v>
      </c>
      <c r="Y79" s="15">
        <f t="shared" ref="Y79:Y83" si="187">104.584835545197%-100%</f>
        <v>4.5848355451969969E-2</v>
      </c>
      <c r="Z79" s="15">
        <f t="shared" ref="Z79:Z83" si="188">101.199262415129%-100%</f>
        <v>1.1992624151289988E-2</v>
      </c>
      <c r="AA79" s="15">
        <f t="shared" ref="AA79:AA83" si="189">101.911505501324%-100%</f>
        <v>1.9115055013239957E-2</v>
      </c>
      <c r="AB79" s="15">
        <f t="shared" ref="AB79" si="190">AVERAGE(Y79:AA79)</f>
        <v>2.5652011538833303E-2</v>
      </c>
      <c r="AC79" s="17" t="s">
        <v>4965</v>
      </c>
    </row>
    <row r="80" spans="1:31" s="85" customFormat="1" x14ac:dyDescent="0.35">
      <c r="A80" s="80"/>
      <c r="B80" s="81">
        <v>34575491</v>
      </c>
      <c r="C80" s="82" t="s">
        <v>4963</v>
      </c>
      <c r="D80" s="82" t="s">
        <v>95</v>
      </c>
      <c r="E80" s="83">
        <v>1.295E-2</v>
      </c>
      <c r="F80" s="83">
        <v>40</v>
      </c>
      <c r="G80" s="84">
        <v>161</v>
      </c>
      <c r="H80" s="84">
        <v>161</v>
      </c>
      <c r="I80" s="84">
        <v>101.893380365</v>
      </c>
      <c r="J80" s="84">
        <v>101.893380365</v>
      </c>
      <c r="K80" s="84"/>
      <c r="L80" s="84"/>
      <c r="M80" s="84"/>
      <c r="N80" s="84"/>
      <c r="O80" s="84"/>
      <c r="P80" s="84"/>
      <c r="R80" s="84">
        <v>259</v>
      </c>
      <c r="S80" s="84">
        <v>117.72364296000001</v>
      </c>
      <c r="T80" s="15">
        <f t="shared" ref="T80" si="191">R80/H80</f>
        <v>1.6086956521739131</v>
      </c>
      <c r="U80" s="15">
        <f t="shared" ref="U80" si="192">T80-AB80</f>
        <v>1.5830436406350799</v>
      </c>
      <c r="V80" s="16"/>
      <c r="W80" s="16"/>
      <c r="X80" s="16"/>
      <c r="Y80" s="15">
        <f t="shared" ref="Y80:Y84" si="193">104.584835545197%-100%</f>
        <v>4.5848355451969969E-2</v>
      </c>
      <c r="Z80" s="15">
        <f t="shared" ref="Z80:Z84" si="194">101.199262415129%-100%</f>
        <v>1.1992624151289988E-2</v>
      </c>
      <c r="AA80" s="15">
        <f t="shared" ref="AA80:AA84" si="195">101.911505501324%-100%</f>
        <v>1.9115055013239957E-2</v>
      </c>
      <c r="AB80" s="15">
        <f t="shared" ref="AB80:AB81" si="196">AVERAGE(Y80:AA80)</f>
        <v>2.5652011538833303E-2</v>
      </c>
      <c r="AC80" s="17" t="s">
        <v>4966</v>
      </c>
      <c r="AD80" s="86"/>
      <c r="AE80" s="101"/>
    </row>
    <row r="81" spans="1:31" ht="40" x14ac:dyDescent="0.2">
      <c r="A81" s="2"/>
      <c r="B81" s="3" t="s">
        <v>2442</v>
      </c>
      <c r="C81" s="4" t="s">
        <v>2443</v>
      </c>
      <c r="D81" s="4" t="s">
        <v>95</v>
      </c>
      <c r="E81" s="5">
        <v>0</v>
      </c>
      <c r="F81" s="5">
        <v>55</v>
      </c>
      <c r="G81" s="6">
        <v>228.57</v>
      </c>
      <c r="H81" s="6"/>
      <c r="I81" s="6">
        <v>12571.35</v>
      </c>
      <c r="J81" s="6">
        <v>12571.35</v>
      </c>
      <c r="K81" s="6">
        <v>0</v>
      </c>
      <c r="L81" s="6">
        <v>0</v>
      </c>
      <c r="M81" s="6">
        <v>0</v>
      </c>
      <c r="N81" s="6">
        <v>0</v>
      </c>
      <c r="O81" s="6">
        <v>0</v>
      </c>
      <c r="P81" s="6">
        <v>0</v>
      </c>
      <c r="R81" s="6"/>
      <c r="S81" s="6">
        <v>12571.35</v>
      </c>
      <c r="T81" s="15">
        <f>T82</f>
        <v>1.6086956521739131</v>
      </c>
      <c r="U81" s="15">
        <f>U82</f>
        <v>1.5830436406350799</v>
      </c>
      <c r="V81" s="16">
        <f t="shared" ref="V81" si="197">G81*U81</f>
        <v>361.83628493996019</v>
      </c>
      <c r="W81" s="16">
        <f t="shared" ref="W81" si="198">V81-G81</f>
        <v>133.2662849399602</v>
      </c>
      <c r="X81" s="16">
        <f t="shared" ref="X81" si="199">F81*W81</f>
        <v>7329.6456716978109</v>
      </c>
      <c r="Y81" s="15">
        <f t="shared" si="187"/>
        <v>4.5848355451969969E-2</v>
      </c>
      <c r="Z81" s="15">
        <f t="shared" si="188"/>
        <v>1.1992624151289988E-2</v>
      </c>
      <c r="AA81" s="15">
        <f t="shared" si="189"/>
        <v>1.9115055013239957E-2</v>
      </c>
      <c r="AB81" s="15">
        <f t="shared" si="196"/>
        <v>2.5652011538833303E-2</v>
      </c>
      <c r="AC81" s="17" t="s">
        <v>4965</v>
      </c>
    </row>
    <row r="82" spans="1:31" s="85" customFormat="1" x14ac:dyDescent="0.35">
      <c r="A82" s="80"/>
      <c r="B82" s="81">
        <v>34575491</v>
      </c>
      <c r="C82" s="82" t="s">
        <v>4963</v>
      </c>
      <c r="D82" s="82" t="s">
        <v>95</v>
      </c>
      <c r="E82" s="83">
        <v>1.295E-2</v>
      </c>
      <c r="F82" s="83">
        <v>55</v>
      </c>
      <c r="G82" s="84">
        <v>161</v>
      </c>
      <c r="H82" s="84">
        <v>161</v>
      </c>
      <c r="I82" s="84">
        <v>101.893380365</v>
      </c>
      <c r="J82" s="84">
        <v>101.893380365</v>
      </c>
      <c r="K82" s="84"/>
      <c r="L82" s="84"/>
      <c r="M82" s="84"/>
      <c r="N82" s="84"/>
      <c r="O82" s="84"/>
      <c r="P82" s="84"/>
      <c r="R82" s="84">
        <v>259</v>
      </c>
      <c r="S82" s="84">
        <v>117.72364296000001</v>
      </c>
      <c r="T82" s="15">
        <f t="shared" ref="T82" si="200">R82/H82</f>
        <v>1.6086956521739131</v>
      </c>
      <c r="U82" s="15">
        <f t="shared" ref="U82" si="201">T82-AB82</f>
        <v>1.5830436406350799</v>
      </c>
      <c r="V82" s="16"/>
      <c r="W82" s="16"/>
      <c r="X82" s="16"/>
      <c r="Y82" s="15">
        <f t="shared" si="193"/>
        <v>4.5848355451969969E-2</v>
      </c>
      <c r="Z82" s="15">
        <f t="shared" si="194"/>
        <v>1.1992624151289988E-2</v>
      </c>
      <c r="AA82" s="15">
        <f t="shared" si="195"/>
        <v>1.9115055013239957E-2</v>
      </c>
      <c r="AB82" s="15">
        <f t="shared" ref="AB82:AB84" si="202">AVERAGE(Y82:AA82)</f>
        <v>2.5652011538833303E-2</v>
      </c>
      <c r="AC82" s="17" t="s">
        <v>4966</v>
      </c>
      <c r="AD82" s="86"/>
      <c r="AE82" s="101"/>
    </row>
    <row r="83" spans="1:31" ht="40" x14ac:dyDescent="0.2">
      <c r="A83" s="2"/>
      <c r="B83" s="3" t="s">
        <v>2444</v>
      </c>
      <c r="C83" s="4" t="s">
        <v>2445</v>
      </c>
      <c r="D83" s="4" t="s">
        <v>95</v>
      </c>
      <c r="E83" s="5">
        <v>0</v>
      </c>
      <c r="F83" s="5">
        <v>5</v>
      </c>
      <c r="G83" s="6">
        <v>201.7</v>
      </c>
      <c r="H83" s="6"/>
      <c r="I83" s="6">
        <v>1008.5</v>
      </c>
      <c r="J83" s="6">
        <v>1008.5</v>
      </c>
      <c r="K83" s="6">
        <v>0</v>
      </c>
      <c r="L83" s="6">
        <v>0</v>
      </c>
      <c r="M83" s="6">
        <v>0</v>
      </c>
      <c r="N83" s="6">
        <v>0</v>
      </c>
      <c r="O83" s="6">
        <v>0</v>
      </c>
      <c r="P83" s="6">
        <v>0</v>
      </c>
      <c r="R83" s="6"/>
      <c r="S83" s="6">
        <v>1008.5</v>
      </c>
      <c r="T83" s="15">
        <f>T84</f>
        <v>1.6086956521739131</v>
      </c>
      <c r="U83" s="15">
        <f>U84</f>
        <v>1.5830436406350799</v>
      </c>
      <c r="V83" s="16">
        <f t="shared" ref="V83" si="203">G83*U83</f>
        <v>319.2999023160956</v>
      </c>
      <c r="W83" s="16">
        <f t="shared" ref="W83" si="204">V83-G83</f>
        <v>117.59990231609561</v>
      </c>
      <c r="X83" s="16">
        <f t="shared" ref="X83" si="205">F83*W83</f>
        <v>587.99951158047804</v>
      </c>
      <c r="Y83" s="15">
        <f t="shared" si="187"/>
        <v>4.5848355451969969E-2</v>
      </c>
      <c r="Z83" s="15">
        <f t="shared" si="188"/>
        <v>1.1992624151289988E-2</v>
      </c>
      <c r="AA83" s="15">
        <f t="shared" si="189"/>
        <v>1.9115055013239957E-2</v>
      </c>
      <c r="AB83" s="15">
        <f t="shared" si="202"/>
        <v>2.5652011538833303E-2</v>
      </c>
      <c r="AC83" s="17" t="s">
        <v>4965</v>
      </c>
    </row>
    <row r="84" spans="1:31" s="85" customFormat="1" x14ac:dyDescent="0.35">
      <c r="A84" s="80"/>
      <c r="B84" s="81">
        <v>34575491</v>
      </c>
      <c r="C84" s="82" t="s">
        <v>4963</v>
      </c>
      <c r="D84" s="82" t="s">
        <v>95</v>
      </c>
      <c r="E84" s="83">
        <v>1.295E-2</v>
      </c>
      <c r="F84" s="83">
        <v>5</v>
      </c>
      <c r="G84" s="84">
        <v>161</v>
      </c>
      <c r="H84" s="84">
        <v>161</v>
      </c>
      <c r="I84" s="84">
        <v>101.893380365</v>
      </c>
      <c r="J84" s="84">
        <v>101.893380365</v>
      </c>
      <c r="K84" s="84"/>
      <c r="L84" s="84"/>
      <c r="M84" s="84"/>
      <c r="N84" s="84"/>
      <c r="O84" s="84"/>
      <c r="P84" s="84"/>
      <c r="R84" s="84">
        <v>259</v>
      </c>
      <c r="S84" s="84">
        <v>117.72364296000001</v>
      </c>
      <c r="T84" s="15">
        <f t="shared" ref="T84" si="206">R84/H84</f>
        <v>1.6086956521739131</v>
      </c>
      <c r="U84" s="15">
        <f t="shared" ref="U84" si="207">T84-AB84</f>
        <v>1.5830436406350799</v>
      </c>
      <c r="V84" s="16"/>
      <c r="W84" s="16"/>
      <c r="X84" s="16"/>
      <c r="Y84" s="15">
        <f t="shared" si="193"/>
        <v>4.5848355451969969E-2</v>
      </c>
      <c r="Z84" s="15">
        <f t="shared" si="194"/>
        <v>1.1992624151289988E-2</v>
      </c>
      <c r="AA84" s="15">
        <f t="shared" si="195"/>
        <v>1.9115055013239957E-2</v>
      </c>
      <c r="AB84" s="15">
        <f t="shared" si="202"/>
        <v>2.5652011538833303E-2</v>
      </c>
      <c r="AC84" s="17" t="s">
        <v>4966</v>
      </c>
      <c r="AD84" s="86"/>
      <c r="AE84" s="101"/>
    </row>
    <row r="85" spans="1:31" ht="30" x14ac:dyDescent="0.2">
      <c r="A85" s="2"/>
      <c r="B85" s="3" t="s">
        <v>2448</v>
      </c>
      <c r="C85" s="4" t="s">
        <v>2449</v>
      </c>
      <c r="D85" s="4" t="s">
        <v>44</v>
      </c>
      <c r="E85" s="5">
        <v>0</v>
      </c>
      <c r="F85" s="5">
        <v>40</v>
      </c>
      <c r="G85" s="6">
        <v>159.82</v>
      </c>
      <c r="H85" s="6"/>
      <c r="I85" s="6">
        <v>6392.8</v>
      </c>
      <c r="J85" s="6">
        <v>6392.8</v>
      </c>
      <c r="K85" s="6">
        <v>0</v>
      </c>
      <c r="L85" s="6">
        <v>0</v>
      </c>
      <c r="M85" s="6">
        <v>0</v>
      </c>
      <c r="N85" s="6">
        <v>0</v>
      </c>
      <c r="O85" s="6">
        <v>0</v>
      </c>
      <c r="P85" s="6">
        <v>0</v>
      </c>
      <c r="R85" s="6"/>
      <c r="S85" s="6">
        <v>6392.8</v>
      </c>
    </row>
    <row r="86" spans="1:31" ht="30" x14ac:dyDescent="0.2">
      <c r="A86" s="2"/>
      <c r="B86" s="3" t="s">
        <v>2450</v>
      </c>
      <c r="C86" s="4" t="s">
        <v>2451</v>
      </c>
      <c r="D86" s="4" t="s">
        <v>44</v>
      </c>
      <c r="E86" s="5">
        <v>0</v>
      </c>
      <c r="F86" s="5">
        <v>20</v>
      </c>
      <c r="G86" s="6">
        <v>162.74</v>
      </c>
      <c r="H86" s="6"/>
      <c r="I86" s="6">
        <v>3254.8</v>
      </c>
      <c r="J86" s="6">
        <v>3254.8</v>
      </c>
      <c r="K86" s="6">
        <v>0</v>
      </c>
      <c r="L86" s="6">
        <v>0</v>
      </c>
      <c r="M86" s="6">
        <v>0</v>
      </c>
      <c r="N86" s="6">
        <v>0</v>
      </c>
      <c r="O86" s="6">
        <v>0</v>
      </c>
      <c r="P86" s="6">
        <v>0</v>
      </c>
      <c r="R86" s="6"/>
      <c r="S86" s="6">
        <v>3254.8</v>
      </c>
    </row>
    <row r="87" spans="1:31" ht="40" x14ac:dyDescent="0.2">
      <c r="A87" s="2"/>
      <c r="B87" s="3" t="s">
        <v>2452</v>
      </c>
      <c r="C87" s="4" t="s">
        <v>2453</v>
      </c>
      <c r="D87" s="4" t="s">
        <v>44</v>
      </c>
      <c r="E87" s="5">
        <v>0</v>
      </c>
      <c r="F87" s="5">
        <v>60</v>
      </c>
      <c r="G87" s="6">
        <v>94.75</v>
      </c>
      <c r="H87" s="6"/>
      <c r="I87" s="6">
        <v>5685</v>
      </c>
      <c r="J87" s="6">
        <v>5685</v>
      </c>
      <c r="K87" s="6">
        <v>0</v>
      </c>
      <c r="L87" s="6">
        <v>0</v>
      </c>
      <c r="M87" s="6">
        <v>0</v>
      </c>
      <c r="N87" s="6">
        <v>0</v>
      </c>
      <c r="O87" s="6">
        <v>0</v>
      </c>
      <c r="P87" s="6">
        <v>0</v>
      </c>
      <c r="R87" s="6"/>
      <c r="S87" s="6">
        <v>5685</v>
      </c>
    </row>
    <row r="88" spans="1:31" ht="40" x14ac:dyDescent="0.2">
      <c r="A88" s="2"/>
      <c r="B88" s="3" t="s">
        <v>2454</v>
      </c>
      <c r="C88" s="4" t="s">
        <v>2455</v>
      </c>
      <c r="D88" s="4" t="s">
        <v>44</v>
      </c>
      <c r="E88" s="5">
        <v>0</v>
      </c>
      <c r="F88" s="5">
        <v>30</v>
      </c>
      <c r="G88" s="6">
        <v>103.34</v>
      </c>
      <c r="H88" s="6"/>
      <c r="I88" s="6">
        <v>3100.2</v>
      </c>
      <c r="J88" s="6">
        <v>3100.2</v>
      </c>
      <c r="K88" s="6">
        <v>0</v>
      </c>
      <c r="L88" s="6">
        <v>0</v>
      </c>
      <c r="M88" s="6">
        <v>0</v>
      </c>
      <c r="N88" s="6">
        <v>0</v>
      </c>
      <c r="O88" s="6">
        <v>0</v>
      </c>
      <c r="P88" s="6">
        <v>0</v>
      </c>
      <c r="R88" s="6"/>
      <c r="S88" s="6">
        <v>3100.2</v>
      </c>
    </row>
    <row r="89" spans="1:31" ht="40" x14ac:dyDescent="0.2">
      <c r="A89" s="2"/>
      <c r="B89" s="3" t="s">
        <v>2456</v>
      </c>
      <c r="C89" s="4" t="s">
        <v>2457</v>
      </c>
      <c r="D89" s="4" t="s">
        <v>95</v>
      </c>
      <c r="E89" s="5">
        <v>0</v>
      </c>
      <c r="F89" s="5">
        <v>20</v>
      </c>
      <c r="G89" s="6">
        <v>46.91</v>
      </c>
      <c r="H89" s="6"/>
      <c r="I89" s="6">
        <v>938.2</v>
      </c>
      <c r="J89" s="6">
        <v>938.2</v>
      </c>
      <c r="K89" s="6">
        <v>0</v>
      </c>
      <c r="L89" s="6">
        <v>0</v>
      </c>
      <c r="M89" s="6">
        <v>0</v>
      </c>
      <c r="N89" s="6">
        <v>0</v>
      </c>
      <c r="O89" s="6">
        <v>0</v>
      </c>
      <c r="P89" s="6">
        <v>0</v>
      </c>
      <c r="R89" s="6"/>
      <c r="S89" s="6">
        <v>938.2</v>
      </c>
    </row>
    <row r="90" spans="1:31" ht="40" x14ac:dyDescent="0.2">
      <c r="A90" s="2"/>
      <c r="B90" s="3" t="s">
        <v>2458</v>
      </c>
      <c r="C90" s="4" t="s">
        <v>2459</v>
      </c>
      <c r="D90" s="4" t="s">
        <v>95</v>
      </c>
      <c r="E90" s="5">
        <v>0</v>
      </c>
      <c r="F90" s="5">
        <v>10</v>
      </c>
      <c r="G90" s="6">
        <v>70.680000000000007</v>
      </c>
      <c r="H90" s="6"/>
      <c r="I90" s="6">
        <v>706.8</v>
      </c>
      <c r="J90" s="6">
        <v>706.8</v>
      </c>
      <c r="K90" s="6">
        <v>0</v>
      </c>
      <c r="L90" s="6">
        <v>0</v>
      </c>
      <c r="M90" s="6">
        <v>0</v>
      </c>
      <c r="N90" s="6">
        <v>0</v>
      </c>
      <c r="O90" s="6">
        <v>0</v>
      </c>
      <c r="P90" s="6">
        <v>0</v>
      </c>
      <c r="R90" s="6"/>
      <c r="S90" s="6">
        <v>706.8</v>
      </c>
    </row>
    <row r="91" spans="1:31" ht="40" x14ac:dyDescent="0.2">
      <c r="A91" s="2"/>
      <c r="B91" s="3" t="s">
        <v>2460</v>
      </c>
      <c r="C91" s="4" t="s">
        <v>2461</v>
      </c>
      <c r="D91" s="4" t="s">
        <v>95</v>
      </c>
      <c r="E91" s="5">
        <v>0</v>
      </c>
      <c r="F91" s="5">
        <v>20</v>
      </c>
      <c r="G91" s="6">
        <v>59.71</v>
      </c>
      <c r="H91" s="6"/>
      <c r="I91" s="6">
        <v>1194.2</v>
      </c>
      <c r="J91" s="6">
        <v>1194.2</v>
      </c>
      <c r="K91" s="6">
        <v>0</v>
      </c>
      <c r="L91" s="6">
        <v>0</v>
      </c>
      <c r="M91" s="6">
        <v>0</v>
      </c>
      <c r="N91" s="6">
        <v>0</v>
      </c>
      <c r="O91" s="6">
        <v>0</v>
      </c>
      <c r="P91" s="6">
        <v>0</v>
      </c>
      <c r="R91" s="6"/>
      <c r="S91" s="6">
        <v>1194.2</v>
      </c>
    </row>
    <row r="92" spans="1:31" ht="20" x14ac:dyDescent="0.2">
      <c r="A92" s="2"/>
      <c r="B92" s="3" t="s">
        <v>2462</v>
      </c>
      <c r="C92" s="4" t="s">
        <v>2463</v>
      </c>
      <c r="D92" s="4" t="s">
        <v>44</v>
      </c>
      <c r="E92" s="5">
        <v>0</v>
      </c>
      <c r="F92" s="5">
        <v>25</v>
      </c>
      <c r="G92" s="6">
        <v>561.47</v>
      </c>
      <c r="H92" s="6"/>
      <c r="I92" s="6">
        <v>14036.75</v>
      </c>
      <c r="J92" s="6">
        <v>14036.75</v>
      </c>
      <c r="K92" s="6">
        <v>0</v>
      </c>
      <c r="L92" s="6">
        <v>0</v>
      </c>
      <c r="M92" s="6">
        <v>0</v>
      </c>
      <c r="N92" s="6">
        <v>0</v>
      </c>
      <c r="O92" s="6">
        <v>0</v>
      </c>
      <c r="P92" s="6">
        <v>0</v>
      </c>
      <c r="R92" s="6"/>
      <c r="S92" s="6">
        <v>14036.75</v>
      </c>
    </row>
    <row r="93" spans="1:31" ht="40" x14ac:dyDescent="0.2">
      <c r="A93" s="2"/>
      <c r="B93" s="3" t="s">
        <v>2464</v>
      </c>
      <c r="C93" s="4" t="s">
        <v>2465</v>
      </c>
      <c r="D93" s="4" t="s">
        <v>44</v>
      </c>
      <c r="E93" s="5">
        <v>0</v>
      </c>
      <c r="F93" s="5">
        <v>500</v>
      </c>
      <c r="G93" s="6">
        <v>37.75</v>
      </c>
      <c r="H93" s="6"/>
      <c r="I93" s="6">
        <v>18875</v>
      </c>
      <c r="J93" s="6">
        <v>18875</v>
      </c>
      <c r="K93" s="6">
        <v>0</v>
      </c>
      <c r="L93" s="6">
        <v>0</v>
      </c>
      <c r="M93" s="6">
        <v>0</v>
      </c>
      <c r="N93" s="6">
        <v>0</v>
      </c>
      <c r="O93" s="6">
        <v>0</v>
      </c>
      <c r="P93" s="6">
        <v>0</v>
      </c>
      <c r="R93" s="6"/>
      <c r="S93" s="6">
        <v>18875</v>
      </c>
      <c r="T93" s="15">
        <f>T94</f>
        <v>1.4339622641509433</v>
      </c>
      <c r="U93" s="15">
        <f>U94</f>
        <v>1.4083102526121101</v>
      </c>
      <c r="V93" s="16">
        <f t="shared" ref="V93" si="208">G93*U93</f>
        <v>53.163712036107157</v>
      </c>
      <c r="W93" s="16">
        <f t="shared" ref="W93" si="209">V93-G93</f>
        <v>15.413712036107157</v>
      </c>
      <c r="X93" s="16">
        <f t="shared" ref="X93" si="210">F93*W93</f>
        <v>7706.8560180535787</v>
      </c>
      <c r="Y93" s="15"/>
      <c r="Z93" s="15"/>
      <c r="AA93" s="15"/>
      <c r="AB93" s="15"/>
      <c r="AC93" s="17" t="s">
        <v>4969</v>
      </c>
    </row>
    <row r="94" spans="1:31" s="85" customFormat="1" x14ac:dyDescent="0.35">
      <c r="A94" s="80"/>
      <c r="B94" s="81">
        <v>35432540</v>
      </c>
      <c r="C94" s="82" t="s">
        <v>4967</v>
      </c>
      <c r="D94" s="82" t="s">
        <v>41</v>
      </c>
      <c r="E94" s="83">
        <v>1.295E-2</v>
      </c>
      <c r="F94" s="83">
        <v>1</v>
      </c>
      <c r="G94" s="84">
        <v>15.9</v>
      </c>
      <c r="H94" s="84">
        <v>15.9</v>
      </c>
      <c r="I94" s="84">
        <v>101.893380365</v>
      </c>
      <c r="J94" s="84">
        <v>101.893380365</v>
      </c>
      <c r="K94" s="84"/>
      <c r="L94" s="84"/>
      <c r="M94" s="84"/>
      <c r="N94" s="84"/>
      <c r="O94" s="84"/>
      <c r="P94" s="84"/>
      <c r="R94" s="84">
        <v>22.8</v>
      </c>
      <c r="S94" s="84">
        <v>117.72364296000001</v>
      </c>
      <c r="T94" s="15">
        <f t="shared" ref="T94" si="211">R94/H94</f>
        <v>1.4339622641509433</v>
      </c>
      <c r="U94" s="15">
        <f t="shared" ref="U94" si="212">T94-AB94</f>
        <v>1.4083102526121101</v>
      </c>
      <c r="V94" s="16"/>
      <c r="W94" s="16"/>
      <c r="X94" s="16"/>
      <c r="Y94" s="15">
        <f t="shared" ref="Y94" si="213">104.584835545197%-100%</f>
        <v>4.5848355451969969E-2</v>
      </c>
      <c r="Z94" s="15">
        <f t="shared" ref="Z94" si="214">101.199262415129%-100%</f>
        <v>1.1992624151289988E-2</v>
      </c>
      <c r="AA94" s="15">
        <f t="shared" ref="AA94" si="215">101.911505501324%-100%</f>
        <v>1.9115055013239957E-2</v>
      </c>
      <c r="AB94" s="15">
        <f t="shared" ref="AB94" si="216">AVERAGE(Y94:AA94)</f>
        <v>2.5652011538833303E-2</v>
      </c>
      <c r="AC94" s="17" t="s">
        <v>4968</v>
      </c>
      <c r="AD94" s="86"/>
    </row>
    <row r="95" spans="1:31" ht="20" x14ac:dyDescent="0.2">
      <c r="A95" s="2"/>
      <c r="B95" s="3" t="s">
        <v>2466</v>
      </c>
      <c r="C95" s="4" t="s">
        <v>2467</v>
      </c>
      <c r="D95" s="4" t="s">
        <v>44</v>
      </c>
      <c r="E95" s="5">
        <v>0</v>
      </c>
      <c r="F95" s="5">
        <v>200</v>
      </c>
      <c r="G95" s="6">
        <v>2.42</v>
      </c>
      <c r="H95" s="6"/>
      <c r="I95" s="6">
        <v>484</v>
      </c>
      <c r="J95" s="6">
        <v>484</v>
      </c>
      <c r="K95" s="6">
        <v>0</v>
      </c>
      <c r="L95" s="6">
        <v>0</v>
      </c>
      <c r="M95" s="6">
        <v>0</v>
      </c>
      <c r="N95" s="6">
        <v>0</v>
      </c>
      <c r="O95" s="6">
        <v>0</v>
      </c>
      <c r="P95" s="6">
        <v>0</v>
      </c>
      <c r="R95" s="6"/>
      <c r="S95" s="6">
        <v>484</v>
      </c>
    </row>
    <row r="96" spans="1:31" ht="40" x14ac:dyDescent="0.2">
      <c r="A96" s="2"/>
      <c r="B96" s="3" t="s">
        <v>2468</v>
      </c>
      <c r="C96" s="4" t="s">
        <v>2469</v>
      </c>
      <c r="D96" s="4" t="s">
        <v>95</v>
      </c>
      <c r="E96" s="5">
        <v>0</v>
      </c>
      <c r="F96" s="5">
        <v>12</v>
      </c>
      <c r="G96" s="6">
        <v>40.26</v>
      </c>
      <c r="H96" s="6"/>
      <c r="I96" s="6"/>
      <c r="J96" s="6"/>
      <c r="K96" s="6"/>
      <c r="L96" s="6"/>
      <c r="M96" s="6"/>
      <c r="N96" s="6"/>
      <c r="O96" s="6"/>
      <c r="P96" s="6"/>
      <c r="R96" s="6"/>
      <c r="S96" s="6">
        <v>483.12</v>
      </c>
    </row>
    <row r="97" spans="1:30" s="85" customFormat="1" ht="20" x14ac:dyDescent="0.35">
      <c r="A97" s="80"/>
      <c r="B97" s="81">
        <v>34571350</v>
      </c>
      <c r="C97" s="82" t="s">
        <v>4653</v>
      </c>
      <c r="D97" s="82" t="s">
        <v>95</v>
      </c>
      <c r="E97" s="83">
        <v>1.295E-2</v>
      </c>
      <c r="F97" s="83">
        <v>12</v>
      </c>
      <c r="G97" s="84">
        <v>25.2</v>
      </c>
      <c r="H97" s="84">
        <v>29.6</v>
      </c>
      <c r="I97" s="84">
        <v>101.893380365</v>
      </c>
      <c r="J97" s="84">
        <v>101.893380365</v>
      </c>
      <c r="K97" s="84"/>
      <c r="L97" s="84"/>
      <c r="M97" s="84"/>
      <c r="N97" s="84"/>
      <c r="O97" s="84"/>
      <c r="P97" s="84"/>
      <c r="R97" s="84">
        <v>62.1</v>
      </c>
      <c r="S97" s="84">
        <v>117.72364296000001</v>
      </c>
      <c r="T97" s="15">
        <f t="shared" ref="T97" si="217">R97/H97</f>
        <v>2.0979729729729728</v>
      </c>
      <c r="U97" s="15">
        <f t="shared" ref="U97" si="218">T97-AB97</f>
        <v>2.0723209614341394</v>
      </c>
      <c r="V97" s="16">
        <f t="shared" ref="V97" si="219">G97*U97</f>
        <v>52.222488228140307</v>
      </c>
      <c r="W97" s="16">
        <f t="shared" ref="W97" si="220">V97-G97</f>
        <v>27.022488228140308</v>
      </c>
      <c r="X97" s="16">
        <f t="shared" ref="X97" si="221">F97*W97</f>
        <v>324.26985873768371</v>
      </c>
      <c r="Y97" s="15">
        <f t="shared" ref="Y97" si="222">104.584835545197%-100%</f>
        <v>4.5848355451969969E-2</v>
      </c>
      <c r="Z97" s="15">
        <f t="shared" ref="Z97" si="223">101.199262415129%-100%</f>
        <v>1.1992624151289988E-2</v>
      </c>
      <c r="AA97" s="15">
        <f t="shared" ref="AA97" si="224">101.911505501324%-100%</f>
        <v>1.9115055013239957E-2</v>
      </c>
      <c r="AB97" s="15">
        <f t="shared" ref="AB97" si="225">AVERAGE(Y97:AA97)</f>
        <v>2.5652011538833303E-2</v>
      </c>
      <c r="AC97" s="17" t="s">
        <v>4637</v>
      </c>
      <c r="AD97" s="86">
        <f t="shared" ref="AD97" si="226">H97-R97</f>
        <v>-32.5</v>
      </c>
    </row>
    <row r="98" spans="1:30" ht="20" x14ac:dyDescent="0.2">
      <c r="A98" s="2"/>
      <c r="B98" s="3" t="s">
        <v>2470</v>
      </c>
      <c r="C98" s="4" t="s">
        <v>2471</v>
      </c>
      <c r="D98" s="4" t="s">
        <v>95</v>
      </c>
      <c r="E98" s="5">
        <v>0</v>
      </c>
      <c r="F98" s="5">
        <v>160</v>
      </c>
      <c r="G98" s="6">
        <v>69.900000000000006</v>
      </c>
      <c r="H98" s="6"/>
      <c r="I98" s="6"/>
      <c r="J98" s="6"/>
      <c r="K98" s="6"/>
      <c r="L98" s="6"/>
      <c r="M98" s="6"/>
      <c r="N98" s="6"/>
      <c r="O98" s="6"/>
      <c r="P98" s="6"/>
      <c r="R98" s="6"/>
      <c r="S98" s="6">
        <v>11184</v>
      </c>
      <c r="T98" s="15">
        <f>T99</f>
        <v>1.8211143695014662</v>
      </c>
      <c r="U98" s="15">
        <f>U99</f>
        <v>1.795462357962633</v>
      </c>
      <c r="V98" s="16">
        <f t="shared" ref="V98" si="227">G98*U98</f>
        <v>125.50281882158805</v>
      </c>
      <c r="W98" s="16">
        <f t="shared" ref="W98:W100" si="228">V98-G98</f>
        <v>55.602818821588045</v>
      </c>
      <c r="X98" s="16">
        <f t="shared" ref="X98:X100" si="229">F98*W98</f>
        <v>8896.4510114540863</v>
      </c>
      <c r="Y98" s="15"/>
      <c r="Z98" s="15"/>
      <c r="AA98" s="15"/>
      <c r="AB98" s="15"/>
      <c r="AC98" s="17" t="s">
        <v>4637</v>
      </c>
    </row>
    <row r="99" spans="1:30" s="85" customFormat="1" x14ac:dyDescent="0.35">
      <c r="A99" s="80"/>
      <c r="B99" s="81">
        <v>35442062</v>
      </c>
      <c r="C99" s="82" t="s">
        <v>4636</v>
      </c>
      <c r="D99" s="82" t="s">
        <v>98</v>
      </c>
      <c r="E99" s="83">
        <v>1.295E-2</v>
      </c>
      <c r="F99" s="83">
        <v>1</v>
      </c>
      <c r="G99" s="84">
        <v>34.1</v>
      </c>
      <c r="H99" s="84">
        <v>34.1</v>
      </c>
      <c r="I99" s="84">
        <v>101.893380365</v>
      </c>
      <c r="J99" s="84">
        <v>101.893380365</v>
      </c>
      <c r="K99" s="84"/>
      <c r="L99" s="84"/>
      <c r="M99" s="84"/>
      <c r="N99" s="84"/>
      <c r="O99" s="84"/>
      <c r="P99" s="84"/>
      <c r="R99" s="84">
        <v>62.1</v>
      </c>
      <c r="S99" s="84">
        <v>117.72364296000001</v>
      </c>
      <c r="T99" s="15">
        <f t="shared" ref="T99" si="230">R99/H99</f>
        <v>1.8211143695014662</v>
      </c>
      <c r="U99" s="15">
        <f t="shared" ref="U99" si="231">T99-AB99</f>
        <v>1.795462357962633</v>
      </c>
      <c r="V99" s="16"/>
      <c r="W99" s="16"/>
      <c r="X99" s="16"/>
      <c r="Y99" s="15">
        <f t="shared" ref="Y99" si="232">104.584835545197%-100%</f>
        <v>4.5848355451969969E-2</v>
      </c>
      <c r="Z99" s="15">
        <f t="shared" ref="Z99" si="233">101.199262415129%-100%</f>
        <v>1.1992624151289988E-2</v>
      </c>
      <c r="AA99" s="15">
        <f t="shared" ref="AA99" si="234">101.911505501324%-100%</f>
        <v>1.9115055013239957E-2</v>
      </c>
      <c r="AB99" s="15">
        <f t="shared" ref="AB99" si="235">AVERAGE(Y99:AA99)</f>
        <v>2.5652011538833303E-2</v>
      </c>
      <c r="AC99" s="17" t="s">
        <v>4896</v>
      </c>
      <c r="AD99" s="86">
        <f t="shared" ref="AD99" si="236">H99-R99</f>
        <v>-28</v>
      </c>
    </row>
    <row r="100" spans="1:30" ht="20" x14ac:dyDescent="0.2">
      <c r="A100" s="2"/>
      <c r="B100" s="3" t="s">
        <v>2472</v>
      </c>
      <c r="C100" s="4" t="s">
        <v>2473</v>
      </c>
      <c r="D100" s="4" t="s">
        <v>95</v>
      </c>
      <c r="E100" s="5">
        <v>0</v>
      </c>
      <c r="F100" s="5">
        <v>45</v>
      </c>
      <c r="G100" s="6">
        <v>120.6</v>
      </c>
      <c r="H100" s="6"/>
      <c r="I100" s="6"/>
      <c r="J100" s="6"/>
      <c r="K100" s="6"/>
      <c r="L100" s="6"/>
      <c r="M100" s="6"/>
      <c r="N100" s="6"/>
      <c r="O100" s="6"/>
      <c r="P100" s="6"/>
      <c r="R100" s="6"/>
      <c r="S100" s="6">
        <v>5427</v>
      </c>
      <c r="T100" s="15">
        <f>T98</f>
        <v>1.8211143695014662</v>
      </c>
      <c r="U100" s="15">
        <f>U98</f>
        <v>1.795462357962633</v>
      </c>
      <c r="V100" s="16">
        <f t="shared" ref="V100" si="237">G100*U100</f>
        <v>216.53276037029352</v>
      </c>
      <c r="W100" s="16">
        <f t="shared" si="228"/>
        <v>95.932760370293522</v>
      </c>
      <c r="X100" s="16">
        <f t="shared" si="229"/>
        <v>4316.9742166632086</v>
      </c>
      <c r="Y100" s="15"/>
      <c r="Z100" s="15"/>
      <c r="AA100" s="15"/>
      <c r="AB100" s="15"/>
      <c r="AC100" s="17" t="s">
        <v>4897</v>
      </c>
    </row>
    <row r="101" spans="1:30" ht="20" x14ac:dyDescent="0.2">
      <c r="A101" s="2"/>
      <c r="B101" s="3" t="s">
        <v>2474</v>
      </c>
      <c r="C101" s="4" t="s">
        <v>2475</v>
      </c>
      <c r="D101" s="4" t="s">
        <v>95</v>
      </c>
      <c r="E101" s="5">
        <v>0</v>
      </c>
      <c r="F101" s="5">
        <v>210</v>
      </c>
      <c r="G101" s="6">
        <v>81.319999999999993</v>
      </c>
      <c r="H101" s="6"/>
      <c r="I101" s="6"/>
      <c r="J101" s="6"/>
      <c r="K101" s="6"/>
      <c r="L101" s="6"/>
      <c r="M101" s="6"/>
      <c r="N101" s="6"/>
      <c r="O101" s="6"/>
      <c r="P101" s="6"/>
      <c r="R101" s="6"/>
      <c r="S101" s="6">
        <v>17077.2</v>
      </c>
      <c r="T101" s="15"/>
      <c r="U101" s="15"/>
      <c r="V101" s="16"/>
      <c r="W101" s="16"/>
      <c r="X101" s="16"/>
      <c r="Y101" s="15"/>
      <c r="Z101" s="15"/>
      <c r="AA101" s="15"/>
      <c r="AB101" s="15"/>
      <c r="AC101" s="17"/>
    </row>
    <row r="102" spans="1:30" ht="20" x14ac:dyDescent="0.2">
      <c r="A102" s="2"/>
      <c r="B102" s="3" t="s">
        <v>2476</v>
      </c>
      <c r="C102" s="4" t="s">
        <v>2477</v>
      </c>
      <c r="D102" s="4" t="s">
        <v>44</v>
      </c>
      <c r="E102" s="5">
        <v>0</v>
      </c>
      <c r="F102" s="5">
        <v>10</v>
      </c>
      <c r="G102" s="6">
        <v>418.96</v>
      </c>
      <c r="H102" s="6"/>
      <c r="I102" s="6">
        <v>4189.6000000000004</v>
      </c>
      <c r="J102" s="6">
        <v>4189.6000000000004</v>
      </c>
      <c r="K102" s="6">
        <v>0</v>
      </c>
      <c r="L102" s="6">
        <v>0</v>
      </c>
      <c r="M102" s="6">
        <v>0</v>
      </c>
      <c r="N102" s="6">
        <v>0</v>
      </c>
      <c r="O102" s="6">
        <v>0</v>
      </c>
      <c r="P102" s="6">
        <v>0</v>
      </c>
      <c r="R102" s="6"/>
      <c r="S102" s="6">
        <v>4189.6000000000004</v>
      </c>
    </row>
    <row r="103" spans="1:30" ht="20" x14ac:dyDescent="0.2">
      <c r="A103" s="2"/>
      <c r="B103" s="3" t="s">
        <v>2478</v>
      </c>
      <c r="C103" s="4" t="s">
        <v>2479</v>
      </c>
      <c r="D103" s="4" t="s">
        <v>44</v>
      </c>
      <c r="E103" s="5">
        <v>0</v>
      </c>
      <c r="F103" s="5">
        <v>20</v>
      </c>
      <c r="G103" s="6">
        <v>167.3</v>
      </c>
      <c r="H103" s="6"/>
      <c r="I103" s="6">
        <v>3346</v>
      </c>
      <c r="J103" s="6">
        <v>3346</v>
      </c>
      <c r="K103" s="6">
        <v>0</v>
      </c>
      <c r="L103" s="6">
        <v>0</v>
      </c>
      <c r="M103" s="6">
        <v>0</v>
      </c>
      <c r="N103" s="6">
        <v>0</v>
      </c>
      <c r="O103" s="6">
        <v>0</v>
      </c>
      <c r="P103" s="6">
        <v>0</v>
      </c>
      <c r="R103" s="6"/>
      <c r="S103" s="6">
        <v>3346</v>
      </c>
    </row>
    <row r="104" spans="1:30" ht="20" x14ac:dyDescent="0.2">
      <c r="A104" s="2"/>
      <c r="B104" s="3" t="s">
        <v>2480</v>
      </c>
      <c r="C104" s="4" t="s">
        <v>2481</v>
      </c>
      <c r="D104" s="4" t="s">
        <v>44</v>
      </c>
      <c r="E104" s="5">
        <v>0</v>
      </c>
      <c r="F104" s="5">
        <v>200</v>
      </c>
      <c r="G104" s="6">
        <v>97.49</v>
      </c>
      <c r="H104" s="6"/>
      <c r="I104" s="6">
        <v>19498</v>
      </c>
      <c r="J104" s="6">
        <v>19498</v>
      </c>
      <c r="K104" s="6">
        <v>0</v>
      </c>
      <c r="L104" s="6">
        <v>0</v>
      </c>
      <c r="M104" s="6">
        <v>0</v>
      </c>
      <c r="N104" s="6">
        <v>0</v>
      </c>
      <c r="O104" s="6">
        <v>0</v>
      </c>
      <c r="P104" s="6">
        <v>0</v>
      </c>
      <c r="R104" s="6"/>
      <c r="S104" s="6">
        <v>19498</v>
      </c>
    </row>
    <row r="105" spans="1:30" ht="30" x14ac:dyDescent="0.2">
      <c r="A105" s="2"/>
      <c r="B105" s="3" t="s">
        <v>2482</v>
      </c>
      <c r="C105" s="4" t="s">
        <v>2483</v>
      </c>
      <c r="D105" s="4" t="s">
        <v>44</v>
      </c>
      <c r="E105" s="5">
        <v>0</v>
      </c>
      <c r="F105" s="5">
        <v>130</v>
      </c>
      <c r="G105" s="6">
        <v>100.57</v>
      </c>
      <c r="H105" s="6"/>
      <c r="I105" s="6">
        <v>13074.1</v>
      </c>
      <c r="J105" s="6">
        <v>13074.1</v>
      </c>
      <c r="K105" s="6">
        <v>0</v>
      </c>
      <c r="L105" s="6">
        <v>0</v>
      </c>
      <c r="M105" s="6">
        <v>0</v>
      </c>
      <c r="N105" s="6">
        <v>0</v>
      </c>
      <c r="O105" s="6">
        <v>0</v>
      </c>
      <c r="P105" s="6">
        <v>0</v>
      </c>
      <c r="R105" s="6"/>
      <c r="S105" s="6">
        <v>13074.1</v>
      </c>
    </row>
    <row r="106" spans="1:30" ht="20" x14ac:dyDescent="0.2">
      <c r="A106" s="2"/>
      <c r="B106" s="3" t="s">
        <v>2484</v>
      </c>
      <c r="C106" s="4" t="s">
        <v>2485</v>
      </c>
      <c r="D106" s="4" t="s">
        <v>44</v>
      </c>
      <c r="E106" s="5">
        <v>0</v>
      </c>
      <c r="F106" s="5">
        <v>3</v>
      </c>
      <c r="G106" s="6">
        <v>629.23</v>
      </c>
      <c r="H106" s="6"/>
      <c r="I106" s="6">
        <v>1887.69</v>
      </c>
      <c r="J106" s="6">
        <v>1887.69</v>
      </c>
      <c r="K106" s="6">
        <v>0</v>
      </c>
      <c r="L106" s="6">
        <v>0</v>
      </c>
      <c r="M106" s="6">
        <v>0</v>
      </c>
      <c r="N106" s="6">
        <v>0</v>
      </c>
      <c r="O106" s="6">
        <v>0</v>
      </c>
      <c r="P106" s="6">
        <v>0</v>
      </c>
      <c r="R106" s="6"/>
      <c r="S106" s="6">
        <v>1887.69</v>
      </c>
    </row>
    <row r="107" spans="1:30" ht="20" x14ac:dyDescent="0.2">
      <c r="A107" s="2"/>
      <c r="B107" s="3" t="s">
        <v>2486</v>
      </c>
      <c r="C107" s="4" t="s">
        <v>2487</v>
      </c>
      <c r="D107" s="4" t="s">
        <v>44</v>
      </c>
      <c r="E107" s="5">
        <v>0</v>
      </c>
      <c r="F107" s="5">
        <v>48</v>
      </c>
      <c r="G107" s="6">
        <v>63.75</v>
      </c>
      <c r="H107" s="6"/>
      <c r="I107" s="6">
        <v>3060</v>
      </c>
      <c r="J107" s="6">
        <v>3060</v>
      </c>
      <c r="K107" s="6">
        <v>0</v>
      </c>
      <c r="L107" s="6">
        <v>0</v>
      </c>
      <c r="M107" s="6">
        <v>0</v>
      </c>
      <c r="N107" s="6">
        <v>0</v>
      </c>
      <c r="O107" s="6">
        <v>0</v>
      </c>
      <c r="P107" s="6">
        <v>0</v>
      </c>
      <c r="R107" s="6"/>
      <c r="S107" s="6">
        <v>3060</v>
      </c>
    </row>
    <row r="108" spans="1:30" x14ac:dyDescent="0.2">
      <c r="A108" s="2"/>
      <c r="B108" s="3" t="s">
        <v>2488</v>
      </c>
      <c r="C108" s="4" t="s">
        <v>2489</v>
      </c>
      <c r="D108" s="4" t="s">
        <v>44</v>
      </c>
      <c r="E108" s="5">
        <v>0</v>
      </c>
      <c r="F108" s="5">
        <v>70</v>
      </c>
      <c r="G108" s="6">
        <v>75.03</v>
      </c>
      <c r="H108" s="6"/>
      <c r="I108" s="6">
        <v>5252.1</v>
      </c>
      <c r="J108" s="6">
        <v>5252.1</v>
      </c>
      <c r="K108" s="6">
        <v>0</v>
      </c>
      <c r="L108" s="6">
        <v>0</v>
      </c>
      <c r="M108" s="6">
        <v>0</v>
      </c>
      <c r="N108" s="6">
        <v>0</v>
      </c>
      <c r="O108" s="6">
        <v>0</v>
      </c>
      <c r="P108" s="6">
        <v>0</v>
      </c>
      <c r="R108" s="6"/>
      <c r="S108" s="6">
        <v>5252.1</v>
      </c>
    </row>
    <row r="109" spans="1:30" ht="20" x14ac:dyDescent="0.2">
      <c r="A109" s="2"/>
      <c r="B109" s="3" t="s">
        <v>2490</v>
      </c>
      <c r="C109" s="4" t="s">
        <v>2491</v>
      </c>
      <c r="D109" s="4" t="s">
        <v>44</v>
      </c>
      <c r="E109" s="5">
        <v>0</v>
      </c>
      <c r="F109" s="5">
        <v>10</v>
      </c>
      <c r="G109" s="6">
        <v>92.46</v>
      </c>
      <c r="H109" s="6"/>
      <c r="I109" s="6">
        <v>924.6</v>
      </c>
      <c r="J109" s="6">
        <v>924.6</v>
      </c>
      <c r="K109" s="6">
        <v>0</v>
      </c>
      <c r="L109" s="6">
        <v>0</v>
      </c>
      <c r="M109" s="6">
        <v>0</v>
      </c>
      <c r="N109" s="6">
        <v>0</v>
      </c>
      <c r="O109" s="6">
        <v>0</v>
      </c>
      <c r="P109" s="6">
        <v>0</v>
      </c>
      <c r="R109" s="6"/>
      <c r="S109" s="6">
        <v>924.6</v>
      </c>
    </row>
    <row r="110" spans="1:30" ht="20" x14ac:dyDescent="0.2">
      <c r="A110" s="2"/>
      <c r="B110" s="3" t="s">
        <v>2492</v>
      </c>
      <c r="C110" s="4" t="s">
        <v>2493</v>
      </c>
      <c r="D110" s="4" t="s">
        <v>44</v>
      </c>
      <c r="E110" s="5">
        <v>0</v>
      </c>
      <c r="F110" s="5">
        <v>50</v>
      </c>
      <c r="G110" s="6">
        <v>59.65</v>
      </c>
      <c r="H110" s="6"/>
      <c r="I110" s="6">
        <v>2982.5</v>
      </c>
      <c r="J110" s="6">
        <v>2982.5</v>
      </c>
      <c r="K110" s="6">
        <v>0</v>
      </c>
      <c r="L110" s="6">
        <v>0</v>
      </c>
      <c r="M110" s="6">
        <v>0</v>
      </c>
      <c r="N110" s="6">
        <v>0</v>
      </c>
      <c r="O110" s="6">
        <v>0</v>
      </c>
      <c r="P110" s="6">
        <v>0</v>
      </c>
      <c r="R110" s="6"/>
      <c r="S110" s="6">
        <v>2982.5</v>
      </c>
    </row>
    <row r="111" spans="1:30" ht="20" x14ac:dyDescent="0.2">
      <c r="A111" s="2"/>
      <c r="B111" s="3" t="s">
        <v>2494</v>
      </c>
      <c r="C111" s="4" t="s">
        <v>2495</v>
      </c>
      <c r="D111" s="4" t="s">
        <v>38</v>
      </c>
      <c r="E111" s="5">
        <v>0</v>
      </c>
      <c r="F111" s="5">
        <v>1</v>
      </c>
      <c r="G111" s="6">
        <v>295.93</v>
      </c>
      <c r="H111" s="6"/>
      <c r="I111" s="6">
        <v>295.93</v>
      </c>
      <c r="J111" s="6">
        <v>295.93</v>
      </c>
      <c r="K111" s="6">
        <v>0</v>
      </c>
      <c r="L111" s="6">
        <v>0</v>
      </c>
      <c r="M111" s="6">
        <v>0</v>
      </c>
      <c r="N111" s="6">
        <v>0</v>
      </c>
      <c r="O111" s="6">
        <v>0</v>
      </c>
      <c r="P111" s="6">
        <v>0</v>
      </c>
      <c r="R111" s="6"/>
      <c r="S111" s="6">
        <v>295.93</v>
      </c>
    </row>
    <row r="112" spans="1:30" ht="20" x14ac:dyDescent="0.2">
      <c r="A112" s="2"/>
      <c r="B112" s="3" t="s">
        <v>2496</v>
      </c>
      <c r="C112" s="4" t="s">
        <v>2497</v>
      </c>
      <c r="D112" s="4" t="s">
        <v>44</v>
      </c>
      <c r="E112" s="5">
        <v>0</v>
      </c>
      <c r="F112" s="5">
        <v>1</v>
      </c>
      <c r="G112" s="6">
        <v>2796.16</v>
      </c>
      <c r="H112" s="6"/>
      <c r="I112" s="6">
        <v>2796.16</v>
      </c>
      <c r="J112" s="6">
        <v>2796.16</v>
      </c>
      <c r="K112" s="6">
        <v>0</v>
      </c>
      <c r="L112" s="6">
        <v>0</v>
      </c>
      <c r="M112" s="6">
        <v>0</v>
      </c>
      <c r="N112" s="6">
        <v>0</v>
      </c>
      <c r="O112" s="6">
        <v>0</v>
      </c>
      <c r="P112" s="6">
        <v>0</v>
      </c>
      <c r="R112" s="6"/>
      <c r="S112" s="6">
        <v>2796.16</v>
      </c>
    </row>
    <row r="113" spans="1:19" ht="20" x14ac:dyDescent="0.2">
      <c r="A113" s="2"/>
      <c r="B113" s="3" t="s">
        <v>2498</v>
      </c>
      <c r="C113" s="4" t="s">
        <v>2499</v>
      </c>
      <c r="D113" s="4" t="s">
        <v>98</v>
      </c>
      <c r="E113" s="5">
        <v>0</v>
      </c>
      <c r="F113" s="5">
        <v>100</v>
      </c>
      <c r="G113" s="6">
        <v>62.17</v>
      </c>
      <c r="H113" s="6"/>
      <c r="I113" s="6">
        <v>6217</v>
      </c>
      <c r="J113" s="6">
        <v>6217</v>
      </c>
      <c r="K113" s="6">
        <v>0</v>
      </c>
      <c r="L113" s="6">
        <v>0</v>
      </c>
      <c r="M113" s="6">
        <v>0</v>
      </c>
      <c r="N113" s="6">
        <v>0</v>
      </c>
      <c r="O113" s="6">
        <v>0</v>
      </c>
      <c r="P113" s="6">
        <v>0</v>
      </c>
      <c r="R113" s="6"/>
      <c r="S113" s="6">
        <v>6217</v>
      </c>
    </row>
    <row r="114" spans="1:19" ht="20" x14ac:dyDescent="0.2">
      <c r="A114" s="2"/>
      <c r="B114" s="3" t="s">
        <v>2500</v>
      </c>
      <c r="C114" s="4" t="s">
        <v>2501</v>
      </c>
      <c r="D114" s="4" t="s">
        <v>38</v>
      </c>
      <c r="E114" s="5">
        <v>0</v>
      </c>
      <c r="F114" s="5">
        <v>1</v>
      </c>
      <c r="G114" s="6">
        <v>6524.37</v>
      </c>
      <c r="H114" s="6"/>
      <c r="I114" s="6">
        <v>6524.37</v>
      </c>
      <c r="J114" s="6">
        <v>6524.37</v>
      </c>
      <c r="K114" s="6">
        <v>0</v>
      </c>
      <c r="L114" s="6">
        <v>0</v>
      </c>
      <c r="M114" s="6">
        <v>0</v>
      </c>
      <c r="N114" s="6">
        <v>0</v>
      </c>
      <c r="O114" s="6">
        <v>0</v>
      </c>
      <c r="P114" s="6">
        <v>0</v>
      </c>
      <c r="R114" s="6"/>
      <c r="S114" s="6">
        <v>6524.37</v>
      </c>
    </row>
    <row r="115" spans="1:19" ht="30" x14ac:dyDescent="0.2">
      <c r="A115" s="2"/>
      <c r="B115" s="3" t="s">
        <v>2502</v>
      </c>
      <c r="C115" s="4" t="s">
        <v>2503</v>
      </c>
      <c r="D115" s="4" t="s">
        <v>2504</v>
      </c>
      <c r="E115" s="5">
        <v>0</v>
      </c>
      <c r="F115" s="5">
        <v>45</v>
      </c>
      <c r="G115" s="6">
        <v>326.22000000000003</v>
      </c>
      <c r="H115" s="6"/>
      <c r="I115" s="6">
        <v>14679.9</v>
      </c>
      <c r="J115" s="6">
        <v>14679.9</v>
      </c>
      <c r="K115" s="6">
        <v>0</v>
      </c>
      <c r="L115" s="6">
        <v>0</v>
      </c>
      <c r="M115" s="6">
        <v>0</v>
      </c>
      <c r="N115" s="6">
        <v>0</v>
      </c>
      <c r="O115" s="6">
        <v>0</v>
      </c>
      <c r="P115" s="6">
        <v>0</v>
      </c>
      <c r="R115" s="6"/>
      <c r="S115" s="6">
        <v>14679.9</v>
      </c>
    </row>
    <row r="116" spans="1:19" ht="40" x14ac:dyDescent="0.2">
      <c r="A116" s="2"/>
      <c r="B116" s="3" t="s">
        <v>2505</v>
      </c>
      <c r="C116" s="4" t="s">
        <v>2506</v>
      </c>
      <c r="D116" s="4" t="s">
        <v>95</v>
      </c>
      <c r="E116" s="5">
        <v>0</v>
      </c>
      <c r="F116" s="5">
        <v>200</v>
      </c>
      <c r="G116" s="6">
        <v>65.989999999999995</v>
      </c>
      <c r="H116" s="6"/>
      <c r="I116" s="6">
        <v>13198</v>
      </c>
      <c r="J116" s="6">
        <v>13198</v>
      </c>
      <c r="K116" s="6">
        <v>0</v>
      </c>
      <c r="L116" s="6">
        <v>0</v>
      </c>
      <c r="M116" s="6">
        <v>0</v>
      </c>
      <c r="N116" s="6">
        <v>0</v>
      </c>
      <c r="O116" s="6">
        <v>0</v>
      </c>
      <c r="P116" s="6">
        <v>0</v>
      </c>
      <c r="R116" s="6"/>
      <c r="S116" s="6">
        <v>13198</v>
      </c>
    </row>
    <row r="117" spans="1:19" ht="20" x14ac:dyDescent="0.2">
      <c r="A117" s="2"/>
      <c r="B117" s="3" t="s">
        <v>2507</v>
      </c>
      <c r="C117" s="4" t="s">
        <v>2508</v>
      </c>
      <c r="D117" s="4" t="s">
        <v>44</v>
      </c>
      <c r="E117" s="5">
        <v>0</v>
      </c>
      <c r="F117" s="5">
        <v>1</v>
      </c>
      <c r="G117" s="6">
        <v>4660.26</v>
      </c>
      <c r="H117" s="6"/>
      <c r="I117" s="6">
        <v>4660.26</v>
      </c>
      <c r="J117" s="6">
        <v>4660.26</v>
      </c>
      <c r="K117" s="6">
        <v>0</v>
      </c>
      <c r="L117" s="6">
        <v>0</v>
      </c>
      <c r="M117" s="6">
        <v>0</v>
      </c>
      <c r="N117" s="6">
        <v>0</v>
      </c>
      <c r="O117" s="6">
        <v>0</v>
      </c>
      <c r="P117" s="6">
        <v>0</v>
      </c>
      <c r="R117" s="6"/>
      <c r="S117" s="6">
        <v>4660.26</v>
      </c>
    </row>
    <row r="118" spans="1:19" ht="40" x14ac:dyDescent="0.2">
      <c r="A118" s="2"/>
      <c r="B118" s="3" t="s">
        <v>2509</v>
      </c>
      <c r="C118" s="4" t="s">
        <v>2510</v>
      </c>
      <c r="D118" s="4" t="s">
        <v>44</v>
      </c>
      <c r="E118" s="5">
        <v>0</v>
      </c>
      <c r="F118" s="5">
        <v>1</v>
      </c>
      <c r="G118" s="6">
        <v>11602.84</v>
      </c>
      <c r="H118" s="6"/>
      <c r="I118" s="6">
        <v>11602.84</v>
      </c>
      <c r="J118" s="6">
        <v>11602.84</v>
      </c>
      <c r="K118" s="6">
        <v>0</v>
      </c>
      <c r="L118" s="6">
        <v>0</v>
      </c>
      <c r="M118" s="6">
        <v>0</v>
      </c>
      <c r="N118" s="6">
        <v>0</v>
      </c>
      <c r="O118" s="6">
        <v>0</v>
      </c>
      <c r="P118" s="6">
        <v>0</v>
      </c>
      <c r="R118" s="6"/>
      <c r="S118" s="6">
        <v>11602.84</v>
      </c>
    </row>
    <row r="119" spans="1:19" ht="20.5" thickBot="1" x14ac:dyDescent="0.25">
      <c r="A119" s="2"/>
      <c r="B119" s="3" t="s">
        <v>2511</v>
      </c>
      <c r="C119" s="4" t="s">
        <v>2512</v>
      </c>
      <c r="D119" s="4" t="s">
        <v>2504</v>
      </c>
      <c r="E119" s="5">
        <v>0</v>
      </c>
      <c r="F119" s="5">
        <v>10</v>
      </c>
      <c r="G119" s="6">
        <v>512.63</v>
      </c>
      <c r="H119" s="6"/>
      <c r="I119" s="6">
        <v>5126.3</v>
      </c>
      <c r="J119" s="6">
        <v>5126.3</v>
      </c>
      <c r="K119" s="6">
        <v>0</v>
      </c>
      <c r="L119" s="6">
        <v>0</v>
      </c>
      <c r="M119" s="6">
        <v>0</v>
      </c>
      <c r="N119" s="6">
        <v>0</v>
      </c>
      <c r="O119" s="6">
        <v>0</v>
      </c>
      <c r="P119" s="6">
        <v>0</v>
      </c>
      <c r="R119" s="6"/>
      <c r="S119" s="6">
        <v>5126.3</v>
      </c>
    </row>
    <row r="120" spans="1:19" ht="15" thickBot="1" x14ac:dyDescent="0.25">
      <c r="A120" s="8"/>
      <c r="B120" s="9" t="s">
        <v>2513</v>
      </c>
      <c r="C120" s="10" t="s">
        <v>2514</v>
      </c>
      <c r="D120" s="10" t="s">
        <v>44</v>
      </c>
      <c r="E120" s="11">
        <v>0</v>
      </c>
      <c r="F120" s="11">
        <v>1</v>
      </c>
      <c r="G120" s="12">
        <v>197003.78</v>
      </c>
      <c r="H120" s="12"/>
      <c r="I120" s="12">
        <v>197003.78</v>
      </c>
      <c r="J120" s="12">
        <v>0</v>
      </c>
      <c r="K120" s="12">
        <v>0</v>
      </c>
      <c r="L120" s="12">
        <v>0</v>
      </c>
      <c r="M120" s="12">
        <v>0</v>
      </c>
      <c r="N120" s="12">
        <v>0</v>
      </c>
      <c r="O120" s="12">
        <v>0</v>
      </c>
      <c r="P120" s="13">
        <v>0</v>
      </c>
      <c r="R120" s="12"/>
      <c r="S120" s="12">
        <v>0</v>
      </c>
    </row>
    <row r="121" spans="1:19" x14ac:dyDescent="0.25">
      <c r="A121" s="115"/>
      <c r="B121" s="24"/>
      <c r="C121" s="116"/>
      <c r="D121" s="116"/>
      <c r="E121" s="117"/>
      <c r="F121" s="117"/>
      <c r="G121" s="118"/>
      <c r="H121" s="118"/>
      <c r="I121" s="118">
        <v>1039183.02</v>
      </c>
      <c r="J121" s="118">
        <v>842179.24</v>
      </c>
      <c r="K121" s="118">
        <v>0</v>
      </c>
      <c r="L121" s="118">
        <v>0</v>
      </c>
      <c r="M121" s="118">
        <v>0</v>
      </c>
      <c r="N121" s="118">
        <v>0</v>
      </c>
      <c r="O121" s="118">
        <v>0</v>
      </c>
      <c r="P121" s="118">
        <v>0</v>
      </c>
      <c r="R121" s="118"/>
      <c r="S121" s="118">
        <v>842179.24</v>
      </c>
    </row>
  </sheetData>
  <mergeCells count="9">
    <mergeCell ref="H10:R10"/>
    <mergeCell ref="Y10:AB10"/>
    <mergeCell ref="J8:K8"/>
    <mergeCell ref="A1:P1"/>
    <mergeCell ref="J3:K3"/>
    <mergeCell ref="J4:K4"/>
    <mergeCell ref="J5:K5"/>
    <mergeCell ref="J6:K6"/>
    <mergeCell ref="J7:K7"/>
  </mergeCells>
  <conditionalFormatting sqref="W10:X10 W12:X12">
    <cfRule type="cellIs" dxfId="1162" priority="123" operator="lessThan">
      <formula>0</formula>
    </cfRule>
  </conditionalFormatting>
  <conditionalFormatting sqref="W49:X49">
    <cfRule type="cellIs" dxfId="1161" priority="122" operator="lessThan">
      <formula>0</formula>
    </cfRule>
  </conditionalFormatting>
  <conditionalFormatting sqref="W48:X48">
    <cfRule type="cellIs" dxfId="1160" priority="121" operator="lessThan">
      <formula>0</formula>
    </cfRule>
  </conditionalFormatting>
  <conditionalFormatting sqref="W51:X51">
    <cfRule type="cellIs" dxfId="1159" priority="120" operator="lessThan">
      <formula>0</formula>
    </cfRule>
  </conditionalFormatting>
  <conditionalFormatting sqref="W57:X57">
    <cfRule type="cellIs" dxfId="1158" priority="117" operator="lessThan">
      <formula>0</formula>
    </cfRule>
  </conditionalFormatting>
  <conditionalFormatting sqref="W59:X59">
    <cfRule type="cellIs" dxfId="1157" priority="116" operator="lessThan">
      <formula>0</formula>
    </cfRule>
  </conditionalFormatting>
  <conditionalFormatting sqref="W61:X61">
    <cfRule type="cellIs" dxfId="1156" priority="115" operator="lessThan">
      <formula>0</formula>
    </cfRule>
  </conditionalFormatting>
  <conditionalFormatting sqref="W63:X63">
    <cfRule type="cellIs" dxfId="1155" priority="114" operator="lessThan">
      <formula>0</formula>
    </cfRule>
  </conditionalFormatting>
  <conditionalFormatting sqref="W99:X99">
    <cfRule type="cellIs" dxfId="1154" priority="113" operator="lessThan">
      <formula>0</formula>
    </cfRule>
  </conditionalFormatting>
  <conditionalFormatting sqref="W98:X98">
    <cfRule type="cellIs" dxfId="1153" priority="112" operator="lessThan">
      <formula>0</formula>
    </cfRule>
  </conditionalFormatting>
  <conditionalFormatting sqref="X100:X101">
    <cfRule type="cellIs" dxfId="1152" priority="110" operator="lessThan">
      <formula>0</formula>
    </cfRule>
  </conditionalFormatting>
  <conditionalFormatting sqref="W100:W101">
    <cfRule type="cellIs" dxfId="1151" priority="109" operator="lessThan">
      <formula>0</formula>
    </cfRule>
  </conditionalFormatting>
  <conditionalFormatting sqref="W64:X64">
    <cfRule type="cellIs" dxfId="1150" priority="103" operator="lessThan">
      <formula>0</formula>
    </cfRule>
  </conditionalFormatting>
  <conditionalFormatting sqref="W66:X66">
    <cfRule type="cellIs" dxfId="1149" priority="102" operator="lessThan">
      <formula>0</formula>
    </cfRule>
  </conditionalFormatting>
  <conditionalFormatting sqref="W97:X97">
    <cfRule type="cellIs" dxfId="1148" priority="95" operator="lessThan">
      <formula>0</formula>
    </cfRule>
  </conditionalFormatting>
  <conditionalFormatting sqref="X13">
    <cfRule type="cellIs" dxfId="1147" priority="94" operator="lessThan">
      <formula>0</formula>
    </cfRule>
  </conditionalFormatting>
  <conditionalFormatting sqref="W53:X53">
    <cfRule type="cellIs" dxfId="1146" priority="93" operator="lessThan">
      <formula>0</formula>
    </cfRule>
  </conditionalFormatting>
  <conditionalFormatting sqref="W55:X55">
    <cfRule type="cellIs" dxfId="1145" priority="92" operator="lessThan">
      <formula>0</formula>
    </cfRule>
  </conditionalFormatting>
  <conditionalFormatting sqref="W70:X70">
    <cfRule type="cellIs" dxfId="1144" priority="91" operator="lessThan">
      <formula>0</formula>
    </cfRule>
  </conditionalFormatting>
  <conditionalFormatting sqref="W69:X69">
    <cfRule type="cellIs" dxfId="1143" priority="90" operator="lessThan">
      <formula>0</formula>
    </cfRule>
  </conditionalFormatting>
  <conditionalFormatting sqref="W73:X73">
    <cfRule type="cellIs" dxfId="1142" priority="89" operator="lessThan">
      <formula>0</formula>
    </cfRule>
  </conditionalFormatting>
  <conditionalFormatting sqref="W72:X72">
    <cfRule type="cellIs" dxfId="1141" priority="88" operator="lessThan">
      <formula>0</formula>
    </cfRule>
  </conditionalFormatting>
  <conditionalFormatting sqref="W76:X76">
    <cfRule type="cellIs" dxfId="1140" priority="87" operator="lessThan">
      <formula>0</formula>
    </cfRule>
  </conditionalFormatting>
  <conditionalFormatting sqref="W75:X75">
    <cfRule type="cellIs" dxfId="1139" priority="86" operator="lessThan">
      <formula>0</formula>
    </cfRule>
  </conditionalFormatting>
  <conditionalFormatting sqref="W67:X67">
    <cfRule type="cellIs" dxfId="1138" priority="85" operator="lessThan">
      <formula>0</formula>
    </cfRule>
  </conditionalFormatting>
  <conditionalFormatting sqref="W65:X65">
    <cfRule type="cellIs" dxfId="1137" priority="84" operator="lessThan">
      <formula>0</formula>
    </cfRule>
  </conditionalFormatting>
  <conditionalFormatting sqref="W33:X46">
    <cfRule type="cellIs" dxfId="1136" priority="83" operator="lessThan">
      <formula>0</formula>
    </cfRule>
  </conditionalFormatting>
  <conditionalFormatting sqref="W80:X80">
    <cfRule type="cellIs" dxfId="1135" priority="80" operator="lessThan">
      <formula>0</formula>
    </cfRule>
  </conditionalFormatting>
  <conditionalFormatting sqref="W79:X79">
    <cfRule type="cellIs" dxfId="1134" priority="79" operator="lessThan">
      <formula>0</formula>
    </cfRule>
  </conditionalFormatting>
  <conditionalFormatting sqref="W82:X82">
    <cfRule type="cellIs" dxfId="1133" priority="78" operator="lessThan">
      <formula>0</formula>
    </cfRule>
  </conditionalFormatting>
  <conditionalFormatting sqref="W81:X81">
    <cfRule type="cellIs" dxfId="1132" priority="77" operator="lessThan">
      <formula>0</formula>
    </cfRule>
  </conditionalFormatting>
  <conditionalFormatting sqref="W84:X84">
    <cfRule type="cellIs" dxfId="1131" priority="76" operator="lessThan">
      <formula>0</formula>
    </cfRule>
  </conditionalFormatting>
  <conditionalFormatting sqref="W83:X83">
    <cfRule type="cellIs" dxfId="1130" priority="75" operator="lessThan">
      <formula>0</formula>
    </cfRule>
  </conditionalFormatting>
  <conditionalFormatting sqref="W94:X94">
    <cfRule type="cellIs" dxfId="1129" priority="74" operator="lessThan">
      <formula>0</formula>
    </cfRule>
  </conditionalFormatting>
  <conditionalFormatting sqref="W93:X93">
    <cfRule type="cellIs" dxfId="1128" priority="73" operator="lessThan">
      <formula>0</formula>
    </cfRule>
  </conditionalFormatting>
  <conditionalFormatting sqref="W30:X30">
    <cfRule type="cellIs" dxfId="1127" priority="71" operator="lessThan">
      <formula>0</formula>
    </cfRule>
  </conditionalFormatting>
  <conditionalFormatting sqref="W32:X32">
    <cfRule type="cellIs" dxfId="1126" priority="70" operator="lessThan">
      <formula>0</formula>
    </cfRule>
  </conditionalFormatting>
  <conditionalFormatting sqref="W29:X29">
    <cfRule type="cellIs" dxfId="1125" priority="69" operator="lessThan">
      <formula>0</formula>
    </cfRule>
  </conditionalFormatting>
  <conditionalFormatting sqref="W31:X31">
    <cfRule type="cellIs" dxfId="1124" priority="68" operator="lessThan">
      <formula>0</formula>
    </cfRule>
  </conditionalFormatting>
  <conditionalFormatting sqref="W15:X15">
    <cfRule type="cellIs" dxfId="1123" priority="14" operator="lessThan">
      <formula>0</formula>
    </cfRule>
  </conditionalFormatting>
  <conditionalFormatting sqref="W16:X16">
    <cfRule type="cellIs" dxfId="1122" priority="13" operator="lessThan">
      <formula>0</formula>
    </cfRule>
  </conditionalFormatting>
  <conditionalFormatting sqref="W17:X17">
    <cfRule type="cellIs" dxfId="1121" priority="12" operator="lessThan">
      <formula>0</formula>
    </cfRule>
  </conditionalFormatting>
  <conditionalFormatting sqref="W18:X18">
    <cfRule type="cellIs" dxfId="1120" priority="11" operator="lessThan">
      <formula>0</formula>
    </cfRule>
  </conditionalFormatting>
  <conditionalFormatting sqref="W19:X19">
    <cfRule type="cellIs" dxfId="1119" priority="10" operator="lessThan">
      <formula>0</formula>
    </cfRule>
  </conditionalFormatting>
  <conditionalFormatting sqref="W20:X20">
    <cfRule type="cellIs" dxfId="1118" priority="9" operator="lessThan">
      <formula>0</formula>
    </cfRule>
  </conditionalFormatting>
  <conditionalFormatting sqref="W21:X21">
    <cfRule type="cellIs" dxfId="1117" priority="8" operator="lessThan">
      <formula>0</formula>
    </cfRule>
  </conditionalFormatting>
  <conditionalFormatting sqref="W22:X22">
    <cfRule type="cellIs" dxfId="1116" priority="7" operator="lessThan">
      <formula>0</formula>
    </cfRule>
  </conditionalFormatting>
  <conditionalFormatting sqref="W23:X23">
    <cfRule type="cellIs" dxfId="1115" priority="6" operator="lessThan">
      <formula>0</formula>
    </cfRule>
  </conditionalFormatting>
  <conditionalFormatting sqref="W24:X24">
    <cfRule type="cellIs" dxfId="1114" priority="5" operator="lessThan">
      <formula>0</formula>
    </cfRule>
  </conditionalFormatting>
  <conditionalFormatting sqref="W25:X25">
    <cfRule type="cellIs" dxfId="1113" priority="4" operator="lessThan">
      <formula>0</formula>
    </cfRule>
  </conditionalFormatting>
  <conditionalFormatting sqref="W26:X26">
    <cfRule type="cellIs" dxfId="1112" priority="3" operator="lessThan">
      <formula>0</formula>
    </cfRule>
  </conditionalFormatting>
  <conditionalFormatting sqref="W27:X27">
    <cfRule type="cellIs" dxfId="1111" priority="2" operator="lessThan">
      <formula>0</formula>
    </cfRule>
  </conditionalFormatting>
  <conditionalFormatting sqref="W28:X28">
    <cfRule type="cellIs" dxfId="1110" priority="1" operator="lessThan">
      <formula>0</formula>
    </cfRule>
  </conditionalFormatting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43</vt:i4>
      </vt:variant>
      <vt:variant>
        <vt:lpstr>Pojmenované oblasti</vt:lpstr>
      </vt:variant>
      <vt:variant>
        <vt:i4>1</vt:i4>
      </vt:variant>
    </vt:vector>
  </HeadingPairs>
  <TitlesOfParts>
    <vt:vector size="44" baseType="lpstr">
      <vt:lpstr>rekapitulace</vt:lpstr>
      <vt:lpstr>SO01</vt:lpstr>
      <vt:lpstr>SO02.1</vt:lpstr>
      <vt:lpstr>SO02.2</vt:lpstr>
      <vt:lpstr>SO02.2.1</vt:lpstr>
      <vt:lpstr>SO02.3</vt:lpstr>
      <vt:lpstr>SO02.4</vt:lpstr>
      <vt:lpstr>SO02.5</vt:lpstr>
      <vt:lpstr>SO02.6</vt:lpstr>
      <vt:lpstr>SO02.7</vt:lpstr>
      <vt:lpstr>SO02.8</vt:lpstr>
      <vt:lpstr>SO03.1</vt:lpstr>
      <vt:lpstr>SO03.2</vt:lpstr>
      <vt:lpstr>SO03.2.1</vt:lpstr>
      <vt:lpstr>SO03.3</vt:lpstr>
      <vt:lpstr>SO03.4</vt:lpstr>
      <vt:lpstr>SO03.5</vt:lpstr>
      <vt:lpstr>SO03.6</vt:lpstr>
      <vt:lpstr>SO03.7</vt:lpstr>
      <vt:lpstr>SO03.8</vt:lpstr>
      <vt:lpstr>SO04</vt:lpstr>
      <vt:lpstr>SO5</vt:lpstr>
      <vt:lpstr>SO05.1</vt:lpstr>
      <vt:lpstr>SO06</vt:lpstr>
      <vt:lpstr>SO06.1</vt:lpstr>
      <vt:lpstr>SO07.1</vt:lpstr>
      <vt:lpstr>SO07.2</vt:lpstr>
      <vt:lpstr>SO07.3</vt:lpstr>
      <vt:lpstr>SO08</vt:lpstr>
      <vt:lpstr>SO08.1</vt:lpstr>
      <vt:lpstr>SO011</vt:lpstr>
      <vt:lpstr>SO013</vt:lpstr>
      <vt:lpstr>SO014.1</vt:lpstr>
      <vt:lpstr>SO014.2</vt:lpstr>
      <vt:lpstr>SO015</vt:lpstr>
      <vt:lpstr>SO016</vt:lpstr>
      <vt:lpstr>SO016.2</vt:lpstr>
      <vt:lpstr>SO016.3</vt:lpstr>
      <vt:lpstr>SO017.1</vt:lpstr>
      <vt:lpstr>SO017.2</vt:lpstr>
      <vt:lpstr>SO018</vt:lpstr>
      <vt:lpstr>SO019</vt:lpstr>
      <vt:lpstr>SO020</vt:lpstr>
      <vt:lpstr>rekapitulace!Oblast_tisku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Lahodná Hana</dc:creator>
  <cp:lastModifiedBy>Petřinová Iva Bc. (ÚMČ Praha 10)</cp:lastModifiedBy>
  <dcterms:created xsi:type="dcterms:W3CDTF">2022-04-07T08:45:50Z</dcterms:created>
  <dcterms:modified xsi:type="dcterms:W3CDTF">2023-09-05T17:17:25Z</dcterms:modified>
</cp:coreProperties>
</file>